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1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3.xml" ContentType="application/vnd.openxmlformats-officedocument.spreadsheetml.revisionLog+xml"/>
  <Override PartName="/xl/revisions/revisionLog4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6390" windowWidth="27855" windowHeight="6435" tabRatio="948" firstSheet="1" activeTab="1"/>
  </bookViews>
  <sheets>
    <sheet name="Lookups" sheetId="1" state="hidden" r:id="rId1"/>
    <sheet name="TITLE" sheetId="2" r:id="rId2"/>
    <sheet name="STATIONARY FACTORS" sheetId="3" r:id="rId3"/>
    <sheet name="VESSEL FACTORS" sheetId="4" r:id="rId4"/>
    <sheet name="VESSEL kW RATINGS" sheetId="5" r:id="rId5"/>
    <sheet name="METHODOLOGY" sheetId="6" r:id="rId6"/>
    <sheet name="EMISSIONS_1" sheetId="7" r:id="rId7"/>
    <sheet name="EMISSIONS_2" sheetId="8" r:id="rId8"/>
    <sheet name="EMISSIONS_3" sheetId="9" r:id="rId9"/>
    <sheet name="EMISSIONS_4" sheetId="10" r:id="rId10"/>
    <sheet name="EMISSIONS_5" sheetId="11" r:id="rId11"/>
    <sheet name="EMISSIONS_6" sheetId="12" r:id="rId12"/>
    <sheet name="EMISSIONS_7" sheetId="13" r:id="rId13"/>
    <sheet name="EMISSIONS_8" sheetId="14" r:id="rId14"/>
    <sheet name="EMISSIONS_9" sheetId="15" r:id="rId15"/>
    <sheet name="EMISSIONS_10" sheetId="16" r:id="rId16"/>
    <sheet name="SUMMARY" sheetId="17" r:id="rId17"/>
    <sheet name="Rolling Sum" sheetId="18" state="hidden" r:id="rId18"/>
  </sheets>
  <definedNames>
    <definedName name="_xlnm.Criteria" localSheetId="6">EMISSIONS_1!#REF!</definedName>
    <definedName name="EngineUnits">Lookups!$AG$2:$AG$4</definedName>
    <definedName name="List_Category">Lookups!$AD$2:INDEX(Lookups!$AD:$AD,COUNTA(Lookups!$AD:$AD))</definedName>
    <definedName name="List_EngineType">Lookups!$AA$2:INDEX(Lookups!$AA:$AA,COUNTA(Lookups!$AA:$AA))</definedName>
    <definedName name="List_EngineType_NG">Lookups!$L$2:INDEX(Lookups!$L:$L,COUNTA(Lookups!$L:$L))</definedName>
    <definedName name="List_Equip_Fug">Lookups!$R$2:INDEX(Lookups!$R:$R,COUNTA(Lookups!$R:$R))</definedName>
    <definedName name="List_Equip_HBB">Lookups!$F$2:INDEX(Lookups!$F:$F,COUNTA(Lookups!$F:$F))</definedName>
    <definedName name="List_Equip_Recip">Lookups!$O$2:INDEX(Lookups!$O:$O,COUNTA(Lookups!$O:$O))</definedName>
    <definedName name="List_Equip_TUR">Lookups!$I$2:INDEX(Lookups!$I:$I,COUNTA(Lookups!$I:$I))</definedName>
    <definedName name="List_EquipmentType">Lookups!$C$2:INDEX(Lookups!$C:$C,COUNTA(Lookups!$C:$C))</definedName>
    <definedName name="List_Fug_Equip_Type">Lookups!$U$2:INDEX(Lookups!$U:$U,COUNTA(Lookups!$U:$U))</definedName>
    <definedName name="List_Mud">Lookups!$X$2:INDEX(Lookups!$X:$X,COUNTA(Lookups!$X:$X))</definedName>
    <definedName name="List_Units">Lookups!$AG$2:INDEX(Lookups!$AG:$AG,COUNTA(Lookups!$AG:$AG))</definedName>
    <definedName name="List_Units_Recip">Lookups!$AJ$2:INDEX(Lookups!$AJ:$AJ,COUNTA(Lookups!$AJ:$AJ))</definedName>
    <definedName name="LIST_VESSEL_OPT">Lookups!$AM$2:INDEX(Lookups!$AM:$AM,COUNTA(Lookups!$AM:$AM))</definedName>
    <definedName name="_xlnm.Print_Area" localSheetId="6">EMISSIONS_1!$B$1:$AL$65</definedName>
    <definedName name="_xlnm.Print_Area" localSheetId="5">METHODOLOGY!$A$1:$D$41</definedName>
    <definedName name="_xlnm.Print_Area" localSheetId="2">'STATIONARY FACTORS'!$B$1:$P$102</definedName>
    <definedName name="_xlnm.Print_Area" localSheetId="16">SUMMARY!$A$1:$G$17</definedName>
    <definedName name="_xlnm.Print_Area" localSheetId="1">TITLE!$A$1:$C$27</definedName>
    <definedName name="_xlnm.Print_Titles" localSheetId="5">METHODOLOGY!$3:$3</definedName>
    <definedName name="Z_13305573_0FD9_4F34_BE46_7B54560EEC40_.wvu.Cols" localSheetId="6" hidden="1">EMISSIONS_1!$A:$A,EMISSIONS_1!$K:$L,EMISSIONS_1!$AN:$FQ</definedName>
    <definedName name="Z_13305573_0FD9_4F34_BE46_7B54560EEC40_.wvu.Cols" localSheetId="15" hidden="1">EMISSIONS_10!$A:$A,EMISSIONS_10!$K:$L,EMISSIONS_10!$AN:$FQ</definedName>
    <definedName name="Z_13305573_0FD9_4F34_BE46_7B54560EEC40_.wvu.Cols" localSheetId="7" hidden="1">EMISSIONS_2!$A:$A,EMISSIONS_2!$K:$L,EMISSIONS_2!$AN:$FQ</definedName>
    <definedName name="Z_13305573_0FD9_4F34_BE46_7B54560EEC40_.wvu.Cols" localSheetId="8" hidden="1">EMISSIONS_3!$A:$A,EMISSIONS_3!$K:$L,EMISSIONS_3!$AN:$FQ</definedName>
    <definedName name="Z_13305573_0FD9_4F34_BE46_7B54560EEC40_.wvu.Cols" localSheetId="9" hidden="1">EMISSIONS_4!$A:$A,EMISSIONS_4!$K:$L,EMISSIONS_4!$AN:$FQ</definedName>
    <definedName name="Z_13305573_0FD9_4F34_BE46_7B54560EEC40_.wvu.Cols" localSheetId="10" hidden="1">EMISSIONS_5!$A:$A,EMISSIONS_5!$K:$L,EMISSIONS_5!$AN:$FQ</definedName>
    <definedName name="Z_13305573_0FD9_4F34_BE46_7B54560EEC40_.wvu.Cols" localSheetId="11" hidden="1">EMISSIONS_6!$A:$A,EMISSIONS_6!$K:$L,EMISSIONS_6!$AN:$FQ</definedName>
    <definedName name="Z_13305573_0FD9_4F34_BE46_7B54560EEC40_.wvu.Cols" localSheetId="12" hidden="1">EMISSIONS_7!$A:$A,EMISSIONS_7!$K:$L,EMISSIONS_7!$AN:$FQ</definedName>
    <definedName name="Z_13305573_0FD9_4F34_BE46_7B54560EEC40_.wvu.Cols" localSheetId="13" hidden="1">EMISSIONS_8!$A:$A,EMISSIONS_8!$K:$L,EMISSIONS_8!$AN:$FQ</definedName>
    <definedName name="Z_13305573_0FD9_4F34_BE46_7B54560EEC40_.wvu.Cols" localSheetId="14" hidden="1">EMISSIONS_9!$A:$A,EMISSIONS_9!$K:$L,EMISSIONS_9!$AN:$FQ</definedName>
    <definedName name="Z_13305573_0FD9_4F34_BE46_7B54560EEC40_.wvu.Cols" localSheetId="2" hidden="1">'STATIONARY FACTORS'!$A:$A</definedName>
    <definedName name="Z_13305573_0FD9_4F34_BE46_7B54560EEC40_.wvu.Cols" localSheetId="3" hidden="1">'VESSEL FACTORS'!$B:$C,'VESSEL FACTORS'!$G:$G,'VESSEL FACTORS'!$M:$O</definedName>
    <definedName name="Z_13305573_0FD9_4F34_BE46_7B54560EEC40_.wvu.Cols" localSheetId="4" hidden="1">'VESSEL kW RATINGS'!$A:$A</definedName>
    <definedName name="Z_13305573_0FD9_4F34_BE46_7B54560EEC40_.wvu.PrintArea" localSheetId="6" hidden="1">EMISSIONS_1!$B$1:$AL$65</definedName>
    <definedName name="Z_13305573_0FD9_4F34_BE46_7B54560EEC40_.wvu.PrintArea" localSheetId="5" hidden="1">METHODOLOGY!$A$1:$D$41</definedName>
    <definedName name="Z_13305573_0FD9_4F34_BE46_7B54560EEC40_.wvu.PrintArea" localSheetId="2" hidden="1">'STATIONARY FACTORS'!$B$1:$P$102</definedName>
    <definedName name="Z_13305573_0FD9_4F34_BE46_7B54560EEC40_.wvu.PrintArea" localSheetId="16" hidden="1">SUMMARY!$A$1:$G$17</definedName>
    <definedName name="Z_13305573_0FD9_4F34_BE46_7B54560EEC40_.wvu.PrintArea" localSheetId="1" hidden="1">TITLE!$A$1:$C$27</definedName>
    <definedName name="Z_13305573_0FD9_4F34_BE46_7B54560EEC40_.wvu.PrintTitles" localSheetId="5" hidden="1">METHODOLOGY!$3:$3</definedName>
    <definedName name="Z_13305573_0FD9_4F34_BE46_7B54560EEC40_.wvu.Rows" localSheetId="6" hidden="1">EMISSIONS_1!$5:$5</definedName>
    <definedName name="Z_13305573_0FD9_4F34_BE46_7B54560EEC40_.wvu.Rows" localSheetId="15" hidden="1">EMISSIONS_10!$5:$5</definedName>
    <definedName name="Z_13305573_0FD9_4F34_BE46_7B54560EEC40_.wvu.Rows" localSheetId="7" hidden="1">EMISSIONS_2!$5:$5</definedName>
    <definedName name="Z_13305573_0FD9_4F34_BE46_7B54560EEC40_.wvu.Rows" localSheetId="8" hidden="1">EMISSIONS_3!$5:$5</definedName>
    <definedName name="Z_13305573_0FD9_4F34_BE46_7B54560EEC40_.wvu.Rows" localSheetId="9" hidden="1">EMISSIONS_4!$5:$5</definedName>
    <definedName name="Z_13305573_0FD9_4F34_BE46_7B54560EEC40_.wvu.Rows" localSheetId="10" hidden="1">EMISSIONS_5!$5:$5</definedName>
    <definedName name="Z_13305573_0FD9_4F34_BE46_7B54560EEC40_.wvu.Rows" localSheetId="11" hidden="1">EMISSIONS_6!$5:$5</definedName>
    <definedName name="Z_13305573_0FD9_4F34_BE46_7B54560EEC40_.wvu.Rows" localSheetId="12" hidden="1">EMISSIONS_7!$5:$5</definedName>
    <definedName name="Z_13305573_0FD9_4F34_BE46_7B54560EEC40_.wvu.Rows" localSheetId="13" hidden="1">EMISSIONS_8!$5:$5</definedName>
    <definedName name="Z_13305573_0FD9_4F34_BE46_7B54560EEC40_.wvu.Rows" localSheetId="14" hidden="1">EMISSIONS_9!$5:$5</definedName>
    <definedName name="Z_29F96217_A1F9_48F3_987C_57B98AE20367_.wvu.Cols" localSheetId="6" hidden="1">EMISSIONS_1!$A:$A,EMISSIONS_1!$K:$L,EMISSIONS_1!$AN:$FQ</definedName>
    <definedName name="Z_29F96217_A1F9_48F3_987C_57B98AE20367_.wvu.Cols" localSheetId="15" hidden="1">EMISSIONS_10!$A:$A,EMISSIONS_10!$K:$L,EMISSIONS_10!$AN:$FQ</definedName>
    <definedName name="Z_29F96217_A1F9_48F3_987C_57B98AE20367_.wvu.Cols" localSheetId="7" hidden="1">EMISSIONS_2!$A:$A,EMISSIONS_2!$K:$L,EMISSIONS_2!$AN:$FQ</definedName>
    <definedName name="Z_29F96217_A1F9_48F3_987C_57B98AE20367_.wvu.Cols" localSheetId="8" hidden="1">EMISSIONS_3!$A:$A,EMISSIONS_3!$K:$L,EMISSIONS_3!$AN:$FQ</definedName>
    <definedName name="Z_29F96217_A1F9_48F3_987C_57B98AE20367_.wvu.Cols" localSheetId="9" hidden="1">EMISSIONS_4!$A:$A,EMISSIONS_4!$K:$L,EMISSIONS_4!$AN:$FQ</definedName>
    <definedName name="Z_29F96217_A1F9_48F3_987C_57B98AE20367_.wvu.Cols" localSheetId="10" hidden="1">EMISSIONS_5!$A:$A,EMISSIONS_5!$K:$L,EMISSIONS_5!$AN:$FQ</definedName>
    <definedName name="Z_29F96217_A1F9_48F3_987C_57B98AE20367_.wvu.Cols" localSheetId="11" hidden="1">EMISSIONS_6!$A:$A,EMISSIONS_6!$K:$L,EMISSIONS_6!$AN:$FQ</definedName>
    <definedName name="Z_29F96217_A1F9_48F3_987C_57B98AE20367_.wvu.Cols" localSheetId="12" hidden="1">EMISSIONS_7!$A:$A,EMISSIONS_7!$K:$L,EMISSIONS_7!$AN:$FQ</definedName>
    <definedName name="Z_29F96217_A1F9_48F3_987C_57B98AE20367_.wvu.Cols" localSheetId="13" hidden="1">EMISSIONS_8!$A:$A,EMISSIONS_8!$K:$L,EMISSIONS_8!$AN:$FQ</definedName>
    <definedName name="Z_29F96217_A1F9_48F3_987C_57B98AE20367_.wvu.Cols" localSheetId="14" hidden="1">EMISSIONS_9!$A:$A,EMISSIONS_9!$K:$L,EMISSIONS_9!$AN:$FQ</definedName>
    <definedName name="Z_29F96217_A1F9_48F3_987C_57B98AE20367_.wvu.Cols" localSheetId="2" hidden="1">'STATIONARY FACTORS'!$A:$A</definedName>
    <definedName name="Z_29F96217_A1F9_48F3_987C_57B98AE20367_.wvu.Cols" localSheetId="3" hidden="1">'VESSEL FACTORS'!$B:$C,'VESSEL FACTORS'!$G:$G,'VESSEL FACTORS'!$M:$O</definedName>
    <definedName name="Z_29F96217_A1F9_48F3_987C_57B98AE20367_.wvu.Cols" localSheetId="4" hidden="1">'VESSEL kW RATINGS'!$A:$A</definedName>
    <definedName name="Z_29F96217_A1F9_48F3_987C_57B98AE20367_.wvu.PrintArea" localSheetId="6" hidden="1">EMISSIONS_1!$B$1:$AL$65</definedName>
    <definedName name="Z_29F96217_A1F9_48F3_987C_57B98AE20367_.wvu.PrintArea" localSheetId="5" hidden="1">METHODOLOGY!$A$1:$D$41</definedName>
    <definedName name="Z_29F96217_A1F9_48F3_987C_57B98AE20367_.wvu.PrintArea" localSheetId="2" hidden="1">'STATIONARY FACTORS'!$B$1:$P$102</definedName>
    <definedName name="Z_29F96217_A1F9_48F3_987C_57B98AE20367_.wvu.PrintArea" localSheetId="16" hidden="1">SUMMARY!$A$1:$G$17</definedName>
    <definedName name="Z_29F96217_A1F9_48F3_987C_57B98AE20367_.wvu.PrintArea" localSheetId="1" hidden="1">TITLE!$A$1:$C$27</definedName>
    <definedName name="Z_29F96217_A1F9_48F3_987C_57B98AE20367_.wvu.PrintTitles" localSheetId="5" hidden="1">METHODOLOGY!$3:$3</definedName>
    <definedName name="Z_29F96217_A1F9_48F3_987C_57B98AE20367_.wvu.Rows" localSheetId="6" hidden="1">EMISSIONS_1!$5:$5</definedName>
    <definedName name="Z_29F96217_A1F9_48F3_987C_57B98AE20367_.wvu.Rows" localSheetId="15" hidden="1">EMISSIONS_10!$5:$5</definedName>
    <definedName name="Z_29F96217_A1F9_48F3_987C_57B98AE20367_.wvu.Rows" localSheetId="7" hidden="1">EMISSIONS_2!$5:$5</definedName>
    <definedName name="Z_29F96217_A1F9_48F3_987C_57B98AE20367_.wvu.Rows" localSheetId="8" hidden="1">EMISSIONS_3!$5:$5</definedName>
    <definedName name="Z_29F96217_A1F9_48F3_987C_57B98AE20367_.wvu.Rows" localSheetId="9" hidden="1">EMISSIONS_4!$5:$5</definedName>
    <definedName name="Z_29F96217_A1F9_48F3_987C_57B98AE20367_.wvu.Rows" localSheetId="10" hidden="1">EMISSIONS_5!$5:$5</definedName>
    <definedName name="Z_29F96217_A1F9_48F3_987C_57B98AE20367_.wvu.Rows" localSheetId="11" hidden="1">EMISSIONS_6!$5:$5</definedName>
    <definedName name="Z_29F96217_A1F9_48F3_987C_57B98AE20367_.wvu.Rows" localSheetId="12" hidden="1">EMISSIONS_7!$5:$5</definedName>
    <definedName name="Z_29F96217_A1F9_48F3_987C_57B98AE20367_.wvu.Rows" localSheetId="13" hidden="1">EMISSIONS_8!$5:$5</definedName>
    <definedName name="Z_29F96217_A1F9_48F3_987C_57B98AE20367_.wvu.Rows" localSheetId="14" hidden="1">EMISSIONS_9!$5:$5</definedName>
  </definedNames>
  <calcPr calcId="145621"/>
  <customWorkbookViews>
    <customWorkbookView name="Mason, Nicole K - Personal View" guid="{29F96217-A1F9-48F3-987C-57B98AE20367}" mergeInterval="0" personalView="1" maximized="1" windowWidth="1317" windowHeight="689" tabRatio="948" activeSheetId="2"/>
    <customWorkbookView name="Bebhinn - Personal View" guid="{13305573-0FD9-4F34-BE46-7B54560EEC40}" mergeInterval="0" personalView="1" maximized="1" windowWidth="1855" windowHeight="834" tabRatio="948" activeSheetId="7"/>
  </customWorkbookViews>
</workbook>
</file>

<file path=xl/calcChain.xml><?xml version="1.0" encoding="utf-8"?>
<calcChain xmlns="http://schemas.openxmlformats.org/spreadsheetml/2006/main">
  <c r="A2" i="17" l="1"/>
  <c r="C2" i="17"/>
  <c r="E2" i="17"/>
  <c r="G2" i="17"/>
  <c r="I2" i="17"/>
  <c r="K2" i="17"/>
  <c r="B2" i="16"/>
  <c r="C2" i="16"/>
  <c r="H2" i="16"/>
  <c r="M2" i="16"/>
  <c r="O2" i="16"/>
  <c r="Q2" i="16"/>
  <c r="S2" i="16"/>
  <c r="W2" i="16"/>
  <c r="Y2" i="16"/>
  <c r="AB2" i="16"/>
  <c r="J4" i="16"/>
  <c r="AO7" i="16"/>
  <c r="AO8" i="16"/>
  <c r="AO9" i="16"/>
  <c r="AO10" i="16"/>
  <c r="AO11" i="16"/>
  <c r="AO12" i="16"/>
  <c r="K13" i="16"/>
  <c r="L13" i="16"/>
  <c r="AO13" i="16"/>
  <c r="K14" i="16"/>
  <c r="L14" i="16"/>
  <c r="AO14" i="16"/>
  <c r="K15" i="16"/>
  <c r="L15" i="16"/>
  <c r="AO15" i="16"/>
  <c r="K16" i="16"/>
  <c r="L16" i="16"/>
  <c r="AO16" i="16"/>
  <c r="K17" i="16"/>
  <c r="L17" i="16"/>
  <c r="AO17" i="16"/>
  <c r="K18" i="16"/>
  <c r="L18" i="16"/>
  <c r="AO18" i="16"/>
  <c r="K19" i="16"/>
  <c r="L19" i="16"/>
  <c r="AO19" i="16"/>
  <c r="K20" i="16"/>
  <c r="L20" i="16"/>
  <c r="AO20" i="16"/>
  <c r="K21" i="16"/>
  <c r="L21" i="16"/>
  <c r="AO21" i="16"/>
  <c r="K22" i="16"/>
  <c r="L22" i="16"/>
  <c r="AO22" i="16"/>
  <c r="K23" i="16"/>
  <c r="L23" i="16"/>
  <c r="AO23" i="16"/>
  <c r="K24" i="16"/>
  <c r="L24" i="16"/>
  <c r="AO24" i="16"/>
  <c r="K25" i="16"/>
  <c r="L25" i="16"/>
  <c r="AO25" i="16"/>
  <c r="K26" i="16"/>
  <c r="L26" i="16"/>
  <c r="AO26" i="16"/>
  <c r="K27" i="16"/>
  <c r="L27" i="16"/>
  <c r="AO27" i="16"/>
  <c r="K28" i="16"/>
  <c r="L28" i="16"/>
  <c r="AO28" i="16"/>
  <c r="K29" i="16"/>
  <c r="L29" i="16"/>
  <c r="AO29" i="16"/>
  <c r="K30" i="16"/>
  <c r="L30" i="16"/>
  <c r="AO30" i="16"/>
  <c r="K32" i="16"/>
  <c r="L32" i="16"/>
  <c r="AO32" i="16"/>
  <c r="K33" i="16"/>
  <c r="L33" i="16"/>
  <c r="AO33" i="16"/>
  <c r="K34" i="16"/>
  <c r="L34" i="16"/>
  <c r="AO34" i="16"/>
  <c r="K35" i="16"/>
  <c r="L35" i="16"/>
  <c r="AO35" i="16"/>
  <c r="K36" i="16"/>
  <c r="L36" i="16"/>
  <c r="AO36" i="16"/>
  <c r="K37" i="16"/>
  <c r="L37" i="16"/>
  <c r="AO37" i="16"/>
  <c r="K38" i="16"/>
  <c r="L38" i="16"/>
  <c r="AO38" i="16"/>
  <c r="K39" i="16"/>
  <c r="L39" i="16"/>
  <c r="AO39" i="16"/>
  <c r="K40" i="16"/>
  <c r="L40" i="16"/>
  <c r="AO40" i="16"/>
  <c r="K41" i="16"/>
  <c r="L41" i="16"/>
  <c r="AO41" i="16"/>
  <c r="K42" i="16"/>
  <c r="L42" i="16"/>
  <c r="AO42" i="16"/>
  <c r="K43" i="16"/>
  <c r="L43" i="16"/>
  <c r="AO43" i="16"/>
  <c r="A45" i="16"/>
  <c r="AO45" i="16"/>
  <c r="AO46" i="16"/>
  <c r="AB48" i="16"/>
  <c r="Q48" i="16" s="1"/>
  <c r="AC48" i="16"/>
  <c r="R48" i="16" s="1"/>
  <c r="AD48" i="16"/>
  <c r="S48" i="16" s="1"/>
  <c r="AE48" i="16"/>
  <c r="T48" i="16" s="1"/>
  <c r="AF48" i="16"/>
  <c r="U48" i="16" s="1"/>
  <c r="AG48" i="16"/>
  <c r="V48" i="16" s="1"/>
  <c r="AI48" i="16"/>
  <c r="X48" i="16" s="1"/>
  <c r="AO48" i="16"/>
  <c r="AP48" i="16"/>
  <c r="AR48" i="16"/>
  <c r="AV48" i="16"/>
  <c r="AW48" i="16"/>
  <c r="BA48" i="16"/>
  <c r="BC48" i="16"/>
  <c r="BG48" i="16"/>
  <c r="BH48" i="16"/>
  <c r="BL48" i="16"/>
  <c r="BM48" i="16"/>
  <c r="BP48" i="16"/>
  <c r="BS48" i="16"/>
  <c r="BU48" i="16"/>
  <c r="BW48" i="16"/>
  <c r="CA48" i="16"/>
  <c r="CB48" i="16"/>
  <c r="CC48" i="16"/>
  <c r="CF48" i="16"/>
  <c r="CG48" i="16"/>
  <c r="CI48" i="16"/>
  <c r="CK48" i="16"/>
  <c r="CM48" i="16"/>
  <c r="CO48" i="16"/>
  <c r="CS48" i="16"/>
  <c r="CT48" i="16"/>
  <c r="CY48" i="16"/>
  <c r="CZ48" i="16"/>
  <c r="DD48" i="16"/>
  <c r="DE48" i="16"/>
  <c r="DI48" i="16"/>
  <c r="DJ48" i="16"/>
  <c r="DK48" i="16"/>
  <c r="DL48" i="16"/>
  <c r="DM48" i="16"/>
  <c r="DN48" i="16"/>
  <c r="DO48" i="16"/>
  <c r="DP48" i="16"/>
  <c r="DQ48" i="16"/>
  <c r="DR48" i="16"/>
  <c r="DS48" i="16"/>
  <c r="DT48" i="16"/>
  <c r="DU48" i="16"/>
  <c r="DW48" i="16"/>
  <c r="DY48" i="16"/>
  <c r="EB48" i="16"/>
  <c r="EE48" i="16"/>
  <c r="EF48" i="16"/>
  <c r="EH48" i="16"/>
  <c r="EI48" i="16"/>
  <c r="EJ48" i="16"/>
  <c r="EK48" i="16"/>
  <c r="EL48" i="16"/>
  <c r="EM48" i="16"/>
  <c r="EN48" i="16"/>
  <c r="EO48" i="16"/>
  <c r="EP48" i="16"/>
  <c r="EQ48" i="16"/>
  <c r="ER48" i="16"/>
  <c r="ES48" i="16"/>
  <c r="ET48" i="16"/>
  <c r="EU48" i="16"/>
  <c r="EV48" i="16"/>
  <c r="EW48" i="16"/>
  <c r="EX48" i="16"/>
  <c r="EY48" i="16"/>
  <c r="EZ48" i="16"/>
  <c r="FA48" i="16"/>
  <c r="FB48" i="16"/>
  <c r="FC48" i="16"/>
  <c r="FD48" i="16"/>
  <c r="FE48" i="16"/>
  <c r="FF48" i="16"/>
  <c r="FG48" i="16"/>
  <c r="FH48" i="16"/>
  <c r="FI48" i="16"/>
  <c r="FJ48" i="16"/>
  <c r="FK48" i="16"/>
  <c r="FL48" i="16"/>
  <c r="FM48" i="16"/>
  <c r="FN48" i="16"/>
  <c r="FO48" i="16"/>
  <c r="FP48" i="16"/>
  <c r="FQ48" i="16"/>
  <c r="V49" i="16"/>
  <c r="AB49" i="16"/>
  <c r="Q49" i="16" s="1"/>
  <c r="AC49" i="16"/>
  <c r="BE49" i="16" s="1"/>
  <c r="AD49" i="16"/>
  <c r="BN49" i="16" s="1"/>
  <c r="AE49" i="16"/>
  <c r="T49" i="16" s="1"/>
  <c r="AF49" i="16"/>
  <c r="U49" i="16" s="1"/>
  <c r="AG49" i="16"/>
  <c r="DA49" i="16" s="1"/>
  <c r="AI49" i="16"/>
  <c r="X49" i="16" s="1"/>
  <c r="AO49" i="16"/>
  <c r="AP49" i="16"/>
  <c r="AX49" i="16"/>
  <c r="BB49" i="16"/>
  <c r="BC49" i="16"/>
  <c r="BD49" i="16"/>
  <c r="BG49" i="16"/>
  <c r="BH49" i="16"/>
  <c r="BJ49" i="16"/>
  <c r="BL49" i="16"/>
  <c r="BP49" i="16"/>
  <c r="BR49" i="16"/>
  <c r="BT49" i="16"/>
  <c r="BX49" i="16"/>
  <c r="BZ49" i="16"/>
  <c r="CD49" i="16"/>
  <c r="CE49" i="16"/>
  <c r="CI49" i="16"/>
  <c r="CK49" i="16"/>
  <c r="CQ49" i="16"/>
  <c r="CX49" i="16"/>
  <c r="CY49" i="16"/>
  <c r="DB49" i="16"/>
  <c r="DC49" i="16"/>
  <c r="DD49" i="16"/>
  <c r="DG49" i="16"/>
  <c r="DH49" i="16"/>
  <c r="DJ49" i="16"/>
  <c r="DK49" i="16"/>
  <c r="DL49" i="16"/>
  <c r="DM49" i="16"/>
  <c r="DN49" i="16"/>
  <c r="DO49" i="16"/>
  <c r="DP49" i="16"/>
  <c r="DQ49" i="16"/>
  <c r="DR49" i="16"/>
  <c r="DS49" i="16"/>
  <c r="DT49" i="16"/>
  <c r="DU49" i="16"/>
  <c r="DW49" i="16"/>
  <c r="DX49" i="16"/>
  <c r="DZ49" i="16"/>
  <c r="EB49" i="16"/>
  <c r="ED49" i="16"/>
  <c r="EE49" i="16"/>
  <c r="EH49" i="16"/>
  <c r="EI49" i="16"/>
  <c r="EJ49" i="16"/>
  <c r="EK49" i="16"/>
  <c r="EL49" i="16"/>
  <c r="EM49" i="16"/>
  <c r="EN49" i="16"/>
  <c r="EO49" i="16"/>
  <c r="EP49" i="16"/>
  <c r="EQ49" i="16"/>
  <c r="ER49" i="16"/>
  <c r="ES49" i="16"/>
  <c r="ET49" i="16"/>
  <c r="EU49" i="16"/>
  <c r="EV49" i="16"/>
  <c r="EW49" i="16"/>
  <c r="EX49" i="16"/>
  <c r="EY49" i="16"/>
  <c r="EZ49" i="16"/>
  <c r="FA49" i="16"/>
  <c r="FB49" i="16"/>
  <c r="FC49" i="16"/>
  <c r="FD49" i="16"/>
  <c r="FE49" i="16"/>
  <c r="FF49" i="16"/>
  <c r="FG49" i="16"/>
  <c r="FH49" i="16"/>
  <c r="FI49" i="16"/>
  <c r="FJ49" i="16"/>
  <c r="FK49" i="16"/>
  <c r="FL49" i="16"/>
  <c r="FM49" i="16"/>
  <c r="FN49" i="16"/>
  <c r="FO49" i="16"/>
  <c r="FP49" i="16"/>
  <c r="FQ49" i="16"/>
  <c r="AB50" i="16"/>
  <c r="AR50" i="16" s="1"/>
  <c r="AC50" i="16"/>
  <c r="BE50" i="16" s="1"/>
  <c r="AD50" i="16"/>
  <c r="S50" i="16" s="1"/>
  <c r="AE50" i="16"/>
  <c r="T50" i="16" s="1"/>
  <c r="AF50" i="16"/>
  <c r="CN50" i="16" s="1"/>
  <c r="AG50" i="16"/>
  <c r="CX50" i="16" s="1"/>
  <c r="AI50" i="16"/>
  <c r="X50" i="16" s="1"/>
  <c r="AO50" i="16"/>
  <c r="AP50" i="16"/>
  <c r="AS50" i="16"/>
  <c r="AX50" i="16"/>
  <c r="BA50" i="16"/>
  <c r="BN50" i="16"/>
  <c r="BO50" i="16"/>
  <c r="BP50" i="16"/>
  <c r="BS50" i="16"/>
  <c r="BT50" i="16"/>
  <c r="BV50" i="16"/>
  <c r="BX50" i="16"/>
  <c r="BZ50" i="16"/>
  <c r="CA50" i="16"/>
  <c r="CC50" i="16"/>
  <c r="CD50" i="16"/>
  <c r="CE50" i="16"/>
  <c r="CG50" i="16"/>
  <c r="CH50" i="16"/>
  <c r="CI50" i="16"/>
  <c r="CK50" i="16"/>
  <c r="CP50" i="16"/>
  <c r="CQ50" i="16"/>
  <c r="CW50" i="16"/>
  <c r="CY50" i="16"/>
  <c r="DJ50" i="16"/>
  <c r="DK50" i="16"/>
  <c r="DL50" i="16"/>
  <c r="DM50" i="16"/>
  <c r="DN50" i="16"/>
  <c r="DO50" i="16"/>
  <c r="DP50" i="16"/>
  <c r="DQ50" i="16"/>
  <c r="DR50" i="16"/>
  <c r="DS50" i="16"/>
  <c r="DT50" i="16"/>
  <c r="DU50" i="16"/>
  <c r="DV50" i="16"/>
  <c r="DW50" i="16"/>
  <c r="DZ50" i="16"/>
  <c r="EA50" i="16"/>
  <c r="EB50" i="16"/>
  <c r="EE50" i="16"/>
  <c r="EF50" i="16"/>
  <c r="EH50" i="16"/>
  <c r="EI50" i="16"/>
  <c r="EJ50" i="16"/>
  <c r="EK50" i="16"/>
  <c r="EL50" i="16"/>
  <c r="EM50" i="16"/>
  <c r="EN50" i="16"/>
  <c r="EO50" i="16"/>
  <c r="EP50" i="16"/>
  <c r="EQ50" i="16"/>
  <c r="ER50" i="16"/>
  <c r="ES50" i="16"/>
  <c r="ET50" i="16"/>
  <c r="EU50" i="16"/>
  <c r="EV50" i="16"/>
  <c r="EW50" i="16"/>
  <c r="EX50" i="16"/>
  <c r="EY50" i="16"/>
  <c r="EZ50" i="16"/>
  <c r="FA50" i="16"/>
  <c r="FB50" i="16"/>
  <c r="FC50" i="16"/>
  <c r="FD50" i="16"/>
  <c r="FE50" i="16"/>
  <c r="FF50" i="16"/>
  <c r="FG50" i="16"/>
  <c r="FH50" i="16"/>
  <c r="FI50" i="16"/>
  <c r="FJ50" i="16"/>
  <c r="FK50" i="16"/>
  <c r="FL50" i="16"/>
  <c r="FM50" i="16"/>
  <c r="FN50" i="16"/>
  <c r="FO50" i="16"/>
  <c r="FP50" i="16"/>
  <c r="FQ50" i="16"/>
  <c r="AB51" i="16"/>
  <c r="AR51" i="16" s="1"/>
  <c r="AC51" i="16"/>
  <c r="R51" i="16" s="1"/>
  <c r="AD51" i="16"/>
  <c r="S51" i="16" s="1"/>
  <c r="AE51" i="16"/>
  <c r="CA51" i="16" s="1"/>
  <c r="AF51" i="16"/>
  <c r="CO51" i="16" s="1"/>
  <c r="AG51" i="16"/>
  <c r="V51" i="16" s="1"/>
  <c r="AI51" i="16"/>
  <c r="X51" i="16" s="1"/>
  <c r="AO51" i="16"/>
  <c r="AP51" i="16"/>
  <c r="AX51" i="16"/>
  <c r="BB51" i="16"/>
  <c r="BD51" i="16"/>
  <c r="BE51" i="16"/>
  <c r="BF51" i="16"/>
  <c r="BH51" i="16"/>
  <c r="BI51" i="16"/>
  <c r="BJ51" i="16"/>
  <c r="BL51" i="16"/>
  <c r="BM51" i="16"/>
  <c r="BT51" i="16"/>
  <c r="BU51" i="16"/>
  <c r="CC51" i="16"/>
  <c r="CJ51" i="16"/>
  <c r="CN51" i="16"/>
  <c r="CP51" i="16"/>
  <c r="CR51" i="16"/>
  <c r="CV51" i="16"/>
  <c r="CX51" i="16"/>
  <c r="CY51" i="16"/>
  <c r="DA51" i="16"/>
  <c r="DB51" i="16"/>
  <c r="DC51" i="16"/>
  <c r="DE51" i="16"/>
  <c r="DF51" i="16"/>
  <c r="DG51" i="16"/>
  <c r="DI51" i="16"/>
  <c r="DJ51" i="16"/>
  <c r="DK51" i="16"/>
  <c r="DL51" i="16"/>
  <c r="DM51" i="16"/>
  <c r="DN51" i="16"/>
  <c r="DO51" i="16"/>
  <c r="DP51" i="16"/>
  <c r="DQ51" i="16"/>
  <c r="DR51" i="16"/>
  <c r="DS51" i="16"/>
  <c r="DT51" i="16"/>
  <c r="DU51" i="16"/>
  <c r="DZ51" i="16"/>
  <c r="EB51" i="16"/>
  <c r="EG51" i="16"/>
  <c r="EH51" i="16"/>
  <c r="EI51" i="16"/>
  <c r="EJ51" i="16"/>
  <c r="EK51" i="16"/>
  <c r="EL51" i="16"/>
  <c r="EM51" i="16"/>
  <c r="EN51" i="16"/>
  <c r="EO51" i="16"/>
  <c r="EP51" i="16"/>
  <c r="EQ51" i="16"/>
  <c r="ER51" i="16"/>
  <c r="ES51" i="16"/>
  <c r="ET51" i="16"/>
  <c r="EU51" i="16"/>
  <c r="EV51" i="16"/>
  <c r="EW51" i="16"/>
  <c r="EX51" i="16"/>
  <c r="EY51" i="16"/>
  <c r="EZ51" i="16"/>
  <c r="FA51" i="16"/>
  <c r="FB51" i="16"/>
  <c r="FC51" i="16"/>
  <c r="FD51" i="16"/>
  <c r="FE51" i="16"/>
  <c r="FF51" i="16"/>
  <c r="FG51" i="16"/>
  <c r="FH51" i="16"/>
  <c r="FI51" i="16"/>
  <c r="FJ51" i="16"/>
  <c r="FK51" i="16"/>
  <c r="FL51" i="16"/>
  <c r="FM51" i="16"/>
  <c r="FN51" i="16"/>
  <c r="FO51" i="16"/>
  <c r="FP51" i="16"/>
  <c r="FQ51" i="16"/>
  <c r="AB52" i="16"/>
  <c r="Q52" i="16" s="1"/>
  <c r="AC52" i="16"/>
  <c r="R52" i="16" s="1"/>
  <c r="AD52" i="16"/>
  <c r="BO52" i="16" s="1"/>
  <c r="AE52" i="16"/>
  <c r="CC52" i="16" s="1"/>
  <c r="AF52" i="16"/>
  <c r="CM52" i="16" s="1"/>
  <c r="AG52" i="16"/>
  <c r="V52" i="16" s="1"/>
  <c r="AI52" i="16"/>
  <c r="X52" i="16" s="1"/>
  <c r="AO52" i="16"/>
  <c r="AP52" i="16"/>
  <c r="BA52" i="16"/>
  <c r="BC52" i="16"/>
  <c r="BG52" i="16"/>
  <c r="BI52" i="16"/>
  <c r="BK52" i="16"/>
  <c r="BP52" i="16"/>
  <c r="BT52" i="16"/>
  <c r="BW52" i="16"/>
  <c r="CG52" i="16"/>
  <c r="CL52" i="16"/>
  <c r="CV52" i="16"/>
  <c r="CY52" i="16"/>
  <c r="DA52" i="16"/>
  <c r="DC52" i="16"/>
  <c r="DD52" i="16"/>
  <c r="DG52" i="16"/>
  <c r="DH52" i="16"/>
  <c r="DI52" i="16"/>
  <c r="DJ52" i="16"/>
  <c r="DK52" i="16"/>
  <c r="DL52" i="16"/>
  <c r="DM52" i="16"/>
  <c r="DN52" i="16"/>
  <c r="DO52" i="16"/>
  <c r="DP52" i="16"/>
  <c r="DQ52" i="16"/>
  <c r="DR52" i="16"/>
  <c r="DS52" i="16"/>
  <c r="DT52" i="16"/>
  <c r="DU52" i="16"/>
  <c r="DW52" i="16"/>
  <c r="EA52" i="16"/>
  <c r="EC52" i="16"/>
  <c r="EG52" i="16"/>
  <c r="EH52" i="16"/>
  <c r="EI52" i="16"/>
  <c r="EJ52" i="16"/>
  <c r="EK52" i="16"/>
  <c r="EL52" i="16"/>
  <c r="EM52" i="16"/>
  <c r="EN52" i="16"/>
  <c r="EO52" i="16"/>
  <c r="EP52" i="16"/>
  <c r="EQ52" i="16"/>
  <c r="ER52" i="16"/>
  <c r="ES52" i="16"/>
  <c r="ET52" i="16"/>
  <c r="EU52" i="16"/>
  <c r="EV52" i="16"/>
  <c r="EW52" i="16"/>
  <c r="EX52" i="16"/>
  <c r="EY52" i="16"/>
  <c r="EZ52" i="16"/>
  <c r="FA52" i="16"/>
  <c r="FB52" i="16"/>
  <c r="FC52" i="16"/>
  <c r="FD52" i="16"/>
  <c r="FE52" i="16"/>
  <c r="FF52" i="16"/>
  <c r="FG52" i="16"/>
  <c r="FH52" i="16"/>
  <c r="FI52" i="16"/>
  <c r="FJ52" i="16"/>
  <c r="FK52" i="16"/>
  <c r="FL52" i="16"/>
  <c r="FM52" i="16"/>
  <c r="FN52" i="16"/>
  <c r="FO52" i="16"/>
  <c r="FP52" i="16"/>
  <c r="FQ52" i="16"/>
  <c r="AB53" i="16"/>
  <c r="AC53" i="16"/>
  <c r="R53" i="16" s="1"/>
  <c r="AD53" i="16"/>
  <c r="BN53" i="16" s="1"/>
  <c r="AE53" i="16"/>
  <c r="CC53" i="16" s="1"/>
  <c r="AF53" i="16"/>
  <c r="AG53" i="16"/>
  <c r="DC53" i="16" s="1"/>
  <c r="AI53" i="16"/>
  <c r="DV53" i="16" s="1"/>
  <c r="AO53" i="16"/>
  <c r="AP53" i="16"/>
  <c r="AR53" i="16"/>
  <c r="AV53" i="16"/>
  <c r="AX53" i="16"/>
  <c r="AZ53" i="16"/>
  <c r="BC53" i="16"/>
  <c r="BJ53" i="16"/>
  <c r="CB53" i="16"/>
  <c r="CE53" i="16"/>
  <c r="CJ53" i="16"/>
  <c r="CN53" i="16"/>
  <c r="CP53" i="16"/>
  <c r="CR53" i="16"/>
  <c r="CV53" i="16"/>
  <c r="CX53" i="16"/>
  <c r="DH53" i="16"/>
  <c r="DJ53" i="16"/>
  <c r="DK53" i="16"/>
  <c r="DL53" i="16"/>
  <c r="DM53" i="16"/>
  <c r="DN53" i="16"/>
  <c r="DO53" i="16"/>
  <c r="DP53" i="16"/>
  <c r="DQ53" i="16"/>
  <c r="DR53" i="16"/>
  <c r="DS53" i="16"/>
  <c r="DT53" i="16"/>
  <c r="DU53" i="16"/>
  <c r="DX53" i="16"/>
  <c r="EH53" i="16"/>
  <c r="EI53" i="16"/>
  <c r="EJ53" i="16"/>
  <c r="EK53" i="16"/>
  <c r="EL53" i="16"/>
  <c r="EM53" i="16"/>
  <c r="EN53" i="16"/>
  <c r="EO53" i="16"/>
  <c r="EP53" i="16"/>
  <c r="EQ53" i="16"/>
  <c r="ER53" i="16"/>
  <c r="ES53" i="16"/>
  <c r="ET53" i="16"/>
  <c r="EU53" i="16"/>
  <c r="EV53" i="16"/>
  <c r="EW53" i="16"/>
  <c r="EX53" i="16"/>
  <c r="EY53" i="16"/>
  <c r="EZ53" i="16"/>
  <c r="FA53" i="16"/>
  <c r="FB53" i="16"/>
  <c r="FC53" i="16"/>
  <c r="FD53" i="16"/>
  <c r="FE53" i="16"/>
  <c r="FF53" i="16"/>
  <c r="FG53" i="16"/>
  <c r="FH53" i="16"/>
  <c r="FI53" i="16"/>
  <c r="FJ53" i="16"/>
  <c r="FK53" i="16"/>
  <c r="FL53" i="16"/>
  <c r="FM53" i="16"/>
  <c r="FN53" i="16"/>
  <c r="FO53" i="16"/>
  <c r="FP53" i="16"/>
  <c r="FQ53" i="16"/>
  <c r="Q54" i="16"/>
  <c r="S54" i="16"/>
  <c r="AB54" i="16"/>
  <c r="AC54" i="16"/>
  <c r="BK54" i="16" s="1"/>
  <c r="AD54" i="16"/>
  <c r="AE54" i="16"/>
  <c r="CI54" i="16" s="1"/>
  <c r="AF54" i="16"/>
  <c r="AG54" i="16"/>
  <c r="DA54" i="16" s="1"/>
  <c r="AI54" i="16"/>
  <c r="AO54" i="16"/>
  <c r="AP54" i="16"/>
  <c r="AQ54" i="16"/>
  <c r="AT54" i="16"/>
  <c r="AU54" i="16"/>
  <c r="AW54" i="16"/>
  <c r="AY54" i="16"/>
  <c r="BA54" i="16"/>
  <c r="BP54" i="16"/>
  <c r="BT54" i="16"/>
  <c r="BX54" i="16"/>
  <c r="CG54" i="16"/>
  <c r="CK54" i="16"/>
  <c r="CM54" i="16"/>
  <c r="CO54" i="16"/>
  <c r="CP54" i="16"/>
  <c r="CS54" i="16"/>
  <c r="CT54" i="16"/>
  <c r="CU54" i="16"/>
  <c r="DC54" i="16"/>
  <c r="DJ54" i="16"/>
  <c r="DK54" i="16"/>
  <c r="DL54" i="16"/>
  <c r="DM54" i="16"/>
  <c r="DN54" i="16"/>
  <c r="DO54" i="16"/>
  <c r="DP54" i="16"/>
  <c r="DQ54" i="16"/>
  <c r="DR54" i="16"/>
  <c r="DS54" i="16"/>
  <c r="DT54" i="16"/>
  <c r="DU54" i="16"/>
  <c r="DV54" i="16"/>
  <c r="DZ54" i="16"/>
  <c r="ED54" i="16"/>
  <c r="EH54" i="16"/>
  <c r="EI54" i="16"/>
  <c r="EJ54" i="16"/>
  <c r="EK54" i="16"/>
  <c r="EL54" i="16"/>
  <c r="EM54" i="16"/>
  <c r="EN54" i="16"/>
  <c r="EO54" i="16"/>
  <c r="EP54" i="16"/>
  <c r="EQ54" i="16"/>
  <c r="ER54" i="16"/>
  <c r="ES54" i="16"/>
  <c r="ET54" i="16"/>
  <c r="EU54" i="16"/>
  <c r="EV54" i="16"/>
  <c r="EW54" i="16"/>
  <c r="EX54" i="16"/>
  <c r="EY54" i="16"/>
  <c r="EZ54" i="16"/>
  <c r="FA54" i="16"/>
  <c r="FB54" i="16"/>
  <c r="FC54" i="16"/>
  <c r="FD54" i="16"/>
  <c r="FE54" i="16"/>
  <c r="FF54" i="16"/>
  <c r="FG54" i="16"/>
  <c r="FH54" i="16"/>
  <c r="FI54" i="16"/>
  <c r="FJ54" i="16"/>
  <c r="FK54" i="16"/>
  <c r="FL54" i="16"/>
  <c r="FM54" i="16"/>
  <c r="FN54" i="16"/>
  <c r="FO54" i="16"/>
  <c r="FP54" i="16"/>
  <c r="FQ54" i="16"/>
  <c r="AB55" i="16"/>
  <c r="AT55" i="16" s="1"/>
  <c r="AC55" i="16"/>
  <c r="BC55" i="16" s="1"/>
  <c r="AD55" i="16"/>
  <c r="S55" i="16" s="1"/>
  <c r="AE55" i="16"/>
  <c r="AF55" i="16"/>
  <c r="CL55" i="16" s="1"/>
  <c r="AG55" i="16"/>
  <c r="CZ55" i="16" s="1"/>
  <c r="AI55" i="16"/>
  <c r="AO55" i="16"/>
  <c r="AP55" i="16"/>
  <c r="BB55" i="16"/>
  <c r="BG55" i="16"/>
  <c r="BL55" i="16"/>
  <c r="BN55" i="16"/>
  <c r="BR55" i="16"/>
  <c r="BV55" i="16"/>
  <c r="CB55" i="16"/>
  <c r="CD55" i="16"/>
  <c r="CG55" i="16"/>
  <c r="CH55" i="16"/>
  <c r="CP55" i="16"/>
  <c r="CT55" i="16"/>
  <c r="CX55" i="16"/>
  <c r="DD55" i="16"/>
  <c r="DI55" i="16"/>
  <c r="DJ55" i="16"/>
  <c r="DK55" i="16"/>
  <c r="DL55" i="16"/>
  <c r="DM55" i="16"/>
  <c r="DN55" i="16"/>
  <c r="DO55" i="16"/>
  <c r="DP55" i="16"/>
  <c r="DQ55" i="16"/>
  <c r="DR55" i="16"/>
  <c r="DS55" i="16"/>
  <c r="DT55" i="16"/>
  <c r="DU55" i="16"/>
  <c r="DV55" i="16"/>
  <c r="EB55" i="16"/>
  <c r="ED55" i="16"/>
  <c r="EG55" i="16"/>
  <c r="EH55" i="16"/>
  <c r="EI55" i="16"/>
  <c r="EJ55" i="16"/>
  <c r="EK55" i="16"/>
  <c r="EL55" i="16"/>
  <c r="EM55" i="16"/>
  <c r="EN55" i="16"/>
  <c r="EO55" i="16"/>
  <c r="EP55" i="16"/>
  <c r="EQ55" i="16"/>
  <c r="ER55" i="16"/>
  <c r="ES55" i="16"/>
  <c r="ET55" i="16"/>
  <c r="EU55" i="16"/>
  <c r="EV55" i="16"/>
  <c r="EW55" i="16"/>
  <c r="EX55" i="16"/>
  <c r="EY55" i="16"/>
  <c r="EZ55" i="16"/>
  <c r="FA55" i="16"/>
  <c r="FB55" i="16"/>
  <c r="FC55" i="16"/>
  <c r="FD55" i="16"/>
  <c r="FE55" i="16"/>
  <c r="FF55" i="16"/>
  <c r="FG55" i="16"/>
  <c r="FH55" i="16"/>
  <c r="FI55" i="16"/>
  <c r="FJ55" i="16"/>
  <c r="FK55" i="16"/>
  <c r="FL55" i="16"/>
  <c r="FM55" i="16"/>
  <c r="FN55" i="16"/>
  <c r="FO55" i="16"/>
  <c r="FP55" i="16"/>
  <c r="FQ55" i="16"/>
  <c r="AB56" i="16"/>
  <c r="AC56" i="16"/>
  <c r="BH56" i="16" s="1"/>
  <c r="AD56" i="16"/>
  <c r="S56" i="16" s="1"/>
  <c r="AE56" i="16"/>
  <c r="AF56" i="16"/>
  <c r="AG56" i="16"/>
  <c r="V56" i="16" s="1"/>
  <c r="AI56" i="16"/>
  <c r="DX56" i="16" s="1"/>
  <c r="AO56" i="16"/>
  <c r="AP56" i="16"/>
  <c r="AR56" i="16"/>
  <c r="AV56" i="16"/>
  <c r="AZ56" i="16"/>
  <c r="BD56" i="16"/>
  <c r="BE56" i="16"/>
  <c r="BM56" i="16"/>
  <c r="BQ56" i="16"/>
  <c r="BW56" i="16"/>
  <c r="CA56" i="16"/>
  <c r="CB56" i="16"/>
  <c r="CF56" i="16"/>
  <c r="CK56" i="16"/>
  <c r="CL56" i="16"/>
  <c r="CN56" i="16"/>
  <c r="CR56" i="16"/>
  <c r="CV56" i="16"/>
  <c r="DA56" i="16"/>
  <c r="DC56" i="16"/>
  <c r="DI56" i="16"/>
  <c r="DJ56" i="16"/>
  <c r="DK56" i="16"/>
  <c r="DL56" i="16"/>
  <c r="DM56" i="16"/>
  <c r="DN56" i="16"/>
  <c r="DO56" i="16"/>
  <c r="DP56" i="16"/>
  <c r="DQ56" i="16"/>
  <c r="DR56" i="16"/>
  <c r="DS56" i="16"/>
  <c r="DT56" i="16"/>
  <c r="DU56" i="16"/>
  <c r="DY56" i="16"/>
  <c r="EB56" i="16"/>
  <c r="EF56" i="16"/>
  <c r="EH56" i="16"/>
  <c r="EI56" i="16"/>
  <c r="EJ56" i="16"/>
  <c r="EK56" i="16"/>
  <c r="EL56" i="16"/>
  <c r="EM56" i="16"/>
  <c r="EN56" i="16"/>
  <c r="EO56" i="16"/>
  <c r="EP56" i="16"/>
  <c r="EQ56" i="16"/>
  <c r="ER56" i="16"/>
  <c r="ES56" i="16"/>
  <c r="ET56" i="16"/>
  <c r="EU56" i="16"/>
  <c r="EV56" i="16"/>
  <c r="EW56" i="16"/>
  <c r="EX56" i="16"/>
  <c r="EY56" i="16"/>
  <c r="EZ56" i="16"/>
  <c r="FA56" i="16"/>
  <c r="FB56" i="16"/>
  <c r="FC56" i="16"/>
  <c r="FD56" i="16"/>
  <c r="FE56" i="16"/>
  <c r="FF56" i="16"/>
  <c r="FG56" i="16"/>
  <c r="FH56" i="16"/>
  <c r="FI56" i="16"/>
  <c r="FJ56" i="16"/>
  <c r="FK56" i="16"/>
  <c r="FL56" i="16"/>
  <c r="FM56" i="16"/>
  <c r="FN56" i="16"/>
  <c r="FO56" i="16"/>
  <c r="FP56" i="16"/>
  <c r="FQ56" i="16"/>
  <c r="AB57" i="16"/>
  <c r="AQ57" i="16" s="1"/>
  <c r="AC57" i="16"/>
  <c r="BL57" i="16" s="1"/>
  <c r="AD57" i="16"/>
  <c r="AE57" i="16"/>
  <c r="AF57" i="16"/>
  <c r="CN57" i="16" s="1"/>
  <c r="AG57" i="16"/>
  <c r="CX57" i="16" s="1"/>
  <c r="AI57" i="16"/>
  <c r="AO57" i="16"/>
  <c r="AP57" i="16"/>
  <c r="AU57" i="16"/>
  <c r="BN57" i="16"/>
  <c r="BO57" i="16"/>
  <c r="BP57" i="16"/>
  <c r="BR57" i="16"/>
  <c r="BS57" i="16"/>
  <c r="BT57" i="16"/>
  <c r="BV57" i="16"/>
  <c r="BW57" i="16"/>
  <c r="BX57" i="16"/>
  <c r="BZ57" i="16"/>
  <c r="CD57" i="16"/>
  <c r="CH57" i="16"/>
  <c r="CM57" i="16"/>
  <c r="CR57" i="16"/>
  <c r="DJ57" i="16"/>
  <c r="DK57" i="16"/>
  <c r="DL57" i="16"/>
  <c r="DM57" i="16"/>
  <c r="DN57" i="16"/>
  <c r="DO57" i="16"/>
  <c r="DP57" i="16"/>
  <c r="DQ57" i="16"/>
  <c r="DR57" i="16"/>
  <c r="DS57" i="16"/>
  <c r="DT57" i="16"/>
  <c r="DU57" i="16"/>
  <c r="DV57" i="16"/>
  <c r="DW57" i="16"/>
  <c r="DX57" i="16"/>
  <c r="DZ57" i="16"/>
  <c r="EA57" i="16"/>
  <c r="EB57" i="16"/>
  <c r="ED57" i="16"/>
  <c r="EE57" i="16"/>
  <c r="EF57" i="16"/>
  <c r="EH57" i="16"/>
  <c r="EI57" i="16"/>
  <c r="EJ57" i="16"/>
  <c r="EK57" i="16"/>
  <c r="EL57" i="16"/>
  <c r="EM57" i="16"/>
  <c r="EN57" i="16"/>
  <c r="EO57" i="16"/>
  <c r="EP57" i="16"/>
  <c r="EQ57" i="16"/>
  <c r="ER57" i="16"/>
  <c r="ES57" i="16"/>
  <c r="ET57" i="16"/>
  <c r="EU57" i="16"/>
  <c r="EV57" i="16"/>
  <c r="EW57" i="16"/>
  <c r="EX57" i="16"/>
  <c r="EY57" i="16"/>
  <c r="EZ57" i="16"/>
  <c r="FA57" i="16"/>
  <c r="FB57" i="16"/>
  <c r="FC57" i="16"/>
  <c r="FD57" i="16"/>
  <c r="FE57" i="16"/>
  <c r="FF57" i="16"/>
  <c r="FG57" i="16"/>
  <c r="FH57" i="16"/>
  <c r="FI57" i="16"/>
  <c r="FJ57" i="16"/>
  <c r="FK57" i="16"/>
  <c r="FL57" i="16"/>
  <c r="FM57" i="16"/>
  <c r="FN57" i="16"/>
  <c r="FO57" i="16"/>
  <c r="FP57" i="16"/>
  <c r="FQ57" i="16"/>
  <c r="AB58" i="16"/>
  <c r="AQ58" i="16" s="1"/>
  <c r="AC58" i="16"/>
  <c r="BC58" i="16" s="1"/>
  <c r="AD58" i="16"/>
  <c r="BQ58" i="16" s="1"/>
  <c r="AE58" i="16"/>
  <c r="CC58" i="16" s="1"/>
  <c r="AF58" i="16"/>
  <c r="CW58" i="16" s="1"/>
  <c r="AG58" i="16"/>
  <c r="DA58" i="16" s="1"/>
  <c r="AI58" i="16"/>
  <c r="X58" i="16" s="1"/>
  <c r="AO58" i="16"/>
  <c r="AP58" i="16"/>
  <c r="AX58" i="16"/>
  <c r="BI58" i="16"/>
  <c r="BN58" i="16"/>
  <c r="BP58" i="16"/>
  <c r="BR58" i="16"/>
  <c r="BT58" i="16"/>
  <c r="BV58" i="16"/>
  <c r="BX58" i="16"/>
  <c r="CY58" i="16"/>
  <c r="DF58" i="16"/>
  <c r="DJ58" i="16"/>
  <c r="DK58" i="16"/>
  <c r="DL58" i="16"/>
  <c r="DM58" i="16"/>
  <c r="DN58" i="16"/>
  <c r="DO58" i="16"/>
  <c r="DP58" i="16"/>
  <c r="DQ58" i="16"/>
  <c r="DR58" i="16"/>
  <c r="DS58" i="16"/>
  <c r="DT58" i="16"/>
  <c r="DU58" i="16"/>
  <c r="DV58" i="16"/>
  <c r="DX58" i="16"/>
  <c r="DZ58" i="16"/>
  <c r="EB58" i="16"/>
  <c r="ED58" i="16"/>
  <c r="EF58" i="16"/>
  <c r="EH58" i="16"/>
  <c r="EI58" i="16"/>
  <c r="EJ58" i="16"/>
  <c r="EK58" i="16"/>
  <c r="EL58" i="16"/>
  <c r="EM58" i="16"/>
  <c r="EN58" i="16"/>
  <c r="EO58" i="16"/>
  <c r="EP58" i="16"/>
  <c r="EQ58" i="16"/>
  <c r="ER58" i="16"/>
  <c r="ES58" i="16"/>
  <c r="ET58" i="16"/>
  <c r="EU58" i="16"/>
  <c r="EV58" i="16"/>
  <c r="EW58" i="16"/>
  <c r="EX58" i="16"/>
  <c r="EY58" i="16"/>
  <c r="EZ58" i="16"/>
  <c r="FA58" i="16"/>
  <c r="FB58" i="16"/>
  <c r="FC58" i="16"/>
  <c r="FD58" i="16"/>
  <c r="FE58" i="16"/>
  <c r="FF58" i="16"/>
  <c r="FG58" i="16"/>
  <c r="FH58" i="16"/>
  <c r="FI58" i="16"/>
  <c r="FJ58" i="16"/>
  <c r="FK58" i="16"/>
  <c r="FL58" i="16"/>
  <c r="FM58" i="16"/>
  <c r="FN58" i="16"/>
  <c r="FO58" i="16"/>
  <c r="FP58" i="16"/>
  <c r="FQ58" i="16"/>
  <c r="AB59" i="16"/>
  <c r="AR59" i="16" s="1"/>
  <c r="AC59" i="16"/>
  <c r="BB59" i="16" s="1"/>
  <c r="AD59" i="16"/>
  <c r="S59" i="16" s="1"/>
  <c r="AE59" i="16"/>
  <c r="CC59" i="16" s="1"/>
  <c r="AF59" i="16"/>
  <c r="CN59" i="16" s="1"/>
  <c r="AG59" i="16"/>
  <c r="CX59" i="16" s="1"/>
  <c r="AI59" i="16"/>
  <c r="X59" i="16" s="1"/>
  <c r="AO59" i="16"/>
  <c r="AP59" i="16"/>
  <c r="AQ59" i="16"/>
  <c r="AX59" i="16"/>
  <c r="AY59" i="16"/>
  <c r="BN59" i="16"/>
  <c r="BO59" i="16"/>
  <c r="BP59" i="16"/>
  <c r="BS59" i="16"/>
  <c r="BT59" i="16"/>
  <c r="BV59" i="16"/>
  <c r="BX59" i="16"/>
  <c r="CE59" i="16"/>
  <c r="CI59" i="16"/>
  <c r="CL59" i="16"/>
  <c r="CQ59" i="16"/>
  <c r="CT59" i="16"/>
  <c r="DJ59" i="16"/>
  <c r="DK59" i="16"/>
  <c r="DL59" i="16"/>
  <c r="DM59" i="16"/>
  <c r="DN59" i="16"/>
  <c r="DO59" i="16"/>
  <c r="DP59" i="16"/>
  <c r="DQ59" i="16"/>
  <c r="DR59" i="16"/>
  <c r="DS59" i="16"/>
  <c r="DT59" i="16"/>
  <c r="DU59" i="16"/>
  <c r="DV59" i="16"/>
  <c r="DX59" i="16"/>
  <c r="DZ59" i="16"/>
  <c r="EA59" i="16"/>
  <c r="ED59" i="16"/>
  <c r="EE59" i="16"/>
  <c r="EF59" i="16"/>
  <c r="EH59" i="16"/>
  <c r="EI59" i="16"/>
  <c r="EJ59" i="16"/>
  <c r="EK59" i="16"/>
  <c r="EL59" i="16"/>
  <c r="EM59" i="16"/>
  <c r="EN59" i="16"/>
  <c r="EO59" i="16"/>
  <c r="EP59" i="16"/>
  <c r="EQ59" i="16"/>
  <c r="ER59" i="16"/>
  <c r="ES59" i="16"/>
  <c r="ET59" i="16"/>
  <c r="EU59" i="16"/>
  <c r="EV59" i="16"/>
  <c r="EW59" i="16"/>
  <c r="EX59" i="16"/>
  <c r="EY59" i="16"/>
  <c r="EZ59" i="16"/>
  <c r="FA59" i="16"/>
  <c r="FB59" i="16"/>
  <c r="FC59" i="16"/>
  <c r="FD59" i="16"/>
  <c r="FE59" i="16"/>
  <c r="FF59" i="16"/>
  <c r="FG59" i="16"/>
  <c r="FH59" i="16"/>
  <c r="FI59" i="16"/>
  <c r="FJ59" i="16"/>
  <c r="FK59" i="16"/>
  <c r="FL59" i="16"/>
  <c r="FM59" i="16"/>
  <c r="FN59" i="16"/>
  <c r="FO59" i="16"/>
  <c r="FP59" i="16"/>
  <c r="FQ59" i="16"/>
  <c r="B2" i="15"/>
  <c r="C2" i="15"/>
  <c r="H2" i="15"/>
  <c r="M2" i="15"/>
  <c r="O2" i="15"/>
  <c r="Q2" i="15"/>
  <c r="S2" i="15"/>
  <c r="W2" i="15"/>
  <c r="Y2" i="15"/>
  <c r="AB2" i="15"/>
  <c r="J4" i="15"/>
  <c r="AO7" i="15"/>
  <c r="AO8" i="15"/>
  <c r="AO9" i="15"/>
  <c r="AO10" i="15"/>
  <c r="AO11" i="15"/>
  <c r="AO12" i="15"/>
  <c r="K13" i="15"/>
  <c r="L13" i="15"/>
  <c r="AO13" i="15"/>
  <c r="K14" i="15"/>
  <c r="L14" i="15"/>
  <c r="AO14" i="15"/>
  <c r="K15" i="15"/>
  <c r="L15" i="15"/>
  <c r="AO15" i="15"/>
  <c r="K16" i="15"/>
  <c r="L16" i="15"/>
  <c r="AO16" i="15"/>
  <c r="K17" i="15"/>
  <c r="L17" i="15"/>
  <c r="AO17" i="15"/>
  <c r="K18" i="15"/>
  <c r="L18" i="15"/>
  <c r="AO18" i="15"/>
  <c r="K19" i="15"/>
  <c r="L19" i="15"/>
  <c r="AO19" i="15"/>
  <c r="K20" i="15"/>
  <c r="L20" i="15"/>
  <c r="AO20" i="15"/>
  <c r="K21" i="15"/>
  <c r="L21" i="15"/>
  <c r="AO21" i="15"/>
  <c r="K22" i="15"/>
  <c r="L22" i="15"/>
  <c r="AO22" i="15"/>
  <c r="K23" i="15"/>
  <c r="L23" i="15"/>
  <c r="AO23" i="15"/>
  <c r="K24" i="15"/>
  <c r="L24" i="15"/>
  <c r="AO24" i="15"/>
  <c r="K25" i="15"/>
  <c r="L25" i="15"/>
  <c r="AO25" i="15"/>
  <c r="K26" i="15"/>
  <c r="L26" i="15"/>
  <c r="AO26" i="15"/>
  <c r="K27" i="15"/>
  <c r="L27" i="15"/>
  <c r="AO27" i="15"/>
  <c r="K28" i="15"/>
  <c r="L28" i="15"/>
  <c r="AO28" i="15"/>
  <c r="K29" i="15"/>
  <c r="L29" i="15"/>
  <c r="AO29" i="15"/>
  <c r="K30" i="15"/>
  <c r="L30" i="15"/>
  <c r="AO30" i="15"/>
  <c r="K32" i="15"/>
  <c r="L32" i="15"/>
  <c r="AO32" i="15"/>
  <c r="K33" i="15"/>
  <c r="L33" i="15"/>
  <c r="AO33" i="15"/>
  <c r="K34" i="15"/>
  <c r="L34" i="15"/>
  <c r="AO34" i="15"/>
  <c r="K35" i="15"/>
  <c r="L35" i="15"/>
  <c r="AO35" i="15"/>
  <c r="K36" i="15"/>
  <c r="L36" i="15"/>
  <c r="AO36" i="15"/>
  <c r="K37" i="15"/>
  <c r="L37" i="15"/>
  <c r="AO37" i="15"/>
  <c r="K38" i="15"/>
  <c r="L38" i="15"/>
  <c r="AO38" i="15"/>
  <c r="K39" i="15"/>
  <c r="L39" i="15"/>
  <c r="AO39" i="15"/>
  <c r="K40" i="15"/>
  <c r="L40" i="15"/>
  <c r="AO40" i="15"/>
  <c r="K41" i="15"/>
  <c r="L41" i="15"/>
  <c r="AO41" i="15"/>
  <c r="K42" i="15"/>
  <c r="L42" i="15"/>
  <c r="AO42" i="15"/>
  <c r="K43" i="15"/>
  <c r="L43" i="15"/>
  <c r="AO43" i="15"/>
  <c r="A45" i="15"/>
  <c r="AO45" i="15"/>
  <c r="AO46" i="15"/>
  <c r="AB48" i="15"/>
  <c r="AS48" i="15" s="1"/>
  <c r="AC48" i="15"/>
  <c r="BB48" i="15" s="1"/>
  <c r="AD48" i="15"/>
  <c r="BN48" i="15" s="1"/>
  <c r="AE48" i="15"/>
  <c r="T48" i="15" s="1"/>
  <c r="AF48" i="15"/>
  <c r="CO48" i="15" s="1"/>
  <c r="AG48" i="15"/>
  <c r="CX48" i="15" s="1"/>
  <c r="AI48" i="15"/>
  <c r="DV48" i="15" s="1"/>
  <c r="AO48" i="15"/>
  <c r="AP48" i="15"/>
  <c r="AR48" i="15"/>
  <c r="AU48" i="15"/>
  <c r="AZ48" i="15"/>
  <c r="BC48" i="15"/>
  <c r="BL48" i="15"/>
  <c r="BT48" i="15"/>
  <c r="BZ48" i="15"/>
  <c r="CA48" i="15"/>
  <c r="CB48" i="15"/>
  <c r="CC48" i="15"/>
  <c r="CD48" i="15"/>
  <c r="CE48" i="15"/>
  <c r="CF48" i="15"/>
  <c r="CG48" i="15"/>
  <c r="CH48" i="15"/>
  <c r="CI48" i="15"/>
  <c r="CJ48" i="15"/>
  <c r="CK48" i="15"/>
  <c r="CP48" i="15"/>
  <c r="CR48" i="15"/>
  <c r="CU48" i="15"/>
  <c r="DD48" i="15"/>
  <c r="DJ48" i="15"/>
  <c r="DK48" i="15"/>
  <c r="DL48" i="15"/>
  <c r="DM48" i="15"/>
  <c r="DN48" i="15"/>
  <c r="DO48" i="15"/>
  <c r="DP48" i="15"/>
  <c r="DQ48" i="15"/>
  <c r="DR48" i="15"/>
  <c r="DS48" i="15"/>
  <c r="DT48" i="15"/>
  <c r="DU48" i="15"/>
  <c r="EH48" i="15"/>
  <c r="EI48" i="15"/>
  <c r="EJ48" i="15"/>
  <c r="EK48" i="15"/>
  <c r="EL48" i="15"/>
  <c r="EM48" i="15"/>
  <c r="EN48" i="15"/>
  <c r="EO48" i="15"/>
  <c r="EP48" i="15"/>
  <c r="EQ48" i="15"/>
  <c r="ER48" i="15"/>
  <c r="ES48" i="15"/>
  <c r="ET48" i="15"/>
  <c r="EU48" i="15"/>
  <c r="EV48" i="15"/>
  <c r="EW48" i="15"/>
  <c r="EX48" i="15"/>
  <c r="EY48" i="15"/>
  <c r="EZ48" i="15"/>
  <c r="FA48" i="15"/>
  <c r="FB48" i="15"/>
  <c r="FC48" i="15"/>
  <c r="FD48" i="15"/>
  <c r="FE48" i="15"/>
  <c r="FF48" i="15"/>
  <c r="FG48" i="15"/>
  <c r="FH48" i="15"/>
  <c r="FI48" i="15"/>
  <c r="FJ48" i="15"/>
  <c r="FK48" i="15"/>
  <c r="FL48" i="15"/>
  <c r="FM48" i="15"/>
  <c r="FN48" i="15"/>
  <c r="FO48" i="15"/>
  <c r="FP48" i="15"/>
  <c r="FQ48" i="15"/>
  <c r="Q49" i="15"/>
  <c r="U49" i="15"/>
  <c r="AB49" i="15"/>
  <c r="AS49" i="15" s="1"/>
  <c r="AC49" i="15"/>
  <c r="BE49" i="15" s="1"/>
  <c r="AD49" i="15"/>
  <c r="S49" i="15" s="1"/>
  <c r="AE49" i="15"/>
  <c r="BZ49" i="15" s="1"/>
  <c r="AF49" i="15"/>
  <c r="CO49" i="15" s="1"/>
  <c r="AG49" i="15"/>
  <c r="DA49" i="15" s="1"/>
  <c r="AI49" i="15"/>
  <c r="DX49" i="15" s="1"/>
  <c r="AO49" i="15"/>
  <c r="AP49" i="15"/>
  <c r="AQ49" i="15"/>
  <c r="AT49" i="15"/>
  <c r="AU49" i="15"/>
  <c r="AX49" i="15"/>
  <c r="AY49" i="15"/>
  <c r="BG49" i="15"/>
  <c r="BR49" i="15"/>
  <c r="BW49" i="15"/>
  <c r="CH49" i="15"/>
  <c r="CL49" i="15"/>
  <c r="CM49" i="15"/>
  <c r="CP49" i="15"/>
  <c r="CQ49" i="15"/>
  <c r="CT49" i="15"/>
  <c r="CU49" i="15"/>
  <c r="DC49" i="15"/>
  <c r="DG49" i="15"/>
  <c r="DJ49" i="15"/>
  <c r="DK49" i="15"/>
  <c r="DL49" i="15"/>
  <c r="DM49" i="15"/>
  <c r="DN49" i="15"/>
  <c r="DO49" i="15"/>
  <c r="DP49" i="15"/>
  <c r="DQ49" i="15"/>
  <c r="DR49" i="15"/>
  <c r="DS49" i="15"/>
  <c r="DT49" i="15"/>
  <c r="DU49" i="15"/>
  <c r="DZ49" i="15"/>
  <c r="EE49" i="15"/>
  <c r="EH49" i="15"/>
  <c r="EI49" i="15"/>
  <c r="EJ49" i="15"/>
  <c r="EK49" i="15"/>
  <c r="EL49" i="15"/>
  <c r="EM49" i="15"/>
  <c r="EN49" i="15"/>
  <c r="EO49" i="15"/>
  <c r="EP49" i="15"/>
  <c r="EQ49" i="15"/>
  <c r="ER49" i="15"/>
  <c r="ES49" i="15"/>
  <c r="ET49" i="15"/>
  <c r="EU49" i="15"/>
  <c r="EV49" i="15"/>
  <c r="EW49" i="15"/>
  <c r="EX49" i="15"/>
  <c r="EY49" i="15"/>
  <c r="EZ49" i="15"/>
  <c r="FA49" i="15"/>
  <c r="FB49" i="15"/>
  <c r="FC49" i="15"/>
  <c r="FD49" i="15"/>
  <c r="FE49" i="15"/>
  <c r="FF49" i="15"/>
  <c r="FG49" i="15"/>
  <c r="FH49" i="15"/>
  <c r="FI49" i="15"/>
  <c r="FJ49" i="15"/>
  <c r="FK49" i="15"/>
  <c r="FL49" i="15"/>
  <c r="FM49" i="15"/>
  <c r="FN49" i="15"/>
  <c r="FO49" i="15"/>
  <c r="FP49" i="15"/>
  <c r="FQ49" i="15"/>
  <c r="X50" i="15"/>
  <c r="AB50" i="15"/>
  <c r="AT50" i="15" s="1"/>
  <c r="AC50" i="15"/>
  <c r="BE50" i="15" s="1"/>
  <c r="AD50" i="15"/>
  <c r="BO50" i="15" s="1"/>
  <c r="AE50" i="15"/>
  <c r="AF50" i="15"/>
  <c r="CS50" i="15" s="1"/>
  <c r="AG50" i="15"/>
  <c r="CX50" i="15" s="1"/>
  <c r="AI50" i="15"/>
  <c r="DW50" i="15" s="1"/>
  <c r="AO50" i="15"/>
  <c r="AP50" i="15"/>
  <c r="BA50" i="15"/>
  <c r="BC50" i="15"/>
  <c r="BH50" i="15"/>
  <c r="BI50" i="15"/>
  <c r="BM50" i="15"/>
  <c r="BN50" i="15"/>
  <c r="BP50" i="15"/>
  <c r="BQ50" i="15"/>
  <c r="BR50" i="15"/>
  <c r="BT50" i="15"/>
  <c r="BU50" i="15"/>
  <c r="BV50" i="15"/>
  <c r="BX50" i="15"/>
  <c r="BY50" i="15"/>
  <c r="BZ50" i="15"/>
  <c r="CD50" i="15"/>
  <c r="CG50" i="15"/>
  <c r="CP50" i="15"/>
  <c r="DA50" i="15"/>
  <c r="DB50" i="15"/>
  <c r="DF50" i="15"/>
  <c r="DJ50" i="15"/>
  <c r="DK50" i="15"/>
  <c r="DL50" i="15"/>
  <c r="DM50" i="15"/>
  <c r="DN50" i="15"/>
  <c r="DO50" i="15"/>
  <c r="DP50" i="15"/>
  <c r="DQ50" i="15"/>
  <c r="DR50" i="15"/>
  <c r="DS50" i="15"/>
  <c r="DT50" i="15"/>
  <c r="DU50" i="15"/>
  <c r="DV50" i="15"/>
  <c r="DX50" i="15"/>
  <c r="DY50" i="15"/>
  <c r="DZ50" i="15"/>
  <c r="EB50" i="15"/>
  <c r="EC50" i="15"/>
  <c r="ED50" i="15"/>
  <c r="EF50" i="15"/>
  <c r="EG50" i="15"/>
  <c r="EH50" i="15"/>
  <c r="EI50" i="15"/>
  <c r="EJ50" i="15"/>
  <c r="EK50" i="15"/>
  <c r="EL50" i="15"/>
  <c r="EM50" i="15"/>
  <c r="EN50" i="15"/>
  <c r="EO50" i="15"/>
  <c r="EP50" i="15"/>
  <c r="EQ50" i="15"/>
  <c r="ER50" i="15"/>
  <c r="ES50" i="15"/>
  <c r="ET50" i="15"/>
  <c r="EU50" i="15"/>
  <c r="EV50" i="15"/>
  <c r="EW50" i="15"/>
  <c r="EX50" i="15"/>
  <c r="EY50" i="15"/>
  <c r="EZ50" i="15"/>
  <c r="FA50" i="15"/>
  <c r="FB50" i="15"/>
  <c r="FC50" i="15"/>
  <c r="FD50" i="15"/>
  <c r="FE50" i="15"/>
  <c r="FF50" i="15"/>
  <c r="FG50" i="15"/>
  <c r="FH50" i="15"/>
  <c r="FI50" i="15"/>
  <c r="FJ50" i="15"/>
  <c r="FK50" i="15"/>
  <c r="FL50" i="15"/>
  <c r="FM50" i="15"/>
  <c r="FN50" i="15"/>
  <c r="FO50" i="15"/>
  <c r="FP50" i="15"/>
  <c r="FQ50" i="15"/>
  <c r="AB51" i="15"/>
  <c r="AS51" i="15" s="1"/>
  <c r="AC51" i="15"/>
  <c r="BD51" i="15" s="1"/>
  <c r="AD51" i="15"/>
  <c r="BP51" i="15" s="1"/>
  <c r="AE51" i="15"/>
  <c r="CB51" i="15" s="1"/>
  <c r="AF51" i="15"/>
  <c r="U51" i="15" s="1"/>
  <c r="AG51" i="15"/>
  <c r="CY51" i="15" s="1"/>
  <c r="AI51" i="15"/>
  <c r="DX51" i="15" s="1"/>
  <c r="AO51" i="15"/>
  <c r="AP51" i="15"/>
  <c r="AQ51" i="15"/>
  <c r="AU51" i="15"/>
  <c r="AW51" i="15"/>
  <c r="BA51" i="15"/>
  <c r="BC51" i="15"/>
  <c r="BH51" i="15"/>
  <c r="BI51" i="15"/>
  <c r="BU51" i="15"/>
  <c r="CL51" i="15"/>
  <c r="CP51" i="15"/>
  <c r="CQ51" i="15"/>
  <c r="CU51" i="15"/>
  <c r="CV51" i="15"/>
  <c r="DA51" i="15"/>
  <c r="DD51" i="15"/>
  <c r="DJ51" i="15"/>
  <c r="DK51" i="15"/>
  <c r="DL51" i="15"/>
  <c r="DM51" i="15"/>
  <c r="DN51" i="15"/>
  <c r="DO51" i="15"/>
  <c r="DP51" i="15"/>
  <c r="DQ51" i="15"/>
  <c r="DR51" i="15"/>
  <c r="DS51" i="15"/>
  <c r="DT51" i="15"/>
  <c r="DU51" i="15"/>
  <c r="DY51" i="15"/>
  <c r="EF51" i="15"/>
  <c r="EH51" i="15"/>
  <c r="EI51" i="15"/>
  <c r="EJ51" i="15"/>
  <c r="EK51" i="15"/>
  <c r="EL51" i="15"/>
  <c r="EM51" i="15"/>
  <c r="EN51" i="15"/>
  <c r="EO51" i="15"/>
  <c r="EP51" i="15"/>
  <c r="EQ51" i="15"/>
  <c r="ER51" i="15"/>
  <c r="ES51" i="15"/>
  <c r="ET51" i="15"/>
  <c r="EU51" i="15"/>
  <c r="EV51" i="15"/>
  <c r="EW51" i="15"/>
  <c r="EX51" i="15"/>
  <c r="EY51" i="15"/>
  <c r="EZ51" i="15"/>
  <c r="FA51" i="15"/>
  <c r="FB51" i="15"/>
  <c r="FC51" i="15"/>
  <c r="FD51" i="15"/>
  <c r="FE51" i="15"/>
  <c r="FF51" i="15"/>
  <c r="FG51" i="15"/>
  <c r="FH51" i="15"/>
  <c r="FI51" i="15"/>
  <c r="FJ51" i="15"/>
  <c r="FK51" i="15"/>
  <c r="FL51" i="15"/>
  <c r="FM51" i="15"/>
  <c r="FN51" i="15"/>
  <c r="FO51" i="15"/>
  <c r="FP51" i="15"/>
  <c r="FQ51" i="15"/>
  <c r="AB52" i="15"/>
  <c r="AC52" i="15"/>
  <c r="BC52" i="15" s="1"/>
  <c r="AD52" i="15"/>
  <c r="BP52" i="15" s="1"/>
  <c r="AE52" i="15"/>
  <c r="CC52" i="15" s="1"/>
  <c r="AF52" i="15"/>
  <c r="CR52" i="15" s="1"/>
  <c r="AG52" i="15"/>
  <c r="CZ52" i="15" s="1"/>
  <c r="AI52" i="15"/>
  <c r="EA52" i="15" s="1"/>
  <c r="AO52" i="15"/>
  <c r="AP52" i="15"/>
  <c r="AZ52" i="15"/>
  <c r="BK52" i="15"/>
  <c r="BS52" i="15"/>
  <c r="BV52" i="15"/>
  <c r="CA52" i="15"/>
  <c r="CB52" i="15"/>
  <c r="CF52" i="15"/>
  <c r="CG52" i="15"/>
  <c r="CK52" i="15"/>
  <c r="CY52" i="15"/>
  <c r="DJ52" i="15"/>
  <c r="DK52" i="15"/>
  <c r="DL52" i="15"/>
  <c r="DM52" i="15"/>
  <c r="DN52" i="15"/>
  <c r="DO52" i="15"/>
  <c r="DP52" i="15"/>
  <c r="DQ52" i="15"/>
  <c r="DR52" i="15"/>
  <c r="DS52" i="15"/>
  <c r="DT52" i="15"/>
  <c r="DU52" i="15"/>
  <c r="DX52" i="15"/>
  <c r="DZ52" i="15"/>
  <c r="EF52" i="15"/>
  <c r="EH52" i="15"/>
  <c r="EI52" i="15"/>
  <c r="EJ52" i="15"/>
  <c r="EK52" i="15"/>
  <c r="EL52" i="15"/>
  <c r="EM52" i="15"/>
  <c r="EN52" i="15"/>
  <c r="EO52" i="15"/>
  <c r="EP52" i="15"/>
  <c r="EQ52" i="15"/>
  <c r="ER52" i="15"/>
  <c r="ES52" i="15"/>
  <c r="ET52" i="15"/>
  <c r="EU52" i="15"/>
  <c r="EV52" i="15"/>
  <c r="EW52" i="15"/>
  <c r="EX52" i="15"/>
  <c r="EY52" i="15"/>
  <c r="EZ52" i="15"/>
  <c r="FA52" i="15"/>
  <c r="FB52" i="15"/>
  <c r="FC52" i="15"/>
  <c r="FD52" i="15"/>
  <c r="FE52" i="15"/>
  <c r="FF52" i="15"/>
  <c r="FG52" i="15"/>
  <c r="FH52" i="15"/>
  <c r="FI52" i="15"/>
  <c r="FJ52" i="15"/>
  <c r="FK52" i="15"/>
  <c r="FL52" i="15"/>
  <c r="FM52" i="15"/>
  <c r="FN52" i="15"/>
  <c r="FO52" i="15"/>
  <c r="FP52" i="15"/>
  <c r="FQ52" i="15"/>
  <c r="X53" i="15"/>
  <c r="AB53" i="15"/>
  <c r="AY53" i="15" s="1"/>
  <c r="AC53" i="15"/>
  <c r="AD53" i="15"/>
  <c r="BP53" i="15" s="1"/>
  <c r="AE53" i="15"/>
  <c r="CC53" i="15" s="1"/>
  <c r="AF53" i="15"/>
  <c r="CQ53" i="15" s="1"/>
  <c r="AG53" i="15"/>
  <c r="V53" i="15" s="1"/>
  <c r="AI53" i="15"/>
  <c r="DX53" i="15" s="1"/>
  <c r="AO53" i="15"/>
  <c r="AP53" i="15"/>
  <c r="BB53" i="15"/>
  <c r="BC53" i="15"/>
  <c r="BE53" i="15"/>
  <c r="BF53" i="15"/>
  <c r="BG53" i="15"/>
  <c r="BI53" i="15"/>
  <c r="BJ53" i="15"/>
  <c r="BK53" i="15"/>
  <c r="BM53" i="15"/>
  <c r="BN53" i="15"/>
  <c r="BO53" i="15"/>
  <c r="BR53" i="15"/>
  <c r="BS53" i="15"/>
  <c r="BT53" i="15"/>
  <c r="BW53" i="15"/>
  <c r="BX53" i="15"/>
  <c r="CX53" i="15"/>
  <c r="CY53" i="15"/>
  <c r="CZ53" i="15"/>
  <c r="DA53" i="15"/>
  <c r="DB53" i="15"/>
  <c r="DC53" i="15"/>
  <c r="DD53" i="15"/>
  <c r="DE53" i="15"/>
  <c r="DF53" i="15"/>
  <c r="DG53" i="15"/>
  <c r="DH53" i="15"/>
  <c r="DI53" i="15"/>
  <c r="DJ53" i="15"/>
  <c r="DK53" i="15"/>
  <c r="DL53" i="15"/>
  <c r="DM53" i="15"/>
  <c r="DN53" i="15"/>
  <c r="DO53" i="15"/>
  <c r="DP53" i="15"/>
  <c r="DQ53" i="15"/>
  <c r="DR53" i="15"/>
  <c r="DS53" i="15"/>
  <c r="DT53" i="15"/>
  <c r="DU53" i="15"/>
  <c r="DV53" i="15"/>
  <c r="DW53" i="15"/>
  <c r="DZ53" i="15"/>
  <c r="EA53" i="15"/>
  <c r="EB53" i="15"/>
  <c r="EE53" i="15"/>
  <c r="EF53" i="15"/>
  <c r="EH53" i="15"/>
  <c r="EI53" i="15"/>
  <c r="EJ53" i="15"/>
  <c r="EK53" i="15"/>
  <c r="EL53" i="15"/>
  <c r="EM53" i="15"/>
  <c r="EN53" i="15"/>
  <c r="EO53" i="15"/>
  <c r="EP53" i="15"/>
  <c r="EQ53" i="15"/>
  <c r="ER53" i="15"/>
  <c r="ES53" i="15"/>
  <c r="ET53" i="15"/>
  <c r="EU53" i="15"/>
  <c r="EV53" i="15"/>
  <c r="EW53" i="15"/>
  <c r="EX53" i="15"/>
  <c r="EY53" i="15"/>
  <c r="EZ53" i="15"/>
  <c r="FA53" i="15"/>
  <c r="FB53" i="15"/>
  <c r="FC53" i="15"/>
  <c r="FD53" i="15"/>
  <c r="FE53" i="15"/>
  <c r="FF53" i="15"/>
  <c r="FG53" i="15"/>
  <c r="FH53" i="15"/>
  <c r="FI53" i="15"/>
  <c r="FJ53" i="15"/>
  <c r="FK53" i="15"/>
  <c r="FL53" i="15"/>
  <c r="FM53" i="15"/>
  <c r="FN53" i="15"/>
  <c r="FO53" i="15"/>
  <c r="FP53" i="15"/>
  <c r="FQ53" i="15"/>
  <c r="AB54" i="15"/>
  <c r="AT54" i="15" s="1"/>
  <c r="AC54" i="15"/>
  <c r="BD54" i="15" s="1"/>
  <c r="AD54" i="15"/>
  <c r="BQ54" i="15" s="1"/>
  <c r="AE54" i="15"/>
  <c r="CB54" i="15" s="1"/>
  <c r="AF54" i="15"/>
  <c r="CS54" i="15" s="1"/>
  <c r="AG54" i="15"/>
  <c r="CZ54" i="15" s="1"/>
  <c r="AI54" i="15"/>
  <c r="DV54" i="15" s="1"/>
  <c r="AO54" i="15"/>
  <c r="AP54" i="15"/>
  <c r="BB54" i="15"/>
  <c r="BF54" i="15"/>
  <c r="BH54" i="15"/>
  <c r="BL54" i="15"/>
  <c r="BM54" i="15"/>
  <c r="BN54" i="15"/>
  <c r="BR54" i="15"/>
  <c r="BT54" i="15"/>
  <c r="BV54" i="15"/>
  <c r="BY54" i="15"/>
  <c r="CC54" i="15"/>
  <c r="CP54" i="15"/>
  <c r="CX54" i="15"/>
  <c r="CY54" i="15"/>
  <c r="DC54" i="15"/>
  <c r="DD54" i="15"/>
  <c r="DH54" i="15"/>
  <c r="DJ54" i="15"/>
  <c r="DK54" i="15"/>
  <c r="DL54" i="15"/>
  <c r="DM54" i="15"/>
  <c r="DN54" i="15"/>
  <c r="DO54" i="15"/>
  <c r="DP54" i="15"/>
  <c r="DQ54" i="15"/>
  <c r="DR54" i="15"/>
  <c r="DS54" i="15"/>
  <c r="DT54" i="15"/>
  <c r="DU54" i="15"/>
  <c r="DX54" i="15"/>
  <c r="DY54" i="15"/>
  <c r="EB54" i="15"/>
  <c r="ED54" i="15"/>
  <c r="EG54" i="15"/>
  <c r="EH54" i="15"/>
  <c r="EI54" i="15"/>
  <c r="EJ54" i="15"/>
  <c r="EK54" i="15"/>
  <c r="EL54" i="15"/>
  <c r="EM54" i="15"/>
  <c r="EN54" i="15"/>
  <c r="EO54" i="15"/>
  <c r="EP54" i="15"/>
  <c r="EQ54" i="15"/>
  <c r="ER54" i="15"/>
  <c r="ES54" i="15"/>
  <c r="ET54" i="15"/>
  <c r="EU54" i="15"/>
  <c r="EV54" i="15"/>
  <c r="EW54" i="15"/>
  <c r="EX54" i="15"/>
  <c r="EY54" i="15"/>
  <c r="EZ54" i="15"/>
  <c r="FA54" i="15"/>
  <c r="FB54" i="15"/>
  <c r="FC54" i="15"/>
  <c r="FD54" i="15"/>
  <c r="FE54" i="15"/>
  <c r="FF54" i="15"/>
  <c r="FG54" i="15"/>
  <c r="FH54" i="15"/>
  <c r="FI54" i="15"/>
  <c r="FJ54" i="15"/>
  <c r="FK54" i="15"/>
  <c r="FL54" i="15"/>
  <c r="FM54" i="15"/>
  <c r="FN54" i="15"/>
  <c r="FO54" i="15"/>
  <c r="FP54" i="15"/>
  <c r="FQ54" i="15"/>
  <c r="Q55" i="15"/>
  <c r="AB55" i="15"/>
  <c r="AT55" i="15" s="1"/>
  <c r="AC55" i="15"/>
  <c r="R55" i="15" s="1"/>
  <c r="AD55" i="15"/>
  <c r="BO55" i="15" s="1"/>
  <c r="AE55" i="15"/>
  <c r="CC55" i="15" s="1"/>
  <c r="AF55" i="15"/>
  <c r="CQ55" i="15" s="1"/>
  <c r="AG55" i="15"/>
  <c r="V55" i="15" s="1"/>
  <c r="AI55" i="15"/>
  <c r="DW55" i="15" s="1"/>
  <c r="AO55" i="15"/>
  <c r="AP55" i="15"/>
  <c r="AQ55" i="15"/>
  <c r="AS55" i="15"/>
  <c r="AU55" i="15"/>
  <c r="AW55" i="15"/>
  <c r="AX55" i="15"/>
  <c r="BA55" i="15"/>
  <c r="BC55" i="15"/>
  <c r="BT55" i="15"/>
  <c r="CG55" i="15"/>
  <c r="CJ55" i="15"/>
  <c r="CM55" i="15"/>
  <c r="CN55" i="15"/>
  <c r="CO55" i="15"/>
  <c r="CR55" i="15"/>
  <c r="CS55" i="15"/>
  <c r="CU55" i="15"/>
  <c r="CW55" i="15"/>
  <c r="DA55" i="15"/>
  <c r="DG55" i="15"/>
  <c r="DH55" i="15"/>
  <c r="DJ55" i="15"/>
  <c r="DK55" i="15"/>
  <c r="DL55" i="15"/>
  <c r="DM55" i="15"/>
  <c r="DN55" i="15"/>
  <c r="DO55" i="15"/>
  <c r="DP55" i="15"/>
  <c r="DQ55" i="15"/>
  <c r="DR55" i="15"/>
  <c r="DS55" i="15"/>
  <c r="DT55" i="15"/>
  <c r="DU55" i="15"/>
  <c r="EF55" i="15"/>
  <c r="EH55" i="15"/>
  <c r="EI55" i="15"/>
  <c r="EJ55" i="15"/>
  <c r="EK55" i="15"/>
  <c r="EL55" i="15"/>
  <c r="EM55" i="15"/>
  <c r="EN55" i="15"/>
  <c r="EO55" i="15"/>
  <c r="EP55" i="15"/>
  <c r="EQ55" i="15"/>
  <c r="ER55" i="15"/>
  <c r="ES55" i="15"/>
  <c r="ET55" i="15"/>
  <c r="EU55" i="15"/>
  <c r="EV55" i="15"/>
  <c r="EW55" i="15"/>
  <c r="EX55" i="15"/>
  <c r="EY55" i="15"/>
  <c r="EZ55" i="15"/>
  <c r="FA55" i="15"/>
  <c r="FB55" i="15"/>
  <c r="FC55" i="15"/>
  <c r="FD55" i="15"/>
  <c r="FE55" i="15"/>
  <c r="FF55" i="15"/>
  <c r="FG55" i="15"/>
  <c r="FH55" i="15"/>
  <c r="FI55" i="15"/>
  <c r="FJ55" i="15"/>
  <c r="FK55" i="15"/>
  <c r="FL55" i="15"/>
  <c r="FM55" i="15"/>
  <c r="FN55" i="15"/>
  <c r="FO55" i="15"/>
  <c r="FP55" i="15"/>
  <c r="FQ55" i="15"/>
  <c r="AB56" i="15"/>
  <c r="AU56" i="15" s="1"/>
  <c r="AC56" i="15"/>
  <c r="BB56" i="15" s="1"/>
  <c r="AD56" i="15"/>
  <c r="BS56" i="15" s="1"/>
  <c r="AE56" i="15"/>
  <c r="CB56" i="15" s="1"/>
  <c r="AF56" i="15"/>
  <c r="U56" i="15" s="1"/>
  <c r="AG56" i="15"/>
  <c r="CX56" i="15" s="1"/>
  <c r="AI56" i="15"/>
  <c r="EA56" i="15" s="1"/>
  <c r="AO56" i="15"/>
  <c r="AP56" i="15"/>
  <c r="AR56" i="15"/>
  <c r="AT56" i="15"/>
  <c r="AX56" i="15"/>
  <c r="AY56" i="15"/>
  <c r="AZ56" i="15"/>
  <c r="BC56" i="15"/>
  <c r="BG56" i="15"/>
  <c r="BW56" i="15"/>
  <c r="BZ56" i="15"/>
  <c r="CD56" i="15"/>
  <c r="CE56" i="15"/>
  <c r="CI56" i="15"/>
  <c r="CJ56" i="15"/>
  <c r="CM56" i="15"/>
  <c r="CN56" i="15"/>
  <c r="CQ56" i="15"/>
  <c r="CT56" i="15"/>
  <c r="CV56" i="15"/>
  <c r="CY56" i="15"/>
  <c r="DC56" i="15"/>
  <c r="DG56" i="15"/>
  <c r="DJ56" i="15"/>
  <c r="DK56" i="15"/>
  <c r="DL56" i="15"/>
  <c r="DM56" i="15"/>
  <c r="DN56" i="15"/>
  <c r="DO56" i="15"/>
  <c r="DP56" i="15"/>
  <c r="DQ56" i="15"/>
  <c r="DR56" i="15"/>
  <c r="DS56" i="15"/>
  <c r="DT56" i="15"/>
  <c r="DU56" i="15"/>
  <c r="EF56" i="15"/>
  <c r="EH56" i="15"/>
  <c r="EI56" i="15"/>
  <c r="EJ56" i="15"/>
  <c r="EK56" i="15"/>
  <c r="EL56" i="15"/>
  <c r="EM56" i="15"/>
  <c r="EN56" i="15"/>
  <c r="EO56" i="15"/>
  <c r="EP56" i="15"/>
  <c r="EQ56" i="15"/>
  <c r="ER56" i="15"/>
  <c r="ES56" i="15"/>
  <c r="ET56" i="15"/>
  <c r="EU56" i="15"/>
  <c r="EV56" i="15"/>
  <c r="EW56" i="15"/>
  <c r="EX56" i="15"/>
  <c r="EY56" i="15"/>
  <c r="EZ56" i="15"/>
  <c r="FA56" i="15"/>
  <c r="FB56" i="15"/>
  <c r="FC56" i="15"/>
  <c r="FD56" i="15"/>
  <c r="FE56" i="15"/>
  <c r="FF56" i="15"/>
  <c r="FG56" i="15"/>
  <c r="FH56" i="15"/>
  <c r="FI56" i="15"/>
  <c r="FJ56" i="15"/>
  <c r="FK56" i="15"/>
  <c r="FL56" i="15"/>
  <c r="FM56" i="15"/>
  <c r="FN56" i="15"/>
  <c r="FO56" i="15"/>
  <c r="FP56" i="15"/>
  <c r="FQ56" i="15"/>
  <c r="AB57" i="15"/>
  <c r="AS57" i="15" s="1"/>
  <c r="AC57" i="15"/>
  <c r="BE57" i="15" s="1"/>
  <c r="AD57" i="15"/>
  <c r="BQ57" i="15" s="1"/>
  <c r="AE57" i="15"/>
  <c r="CD57" i="15" s="1"/>
  <c r="AF57" i="15"/>
  <c r="CO57" i="15" s="1"/>
  <c r="AG57" i="15"/>
  <c r="DA57" i="15" s="1"/>
  <c r="AI57" i="15"/>
  <c r="DW57" i="15" s="1"/>
  <c r="AO57" i="15"/>
  <c r="AP57" i="15"/>
  <c r="BF57" i="15"/>
  <c r="BG57" i="15"/>
  <c r="BO57" i="15"/>
  <c r="BR57" i="15"/>
  <c r="BS57" i="15"/>
  <c r="BW57" i="15"/>
  <c r="BZ57" i="15"/>
  <c r="CE57" i="15"/>
  <c r="CK57" i="15"/>
  <c r="CL57" i="15"/>
  <c r="CX57" i="15"/>
  <c r="CY57" i="15"/>
  <c r="DF57" i="15"/>
  <c r="DG57" i="15"/>
  <c r="DJ57" i="15"/>
  <c r="DK57" i="15"/>
  <c r="DL57" i="15"/>
  <c r="DM57" i="15"/>
  <c r="DN57" i="15"/>
  <c r="DO57" i="15"/>
  <c r="DP57" i="15"/>
  <c r="DQ57" i="15"/>
  <c r="DR57" i="15"/>
  <c r="DS57" i="15"/>
  <c r="DT57" i="15"/>
  <c r="DU57" i="15"/>
  <c r="DX57" i="15"/>
  <c r="DY57" i="15"/>
  <c r="EB57" i="15"/>
  <c r="EF57" i="15"/>
  <c r="EG57" i="15"/>
  <c r="EH57" i="15"/>
  <c r="EI57" i="15"/>
  <c r="EJ57" i="15"/>
  <c r="EK57" i="15"/>
  <c r="EL57" i="15"/>
  <c r="EM57" i="15"/>
  <c r="EN57" i="15"/>
  <c r="EO57" i="15"/>
  <c r="EP57" i="15"/>
  <c r="EQ57" i="15"/>
  <c r="ER57" i="15"/>
  <c r="ES57" i="15"/>
  <c r="ET57" i="15"/>
  <c r="EU57" i="15"/>
  <c r="EV57" i="15"/>
  <c r="EW57" i="15"/>
  <c r="EX57" i="15"/>
  <c r="EY57" i="15"/>
  <c r="EZ57" i="15"/>
  <c r="FA57" i="15"/>
  <c r="FB57" i="15"/>
  <c r="FC57" i="15"/>
  <c r="FD57" i="15"/>
  <c r="FE57" i="15"/>
  <c r="FF57" i="15"/>
  <c r="FG57" i="15"/>
  <c r="FH57" i="15"/>
  <c r="FI57" i="15"/>
  <c r="FJ57" i="15"/>
  <c r="FK57" i="15"/>
  <c r="FL57" i="15"/>
  <c r="FM57" i="15"/>
  <c r="FN57" i="15"/>
  <c r="FO57" i="15"/>
  <c r="FP57" i="15"/>
  <c r="FQ57" i="15"/>
  <c r="V58" i="15"/>
  <c r="AB58" i="15"/>
  <c r="AR58" i="15" s="1"/>
  <c r="AC58" i="15"/>
  <c r="R58" i="15" s="1"/>
  <c r="AD58" i="15"/>
  <c r="BO58" i="15" s="1"/>
  <c r="AE58" i="15"/>
  <c r="CB58" i="15" s="1"/>
  <c r="AF58" i="15"/>
  <c r="CN58" i="15" s="1"/>
  <c r="AG58" i="15"/>
  <c r="CX58" i="15" s="1"/>
  <c r="AI58" i="15"/>
  <c r="DW58" i="15" s="1"/>
  <c r="AO58" i="15"/>
  <c r="AP58" i="15"/>
  <c r="AS58" i="15"/>
  <c r="AT58" i="15"/>
  <c r="AW58" i="15"/>
  <c r="AX58" i="15"/>
  <c r="BA58" i="15"/>
  <c r="BB58" i="15"/>
  <c r="BC58" i="15"/>
  <c r="BF58" i="15"/>
  <c r="BG58" i="15"/>
  <c r="BI58" i="15"/>
  <c r="BK58" i="15"/>
  <c r="BM58" i="15"/>
  <c r="BN58" i="15"/>
  <c r="BU58" i="15"/>
  <c r="BY58" i="15"/>
  <c r="CL58" i="15"/>
  <c r="CO58" i="15"/>
  <c r="CP58" i="15"/>
  <c r="CS58" i="15"/>
  <c r="CT58" i="15"/>
  <c r="CW58" i="15"/>
  <c r="CY58" i="15"/>
  <c r="DA58" i="15"/>
  <c r="DC58" i="15"/>
  <c r="DD58" i="15"/>
  <c r="DG58" i="15"/>
  <c r="DH58" i="15"/>
  <c r="DI58" i="15"/>
  <c r="DJ58" i="15"/>
  <c r="DK58" i="15"/>
  <c r="DL58" i="15"/>
  <c r="DM58" i="15"/>
  <c r="DN58" i="15"/>
  <c r="DO58" i="15"/>
  <c r="DP58" i="15"/>
  <c r="DQ58" i="15"/>
  <c r="DR58" i="15"/>
  <c r="DS58" i="15"/>
  <c r="DT58" i="15"/>
  <c r="DU58" i="15"/>
  <c r="ED58" i="15"/>
  <c r="EF58" i="15"/>
  <c r="EH58" i="15"/>
  <c r="EI58" i="15"/>
  <c r="EJ58" i="15"/>
  <c r="EK58" i="15"/>
  <c r="EL58" i="15"/>
  <c r="EM58" i="15"/>
  <c r="EN58" i="15"/>
  <c r="EO58" i="15"/>
  <c r="EP58" i="15"/>
  <c r="EQ58" i="15"/>
  <c r="ER58" i="15"/>
  <c r="ES58" i="15"/>
  <c r="ET58" i="15"/>
  <c r="EU58" i="15"/>
  <c r="EV58" i="15"/>
  <c r="EW58" i="15"/>
  <c r="EX58" i="15"/>
  <c r="EY58" i="15"/>
  <c r="EZ58" i="15"/>
  <c r="FA58" i="15"/>
  <c r="FB58" i="15"/>
  <c r="FC58" i="15"/>
  <c r="FD58" i="15"/>
  <c r="FE58" i="15"/>
  <c r="FF58" i="15"/>
  <c r="FG58" i="15"/>
  <c r="FH58" i="15"/>
  <c r="FI58" i="15"/>
  <c r="FJ58" i="15"/>
  <c r="FK58" i="15"/>
  <c r="FL58" i="15"/>
  <c r="FM58" i="15"/>
  <c r="FN58" i="15"/>
  <c r="FO58" i="15"/>
  <c r="FP58" i="15"/>
  <c r="FQ58" i="15"/>
  <c r="AB59" i="15"/>
  <c r="Q59" i="15" s="1"/>
  <c r="AC59" i="15"/>
  <c r="BB59" i="15" s="1"/>
  <c r="AD59" i="15"/>
  <c r="BO59" i="15" s="1"/>
  <c r="AE59" i="15"/>
  <c r="CA59" i="15" s="1"/>
  <c r="AF59" i="15"/>
  <c r="CM59" i="15" s="1"/>
  <c r="AG59" i="15"/>
  <c r="CX59" i="15" s="1"/>
  <c r="AI59" i="15"/>
  <c r="DW59" i="15" s="1"/>
  <c r="AO59" i="15"/>
  <c r="AP59" i="15"/>
  <c r="AQ59" i="15"/>
  <c r="AR59" i="15"/>
  <c r="AU59" i="15"/>
  <c r="AV59" i="15"/>
  <c r="AX59" i="15"/>
  <c r="AZ59" i="15"/>
  <c r="BD59" i="15"/>
  <c r="BE59" i="15"/>
  <c r="BP59" i="15"/>
  <c r="BT59" i="15"/>
  <c r="CB59" i="15"/>
  <c r="CC59" i="15"/>
  <c r="CF59" i="15"/>
  <c r="CG59" i="15"/>
  <c r="CJ59" i="15"/>
  <c r="CK59" i="15"/>
  <c r="CL59" i="15"/>
  <c r="CN59" i="15"/>
  <c r="CP59" i="15"/>
  <c r="CR59" i="15"/>
  <c r="CS59" i="15"/>
  <c r="CV59" i="15"/>
  <c r="CW59" i="15"/>
  <c r="CY59" i="15"/>
  <c r="DH59" i="15"/>
  <c r="DI59" i="15"/>
  <c r="DJ59" i="15"/>
  <c r="DK59" i="15"/>
  <c r="DL59" i="15"/>
  <c r="DM59" i="15"/>
  <c r="DN59" i="15"/>
  <c r="DO59" i="15"/>
  <c r="DP59" i="15"/>
  <c r="DQ59" i="15"/>
  <c r="DR59" i="15"/>
  <c r="DS59" i="15"/>
  <c r="DT59" i="15"/>
  <c r="DU59" i="15"/>
  <c r="EH59" i="15"/>
  <c r="EI59" i="15"/>
  <c r="EJ59" i="15"/>
  <c r="EK59" i="15"/>
  <c r="EL59" i="15"/>
  <c r="EM59" i="15"/>
  <c r="EN59" i="15"/>
  <c r="EO59" i="15"/>
  <c r="EP59" i="15"/>
  <c r="EQ59" i="15"/>
  <c r="ER59" i="15"/>
  <c r="ES59" i="15"/>
  <c r="ET59" i="15"/>
  <c r="EU59" i="15"/>
  <c r="EV59" i="15"/>
  <c r="EW59" i="15"/>
  <c r="EX59" i="15"/>
  <c r="EY59" i="15"/>
  <c r="EZ59" i="15"/>
  <c r="FA59" i="15"/>
  <c r="FB59" i="15"/>
  <c r="FC59" i="15"/>
  <c r="FD59" i="15"/>
  <c r="FE59" i="15"/>
  <c r="FF59" i="15"/>
  <c r="FG59" i="15"/>
  <c r="FH59" i="15"/>
  <c r="FI59" i="15"/>
  <c r="FJ59" i="15"/>
  <c r="FK59" i="15"/>
  <c r="FL59" i="15"/>
  <c r="FM59" i="15"/>
  <c r="FN59" i="15"/>
  <c r="FO59" i="15"/>
  <c r="FP59" i="15"/>
  <c r="FQ59" i="15"/>
  <c r="B2" i="14"/>
  <c r="C2" i="14"/>
  <c r="H2" i="14"/>
  <c r="M2" i="14"/>
  <c r="O2" i="14"/>
  <c r="Q2" i="14"/>
  <c r="S2" i="14"/>
  <c r="W2" i="14"/>
  <c r="Y2" i="14"/>
  <c r="AB2" i="14"/>
  <c r="J4" i="14"/>
  <c r="K13" i="14"/>
  <c r="L13" i="14"/>
  <c r="EH13" i="14"/>
  <c r="EI13" i="14"/>
  <c r="EJ13" i="14"/>
  <c r="EK13" i="14"/>
  <c r="EL13" i="14"/>
  <c r="EM13" i="14"/>
  <c r="EN13" i="14"/>
  <c r="EO13" i="14"/>
  <c r="EP13" i="14"/>
  <c r="EQ13" i="14"/>
  <c r="ER13" i="14"/>
  <c r="ES13" i="14"/>
  <c r="ET13" i="14"/>
  <c r="EU13" i="14"/>
  <c r="EV13" i="14"/>
  <c r="EW13" i="14"/>
  <c r="EX13" i="14"/>
  <c r="EY13" i="14"/>
  <c r="EZ13" i="14"/>
  <c r="FA13" i="14"/>
  <c r="FB13" i="14"/>
  <c r="FC13" i="14"/>
  <c r="FD13" i="14"/>
  <c r="FE13" i="14"/>
  <c r="FF13" i="14"/>
  <c r="FG13" i="14"/>
  <c r="FH13" i="14"/>
  <c r="FI13" i="14"/>
  <c r="FJ13" i="14"/>
  <c r="FK13" i="14"/>
  <c r="FL13" i="14"/>
  <c r="FM13" i="14"/>
  <c r="FN13" i="14"/>
  <c r="FO13" i="14"/>
  <c r="FP13" i="14"/>
  <c r="FQ13" i="14"/>
  <c r="K14" i="14"/>
  <c r="L14" i="14"/>
  <c r="EH14" i="14"/>
  <c r="EI14" i="14"/>
  <c r="EJ14" i="14"/>
  <c r="EK14" i="14"/>
  <c r="EL14" i="14"/>
  <c r="EM14" i="14"/>
  <c r="EN14" i="14"/>
  <c r="EO14" i="14"/>
  <c r="EP14" i="14"/>
  <c r="EQ14" i="14"/>
  <c r="ER14" i="14"/>
  <c r="ES14" i="14"/>
  <c r="ET14" i="14"/>
  <c r="EU14" i="14"/>
  <c r="EV14" i="14"/>
  <c r="EW14" i="14"/>
  <c r="EX14" i="14"/>
  <c r="EY14" i="14"/>
  <c r="EZ14" i="14"/>
  <c r="FA14" i="14"/>
  <c r="FB14" i="14"/>
  <c r="FC14" i="14"/>
  <c r="FD14" i="14"/>
  <c r="FE14" i="14"/>
  <c r="FF14" i="14"/>
  <c r="FG14" i="14"/>
  <c r="FH14" i="14"/>
  <c r="FI14" i="14"/>
  <c r="FJ14" i="14"/>
  <c r="FK14" i="14"/>
  <c r="FL14" i="14"/>
  <c r="FM14" i="14"/>
  <c r="FN14" i="14"/>
  <c r="FO14" i="14"/>
  <c r="FP14" i="14"/>
  <c r="FQ14" i="14"/>
  <c r="K15" i="14"/>
  <c r="L15" i="14"/>
  <c r="EH15" i="14"/>
  <c r="EI15" i="14"/>
  <c r="EJ15" i="14"/>
  <c r="EK15" i="14"/>
  <c r="EL15" i="14"/>
  <c r="EM15" i="14"/>
  <c r="EN15" i="14"/>
  <c r="EO15" i="14"/>
  <c r="EP15" i="14"/>
  <c r="EQ15" i="14"/>
  <c r="ER15" i="14"/>
  <c r="ES15" i="14"/>
  <c r="ET15" i="14"/>
  <c r="EU15" i="14"/>
  <c r="EV15" i="14"/>
  <c r="EW15" i="14"/>
  <c r="EX15" i="14"/>
  <c r="EY15" i="14"/>
  <c r="EZ15" i="14"/>
  <c r="FA15" i="14"/>
  <c r="FB15" i="14"/>
  <c r="FC15" i="14"/>
  <c r="FD15" i="14"/>
  <c r="FE15" i="14"/>
  <c r="FF15" i="14"/>
  <c r="FG15" i="14"/>
  <c r="FH15" i="14"/>
  <c r="FI15" i="14"/>
  <c r="FJ15" i="14"/>
  <c r="FK15" i="14"/>
  <c r="FL15" i="14"/>
  <c r="FM15" i="14"/>
  <c r="FN15" i="14"/>
  <c r="FO15" i="14"/>
  <c r="FP15" i="14"/>
  <c r="FQ15" i="14"/>
  <c r="K16" i="14"/>
  <c r="L16" i="14"/>
  <c r="EH16" i="14"/>
  <c r="EI16" i="14"/>
  <c r="EJ16" i="14"/>
  <c r="EK16" i="14"/>
  <c r="EL16" i="14"/>
  <c r="EM16" i="14"/>
  <c r="EN16" i="14"/>
  <c r="EO16" i="14"/>
  <c r="EP16" i="14"/>
  <c r="EQ16" i="14"/>
  <c r="ER16" i="14"/>
  <c r="ES16" i="14"/>
  <c r="ET16" i="14"/>
  <c r="EU16" i="14"/>
  <c r="EV16" i="14"/>
  <c r="EW16" i="14"/>
  <c r="EX16" i="14"/>
  <c r="EY16" i="14"/>
  <c r="EZ16" i="14"/>
  <c r="FA16" i="14"/>
  <c r="FB16" i="14"/>
  <c r="FC16" i="14"/>
  <c r="FD16" i="14"/>
  <c r="FE16" i="14"/>
  <c r="FF16" i="14"/>
  <c r="FG16" i="14"/>
  <c r="FH16" i="14"/>
  <c r="FI16" i="14"/>
  <c r="FJ16" i="14"/>
  <c r="FK16" i="14"/>
  <c r="FL16" i="14"/>
  <c r="FM16" i="14"/>
  <c r="FN16" i="14"/>
  <c r="FO16" i="14"/>
  <c r="FP16" i="14"/>
  <c r="FQ16" i="14"/>
  <c r="K17" i="14"/>
  <c r="L17" i="14"/>
  <c r="EH17" i="14"/>
  <c r="EI17" i="14"/>
  <c r="EJ17" i="14"/>
  <c r="EK17" i="14"/>
  <c r="EL17" i="14"/>
  <c r="EM17" i="14"/>
  <c r="EN17" i="14"/>
  <c r="EO17" i="14"/>
  <c r="EP17" i="14"/>
  <c r="EQ17" i="14"/>
  <c r="ER17" i="14"/>
  <c r="ES17" i="14"/>
  <c r="ET17" i="14"/>
  <c r="EU17" i="14"/>
  <c r="EV17" i="14"/>
  <c r="EW17" i="14"/>
  <c r="EX17" i="14"/>
  <c r="EY17" i="14"/>
  <c r="EZ17" i="14"/>
  <c r="FA17" i="14"/>
  <c r="FB17" i="14"/>
  <c r="FC17" i="14"/>
  <c r="FD17" i="14"/>
  <c r="FE17" i="14"/>
  <c r="FF17" i="14"/>
  <c r="FG17" i="14"/>
  <c r="FH17" i="14"/>
  <c r="FI17" i="14"/>
  <c r="FJ17" i="14"/>
  <c r="FK17" i="14"/>
  <c r="FL17" i="14"/>
  <c r="FM17" i="14"/>
  <c r="FN17" i="14"/>
  <c r="FO17" i="14"/>
  <c r="FP17" i="14"/>
  <c r="FQ17" i="14"/>
  <c r="K18" i="14"/>
  <c r="L18" i="14"/>
  <c r="EH18" i="14"/>
  <c r="EI18" i="14"/>
  <c r="EJ18" i="14"/>
  <c r="EK18" i="14"/>
  <c r="EL18" i="14"/>
  <c r="EM18" i="14"/>
  <c r="EN18" i="14"/>
  <c r="EO18" i="14"/>
  <c r="EP18" i="14"/>
  <c r="EQ18" i="14"/>
  <c r="ER18" i="14"/>
  <c r="ES18" i="14"/>
  <c r="ET18" i="14"/>
  <c r="EU18" i="14"/>
  <c r="EV18" i="14"/>
  <c r="EW18" i="14"/>
  <c r="EX18" i="14"/>
  <c r="EY18" i="14"/>
  <c r="EZ18" i="14"/>
  <c r="FA18" i="14"/>
  <c r="FB18" i="14"/>
  <c r="FC18" i="14"/>
  <c r="FD18" i="14"/>
  <c r="FE18" i="14"/>
  <c r="FF18" i="14"/>
  <c r="FG18" i="14"/>
  <c r="FH18" i="14"/>
  <c r="FI18" i="14"/>
  <c r="FJ18" i="14"/>
  <c r="FK18" i="14"/>
  <c r="FL18" i="14"/>
  <c r="FM18" i="14"/>
  <c r="FN18" i="14"/>
  <c r="FO18" i="14"/>
  <c r="FP18" i="14"/>
  <c r="FQ18" i="14"/>
  <c r="K19" i="14"/>
  <c r="L19" i="14"/>
  <c r="EH19" i="14"/>
  <c r="EI19" i="14"/>
  <c r="EJ19" i="14"/>
  <c r="EK19" i="14"/>
  <c r="EL19" i="14"/>
  <c r="EM19" i="14"/>
  <c r="EN19" i="14"/>
  <c r="EO19" i="14"/>
  <c r="EP19" i="14"/>
  <c r="EQ19" i="14"/>
  <c r="ER19" i="14"/>
  <c r="ES19" i="14"/>
  <c r="ET19" i="14"/>
  <c r="EU19" i="14"/>
  <c r="EV19" i="14"/>
  <c r="EW19" i="14"/>
  <c r="EX19" i="14"/>
  <c r="EY19" i="14"/>
  <c r="EZ19" i="14"/>
  <c r="FA19" i="14"/>
  <c r="FB19" i="14"/>
  <c r="FC19" i="14"/>
  <c r="FD19" i="14"/>
  <c r="FE19" i="14"/>
  <c r="FF19" i="14"/>
  <c r="FG19" i="14"/>
  <c r="FH19" i="14"/>
  <c r="FI19" i="14"/>
  <c r="FJ19" i="14"/>
  <c r="FK19" i="14"/>
  <c r="FL19" i="14"/>
  <c r="FM19" i="14"/>
  <c r="FN19" i="14"/>
  <c r="FO19" i="14"/>
  <c r="FP19" i="14"/>
  <c r="FQ19" i="14"/>
  <c r="K20" i="14"/>
  <c r="L20" i="14"/>
  <c r="EH20" i="14"/>
  <c r="EI20" i="14"/>
  <c r="EJ20" i="14"/>
  <c r="EK20" i="14"/>
  <c r="EL20" i="14"/>
  <c r="EM20" i="14"/>
  <c r="EN20" i="14"/>
  <c r="EO20" i="14"/>
  <c r="EP20" i="14"/>
  <c r="EQ20" i="14"/>
  <c r="ER20" i="14"/>
  <c r="ES20" i="14"/>
  <c r="ET20" i="14"/>
  <c r="EU20" i="14"/>
  <c r="EV20" i="14"/>
  <c r="EW20" i="14"/>
  <c r="EX20" i="14"/>
  <c r="EY20" i="14"/>
  <c r="EZ20" i="14"/>
  <c r="FA20" i="14"/>
  <c r="FB20" i="14"/>
  <c r="FC20" i="14"/>
  <c r="FD20" i="14"/>
  <c r="FE20" i="14"/>
  <c r="FF20" i="14"/>
  <c r="FG20" i="14"/>
  <c r="FH20" i="14"/>
  <c r="FI20" i="14"/>
  <c r="FJ20" i="14"/>
  <c r="FK20" i="14"/>
  <c r="FL20" i="14"/>
  <c r="FM20" i="14"/>
  <c r="FN20" i="14"/>
  <c r="FO20" i="14"/>
  <c r="FP20" i="14"/>
  <c r="FQ20" i="14"/>
  <c r="K21" i="14"/>
  <c r="L21" i="14"/>
  <c r="EH21" i="14"/>
  <c r="EI21" i="14"/>
  <c r="EJ21" i="14"/>
  <c r="EK21" i="14"/>
  <c r="EL21" i="14"/>
  <c r="EM21" i="14"/>
  <c r="EN21" i="14"/>
  <c r="EO21" i="14"/>
  <c r="EP21" i="14"/>
  <c r="EQ21" i="14"/>
  <c r="ER21" i="14"/>
  <c r="ES21" i="14"/>
  <c r="ET21" i="14"/>
  <c r="EU21" i="14"/>
  <c r="EV21" i="14"/>
  <c r="EW21" i="14"/>
  <c r="EX21" i="14"/>
  <c r="EY21" i="14"/>
  <c r="EZ21" i="14"/>
  <c r="FA21" i="14"/>
  <c r="FB21" i="14"/>
  <c r="FC21" i="14"/>
  <c r="FD21" i="14"/>
  <c r="FE21" i="14"/>
  <c r="FF21" i="14"/>
  <c r="FG21" i="14"/>
  <c r="FH21" i="14"/>
  <c r="FI21" i="14"/>
  <c r="FJ21" i="14"/>
  <c r="FK21" i="14"/>
  <c r="FL21" i="14"/>
  <c r="FM21" i="14"/>
  <c r="FN21" i="14"/>
  <c r="FO21" i="14"/>
  <c r="FP21" i="14"/>
  <c r="FQ21" i="14"/>
  <c r="K22" i="14"/>
  <c r="L22" i="14"/>
  <c r="EH22" i="14"/>
  <c r="EI22" i="14"/>
  <c r="EJ22" i="14"/>
  <c r="EK22" i="14"/>
  <c r="EL22" i="14"/>
  <c r="EM22" i="14"/>
  <c r="EN22" i="14"/>
  <c r="EO22" i="14"/>
  <c r="EP22" i="14"/>
  <c r="EQ22" i="14"/>
  <c r="ER22" i="14"/>
  <c r="ES22" i="14"/>
  <c r="ET22" i="14"/>
  <c r="EU22" i="14"/>
  <c r="EV22" i="14"/>
  <c r="EW22" i="14"/>
  <c r="EX22" i="14"/>
  <c r="EY22" i="14"/>
  <c r="EZ22" i="14"/>
  <c r="FA22" i="14"/>
  <c r="FB22" i="14"/>
  <c r="FC22" i="14"/>
  <c r="FD22" i="14"/>
  <c r="FE22" i="14"/>
  <c r="FF22" i="14"/>
  <c r="FG22" i="14"/>
  <c r="FH22" i="14"/>
  <c r="FI22" i="14"/>
  <c r="FJ22" i="14"/>
  <c r="FK22" i="14"/>
  <c r="FL22" i="14"/>
  <c r="FM22" i="14"/>
  <c r="FN22" i="14"/>
  <c r="FO22" i="14"/>
  <c r="FP22" i="14"/>
  <c r="FQ22" i="14"/>
  <c r="K23" i="14"/>
  <c r="L23" i="14"/>
  <c r="EH23" i="14"/>
  <c r="EI23" i="14"/>
  <c r="EJ23" i="14"/>
  <c r="EK23" i="14"/>
  <c r="EL23" i="14"/>
  <c r="EM23" i="14"/>
  <c r="EN23" i="14"/>
  <c r="EO23" i="14"/>
  <c r="EP23" i="14"/>
  <c r="EQ23" i="14"/>
  <c r="ER23" i="14"/>
  <c r="ES23" i="14"/>
  <c r="ET23" i="14"/>
  <c r="EU23" i="14"/>
  <c r="EV23" i="14"/>
  <c r="EW23" i="14"/>
  <c r="EX23" i="14"/>
  <c r="EY23" i="14"/>
  <c r="EZ23" i="14"/>
  <c r="FA23" i="14"/>
  <c r="FB23" i="14"/>
  <c r="FC23" i="14"/>
  <c r="FD23" i="14"/>
  <c r="FE23" i="14"/>
  <c r="FF23" i="14"/>
  <c r="FG23" i="14"/>
  <c r="FH23" i="14"/>
  <c r="FI23" i="14"/>
  <c r="FJ23" i="14"/>
  <c r="FK23" i="14"/>
  <c r="FL23" i="14"/>
  <c r="FM23" i="14"/>
  <c r="FN23" i="14"/>
  <c r="FO23" i="14"/>
  <c r="FP23" i="14"/>
  <c r="FQ23" i="14"/>
  <c r="K24" i="14"/>
  <c r="L24" i="14"/>
  <c r="EH24" i="14"/>
  <c r="EI24" i="14"/>
  <c r="EJ24" i="14"/>
  <c r="EK24" i="14"/>
  <c r="EL24" i="14"/>
  <c r="EM24" i="14"/>
  <c r="EN24" i="14"/>
  <c r="EO24" i="14"/>
  <c r="EP24" i="14"/>
  <c r="EQ24" i="14"/>
  <c r="ER24" i="14"/>
  <c r="ES24" i="14"/>
  <c r="ET24" i="14"/>
  <c r="EU24" i="14"/>
  <c r="EV24" i="14"/>
  <c r="EW24" i="14"/>
  <c r="EX24" i="14"/>
  <c r="EY24" i="14"/>
  <c r="EZ24" i="14"/>
  <c r="FA24" i="14"/>
  <c r="FB24" i="14"/>
  <c r="FC24" i="14"/>
  <c r="FD24" i="14"/>
  <c r="FE24" i="14"/>
  <c r="FF24" i="14"/>
  <c r="FG24" i="14"/>
  <c r="FH24" i="14"/>
  <c r="FI24" i="14"/>
  <c r="FJ24" i="14"/>
  <c r="FK24" i="14"/>
  <c r="FL24" i="14"/>
  <c r="FM24" i="14"/>
  <c r="FN24" i="14"/>
  <c r="FO24" i="14"/>
  <c r="FP24" i="14"/>
  <c r="FQ24" i="14"/>
  <c r="K25" i="14"/>
  <c r="L25" i="14"/>
  <c r="EH25" i="14"/>
  <c r="EI25" i="14"/>
  <c r="EJ25" i="14"/>
  <c r="EK25" i="14"/>
  <c r="EL25" i="14"/>
  <c r="EM25" i="14"/>
  <c r="EN25" i="14"/>
  <c r="EO25" i="14"/>
  <c r="EP25" i="14"/>
  <c r="EQ25" i="14"/>
  <c r="ER25" i="14"/>
  <c r="ES25" i="14"/>
  <c r="ET25" i="14"/>
  <c r="EU25" i="14"/>
  <c r="EV25" i="14"/>
  <c r="EW25" i="14"/>
  <c r="EX25" i="14"/>
  <c r="EY25" i="14"/>
  <c r="EZ25" i="14"/>
  <c r="FA25" i="14"/>
  <c r="FB25" i="14"/>
  <c r="FC25" i="14"/>
  <c r="FD25" i="14"/>
  <c r="FE25" i="14"/>
  <c r="FF25" i="14"/>
  <c r="FG25" i="14"/>
  <c r="FH25" i="14"/>
  <c r="FI25" i="14"/>
  <c r="FJ25" i="14"/>
  <c r="FK25" i="14"/>
  <c r="FL25" i="14"/>
  <c r="FM25" i="14"/>
  <c r="FN25" i="14"/>
  <c r="FO25" i="14"/>
  <c r="FP25" i="14"/>
  <c r="FQ25" i="14"/>
  <c r="K26" i="14"/>
  <c r="L26" i="14"/>
  <c r="EH26" i="14"/>
  <c r="EI26" i="14"/>
  <c r="EJ26" i="14"/>
  <c r="EK26" i="14"/>
  <c r="EL26" i="14"/>
  <c r="EM26" i="14"/>
  <c r="EN26" i="14"/>
  <c r="EO26" i="14"/>
  <c r="EP26" i="14"/>
  <c r="EQ26" i="14"/>
  <c r="ER26" i="14"/>
  <c r="ES26" i="14"/>
  <c r="ET26" i="14"/>
  <c r="EU26" i="14"/>
  <c r="EV26" i="14"/>
  <c r="EW26" i="14"/>
  <c r="EX26" i="14"/>
  <c r="EY26" i="14"/>
  <c r="EZ26" i="14"/>
  <c r="FA26" i="14"/>
  <c r="FB26" i="14"/>
  <c r="FC26" i="14"/>
  <c r="FD26" i="14"/>
  <c r="FE26" i="14"/>
  <c r="FF26" i="14"/>
  <c r="FG26" i="14"/>
  <c r="FH26" i="14"/>
  <c r="FI26" i="14"/>
  <c r="FJ26" i="14"/>
  <c r="FK26" i="14"/>
  <c r="FL26" i="14"/>
  <c r="FM26" i="14"/>
  <c r="FN26" i="14"/>
  <c r="FO26" i="14"/>
  <c r="FP26" i="14"/>
  <c r="FQ26" i="14"/>
  <c r="K27" i="14"/>
  <c r="L27" i="14"/>
  <c r="EH27" i="14"/>
  <c r="EI27" i="14"/>
  <c r="EJ27" i="14"/>
  <c r="EK27" i="14"/>
  <c r="EL27" i="14"/>
  <c r="EM27" i="14"/>
  <c r="EN27" i="14"/>
  <c r="EO27" i="14"/>
  <c r="EP27" i="14"/>
  <c r="EQ27" i="14"/>
  <c r="ER27" i="14"/>
  <c r="ES27" i="14"/>
  <c r="ET27" i="14"/>
  <c r="EU27" i="14"/>
  <c r="EV27" i="14"/>
  <c r="EW27" i="14"/>
  <c r="EX27" i="14"/>
  <c r="EY27" i="14"/>
  <c r="EZ27" i="14"/>
  <c r="FA27" i="14"/>
  <c r="FB27" i="14"/>
  <c r="FC27" i="14"/>
  <c r="FD27" i="14"/>
  <c r="FE27" i="14"/>
  <c r="FF27" i="14"/>
  <c r="FG27" i="14"/>
  <c r="FH27" i="14"/>
  <c r="FI27" i="14"/>
  <c r="FJ27" i="14"/>
  <c r="FK27" i="14"/>
  <c r="FL27" i="14"/>
  <c r="FM27" i="14"/>
  <c r="FN27" i="14"/>
  <c r="FO27" i="14"/>
  <c r="FP27" i="14"/>
  <c r="FQ27" i="14"/>
  <c r="K28" i="14"/>
  <c r="L28" i="14"/>
  <c r="EH28" i="14"/>
  <c r="EI28" i="14"/>
  <c r="EJ28" i="14"/>
  <c r="EK28" i="14"/>
  <c r="EL28" i="14"/>
  <c r="EM28" i="14"/>
  <c r="EN28" i="14"/>
  <c r="EO28" i="14"/>
  <c r="EP28" i="14"/>
  <c r="EQ28" i="14"/>
  <c r="ER28" i="14"/>
  <c r="ES28" i="14"/>
  <c r="ET28" i="14"/>
  <c r="EU28" i="14"/>
  <c r="EV28" i="14"/>
  <c r="EW28" i="14"/>
  <c r="EX28" i="14"/>
  <c r="EY28" i="14"/>
  <c r="EZ28" i="14"/>
  <c r="FA28" i="14"/>
  <c r="FB28" i="14"/>
  <c r="FC28" i="14"/>
  <c r="FD28" i="14"/>
  <c r="FE28" i="14"/>
  <c r="FF28" i="14"/>
  <c r="FG28" i="14"/>
  <c r="FH28" i="14"/>
  <c r="FI28" i="14"/>
  <c r="FJ28" i="14"/>
  <c r="FK28" i="14"/>
  <c r="FL28" i="14"/>
  <c r="FM28" i="14"/>
  <c r="FN28" i="14"/>
  <c r="FO28" i="14"/>
  <c r="FP28" i="14"/>
  <c r="FQ28" i="14"/>
  <c r="K29" i="14"/>
  <c r="L29" i="14"/>
  <c r="EH29" i="14"/>
  <c r="EI29" i="14"/>
  <c r="EJ29" i="14"/>
  <c r="EK29" i="14"/>
  <c r="EL29" i="14"/>
  <c r="EM29" i="14"/>
  <c r="EN29" i="14"/>
  <c r="EO29" i="14"/>
  <c r="EP29" i="14"/>
  <c r="EQ29" i="14"/>
  <c r="ER29" i="14"/>
  <c r="ES29" i="14"/>
  <c r="ET29" i="14"/>
  <c r="EU29" i="14"/>
  <c r="EV29" i="14"/>
  <c r="EW29" i="14"/>
  <c r="EX29" i="14"/>
  <c r="EY29" i="14"/>
  <c r="EZ29" i="14"/>
  <c r="FA29" i="14"/>
  <c r="FB29" i="14"/>
  <c r="FC29" i="14"/>
  <c r="FD29" i="14"/>
  <c r="FE29" i="14"/>
  <c r="FF29" i="14"/>
  <c r="FG29" i="14"/>
  <c r="FH29" i="14"/>
  <c r="FI29" i="14"/>
  <c r="FJ29" i="14"/>
  <c r="FK29" i="14"/>
  <c r="FL29" i="14"/>
  <c r="FM29" i="14"/>
  <c r="FN29" i="14"/>
  <c r="FO29" i="14"/>
  <c r="FP29" i="14"/>
  <c r="FQ29" i="14"/>
  <c r="K30" i="14"/>
  <c r="L30" i="14"/>
  <c r="EH30" i="14"/>
  <c r="EI30" i="14"/>
  <c r="EJ30" i="14"/>
  <c r="EK30" i="14"/>
  <c r="EL30" i="14"/>
  <c r="EM30" i="14"/>
  <c r="EN30" i="14"/>
  <c r="EO30" i="14"/>
  <c r="EP30" i="14"/>
  <c r="EQ30" i="14"/>
  <c r="ER30" i="14"/>
  <c r="ES30" i="14"/>
  <c r="ET30" i="14"/>
  <c r="EU30" i="14"/>
  <c r="EV30" i="14"/>
  <c r="EW30" i="14"/>
  <c r="EX30" i="14"/>
  <c r="EY30" i="14"/>
  <c r="EZ30" i="14"/>
  <c r="FA30" i="14"/>
  <c r="FB30" i="14"/>
  <c r="FC30" i="14"/>
  <c r="FD30" i="14"/>
  <c r="FE30" i="14"/>
  <c r="FF30" i="14"/>
  <c r="FG30" i="14"/>
  <c r="FH30" i="14"/>
  <c r="FI30" i="14"/>
  <c r="FJ30" i="14"/>
  <c r="FK30" i="14"/>
  <c r="FL30" i="14"/>
  <c r="FM30" i="14"/>
  <c r="FN30" i="14"/>
  <c r="FO30" i="14"/>
  <c r="FP30" i="14"/>
  <c r="FQ30" i="14"/>
  <c r="K32" i="14"/>
  <c r="L32" i="14"/>
  <c r="EH32" i="14"/>
  <c r="EI32" i="14"/>
  <c r="EJ32" i="14"/>
  <c r="EK32" i="14"/>
  <c r="EL32" i="14"/>
  <c r="EM32" i="14"/>
  <c r="EN32" i="14"/>
  <c r="EO32" i="14"/>
  <c r="EP32" i="14"/>
  <c r="EQ32" i="14"/>
  <c r="ER32" i="14"/>
  <c r="ES32" i="14"/>
  <c r="ET32" i="14"/>
  <c r="EU32" i="14"/>
  <c r="EV32" i="14"/>
  <c r="EW32" i="14"/>
  <c r="EX32" i="14"/>
  <c r="EY32" i="14"/>
  <c r="EZ32" i="14"/>
  <c r="FA32" i="14"/>
  <c r="FB32" i="14"/>
  <c r="FC32" i="14"/>
  <c r="FD32" i="14"/>
  <c r="FE32" i="14"/>
  <c r="FF32" i="14"/>
  <c r="FG32" i="14"/>
  <c r="FH32" i="14"/>
  <c r="FI32" i="14"/>
  <c r="FJ32" i="14"/>
  <c r="FK32" i="14"/>
  <c r="FL32" i="14"/>
  <c r="FM32" i="14"/>
  <c r="FN32" i="14"/>
  <c r="FO32" i="14"/>
  <c r="FP32" i="14"/>
  <c r="FQ32" i="14"/>
  <c r="K33" i="14"/>
  <c r="L33" i="14"/>
  <c r="EH33" i="14"/>
  <c r="EI33" i="14"/>
  <c r="EJ33" i="14"/>
  <c r="EK33" i="14"/>
  <c r="EL33" i="14"/>
  <c r="EM33" i="14"/>
  <c r="EN33" i="14"/>
  <c r="EO33" i="14"/>
  <c r="EP33" i="14"/>
  <c r="EQ33" i="14"/>
  <c r="ER33" i="14"/>
  <c r="ES33" i="14"/>
  <c r="ET33" i="14"/>
  <c r="EU33" i="14"/>
  <c r="EV33" i="14"/>
  <c r="EW33" i="14"/>
  <c r="EX33" i="14"/>
  <c r="EY33" i="14"/>
  <c r="EZ33" i="14"/>
  <c r="FA33" i="14"/>
  <c r="FB33" i="14"/>
  <c r="FC33" i="14"/>
  <c r="FD33" i="14"/>
  <c r="FE33" i="14"/>
  <c r="FF33" i="14"/>
  <c r="FG33" i="14"/>
  <c r="FH33" i="14"/>
  <c r="FI33" i="14"/>
  <c r="FJ33" i="14"/>
  <c r="FK33" i="14"/>
  <c r="FL33" i="14"/>
  <c r="FM33" i="14"/>
  <c r="FN33" i="14"/>
  <c r="FO33" i="14"/>
  <c r="FP33" i="14"/>
  <c r="FQ33" i="14"/>
  <c r="K34" i="14"/>
  <c r="L34" i="14"/>
  <c r="EH34" i="14"/>
  <c r="EI34" i="14"/>
  <c r="EJ34" i="14"/>
  <c r="EK34" i="14"/>
  <c r="EL34" i="14"/>
  <c r="EM34" i="14"/>
  <c r="EN34" i="14"/>
  <c r="EO34" i="14"/>
  <c r="EP34" i="14"/>
  <c r="EQ34" i="14"/>
  <c r="ER34" i="14"/>
  <c r="ES34" i="14"/>
  <c r="ET34" i="14"/>
  <c r="EU34" i="14"/>
  <c r="EV34" i="14"/>
  <c r="EW34" i="14"/>
  <c r="EX34" i="14"/>
  <c r="EY34" i="14"/>
  <c r="EZ34" i="14"/>
  <c r="FA34" i="14"/>
  <c r="FB34" i="14"/>
  <c r="FC34" i="14"/>
  <c r="FD34" i="14"/>
  <c r="FE34" i="14"/>
  <c r="FF34" i="14"/>
  <c r="FG34" i="14"/>
  <c r="FH34" i="14"/>
  <c r="FI34" i="14"/>
  <c r="FJ34" i="14"/>
  <c r="FK34" i="14"/>
  <c r="FL34" i="14"/>
  <c r="FM34" i="14"/>
  <c r="FN34" i="14"/>
  <c r="FO34" i="14"/>
  <c r="FP34" i="14"/>
  <c r="FQ34" i="14"/>
  <c r="K35" i="14"/>
  <c r="L35" i="14"/>
  <c r="EH35" i="14"/>
  <c r="EI35" i="14"/>
  <c r="EJ35" i="14"/>
  <c r="EK35" i="14"/>
  <c r="EL35" i="14"/>
  <c r="EM35" i="14"/>
  <c r="EN35" i="14"/>
  <c r="EO35" i="14"/>
  <c r="EP35" i="14"/>
  <c r="EQ35" i="14"/>
  <c r="ER35" i="14"/>
  <c r="ES35" i="14"/>
  <c r="ET35" i="14"/>
  <c r="EU35" i="14"/>
  <c r="EV35" i="14"/>
  <c r="EW35" i="14"/>
  <c r="EX35" i="14"/>
  <c r="EY35" i="14"/>
  <c r="EZ35" i="14"/>
  <c r="FA35" i="14"/>
  <c r="FB35" i="14"/>
  <c r="FC35" i="14"/>
  <c r="FD35" i="14"/>
  <c r="FE35" i="14"/>
  <c r="FF35" i="14"/>
  <c r="FG35" i="14"/>
  <c r="FH35" i="14"/>
  <c r="FI35" i="14"/>
  <c r="FJ35" i="14"/>
  <c r="FK35" i="14"/>
  <c r="FL35" i="14"/>
  <c r="FM35" i="14"/>
  <c r="FN35" i="14"/>
  <c r="FO35" i="14"/>
  <c r="FP35" i="14"/>
  <c r="FQ35" i="14"/>
  <c r="K36" i="14"/>
  <c r="L36" i="14"/>
  <c r="EH36" i="14"/>
  <c r="EI36" i="14"/>
  <c r="EJ36" i="14"/>
  <c r="EK36" i="14"/>
  <c r="EL36" i="14"/>
  <c r="EM36" i="14"/>
  <c r="EN36" i="14"/>
  <c r="EO36" i="14"/>
  <c r="EP36" i="14"/>
  <c r="EQ36" i="14"/>
  <c r="ER36" i="14"/>
  <c r="ES36" i="14"/>
  <c r="ET36" i="14"/>
  <c r="EU36" i="14"/>
  <c r="EV36" i="14"/>
  <c r="EW36" i="14"/>
  <c r="EX36" i="14"/>
  <c r="EY36" i="14"/>
  <c r="EZ36" i="14"/>
  <c r="FA36" i="14"/>
  <c r="FB36" i="14"/>
  <c r="FC36" i="14"/>
  <c r="FD36" i="14"/>
  <c r="FE36" i="14"/>
  <c r="FF36" i="14"/>
  <c r="FG36" i="14"/>
  <c r="FH36" i="14"/>
  <c r="FI36" i="14"/>
  <c r="FJ36" i="14"/>
  <c r="FK36" i="14"/>
  <c r="FL36" i="14"/>
  <c r="FM36" i="14"/>
  <c r="FN36" i="14"/>
  <c r="FO36" i="14"/>
  <c r="FP36" i="14"/>
  <c r="FQ36" i="14"/>
  <c r="K37" i="14"/>
  <c r="L37" i="14"/>
  <c r="EH37" i="14"/>
  <c r="EI37" i="14"/>
  <c r="EJ37" i="14"/>
  <c r="EK37" i="14"/>
  <c r="EL37" i="14"/>
  <c r="EM37" i="14"/>
  <c r="EN37" i="14"/>
  <c r="EO37" i="14"/>
  <c r="EP37" i="14"/>
  <c r="EQ37" i="14"/>
  <c r="ER37" i="14"/>
  <c r="ES37" i="14"/>
  <c r="ET37" i="14"/>
  <c r="EU37" i="14"/>
  <c r="EV37" i="14"/>
  <c r="EW37" i="14"/>
  <c r="EX37" i="14"/>
  <c r="EY37" i="14"/>
  <c r="EZ37" i="14"/>
  <c r="FA37" i="14"/>
  <c r="FB37" i="14"/>
  <c r="FC37" i="14"/>
  <c r="FD37" i="14"/>
  <c r="FE37" i="14"/>
  <c r="FF37" i="14"/>
  <c r="FG37" i="14"/>
  <c r="FH37" i="14"/>
  <c r="FI37" i="14"/>
  <c r="FJ37" i="14"/>
  <c r="FK37" i="14"/>
  <c r="FL37" i="14"/>
  <c r="FM37" i="14"/>
  <c r="FN37" i="14"/>
  <c r="FO37" i="14"/>
  <c r="FP37" i="14"/>
  <c r="FQ37" i="14"/>
  <c r="K38" i="14"/>
  <c r="L38" i="14"/>
  <c r="EH38" i="14"/>
  <c r="EI38" i="14"/>
  <c r="EJ38" i="14"/>
  <c r="EK38" i="14"/>
  <c r="EL38" i="14"/>
  <c r="EM38" i="14"/>
  <c r="EN38" i="14"/>
  <c r="EO38" i="14"/>
  <c r="EP38" i="14"/>
  <c r="EQ38" i="14"/>
  <c r="ER38" i="14"/>
  <c r="ES38" i="14"/>
  <c r="ET38" i="14"/>
  <c r="EU38" i="14"/>
  <c r="EV38" i="14"/>
  <c r="EW38" i="14"/>
  <c r="EX38" i="14"/>
  <c r="EY38" i="14"/>
  <c r="EZ38" i="14"/>
  <c r="FA38" i="14"/>
  <c r="FB38" i="14"/>
  <c r="FC38" i="14"/>
  <c r="FD38" i="14"/>
  <c r="FE38" i="14"/>
  <c r="FF38" i="14"/>
  <c r="FG38" i="14"/>
  <c r="FH38" i="14"/>
  <c r="FI38" i="14"/>
  <c r="FJ38" i="14"/>
  <c r="FK38" i="14"/>
  <c r="FL38" i="14"/>
  <c r="FM38" i="14"/>
  <c r="FN38" i="14"/>
  <c r="FO38" i="14"/>
  <c r="FP38" i="14"/>
  <c r="FQ38" i="14"/>
  <c r="K39" i="14"/>
  <c r="L39" i="14"/>
  <c r="EH39" i="14"/>
  <c r="EI39" i="14"/>
  <c r="EJ39" i="14"/>
  <c r="EK39" i="14"/>
  <c r="EL39" i="14"/>
  <c r="EM39" i="14"/>
  <c r="EN39" i="14"/>
  <c r="EO39" i="14"/>
  <c r="EP39" i="14"/>
  <c r="EQ39" i="14"/>
  <c r="ER39" i="14"/>
  <c r="ES39" i="14"/>
  <c r="ET39" i="14"/>
  <c r="EU39" i="14"/>
  <c r="EV39" i="14"/>
  <c r="EW39" i="14"/>
  <c r="EX39" i="14"/>
  <c r="EY39" i="14"/>
  <c r="EZ39" i="14"/>
  <c r="FA39" i="14"/>
  <c r="FB39" i="14"/>
  <c r="FC39" i="14"/>
  <c r="FD39" i="14"/>
  <c r="FE39" i="14"/>
  <c r="FF39" i="14"/>
  <c r="FG39" i="14"/>
  <c r="FH39" i="14"/>
  <c r="FI39" i="14"/>
  <c r="FJ39" i="14"/>
  <c r="FK39" i="14"/>
  <c r="FL39" i="14"/>
  <c r="FM39" i="14"/>
  <c r="FN39" i="14"/>
  <c r="FO39" i="14"/>
  <c r="FP39" i="14"/>
  <c r="FQ39" i="14"/>
  <c r="K40" i="14"/>
  <c r="L40" i="14"/>
  <c r="EH40" i="14"/>
  <c r="EI40" i="14"/>
  <c r="EJ40" i="14"/>
  <c r="EK40" i="14"/>
  <c r="EL40" i="14"/>
  <c r="EM40" i="14"/>
  <c r="EN40" i="14"/>
  <c r="EO40" i="14"/>
  <c r="EP40" i="14"/>
  <c r="EQ40" i="14"/>
  <c r="ER40" i="14"/>
  <c r="ES40" i="14"/>
  <c r="ET40" i="14"/>
  <c r="EU40" i="14"/>
  <c r="EV40" i="14"/>
  <c r="EW40" i="14"/>
  <c r="EX40" i="14"/>
  <c r="EY40" i="14"/>
  <c r="EZ40" i="14"/>
  <c r="FA40" i="14"/>
  <c r="FB40" i="14"/>
  <c r="FC40" i="14"/>
  <c r="FD40" i="14"/>
  <c r="FE40" i="14"/>
  <c r="FF40" i="14"/>
  <c r="FG40" i="14"/>
  <c r="FH40" i="14"/>
  <c r="FI40" i="14"/>
  <c r="FJ40" i="14"/>
  <c r="FK40" i="14"/>
  <c r="FL40" i="14"/>
  <c r="FM40" i="14"/>
  <c r="FN40" i="14"/>
  <c r="FO40" i="14"/>
  <c r="FP40" i="14"/>
  <c r="FQ40" i="14"/>
  <c r="K41" i="14"/>
  <c r="L41" i="14"/>
  <c r="EH41" i="14"/>
  <c r="EI41" i="14"/>
  <c r="EJ41" i="14"/>
  <c r="EK41" i="14"/>
  <c r="EL41" i="14"/>
  <c r="EM41" i="14"/>
  <c r="EN41" i="14"/>
  <c r="EO41" i="14"/>
  <c r="EP41" i="14"/>
  <c r="EQ41" i="14"/>
  <c r="ER41" i="14"/>
  <c r="ES41" i="14"/>
  <c r="ET41" i="14"/>
  <c r="EU41" i="14"/>
  <c r="EV41" i="14"/>
  <c r="EW41" i="14"/>
  <c r="EX41" i="14"/>
  <c r="EY41" i="14"/>
  <c r="EZ41" i="14"/>
  <c r="FA41" i="14"/>
  <c r="FB41" i="14"/>
  <c r="FC41" i="14"/>
  <c r="FD41" i="14"/>
  <c r="FE41" i="14"/>
  <c r="FF41" i="14"/>
  <c r="FG41" i="14"/>
  <c r="FH41" i="14"/>
  <c r="FI41" i="14"/>
  <c r="FJ41" i="14"/>
  <c r="FK41" i="14"/>
  <c r="FL41" i="14"/>
  <c r="FM41" i="14"/>
  <c r="FN41" i="14"/>
  <c r="FO41" i="14"/>
  <c r="FP41" i="14"/>
  <c r="FQ41" i="14"/>
  <c r="K42" i="14"/>
  <c r="L42" i="14"/>
  <c r="EH42" i="14"/>
  <c r="EI42" i="14"/>
  <c r="EJ42" i="14"/>
  <c r="EK42" i="14"/>
  <c r="EL42" i="14"/>
  <c r="EM42" i="14"/>
  <c r="EN42" i="14"/>
  <c r="EO42" i="14"/>
  <c r="EP42" i="14"/>
  <c r="EQ42" i="14"/>
  <c r="ER42" i="14"/>
  <c r="ES42" i="14"/>
  <c r="ET42" i="14"/>
  <c r="EU42" i="14"/>
  <c r="EV42" i="14"/>
  <c r="EW42" i="14"/>
  <c r="EX42" i="14"/>
  <c r="EY42" i="14"/>
  <c r="EZ42" i="14"/>
  <c r="FA42" i="14"/>
  <c r="FB42" i="14"/>
  <c r="FC42" i="14"/>
  <c r="FD42" i="14"/>
  <c r="FE42" i="14"/>
  <c r="FF42" i="14"/>
  <c r="FG42" i="14"/>
  <c r="FH42" i="14"/>
  <c r="FI42" i="14"/>
  <c r="FJ42" i="14"/>
  <c r="FK42" i="14"/>
  <c r="FL42" i="14"/>
  <c r="FM42" i="14"/>
  <c r="FN42" i="14"/>
  <c r="FO42" i="14"/>
  <c r="FP42" i="14"/>
  <c r="FQ42" i="14"/>
  <c r="K43" i="14"/>
  <c r="L43" i="14"/>
  <c r="EH43" i="14"/>
  <c r="EI43" i="14"/>
  <c r="EJ43" i="14"/>
  <c r="EK43" i="14"/>
  <c r="EL43" i="14"/>
  <c r="EM43" i="14"/>
  <c r="EN43" i="14"/>
  <c r="EO43" i="14"/>
  <c r="EP43" i="14"/>
  <c r="EQ43" i="14"/>
  <c r="ER43" i="14"/>
  <c r="ES43" i="14"/>
  <c r="ET43" i="14"/>
  <c r="EU43" i="14"/>
  <c r="EV43" i="14"/>
  <c r="EW43" i="14"/>
  <c r="EX43" i="14"/>
  <c r="EY43" i="14"/>
  <c r="EZ43" i="14"/>
  <c r="FA43" i="14"/>
  <c r="FB43" i="14"/>
  <c r="FC43" i="14"/>
  <c r="FD43" i="14"/>
  <c r="FE43" i="14"/>
  <c r="FF43" i="14"/>
  <c r="FG43" i="14"/>
  <c r="FH43" i="14"/>
  <c r="FI43" i="14"/>
  <c r="FJ43" i="14"/>
  <c r="FK43" i="14"/>
  <c r="FL43" i="14"/>
  <c r="FM43" i="14"/>
  <c r="FN43" i="14"/>
  <c r="FO43" i="14"/>
  <c r="FP43" i="14"/>
  <c r="FQ43" i="14"/>
  <c r="A45" i="14"/>
  <c r="AC48" i="14"/>
  <c r="AG48" i="14"/>
  <c r="DA48" i="14" s="1"/>
  <c r="AM48" i="14"/>
  <c r="AB48" i="14" s="1"/>
  <c r="AN48" i="14"/>
  <c r="AO48" i="14"/>
  <c r="AD48" i="14" s="1"/>
  <c r="AP48" i="14"/>
  <c r="AE48" i="14" s="1"/>
  <c r="CJ48" i="14" s="1"/>
  <c r="AQ48" i="14"/>
  <c r="AF48" i="14" s="1"/>
  <c r="CR48" i="14" s="1"/>
  <c r="AR48" i="14"/>
  <c r="AT48" i="14"/>
  <c r="AI48" i="14" s="1"/>
  <c r="CA48" i="14"/>
  <c r="CE48" i="14"/>
  <c r="CK48" i="14"/>
  <c r="CS48" i="14"/>
  <c r="DE48" i="14"/>
  <c r="DJ48" i="14"/>
  <c r="DK48" i="14"/>
  <c r="DL48" i="14"/>
  <c r="DM48" i="14"/>
  <c r="DN48" i="14"/>
  <c r="DO48" i="14"/>
  <c r="DP48" i="14"/>
  <c r="DQ48" i="14"/>
  <c r="DR48" i="14"/>
  <c r="DS48" i="14"/>
  <c r="DT48" i="14"/>
  <c r="DU48" i="14"/>
  <c r="EH48" i="14"/>
  <c r="EI48" i="14"/>
  <c r="EJ48" i="14"/>
  <c r="EK48" i="14"/>
  <c r="EL48" i="14"/>
  <c r="EM48" i="14"/>
  <c r="EN48" i="14"/>
  <c r="EO48" i="14"/>
  <c r="EP48" i="14"/>
  <c r="EQ48" i="14"/>
  <c r="ER48" i="14"/>
  <c r="ES48" i="14"/>
  <c r="ET48" i="14"/>
  <c r="EU48" i="14"/>
  <c r="EV48" i="14"/>
  <c r="EW48" i="14"/>
  <c r="EX48" i="14"/>
  <c r="EY48" i="14"/>
  <c r="EZ48" i="14"/>
  <c r="FA48" i="14"/>
  <c r="FB48" i="14"/>
  <c r="FC48" i="14"/>
  <c r="FD48" i="14"/>
  <c r="FE48" i="14"/>
  <c r="FF48" i="14"/>
  <c r="FG48" i="14"/>
  <c r="FH48" i="14"/>
  <c r="FI48" i="14"/>
  <c r="FJ48" i="14"/>
  <c r="FK48" i="14"/>
  <c r="FL48" i="14"/>
  <c r="FM48" i="14"/>
  <c r="FN48" i="14"/>
  <c r="FO48" i="14"/>
  <c r="FP48" i="14"/>
  <c r="FQ48" i="14"/>
  <c r="AC49" i="14"/>
  <c r="BE49" i="14" s="1"/>
  <c r="AG49" i="14"/>
  <c r="CZ49" i="14" s="1"/>
  <c r="AM49" i="14"/>
  <c r="AB49" i="14" s="1"/>
  <c r="AX49" i="14" s="1"/>
  <c r="AN49" i="14"/>
  <c r="AO49" i="14"/>
  <c r="AD49" i="14" s="1"/>
  <c r="BN49" i="14" s="1"/>
  <c r="AP49" i="14"/>
  <c r="AE49" i="14" s="1"/>
  <c r="AQ49" i="14"/>
  <c r="AF49" i="14" s="1"/>
  <c r="CL49" i="14" s="1"/>
  <c r="AR49" i="14"/>
  <c r="AT49" i="14"/>
  <c r="AI49" i="14" s="1"/>
  <c r="AZ49" i="14"/>
  <c r="CS49" i="14"/>
  <c r="DB49" i="14"/>
  <c r="DE49" i="14"/>
  <c r="DF49" i="14"/>
  <c r="DJ49" i="14"/>
  <c r="DK49" i="14"/>
  <c r="DL49" i="14"/>
  <c r="DM49" i="14"/>
  <c r="DN49" i="14"/>
  <c r="DO49" i="14"/>
  <c r="DP49" i="14"/>
  <c r="DQ49" i="14"/>
  <c r="DR49" i="14"/>
  <c r="DS49" i="14"/>
  <c r="DT49" i="14"/>
  <c r="DU49" i="14"/>
  <c r="EH49" i="14"/>
  <c r="EI49" i="14"/>
  <c r="EJ49" i="14"/>
  <c r="EK49" i="14"/>
  <c r="EL49" i="14"/>
  <c r="EM49" i="14"/>
  <c r="EN49" i="14"/>
  <c r="EO49" i="14"/>
  <c r="EP49" i="14"/>
  <c r="EQ49" i="14"/>
  <c r="ER49" i="14"/>
  <c r="ES49" i="14"/>
  <c r="ET49" i="14"/>
  <c r="EU49" i="14"/>
  <c r="EV49" i="14"/>
  <c r="EW49" i="14"/>
  <c r="EX49" i="14"/>
  <c r="EY49" i="14"/>
  <c r="EZ49" i="14"/>
  <c r="FA49" i="14"/>
  <c r="FB49" i="14"/>
  <c r="FC49" i="14"/>
  <c r="FD49" i="14"/>
  <c r="FE49" i="14"/>
  <c r="FF49" i="14"/>
  <c r="FG49" i="14"/>
  <c r="FH49" i="14"/>
  <c r="FI49" i="14"/>
  <c r="FJ49" i="14"/>
  <c r="FK49" i="14"/>
  <c r="FL49" i="14"/>
  <c r="FM49" i="14"/>
  <c r="FN49" i="14"/>
  <c r="FO49" i="14"/>
  <c r="FP49" i="14"/>
  <c r="FQ49" i="14"/>
  <c r="AG50" i="14"/>
  <c r="V50" i="14" s="1"/>
  <c r="AM50" i="14"/>
  <c r="AB50" i="14" s="1"/>
  <c r="AN50" i="14"/>
  <c r="AC50" i="14" s="1"/>
  <c r="BK50" i="14" s="1"/>
  <c r="AO50" i="14"/>
  <c r="AD50" i="14" s="1"/>
  <c r="BW50" i="14" s="1"/>
  <c r="AP50" i="14"/>
  <c r="AE50" i="14" s="1"/>
  <c r="CA50" i="14" s="1"/>
  <c r="AQ50" i="14"/>
  <c r="AF50" i="14" s="1"/>
  <c r="AR50" i="14"/>
  <c r="AT50" i="14"/>
  <c r="AI50" i="14" s="1"/>
  <c r="X50" i="14" s="1"/>
  <c r="BE50" i="14"/>
  <c r="BJ50" i="14"/>
  <c r="BO50" i="14"/>
  <c r="BR50" i="14"/>
  <c r="DI50" i="14"/>
  <c r="DJ50" i="14"/>
  <c r="DK50" i="14"/>
  <c r="DL50" i="14"/>
  <c r="DM50" i="14"/>
  <c r="DN50" i="14"/>
  <c r="DO50" i="14"/>
  <c r="DP50" i="14"/>
  <c r="DQ50" i="14"/>
  <c r="DR50" i="14"/>
  <c r="DS50" i="14"/>
  <c r="DT50" i="14"/>
  <c r="DU50" i="14"/>
  <c r="ED50" i="14"/>
  <c r="EH50" i="14"/>
  <c r="EI50" i="14"/>
  <c r="EJ50" i="14"/>
  <c r="EK50" i="14"/>
  <c r="EL50" i="14"/>
  <c r="EM50" i="14"/>
  <c r="EN50" i="14"/>
  <c r="EO50" i="14"/>
  <c r="EP50" i="14"/>
  <c r="EQ50" i="14"/>
  <c r="ER50" i="14"/>
  <c r="ES50" i="14"/>
  <c r="ET50" i="14"/>
  <c r="EU50" i="14"/>
  <c r="EV50" i="14"/>
  <c r="EW50" i="14"/>
  <c r="EX50" i="14"/>
  <c r="EY50" i="14"/>
  <c r="EZ50" i="14"/>
  <c r="FA50" i="14"/>
  <c r="FB50" i="14"/>
  <c r="FC50" i="14"/>
  <c r="FD50" i="14"/>
  <c r="FE50" i="14"/>
  <c r="FF50" i="14"/>
  <c r="FG50" i="14"/>
  <c r="FH50" i="14"/>
  <c r="FI50" i="14"/>
  <c r="FJ50" i="14"/>
  <c r="FK50" i="14"/>
  <c r="FL50" i="14"/>
  <c r="FM50" i="14"/>
  <c r="FN50" i="14"/>
  <c r="FO50" i="14"/>
  <c r="FP50" i="14"/>
  <c r="FQ50" i="14"/>
  <c r="AM51" i="14"/>
  <c r="AB51" i="14" s="1"/>
  <c r="AN51" i="14"/>
  <c r="AC51" i="14" s="1"/>
  <c r="AO51" i="14"/>
  <c r="AD51" i="14" s="1"/>
  <c r="BO51" i="14" s="1"/>
  <c r="AP51" i="14"/>
  <c r="AE51" i="14" s="1"/>
  <c r="AQ51" i="14"/>
  <c r="AF51" i="14" s="1"/>
  <c r="AR51" i="14"/>
  <c r="AG51" i="14" s="1"/>
  <c r="AT51" i="14"/>
  <c r="AI51" i="14" s="1"/>
  <c r="DV51" i="14" s="1"/>
  <c r="BP51" i="14"/>
  <c r="BT51" i="14"/>
  <c r="BV51" i="14"/>
  <c r="DJ51" i="14"/>
  <c r="DK51" i="14"/>
  <c r="DL51" i="14"/>
  <c r="DM51" i="14"/>
  <c r="DN51" i="14"/>
  <c r="DO51" i="14"/>
  <c r="DP51" i="14"/>
  <c r="DQ51" i="14"/>
  <c r="DR51" i="14"/>
  <c r="DS51" i="14"/>
  <c r="DT51" i="14"/>
  <c r="DU51" i="14"/>
  <c r="DX51" i="14"/>
  <c r="DZ51" i="14"/>
  <c r="EA51" i="14"/>
  <c r="EE51" i="14"/>
  <c r="EF51" i="14"/>
  <c r="EH51" i="14"/>
  <c r="EI51" i="14"/>
  <c r="EJ51" i="14"/>
  <c r="EK51" i="14"/>
  <c r="EL51" i="14"/>
  <c r="EM51" i="14"/>
  <c r="EN51" i="14"/>
  <c r="EO51" i="14"/>
  <c r="EP51" i="14"/>
  <c r="EQ51" i="14"/>
  <c r="ER51" i="14"/>
  <c r="ES51" i="14"/>
  <c r="ET51" i="14"/>
  <c r="EU51" i="14"/>
  <c r="EV51" i="14"/>
  <c r="EW51" i="14"/>
  <c r="EX51" i="14"/>
  <c r="EY51" i="14"/>
  <c r="EZ51" i="14"/>
  <c r="FA51" i="14"/>
  <c r="FB51" i="14"/>
  <c r="FC51" i="14"/>
  <c r="FD51" i="14"/>
  <c r="FE51" i="14"/>
  <c r="FF51" i="14"/>
  <c r="FG51" i="14"/>
  <c r="FH51" i="14"/>
  <c r="FI51" i="14"/>
  <c r="FJ51" i="14"/>
  <c r="FK51" i="14"/>
  <c r="FL51" i="14"/>
  <c r="FM51" i="14"/>
  <c r="FN51" i="14"/>
  <c r="FO51" i="14"/>
  <c r="FP51" i="14"/>
  <c r="FQ51" i="14"/>
  <c r="AB52" i="14"/>
  <c r="AZ52" i="14" s="1"/>
  <c r="AM52" i="14"/>
  <c r="AN52" i="14"/>
  <c r="AC52" i="14" s="1"/>
  <c r="BC52" i="14" s="1"/>
  <c r="AO52" i="14"/>
  <c r="AD52" i="14" s="1"/>
  <c r="AP52" i="14"/>
  <c r="AE52" i="14" s="1"/>
  <c r="AQ52" i="14"/>
  <c r="AF52" i="14" s="1"/>
  <c r="AR52" i="14"/>
  <c r="AG52" i="14" s="1"/>
  <c r="AT52" i="14"/>
  <c r="AI52" i="14" s="1"/>
  <c r="DJ52" i="14"/>
  <c r="DK52" i="14"/>
  <c r="DL52" i="14"/>
  <c r="DM52" i="14"/>
  <c r="DN52" i="14"/>
  <c r="DO52" i="14"/>
  <c r="DP52" i="14"/>
  <c r="DQ52" i="14"/>
  <c r="DR52" i="14"/>
  <c r="DS52" i="14"/>
  <c r="DT52" i="14"/>
  <c r="DU52" i="14"/>
  <c r="EH52" i="14"/>
  <c r="EI52" i="14"/>
  <c r="EJ52" i="14"/>
  <c r="EK52" i="14"/>
  <c r="EL52" i="14"/>
  <c r="EM52" i="14"/>
  <c r="EN52" i="14"/>
  <c r="EO52" i="14"/>
  <c r="EP52" i="14"/>
  <c r="EQ52" i="14"/>
  <c r="ER52" i="14"/>
  <c r="ES52" i="14"/>
  <c r="ET52" i="14"/>
  <c r="EU52" i="14"/>
  <c r="EV52" i="14"/>
  <c r="EW52" i="14"/>
  <c r="EX52" i="14"/>
  <c r="EY52" i="14"/>
  <c r="EZ52" i="14"/>
  <c r="FA52" i="14"/>
  <c r="FB52" i="14"/>
  <c r="FC52" i="14"/>
  <c r="FD52" i="14"/>
  <c r="FE52" i="14"/>
  <c r="FF52" i="14"/>
  <c r="FG52" i="14"/>
  <c r="FH52" i="14"/>
  <c r="FI52" i="14"/>
  <c r="FJ52" i="14"/>
  <c r="FK52" i="14"/>
  <c r="FL52" i="14"/>
  <c r="FM52" i="14"/>
  <c r="FN52" i="14"/>
  <c r="FO52" i="14"/>
  <c r="FP52" i="14"/>
  <c r="FQ52" i="14"/>
  <c r="AB53" i="14"/>
  <c r="AX53" i="14" s="1"/>
  <c r="AM53" i="14"/>
  <c r="AN53" i="14"/>
  <c r="AC53" i="14" s="1"/>
  <c r="AO53" i="14"/>
  <c r="AD53" i="14" s="1"/>
  <c r="BV53" i="14" s="1"/>
  <c r="AP53" i="14"/>
  <c r="AE53" i="14" s="1"/>
  <c r="AQ53" i="14"/>
  <c r="AF53" i="14" s="1"/>
  <c r="AR53" i="14"/>
  <c r="AG53" i="14" s="1"/>
  <c r="AT53" i="14"/>
  <c r="AI53" i="14" s="1"/>
  <c r="BR53" i="14"/>
  <c r="DJ53" i="14"/>
  <c r="DK53" i="14"/>
  <c r="DL53" i="14"/>
  <c r="DM53" i="14"/>
  <c r="DN53" i="14"/>
  <c r="DO53" i="14"/>
  <c r="DP53" i="14"/>
  <c r="DQ53" i="14"/>
  <c r="DR53" i="14"/>
  <c r="DS53" i="14"/>
  <c r="DT53" i="14"/>
  <c r="DU53" i="14"/>
  <c r="EH53" i="14"/>
  <c r="EI53" i="14"/>
  <c r="EJ53" i="14"/>
  <c r="EK53" i="14"/>
  <c r="EL53" i="14"/>
  <c r="EM53" i="14"/>
  <c r="EN53" i="14"/>
  <c r="EO53" i="14"/>
  <c r="EP53" i="14"/>
  <c r="EQ53" i="14"/>
  <c r="ER53" i="14"/>
  <c r="ES53" i="14"/>
  <c r="ET53" i="14"/>
  <c r="EU53" i="14"/>
  <c r="EV53" i="14"/>
  <c r="EW53" i="14"/>
  <c r="EX53" i="14"/>
  <c r="EY53" i="14"/>
  <c r="EZ53" i="14"/>
  <c r="FA53" i="14"/>
  <c r="FB53" i="14"/>
  <c r="FC53" i="14"/>
  <c r="FD53" i="14"/>
  <c r="FE53" i="14"/>
  <c r="FF53" i="14"/>
  <c r="FG53" i="14"/>
  <c r="FH53" i="14"/>
  <c r="FI53" i="14"/>
  <c r="FJ53" i="14"/>
  <c r="FK53" i="14"/>
  <c r="FL53" i="14"/>
  <c r="FM53" i="14"/>
  <c r="FN53" i="14"/>
  <c r="FO53" i="14"/>
  <c r="FP53" i="14"/>
  <c r="FQ53" i="14"/>
  <c r="AE54" i="14"/>
  <c r="CE54" i="14" s="1"/>
  <c r="AM54" i="14"/>
  <c r="AB54" i="14" s="1"/>
  <c r="AN54" i="14"/>
  <c r="AC54" i="14" s="1"/>
  <c r="AO54" i="14"/>
  <c r="AD54" i="14" s="1"/>
  <c r="AP54" i="14"/>
  <c r="AQ54" i="14"/>
  <c r="AF54" i="14" s="1"/>
  <c r="AR54" i="14"/>
  <c r="AG54" i="14" s="1"/>
  <c r="DA54" i="14" s="1"/>
  <c r="AT54" i="14"/>
  <c r="AI54" i="14" s="1"/>
  <c r="DC54" i="14"/>
  <c r="DF54" i="14"/>
  <c r="DJ54" i="14"/>
  <c r="DK54" i="14"/>
  <c r="DL54" i="14"/>
  <c r="DM54" i="14"/>
  <c r="DN54" i="14"/>
  <c r="DO54" i="14"/>
  <c r="DP54" i="14"/>
  <c r="DQ54" i="14"/>
  <c r="DR54" i="14"/>
  <c r="DS54" i="14"/>
  <c r="DT54" i="14"/>
  <c r="DU54" i="14"/>
  <c r="EH54" i="14"/>
  <c r="EI54" i="14"/>
  <c r="EJ54" i="14"/>
  <c r="EK54" i="14"/>
  <c r="EL54" i="14"/>
  <c r="EM54" i="14"/>
  <c r="EN54" i="14"/>
  <c r="EO54" i="14"/>
  <c r="EP54" i="14"/>
  <c r="EQ54" i="14"/>
  <c r="ER54" i="14"/>
  <c r="ES54" i="14"/>
  <c r="ET54" i="14"/>
  <c r="EU54" i="14"/>
  <c r="EV54" i="14"/>
  <c r="EW54" i="14"/>
  <c r="EX54" i="14"/>
  <c r="EY54" i="14"/>
  <c r="EZ54" i="14"/>
  <c r="FA54" i="14"/>
  <c r="FB54" i="14"/>
  <c r="FC54" i="14"/>
  <c r="FD54" i="14"/>
  <c r="FE54" i="14"/>
  <c r="FF54" i="14"/>
  <c r="FG54" i="14"/>
  <c r="FH54" i="14"/>
  <c r="FI54" i="14"/>
  <c r="FJ54" i="14"/>
  <c r="FK54" i="14"/>
  <c r="FL54" i="14"/>
  <c r="FM54" i="14"/>
  <c r="FN54" i="14"/>
  <c r="FO54" i="14"/>
  <c r="FP54" i="14"/>
  <c r="FQ54" i="14"/>
  <c r="AB55" i="14"/>
  <c r="AX55" i="14" s="1"/>
  <c r="AF55" i="14"/>
  <c r="CL55" i="14" s="1"/>
  <c r="AM55" i="14"/>
  <c r="AN55" i="14"/>
  <c r="AC55" i="14" s="1"/>
  <c r="AO55" i="14"/>
  <c r="AD55" i="14" s="1"/>
  <c r="AP55" i="14"/>
  <c r="AE55" i="14" s="1"/>
  <c r="AQ55" i="14"/>
  <c r="AR55" i="14"/>
  <c r="AG55" i="14" s="1"/>
  <c r="AT55" i="14"/>
  <c r="AI55" i="14" s="1"/>
  <c r="AZ55" i="14"/>
  <c r="DJ55" i="14"/>
  <c r="DK55" i="14"/>
  <c r="DL55" i="14"/>
  <c r="DM55" i="14"/>
  <c r="DN55" i="14"/>
  <c r="DO55" i="14"/>
  <c r="DP55" i="14"/>
  <c r="DQ55" i="14"/>
  <c r="DR55" i="14"/>
  <c r="DS55" i="14"/>
  <c r="DT55" i="14"/>
  <c r="DU55" i="14"/>
  <c r="EH55" i="14"/>
  <c r="EI55" i="14"/>
  <c r="EJ55" i="14"/>
  <c r="EK55" i="14"/>
  <c r="EL55" i="14"/>
  <c r="EM55" i="14"/>
  <c r="EN55" i="14"/>
  <c r="EO55" i="14"/>
  <c r="EP55" i="14"/>
  <c r="EQ55" i="14"/>
  <c r="ER55" i="14"/>
  <c r="ES55" i="14"/>
  <c r="ET55" i="14"/>
  <c r="EU55" i="14"/>
  <c r="EV55" i="14"/>
  <c r="EW55" i="14"/>
  <c r="EX55" i="14"/>
  <c r="EY55" i="14"/>
  <c r="EZ55" i="14"/>
  <c r="FA55" i="14"/>
  <c r="FB55" i="14"/>
  <c r="FC55" i="14"/>
  <c r="FD55" i="14"/>
  <c r="FE55" i="14"/>
  <c r="FF55" i="14"/>
  <c r="FG55" i="14"/>
  <c r="FH55" i="14"/>
  <c r="FI55" i="14"/>
  <c r="FJ55" i="14"/>
  <c r="FK55" i="14"/>
  <c r="FL55" i="14"/>
  <c r="FM55" i="14"/>
  <c r="FN55" i="14"/>
  <c r="FO55" i="14"/>
  <c r="FP55" i="14"/>
  <c r="FQ55" i="14"/>
  <c r="AC56" i="14"/>
  <c r="BC56" i="14" s="1"/>
  <c r="AG56" i="14"/>
  <c r="CY56" i="14" s="1"/>
  <c r="AM56" i="14"/>
  <c r="AB56" i="14" s="1"/>
  <c r="AN56" i="14"/>
  <c r="AO56" i="14"/>
  <c r="AD56" i="14" s="1"/>
  <c r="AP56" i="14"/>
  <c r="AE56" i="14" s="1"/>
  <c r="AQ56" i="14"/>
  <c r="AF56" i="14" s="1"/>
  <c r="AR56" i="14"/>
  <c r="AT56" i="14"/>
  <c r="AI56" i="14" s="1"/>
  <c r="BM56" i="14"/>
  <c r="DJ56" i="14"/>
  <c r="DK56" i="14"/>
  <c r="DL56" i="14"/>
  <c r="DM56" i="14"/>
  <c r="DN56" i="14"/>
  <c r="DO56" i="14"/>
  <c r="DP56" i="14"/>
  <c r="DQ56" i="14"/>
  <c r="DR56" i="14"/>
  <c r="DS56" i="14"/>
  <c r="DT56" i="14"/>
  <c r="DU56" i="14"/>
  <c r="EH56" i="14"/>
  <c r="EI56" i="14"/>
  <c r="EJ56" i="14"/>
  <c r="EK56" i="14"/>
  <c r="EL56" i="14"/>
  <c r="EM56" i="14"/>
  <c r="EN56" i="14"/>
  <c r="EO56" i="14"/>
  <c r="EP56" i="14"/>
  <c r="EQ56" i="14"/>
  <c r="ER56" i="14"/>
  <c r="ES56" i="14"/>
  <c r="ET56" i="14"/>
  <c r="EU56" i="14"/>
  <c r="EV56" i="14"/>
  <c r="EW56" i="14"/>
  <c r="EX56" i="14"/>
  <c r="EY56" i="14"/>
  <c r="EZ56" i="14"/>
  <c r="FA56" i="14"/>
  <c r="FB56" i="14"/>
  <c r="FC56" i="14"/>
  <c r="FD56" i="14"/>
  <c r="FE56" i="14"/>
  <c r="FF56" i="14"/>
  <c r="FG56" i="14"/>
  <c r="FH56" i="14"/>
  <c r="FI56" i="14"/>
  <c r="FJ56" i="14"/>
  <c r="FK56" i="14"/>
  <c r="FL56" i="14"/>
  <c r="FM56" i="14"/>
  <c r="FN56" i="14"/>
  <c r="FO56" i="14"/>
  <c r="FP56" i="14"/>
  <c r="FQ56" i="14"/>
  <c r="AI57" i="14"/>
  <c r="DX57" i="14" s="1"/>
  <c r="AM57" i="14"/>
  <c r="AB57" i="14" s="1"/>
  <c r="AN57" i="14"/>
  <c r="AC57" i="14" s="1"/>
  <c r="AO57" i="14"/>
  <c r="AD57" i="14" s="1"/>
  <c r="AP57" i="14"/>
  <c r="AE57" i="14" s="1"/>
  <c r="AQ57" i="14"/>
  <c r="AF57" i="14" s="1"/>
  <c r="AR57" i="14"/>
  <c r="AG57" i="14" s="1"/>
  <c r="AT57" i="14"/>
  <c r="DJ57" i="14"/>
  <c r="DK57" i="14"/>
  <c r="DL57" i="14"/>
  <c r="DM57" i="14"/>
  <c r="DN57" i="14"/>
  <c r="DO57" i="14"/>
  <c r="DP57" i="14"/>
  <c r="DQ57" i="14"/>
  <c r="DR57" i="14"/>
  <c r="DS57" i="14"/>
  <c r="DT57" i="14"/>
  <c r="DU57" i="14"/>
  <c r="EH57" i="14"/>
  <c r="EI57" i="14"/>
  <c r="EJ57" i="14"/>
  <c r="EK57" i="14"/>
  <c r="EL57" i="14"/>
  <c r="EM57" i="14"/>
  <c r="EN57" i="14"/>
  <c r="EO57" i="14"/>
  <c r="EP57" i="14"/>
  <c r="EQ57" i="14"/>
  <c r="ER57" i="14"/>
  <c r="ES57" i="14"/>
  <c r="ET57" i="14"/>
  <c r="EU57" i="14"/>
  <c r="EV57" i="14"/>
  <c r="EW57" i="14"/>
  <c r="EX57" i="14"/>
  <c r="EY57" i="14"/>
  <c r="EZ57" i="14"/>
  <c r="FA57" i="14"/>
  <c r="FB57" i="14"/>
  <c r="FC57" i="14"/>
  <c r="FD57" i="14"/>
  <c r="FE57" i="14"/>
  <c r="FF57" i="14"/>
  <c r="FG57" i="14"/>
  <c r="FH57" i="14"/>
  <c r="FI57" i="14"/>
  <c r="FJ57" i="14"/>
  <c r="FK57" i="14"/>
  <c r="FL57" i="14"/>
  <c r="FM57" i="14"/>
  <c r="FN57" i="14"/>
  <c r="FO57" i="14"/>
  <c r="FP57" i="14"/>
  <c r="FQ57" i="14"/>
  <c r="AM58" i="14"/>
  <c r="AB58" i="14" s="1"/>
  <c r="AN58" i="14"/>
  <c r="AC58" i="14" s="1"/>
  <c r="AO58" i="14"/>
  <c r="AD58" i="14" s="1"/>
  <c r="AP58" i="14"/>
  <c r="AE58" i="14" s="1"/>
  <c r="CC58" i="14" s="1"/>
  <c r="AQ58" i="14"/>
  <c r="AF58" i="14" s="1"/>
  <c r="AR58" i="14"/>
  <c r="AG58" i="14" s="1"/>
  <c r="AT58" i="14"/>
  <c r="AI58" i="14" s="1"/>
  <c r="DJ58" i="14"/>
  <c r="DK58" i="14"/>
  <c r="DL58" i="14"/>
  <c r="DM58" i="14"/>
  <c r="DN58" i="14"/>
  <c r="DO58" i="14"/>
  <c r="DP58" i="14"/>
  <c r="DQ58" i="14"/>
  <c r="DR58" i="14"/>
  <c r="DS58" i="14"/>
  <c r="DT58" i="14"/>
  <c r="DU58" i="14"/>
  <c r="EH58" i="14"/>
  <c r="EI58" i="14"/>
  <c r="EJ58" i="14"/>
  <c r="EK58" i="14"/>
  <c r="EL58" i="14"/>
  <c r="EM58" i="14"/>
  <c r="EN58" i="14"/>
  <c r="EO58" i="14"/>
  <c r="EP58" i="14"/>
  <c r="EQ58" i="14"/>
  <c r="ER58" i="14"/>
  <c r="ES58" i="14"/>
  <c r="ET58" i="14"/>
  <c r="EU58" i="14"/>
  <c r="EV58" i="14"/>
  <c r="EW58" i="14"/>
  <c r="EX58" i="14"/>
  <c r="EY58" i="14"/>
  <c r="EZ58" i="14"/>
  <c r="FA58" i="14"/>
  <c r="FB58" i="14"/>
  <c r="FC58" i="14"/>
  <c r="FD58" i="14"/>
  <c r="FE58" i="14"/>
  <c r="FF58" i="14"/>
  <c r="FG58" i="14"/>
  <c r="FH58" i="14"/>
  <c r="FI58" i="14"/>
  <c r="FJ58" i="14"/>
  <c r="FK58" i="14"/>
  <c r="FL58" i="14"/>
  <c r="FM58" i="14"/>
  <c r="FN58" i="14"/>
  <c r="FO58" i="14"/>
  <c r="FP58" i="14"/>
  <c r="FQ58" i="14"/>
  <c r="AB59" i="14"/>
  <c r="AZ59" i="14" s="1"/>
  <c r="AM59" i="14"/>
  <c r="AN59" i="14"/>
  <c r="AC59" i="14" s="1"/>
  <c r="AO59" i="14"/>
  <c r="AD59" i="14" s="1"/>
  <c r="AP59" i="14"/>
  <c r="AE59" i="14" s="1"/>
  <c r="AQ59" i="14"/>
  <c r="AF59" i="14" s="1"/>
  <c r="AR59" i="14"/>
  <c r="AG59" i="14" s="1"/>
  <c r="CZ59" i="14" s="1"/>
  <c r="AT59" i="14"/>
  <c r="AI59" i="14" s="1"/>
  <c r="BP59" i="14"/>
  <c r="BV59" i="14"/>
  <c r="DJ59" i="14"/>
  <c r="DK59" i="14"/>
  <c r="DL59" i="14"/>
  <c r="DM59" i="14"/>
  <c r="DN59" i="14"/>
  <c r="DO59" i="14"/>
  <c r="DP59" i="14"/>
  <c r="DQ59" i="14"/>
  <c r="DR59" i="14"/>
  <c r="DS59" i="14"/>
  <c r="DT59" i="14"/>
  <c r="DU59" i="14"/>
  <c r="DW59" i="14"/>
  <c r="EB59" i="14"/>
  <c r="EH59" i="14"/>
  <c r="EI59" i="14"/>
  <c r="EJ59" i="14"/>
  <c r="EK59" i="14"/>
  <c r="EL59" i="14"/>
  <c r="EM59" i="14"/>
  <c r="EN59" i="14"/>
  <c r="EO59" i="14"/>
  <c r="EP59" i="14"/>
  <c r="EQ59" i="14"/>
  <c r="ER59" i="14"/>
  <c r="ES59" i="14"/>
  <c r="ET59" i="14"/>
  <c r="EU59" i="14"/>
  <c r="EV59" i="14"/>
  <c r="EW59" i="14"/>
  <c r="EX59" i="14"/>
  <c r="EY59" i="14"/>
  <c r="EZ59" i="14"/>
  <c r="FA59" i="14"/>
  <c r="FB59" i="14"/>
  <c r="FC59" i="14"/>
  <c r="FD59" i="14"/>
  <c r="FE59" i="14"/>
  <c r="FF59" i="14"/>
  <c r="FG59" i="14"/>
  <c r="FH59" i="14"/>
  <c r="FI59" i="14"/>
  <c r="FJ59" i="14"/>
  <c r="FK59" i="14"/>
  <c r="FL59" i="14"/>
  <c r="FM59" i="14"/>
  <c r="FN59" i="14"/>
  <c r="FO59" i="14"/>
  <c r="FP59" i="14"/>
  <c r="FQ59" i="14"/>
  <c r="B2" i="13"/>
  <c r="C2" i="13"/>
  <c r="H2" i="13"/>
  <c r="M2" i="13"/>
  <c r="O2" i="13"/>
  <c r="Q2" i="13"/>
  <c r="S2" i="13"/>
  <c r="W2" i="13"/>
  <c r="Y2" i="13"/>
  <c r="AB2" i="13"/>
  <c r="J4" i="13"/>
  <c r="AO7" i="13"/>
  <c r="AO8" i="13"/>
  <c r="AO9" i="13"/>
  <c r="AO10" i="13"/>
  <c r="AO11" i="13"/>
  <c r="AO12" i="13"/>
  <c r="K13" i="13"/>
  <c r="L13" i="13"/>
  <c r="AO13" i="13"/>
  <c r="K14" i="13"/>
  <c r="L14" i="13"/>
  <c r="AO14" i="13"/>
  <c r="K15" i="13"/>
  <c r="L15" i="13"/>
  <c r="AO15" i="13"/>
  <c r="K16" i="13"/>
  <c r="L16" i="13"/>
  <c r="AO16" i="13"/>
  <c r="K17" i="13"/>
  <c r="L17" i="13"/>
  <c r="AO17" i="13"/>
  <c r="K18" i="13"/>
  <c r="L18" i="13"/>
  <c r="AO18" i="13"/>
  <c r="K19" i="13"/>
  <c r="L19" i="13"/>
  <c r="AO19" i="13"/>
  <c r="K20" i="13"/>
  <c r="L20" i="13"/>
  <c r="AO20" i="13"/>
  <c r="K21" i="13"/>
  <c r="L21" i="13"/>
  <c r="AO21" i="13"/>
  <c r="K22" i="13"/>
  <c r="L22" i="13"/>
  <c r="AO22" i="13"/>
  <c r="K23" i="13"/>
  <c r="L23" i="13"/>
  <c r="AO23" i="13"/>
  <c r="K24" i="13"/>
  <c r="L24" i="13"/>
  <c r="AO24" i="13"/>
  <c r="K25" i="13"/>
  <c r="L25" i="13"/>
  <c r="AO25" i="13"/>
  <c r="K26" i="13"/>
  <c r="L26" i="13"/>
  <c r="AO26" i="13"/>
  <c r="K27" i="13"/>
  <c r="L27" i="13"/>
  <c r="AO27" i="13"/>
  <c r="K28" i="13"/>
  <c r="L28" i="13"/>
  <c r="AO28" i="13"/>
  <c r="K29" i="13"/>
  <c r="L29" i="13"/>
  <c r="AO29" i="13"/>
  <c r="K30" i="13"/>
  <c r="L30" i="13"/>
  <c r="AO30" i="13"/>
  <c r="K32" i="13"/>
  <c r="L32" i="13"/>
  <c r="AO32" i="13"/>
  <c r="K33" i="13"/>
  <c r="L33" i="13"/>
  <c r="AO33" i="13"/>
  <c r="K34" i="13"/>
  <c r="L34" i="13"/>
  <c r="AO34" i="13"/>
  <c r="K35" i="13"/>
  <c r="L35" i="13"/>
  <c r="AO35" i="13"/>
  <c r="K36" i="13"/>
  <c r="L36" i="13"/>
  <c r="AO36" i="13"/>
  <c r="K37" i="13"/>
  <c r="L37" i="13"/>
  <c r="AO37" i="13"/>
  <c r="K38" i="13"/>
  <c r="L38" i="13"/>
  <c r="AO38" i="13"/>
  <c r="K39" i="13"/>
  <c r="L39" i="13"/>
  <c r="AO39" i="13"/>
  <c r="K40" i="13"/>
  <c r="L40" i="13"/>
  <c r="AO40" i="13"/>
  <c r="K41" i="13"/>
  <c r="L41" i="13"/>
  <c r="AO41" i="13"/>
  <c r="K42" i="13"/>
  <c r="L42" i="13"/>
  <c r="AO42" i="13"/>
  <c r="K43" i="13"/>
  <c r="L43" i="13"/>
  <c r="AO43" i="13"/>
  <c r="A45" i="13"/>
  <c r="AO45" i="13"/>
  <c r="AO46" i="13"/>
  <c r="V48" i="13"/>
  <c r="AB48" i="13"/>
  <c r="Q48" i="13" s="1"/>
  <c r="AC48" i="13"/>
  <c r="BE48" i="13" s="1"/>
  <c r="AD48" i="13"/>
  <c r="BN48" i="13" s="1"/>
  <c r="AE48" i="13"/>
  <c r="CG48" i="13" s="1"/>
  <c r="AF48" i="13"/>
  <c r="U48" i="13" s="1"/>
  <c r="AG48" i="13"/>
  <c r="DA48" i="13" s="1"/>
  <c r="AI48" i="13"/>
  <c r="DV48" i="13" s="1"/>
  <c r="AO48" i="13"/>
  <c r="AP48" i="13"/>
  <c r="AT48" i="13"/>
  <c r="AU48" i="13"/>
  <c r="AY48" i="13"/>
  <c r="AZ48" i="13"/>
  <c r="BB48" i="13"/>
  <c r="BD48" i="13"/>
  <c r="BF48" i="13"/>
  <c r="BG48" i="13"/>
  <c r="BJ48" i="13"/>
  <c r="BK48" i="13"/>
  <c r="BL48" i="13"/>
  <c r="BX48" i="13"/>
  <c r="CB48" i="13"/>
  <c r="CK48" i="13"/>
  <c r="CN48" i="13"/>
  <c r="CP48" i="13"/>
  <c r="CT48" i="13"/>
  <c r="CU48" i="13"/>
  <c r="CY48" i="13"/>
  <c r="CZ48" i="13"/>
  <c r="DB48" i="13"/>
  <c r="DD48" i="13"/>
  <c r="DF48" i="13"/>
  <c r="DG48" i="13"/>
  <c r="DJ48" i="13"/>
  <c r="DK48" i="13"/>
  <c r="DL48" i="13"/>
  <c r="DM48" i="13"/>
  <c r="DN48" i="13"/>
  <c r="DO48" i="13"/>
  <c r="DP48" i="13"/>
  <c r="DQ48" i="13"/>
  <c r="DR48" i="13"/>
  <c r="DS48" i="13"/>
  <c r="DT48" i="13"/>
  <c r="DU48" i="13"/>
  <c r="DW48" i="13"/>
  <c r="DX48" i="13"/>
  <c r="EE48" i="13"/>
  <c r="EF48" i="13"/>
  <c r="EH48" i="13"/>
  <c r="EI48" i="13"/>
  <c r="EJ48" i="13"/>
  <c r="EK48" i="13"/>
  <c r="EL48" i="13"/>
  <c r="EM48" i="13"/>
  <c r="EN48" i="13"/>
  <c r="EO48" i="13"/>
  <c r="EP48" i="13"/>
  <c r="EQ48" i="13"/>
  <c r="ER48" i="13"/>
  <c r="ES48" i="13"/>
  <c r="ET48" i="13"/>
  <c r="EU48" i="13"/>
  <c r="EV48" i="13"/>
  <c r="EW48" i="13"/>
  <c r="EX48" i="13"/>
  <c r="EY48" i="13"/>
  <c r="EZ48" i="13"/>
  <c r="FA48" i="13"/>
  <c r="FB48" i="13"/>
  <c r="FC48" i="13"/>
  <c r="FD48" i="13"/>
  <c r="FE48" i="13"/>
  <c r="FF48" i="13"/>
  <c r="FG48" i="13"/>
  <c r="FH48" i="13"/>
  <c r="FI48" i="13"/>
  <c r="FJ48" i="13"/>
  <c r="FK48" i="13"/>
  <c r="FL48" i="13"/>
  <c r="FM48" i="13"/>
  <c r="FN48" i="13"/>
  <c r="FO48" i="13"/>
  <c r="FP48" i="13"/>
  <c r="FQ48" i="13"/>
  <c r="AB49" i="13"/>
  <c r="AS49" i="13" s="1"/>
  <c r="AC49" i="13"/>
  <c r="BC49" i="13" s="1"/>
  <c r="AD49" i="13"/>
  <c r="AE49" i="13"/>
  <c r="CB49" i="13" s="1"/>
  <c r="AF49" i="13"/>
  <c r="CN49" i="13" s="1"/>
  <c r="AG49" i="13"/>
  <c r="AI49" i="13"/>
  <c r="AO49" i="13"/>
  <c r="AP49" i="13"/>
  <c r="AX49" i="13"/>
  <c r="BN49" i="13"/>
  <c r="BO49" i="13"/>
  <c r="BR49" i="13"/>
  <c r="BS49" i="13"/>
  <c r="BV49" i="13"/>
  <c r="BW49" i="13"/>
  <c r="BZ49" i="13"/>
  <c r="CE49" i="13"/>
  <c r="CG49" i="13"/>
  <c r="CM49" i="13"/>
  <c r="CS49" i="13"/>
  <c r="DG49" i="13"/>
  <c r="DJ49" i="13"/>
  <c r="DK49" i="13"/>
  <c r="DL49" i="13"/>
  <c r="DM49" i="13"/>
  <c r="DN49" i="13"/>
  <c r="DO49" i="13"/>
  <c r="DP49" i="13"/>
  <c r="DQ49" i="13"/>
  <c r="DR49" i="13"/>
  <c r="DS49" i="13"/>
  <c r="DT49" i="13"/>
  <c r="DU49" i="13"/>
  <c r="DV49" i="13"/>
  <c r="DW49" i="13"/>
  <c r="DY49" i="13"/>
  <c r="DZ49" i="13"/>
  <c r="EA49" i="13"/>
  <c r="EC49" i="13"/>
  <c r="ED49" i="13"/>
  <c r="EE49" i="13"/>
  <c r="EG49" i="13"/>
  <c r="EH49" i="13"/>
  <c r="EI49" i="13"/>
  <c r="EJ49" i="13"/>
  <c r="EK49" i="13"/>
  <c r="EL49" i="13"/>
  <c r="EM49" i="13"/>
  <c r="EN49" i="13"/>
  <c r="EO49" i="13"/>
  <c r="EP49" i="13"/>
  <c r="EQ49" i="13"/>
  <c r="ER49" i="13"/>
  <c r="ES49" i="13"/>
  <c r="ET49" i="13"/>
  <c r="EU49" i="13"/>
  <c r="EV49" i="13"/>
  <c r="EW49" i="13"/>
  <c r="EX49" i="13"/>
  <c r="EY49" i="13"/>
  <c r="EZ49" i="13"/>
  <c r="FA49" i="13"/>
  <c r="FB49" i="13"/>
  <c r="FC49" i="13"/>
  <c r="FD49" i="13"/>
  <c r="FE49" i="13"/>
  <c r="FF49" i="13"/>
  <c r="FG49" i="13"/>
  <c r="FH49" i="13"/>
  <c r="FI49" i="13"/>
  <c r="FJ49" i="13"/>
  <c r="FK49" i="13"/>
  <c r="FL49" i="13"/>
  <c r="FM49" i="13"/>
  <c r="FN49" i="13"/>
  <c r="FO49" i="13"/>
  <c r="FP49" i="13"/>
  <c r="FQ49" i="13"/>
  <c r="V50" i="13"/>
  <c r="AB50" i="13"/>
  <c r="AX50" i="13" s="1"/>
  <c r="AC50" i="13"/>
  <c r="R50" i="13" s="1"/>
  <c r="AD50" i="13"/>
  <c r="BP50" i="13" s="1"/>
  <c r="AE50" i="13"/>
  <c r="CF50" i="13" s="1"/>
  <c r="AF50" i="13"/>
  <c r="CT50" i="13" s="1"/>
  <c r="AG50" i="13"/>
  <c r="AI50" i="13"/>
  <c r="X50" i="13" s="1"/>
  <c r="AO50" i="13"/>
  <c r="AP50" i="13"/>
  <c r="BB50" i="13"/>
  <c r="BC50" i="13"/>
  <c r="BD50" i="13"/>
  <c r="BE50" i="13"/>
  <c r="BF50" i="13"/>
  <c r="BG50" i="13"/>
  <c r="BH50" i="13"/>
  <c r="BI50" i="13"/>
  <c r="BJ50" i="13"/>
  <c r="BK50" i="13"/>
  <c r="BL50" i="13"/>
  <c r="BM50" i="13"/>
  <c r="BN50" i="13"/>
  <c r="BU50" i="13"/>
  <c r="BZ50" i="13"/>
  <c r="CC50" i="13"/>
  <c r="CH50" i="13"/>
  <c r="CJ50" i="13"/>
  <c r="CX50" i="13"/>
  <c r="CY50" i="13"/>
  <c r="CZ50" i="13"/>
  <c r="DA50" i="13"/>
  <c r="DB50" i="13"/>
  <c r="DC50" i="13"/>
  <c r="DD50" i="13"/>
  <c r="DE50" i="13"/>
  <c r="DF50" i="13"/>
  <c r="DG50" i="13"/>
  <c r="DH50" i="13"/>
  <c r="DI50" i="13"/>
  <c r="DJ50" i="13"/>
  <c r="DK50" i="13"/>
  <c r="DL50" i="13"/>
  <c r="DM50" i="13"/>
  <c r="DN50" i="13"/>
  <c r="DO50" i="13"/>
  <c r="DP50" i="13"/>
  <c r="DQ50" i="13"/>
  <c r="DR50" i="13"/>
  <c r="DS50" i="13"/>
  <c r="DT50" i="13"/>
  <c r="DU50" i="13"/>
  <c r="DV50" i="13"/>
  <c r="ED50" i="13"/>
  <c r="EH50" i="13"/>
  <c r="EI50" i="13"/>
  <c r="EJ50" i="13"/>
  <c r="EK50" i="13"/>
  <c r="EL50" i="13"/>
  <c r="EM50" i="13"/>
  <c r="EN50" i="13"/>
  <c r="EO50" i="13"/>
  <c r="EP50" i="13"/>
  <c r="EQ50" i="13"/>
  <c r="ER50" i="13"/>
  <c r="ES50" i="13"/>
  <c r="ET50" i="13"/>
  <c r="EU50" i="13"/>
  <c r="EV50" i="13"/>
  <c r="EW50" i="13"/>
  <c r="EX50" i="13"/>
  <c r="EY50" i="13"/>
  <c r="EZ50" i="13"/>
  <c r="FA50" i="13"/>
  <c r="FB50" i="13"/>
  <c r="FC50" i="13"/>
  <c r="FD50" i="13"/>
  <c r="FE50" i="13"/>
  <c r="FF50" i="13"/>
  <c r="FG50" i="13"/>
  <c r="FH50" i="13"/>
  <c r="FI50" i="13"/>
  <c r="FJ50" i="13"/>
  <c r="FK50" i="13"/>
  <c r="FL50" i="13"/>
  <c r="FM50" i="13"/>
  <c r="FN50" i="13"/>
  <c r="FO50" i="13"/>
  <c r="FP50" i="13"/>
  <c r="FQ50" i="13"/>
  <c r="AB51" i="13"/>
  <c r="AS51" i="13" s="1"/>
  <c r="AC51" i="13"/>
  <c r="BD51" i="13" s="1"/>
  <c r="AD51" i="13"/>
  <c r="BO51" i="13" s="1"/>
  <c r="AE51" i="13"/>
  <c r="CA51" i="13" s="1"/>
  <c r="AF51" i="13"/>
  <c r="U51" i="13" s="1"/>
  <c r="AG51" i="13"/>
  <c r="CZ51" i="13" s="1"/>
  <c r="AI51" i="13"/>
  <c r="DV51" i="13" s="1"/>
  <c r="AO51" i="13"/>
  <c r="AP51" i="13"/>
  <c r="AQ51" i="13"/>
  <c r="AW51" i="13"/>
  <c r="AY51" i="13"/>
  <c r="BP51" i="13"/>
  <c r="BQ51" i="13"/>
  <c r="BT51" i="13"/>
  <c r="BU51" i="13"/>
  <c r="BX51" i="13"/>
  <c r="BY51" i="13"/>
  <c r="CG51" i="13"/>
  <c r="CM51" i="13"/>
  <c r="CO51" i="13"/>
  <c r="CU51" i="13"/>
  <c r="CV51" i="13"/>
  <c r="DJ51" i="13"/>
  <c r="DK51" i="13"/>
  <c r="DL51" i="13"/>
  <c r="DM51" i="13"/>
  <c r="DN51" i="13"/>
  <c r="DO51" i="13"/>
  <c r="DP51" i="13"/>
  <c r="DQ51" i="13"/>
  <c r="DR51" i="13"/>
  <c r="DS51" i="13"/>
  <c r="DT51" i="13"/>
  <c r="DU51" i="13"/>
  <c r="DW51" i="13"/>
  <c r="DX51" i="13"/>
  <c r="DY51" i="13"/>
  <c r="EA51" i="13"/>
  <c r="EB51" i="13"/>
  <c r="EC51" i="13"/>
  <c r="EE51" i="13"/>
  <c r="EF51" i="13"/>
  <c r="EG51" i="13"/>
  <c r="EH51" i="13"/>
  <c r="EI51" i="13"/>
  <c r="EJ51" i="13"/>
  <c r="EK51" i="13"/>
  <c r="EL51" i="13"/>
  <c r="EM51" i="13"/>
  <c r="EN51" i="13"/>
  <c r="EO51" i="13"/>
  <c r="EP51" i="13"/>
  <c r="EQ51" i="13"/>
  <c r="ER51" i="13"/>
  <c r="ES51" i="13"/>
  <c r="ET51" i="13"/>
  <c r="EU51" i="13"/>
  <c r="EV51" i="13"/>
  <c r="EW51" i="13"/>
  <c r="EX51" i="13"/>
  <c r="EY51" i="13"/>
  <c r="EZ51" i="13"/>
  <c r="FA51" i="13"/>
  <c r="FB51" i="13"/>
  <c r="FC51" i="13"/>
  <c r="FD51" i="13"/>
  <c r="FE51" i="13"/>
  <c r="FF51" i="13"/>
  <c r="FG51" i="13"/>
  <c r="FH51" i="13"/>
  <c r="FI51" i="13"/>
  <c r="FJ51" i="13"/>
  <c r="FK51" i="13"/>
  <c r="FL51" i="13"/>
  <c r="FM51" i="13"/>
  <c r="FN51" i="13"/>
  <c r="FO51" i="13"/>
  <c r="FP51" i="13"/>
  <c r="FQ51" i="13"/>
  <c r="R52" i="13"/>
  <c r="AB52" i="13"/>
  <c r="AR52" i="13" s="1"/>
  <c r="AC52" i="13"/>
  <c r="BB52" i="13" s="1"/>
  <c r="AD52" i="13"/>
  <c r="BP52" i="13" s="1"/>
  <c r="AE52" i="13"/>
  <c r="CB52" i="13" s="1"/>
  <c r="AF52" i="13"/>
  <c r="CO52" i="13" s="1"/>
  <c r="AG52" i="13"/>
  <c r="CX52" i="13" s="1"/>
  <c r="AI52" i="13"/>
  <c r="DV52" i="13" s="1"/>
  <c r="AO52" i="13"/>
  <c r="AP52" i="13"/>
  <c r="AX52" i="13"/>
  <c r="BC52" i="13"/>
  <c r="BH52" i="13"/>
  <c r="BK52" i="13"/>
  <c r="BZ52" i="13"/>
  <c r="CA52" i="13"/>
  <c r="CD52" i="13"/>
  <c r="CE52" i="13"/>
  <c r="CF52" i="13"/>
  <c r="CI52" i="13"/>
  <c r="CJ52" i="13"/>
  <c r="CK52" i="13"/>
  <c r="CP52" i="13"/>
  <c r="CU52" i="13"/>
  <c r="DC52" i="13"/>
  <c r="DD52" i="13"/>
  <c r="DJ52" i="13"/>
  <c r="DK52" i="13"/>
  <c r="DL52" i="13"/>
  <c r="DM52" i="13"/>
  <c r="DN52" i="13"/>
  <c r="DO52" i="13"/>
  <c r="DP52" i="13"/>
  <c r="DQ52" i="13"/>
  <c r="DR52" i="13"/>
  <c r="DS52" i="13"/>
  <c r="DT52" i="13"/>
  <c r="DU52" i="13"/>
  <c r="EF52" i="13"/>
  <c r="EH52" i="13"/>
  <c r="EI52" i="13"/>
  <c r="EJ52" i="13"/>
  <c r="EK52" i="13"/>
  <c r="EL52" i="13"/>
  <c r="EM52" i="13"/>
  <c r="EN52" i="13"/>
  <c r="EO52" i="13"/>
  <c r="EP52" i="13"/>
  <c r="EQ52" i="13"/>
  <c r="ER52" i="13"/>
  <c r="ES52" i="13"/>
  <c r="ET52" i="13"/>
  <c r="EU52" i="13"/>
  <c r="EV52" i="13"/>
  <c r="EW52" i="13"/>
  <c r="EX52" i="13"/>
  <c r="EY52" i="13"/>
  <c r="EZ52" i="13"/>
  <c r="FA52" i="13"/>
  <c r="FB52" i="13"/>
  <c r="FC52" i="13"/>
  <c r="FD52" i="13"/>
  <c r="FE52" i="13"/>
  <c r="FF52" i="13"/>
  <c r="FG52" i="13"/>
  <c r="FH52" i="13"/>
  <c r="FI52" i="13"/>
  <c r="FJ52" i="13"/>
  <c r="FK52" i="13"/>
  <c r="FL52" i="13"/>
  <c r="FM52" i="13"/>
  <c r="FN52" i="13"/>
  <c r="FO52" i="13"/>
  <c r="FP52" i="13"/>
  <c r="FQ52" i="13"/>
  <c r="AB53" i="13"/>
  <c r="AS53" i="13" s="1"/>
  <c r="AC53" i="13"/>
  <c r="BE53" i="13" s="1"/>
  <c r="AD53" i="13"/>
  <c r="BP53" i="13" s="1"/>
  <c r="AE53" i="13"/>
  <c r="CB53" i="13" s="1"/>
  <c r="AF53" i="13"/>
  <c r="CO53" i="13" s="1"/>
  <c r="AG53" i="13"/>
  <c r="DA53" i="13" s="1"/>
  <c r="AI53" i="13"/>
  <c r="X53" i="13" s="1"/>
  <c r="AO53" i="13"/>
  <c r="AP53" i="13"/>
  <c r="AX53" i="13"/>
  <c r="BC53" i="13"/>
  <c r="BQ53" i="13"/>
  <c r="BY53" i="13"/>
  <c r="CA53" i="13"/>
  <c r="CC53" i="13"/>
  <c r="CD53" i="13"/>
  <c r="CG53" i="13"/>
  <c r="CH53" i="13"/>
  <c r="CI53" i="13"/>
  <c r="CP53" i="13"/>
  <c r="CY53" i="13"/>
  <c r="DJ53" i="13"/>
  <c r="DK53" i="13"/>
  <c r="DL53" i="13"/>
  <c r="DM53" i="13"/>
  <c r="DN53" i="13"/>
  <c r="DO53" i="13"/>
  <c r="DP53" i="13"/>
  <c r="DQ53" i="13"/>
  <c r="DR53" i="13"/>
  <c r="DS53" i="13"/>
  <c r="DT53" i="13"/>
  <c r="DU53" i="13"/>
  <c r="DW53" i="13"/>
  <c r="EC53" i="13"/>
  <c r="EH53" i="13"/>
  <c r="EI53" i="13"/>
  <c r="EJ53" i="13"/>
  <c r="EK53" i="13"/>
  <c r="EL53" i="13"/>
  <c r="EM53" i="13"/>
  <c r="EN53" i="13"/>
  <c r="EO53" i="13"/>
  <c r="EP53" i="13"/>
  <c r="EQ53" i="13"/>
  <c r="ER53" i="13"/>
  <c r="ES53" i="13"/>
  <c r="ET53" i="13"/>
  <c r="EU53" i="13"/>
  <c r="EV53" i="13"/>
  <c r="EW53" i="13"/>
  <c r="EX53" i="13"/>
  <c r="EY53" i="13"/>
  <c r="EZ53" i="13"/>
  <c r="FA53" i="13"/>
  <c r="FB53" i="13"/>
  <c r="FC53" i="13"/>
  <c r="FD53" i="13"/>
  <c r="FE53" i="13"/>
  <c r="FF53" i="13"/>
  <c r="FG53" i="13"/>
  <c r="FH53" i="13"/>
  <c r="FI53" i="13"/>
  <c r="FJ53" i="13"/>
  <c r="FK53" i="13"/>
  <c r="FL53" i="13"/>
  <c r="FM53" i="13"/>
  <c r="FN53" i="13"/>
  <c r="FO53" i="13"/>
  <c r="FP53" i="13"/>
  <c r="FQ53" i="13"/>
  <c r="AB54" i="13"/>
  <c r="AR54" i="13" s="1"/>
  <c r="AC54" i="13"/>
  <c r="BD54" i="13" s="1"/>
  <c r="AD54" i="13"/>
  <c r="BO54" i="13" s="1"/>
  <c r="AE54" i="13"/>
  <c r="CB54" i="13" s="1"/>
  <c r="AF54" i="13"/>
  <c r="CN54" i="13" s="1"/>
  <c r="AG54" i="13"/>
  <c r="V54" i="13" s="1"/>
  <c r="AI54" i="13"/>
  <c r="DW54" i="13" s="1"/>
  <c r="AO54" i="13"/>
  <c r="AP54" i="13"/>
  <c r="BB54" i="13"/>
  <c r="BF54" i="13"/>
  <c r="BJ54" i="13"/>
  <c r="BP54" i="13"/>
  <c r="BR54" i="13"/>
  <c r="BU54" i="13"/>
  <c r="BX54" i="13"/>
  <c r="BY54" i="13"/>
  <c r="BZ54" i="13"/>
  <c r="CD54" i="13"/>
  <c r="CG54" i="13"/>
  <c r="CH54" i="13"/>
  <c r="CZ54" i="13"/>
  <c r="DD54" i="13"/>
  <c r="DH54" i="13"/>
  <c r="DJ54" i="13"/>
  <c r="DK54" i="13"/>
  <c r="DL54" i="13"/>
  <c r="DM54" i="13"/>
  <c r="DN54" i="13"/>
  <c r="DO54" i="13"/>
  <c r="DP54" i="13"/>
  <c r="DQ54" i="13"/>
  <c r="DR54" i="13"/>
  <c r="DS54" i="13"/>
  <c r="DT54" i="13"/>
  <c r="DU54" i="13"/>
  <c r="DX54" i="13"/>
  <c r="DY54" i="13"/>
  <c r="DZ54" i="13"/>
  <c r="EC54" i="13"/>
  <c r="ED54" i="13"/>
  <c r="EF54" i="13"/>
  <c r="EH54" i="13"/>
  <c r="EI54" i="13"/>
  <c r="EJ54" i="13"/>
  <c r="EK54" i="13"/>
  <c r="EL54" i="13"/>
  <c r="EM54" i="13"/>
  <c r="EN54" i="13"/>
  <c r="EO54" i="13"/>
  <c r="EP54" i="13"/>
  <c r="EQ54" i="13"/>
  <c r="ER54" i="13"/>
  <c r="ES54" i="13"/>
  <c r="ET54" i="13"/>
  <c r="EU54" i="13"/>
  <c r="EV54" i="13"/>
  <c r="EW54" i="13"/>
  <c r="EX54" i="13"/>
  <c r="EY54" i="13"/>
  <c r="EZ54" i="13"/>
  <c r="FA54" i="13"/>
  <c r="FB54" i="13"/>
  <c r="FC54" i="13"/>
  <c r="FD54" i="13"/>
  <c r="FE54" i="13"/>
  <c r="FF54" i="13"/>
  <c r="FG54" i="13"/>
  <c r="FH54" i="13"/>
  <c r="FI54" i="13"/>
  <c r="FJ54" i="13"/>
  <c r="FK54" i="13"/>
  <c r="FL54" i="13"/>
  <c r="FM54" i="13"/>
  <c r="FN54" i="13"/>
  <c r="FO54" i="13"/>
  <c r="FP54" i="13"/>
  <c r="FQ54" i="13"/>
  <c r="AB55" i="13"/>
  <c r="Q55" i="13" s="1"/>
  <c r="AC55" i="13"/>
  <c r="BB55" i="13" s="1"/>
  <c r="AD55" i="13"/>
  <c r="BO55" i="13" s="1"/>
  <c r="AE55" i="13"/>
  <c r="CA55" i="13" s="1"/>
  <c r="AF55" i="13"/>
  <c r="CL55" i="13" s="1"/>
  <c r="AG55" i="13"/>
  <c r="CX55" i="13" s="1"/>
  <c r="AI55" i="13"/>
  <c r="DW55" i="13" s="1"/>
  <c r="AO55" i="13"/>
  <c r="AP55" i="13"/>
  <c r="AT55" i="13"/>
  <c r="BE55" i="13"/>
  <c r="BK55" i="13"/>
  <c r="BQ55" i="13"/>
  <c r="BT55" i="13"/>
  <c r="BU55" i="13"/>
  <c r="BY55" i="13"/>
  <c r="CC55" i="13"/>
  <c r="CG55" i="13"/>
  <c r="CV55" i="13"/>
  <c r="CY55" i="13"/>
  <c r="DD55" i="13"/>
  <c r="DI55" i="13"/>
  <c r="DJ55" i="13"/>
  <c r="DK55" i="13"/>
  <c r="DL55" i="13"/>
  <c r="DM55" i="13"/>
  <c r="DN55" i="13"/>
  <c r="DO55" i="13"/>
  <c r="DP55" i="13"/>
  <c r="DQ55" i="13"/>
  <c r="DR55" i="13"/>
  <c r="DS55" i="13"/>
  <c r="DT55" i="13"/>
  <c r="DU55" i="13"/>
  <c r="DX55" i="13"/>
  <c r="DY55" i="13"/>
  <c r="EC55" i="13"/>
  <c r="EF55" i="13"/>
  <c r="EG55" i="13"/>
  <c r="EH55" i="13"/>
  <c r="EI55" i="13"/>
  <c r="EJ55" i="13"/>
  <c r="EK55" i="13"/>
  <c r="EL55" i="13"/>
  <c r="EM55" i="13"/>
  <c r="EN55" i="13"/>
  <c r="EO55" i="13"/>
  <c r="EP55" i="13"/>
  <c r="EQ55" i="13"/>
  <c r="ER55" i="13"/>
  <c r="ES55" i="13"/>
  <c r="ET55" i="13"/>
  <c r="EU55" i="13"/>
  <c r="EV55" i="13"/>
  <c r="EW55" i="13"/>
  <c r="EX55" i="13"/>
  <c r="EY55" i="13"/>
  <c r="EZ55" i="13"/>
  <c r="FA55" i="13"/>
  <c r="FB55" i="13"/>
  <c r="FC55" i="13"/>
  <c r="FD55" i="13"/>
  <c r="FE55" i="13"/>
  <c r="FF55" i="13"/>
  <c r="FG55" i="13"/>
  <c r="FH55" i="13"/>
  <c r="FI55" i="13"/>
  <c r="FJ55" i="13"/>
  <c r="FK55" i="13"/>
  <c r="FL55" i="13"/>
  <c r="FM55" i="13"/>
  <c r="FN55" i="13"/>
  <c r="FO55" i="13"/>
  <c r="FP55" i="13"/>
  <c r="FQ55" i="13"/>
  <c r="U56" i="13"/>
  <c r="AB56" i="13"/>
  <c r="AS56" i="13" s="1"/>
  <c r="AC56" i="13"/>
  <c r="BB56" i="13" s="1"/>
  <c r="AD56" i="13"/>
  <c r="BN56" i="13" s="1"/>
  <c r="AE56" i="13"/>
  <c r="CB56" i="13" s="1"/>
  <c r="AF56" i="13"/>
  <c r="CO56" i="13" s="1"/>
  <c r="AG56" i="13"/>
  <c r="CX56" i="13" s="1"/>
  <c r="AI56" i="13"/>
  <c r="DV56" i="13" s="1"/>
  <c r="AO56" i="13"/>
  <c r="AP56" i="13"/>
  <c r="AU56" i="13"/>
  <c r="AV56" i="13"/>
  <c r="AX56" i="13"/>
  <c r="BC56" i="13"/>
  <c r="BD56" i="13"/>
  <c r="BH56" i="13"/>
  <c r="BK56" i="13"/>
  <c r="BL56" i="13"/>
  <c r="BZ56" i="13"/>
  <c r="CD56" i="13"/>
  <c r="CH56" i="13"/>
  <c r="CL56" i="13"/>
  <c r="CN56" i="13"/>
  <c r="CQ56" i="13"/>
  <c r="CT56" i="13"/>
  <c r="CU56" i="13"/>
  <c r="CZ56" i="13"/>
  <c r="DC56" i="13"/>
  <c r="DD56" i="13"/>
  <c r="DH56" i="13"/>
  <c r="DJ56" i="13"/>
  <c r="DK56" i="13"/>
  <c r="DL56" i="13"/>
  <c r="DM56" i="13"/>
  <c r="DN56" i="13"/>
  <c r="DO56" i="13"/>
  <c r="DP56" i="13"/>
  <c r="DQ56" i="13"/>
  <c r="DR56" i="13"/>
  <c r="DS56" i="13"/>
  <c r="DT56" i="13"/>
  <c r="DU56" i="13"/>
  <c r="EB56" i="13"/>
  <c r="EH56" i="13"/>
  <c r="EI56" i="13"/>
  <c r="EJ56" i="13"/>
  <c r="EK56" i="13"/>
  <c r="EL56" i="13"/>
  <c r="EM56" i="13"/>
  <c r="EN56" i="13"/>
  <c r="EO56" i="13"/>
  <c r="EP56" i="13"/>
  <c r="EQ56" i="13"/>
  <c r="ER56" i="13"/>
  <c r="ES56" i="13"/>
  <c r="ET56" i="13"/>
  <c r="EU56" i="13"/>
  <c r="EV56" i="13"/>
  <c r="EW56" i="13"/>
  <c r="EX56" i="13"/>
  <c r="EY56" i="13"/>
  <c r="EZ56" i="13"/>
  <c r="FA56" i="13"/>
  <c r="FB56" i="13"/>
  <c r="FC56" i="13"/>
  <c r="FD56" i="13"/>
  <c r="FE56" i="13"/>
  <c r="FF56" i="13"/>
  <c r="FG56" i="13"/>
  <c r="FH56" i="13"/>
  <c r="FI56" i="13"/>
  <c r="FJ56" i="13"/>
  <c r="FK56" i="13"/>
  <c r="FL56" i="13"/>
  <c r="FM56" i="13"/>
  <c r="FN56" i="13"/>
  <c r="FO56" i="13"/>
  <c r="FP56" i="13"/>
  <c r="FQ56" i="13"/>
  <c r="S57" i="13"/>
  <c r="T57" i="13"/>
  <c r="AB57" i="13"/>
  <c r="AS57" i="13" s="1"/>
  <c r="AC57" i="13"/>
  <c r="BE57" i="13" s="1"/>
  <c r="AD57" i="13"/>
  <c r="BP57" i="13" s="1"/>
  <c r="AE57" i="13"/>
  <c r="CB57" i="13" s="1"/>
  <c r="AF57" i="13"/>
  <c r="CO57" i="13" s="1"/>
  <c r="AG57" i="13"/>
  <c r="DA57" i="13" s="1"/>
  <c r="AI57" i="13"/>
  <c r="X57" i="13" s="1"/>
  <c r="AO57" i="13"/>
  <c r="AP57" i="13"/>
  <c r="AQ57" i="13"/>
  <c r="AY57" i="13"/>
  <c r="BN57" i="13"/>
  <c r="BO57" i="13"/>
  <c r="BQ57" i="13"/>
  <c r="BR57" i="13"/>
  <c r="BS57" i="13"/>
  <c r="BU57" i="13"/>
  <c r="BV57" i="13"/>
  <c r="BW57" i="13"/>
  <c r="BY57" i="13"/>
  <c r="BZ57" i="13"/>
  <c r="CC57" i="13"/>
  <c r="CD57" i="13"/>
  <c r="CE57" i="13"/>
  <c r="CH57" i="13"/>
  <c r="CI57" i="13"/>
  <c r="CK57" i="13"/>
  <c r="CM57" i="13"/>
  <c r="CP57" i="13"/>
  <c r="DJ57" i="13"/>
  <c r="DK57" i="13"/>
  <c r="DL57" i="13"/>
  <c r="DM57" i="13"/>
  <c r="DN57" i="13"/>
  <c r="DO57" i="13"/>
  <c r="DP57" i="13"/>
  <c r="DQ57" i="13"/>
  <c r="DR57" i="13"/>
  <c r="DS57" i="13"/>
  <c r="DT57" i="13"/>
  <c r="DU57" i="13"/>
  <c r="DV57" i="13"/>
  <c r="DW57" i="13"/>
  <c r="DY57" i="13"/>
  <c r="DZ57" i="13"/>
  <c r="EA57" i="13"/>
  <c r="EC57" i="13"/>
  <c r="ED57" i="13"/>
  <c r="EE57" i="13"/>
  <c r="EG57" i="13"/>
  <c r="EH57" i="13"/>
  <c r="EI57" i="13"/>
  <c r="EJ57" i="13"/>
  <c r="EK57" i="13"/>
  <c r="EL57" i="13"/>
  <c r="EM57" i="13"/>
  <c r="EN57" i="13"/>
  <c r="EO57" i="13"/>
  <c r="EP57" i="13"/>
  <c r="EQ57" i="13"/>
  <c r="ER57" i="13"/>
  <c r="ES57" i="13"/>
  <c r="ET57" i="13"/>
  <c r="EU57" i="13"/>
  <c r="EV57" i="13"/>
  <c r="EW57" i="13"/>
  <c r="EX57" i="13"/>
  <c r="EY57" i="13"/>
  <c r="EZ57" i="13"/>
  <c r="FA57" i="13"/>
  <c r="FB57" i="13"/>
  <c r="FC57" i="13"/>
  <c r="FD57" i="13"/>
  <c r="FE57" i="13"/>
  <c r="FF57" i="13"/>
  <c r="FG57" i="13"/>
  <c r="FH57" i="13"/>
  <c r="FI57" i="13"/>
  <c r="FJ57" i="13"/>
  <c r="FK57" i="13"/>
  <c r="FL57" i="13"/>
  <c r="FM57" i="13"/>
  <c r="FN57" i="13"/>
  <c r="FO57" i="13"/>
  <c r="FP57" i="13"/>
  <c r="FQ57" i="13"/>
  <c r="S58" i="13"/>
  <c r="T58" i="13"/>
  <c r="AB58" i="13"/>
  <c r="AR58" i="13" s="1"/>
  <c r="AC58" i="13"/>
  <c r="R58" i="13" s="1"/>
  <c r="AD58" i="13"/>
  <c r="BO58" i="13" s="1"/>
  <c r="AE58" i="13"/>
  <c r="CB58" i="13" s="1"/>
  <c r="AF58" i="13"/>
  <c r="CN58" i="13" s="1"/>
  <c r="AG58" i="13"/>
  <c r="CZ58" i="13" s="1"/>
  <c r="AI58" i="13"/>
  <c r="DW58" i="13" s="1"/>
  <c r="AO58" i="13"/>
  <c r="AP58" i="13"/>
  <c r="AT58" i="13"/>
  <c r="BN58" i="13"/>
  <c r="BP58" i="13"/>
  <c r="BR58" i="13"/>
  <c r="BT58" i="13"/>
  <c r="BU58" i="13"/>
  <c r="BX58" i="13"/>
  <c r="BY58" i="13"/>
  <c r="BZ58" i="13"/>
  <c r="CC58" i="13"/>
  <c r="CG58" i="13"/>
  <c r="CH58" i="13"/>
  <c r="CK58" i="13"/>
  <c r="CT58" i="13"/>
  <c r="CX58" i="13"/>
  <c r="DJ58" i="13"/>
  <c r="DK58" i="13"/>
  <c r="DL58" i="13"/>
  <c r="DM58" i="13"/>
  <c r="DN58" i="13"/>
  <c r="DO58" i="13"/>
  <c r="DP58" i="13"/>
  <c r="DQ58" i="13"/>
  <c r="DR58" i="13"/>
  <c r="DS58" i="13"/>
  <c r="DT58" i="13"/>
  <c r="DU58" i="13"/>
  <c r="DV58" i="13"/>
  <c r="DX58" i="13"/>
  <c r="DY58" i="13"/>
  <c r="EB58" i="13"/>
  <c r="EC58" i="13"/>
  <c r="ED58" i="13"/>
  <c r="EG58" i="13"/>
  <c r="EH58" i="13"/>
  <c r="EI58" i="13"/>
  <c r="EJ58" i="13"/>
  <c r="EK58" i="13"/>
  <c r="EL58" i="13"/>
  <c r="EM58" i="13"/>
  <c r="EN58" i="13"/>
  <c r="EO58" i="13"/>
  <c r="EP58" i="13"/>
  <c r="EQ58" i="13"/>
  <c r="ER58" i="13"/>
  <c r="ES58" i="13"/>
  <c r="ET58" i="13"/>
  <c r="EU58" i="13"/>
  <c r="EV58" i="13"/>
  <c r="EW58" i="13"/>
  <c r="EX58" i="13"/>
  <c r="EY58" i="13"/>
  <c r="EZ58" i="13"/>
  <c r="FA58" i="13"/>
  <c r="FB58" i="13"/>
  <c r="FC58" i="13"/>
  <c r="FD58" i="13"/>
  <c r="FE58" i="13"/>
  <c r="FF58" i="13"/>
  <c r="FG58" i="13"/>
  <c r="FH58" i="13"/>
  <c r="FI58" i="13"/>
  <c r="FJ58" i="13"/>
  <c r="FK58" i="13"/>
  <c r="FL58" i="13"/>
  <c r="FM58" i="13"/>
  <c r="FN58" i="13"/>
  <c r="FO58" i="13"/>
  <c r="FP58" i="13"/>
  <c r="FQ58" i="13"/>
  <c r="S59" i="13"/>
  <c r="AB59" i="13"/>
  <c r="AS59" i="13" s="1"/>
  <c r="AC59" i="13"/>
  <c r="BB59" i="13" s="1"/>
  <c r="AD59" i="13"/>
  <c r="BO59" i="13" s="1"/>
  <c r="AE59" i="13"/>
  <c r="CA59" i="13" s="1"/>
  <c r="AF59" i="13"/>
  <c r="CM59" i="13" s="1"/>
  <c r="AG59" i="13"/>
  <c r="CX59" i="13" s="1"/>
  <c r="AI59" i="13"/>
  <c r="DW59" i="13" s="1"/>
  <c r="AO59" i="13"/>
  <c r="AP59" i="13"/>
  <c r="AQ59" i="13"/>
  <c r="AX59" i="13"/>
  <c r="AY59" i="13"/>
  <c r="BP59" i="13"/>
  <c r="BQ59" i="13"/>
  <c r="BT59" i="13"/>
  <c r="BX59" i="13"/>
  <c r="BY59" i="13"/>
  <c r="CC59" i="13"/>
  <c r="CG59" i="13"/>
  <c r="CK59" i="13"/>
  <c r="CN59" i="13"/>
  <c r="CS59" i="13"/>
  <c r="CV59" i="13"/>
  <c r="DJ59" i="13"/>
  <c r="DK59" i="13"/>
  <c r="DL59" i="13"/>
  <c r="DM59" i="13"/>
  <c r="DN59" i="13"/>
  <c r="DO59" i="13"/>
  <c r="DP59" i="13"/>
  <c r="DQ59" i="13"/>
  <c r="DR59" i="13"/>
  <c r="DS59" i="13"/>
  <c r="DT59" i="13"/>
  <c r="DU59" i="13"/>
  <c r="DX59" i="13"/>
  <c r="DY59" i="13"/>
  <c r="EC59" i="13"/>
  <c r="EF59" i="13"/>
  <c r="EG59" i="13"/>
  <c r="EH59" i="13"/>
  <c r="EI59" i="13"/>
  <c r="EJ59" i="13"/>
  <c r="EK59" i="13"/>
  <c r="EL59" i="13"/>
  <c r="EM59" i="13"/>
  <c r="EN59" i="13"/>
  <c r="EO59" i="13"/>
  <c r="EP59" i="13"/>
  <c r="EQ59" i="13"/>
  <c r="ER59" i="13"/>
  <c r="ES59" i="13"/>
  <c r="ET59" i="13"/>
  <c r="EU59" i="13"/>
  <c r="EV59" i="13"/>
  <c r="EW59" i="13"/>
  <c r="EX59" i="13"/>
  <c r="EY59" i="13"/>
  <c r="EZ59" i="13"/>
  <c r="FA59" i="13"/>
  <c r="FB59" i="13"/>
  <c r="FC59" i="13"/>
  <c r="FD59" i="13"/>
  <c r="FE59" i="13"/>
  <c r="FF59" i="13"/>
  <c r="FG59" i="13"/>
  <c r="FH59" i="13"/>
  <c r="FI59" i="13"/>
  <c r="FJ59" i="13"/>
  <c r="FK59" i="13"/>
  <c r="FL59" i="13"/>
  <c r="FM59" i="13"/>
  <c r="FN59" i="13"/>
  <c r="FO59" i="13"/>
  <c r="FP59" i="13"/>
  <c r="FQ59" i="13"/>
  <c r="B2" i="12"/>
  <c r="C2" i="12"/>
  <c r="H2" i="12"/>
  <c r="M2" i="12"/>
  <c r="O2" i="12"/>
  <c r="Q2" i="12"/>
  <c r="S2" i="12"/>
  <c r="W2" i="12"/>
  <c r="Y2" i="12"/>
  <c r="AB2" i="12"/>
  <c r="J4" i="12"/>
  <c r="K14" i="12" s="1"/>
  <c r="AO7" i="12"/>
  <c r="AO8" i="12"/>
  <c r="AO9" i="12"/>
  <c r="AO10" i="12"/>
  <c r="AO11" i="12"/>
  <c r="AO12" i="12"/>
  <c r="K13" i="12"/>
  <c r="L13" i="12"/>
  <c r="AO13" i="12"/>
  <c r="L14" i="12"/>
  <c r="AO14" i="12"/>
  <c r="K15" i="12"/>
  <c r="L15" i="12"/>
  <c r="AO15" i="12"/>
  <c r="K16" i="12"/>
  <c r="L16" i="12"/>
  <c r="AO16" i="12"/>
  <c r="K17" i="12"/>
  <c r="L17" i="12"/>
  <c r="AO17" i="12"/>
  <c r="K18" i="12"/>
  <c r="L18" i="12"/>
  <c r="AO18" i="12"/>
  <c r="K19" i="12"/>
  <c r="L19" i="12"/>
  <c r="AO19" i="12"/>
  <c r="K20" i="12"/>
  <c r="L20" i="12"/>
  <c r="AO20" i="12"/>
  <c r="K21" i="12"/>
  <c r="L21" i="12"/>
  <c r="AO21" i="12"/>
  <c r="K22" i="12"/>
  <c r="L22" i="12"/>
  <c r="AO22" i="12"/>
  <c r="K23" i="12"/>
  <c r="L23" i="12"/>
  <c r="AO23" i="12"/>
  <c r="K24" i="12"/>
  <c r="L24" i="12"/>
  <c r="AO24" i="12"/>
  <c r="K25" i="12"/>
  <c r="L25" i="12"/>
  <c r="AO25" i="12"/>
  <c r="K26" i="12"/>
  <c r="L26" i="12"/>
  <c r="AO26" i="12"/>
  <c r="K27" i="12"/>
  <c r="L27" i="12"/>
  <c r="AO27" i="12"/>
  <c r="K28" i="12"/>
  <c r="L28" i="12"/>
  <c r="AO28" i="12"/>
  <c r="K29" i="12"/>
  <c r="L29" i="12"/>
  <c r="AO29" i="12"/>
  <c r="K30" i="12"/>
  <c r="L30" i="12"/>
  <c r="AO30" i="12"/>
  <c r="K32" i="12"/>
  <c r="L32" i="12"/>
  <c r="AO32" i="12"/>
  <c r="K33" i="12"/>
  <c r="L33" i="12"/>
  <c r="AO33" i="12"/>
  <c r="K34" i="12"/>
  <c r="L34" i="12"/>
  <c r="AO34" i="12"/>
  <c r="K35" i="12"/>
  <c r="L35" i="12"/>
  <c r="AO35" i="12"/>
  <c r="K36" i="12"/>
  <c r="L36" i="12"/>
  <c r="AO36" i="12"/>
  <c r="K37" i="12"/>
  <c r="L37" i="12"/>
  <c r="AO37" i="12"/>
  <c r="K38" i="12"/>
  <c r="L38" i="12"/>
  <c r="AO38" i="12"/>
  <c r="K39" i="12"/>
  <c r="L39" i="12"/>
  <c r="AO39" i="12"/>
  <c r="K40" i="12"/>
  <c r="L40" i="12"/>
  <c r="AO40" i="12"/>
  <c r="K41" i="12"/>
  <c r="L41" i="12"/>
  <c r="AO41" i="12"/>
  <c r="K42" i="12"/>
  <c r="L42" i="12"/>
  <c r="AO42" i="12"/>
  <c r="K43" i="12"/>
  <c r="L43" i="12"/>
  <c r="AO43" i="12"/>
  <c r="A45" i="12"/>
  <c r="AO45" i="12"/>
  <c r="AO46" i="12"/>
  <c r="AB48" i="12"/>
  <c r="Q48" i="12" s="1"/>
  <c r="AC48" i="12"/>
  <c r="BD48" i="12" s="1"/>
  <c r="AD48" i="12"/>
  <c r="BN48" i="12" s="1"/>
  <c r="AE48" i="12"/>
  <c r="T48" i="12" s="1"/>
  <c r="AF48" i="12"/>
  <c r="U48" i="12" s="1"/>
  <c r="AG48" i="12"/>
  <c r="V48" i="12" s="1"/>
  <c r="AI48" i="12"/>
  <c r="DV48" i="12" s="1"/>
  <c r="AO48" i="12"/>
  <c r="AP48" i="12"/>
  <c r="AR48" i="12"/>
  <c r="AV48" i="12"/>
  <c r="AW48" i="12"/>
  <c r="BA48" i="12"/>
  <c r="BB48" i="12"/>
  <c r="BF48" i="12"/>
  <c r="BJ48" i="12"/>
  <c r="BP48" i="12"/>
  <c r="BQ48" i="12"/>
  <c r="BT48" i="12"/>
  <c r="BU48" i="12"/>
  <c r="BX48" i="12"/>
  <c r="BY48" i="12"/>
  <c r="CB48" i="12"/>
  <c r="CC48" i="12"/>
  <c r="CF48" i="12"/>
  <c r="CJ48" i="12"/>
  <c r="CK48" i="12"/>
  <c r="CL48" i="12"/>
  <c r="CP48" i="12"/>
  <c r="CR48" i="12"/>
  <c r="CV48" i="12"/>
  <c r="CW48" i="12"/>
  <c r="DA48" i="12"/>
  <c r="DE48" i="12"/>
  <c r="DI48" i="12"/>
  <c r="DJ48" i="12"/>
  <c r="DK48" i="12"/>
  <c r="DL48" i="12"/>
  <c r="DM48" i="12"/>
  <c r="DN48" i="12"/>
  <c r="DO48" i="12"/>
  <c r="DP48" i="12"/>
  <c r="DQ48" i="12"/>
  <c r="DR48" i="12"/>
  <c r="DS48" i="12"/>
  <c r="DT48" i="12"/>
  <c r="DU48" i="12"/>
  <c r="DX48" i="12"/>
  <c r="DY48" i="12"/>
  <c r="EB48" i="12"/>
  <c r="EC48" i="12"/>
  <c r="EF48" i="12"/>
  <c r="EG48" i="12"/>
  <c r="EH48" i="12"/>
  <c r="EI48" i="12"/>
  <c r="EJ48" i="12"/>
  <c r="EK48" i="12"/>
  <c r="EL48" i="12"/>
  <c r="EM48" i="12"/>
  <c r="EN48" i="12"/>
  <c r="EO48" i="12"/>
  <c r="EP48" i="12"/>
  <c r="EQ48" i="12"/>
  <c r="ER48" i="12"/>
  <c r="ES48" i="12"/>
  <c r="ET48" i="12"/>
  <c r="EU48" i="12"/>
  <c r="EV48" i="12"/>
  <c r="EW48" i="12"/>
  <c r="EX48" i="12"/>
  <c r="EY48" i="12"/>
  <c r="EZ48" i="12"/>
  <c r="FA48" i="12"/>
  <c r="FB48" i="12"/>
  <c r="FC48" i="12"/>
  <c r="FD48" i="12"/>
  <c r="FE48" i="12"/>
  <c r="FF48" i="12"/>
  <c r="FG48" i="12"/>
  <c r="FH48" i="12"/>
  <c r="FI48" i="12"/>
  <c r="FJ48" i="12"/>
  <c r="FK48" i="12"/>
  <c r="FL48" i="12"/>
  <c r="FM48" i="12"/>
  <c r="FN48" i="12"/>
  <c r="FO48" i="12"/>
  <c r="FP48" i="12"/>
  <c r="FQ48" i="12"/>
  <c r="Q49" i="12"/>
  <c r="AB49" i="12"/>
  <c r="AC49" i="12"/>
  <c r="BE49" i="12" s="1"/>
  <c r="AD49" i="12"/>
  <c r="S49" i="12" s="1"/>
  <c r="AE49" i="12"/>
  <c r="T49" i="12" s="1"/>
  <c r="AF49" i="12"/>
  <c r="U49" i="12" s="1"/>
  <c r="AG49" i="12"/>
  <c r="DA49" i="12" s="1"/>
  <c r="AI49" i="12"/>
  <c r="X49" i="12" s="1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BD49" i="12"/>
  <c r="BG49" i="12"/>
  <c r="BH49" i="12"/>
  <c r="BL49" i="12"/>
  <c r="BP49" i="12"/>
  <c r="BW49" i="12"/>
  <c r="BX49" i="12"/>
  <c r="CE49" i="12"/>
  <c r="CJ49" i="12"/>
  <c r="CL49" i="12"/>
  <c r="CM49" i="12"/>
  <c r="CN49" i="12"/>
  <c r="CO49" i="12"/>
  <c r="CP49" i="12"/>
  <c r="CQ49" i="12"/>
  <c r="CR49" i="12"/>
  <c r="CS49" i="12"/>
  <c r="CT49" i="12"/>
  <c r="CU49" i="12"/>
  <c r="CV49" i="12"/>
  <c r="CW49" i="12"/>
  <c r="CY49" i="12"/>
  <c r="CZ49" i="12"/>
  <c r="DC49" i="12"/>
  <c r="DG49" i="12"/>
  <c r="DH49" i="12"/>
  <c r="DJ49" i="12"/>
  <c r="DK49" i="12"/>
  <c r="DL49" i="12"/>
  <c r="DM49" i="12"/>
  <c r="DN49" i="12"/>
  <c r="DO49" i="12"/>
  <c r="DP49" i="12"/>
  <c r="DQ49" i="12"/>
  <c r="DR49" i="12"/>
  <c r="DS49" i="12"/>
  <c r="DT49" i="12"/>
  <c r="DU49" i="12"/>
  <c r="DW49" i="12"/>
  <c r="EB49" i="12"/>
  <c r="EE49" i="12"/>
  <c r="EH49" i="12"/>
  <c r="EI49" i="12"/>
  <c r="EJ49" i="12"/>
  <c r="EK49" i="12"/>
  <c r="EL49" i="12"/>
  <c r="EM49" i="12"/>
  <c r="EN49" i="12"/>
  <c r="EO49" i="12"/>
  <c r="EP49" i="12"/>
  <c r="EQ49" i="12"/>
  <c r="ER49" i="12"/>
  <c r="ES49" i="12"/>
  <c r="ET49" i="12"/>
  <c r="EU49" i="12"/>
  <c r="EV49" i="12"/>
  <c r="EW49" i="12"/>
  <c r="EX49" i="12"/>
  <c r="EY49" i="12"/>
  <c r="EZ49" i="12"/>
  <c r="FA49" i="12"/>
  <c r="FB49" i="12"/>
  <c r="FC49" i="12"/>
  <c r="FD49" i="12"/>
  <c r="FE49" i="12"/>
  <c r="FF49" i="12"/>
  <c r="FG49" i="12"/>
  <c r="FH49" i="12"/>
  <c r="FI49" i="12"/>
  <c r="FJ49" i="12"/>
  <c r="FK49" i="12"/>
  <c r="FL49" i="12"/>
  <c r="FM49" i="12"/>
  <c r="FN49" i="12"/>
  <c r="FO49" i="12"/>
  <c r="FP49" i="12"/>
  <c r="FQ49" i="12"/>
  <c r="AB50" i="12"/>
  <c r="AR50" i="12" s="1"/>
  <c r="AC50" i="12"/>
  <c r="R50" i="12" s="1"/>
  <c r="AD50" i="12"/>
  <c r="S50" i="12" s="1"/>
  <c r="AE50" i="12"/>
  <c r="T50" i="12" s="1"/>
  <c r="AF50" i="12"/>
  <c r="CN50" i="12" s="1"/>
  <c r="AG50" i="12"/>
  <c r="V50" i="12" s="1"/>
  <c r="AI50" i="12"/>
  <c r="X50" i="12" s="1"/>
  <c r="AO50" i="12"/>
  <c r="AP50" i="12"/>
  <c r="AT50" i="12"/>
  <c r="BF50" i="12"/>
  <c r="BN50" i="12"/>
  <c r="BO50" i="12"/>
  <c r="BP50" i="12"/>
  <c r="BR50" i="12"/>
  <c r="BS50" i="12"/>
  <c r="BT50" i="12"/>
  <c r="BV50" i="12"/>
  <c r="BW50" i="12"/>
  <c r="BX50" i="12"/>
  <c r="CA50" i="12"/>
  <c r="CB50" i="12"/>
  <c r="CC50" i="12"/>
  <c r="CE50" i="12"/>
  <c r="CF50" i="12"/>
  <c r="CG50" i="12"/>
  <c r="CI50" i="12"/>
  <c r="CJ50" i="12"/>
  <c r="CK50" i="12"/>
  <c r="CP50" i="12"/>
  <c r="CY50" i="12"/>
  <c r="DG50" i="12"/>
  <c r="DJ50" i="12"/>
  <c r="DK50" i="12"/>
  <c r="DL50" i="12"/>
  <c r="DM50" i="12"/>
  <c r="DN50" i="12"/>
  <c r="DO50" i="12"/>
  <c r="DP50" i="12"/>
  <c r="DQ50" i="12"/>
  <c r="DR50" i="12"/>
  <c r="DS50" i="12"/>
  <c r="DT50" i="12"/>
  <c r="DU50" i="12"/>
  <c r="DV50" i="12"/>
  <c r="DW50" i="12"/>
  <c r="DX50" i="12"/>
  <c r="DZ50" i="12"/>
  <c r="EA50" i="12"/>
  <c r="EB50" i="12"/>
  <c r="ED50" i="12"/>
  <c r="EE50" i="12"/>
  <c r="EF50" i="12"/>
  <c r="EH50" i="12"/>
  <c r="EI50" i="12"/>
  <c r="EJ50" i="12"/>
  <c r="EK50" i="12"/>
  <c r="EL50" i="12"/>
  <c r="EM50" i="12"/>
  <c r="EN50" i="12"/>
  <c r="EO50" i="12"/>
  <c r="EP50" i="12"/>
  <c r="EQ50" i="12"/>
  <c r="ER50" i="12"/>
  <c r="ES50" i="12"/>
  <c r="ET50" i="12"/>
  <c r="EU50" i="12"/>
  <c r="EV50" i="12"/>
  <c r="EW50" i="12"/>
  <c r="EX50" i="12"/>
  <c r="EY50" i="12"/>
  <c r="EZ50" i="12"/>
  <c r="FA50" i="12"/>
  <c r="FB50" i="12"/>
  <c r="FC50" i="12"/>
  <c r="FD50" i="12"/>
  <c r="FE50" i="12"/>
  <c r="FF50" i="12"/>
  <c r="FG50" i="12"/>
  <c r="FH50" i="12"/>
  <c r="FI50" i="12"/>
  <c r="FJ50" i="12"/>
  <c r="FK50" i="12"/>
  <c r="FL50" i="12"/>
  <c r="FM50" i="12"/>
  <c r="FN50" i="12"/>
  <c r="FO50" i="12"/>
  <c r="FP50" i="12"/>
  <c r="FQ50" i="12"/>
  <c r="AB51" i="12"/>
  <c r="Q51" i="12" s="1"/>
  <c r="AC51" i="12"/>
  <c r="R51" i="12" s="1"/>
  <c r="AD51" i="12"/>
  <c r="S51" i="12" s="1"/>
  <c r="AE51" i="12"/>
  <c r="CA51" i="12" s="1"/>
  <c r="AF51" i="12"/>
  <c r="U51" i="12" s="1"/>
  <c r="AG51" i="12"/>
  <c r="V51" i="12" s="1"/>
  <c r="AI51" i="12"/>
  <c r="DY51" i="12" s="1"/>
  <c r="AO51" i="12"/>
  <c r="AP51" i="12"/>
  <c r="AX51" i="12"/>
  <c r="BB51" i="12"/>
  <c r="BE51" i="12"/>
  <c r="BF51" i="12"/>
  <c r="BG51" i="12"/>
  <c r="BJ51" i="12"/>
  <c r="BK51" i="12"/>
  <c r="BM51" i="12"/>
  <c r="BO51" i="12"/>
  <c r="BQ51" i="12"/>
  <c r="BR51" i="12"/>
  <c r="BU51" i="12"/>
  <c r="BV51" i="12"/>
  <c r="BW51" i="12"/>
  <c r="CC51" i="12"/>
  <c r="CG51" i="12"/>
  <c r="CO51" i="12"/>
  <c r="CX51" i="12"/>
  <c r="CY51" i="12"/>
  <c r="DA51" i="12"/>
  <c r="DC51" i="12"/>
  <c r="DE51" i="12"/>
  <c r="DF51" i="12"/>
  <c r="DI51" i="12"/>
  <c r="DJ51" i="12"/>
  <c r="DK51" i="12"/>
  <c r="DL51" i="12"/>
  <c r="DM51" i="12"/>
  <c r="DN51" i="12"/>
  <c r="DO51" i="12"/>
  <c r="DP51" i="12"/>
  <c r="DQ51" i="12"/>
  <c r="DR51" i="12"/>
  <c r="DS51" i="12"/>
  <c r="DT51" i="12"/>
  <c r="DU51" i="12"/>
  <c r="DV51" i="12"/>
  <c r="DW51" i="12"/>
  <c r="DZ51" i="12"/>
  <c r="EA51" i="12"/>
  <c r="EB51" i="12"/>
  <c r="EE51" i="12"/>
  <c r="EF51" i="12"/>
  <c r="EH51" i="12"/>
  <c r="EI51" i="12"/>
  <c r="EJ51" i="12"/>
  <c r="EK51" i="12"/>
  <c r="EL51" i="12"/>
  <c r="EM51" i="12"/>
  <c r="EN51" i="12"/>
  <c r="EO51" i="12"/>
  <c r="EP51" i="12"/>
  <c r="EQ51" i="12"/>
  <c r="ER51" i="12"/>
  <c r="ES51" i="12"/>
  <c r="ET51" i="12"/>
  <c r="EU51" i="12"/>
  <c r="EV51" i="12"/>
  <c r="EW51" i="12"/>
  <c r="EX51" i="12"/>
  <c r="EY51" i="12"/>
  <c r="EZ51" i="12"/>
  <c r="FA51" i="12"/>
  <c r="FB51" i="12"/>
  <c r="FC51" i="12"/>
  <c r="FD51" i="12"/>
  <c r="FE51" i="12"/>
  <c r="FF51" i="12"/>
  <c r="FG51" i="12"/>
  <c r="FH51" i="12"/>
  <c r="FI51" i="12"/>
  <c r="FJ51" i="12"/>
  <c r="FK51" i="12"/>
  <c r="FL51" i="12"/>
  <c r="FM51" i="12"/>
  <c r="FN51" i="12"/>
  <c r="FO51" i="12"/>
  <c r="FP51" i="12"/>
  <c r="FQ51" i="12"/>
  <c r="AB52" i="12"/>
  <c r="Q52" i="12" s="1"/>
  <c r="AC52" i="12"/>
  <c r="BB52" i="12" s="1"/>
  <c r="AD52" i="12"/>
  <c r="BN52" i="12" s="1"/>
  <c r="AE52" i="12"/>
  <c r="T52" i="12" s="1"/>
  <c r="AF52" i="12"/>
  <c r="U52" i="12" s="1"/>
  <c r="AG52" i="12"/>
  <c r="V52" i="12" s="1"/>
  <c r="AI52" i="12"/>
  <c r="DV52" i="12" s="1"/>
  <c r="AO52" i="12"/>
  <c r="AP52" i="12"/>
  <c r="AV52" i="12"/>
  <c r="BA52" i="12"/>
  <c r="BD52" i="12"/>
  <c r="BE52" i="12"/>
  <c r="BG52" i="12"/>
  <c r="BH52" i="12"/>
  <c r="BI52" i="12"/>
  <c r="BK52" i="12"/>
  <c r="BL52" i="12"/>
  <c r="BM52" i="12"/>
  <c r="BX52" i="12"/>
  <c r="CB52" i="12"/>
  <c r="CG52" i="12"/>
  <c r="CJ52" i="12"/>
  <c r="CO52" i="12"/>
  <c r="CT52" i="12"/>
  <c r="CX52" i="12"/>
  <c r="CZ52" i="12"/>
  <c r="DA52" i="12"/>
  <c r="DB52" i="12"/>
  <c r="DD52" i="12"/>
  <c r="DE52" i="12"/>
  <c r="DF52" i="12"/>
  <c r="DH52" i="12"/>
  <c r="DI52" i="12"/>
  <c r="DJ52" i="12"/>
  <c r="DK52" i="12"/>
  <c r="DL52" i="12"/>
  <c r="DM52" i="12"/>
  <c r="DN52" i="12"/>
  <c r="DO52" i="12"/>
  <c r="DP52" i="12"/>
  <c r="DQ52" i="12"/>
  <c r="DR52" i="12"/>
  <c r="DS52" i="12"/>
  <c r="DT52" i="12"/>
  <c r="DU52" i="12"/>
  <c r="DX52" i="12"/>
  <c r="EC52" i="12"/>
  <c r="EF52" i="12"/>
  <c r="EG52" i="12"/>
  <c r="EH52" i="12"/>
  <c r="EI52" i="12"/>
  <c r="EJ52" i="12"/>
  <c r="EK52" i="12"/>
  <c r="EL52" i="12"/>
  <c r="EM52" i="12"/>
  <c r="EN52" i="12"/>
  <c r="EO52" i="12"/>
  <c r="EP52" i="12"/>
  <c r="EQ52" i="12"/>
  <c r="ER52" i="12"/>
  <c r="ES52" i="12"/>
  <c r="ET52" i="12"/>
  <c r="EU52" i="12"/>
  <c r="EV52" i="12"/>
  <c r="EW52" i="12"/>
  <c r="EX52" i="12"/>
  <c r="EY52" i="12"/>
  <c r="EZ52" i="12"/>
  <c r="FA52" i="12"/>
  <c r="FB52" i="12"/>
  <c r="FC52" i="12"/>
  <c r="FD52" i="12"/>
  <c r="FE52" i="12"/>
  <c r="FF52" i="12"/>
  <c r="FG52" i="12"/>
  <c r="FH52" i="12"/>
  <c r="FI52" i="12"/>
  <c r="FJ52" i="12"/>
  <c r="FK52" i="12"/>
  <c r="FL52" i="12"/>
  <c r="FM52" i="12"/>
  <c r="FN52" i="12"/>
  <c r="FO52" i="12"/>
  <c r="FP52" i="12"/>
  <c r="FQ52" i="12"/>
  <c r="AB53" i="12"/>
  <c r="AS53" i="12" s="1"/>
  <c r="AC53" i="12"/>
  <c r="BE53" i="12" s="1"/>
  <c r="AD53" i="12"/>
  <c r="S53" i="12" s="1"/>
  <c r="AE53" i="12"/>
  <c r="T53" i="12" s="1"/>
  <c r="AF53" i="12"/>
  <c r="U53" i="12" s="1"/>
  <c r="AG53" i="12"/>
  <c r="DA53" i="12" s="1"/>
  <c r="AI53" i="12"/>
  <c r="X53" i="12" s="1"/>
  <c r="AO53" i="12"/>
  <c r="AP53" i="12"/>
  <c r="AQ53" i="12"/>
  <c r="AT53" i="12"/>
  <c r="AU53" i="12"/>
  <c r="AX53" i="12"/>
  <c r="AY53" i="12"/>
  <c r="BG53" i="12"/>
  <c r="BO53" i="12"/>
  <c r="BS53" i="12"/>
  <c r="BT53" i="12"/>
  <c r="BW53" i="12"/>
  <c r="CA53" i="12"/>
  <c r="CC53" i="12"/>
  <c r="CE53" i="12"/>
  <c r="CI53" i="12"/>
  <c r="CJ53" i="12"/>
  <c r="CK53" i="12"/>
  <c r="CN53" i="12"/>
  <c r="CO53" i="12"/>
  <c r="CR53" i="12"/>
  <c r="CS53" i="12"/>
  <c r="CV53" i="12"/>
  <c r="CW53" i="12"/>
  <c r="DJ53" i="12"/>
  <c r="DK53" i="12"/>
  <c r="DL53" i="12"/>
  <c r="DM53" i="12"/>
  <c r="DN53" i="12"/>
  <c r="DO53" i="12"/>
  <c r="DP53" i="12"/>
  <c r="DQ53" i="12"/>
  <c r="DR53" i="12"/>
  <c r="DS53" i="12"/>
  <c r="DT53" i="12"/>
  <c r="DU53" i="12"/>
  <c r="DW53" i="12"/>
  <c r="DX53" i="12"/>
  <c r="EB53" i="12"/>
  <c r="EE53" i="12"/>
  <c r="EF53" i="12"/>
  <c r="EH53" i="12"/>
  <c r="EI53" i="12"/>
  <c r="EJ53" i="12"/>
  <c r="EK53" i="12"/>
  <c r="EL53" i="12"/>
  <c r="EM53" i="12"/>
  <c r="EN53" i="12"/>
  <c r="EO53" i="12"/>
  <c r="EP53" i="12"/>
  <c r="EQ53" i="12"/>
  <c r="ER53" i="12"/>
  <c r="ES53" i="12"/>
  <c r="ET53" i="12"/>
  <c r="EU53" i="12"/>
  <c r="EV53" i="12"/>
  <c r="EW53" i="12"/>
  <c r="EX53" i="12"/>
  <c r="EY53" i="12"/>
  <c r="EZ53" i="12"/>
  <c r="FA53" i="12"/>
  <c r="FB53" i="12"/>
  <c r="FC53" i="12"/>
  <c r="FD53" i="12"/>
  <c r="FE53" i="12"/>
  <c r="FF53" i="12"/>
  <c r="FG53" i="12"/>
  <c r="FH53" i="12"/>
  <c r="FI53" i="12"/>
  <c r="FJ53" i="12"/>
  <c r="FK53" i="12"/>
  <c r="FL53" i="12"/>
  <c r="FM53" i="12"/>
  <c r="FN53" i="12"/>
  <c r="FO53" i="12"/>
  <c r="FP53" i="12"/>
  <c r="FQ53" i="12"/>
  <c r="AB54" i="12"/>
  <c r="AR54" i="12" s="1"/>
  <c r="AC54" i="12"/>
  <c r="R54" i="12" s="1"/>
  <c r="AD54" i="12"/>
  <c r="S54" i="12" s="1"/>
  <c r="AE54" i="12"/>
  <c r="T54" i="12" s="1"/>
  <c r="AF54" i="12"/>
  <c r="CN54" i="12" s="1"/>
  <c r="AG54" i="12"/>
  <c r="V54" i="12" s="1"/>
  <c r="AI54" i="12"/>
  <c r="X54" i="12" s="1"/>
  <c r="AO54" i="12"/>
  <c r="AP54" i="12"/>
  <c r="AT54" i="12"/>
  <c r="BF54" i="12"/>
  <c r="BP54" i="12"/>
  <c r="BR54" i="12"/>
  <c r="BV54" i="12"/>
  <c r="BW54" i="12"/>
  <c r="BX54" i="12"/>
  <c r="CB54" i="12"/>
  <c r="CC54" i="12"/>
  <c r="CE54" i="12"/>
  <c r="CG54" i="12"/>
  <c r="CI54" i="12"/>
  <c r="CJ54" i="12"/>
  <c r="CT54" i="12"/>
  <c r="CX54" i="12"/>
  <c r="DF54" i="12"/>
  <c r="DJ54" i="12"/>
  <c r="DK54" i="12"/>
  <c r="DL54" i="12"/>
  <c r="DM54" i="12"/>
  <c r="DN54" i="12"/>
  <c r="DO54" i="12"/>
  <c r="DP54" i="12"/>
  <c r="DQ54" i="12"/>
  <c r="DR54" i="12"/>
  <c r="DS54" i="12"/>
  <c r="DT54" i="12"/>
  <c r="DU54" i="12"/>
  <c r="DW54" i="12"/>
  <c r="DX54" i="12"/>
  <c r="DZ54" i="12"/>
  <c r="EB54" i="12"/>
  <c r="ED54" i="12"/>
  <c r="EE54" i="12"/>
  <c r="EH54" i="12"/>
  <c r="EI54" i="12"/>
  <c r="EJ54" i="12"/>
  <c r="EK54" i="12"/>
  <c r="EL54" i="12"/>
  <c r="EM54" i="12"/>
  <c r="EN54" i="12"/>
  <c r="EO54" i="12"/>
  <c r="EP54" i="12"/>
  <c r="EQ54" i="12"/>
  <c r="ER54" i="12"/>
  <c r="ES54" i="12"/>
  <c r="ET54" i="12"/>
  <c r="EU54" i="12"/>
  <c r="EV54" i="12"/>
  <c r="EW54" i="12"/>
  <c r="EX54" i="12"/>
  <c r="EY54" i="12"/>
  <c r="EZ54" i="12"/>
  <c r="FA54" i="12"/>
  <c r="FB54" i="12"/>
  <c r="FC54" i="12"/>
  <c r="FD54" i="12"/>
  <c r="FE54" i="12"/>
  <c r="FF54" i="12"/>
  <c r="FG54" i="12"/>
  <c r="FH54" i="12"/>
  <c r="FI54" i="12"/>
  <c r="FJ54" i="12"/>
  <c r="FK54" i="12"/>
  <c r="FL54" i="12"/>
  <c r="FM54" i="12"/>
  <c r="FN54" i="12"/>
  <c r="FO54" i="12"/>
  <c r="FP54" i="12"/>
  <c r="FQ54" i="12"/>
  <c r="X55" i="12"/>
  <c r="AB55" i="12"/>
  <c r="Q55" i="12" s="1"/>
  <c r="AC55" i="12"/>
  <c r="R55" i="12" s="1"/>
  <c r="AD55" i="12"/>
  <c r="BP55" i="12" s="1"/>
  <c r="AE55" i="12"/>
  <c r="AF55" i="12"/>
  <c r="U55" i="12" s="1"/>
  <c r="AG55" i="12"/>
  <c r="V55" i="12" s="1"/>
  <c r="AI55" i="12"/>
  <c r="DV55" i="12" s="1"/>
  <c r="AO55" i="12"/>
  <c r="AP55" i="12"/>
  <c r="AS55" i="12"/>
  <c r="AX55" i="12"/>
  <c r="BA55" i="12"/>
  <c r="BC55" i="12"/>
  <c r="BF55" i="12"/>
  <c r="BG55" i="12"/>
  <c r="BK55" i="12"/>
  <c r="BM55" i="12"/>
  <c r="BN55" i="12"/>
  <c r="BQ55" i="12"/>
  <c r="BR55" i="12"/>
  <c r="BU55" i="12"/>
  <c r="BV55" i="12"/>
  <c r="BY55" i="12"/>
  <c r="CC55" i="12"/>
  <c r="CL55" i="12"/>
  <c r="CO55" i="12"/>
  <c r="CT55" i="12"/>
  <c r="CW55" i="12"/>
  <c r="DA55" i="12"/>
  <c r="DB55" i="12"/>
  <c r="DE55" i="12"/>
  <c r="DG55" i="12"/>
  <c r="DJ55" i="12"/>
  <c r="DK55" i="12"/>
  <c r="DL55" i="12"/>
  <c r="DM55" i="12"/>
  <c r="DN55" i="12"/>
  <c r="DO55" i="12"/>
  <c r="DP55" i="12"/>
  <c r="DQ55" i="12"/>
  <c r="DR55" i="12"/>
  <c r="DS55" i="12"/>
  <c r="DT55" i="12"/>
  <c r="DU55" i="12"/>
  <c r="DW55" i="12"/>
  <c r="DX55" i="12"/>
  <c r="EA55" i="12"/>
  <c r="EB55" i="12"/>
  <c r="EE55" i="12"/>
  <c r="EF55" i="12"/>
  <c r="EH55" i="12"/>
  <c r="EI55" i="12"/>
  <c r="EJ55" i="12"/>
  <c r="EK55" i="12"/>
  <c r="EL55" i="12"/>
  <c r="EM55" i="12"/>
  <c r="EN55" i="12"/>
  <c r="EO55" i="12"/>
  <c r="EP55" i="12"/>
  <c r="EQ55" i="12"/>
  <c r="ER55" i="12"/>
  <c r="ES55" i="12"/>
  <c r="ET55" i="12"/>
  <c r="EU55" i="12"/>
  <c r="EV55" i="12"/>
  <c r="EW55" i="12"/>
  <c r="EX55" i="12"/>
  <c r="EY55" i="12"/>
  <c r="EZ55" i="12"/>
  <c r="FA55" i="12"/>
  <c r="FB55" i="12"/>
  <c r="FC55" i="12"/>
  <c r="FD55" i="12"/>
  <c r="FE55" i="12"/>
  <c r="FF55" i="12"/>
  <c r="FG55" i="12"/>
  <c r="FH55" i="12"/>
  <c r="FI55" i="12"/>
  <c r="FJ55" i="12"/>
  <c r="FK55" i="12"/>
  <c r="FL55" i="12"/>
  <c r="FM55" i="12"/>
  <c r="FN55" i="12"/>
  <c r="FO55" i="12"/>
  <c r="FP55" i="12"/>
  <c r="FQ55" i="12"/>
  <c r="AB56" i="12"/>
  <c r="AV56" i="12" s="1"/>
  <c r="AC56" i="12"/>
  <c r="R56" i="12" s="1"/>
  <c r="AD56" i="12"/>
  <c r="BN56" i="12" s="1"/>
  <c r="AE56" i="12"/>
  <c r="T56" i="12" s="1"/>
  <c r="AF56" i="12"/>
  <c r="CT56" i="12" s="1"/>
  <c r="AG56" i="12"/>
  <c r="DA56" i="12" s="1"/>
  <c r="AI56" i="12"/>
  <c r="DV56" i="12" s="1"/>
  <c r="AO56" i="12"/>
  <c r="AP56" i="12"/>
  <c r="BB56" i="12"/>
  <c r="BE56" i="12"/>
  <c r="BF56" i="12"/>
  <c r="BI56" i="12"/>
  <c r="BJ56" i="12"/>
  <c r="BM56" i="12"/>
  <c r="BT56" i="12"/>
  <c r="BX56" i="12"/>
  <c r="CB56" i="12"/>
  <c r="CG56" i="12"/>
  <c r="CJ56" i="12"/>
  <c r="CY56" i="12"/>
  <c r="CZ56" i="12"/>
  <c r="DB56" i="12"/>
  <c r="DC56" i="12"/>
  <c r="DD56" i="12"/>
  <c r="DF56" i="12"/>
  <c r="DG56" i="12"/>
  <c r="DH56" i="12"/>
  <c r="DJ56" i="12"/>
  <c r="DK56" i="12"/>
  <c r="DL56" i="12"/>
  <c r="DM56" i="12"/>
  <c r="DN56" i="12"/>
  <c r="DO56" i="12"/>
  <c r="DP56" i="12"/>
  <c r="DQ56" i="12"/>
  <c r="DR56" i="12"/>
  <c r="DS56" i="12"/>
  <c r="DT56" i="12"/>
  <c r="DU56" i="12"/>
  <c r="DX56" i="12"/>
  <c r="EB56" i="12"/>
  <c r="EH56" i="12"/>
  <c r="EI56" i="12"/>
  <c r="EJ56" i="12"/>
  <c r="EK56" i="12"/>
  <c r="EL56" i="12"/>
  <c r="EM56" i="12"/>
  <c r="EN56" i="12"/>
  <c r="EO56" i="12"/>
  <c r="EP56" i="12"/>
  <c r="EQ56" i="12"/>
  <c r="ER56" i="12"/>
  <c r="ES56" i="12"/>
  <c r="ET56" i="12"/>
  <c r="EU56" i="12"/>
  <c r="EV56" i="12"/>
  <c r="EW56" i="12"/>
  <c r="EX56" i="12"/>
  <c r="EY56" i="12"/>
  <c r="EZ56" i="12"/>
  <c r="FA56" i="12"/>
  <c r="FB56" i="12"/>
  <c r="FC56" i="12"/>
  <c r="FD56" i="12"/>
  <c r="FE56" i="12"/>
  <c r="FF56" i="12"/>
  <c r="FG56" i="12"/>
  <c r="FH56" i="12"/>
  <c r="FI56" i="12"/>
  <c r="FJ56" i="12"/>
  <c r="FK56" i="12"/>
  <c r="FL56" i="12"/>
  <c r="FM56" i="12"/>
  <c r="FN56" i="12"/>
  <c r="FO56" i="12"/>
  <c r="FP56" i="12"/>
  <c r="FQ56" i="12"/>
  <c r="AB57" i="12"/>
  <c r="AT57" i="12" s="1"/>
  <c r="AC57" i="12"/>
  <c r="BE57" i="12" s="1"/>
  <c r="AD57" i="12"/>
  <c r="S57" i="12" s="1"/>
  <c r="AE57" i="12"/>
  <c r="T57" i="12" s="1"/>
  <c r="AF57" i="12"/>
  <c r="CR57" i="12" s="1"/>
  <c r="AG57" i="12"/>
  <c r="DA57" i="12" s="1"/>
  <c r="AI57" i="12"/>
  <c r="X57" i="12" s="1"/>
  <c r="AO57" i="12"/>
  <c r="AP57" i="12"/>
  <c r="BC57" i="12"/>
  <c r="BG57" i="12"/>
  <c r="BK57" i="12"/>
  <c r="BO57" i="12"/>
  <c r="BT57" i="12"/>
  <c r="BW57" i="12"/>
  <c r="BX57" i="12"/>
  <c r="CI57" i="12"/>
  <c r="CV57" i="12"/>
  <c r="CY57" i="12"/>
  <c r="DC57" i="12"/>
  <c r="DG57" i="12"/>
  <c r="DJ57" i="12"/>
  <c r="DK57" i="12"/>
  <c r="DL57" i="12"/>
  <c r="DM57" i="12"/>
  <c r="DN57" i="12"/>
  <c r="DO57" i="12"/>
  <c r="DP57" i="12"/>
  <c r="DQ57" i="12"/>
  <c r="DR57" i="12"/>
  <c r="DS57" i="12"/>
  <c r="DT57" i="12"/>
  <c r="DU57" i="12"/>
  <c r="DX57" i="12"/>
  <c r="EA57" i="12"/>
  <c r="EB57" i="12"/>
  <c r="EH57" i="12"/>
  <c r="EI57" i="12"/>
  <c r="EJ57" i="12"/>
  <c r="EK57" i="12"/>
  <c r="EL57" i="12"/>
  <c r="EM57" i="12"/>
  <c r="EN57" i="12"/>
  <c r="EO57" i="12"/>
  <c r="EP57" i="12"/>
  <c r="EQ57" i="12"/>
  <c r="ER57" i="12"/>
  <c r="ES57" i="12"/>
  <c r="ET57" i="12"/>
  <c r="EU57" i="12"/>
  <c r="EV57" i="12"/>
  <c r="EW57" i="12"/>
  <c r="EX57" i="12"/>
  <c r="EY57" i="12"/>
  <c r="EZ57" i="12"/>
  <c r="FA57" i="12"/>
  <c r="FB57" i="12"/>
  <c r="FC57" i="12"/>
  <c r="FD57" i="12"/>
  <c r="FE57" i="12"/>
  <c r="FF57" i="12"/>
  <c r="FG57" i="12"/>
  <c r="FH57" i="12"/>
  <c r="FI57" i="12"/>
  <c r="FJ57" i="12"/>
  <c r="FK57" i="12"/>
  <c r="FL57" i="12"/>
  <c r="FM57" i="12"/>
  <c r="FN57" i="12"/>
  <c r="FO57" i="12"/>
  <c r="FP57" i="12"/>
  <c r="FQ57" i="12"/>
  <c r="AB58" i="12"/>
  <c r="AC58" i="12"/>
  <c r="R58" i="12" s="1"/>
  <c r="AD58" i="12"/>
  <c r="S58" i="12" s="1"/>
  <c r="AE58" i="12"/>
  <c r="CA58" i="12" s="1"/>
  <c r="AF58" i="12"/>
  <c r="CT58" i="12" s="1"/>
  <c r="AG58" i="12"/>
  <c r="V58" i="12" s="1"/>
  <c r="AI58" i="12"/>
  <c r="X58" i="12" s="1"/>
  <c r="AO58" i="12"/>
  <c r="AP58" i="12"/>
  <c r="BB58" i="12"/>
  <c r="BC58" i="12"/>
  <c r="BJ58" i="12"/>
  <c r="BK58" i="12"/>
  <c r="BP58" i="12"/>
  <c r="BR58" i="12"/>
  <c r="BT58" i="12"/>
  <c r="BW58" i="12"/>
  <c r="CE58" i="12"/>
  <c r="CF58" i="12"/>
  <c r="CY58" i="12"/>
  <c r="DB58" i="12"/>
  <c r="DG58" i="12"/>
  <c r="DJ58" i="12"/>
  <c r="DK58" i="12"/>
  <c r="DL58" i="12"/>
  <c r="DM58" i="12"/>
  <c r="DN58" i="12"/>
  <c r="DO58" i="12"/>
  <c r="DP58" i="12"/>
  <c r="DQ58" i="12"/>
  <c r="DR58" i="12"/>
  <c r="DS58" i="12"/>
  <c r="DT58" i="12"/>
  <c r="DU58" i="12"/>
  <c r="DV58" i="12"/>
  <c r="DZ58" i="12"/>
  <c r="EA58" i="12"/>
  <c r="EB58" i="12"/>
  <c r="EF58" i="12"/>
  <c r="EH58" i="12"/>
  <c r="EI58" i="12"/>
  <c r="EJ58" i="12"/>
  <c r="EK58" i="12"/>
  <c r="EL58" i="12"/>
  <c r="EM58" i="12"/>
  <c r="EN58" i="12"/>
  <c r="EO58" i="12"/>
  <c r="EP58" i="12"/>
  <c r="EQ58" i="12"/>
  <c r="ER58" i="12"/>
  <c r="ES58" i="12"/>
  <c r="ET58" i="12"/>
  <c r="EU58" i="12"/>
  <c r="EV58" i="12"/>
  <c r="EW58" i="12"/>
  <c r="EX58" i="12"/>
  <c r="EY58" i="12"/>
  <c r="EZ58" i="12"/>
  <c r="FA58" i="12"/>
  <c r="FB58" i="12"/>
  <c r="FC58" i="12"/>
  <c r="FD58" i="12"/>
  <c r="FE58" i="12"/>
  <c r="FF58" i="12"/>
  <c r="FG58" i="12"/>
  <c r="FH58" i="12"/>
  <c r="FI58" i="12"/>
  <c r="FJ58" i="12"/>
  <c r="FK58" i="12"/>
  <c r="FL58" i="12"/>
  <c r="FM58" i="12"/>
  <c r="FN58" i="12"/>
  <c r="FO58" i="12"/>
  <c r="FP58" i="12"/>
  <c r="FQ58" i="12"/>
  <c r="S59" i="12"/>
  <c r="AB59" i="12"/>
  <c r="Q59" i="12" s="1"/>
  <c r="AC59" i="12"/>
  <c r="BE59" i="12" s="1"/>
  <c r="AD59" i="12"/>
  <c r="BQ59" i="12" s="1"/>
  <c r="AE59" i="12"/>
  <c r="CA59" i="12" s="1"/>
  <c r="AF59" i="12"/>
  <c r="CS59" i="12" s="1"/>
  <c r="AG59" i="12"/>
  <c r="DA59" i="12" s="1"/>
  <c r="AI59" i="12"/>
  <c r="DV59" i="12" s="1"/>
  <c r="AO59" i="12"/>
  <c r="AP59" i="12"/>
  <c r="AX59" i="12"/>
  <c r="BA59" i="12"/>
  <c r="BB59" i="12"/>
  <c r="BJ59" i="12"/>
  <c r="BO59" i="12"/>
  <c r="BP59" i="12"/>
  <c r="BS59" i="12"/>
  <c r="BT59" i="12"/>
  <c r="BU59" i="12"/>
  <c r="BX59" i="12"/>
  <c r="BY59" i="12"/>
  <c r="CC59" i="12"/>
  <c r="CL59" i="12"/>
  <c r="CP59" i="12"/>
  <c r="CX59" i="12"/>
  <c r="CY59" i="12"/>
  <c r="DE59" i="12"/>
  <c r="DF59" i="12"/>
  <c r="DJ59" i="12"/>
  <c r="DK59" i="12"/>
  <c r="DL59" i="12"/>
  <c r="DM59" i="12"/>
  <c r="DN59" i="12"/>
  <c r="DO59" i="12"/>
  <c r="DP59" i="12"/>
  <c r="DQ59" i="12"/>
  <c r="DR59" i="12"/>
  <c r="DS59" i="12"/>
  <c r="DT59" i="12"/>
  <c r="DU59" i="12"/>
  <c r="DW59" i="12"/>
  <c r="DY59" i="12"/>
  <c r="DZ59" i="12"/>
  <c r="EC59" i="12"/>
  <c r="ED59" i="12"/>
  <c r="EE59" i="12"/>
  <c r="EH59" i="12"/>
  <c r="EI59" i="12"/>
  <c r="EJ59" i="12"/>
  <c r="EK59" i="12"/>
  <c r="EL59" i="12"/>
  <c r="EM59" i="12"/>
  <c r="EN59" i="12"/>
  <c r="EO59" i="12"/>
  <c r="EP59" i="12"/>
  <c r="EQ59" i="12"/>
  <c r="ER59" i="12"/>
  <c r="ES59" i="12"/>
  <c r="ET59" i="12"/>
  <c r="EU59" i="12"/>
  <c r="EV59" i="12"/>
  <c r="EW59" i="12"/>
  <c r="EX59" i="12"/>
  <c r="EY59" i="12"/>
  <c r="EZ59" i="12"/>
  <c r="FA59" i="12"/>
  <c r="FB59" i="12"/>
  <c r="FC59" i="12"/>
  <c r="FD59" i="12"/>
  <c r="FE59" i="12"/>
  <c r="FF59" i="12"/>
  <c r="FG59" i="12"/>
  <c r="FH59" i="12"/>
  <c r="FI59" i="12"/>
  <c r="FJ59" i="12"/>
  <c r="FK59" i="12"/>
  <c r="FL59" i="12"/>
  <c r="FM59" i="12"/>
  <c r="FN59" i="12"/>
  <c r="FO59" i="12"/>
  <c r="FP59" i="12"/>
  <c r="FQ59" i="12"/>
  <c r="B2" i="11"/>
  <c r="C2" i="11"/>
  <c r="H2" i="11"/>
  <c r="M2" i="11"/>
  <c r="O2" i="11"/>
  <c r="Q2" i="11"/>
  <c r="S2" i="11"/>
  <c r="W2" i="11"/>
  <c r="Y2" i="11"/>
  <c r="AB2" i="11"/>
  <c r="J4" i="11"/>
  <c r="K13" i="11" s="1"/>
  <c r="AO7" i="11"/>
  <c r="AO8" i="11"/>
  <c r="AO9" i="11"/>
  <c r="AO10" i="11"/>
  <c r="AO11" i="11"/>
  <c r="AO12" i="11"/>
  <c r="L13" i="11"/>
  <c r="AO13" i="11"/>
  <c r="K14" i="11"/>
  <c r="L14" i="11"/>
  <c r="AO14" i="11"/>
  <c r="L15" i="11"/>
  <c r="AO15" i="11"/>
  <c r="K16" i="11"/>
  <c r="L16" i="11"/>
  <c r="AO16" i="11"/>
  <c r="K17" i="11"/>
  <c r="L17" i="11"/>
  <c r="AO17" i="11"/>
  <c r="K18" i="11"/>
  <c r="L18" i="11"/>
  <c r="AO18" i="11"/>
  <c r="K19" i="11"/>
  <c r="L19" i="11"/>
  <c r="AO19" i="11"/>
  <c r="K20" i="11"/>
  <c r="L20" i="11"/>
  <c r="AO20" i="11"/>
  <c r="K21" i="11"/>
  <c r="L21" i="11"/>
  <c r="AO21" i="11"/>
  <c r="K22" i="11"/>
  <c r="L22" i="11"/>
  <c r="AO22" i="11"/>
  <c r="K23" i="11"/>
  <c r="L23" i="11"/>
  <c r="AO23" i="11"/>
  <c r="K24" i="11"/>
  <c r="L24" i="11"/>
  <c r="AO24" i="11"/>
  <c r="K25" i="11"/>
  <c r="L25" i="11"/>
  <c r="AO25" i="11"/>
  <c r="K26" i="11"/>
  <c r="L26" i="11"/>
  <c r="AO26" i="11"/>
  <c r="K27" i="11"/>
  <c r="L27" i="11"/>
  <c r="AO27" i="11"/>
  <c r="K28" i="11"/>
  <c r="L28" i="11"/>
  <c r="AO28" i="11"/>
  <c r="K29" i="11"/>
  <c r="L29" i="11"/>
  <c r="AO29" i="11"/>
  <c r="K30" i="11"/>
  <c r="L30" i="11"/>
  <c r="AO30" i="11"/>
  <c r="K32" i="11"/>
  <c r="L32" i="11"/>
  <c r="AO32" i="11"/>
  <c r="K33" i="11"/>
  <c r="L33" i="11"/>
  <c r="AO33" i="11"/>
  <c r="K34" i="11"/>
  <c r="L34" i="11"/>
  <c r="AO34" i="11"/>
  <c r="K35" i="11"/>
  <c r="L35" i="11"/>
  <c r="AO35" i="11"/>
  <c r="K36" i="11"/>
  <c r="L36" i="11"/>
  <c r="AO36" i="11"/>
  <c r="K37" i="11"/>
  <c r="L37" i="11"/>
  <c r="AO37" i="11"/>
  <c r="K38" i="11"/>
  <c r="L38" i="11"/>
  <c r="AO38" i="11"/>
  <c r="K39" i="11"/>
  <c r="L39" i="11"/>
  <c r="AO39" i="11"/>
  <c r="K40" i="11"/>
  <c r="L40" i="11"/>
  <c r="AO40" i="11"/>
  <c r="K41" i="11"/>
  <c r="L41" i="11"/>
  <c r="AO41" i="11"/>
  <c r="K42" i="11"/>
  <c r="L42" i="11"/>
  <c r="AO42" i="11"/>
  <c r="K43" i="11"/>
  <c r="L43" i="11"/>
  <c r="AO43" i="11"/>
  <c r="A45" i="11"/>
  <c r="AO45" i="11"/>
  <c r="AO46" i="11"/>
  <c r="AB48" i="11"/>
  <c r="AQ48" i="11" s="1"/>
  <c r="AC48" i="11"/>
  <c r="AD48" i="11"/>
  <c r="BO48" i="11" s="1"/>
  <c r="AE48" i="11"/>
  <c r="T48" i="11" s="1"/>
  <c r="AF48" i="11"/>
  <c r="CM48" i="11" s="1"/>
  <c r="AG48" i="11"/>
  <c r="AI48" i="11"/>
  <c r="DX48" i="11" s="1"/>
  <c r="AO48" i="11"/>
  <c r="AP48" i="11"/>
  <c r="AY48" i="11"/>
  <c r="BC48" i="11"/>
  <c r="BK48" i="11"/>
  <c r="BN48" i="11"/>
  <c r="BR48" i="11"/>
  <c r="BS48" i="11"/>
  <c r="BW48" i="11"/>
  <c r="BY48" i="11"/>
  <c r="BZ48" i="11"/>
  <c r="CA48" i="11"/>
  <c r="CB48" i="11"/>
  <c r="CC48" i="11"/>
  <c r="CD48" i="11"/>
  <c r="CE48" i="11"/>
  <c r="CF48" i="11"/>
  <c r="CG48" i="11"/>
  <c r="CH48" i="11"/>
  <c r="CI48" i="11"/>
  <c r="CJ48" i="11"/>
  <c r="CK48" i="11"/>
  <c r="CL48" i="11"/>
  <c r="CU48" i="11"/>
  <c r="DC48" i="11"/>
  <c r="DG48" i="11"/>
  <c r="DJ48" i="11"/>
  <c r="DK48" i="11"/>
  <c r="DL48" i="11"/>
  <c r="DM48" i="11"/>
  <c r="DN48" i="11"/>
  <c r="DO48" i="11"/>
  <c r="DP48" i="11"/>
  <c r="DQ48" i="11"/>
  <c r="DR48" i="11"/>
  <c r="DS48" i="11"/>
  <c r="DT48" i="11"/>
  <c r="DU48" i="11"/>
  <c r="DV48" i="11"/>
  <c r="DZ48" i="11"/>
  <c r="EB48" i="11"/>
  <c r="EF48" i="11"/>
  <c r="EG48" i="11"/>
  <c r="EH48" i="11"/>
  <c r="EI48" i="11"/>
  <c r="EJ48" i="11"/>
  <c r="EK48" i="11"/>
  <c r="EL48" i="11"/>
  <c r="EM48" i="11"/>
  <c r="EN48" i="11"/>
  <c r="EO48" i="11"/>
  <c r="EP48" i="11"/>
  <c r="EQ48" i="11"/>
  <c r="ER48" i="11"/>
  <c r="ES48" i="11"/>
  <c r="ET48" i="11"/>
  <c r="EU48" i="11"/>
  <c r="EV48" i="11"/>
  <c r="EW48" i="11"/>
  <c r="EX48" i="11"/>
  <c r="EY48" i="11"/>
  <c r="EZ48" i="11"/>
  <c r="FA48" i="11"/>
  <c r="FB48" i="11"/>
  <c r="FC48" i="11"/>
  <c r="FD48" i="11"/>
  <c r="FE48" i="11"/>
  <c r="FF48" i="11"/>
  <c r="FG48" i="11"/>
  <c r="FH48" i="11"/>
  <c r="FI48" i="11"/>
  <c r="FJ48" i="11"/>
  <c r="FK48" i="11"/>
  <c r="FL48" i="11"/>
  <c r="FM48" i="11"/>
  <c r="FN48" i="11"/>
  <c r="FO48" i="11"/>
  <c r="FP48" i="11"/>
  <c r="FQ48" i="11"/>
  <c r="AB49" i="11"/>
  <c r="AC49" i="11"/>
  <c r="BB49" i="11" s="1"/>
  <c r="AD49" i="11"/>
  <c r="BQ49" i="11" s="1"/>
  <c r="AE49" i="11"/>
  <c r="CH49" i="11" s="1"/>
  <c r="AF49" i="11"/>
  <c r="AG49" i="11"/>
  <c r="CX49" i="11" s="1"/>
  <c r="AI49" i="11"/>
  <c r="X49" i="11" s="1"/>
  <c r="AO49" i="11"/>
  <c r="AP49" i="11"/>
  <c r="AT49" i="11"/>
  <c r="BF49" i="11"/>
  <c r="BK49" i="11"/>
  <c r="BP49" i="11"/>
  <c r="BT49" i="11"/>
  <c r="BX49" i="11"/>
  <c r="BZ49" i="11"/>
  <c r="CC49" i="11"/>
  <c r="CD49" i="11"/>
  <c r="CK49" i="11"/>
  <c r="CL49" i="11"/>
  <c r="CT49" i="11"/>
  <c r="DA49" i="11"/>
  <c r="DB49" i="11"/>
  <c r="DF49" i="11"/>
  <c r="DG49" i="11"/>
  <c r="DJ49" i="11"/>
  <c r="DK49" i="11"/>
  <c r="DL49" i="11"/>
  <c r="DM49" i="11"/>
  <c r="DN49" i="11"/>
  <c r="DO49" i="11"/>
  <c r="DP49" i="11"/>
  <c r="DQ49" i="11"/>
  <c r="DR49" i="11"/>
  <c r="DS49" i="11"/>
  <c r="DT49" i="11"/>
  <c r="DU49" i="11"/>
  <c r="DV49" i="11"/>
  <c r="DY49" i="11"/>
  <c r="DZ49" i="11"/>
  <c r="EC49" i="11"/>
  <c r="ED49" i="11"/>
  <c r="EF49" i="11"/>
  <c r="EG49" i="11"/>
  <c r="EH49" i="11"/>
  <c r="EI49" i="11"/>
  <c r="EJ49" i="11"/>
  <c r="EK49" i="11"/>
  <c r="EL49" i="11"/>
  <c r="EM49" i="11"/>
  <c r="EN49" i="11"/>
  <c r="EO49" i="11"/>
  <c r="EP49" i="11"/>
  <c r="EQ49" i="11"/>
  <c r="ER49" i="11"/>
  <c r="ES49" i="11"/>
  <c r="ET49" i="11"/>
  <c r="EU49" i="11"/>
  <c r="EV49" i="11"/>
  <c r="EW49" i="11"/>
  <c r="EX49" i="11"/>
  <c r="EY49" i="11"/>
  <c r="EZ49" i="11"/>
  <c r="FA49" i="11"/>
  <c r="FB49" i="11"/>
  <c r="FC49" i="11"/>
  <c r="FD49" i="11"/>
  <c r="FE49" i="11"/>
  <c r="FF49" i="11"/>
  <c r="FG49" i="11"/>
  <c r="FH49" i="11"/>
  <c r="FI49" i="11"/>
  <c r="FJ49" i="11"/>
  <c r="FK49" i="11"/>
  <c r="FL49" i="11"/>
  <c r="FM49" i="11"/>
  <c r="FN49" i="11"/>
  <c r="FO49" i="11"/>
  <c r="FP49" i="11"/>
  <c r="FQ49" i="11"/>
  <c r="AB50" i="11"/>
  <c r="AC50" i="11"/>
  <c r="BD50" i="11" s="1"/>
  <c r="AD50" i="11"/>
  <c r="BO50" i="11" s="1"/>
  <c r="AE50" i="11"/>
  <c r="CA50" i="11" s="1"/>
  <c r="AF50" i="11"/>
  <c r="AG50" i="11"/>
  <c r="DA50" i="11" s="1"/>
  <c r="AI50" i="11"/>
  <c r="DW50" i="11" s="1"/>
  <c r="AO50" i="11"/>
  <c r="AP50" i="11"/>
  <c r="AR50" i="11"/>
  <c r="AT50" i="11"/>
  <c r="AV50" i="11"/>
  <c r="AW50" i="11"/>
  <c r="AZ50" i="11"/>
  <c r="BA50" i="11"/>
  <c r="BE50" i="11"/>
  <c r="BF50" i="11"/>
  <c r="BH50" i="11"/>
  <c r="BL50" i="11"/>
  <c r="BM50" i="11"/>
  <c r="BP50" i="11"/>
  <c r="BU50" i="11"/>
  <c r="BX50" i="11"/>
  <c r="CG50" i="11"/>
  <c r="CM50" i="11"/>
  <c r="CN50" i="11"/>
  <c r="CO50" i="11"/>
  <c r="CQ50" i="11"/>
  <c r="CR50" i="11"/>
  <c r="CS50" i="11"/>
  <c r="CU50" i="11"/>
  <c r="CV50" i="11"/>
  <c r="CW50" i="11"/>
  <c r="CY50" i="11"/>
  <c r="CZ50" i="11"/>
  <c r="DC50" i="11"/>
  <c r="DD50" i="11"/>
  <c r="DE50" i="11"/>
  <c r="DH50" i="11"/>
  <c r="DI50" i="11"/>
  <c r="DJ50" i="11"/>
  <c r="DK50" i="11"/>
  <c r="DL50" i="11"/>
  <c r="DM50" i="11"/>
  <c r="DN50" i="11"/>
  <c r="DO50" i="11"/>
  <c r="DP50" i="11"/>
  <c r="DQ50" i="11"/>
  <c r="DR50" i="11"/>
  <c r="DS50" i="11"/>
  <c r="DT50" i="11"/>
  <c r="DU50" i="11"/>
  <c r="DX50" i="11"/>
  <c r="DY50" i="11"/>
  <c r="EC50" i="11"/>
  <c r="EF50" i="11"/>
  <c r="EG50" i="11"/>
  <c r="EH50" i="11"/>
  <c r="EI50" i="11"/>
  <c r="EJ50" i="11"/>
  <c r="EK50" i="11"/>
  <c r="EL50" i="11"/>
  <c r="EM50" i="11"/>
  <c r="EN50" i="11"/>
  <c r="EO50" i="11"/>
  <c r="EP50" i="11"/>
  <c r="EQ50" i="11"/>
  <c r="ER50" i="11"/>
  <c r="ES50" i="11"/>
  <c r="ET50" i="11"/>
  <c r="EU50" i="11"/>
  <c r="EV50" i="11"/>
  <c r="EW50" i="11"/>
  <c r="EX50" i="11"/>
  <c r="EY50" i="11"/>
  <c r="EZ50" i="11"/>
  <c r="FA50" i="11"/>
  <c r="FB50" i="11"/>
  <c r="FC50" i="11"/>
  <c r="FD50" i="11"/>
  <c r="FE50" i="11"/>
  <c r="FF50" i="11"/>
  <c r="FG50" i="11"/>
  <c r="FH50" i="11"/>
  <c r="FI50" i="11"/>
  <c r="FJ50" i="11"/>
  <c r="FK50" i="11"/>
  <c r="FL50" i="11"/>
  <c r="FM50" i="11"/>
  <c r="FN50" i="11"/>
  <c r="FO50" i="11"/>
  <c r="FP50" i="11"/>
  <c r="FQ50" i="11"/>
  <c r="V51" i="11"/>
  <c r="AB51" i="11"/>
  <c r="Q51" i="11" s="1"/>
  <c r="AC51" i="11"/>
  <c r="BB51" i="11" s="1"/>
  <c r="AD51" i="11"/>
  <c r="BN51" i="11" s="1"/>
  <c r="AE51" i="11"/>
  <c r="T51" i="11" s="1"/>
  <c r="AF51" i="11"/>
  <c r="U51" i="11" s="1"/>
  <c r="AG51" i="11"/>
  <c r="CX51" i="11" s="1"/>
  <c r="AI51" i="11"/>
  <c r="DV51" i="11" s="1"/>
  <c r="AO51" i="11"/>
  <c r="AP51" i="11"/>
  <c r="AS51" i="11"/>
  <c r="AT51" i="11"/>
  <c r="AW51" i="11"/>
  <c r="AX51" i="11"/>
  <c r="BA51" i="11"/>
  <c r="BD51" i="11"/>
  <c r="BG51" i="11"/>
  <c r="BH51" i="11"/>
  <c r="BL51" i="11"/>
  <c r="BP51" i="11"/>
  <c r="BT51" i="11"/>
  <c r="BX51" i="11"/>
  <c r="CB51" i="11"/>
  <c r="CF51" i="11"/>
  <c r="CM51" i="11"/>
  <c r="CN51" i="11"/>
  <c r="CQ51" i="11"/>
  <c r="CR51" i="11"/>
  <c r="CU51" i="11"/>
  <c r="CV51" i="11"/>
  <c r="CY51" i="11"/>
  <c r="CZ51" i="11"/>
  <c r="DC51" i="11"/>
  <c r="DG51" i="11"/>
  <c r="DH51" i="11"/>
  <c r="DJ51" i="11"/>
  <c r="DK51" i="11"/>
  <c r="DL51" i="11"/>
  <c r="DM51" i="11"/>
  <c r="DN51" i="11"/>
  <c r="DO51" i="11"/>
  <c r="DP51" i="11"/>
  <c r="DQ51" i="11"/>
  <c r="DR51" i="11"/>
  <c r="DS51" i="11"/>
  <c r="DT51" i="11"/>
  <c r="DU51" i="11"/>
  <c r="DX51" i="11"/>
  <c r="EB51" i="11"/>
  <c r="EF51" i="11"/>
  <c r="EH51" i="11"/>
  <c r="EI51" i="11"/>
  <c r="EJ51" i="11"/>
  <c r="EK51" i="11"/>
  <c r="EL51" i="11"/>
  <c r="EM51" i="11"/>
  <c r="EN51" i="11"/>
  <c r="EO51" i="11"/>
  <c r="EP51" i="11"/>
  <c r="EQ51" i="11"/>
  <c r="ER51" i="11"/>
  <c r="ES51" i="11"/>
  <c r="ET51" i="11"/>
  <c r="EU51" i="11"/>
  <c r="EV51" i="11"/>
  <c r="EW51" i="11"/>
  <c r="EX51" i="11"/>
  <c r="EY51" i="11"/>
  <c r="EZ51" i="11"/>
  <c r="FA51" i="11"/>
  <c r="FB51" i="11"/>
  <c r="FC51" i="11"/>
  <c r="FD51" i="11"/>
  <c r="FE51" i="11"/>
  <c r="FF51" i="11"/>
  <c r="FG51" i="11"/>
  <c r="FH51" i="11"/>
  <c r="FI51" i="11"/>
  <c r="FJ51" i="11"/>
  <c r="FK51" i="11"/>
  <c r="FL51" i="11"/>
  <c r="FM51" i="11"/>
  <c r="FN51" i="11"/>
  <c r="FO51" i="11"/>
  <c r="FP51" i="11"/>
  <c r="FQ51" i="11"/>
  <c r="AB52" i="11"/>
  <c r="AS52" i="11" s="1"/>
  <c r="AC52" i="11"/>
  <c r="BE52" i="11" s="1"/>
  <c r="AD52" i="11"/>
  <c r="S52" i="11" s="1"/>
  <c r="AE52" i="11"/>
  <c r="CA52" i="11" s="1"/>
  <c r="AF52" i="11"/>
  <c r="CO52" i="11" s="1"/>
  <c r="AG52" i="11"/>
  <c r="DA52" i="11" s="1"/>
  <c r="AI52" i="11"/>
  <c r="X52" i="11" s="1"/>
  <c r="AO52" i="11"/>
  <c r="AP52" i="11"/>
  <c r="AY52" i="11"/>
  <c r="BC52" i="11"/>
  <c r="BO52" i="11"/>
  <c r="BT52" i="11"/>
  <c r="BZ52" i="11"/>
  <c r="CC52" i="11"/>
  <c r="CD52" i="11"/>
  <c r="CF52" i="11"/>
  <c r="CG52" i="11"/>
  <c r="CH52" i="11"/>
  <c r="CJ52" i="11"/>
  <c r="CK52" i="11"/>
  <c r="CL52" i="11"/>
  <c r="CT52" i="11"/>
  <c r="CY52" i="11"/>
  <c r="DC52" i="11"/>
  <c r="DG52" i="11"/>
  <c r="DJ52" i="11"/>
  <c r="DK52" i="11"/>
  <c r="DL52" i="11"/>
  <c r="DM52" i="11"/>
  <c r="DN52" i="11"/>
  <c r="DO52" i="11"/>
  <c r="DP52" i="11"/>
  <c r="DQ52" i="11"/>
  <c r="DR52" i="11"/>
  <c r="DS52" i="11"/>
  <c r="DT52" i="11"/>
  <c r="DU52" i="11"/>
  <c r="DY52" i="11"/>
  <c r="EC52" i="11"/>
  <c r="EG52" i="11"/>
  <c r="EH52" i="11"/>
  <c r="EI52" i="11"/>
  <c r="EJ52" i="11"/>
  <c r="EK52" i="11"/>
  <c r="EL52" i="11"/>
  <c r="EM52" i="11"/>
  <c r="EN52" i="11"/>
  <c r="EO52" i="11"/>
  <c r="EP52" i="11"/>
  <c r="EQ52" i="11"/>
  <c r="ER52" i="11"/>
  <c r="ES52" i="11"/>
  <c r="ET52" i="11"/>
  <c r="EU52" i="11"/>
  <c r="EV52" i="11"/>
  <c r="EW52" i="11"/>
  <c r="EX52" i="11"/>
  <c r="EY52" i="11"/>
  <c r="EZ52" i="11"/>
  <c r="FA52" i="11"/>
  <c r="FB52" i="11"/>
  <c r="FC52" i="11"/>
  <c r="FD52" i="11"/>
  <c r="FE52" i="11"/>
  <c r="FF52" i="11"/>
  <c r="FG52" i="11"/>
  <c r="FH52" i="11"/>
  <c r="FI52" i="11"/>
  <c r="FJ52" i="11"/>
  <c r="FK52" i="11"/>
  <c r="FL52" i="11"/>
  <c r="FM52" i="11"/>
  <c r="FN52" i="11"/>
  <c r="FO52" i="11"/>
  <c r="FP52" i="11"/>
  <c r="FQ52" i="11"/>
  <c r="AB53" i="11"/>
  <c r="AR53" i="11" s="1"/>
  <c r="AC53" i="11"/>
  <c r="R53" i="11" s="1"/>
  <c r="AD53" i="11"/>
  <c r="S53" i="11" s="1"/>
  <c r="AE53" i="11"/>
  <c r="CB53" i="11" s="1"/>
  <c r="AF53" i="11"/>
  <c r="CN53" i="11" s="1"/>
  <c r="AG53" i="11"/>
  <c r="V53" i="11" s="1"/>
  <c r="AI53" i="11"/>
  <c r="DY53" i="11" s="1"/>
  <c r="AO53" i="11"/>
  <c r="AP53" i="11"/>
  <c r="BB53" i="11"/>
  <c r="BG53" i="11"/>
  <c r="BM53" i="11"/>
  <c r="BN53" i="11"/>
  <c r="BP53" i="11"/>
  <c r="BQ53" i="11"/>
  <c r="BR53" i="11"/>
  <c r="BT53" i="11"/>
  <c r="BU53" i="11"/>
  <c r="BV53" i="11"/>
  <c r="BX53" i="11"/>
  <c r="BY53" i="11"/>
  <c r="BZ53" i="11"/>
  <c r="CG53" i="11"/>
  <c r="CH53" i="11"/>
  <c r="DA53" i="11"/>
  <c r="DE53" i="11"/>
  <c r="DF53" i="11"/>
  <c r="DJ53" i="11"/>
  <c r="DK53" i="11"/>
  <c r="DL53" i="11"/>
  <c r="DM53" i="11"/>
  <c r="DN53" i="11"/>
  <c r="DO53" i="11"/>
  <c r="DP53" i="11"/>
  <c r="DQ53" i="11"/>
  <c r="DR53" i="11"/>
  <c r="DS53" i="11"/>
  <c r="DT53" i="11"/>
  <c r="DU53" i="11"/>
  <c r="DV53" i="11"/>
  <c r="DW53" i="11"/>
  <c r="DX53" i="11"/>
  <c r="DZ53" i="11"/>
  <c r="EA53" i="11"/>
  <c r="EB53" i="11"/>
  <c r="ED53" i="11"/>
  <c r="EE53" i="11"/>
  <c r="EF53" i="11"/>
  <c r="EH53" i="11"/>
  <c r="EI53" i="11"/>
  <c r="EJ53" i="11"/>
  <c r="EK53" i="11"/>
  <c r="EL53" i="11"/>
  <c r="EM53" i="11"/>
  <c r="EN53" i="11"/>
  <c r="EO53" i="11"/>
  <c r="EP53" i="11"/>
  <c r="EQ53" i="11"/>
  <c r="ER53" i="11"/>
  <c r="ES53" i="11"/>
  <c r="ET53" i="11"/>
  <c r="EU53" i="11"/>
  <c r="EV53" i="11"/>
  <c r="EW53" i="11"/>
  <c r="EX53" i="11"/>
  <c r="EY53" i="11"/>
  <c r="EZ53" i="11"/>
  <c r="FA53" i="11"/>
  <c r="FB53" i="11"/>
  <c r="FC53" i="11"/>
  <c r="FD53" i="11"/>
  <c r="FE53" i="11"/>
  <c r="FF53" i="11"/>
  <c r="FG53" i="11"/>
  <c r="FH53" i="11"/>
  <c r="FI53" i="11"/>
  <c r="FJ53" i="11"/>
  <c r="FK53" i="11"/>
  <c r="FL53" i="11"/>
  <c r="FM53" i="11"/>
  <c r="FN53" i="11"/>
  <c r="FO53" i="11"/>
  <c r="FP53" i="11"/>
  <c r="FQ53" i="11"/>
  <c r="V54" i="11"/>
  <c r="AB54" i="11"/>
  <c r="Q54" i="11" s="1"/>
  <c r="AC54" i="11"/>
  <c r="R54" i="11" s="1"/>
  <c r="AD54" i="11"/>
  <c r="BO54" i="11" s="1"/>
  <c r="AE54" i="11"/>
  <c r="CA54" i="11" s="1"/>
  <c r="AF54" i="11"/>
  <c r="U54" i="11" s="1"/>
  <c r="AG54" i="11"/>
  <c r="CX54" i="11" s="1"/>
  <c r="AI54" i="11"/>
  <c r="DW54" i="11" s="1"/>
  <c r="AO54" i="11"/>
  <c r="AP54" i="11"/>
  <c r="AR54" i="11"/>
  <c r="AS54" i="11"/>
  <c r="AV54" i="11"/>
  <c r="AW54" i="11"/>
  <c r="AX54" i="11"/>
  <c r="BA54" i="11"/>
  <c r="BB54" i="11"/>
  <c r="BC54" i="11"/>
  <c r="BE54" i="11"/>
  <c r="BF54" i="11"/>
  <c r="BG54" i="11"/>
  <c r="BI54" i="11"/>
  <c r="BJ54" i="11"/>
  <c r="BK54" i="11"/>
  <c r="BM54" i="11"/>
  <c r="BQ54" i="11"/>
  <c r="BY54" i="11"/>
  <c r="CG54" i="11"/>
  <c r="CL54" i="11"/>
  <c r="CO54" i="11"/>
  <c r="CP54" i="11"/>
  <c r="CR54" i="11"/>
  <c r="CT54" i="11"/>
  <c r="CV54" i="11"/>
  <c r="CW54" i="11"/>
  <c r="CY54" i="11"/>
  <c r="CZ54" i="11"/>
  <c r="DA54" i="11"/>
  <c r="DC54" i="11"/>
  <c r="DD54" i="11"/>
  <c r="DE54" i="11"/>
  <c r="DG54" i="11"/>
  <c r="DH54" i="11"/>
  <c r="DI54" i="11"/>
  <c r="DJ54" i="11"/>
  <c r="DK54" i="11"/>
  <c r="DL54" i="11"/>
  <c r="DM54" i="11"/>
  <c r="DN54" i="11"/>
  <c r="DO54" i="11"/>
  <c r="DP54" i="11"/>
  <c r="DQ54" i="11"/>
  <c r="DR54" i="11"/>
  <c r="DS54" i="11"/>
  <c r="DT54" i="11"/>
  <c r="DU54" i="11"/>
  <c r="EC54" i="11"/>
  <c r="EH54" i="11"/>
  <c r="EI54" i="11"/>
  <c r="EJ54" i="11"/>
  <c r="EK54" i="11"/>
  <c r="EL54" i="11"/>
  <c r="EM54" i="11"/>
  <c r="EN54" i="11"/>
  <c r="EO54" i="11"/>
  <c r="EP54" i="11"/>
  <c r="EQ54" i="11"/>
  <c r="ER54" i="11"/>
  <c r="ES54" i="11"/>
  <c r="ET54" i="11"/>
  <c r="EU54" i="11"/>
  <c r="EV54" i="11"/>
  <c r="EW54" i="11"/>
  <c r="EX54" i="11"/>
  <c r="EY54" i="11"/>
  <c r="EZ54" i="11"/>
  <c r="FA54" i="11"/>
  <c r="FB54" i="11"/>
  <c r="FC54" i="11"/>
  <c r="FD54" i="11"/>
  <c r="FE54" i="11"/>
  <c r="FF54" i="11"/>
  <c r="FG54" i="11"/>
  <c r="FH54" i="11"/>
  <c r="FI54" i="11"/>
  <c r="FJ54" i="11"/>
  <c r="FK54" i="11"/>
  <c r="FL54" i="11"/>
  <c r="FM54" i="11"/>
  <c r="FN54" i="11"/>
  <c r="FO54" i="11"/>
  <c r="FP54" i="11"/>
  <c r="FQ54" i="11"/>
  <c r="AB55" i="11"/>
  <c r="AS55" i="11" s="1"/>
  <c r="AC55" i="11"/>
  <c r="BB55" i="11" s="1"/>
  <c r="AD55" i="11"/>
  <c r="BN55" i="11" s="1"/>
  <c r="AE55" i="11"/>
  <c r="T55" i="11" s="1"/>
  <c r="AF55" i="11"/>
  <c r="U55" i="11" s="1"/>
  <c r="AG55" i="11"/>
  <c r="CX55" i="11" s="1"/>
  <c r="AI55" i="11"/>
  <c r="DV55" i="11" s="1"/>
  <c r="AO55" i="11"/>
  <c r="AP55" i="11"/>
  <c r="AQ55" i="11"/>
  <c r="AT55" i="11"/>
  <c r="AU55" i="11"/>
  <c r="AX55" i="11"/>
  <c r="AY55" i="11"/>
  <c r="BP55" i="11"/>
  <c r="BT55" i="11"/>
  <c r="BX55" i="11"/>
  <c r="CA55" i="11"/>
  <c r="CC55" i="11"/>
  <c r="CE55" i="11"/>
  <c r="CF55" i="11"/>
  <c r="CI55" i="11"/>
  <c r="CJ55" i="11"/>
  <c r="CK55" i="11"/>
  <c r="CM55" i="11"/>
  <c r="CN55" i="11"/>
  <c r="CO55" i="11"/>
  <c r="CQ55" i="11"/>
  <c r="CR55" i="11"/>
  <c r="CS55" i="11"/>
  <c r="CU55" i="11"/>
  <c r="CV55" i="11"/>
  <c r="CW55" i="11"/>
  <c r="DJ55" i="11"/>
  <c r="DK55" i="11"/>
  <c r="DL55" i="11"/>
  <c r="DM55" i="11"/>
  <c r="DN55" i="11"/>
  <c r="DO55" i="11"/>
  <c r="DP55" i="11"/>
  <c r="DQ55" i="11"/>
  <c r="DR55" i="11"/>
  <c r="DS55" i="11"/>
  <c r="DT55" i="11"/>
  <c r="DU55" i="11"/>
  <c r="DX55" i="11"/>
  <c r="EB55" i="11"/>
  <c r="EF55" i="11"/>
  <c r="EH55" i="11"/>
  <c r="EI55" i="11"/>
  <c r="EJ55" i="11"/>
  <c r="EK55" i="11"/>
  <c r="EL55" i="11"/>
  <c r="EM55" i="11"/>
  <c r="EN55" i="11"/>
  <c r="EO55" i="11"/>
  <c r="EP55" i="11"/>
  <c r="EQ55" i="11"/>
  <c r="ER55" i="11"/>
  <c r="ES55" i="11"/>
  <c r="ET55" i="11"/>
  <c r="EU55" i="11"/>
  <c r="EV55" i="11"/>
  <c r="EW55" i="11"/>
  <c r="EX55" i="11"/>
  <c r="EY55" i="11"/>
  <c r="EZ55" i="11"/>
  <c r="FA55" i="11"/>
  <c r="FB55" i="11"/>
  <c r="FC55" i="11"/>
  <c r="FD55" i="11"/>
  <c r="FE55" i="11"/>
  <c r="FF55" i="11"/>
  <c r="FG55" i="11"/>
  <c r="FH55" i="11"/>
  <c r="FI55" i="11"/>
  <c r="FJ55" i="11"/>
  <c r="FK55" i="11"/>
  <c r="FL55" i="11"/>
  <c r="FM55" i="11"/>
  <c r="FN55" i="11"/>
  <c r="FO55" i="11"/>
  <c r="FP55" i="11"/>
  <c r="FQ55" i="11"/>
  <c r="AB56" i="11"/>
  <c r="AS56" i="11" s="1"/>
  <c r="AC56" i="11"/>
  <c r="BE56" i="11" s="1"/>
  <c r="AD56" i="11"/>
  <c r="S56" i="11" s="1"/>
  <c r="AE56" i="11"/>
  <c r="CC56" i="11" s="1"/>
  <c r="AF56" i="11"/>
  <c r="CO56" i="11" s="1"/>
  <c r="AG56" i="11"/>
  <c r="DA56" i="11" s="1"/>
  <c r="AI56" i="11"/>
  <c r="X56" i="11" s="1"/>
  <c r="AO56" i="11"/>
  <c r="AP56" i="11"/>
  <c r="AX56" i="11"/>
  <c r="BC56" i="11"/>
  <c r="BG56" i="11"/>
  <c r="BN56" i="11"/>
  <c r="BO56" i="11"/>
  <c r="BP56" i="11"/>
  <c r="BS56" i="11"/>
  <c r="BT56" i="11"/>
  <c r="BV56" i="11"/>
  <c r="BX56" i="11"/>
  <c r="CA56" i="11"/>
  <c r="CE56" i="11"/>
  <c r="CL56" i="11"/>
  <c r="CM56" i="11"/>
  <c r="CP56" i="11"/>
  <c r="CT56" i="11"/>
  <c r="CU56" i="11"/>
  <c r="DC56" i="11"/>
  <c r="DG56" i="11"/>
  <c r="DJ56" i="11"/>
  <c r="DK56" i="11"/>
  <c r="DL56" i="11"/>
  <c r="DM56" i="11"/>
  <c r="DN56" i="11"/>
  <c r="DO56" i="11"/>
  <c r="DP56" i="11"/>
  <c r="DQ56" i="11"/>
  <c r="DR56" i="11"/>
  <c r="DS56" i="11"/>
  <c r="DT56" i="11"/>
  <c r="DU56" i="11"/>
  <c r="DV56" i="11"/>
  <c r="DX56" i="11"/>
  <c r="DZ56" i="11"/>
  <c r="EA56" i="11"/>
  <c r="ED56" i="11"/>
  <c r="EE56" i="11"/>
  <c r="EF56" i="11"/>
  <c r="EH56" i="11"/>
  <c r="EI56" i="11"/>
  <c r="EJ56" i="11"/>
  <c r="EK56" i="11"/>
  <c r="EL56" i="11"/>
  <c r="EM56" i="11"/>
  <c r="EN56" i="11"/>
  <c r="EO56" i="11"/>
  <c r="EP56" i="11"/>
  <c r="EQ56" i="11"/>
  <c r="ER56" i="11"/>
  <c r="ES56" i="11"/>
  <c r="ET56" i="11"/>
  <c r="EU56" i="11"/>
  <c r="EV56" i="11"/>
  <c r="EW56" i="11"/>
  <c r="EX56" i="11"/>
  <c r="EY56" i="11"/>
  <c r="EZ56" i="11"/>
  <c r="FA56" i="11"/>
  <c r="FB56" i="11"/>
  <c r="FC56" i="11"/>
  <c r="FD56" i="11"/>
  <c r="FE56" i="11"/>
  <c r="FF56" i="11"/>
  <c r="FG56" i="11"/>
  <c r="FH56" i="11"/>
  <c r="FI56" i="11"/>
  <c r="FJ56" i="11"/>
  <c r="FK56" i="11"/>
  <c r="FL56" i="11"/>
  <c r="FM56" i="11"/>
  <c r="FN56" i="11"/>
  <c r="FO56" i="11"/>
  <c r="FP56" i="11"/>
  <c r="FQ56" i="11"/>
  <c r="AB57" i="11"/>
  <c r="AR57" i="11" s="1"/>
  <c r="AC57" i="11"/>
  <c r="R57" i="11" s="1"/>
  <c r="AD57" i="11"/>
  <c r="S57" i="11" s="1"/>
  <c r="AE57" i="11"/>
  <c r="CB57" i="11" s="1"/>
  <c r="AF57" i="11"/>
  <c r="CN57" i="11" s="1"/>
  <c r="AG57" i="11"/>
  <c r="V57" i="11" s="1"/>
  <c r="AI57" i="11"/>
  <c r="DY57" i="11" s="1"/>
  <c r="AO57" i="11"/>
  <c r="AP57" i="11"/>
  <c r="BB57" i="11"/>
  <c r="BC57" i="11"/>
  <c r="BF57" i="11"/>
  <c r="BG57" i="11"/>
  <c r="BI57" i="11"/>
  <c r="BK57" i="11"/>
  <c r="BM57" i="11"/>
  <c r="BN57" i="11"/>
  <c r="BQ57" i="11"/>
  <c r="BR57" i="11"/>
  <c r="BT57" i="11"/>
  <c r="BV57" i="11"/>
  <c r="BX57" i="11"/>
  <c r="BY57" i="11"/>
  <c r="BZ57" i="11"/>
  <c r="CG57" i="11"/>
  <c r="CH57" i="11"/>
  <c r="CT57" i="11"/>
  <c r="CY57" i="11"/>
  <c r="DA57" i="11"/>
  <c r="DB57" i="11"/>
  <c r="DE57" i="11"/>
  <c r="DF57" i="11"/>
  <c r="DG57" i="11"/>
  <c r="DJ57" i="11"/>
  <c r="DK57" i="11"/>
  <c r="DL57" i="11"/>
  <c r="DM57" i="11"/>
  <c r="DN57" i="11"/>
  <c r="DO57" i="11"/>
  <c r="DP57" i="11"/>
  <c r="DQ57" i="11"/>
  <c r="DR57" i="11"/>
  <c r="DS57" i="11"/>
  <c r="DT57" i="11"/>
  <c r="DU57" i="11"/>
  <c r="DV57" i="11"/>
  <c r="DW57" i="11"/>
  <c r="DX57" i="11"/>
  <c r="EA57" i="11"/>
  <c r="EB57" i="11"/>
  <c r="ED57" i="11"/>
  <c r="EF57" i="11"/>
  <c r="EH57" i="11"/>
  <c r="EI57" i="11"/>
  <c r="EJ57" i="11"/>
  <c r="EK57" i="11"/>
  <c r="EL57" i="11"/>
  <c r="EM57" i="11"/>
  <c r="EN57" i="11"/>
  <c r="EO57" i="11"/>
  <c r="EP57" i="11"/>
  <c r="EQ57" i="11"/>
  <c r="ER57" i="11"/>
  <c r="ES57" i="11"/>
  <c r="ET57" i="11"/>
  <c r="EU57" i="11"/>
  <c r="EV57" i="11"/>
  <c r="EW57" i="11"/>
  <c r="EX57" i="11"/>
  <c r="EY57" i="11"/>
  <c r="EZ57" i="11"/>
  <c r="FA57" i="11"/>
  <c r="FB57" i="11"/>
  <c r="FC57" i="11"/>
  <c r="FD57" i="11"/>
  <c r="FE57" i="11"/>
  <c r="FF57" i="11"/>
  <c r="FG57" i="11"/>
  <c r="FH57" i="11"/>
  <c r="FI57" i="11"/>
  <c r="FJ57" i="11"/>
  <c r="FK57" i="11"/>
  <c r="FL57" i="11"/>
  <c r="FM57" i="11"/>
  <c r="FN57" i="11"/>
  <c r="FO57" i="11"/>
  <c r="FP57" i="11"/>
  <c r="FQ57" i="11"/>
  <c r="V58" i="11"/>
  <c r="AB58" i="11"/>
  <c r="Q58" i="11" s="1"/>
  <c r="AC58" i="11"/>
  <c r="R58" i="11" s="1"/>
  <c r="AD58" i="11"/>
  <c r="BO58" i="11" s="1"/>
  <c r="AE58" i="11"/>
  <c r="CA58" i="11" s="1"/>
  <c r="AF58" i="11"/>
  <c r="U58" i="11" s="1"/>
  <c r="AG58" i="11"/>
  <c r="CX58" i="11" s="1"/>
  <c r="AI58" i="11"/>
  <c r="DW58" i="11" s="1"/>
  <c r="AO58" i="11"/>
  <c r="AP58" i="11"/>
  <c r="AV58" i="11"/>
  <c r="AW58" i="11"/>
  <c r="BB58" i="11"/>
  <c r="BC58" i="11"/>
  <c r="BF58" i="11"/>
  <c r="BG58" i="11"/>
  <c r="BJ58" i="11"/>
  <c r="BK58" i="11"/>
  <c r="BM58" i="11"/>
  <c r="BQ58" i="11"/>
  <c r="BY58" i="11"/>
  <c r="CC58" i="11"/>
  <c r="CL58" i="11"/>
  <c r="CO58" i="11"/>
  <c r="CT58" i="11"/>
  <c r="CV58" i="11"/>
  <c r="CY58" i="11"/>
  <c r="CZ58" i="11"/>
  <c r="DA58" i="11"/>
  <c r="DC58" i="11"/>
  <c r="DD58" i="11"/>
  <c r="DE58" i="11"/>
  <c r="DG58" i="11"/>
  <c r="DH58" i="11"/>
  <c r="DI58" i="11"/>
  <c r="DJ58" i="11"/>
  <c r="DK58" i="11"/>
  <c r="DL58" i="11"/>
  <c r="DM58" i="11"/>
  <c r="DN58" i="11"/>
  <c r="DO58" i="11"/>
  <c r="DP58" i="11"/>
  <c r="DQ58" i="11"/>
  <c r="DR58" i="11"/>
  <c r="DS58" i="11"/>
  <c r="DT58" i="11"/>
  <c r="DU58" i="11"/>
  <c r="EC58" i="11"/>
  <c r="EH58" i="11"/>
  <c r="EI58" i="11"/>
  <c r="EJ58" i="11"/>
  <c r="EK58" i="11"/>
  <c r="EL58" i="11"/>
  <c r="EM58" i="11"/>
  <c r="EN58" i="11"/>
  <c r="EO58" i="11"/>
  <c r="EP58" i="11"/>
  <c r="EQ58" i="11"/>
  <c r="ER58" i="11"/>
  <c r="ES58" i="11"/>
  <c r="ET58" i="11"/>
  <c r="EU58" i="11"/>
  <c r="EV58" i="11"/>
  <c r="EW58" i="11"/>
  <c r="EX58" i="11"/>
  <c r="EY58" i="11"/>
  <c r="EZ58" i="11"/>
  <c r="FA58" i="11"/>
  <c r="FB58" i="11"/>
  <c r="FC58" i="11"/>
  <c r="FD58" i="11"/>
  <c r="FE58" i="11"/>
  <c r="FF58" i="11"/>
  <c r="FG58" i="11"/>
  <c r="FH58" i="11"/>
  <c r="FI58" i="11"/>
  <c r="FJ58" i="11"/>
  <c r="FK58" i="11"/>
  <c r="FL58" i="11"/>
  <c r="FM58" i="11"/>
  <c r="FN58" i="11"/>
  <c r="FO58" i="11"/>
  <c r="FP58" i="11"/>
  <c r="FQ58" i="11"/>
  <c r="AB59" i="11"/>
  <c r="AS59" i="11" s="1"/>
  <c r="AC59" i="11"/>
  <c r="BB59" i="11" s="1"/>
  <c r="AD59" i="11"/>
  <c r="BN59" i="11" s="1"/>
  <c r="AE59" i="11"/>
  <c r="T59" i="11" s="1"/>
  <c r="AF59" i="11"/>
  <c r="U59" i="11" s="1"/>
  <c r="AG59" i="11"/>
  <c r="CX59" i="11" s="1"/>
  <c r="AI59" i="11"/>
  <c r="DV59" i="11" s="1"/>
  <c r="AO59" i="11"/>
  <c r="AP59" i="11"/>
  <c r="AU59" i="11"/>
  <c r="AX59" i="11"/>
  <c r="BD59" i="11"/>
  <c r="BL59" i="11"/>
  <c r="BP59" i="11"/>
  <c r="BX59" i="11"/>
  <c r="CA59" i="11"/>
  <c r="CC59" i="11"/>
  <c r="CI59" i="11"/>
  <c r="CJ59" i="11"/>
  <c r="CN59" i="11"/>
  <c r="CO59" i="11"/>
  <c r="CS59" i="11"/>
  <c r="CU59" i="11"/>
  <c r="DD59" i="11"/>
  <c r="DJ59" i="11"/>
  <c r="DK59" i="11"/>
  <c r="DL59" i="11"/>
  <c r="DM59" i="11"/>
  <c r="DN59" i="11"/>
  <c r="DO59" i="11"/>
  <c r="DP59" i="11"/>
  <c r="DQ59" i="11"/>
  <c r="DR59" i="11"/>
  <c r="DS59" i="11"/>
  <c r="DT59" i="11"/>
  <c r="DU59" i="11"/>
  <c r="DX59" i="11"/>
  <c r="EF59" i="11"/>
  <c r="EH59" i="11"/>
  <c r="EI59" i="11"/>
  <c r="EJ59" i="11"/>
  <c r="EK59" i="11"/>
  <c r="EL59" i="11"/>
  <c r="EM59" i="11"/>
  <c r="EN59" i="11"/>
  <c r="EO59" i="11"/>
  <c r="EP59" i="11"/>
  <c r="EQ59" i="11"/>
  <c r="ER59" i="11"/>
  <c r="ES59" i="11"/>
  <c r="ET59" i="11"/>
  <c r="EU59" i="11"/>
  <c r="EV59" i="11"/>
  <c r="EW59" i="11"/>
  <c r="EX59" i="11"/>
  <c r="EY59" i="11"/>
  <c r="EZ59" i="11"/>
  <c r="FA59" i="11"/>
  <c r="FB59" i="11"/>
  <c r="FC59" i="11"/>
  <c r="FD59" i="11"/>
  <c r="FE59" i="11"/>
  <c r="FF59" i="11"/>
  <c r="FG59" i="11"/>
  <c r="FH59" i="11"/>
  <c r="FI59" i="11"/>
  <c r="FJ59" i="11"/>
  <c r="FK59" i="11"/>
  <c r="FL59" i="11"/>
  <c r="FM59" i="11"/>
  <c r="FN59" i="11"/>
  <c r="FO59" i="11"/>
  <c r="FP59" i="11"/>
  <c r="FQ59" i="11"/>
  <c r="B2" i="10"/>
  <c r="C2" i="10"/>
  <c r="H2" i="10"/>
  <c r="M2" i="10"/>
  <c r="O2" i="10"/>
  <c r="Q2" i="10"/>
  <c r="S2" i="10"/>
  <c r="W2" i="10"/>
  <c r="Y2" i="10"/>
  <c r="AB2" i="10"/>
  <c r="J4" i="10"/>
  <c r="AO7" i="10"/>
  <c r="AO8" i="10"/>
  <c r="AO9" i="10"/>
  <c r="AO10" i="10"/>
  <c r="AO11" i="10"/>
  <c r="AO12" i="10"/>
  <c r="K13" i="10"/>
  <c r="L13" i="10"/>
  <c r="AO13" i="10"/>
  <c r="K14" i="10"/>
  <c r="L14" i="10"/>
  <c r="AO14" i="10"/>
  <c r="K15" i="10"/>
  <c r="L15" i="10"/>
  <c r="AO15" i="10"/>
  <c r="K16" i="10"/>
  <c r="L16" i="10"/>
  <c r="AO16" i="10"/>
  <c r="K17" i="10"/>
  <c r="L17" i="10"/>
  <c r="AO17" i="10"/>
  <c r="K18" i="10"/>
  <c r="L18" i="10"/>
  <c r="AO18" i="10"/>
  <c r="K19" i="10"/>
  <c r="L19" i="10"/>
  <c r="AO19" i="10"/>
  <c r="K20" i="10"/>
  <c r="L20" i="10"/>
  <c r="AO20" i="10"/>
  <c r="K21" i="10"/>
  <c r="L21" i="10"/>
  <c r="AO21" i="10"/>
  <c r="K22" i="10"/>
  <c r="L22" i="10"/>
  <c r="AO22" i="10"/>
  <c r="K23" i="10"/>
  <c r="L23" i="10"/>
  <c r="AO23" i="10"/>
  <c r="K24" i="10"/>
  <c r="L24" i="10"/>
  <c r="AO24" i="10"/>
  <c r="K25" i="10"/>
  <c r="L25" i="10"/>
  <c r="AO25" i="10"/>
  <c r="K26" i="10"/>
  <c r="L26" i="10"/>
  <c r="AO26" i="10"/>
  <c r="K27" i="10"/>
  <c r="L27" i="10"/>
  <c r="AO27" i="10"/>
  <c r="K28" i="10"/>
  <c r="L28" i="10"/>
  <c r="AO28" i="10"/>
  <c r="K29" i="10"/>
  <c r="L29" i="10"/>
  <c r="AO29" i="10"/>
  <c r="K30" i="10"/>
  <c r="L30" i="10"/>
  <c r="AO30" i="10"/>
  <c r="K32" i="10"/>
  <c r="L32" i="10"/>
  <c r="AO32" i="10"/>
  <c r="K33" i="10"/>
  <c r="L33" i="10"/>
  <c r="AO33" i="10"/>
  <c r="K34" i="10"/>
  <c r="L34" i="10"/>
  <c r="AO34" i="10"/>
  <c r="K35" i="10"/>
  <c r="L35" i="10"/>
  <c r="AO35" i="10"/>
  <c r="K36" i="10"/>
  <c r="L36" i="10"/>
  <c r="AO36" i="10"/>
  <c r="K37" i="10"/>
  <c r="L37" i="10"/>
  <c r="AO37" i="10"/>
  <c r="K38" i="10"/>
  <c r="L38" i="10"/>
  <c r="AO38" i="10"/>
  <c r="K39" i="10"/>
  <c r="L39" i="10"/>
  <c r="AO39" i="10"/>
  <c r="K40" i="10"/>
  <c r="L40" i="10"/>
  <c r="AO40" i="10"/>
  <c r="K41" i="10"/>
  <c r="L41" i="10"/>
  <c r="AO41" i="10"/>
  <c r="K42" i="10"/>
  <c r="L42" i="10"/>
  <c r="AO42" i="10"/>
  <c r="K43" i="10"/>
  <c r="L43" i="10"/>
  <c r="AO43" i="10"/>
  <c r="A45" i="10"/>
  <c r="AO45" i="10"/>
  <c r="AO46" i="10"/>
  <c r="V48" i="10"/>
  <c r="AB48" i="10"/>
  <c r="Q48" i="10" s="1"/>
  <c r="AC48" i="10"/>
  <c r="R48" i="10" s="1"/>
  <c r="AD48" i="10"/>
  <c r="BO48" i="10" s="1"/>
  <c r="AE48" i="10"/>
  <c r="CA48" i="10" s="1"/>
  <c r="AF48" i="10"/>
  <c r="U48" i="10" s="1"/>
  <c r="AG48" i="10"/>
  <c r="AI48" i="10"/>
  <c r="X48" i="10" s="1"/>
  <c r="AO48" i="10"/>
  <c r="AP48" i="10"/>
  <c r="AT48" i="10"/>
  <c r="AX48" i="10"/>
  <c r="BB48" i="10"/>
  <c r="BC48" i="10"/>
  <c r="BD48" i="10"/>
  <c r="BE48" i="10"/>
  <c r="BF48" i="10"/>
  <c r="BG48" i="10"/>
  <c r="BH48" i="10"/>
  <c r="BI48" i="10"/>
  <c r="BJ48" i="10"/>
  <c r="BK48" i="10"/>
  <c r="BL48" i="10"/>
  <c r="BM48" i="10"/>
  <c r="BP48" i="10"/>
  <c r="BT48" i="10"/>
  <c r="BU48" i="10"/>
  <c r="BX48" i="10"/>
  <c r="CC48" i="10"/>
  <c r="CG48" i="10"/>
  <c r="CO48" i="10"/>
  <c r="CS48" i="10"/>
  <c r="CW48" i="10"/>
  <c r="CX48" i="10"/>
  <c r="CY48" i="10"/>
  <c r="CZ48" i="10"/>
  <c r="DA48" i="10"/>
  <c r="DB48" i="10"/>
  <c r="DC48" i="10"/>
  <c r="DD48" i="10"/>
  <c r="DE48" i="10"/>
  <c r="DF48" i="10"/>
  <c r="DG48" i="10"/>
  <c r="DH48" i="10"/>
  <c r="DI48" i="10"/>
  <c r="DJ48" i="10"/>
  <c r="DK48" i="10"/>
  <c r="DL48" i="10"/>
  <c r="DM48" i="10"/>
  <c r="DN48" i="10"/>
  <c r="DO48" i="10"/>
  <c r="DP48" i="10"/>
  <c r="DQ48" i="10"/>
  <c r="DR48" i="10"/>
  <c r="DS48" i="10"/>
  <c r="DT48" i="10"/>
  <c r="DU48" i="10"/>
  <c r="DW48" i="10"/>
  <c r="DX48" i="10"/>
  <c r="DY48" i="10"/>
  <c r="EA48" i="10"/>
  <c r="EB48" i="10"/>
  <c r="EC48" i="10"/>
  <c r="EE48" i="10"/>
  <c r="EF48" i="10"/>
  <c r="EG48" i="10"/>
  <c r="EH48" i="10"/>
  <c r="EI48" i="10"/>
  <c r="EJ48" i="10"/>
  <c r="EK48" i="10"/>
  <c r="EL48" i="10"/>
  <c r="EM48" i="10"/>
  <c r="EN48" i="10"/>
  <c r="EO48" i="10"/>
  <c r="EP48" i="10"/>
  <c r="EQ48" i="10"/>
  <c r="ER48" i="10"/>
  <c r="ES48" i="10"/>
  <c r="ET48" i="10"/>
  <c r="EU48" i="10"/>
  <c r="EV48" i="10"/>
  <c r="EW48" i="10"/>
  <c r="EX48" i="10"/>
  <c r="EY48" i="10"/>
  <c r="EZ48" i="10"/>
  <c r="FA48" i="10"/>
  <c r="FB48" i="10"/>
  <c r="FC48" i="10"/>
  <c r="FD48" i="10"/>
  <c r="FE48" i="10"/>
  <c r="FF48" i="10"/>
  <c r="FG48" i="10"/>
  <c r="FH48" i="10"/>
  <c r="FI48" i="10"/>
  <c r="FJ48" i="10"/>
  <c r="FK48" i="10"/>
  <c r="FL48" i="10"/>
  <c r="FM48" i="10"/>
  <c r="FN48" i="10"/>
  <c r="FO48" i="10"/>
  <c r="FP48" i="10"/>
  <c r="FQ48" i="10"/>
  <c r="V49" i="10"/>
  <c r="AB49" i="10"/>
  <c r="Q49" i="10" s="1"/>
  <c r="AC49" i="10"/>
  <c r="BB49" i="10" s="1"/>
  <c r="AD49" i="10"/>
  <c r="BN49" i="10" s="1"/>
  <c r="AE49" i="10"/>
  <c r="T49" i="10" s="1"/>
  <c r="AF49" i="10"/>
  <c r="U49" i="10" s="1"/>
  <c r="AG49" i="10"/>
  <c r="DA49" i="10" s="1"/>
  <c r="AI49" i="10"/>
  <c r="DV49" i="10" s="1"/>
  <c r="AO49" i="10"/>
  <c r="AP49" i="10"/>
  <c r="AR49" i="10"/>
  <c r="AS49" i="10"/>
  <c r="AT49" i="10"/>
  <c r="AV49" i="10"/>
  <c r="AW49" i="10"/>
  <c r="AX49" i="10"/>
  <c r="AZ49" i="10"/>
  <c r="BA49" i="10"/>
  <c r="BD49" i="10"/>
  <c r="BG49" i="10"/>
  <c r="BH49" i="10"/>
  <c r="BL49" i="10"/>
  <c r="BP49" i="10"/>
  <c r="BT49" i="10"/>
  <c r="CB49" i="10"/>
  <c r="CF49" i="10"/>
  <c r="CJ49" i="10"/>
  <c r="CM49" i="10"/>
  <c r="CN49" i="10"/>
  <c r="CO49" i="10"/>
  <c r="CQ49" i="10"/>
  <c r="CR49" i="10"/>
  <c r="CS49" i="10"/>
  <c r="CU49" i="10"/>
  <c r="CV49" i="10"/>
  <c r="CW49" i="10"/>
  <c r="CX49" i="10"/>
  <c r="CY49" i="10"/>
  <c r="CZ49" i="10"/>
  <c r="DB49" i="10"/>
  <c r="DC49" i="10"/>
  <c r="DD49" i="10"/>
  <c r="DF49" i="10"/>
  <c r="DG49" i="10"/>
  <c r="DH49" i="10"/>
  <c r="DJ49" i="10"/>
  <c r="DK49" i="10"/>
  <c r="DL49" i="10"/>
  <c r="DM49" i="10"/>
  <c r="DN49" i="10"/>
  <c r="DO49" i="10"/>
  <c r="DP49" i="10"/>
  <c r="DQ49" i="10"/>
  <c r="DR49" i="10"/>
  <c r="DS49" i="10"/>
  <c r="DT49" i="10"/>
  <c r="DU49" i="10"/>
  <c r="DX49" i="10"/>
  <c r="EB49" i="10"/>
  <c r="EF49" i="10"/>
  <c r="EH49" i="10"/>
  <c r="EI49" i="10"/>
  <c r="EJ49" i="10"/>
  <c r="EK49" i="10"/>
  <c r="EL49" i="10"/>
  <c r="EM49" i="10"/>
  <c r="EN49" i="10"/>
  <c r="EO49" i="10"/>
  <c r="EP49" i="10"/>
  <c r="EQ49" i="10"/>
  <c r="ER49" i="10"/>
  <c r="ES49" i="10"/>
  <c r="ET49" i="10"/>
  <c r="EU49" i="10"/>
  <c r="EV49" i="10"/>
  <c r="EW49" i="10"/>
  <c r="EX49" i="10"/>
  <c r="EY49" i="10"/>
  <c r="EZ49" i="10"/>
  <c r="FA49" i="10"/>
  <c r="FB49" i="10"/>
  <c r="FC49" i="10"/>
  <c r="FD49" i="10"/>
  <c r="FE49" i="10"/>
  <c r="FF49" i="10"/>
  <c r="FG49" i="10"/>
  <c r="FH49" i="10"/>
  <c r="FI49" i="10"/>
  <c r="FJ49" i="10"/>
  <c r="FK49" i="10"/>
  <c r="FL49" i="10"/>
  <c r="FM49" i="10"/>
  <c r="FN49" i="10"/>
  <c r="FO49" i="10"/>
  <c r="FP49" i="10"/>
  <c r="FQ49" i="10"/>
  <c r="AB50" i="10"/>
  <c r="AS50" i="10" s="1"/>
  <c r="AC50" i="10"/>
  <c r="BE50" i="10" s="1"/>
  <c r="AD50" i="10"/>
  <c r="S50" i="10" s="1"/>
  <c r="AE50" i="10"/>
  <c r="T50" i="10" s="1"/>
  <c r="AF50" i="10"/>
  <c r="CO50" i="10" s="1"/>
  <c r="AG50" i="10"/>
  <c r="DA50" i="10" s="1"/>
  <c r="AI50" i="10"/>
  <c r="X50" i="10" s="1"/>
  <c r="AO50" i="10"/>
  <c r="AP50" i="10"/>
  <c r="AX50" i="10"/>
  <c r="BC50" i="10"/>
  <c r="BG50" i="10"/>
  <c r="BP50" i="10"/>
  <c r="BQ50" i="10"/>
  <c r="BT50" i="10"/>
  <c r="BU50" i="10"/>
  <c r="BW50" i="10"/>
  <c r="BY50" i="10"/>
  <c r="CA50" i="10"/>
  <c r="CB50" i="10"/>
  <c r="CE50" i="10"/>
  <c r="CF50" i="10"/>
  <c r="CG50" i="10"/>
  <c r="CJ50" i="10"/>
  <c r="CK50" i="10"/>
  <c r="CP50" i="10"/>
  <c r="CU50" i="10"/>
  <c r="CY50" i="10"/>
  <c r="DC50" i="10"/>
  <c r="DG50" i="10"/>
  <c r="DJ50" i="10"/>
  <c r="DK50" i="10"/>
  <c r="DL50" i="10"/>
  <c r="DM50" i="10"/>
  <c r="DN50" i="10"/>
  <c r="DO50" i="10"/>
  <c r="DP50" i="10"/>
  <c r="DQ50" i="10"/>
  <c r="DR50" i="10"/>
  <c r="DS50" i="10"/>
  <c r="DT50" i="10"/>
  <c r="DU50" i="10"/>
  <c r="DW50" i="10"/>
  <c r="DX50" i="10"/>
  <c r="DZ50" i="10"/>
  <c r="EB50" i="10"/>
  <c r="ED50" i="10"/>
  <c r="EE50" i="10"/>
  <c r="EH50" i="10"/>
  <c r="EI50" i="10"/>
  <c r="EJ50" i="10"/>
  <c r="EK50" i="10"/>
  <c r="EL50" i="10"/>
  <c r="EM50" i="10"/>
  <c r="EN50" i="10"/>
  <c r="EO50" i="10"/>
  <c r="EP50" i="10"/>
  <c r="EQ50" i="10"/>
  <c r="ER50" i="10"/>
  <c r="ES50" i="10"/>
  <c r="ET50" i="10"/>
  <c r="EU50" i="10"/>
  <c r="EV50" i="10"/>
  <c r="EW50" i="10"/>
  <c r="EX50" i="10"/>
  <c r="EY50" i="10"/>
  <c r="EZ50" i="10"/>
  <c r="FA50" i="10"/>
  <c r="FB50" i="10"/>
  <c r="FC50" i="10"/>
  <c r="FD50" i="10"/>
  <c r="FE50" i="10"/>
  <c r="FF50" i="10"/>
  <c r="FG50" i="10"/>
  <c r="FH50" i="10"/>
  <c r="FI50" i="10"/>
  <c r="FJ50" i="10"/>
  <c r="FK50" i="10"/>
  <c r="FL50" i="10"/>
  <c r="FM50" i="10"/>
  <c r="FN50" i="10"/>
  <c r="FO50" i="10"/>
  <c r="FP50" i="10"/>
  <c r="FQ50" i="10"/>
  <c r="X51" i="10"/>
  <c r="AB51" i="10"/>
  <c r="AR51" i="10" s="1"/>
  <c r="AC51" i="10"/>
  <c r="R51" i="10" s="1"/>
  <c r="AD51" i="10"/>
  <c r="BQ51" i="10" s="1"/>
  <c r="AE51" i="10"/>
  <c r="CB51" i="10" s="1"/>
  <c r="AF51" i="10"/>
  <c r="CN51" i="10" s="1"/>
  <c r="AG51" i="10"/>
  <c r="V51" i="10" s="1"/>
  <c r="AI51" i="10"/>
  <c r="DX51" i="10" s="1"/>
  <c r="AO51" i="10"/>
  <c r="AP51" i="10"/>
  <c r="BB51" i="10"/>
  <c r="BE51" i="10"/>
  <c r="BG51" i="10"/>
  <c r="BJ51" i="10"/>
  <c r="BL51" i="10"/>
  <c r="BN51" i="10"/>
  <c r="BO51" i="10"/>
  <c r="BP51" i="10"/>
  <c r="BR51" i="10"/>
  <c r="BS51" i="10"/>
  <c r="BT51" i="10"/>
  <c r="BV51" i="10"/>
  <c r="BW51" i="10"/>
  <c r="BX51" i="10"/>
  <c r="CP51" i="10"/>
  <c r="CT51" i="10"/>
  <c r="CY51" i="10"/>
  <c r="DA51" i="10"/>
  <c r="DC51" i="10"/>
  <c r="DE51" i="10"/>
  <c r="DG51" i="10"/>
  <c r="DI51" i="10"/>
  <c r="DJ51" i="10"/>
  <c r="DK51" i="10"/>
  <c r="DL51" i="10"/>
  <c r="DM51" i="10"/>
  <c r="DN51" i="10"/>
  <c r="DO51" i="10"/>
  <c r="DP51" i="10"/>
  <c r="DQ51" i="10"/>
  <c r="DR51" i="10"/>
  <c r="DS51" i="10"/>
  <c r="DT51" i="10"/>
  <c r="DU51" i="10"/>
  <c r="DV51" i="10"/>
  <c r="DW51" i="10"/>
  <c r="DY51" i="10"/>
  <c r="DZ51" i="10"/>
  <c r="EA51" i="10"/>
  <c r="EC51" i="10"/>
  <c r="ED51" i="10"/>
  <c r="EE51" i="10"/>
  <c r="EG51" i="10"/>
  <c r="EH51" i="10"/>
  <c r="EI51" i="10"/>
  <c r="EJ51" i="10"/>
  <c r="EK51" i="10"/>
  <c r="EL51" i="10"/>
  <c r="EM51" i="10"/>
  <c r="EN51" i="10"/>
  <c r="EO51" i="10"/>
  <c r="EP51" i="10"/>
  <c r="EQ51" i="10"/>
  <c r="ER51" i="10"/>
  <c r="ES51" i="10"/>
  <c r="ET51" i="10"/>
  <c r="EU51" i="10"/>
  <c r="EV51" i="10"/>
  <c r="EW51" i="10"/>
  <c r="EX51" i="10"/>
  <c r="EY51" i="10"/>
  <c r="EZ51" i="10"/>
  <c r="FA51" i="10"/>
  <c r="FB51" i="10"/>
  <c r="FC51" i="10"/>
  <c r="FD51" i="10"/>
  <c r="FE51" i="10"/>
  <c r="FF51" i="10"/>
  <c r="FG51" i="10"/>
  <c r="FH51" i="10"/>
  <c r="FI51" i="10"/>
  <c r="FJ51" i="10"/>
  <c r="FK51" i="10"/>
  <c r="FL51" i="10"/>
  <c r="FM51" i="10"/>
  <c r="FN51" i="10"/>
  <c r="FO51" i="10"/>
  <c r="FP51" i="10"/>
  <c r="FQ51" i="10"/>
  <c r="AB52" i="10"/>
  <c r="Q52" i="10" s="1"/>
  <c r="AC52" i="10"/>
  <c r="BD52" i="10" s="1"/>
  <c r="AD52" i="10"/>
  <c r="BO52" i="10" s="1"/>
  <c r="AE52" i="10"/>
  <c r="CA52" i="10" s="1"/>
  <c r="AF52" i="10"/>
  <c r="U52" i="10" s="1"/>
  <c r="AG52" i="10"/>
  <c r="CY52" i="10" s="1"/>
  <c r="AI52" i="10"/>
  <c r="DW52" i="10" s="1"/>
  <c r="AO52" i="10"/>
  <c r="AP52" i="10"/>
  <c r="AR52" i="10"/>
  <c r="AT52" i="10"/>
  <c r="AV52" i="10"/>
  <c r="AW52" i="10"/>
  <c r="AZ52" i="10"/>
  <c r="BA52" i="10"/>
  <c r="BJ52" i="10"/>
  <c r="BP52" i="10"/>
  <c r="BU52" i="10"/>
  <c r="BX52" i="10"/>
  <c r="CC52" i="10"/>
  <c r="CK52" i="10"/>
  <c r="CM52" i="10"/>
  <c r="CO52" i="10"/>
  <c r="CQ52" i="10"/>
  <c r="CR52" i="10"/>
  <c r="CS52" i="10"/>
  <c r="CU52" i="10"/>
  <c r="CV52" i="10"/>
  <c r="CW52" i="10"/>
  <c r="DI52" i="10"/>
  <c r="DJ52" i="10"/>
  <c r="DK52" i="10"/>
  <c r="DL52" i="10"/>
  <c r="DM52" i="10"/>
  <c r="DN52" i="10"/>
  <c r="DO52" i="10"/>
  <c r="DP52" i="10"/>
  <c r="DQ52" i="10"/>
  <c r="DR52" i="10"/>
  <c r="DS52" i="10"/>
  <c r="DT52" i="10"/>
  <c r="DU52" i="10"/>
  <c r="DV52" i="10"/>
  <c r="DZ52" i="10"/>
  <c r="EB52" i="10"/>
  <c r="ED52" i="10"/>
  <c r="EF52" i="10"/>
  <c r="EG52" i="10"/>
  <c r="EH52" i="10"/>
  <c r="EI52" i="10"/>
  <c r="EJ52" i="10"/>
  <c r="EK52" i="10"/>
  <c r="EL52" i="10"/>
  <c r="EM52" i="10"/>
  <c r="EN52" i="10"/>
  <c r="EO52" i="10"/>
  <c r="EP52" i="10"/>
  <c r="EQ52" i="10"/>
  <c r="ER52" i="10"/>
  <c r="ES52" i="10"/>
  <c r="ET52" i="10"/>
  <c r="EU52" i="10"/>
  <c r="EV52" i="10"/>
  <c r="EW52" i="10"/>
  <c r="EX52" i="10"/>
  <c r="EY52" i="10"/>
  <c r="EZ52" i="10"/>
  <c r="FA52" i="10"/>
  <c r="FB52" i="10"/>
  <c r="FC52" i="10"/>
  <c r="FD52" i="10"/>
  <c r="FE52" i="10"/>
  <c r="FF52" i="10"/>
  <c r="FG52" i="10"/>
  <c r="FH52" i="10"/>
  <c r="FI52" i="10"/>
  <c r="FJ52" i="10"/>
  <c r="FK52" i="10"/>
  <c r="FL52" i="10"/>
  <c r="FM52" i="10"/>
  <c r="FN52" i="10"/>
  <c r="FO52" i="10"/>
  <c r="FP52" i="10"/>
  <c r="FQ52" i="10"/>
  <c r="AB53" i="10"/>
  <c r="Q53" i="10" s="1"/>
  <c r="AC53" i="10"/>
  <c r="BB53" i="10" s="1"/>
  <c r="AD53" i="10"/>
  <c r="BN53" i="10" s="1"/>
  <c r="AE53" i="10"/>
  <c r="T53" i="10" s="1"/>
  <c r="AF53" i="10"/>
  <c r="CM53" i="10" s="1"/>
  <c r="AG53" i="10"/>
  <c r="CX53" i="10" s="1"/>
  <c r="AI53" i="10"/>
  <c r="DV53" i="10" s="1"/>
  <c r="AO53" i="10"/>
  <c r="AP53" i="10"/>
  <c r="AR53" i="10"/>
  <c r="AT53" i="10"/>
  <c r="AX53" i="10"/>
  <c r="AZ53" i="10"/>
  <c r="BC53" i="10"/>
  <c r="BK53" i="10"/>
  <c r="BL53" i="10"/>
  <c r="CA53" i="10"/>
  <c r="CB53" i="10"/>
  <c r="CC53" i="10"/>
  <c r="CE53" i="10"/>
  <c r="CF53" i="10"/>
  <c r="CG53" i="10"/>
  <c r="CI53" i="10"/>
  <c r="CJ53" i="10"/>
  <c r="CK53" i="10"/>
  <c r="CL53" i="10"/>
  <c r="CN53" i="10"/>
  <c r="CO53" i="10"/>
  <c r="CP53" i="10"/>
  <c r="CR53" i="10"/>
  <c r="CS53" i="10"/>
  <c r="CT53" i="10"/>
  <c r="CV53" i="10"/>
  <c r="CW53" i="10"/>
  <c r="CY53" i="10"/>
  <c r="DG53" i="10"/>
  <c r="DJ53" i="10"/>
  <c r="DK53" i="10"/>
  <c r="DL53" i="10"/>
  <c r="DM53" i="10"/>
  <c r="DN53" i="10"/>
  <c r="DO53" i="10"/>
  <c r="DP53" i="10"/>
  <c r="DQ53" i="10"/>
  <c r="DR53" i="10"/>
  <c r="DS53" i="10"/>
  <c r="DT53" i="10"/>
  <c r="DU53" i="10"/>
  <c r="EF53" i="10"/>
  <c r="EH53" i="10"/>
  <c r="EI53" i="10"/>
  <c r="EJ53" i="10"/>
  <c r="EK53" i="10"/>
  <c r="EL53" i="10"/>
  <c r="EM53" i="10"/>
  <c r="EN53" i="10"/>
  <c r="EO53" i="10"/>
  <c r="EP53" i="10"/>
  <c r="EQ53" i="10"/>
  <c r="ER53" i="10"/>
  <c r="ES53" i="10"/>
  <c r="ET53" i="10"/>
  <c r="EU53" i="10"/>
  <c r="EV53" i="10"/>
  <c r="EW53" i="10"/>
  <c r="EX53" i="10"/>
  <c r="EY53" i="10"/>
  <c r="EZ53" i="10"/>
  <c r="FA53" i="10"/>
  <c r="FB53" i="10"/>
  <c r="FC53" i="10"/>
  <c r="FD53" i="10"/>
  <c r="FE53" i="10"/>
  <c r="FF53" i="10"/>
  <c r="FG53" i="10"/>
  <c r="FH53" i="10"/>
  <c r="FI53" i="10"/>
  <c r="FJ53" i="10"/>
  <c r="FK53" i="10"/>
  <c r="FL53" i="10"/>
  <c r="FM53" i="10"/>
  <c r="FN53" i="10"/>
  <c r="FO53" i="10"/>
  <c r="FP53" i="10"/>
  <c r="FQ53" i="10"/>
  <c r="AB54" i="10"/>
  <c r="AS54" i="10" s="1"/>
  <c r="AC54" i="10"/>
  <c r="BE54" i="10" s="1"/>
  <c r="AD54" i="10"/>
  <c r="S54" i="10" s="1"/>
  <c r="AE54" i="10"/>
  <c r="CC54" i="10" s="1"/>
  <c r="AF54" i="10"/>
  <c r="CO54" i="10" s="1"/>
  <c r="AG54" i="10"/>
  <c r="DA54" i="10" s="1"/>
  <c r="AI54" i="10"/>
  <c r="X54" i="10" s="1"/>
  <c r="AO54" i="10"/>
  <c r="AP54" i="10"/>
  <c r="AX54" i="10"/>
  <c r="BC54" i="10"/>
  <c r="BO54" i="10"/>
  <c r="BR54" i="10"/>
  <c r="BZ54" i="10"/>
  <c r="CA54" i="10"/>
  <c r="CB54" i="10"/>
  <c r="CD54" i="10"/>
  <c r="CE54" i="10"/>
  <c r="CF54" i="10"/>
  <c r="CH54" i="10"/>
  <c r="CI54" i="10"/>
  <c r="CJ54" i="10"/>
  <c r="CP54" i="10"/>
  <c r="DG54" i="10"/>
  <c r="DJ54" i="10"/>
  <c r="DK54" i="10"/>
  <c r="DL54" i="10"/>
  <c r="DM54" i="10"/>
  <c r="DN54" i="10"/>
  <c r="DO54" i="10"/>
  <c r="DP54" i="10"/>
  <c r="DQ54" i="10"/>
  <c r="DR54" i="10"/>
  <c r="DS54" i="10"/>
  <c r="DT54" i="10"/>
  <c r="DU54" i="10"/>
  <c r="DW54" i="10"/>
  <c r="EC54" i="10"/>
  <c r="EE54" i="10"/>
  <c r="EH54" i="10"/>
  <c r="EI54" i="10"/>
  <c r="EJ54" i="10"/>
  <c r="EK54" i="10"/>
  <c r="EL54" i="10"/>
  <c r="EM54" i="10"/>
  <c r="EN54" i="10"/>
  <c r="EO54" i="10"/>
  <c r="EP54" i="10"/>
  <c r="EQ54" i="10"/>
  <c r="ER54" i="10"/>
  <c r="ES54" i="10"/>
  <c r="ET54" i="10"/>
  <c r="EU54" i="10"/>
  <c r="EV54" i="10"/>
  <c r="EW54" i="10"/>
  <c r="EX54" i="10"/>
  <c r="EY54" i="10"/>
  <c r="EZ54" i="10"/>
  <c r="FA54" i="10"/>
  <c r="FB54" i="10"/>
  <c r="FC54" i="10"/>
  <c r="FD54" i="10"/>
  <c r="FE54" i="10"/>
  <c r="FF54" i="10"/>
  <c r="FG54" i="10"/>
  <c r="FH54" i="10"/>
  <c r="FI54" i="10"/>
  <c r="FJ54" i="10"/>
  <c r="FK54" i="10"/>
  <c r="FL54" i="10"/>
  <c r="FM54" i="10"/>
  <c r="FN54" i="10"/>
  <c r="FO54" i="10"/>
  <c r="FP54" i="10"/>
  <c r="FQ54" i="10"/>
  <c r="AB55" i="10"/>
  <c r="AR55" i="10" s="1"/>
  <c r="AC55" i="10"/>
  <c r="R55" i="10" s="1"/>
  <c r="AD55" i="10"/>
  <c r="AE55" i="10"/>
  <c r="CB55" i="10" s="1"/>
  <c r="AF55" i="10"/>
  <c r="CN55" i="10" s="1"/>
  <c r="AG55" i="10"/>
  <c r="V55" i="10" s="1"/>
  <c r="AI55" i="10"/>
  <c r="AO55" i="10"/>
  <c r="AP55" i="10"/>
  <c r="AX55" i="10"/>
  <c r="BI55" i="10"/>
  <c r="BP55" i="10"/>
  <c r="BT55" i="10"/>
  <c r="BX55" i="10"/>
  <c r="BZ55" i="10"/>
  <c r="CC55" i="10"/>
  <c r="CD55" i="10"/>
  <c r="CG55" i="10"/>
  <c r="CH55" i="10"/>
  <c r="CK55" i="10"/>
  <c r="CL55" i="10"/>
  <c r="DB55" i="10"/>
  <c r="DI55" i="10"/>
  <c r="DJ55" i="10"/>
  <c r="DK55" i="10"/>
  <c r="DL55" i="10"/>
  <c r="DM55" i="10"/>
  <c r="DN55" i="10"/>
  <c r="DO55" i="10"/>
  <c r="DP55" i="10"/>
  <c r="DQ55" i="10"/>
  <c r="DR55" i="10"/>
  <c r="DS55" i="10"/>
  <c r="DT55" i="10"/>
  <c r="DU55" i="10"/>
  <c r="DV55" i="10"/>
  <c r="DZ55" i="10"/>
  <c r="ED55" i="10"/>
  <c r="EH55" i="10"/>
  <c r="EI55" i="10"/>
  <c r="EJ55" i="10"/>
  <c r="EK55" i="10"/>
  <c r="EL55" i="10"/>
  <c r="EM55" i="10"/>
  <c r="EN55" i="10"/>
  <c r="EO55" i="10"/>
  <c r="EP55" i="10"/>
  <c r="EQ55" i="10"/>
  <c r="ER55" i="10"/>
  <c r="ES55" i="10"/>
  <c r="ET55" i="10"/>
  <c r="EU55" i="10"/>
  <c r="EV55" i="10"/>
  <c r="EW55" i="10"/>
  <c r="EX55" i="10"/>
  <c r="EY55" i="10"/>
  <c r="EZ55" i="10"/>
  <c r="FA55" i="10"/>
  <c r="FB55" i="10"/>
  <c r="FC55" i="10"/>
  <c r="FD55" i="10"/>
  <c r="FE55" i="10"/>
  <c r="FF55" i="10"/>
  <c r="FG55" i="10"/>
  <c r="FH55" i="10"/>
  <c r="FI55" i="10"/>
  <c r="FJ55" i="10"/>
  <c r="FK55" i="10"/>
  <c r="FL55" i="10"/>
  <c r="FM55" i="10"/>
  <c r="FN55" i="10"/>
  <c r="FO55" i="10"/>
  <c r="FP55" i="10"/>
  <c r="FQ55" i="10"/>
  <c r="R56" i="10"/>
  <c r="AB56" i="10"/>
  <c r="AV56" i="10" s="1"/>
  <c r="AC56" i="10"/>
  <c r="BE56" i="10" s="1"/>
  <c r="AD56" i="10"/>
  <c r="BO56" i="10" s="1"/>
  <c r="AE56" i="10"/>
  <c r="CA56" i="10" s="1"/>
  <c r="AF56" i="10"/>
  <c r="CT56" i="10" s="1"/>
  <c r="AG56" i="10"/>
  <c r="CY56" i="10" s="1"/>
  <c r="AI56" i="10"/>
  <c r="DW56" i="10" s="1"/>
  <c r="AO56" i="10"/>
  <c r="AP56" i="10"/>
  <c r="BB56" i="10"/>
  <c r="BC56" i="10"/>
  <c r="BF56" i="10"/>
  <c r="BG56" i="10"/>
  <c r="BJ56" i="10"/>
  <c r="BK56" i="10"/>
  <c r="BU56" i="10"/>
  <c r="CC56" i="10"/>
  <c r="CG56" i="10"/>
  <c r="CO56" i="10"/>
  <c r="CZ56" i="10"/>
  <c r="DA56" i="10"/>
  <c r="DD56" i="10"/>
  <c r="DE56" i="10"/>
  <c r="DH56" i="10"/>
  <c r="DI56" i="10"/>
  <c r="DJ56" i="10"/>
  <c r="DK56" i="10"/>
  <c r="DL56" i="10"/>
  <c r="DM56" i="10"/>
  <c r="DN56" i="10"/>
  <c r="DO56" i="10"/>
  <c r="DP56" i="10"/>
  <c r="DQ56" i="10"/>
  <c r="DR56" i="10"/>
  <c r="DS56" i="10"/>
  <c r="DT56" i="10"/>
  <c r="DU56" i="10"/>
  <c r="EH56" i="10"/>
  <c r="EI56" i="10"/>
  <c r="EJ56" i="10"/>
  <c r="EK56" i="10"/>
  <c r="EL56" i="10"/>
  <c r="EM56" i="10"/>
  <c r="EN56" i="10"/>
  <c r="EO56" i="10"/>
  <c r="EP56" i="10"/>
  <c r="EQ56" i="10"/>
  <c r="ER56" i="10"/>
  <c r="ES56" i="10"/>
  <c r="ET56" i="10"/>
  <c r="EU56" i="10"/>
  <c r="EV56" i="10"/>
  <c r="EW56" i="10"/>
  <c r="EX56" i="10"/>
  <c r="EY56" i="10"/>
  <c r="EZ56" i="10"/>
  <c r="FA56" i="10"/>
  <c r="FB56" i="10"/>
  <c r="FC56" i="10"/>
  <c r="FD56" i="10"/>
  <c r="FE56" i="10"/>
  <c r="FF56" i="10"/>
  <c r="FG56" i="10"/>
  <c r="FH56" i="10"/>
  <c r="FI56" i="10"/>
  <c r="FJ56" i="10"/>
  <c r="FK56" i="10"/>
  <c r="FL56" i="10"/>
  <c r="FM56" i="10"/>
  <c r="FN56" i="10"/>
  <c r="FO56" i="10"/>
  <c r="FP56" i="10"/>
  <c r="FQ56" i="10"/>
  <c r="U57" i="10"/>
  <c r="AB57" i="10"/>
  <c r="Q57" i="10" s="1"/>
  <c r="AC57" i="10"/>
  <c r="BB57" i="10" s="1"/>
  <c r="AD57" i="10"/>
  <c r="BN57" i="10" s="1"/>
  <c r="AE57" i="10"/>
  <c r="AF57" i="10"/>
  <c r="AG57" i="10"/>
  <c r="CX57" i="10" s="1"/>
  <c r="AI57" i="10"/>
  <c r="DV57" i="10" s="1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H57" i="10"/>
  <c r="BL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Z57" i="10"/>
  <c r="DD57" i="10"/>
  <c r="DJ57" i="10"/>
  <c r="DK57" i="10"/>
  <c r="DL57" i="10"/>
  <c r="DM57" i="10"/>
  <c r="DN57" i="10"/>
  <c r="DO57" i="10"/>
  <c r="DP57" i="10"/>
  <c r="DQ57" i="10"/>
  <c r="DR57" i="10"/>
  <c r="DS57" i="10"/>
  <c r="DT57" i="10"/>
  <c r="DU57" i="10"/>
  <c r="EH57" i="10"/>
  <c r="EI57" i="10"/>
  <c r="EJ57" i="10"/>
  <c r="EK57" i="10"/>
  <c r="EL57" i="10"/>
  <c r="EM57" i="10"/>
  <c r="EN57" i="10"/>
  <c r="EO57" i="10"/>
  <c r="EP57" i="10"/>
  <c r="EQ57" i="10"/>
  <c r="ER57" i="10"/>
  <c r="ES57" i="10"/>
  <c r="ET57" i="10"/>
  <c r="EU57" i="10"/>
  <c r="EV57" i="10"/>
  <c r="EW57" i="10"/>
  <c r="EX57" i="10"/>
  <c r="EY57" i="10"/>
  <c r="EZ57" i="10"/>
  <c r="FA57" i="10"/>
  <c r="FB57" i="10"/>
  <c r="FC57" i="10"/>
  <c r="FD57" i="10"/>
  <c r="FE57" i="10"/>
  <c r="FF57" i="10"/>
  <c r="FG57" i="10"/>
  <c r="FH57" i="10"/>
  <c r="FI57" i="10"/>
  <c r="FJ57" i="10"/>
  <c r="FK57" i="10"/>
  <c r="FL57" i="10"/>
  <c r="FM57" i="10"/>
  <c r="FN57" i="10"/>
  <c r="FO57" i="10"/>
  <c r="FP57" i="10"/>
  <c r="FQ57" i="10"/>
  <c r="Q58" i="10"/>
  <c r="AB58" i="10"/>
  <c r="AS58" i="10" s="1"/>
  <c r="AC58" i="10"/>
  <c r="AD58" i="10"/>
  <c r="S58" i="10" s="1"/>
  <c r="AE58" i="10"/>
  <c r="CB58" i="10" s="1"/>
  <c r="AF58" i="10"/>
  <c r="CO58" i="10" s="1"/>
  <c r="AG58" i="10"/>
  <c r="DC58" i="10" s="1"/>
  <c r="AI58" i="10"/>
  <c r="X58" i="10" s="1"/>
  <c r="AO58" i="10"/>
  <c r="AP58" i="10"/>
  <c r="AQ58" i="10"/>
  <c r="AU58" i="10"/>
  <c r="AX58" i="10"/>
  <c r="AY58" i="10"/>
  <c r="BG58" i="10"/>
  <c r="BN58" i="10"/>
  <c r="BS58" i="10"/>
  <c r="BX58" i="10"/>
  <c r="CA58" i="10"/>
  <c r="CC58" i="10"/>
  <c r="CF58" i="10"/>
  <c r="CI58" i="10"/>
  <c r="CK58" i="10"/>
  <c r="CM58" i="10"/>
  <c r="CP58" i="10"/>
  <c r="CQ58" i="10"/>
  <c r="CU58" i="10"/>
  <c r="DJ58" i="10"/>
  <c r="DK58" i="10"/>
  <c r="DL58" i="10"/>
  <c r="DM58" i="10"/>
  <c r="DN58" i="10"/>
  <c r="DO58" i="10"/>
  <c r="DP58" i="10"/>
  <c r="DQ58" i="10"/>
  <c r="DR58" i="10"/>
  <c r="DS58" i="10"/>
  <c r="DT58" i="10"/>
  <c r="DU58" i="10"/>
  <c r="DW58" i="10"/>
  <c r="EB58" i="10"/>
  <c r="EH58" i="10"/>
  <c r="EI58" i="10"/>
  <c r="EJ58" i="10"/>
  <c r="EK58" i="10"/>
  <c r="EL58" i="10"/>
  <c r="EM58" i="10"/>
  <c r="EN58" i="10"/>
  <c r="EO58" i="10"/>
  <c r="EP58" i="10"/>
  <c r="EQ58" i="10"/>
  <c r="ER58" i="10"/>
  <c r="ES58" i="10"/>
  <c r="ET58" i="10"/>
  <c r="EU58" i="10"/>
  <c r="EV58" i="10"/>
  <c r="EW58" i="10"/>
  <c r="EX58" i="10"/>
  <c r="EY58" i="10"/>
  <c r="EZ58" i="10"/>
  <c r="FA58" i="10"/>
  <c r="FB58" i="10"/>
  <c r="FC58" i="10"/>
  <c r="FD58" i="10"/>
  <c r="FE58" i="10"/>
  <c r="FF58" i="10"/>
  <c r="FG58" i="10"/>
  <c r="FH58" i="10"/>
  <c r="FI58" i="10"/>
  <c r="FJ58" i="10"/>
  <c r="FK58" i="10"/>
  <c r="FL58" i="10"/>
  <c r="FM58" i="10"/>
  <c r="FN58" i="10"/>
  <c r="FO58" i="10"/>
  <c r="FP58" i="10"/>
  <c r="FQ58" i="10"/>
  <c r="AB59" i="10"/>
  <c r="AR59" i="10" s="1"/>
  <c r="AC59" i="10"/>
  <c r="AD59" i="10"/>
  <c r="BP59" i="10" s="1"/>
  <c r="AE59" i="10"/>
  <c r="CB59" i="10" s="1"/>
  <c r="AF59" i="10"/>
  <c r="CT59" i="10" s="1"/>
  <c r="AG59" i="10"/>
  <c r="AI59" i="10"/>
  <c r="DY59" i="10" s="1"/>
  <c r="AO59" i="10"/>
  <c r="AP59" i="10"/>
  <c r="AX59" i="10"/>
  <c r="BC59" i="10"/>
  <c r="BE59" i="10"/>
  <c r="BF59" i="10"/>
  <c r="BI59" i="10"/>
  <c r="BJ59" i="10"/>
  <c r="BK59" i="10"/>
  <c r="BT59" i="10"/>
  <c r="BW59" i="10"/>
  <c r="CG59" i="10"/>
  <c r="CL59" i="10"/>
  <c r="CX59" i="10"/>
  <c r="CY59" i="10"/>
  <c r="DB59" i="10"/>
  <c r="DC59" i="10"/>
  <c r="DE59" i="10"/>
  <c r="DG59" i="10"/>
  <c r="DI59" i="10"/>
  <c r="DJ59" i="10"/>
  <c r="DK59" i="10"/>
  <c r="DL59" i="10"/>
  <c r="DM59" i="10"/>
  <c r="DN59" i="10"/>
  <c r="DO59" i="10"/>
  <c r="DP59" i="10"/>
  <c r="DQ59" i="10"/>
  <c r="DR59" i="10"/>
  <c r="DS59" i="10"/>
  <c r="DT59" i="10"/>
  <c r="DU59" i="10"/>
  <c r="DX59" i="10"/>
  <c r="DZ59" i="10"/>
  <c r="EH59" i="10"/>
  <c r="EI59" i="10"/>
  <c r="EJ59" i="10"/>
  <c r="EK59" i="10"/>
  <c r="EL59" i="10"/>
  <c r="EM59" i="10"/>
  <c r="EN59" i="10"/>
  <c r="EO59" i="10"/>
  <c r="EP59" i="10"/>
  <c r="EQ59" i="10"/>
  <c r="ER59" i="10"/>
  <c r="ES59" i="10"/>
  <c r="ET59" i="10"/>
  <c r="EU59" i="10"/>
  <c r="EV59" i="10"/>
  <c r="EW59" i="10"/>
  <c r="EX59" i="10"/>
  <c r="EY59" i="10"/>
  <c r="EZ59" i="10"/>
  <c r="FA59" i="10"/>
  <c r="FB59" i="10"/>
  <c r="FC59" i="10"/>
  <c r="FD59" i="10"/>
  <c r="FE59" i="10"/>
  <c r="FF59" i="10"/>
  <c r="FG59" i="10"/>
  <c r="FH59" i="10"/>
  <c r="FI59" i="10"/>
  <c r="FJ59" i="10"/>
  <c r="FK59" i="10"/>
  <c r="FL59" i="10"/>
  <c r="FM59" i="10"/>
  <c r="FN59" i="10"/>
  <c r="FO59" i="10"/>
  <c r="FP59" i="10"/>
  <c r="FQ59" i="10"/>
  <c r="B2" i="9"/>
  <c r="C2" i="9"/>
  <c r="H2" i="9"/>
  <c r="M2" i="9"/>
  <c r="O2" i="9"/>
  <c r="Q2" i="9"/>
  <c r="S2" i="9"/>
  <c r="W2" i="9"/>
  <c r="Y2" i="9"/>
  <c r="AB2" i="9"/>
  <c r="J4" i="9"/>
  <c r="AO7" i="9"/>
  <c r="AO8" i="9"/>
  <c r="AO9" i="9"/>
  <c r="AO10" i="9"/>
  <c r="AO11" i="9"/>
  <c r="AO12" i="9"/>
  <c r="K13" i="9"/>
  <c r="L13" i="9"/>
  <c r="AO13" i="9"/>
  <c r="K14" i="9"/>
  <c r="L14" i="9"/>
  <c r="AO14" i="9"/>
  <c r="K15" i="9"/>
  <c r="L15" i="9"/>
  <c r="AO15" i="9"/>
  <c r="K16" i="9"/>
  <c r="L16" i="9"/>
  <c r="AO16" i="9"/>
  <c r="K17" i="9"/>
  <c r="L17" i="9"/>
  <c r="AO17" i="9"/>
  <c r="K18" i="9"/>
  <c r="L18" i="9"/>
  <c r="AO18" i="9"/>
  <c r="K19" i="9"/>
  <c r="L19" i="9"/>
  <c r="AO19" i="9"/>
  <c r="K20" i="9"/>
  <c r="L20" i="9"/>
  <c r="AO20" i="9"/>
  <c r="K21" i="9"/>
  <c r="L21" i="9"/>
  <c r="AO21" i="9"/>
  <c r="K22" i="9"/>
  <c r="L22" i="9"/>
  <c r="AO22" i="9"/>
  <c r="K23" i="9"/>
  <c r="L23" i="9"/>
  <c r="AO23" i="9"/>
  <c r="K24" i="9"/>
  <c r="L24" i="9"/>
  <c r="AO24" i="9"/>
  <c r="K25" i="9"/>
  <c r="L25" i="9"/>
  <c r="AO25" i="9"/>
  <c r="K26" i="9"/>
  <c r="L26" i="9"/>
  <c r="AO26" i="9"/>
  <c r="K27" i="9"/>
  <c r="L27" i="9"/>
  <c r="AO27" i="9"/>
  <c r="K28" i="9"/>
  <c r="L28" i="9"/>
  <c r="AO28" i="9"/>
  <c r="K29" i="9"/>
  <c r="L29" i="9"/>
  <c r="AO29" i="9"/>
  <c r="K30" i="9"/>
  <c r="L30" i="9"/>
  <c r="AO30" i="9"/>
  <c r="K32" i="9"/>
  <c r="L32" i="9"/>
  <c r="AO32" i="9"/>
  <c r="K33" i="9"/>
  <c r="L33" i="9"/>
  <c r="AO33" i="9"/>
  <c r="K34" i="9"/>
  <c r="L34" i="9"/>
  <c r="AO34" i="9"/>
  <c r="K35" i="9"/>
  <c r="L35" i="9"/>
  <c r="AO35" i="9"/>
  <c r="K36" i="9"/>
  <c r="L36" i="9"/>
  <c r="AO36" i="9"/>
  <c r="K37" i="9"/>
  <c r="L37" i="9"/>
  <c r="AO37" i="9"/>
  <c r="K38" i="9"/>
  <c r="L38" i="9"/>
  <c r="AO38" i="9"/>
  <c r="K39" i="9"/>
  <c r="L39" i="9"/>
  <c r="AO39" i="9"/>
  <c r="K40" i="9"/>
  <c r="L40" i="9"/>
  <c r="AO40" i="9"/>
  <c r="K41" i="9"/>
  <c r="L41" i="9"/>
  <c r="AO41" i="9"/>
  <c r="K42" i="9"/>
  <c r="L42" i="9"/>
  <c r="AO42" i="9"/>
  <c r="K43" i="9"/>
  <c r="L43" i="9"/>
  <c r="AO43" i="9"/>
  <c r="A45" i="9"/>
  <c r="AO45" i="9"/>
  <c r="AO46" i="9"/>
  <c r="AB48" i="9"/>
  <c r="AQ48" i="9" s="1"/>
  <c r="AC48" i="9"/>
  <c r="AD48" i="9"/>
  <c r="S48" i="9" s="1"/>
  <c r="AE48" i="9"/>
  <c r="CE48" i="9" s="1"/>
  <c r="AF48" i="9"/>
  <c r="CO48" i="9" s="1"/>
  <c r="AG48" i="9"/>
  <c r="V48" i="9" s="1"/>
  <c r="AI48" i="9"/>
  <c r="X48" i="9" s="1"/>
  <c r="AO48" i="9"/>
  <c r="AP48" i="9"/>
  <c r="AV48" i="9"/>
  <c r="BC48" i="9"/>
  <c r="BG48" i="9"/>
  <c r="BH48" i="9"/>
  <c r="BK48" i="9"/>
  <c r="BP48" i="9"/>
  <c r="BT48" i="9"/>
  <c r="BX48" i="9"/>
  <c r="CB48" i="9"/>
  <c r="CC48" i="9"/>
  <c r="CF48" i="9"/>
  <c r="CG48" i="9"/>
  <c r="CI48" i="9"/>
  <c r="CK48" i="9"/>
  <c r="CN48" i="9"/>
  <c r="CS48" i="9"/>
  <c r="CZ48" i="9"/>
  <c r="DC48" i="9"/>
  <c r="DD48" i="9"/>
  <c r="DH48" i="9"/>
  <c r="DJ48" i="9"/>
  <c r="DK48" i="9"/>
  <c r="DL48" i="9"/>
  <c r="DM48" i="9"/>
  <c r="DN48" i="9"/>
  <c r="DO48" i="9"/>
  <c r="DP48" i="9"/>
  <c r="DQ48" i="9"/>
  <c r="DR48" i="9"/>
  <c r="DS48" i="9"/>
  <c r="DT48" i="9"/>
  <c r="DU48" i="9"/>
  <c r="DW48" i="9"/>
  <c r="DX48" i="9"/>
  <c r="EA48" i="9"/>
  <c r="EB48" i="9"/>
  <c r="EE48" i="9"/>
  <c r="EF48" i="9"/>
  <c r="EH48" i="9"/>
  <c r="EI48" i="9"/>
  <c r="EJ48" i="9"/>
  <c r="EK48" i="9"/>
  <c r="EL48" i="9"/>
  <c r="EM48" i="9"/>
  <c r="EN48" i="9"/>
  <c r="EO48" i="9"/>
  <c r="EP48" i="9"/>
  <c r="EQ48" i="9"/>
  <c r="ER48" i="9"/>
  <c r="ES48" i="9"/>
  <c r="ET48" i="9"/>
  <c r="EU48" i="9"/>
  <c r="EV48" i="9"/>
  <c r="EW48" i="9"/>
  <c r="EX48" i="9"/>
  <c r="EY48" i="9"/>
  <c r="EZ48" i="9"/>
  <c r="FA48" i="9"/>
  <c r="FB48" i="9"/>
  <c r="FC48" i="9"/>
  <c r="FD48" i="9"/>
  <c r="FE48" i="9"/>
  <c r="FF48" i="9"/>
  <c r="FG48" i="9"/>
  <c r="FH48" i="9"/>
  <c r="FI48" i="9"/>
  <c r="FJ48" i="9"/>
  <c r="FK48" i="9"/>
  <c r="FL48" i="9"/>
  <c r="FM48" i="9"/>
  <c r="FN48" i="9"/>
  <c r="FO48" i="9"/>
  <c r="FP48" i="9"/>
  <c r="FQ48" i="9"/>
  <c r="AB49" i="9"/>
  <c r="AC49" i="9"/>
  <c r="BK49" i="9" s="1"/>
  <c r="AD49" i="9"/>
  <c r="BO49" i="9" s="1"/>
  <c r="AE49" i="9"/>
  <c r="CB49" i="9" s="1"/>
  <c r="AF49" i="9"/>
  <c r="U49" i="9" s="1"/>
  <c r="AG49" i="9"/>
  <c r="CY49" i="9" s="1"/>
  <c r="AI49" i="9"/>
  <c r="DY49" i="9" s="1"/>
  <c r="AO49" i="9"/>
  <c r="AP49" i="9"/>
  <c r="AQ49" i="9"/>
  <c r="AT49" i="9"/>
  <c r="AX49" i="9"/>
  <c r="AY49" i="9"/>
  <c r="BC49" i="9"/>
  <c r="BN49" i="9"/>
  <c r="BQ49" i="9"/>
  <c r="BR49" i="9"/>
  <c r="BS49" i="9"/>
  <c r="BV49" i="9"/>
  <c r="BW49" i="9"/>
  <c r="BY49" i="9"/>
  <c r="BZ49" i="9"/>
  <c r="CA49" i="9"/>
  <c r="CC49" i="9"/>
  <c r="CD49" i="9"/>
  <c r="CE49" i="9"/>
  <c r="CF49" i="9"/>
  <c r="CG49" i="9"/>
  <c r="CH49" i="9"/>
  <c r="CI49" i="9"/>
  <c r="CJ49" i="9"/>
  <c r="CK49" i="9"/>
  <c r="CL49" i="9"/>
  <c r="CM49" i="9"/>
  <c r="CP49" i="9"/>
  <c r="CT49" i="9"/>
  <c r="CU49" i="9"/>
  <c r="DG49" i="9"/>
  <c r="DJ49" i="9"/>
  <c r="DK49" i="9"/>
  <c r="DL49" i="9"/>
  <c r="DM49" i="9"/>
  <c r="DN49" i="9"/>
  <c r="DO49" i="9"/>
  <c r="DP49" i="9"/>
  <c r="DQ49" i="9"/>
  <c r="DR49" i="9"/>
  <c r="DS49" i="9"/>
  <c r="DT49" i="9"/>
  <c r="DU49" i="9"/>
  <c r="DV49" i="9"/>
  <c r="DW49" i="9"/>
  <c r="DZ49" i="9"/>
  <c r="EA49" i="9"/>
  <c r="EC49" i="9"/>
  <c r="EE49" i="9"/>
  <c r="EG49" i="9"/>
  <c r="EH49" i="9"/>
  <c r="EI49" i="9"/>
  <c r="EJ49" i="9"/>
  <c r="EK49" i="9"/>
  <c r="EL49" i="9"/>
  <c r="EM49" i="9"/>
  <c r="EN49" i="9"/>
  <c r="EO49" i="9"/>
  <c r="EP49" i="9"/>
  <c r="EQ49" i="9"/>
  <c r="ER49" i="9"/>
  <c r="ES49" i="9"/>
  <c r="ET49" i="9"/>
  <c r="EU49" i="9"/>
  <c r="EV49" i="9"/>
  <c r="EW49" i="9"/>
  <c r="EX49" i="9"/>
  <c r="EY49" i="9"/>
  <c r="EZ49" i="9"/>
  <c r="FA49" i="9"/>
  <c r="FB49" i="9"/>
  <c r="FC49" i="9"/>
  <c r="FD49" i="9"/>
  <c r="FE49" i="9"/>
  <c r="FF49" i="9"/>
  <c r="FG49" i="9"/>
  <c r="FH49" i="9"/>
  <c r="FI49" i="9"/>
  <c r="FJ49" i="9"/>
  <c r="FK49" i="9"/>
  <c r="FL49" i="9"/>
  <c r="FM49" i="9"/>
  <c r="FN49" i="9"/>
  <c r="FO49" i="9"/>
  <c r="FP49" i="9"/>
  <c r="FQ49" i="9"/>
  <c r="R50" i="9"/>
  <c r="AB50" i="9"/>
  <c r="AX50" i="9" s="1"/>
  <c r="AC50" i="9"/>
  <c r="AD50" i="9"/>
  <c r="BP50" i="9" s="1"/>
  <c r="AE50" i="9"/>
  <c r="BZ50" i="9" s="1"/>
  <c r="AF50" i="9"/>
  <c r="U50" i="9" s="1"/>
  <c r="AG50" i="9"/>
  <c r="V50" i="9" s="1"/>
  <c r="AI50" i="9"/>
  <c r="X50" i="9" s="1"/>
  <c r="AO50" i="9"/>
  <c r="AP50" i="9"/>
  <c r="BB50" i="9"/>
  <c r="BC50" i="9"/>
  <c r="BD50" i="9"/>
  <c r="BE50" i="9"/>
  <c r="BF50" i="9"/>
  <c r="BG50" i="9"/>
  <c r="BH50" i="9"/>
  <c r="BI50" i="9"/>
  <c r="BJ50" i="9"/>
  <c r="BK50" i="9"/>
  <c r="BL50" i="9"/>
  <c r="BM50" i="9"/>
  <c r="BR50" i="9"/>
  <c r="BU50" i="9"/>
  <c r="BY50" i="9"/>
  <c r="CD50" i="9"/>
  <c r="CG50" i="9"/>
  <c r="CH50" i="9"/>
  <c r="CX50" i="9"/>
  <c r="CY50" i="9"/>
  <c r="CZ50" i="9"/>
  <c r="DA50" i="9"/>
  <c r="DB50" i="9"/>
  <c r="DC50" i="9"/>
  <c r="DD50" i="9"/>
  <c r="DE50" i="9"/>
  <c r="DF50" i="9"/>
  <c r="DG50" i="9"/>
  <c r="DH50" i="9"/>
  <c r="DI50" i="9"/>
  <c r="DJ50" i="9"/>
  <c r="DK50" i="9"/>
  <c r="DL50" i="9"/>
  <c r="DM50" i="9"/>
  <c r="DN50" i="9"/>
  <c r="DO50" i="9"/>
  <c r="DP50" i="9"/>
  <c r="DQ50" i="9"/>
  <c r="DR50" i="9"/>
  <c r="DS50" i="9"/>
  <c r="DT50" i="9"/>
  <c r="DU50" i="9"/>
  <c r="DX50" i="9"/>
  <c r="DZ50" i="9"/>
  <c r="ED50" i="9"/>
  <c r="EH50" i="9"/>
  <c r="EI50" i="9"/>
  <c r="EJ50" i="9"/>
  <c r="EK50" i="9"/>
  <c r="EL50" i="9"/>
  <c r="EM50" i="9"/>
  <c r="EN50" i="9"/>
  <c r="EO50" i="9"/>
  <c r="EP50" i="9"/>
  <c r="EQ50" i="9"/>
  <c r="ER50" i="9"/>
  <c r="ES50" i="9"/>
  <c r="ET50" i="9"/>
  <c r="EU50" i="9"/>
  <c r="EV50" i="9"/>
  <c r="EW50" i="9"/>
  <c r="EX50" i="9"/>
  <c r="EY50" i="9"/>
  <c r="EZ50" i="9"/>
  <c r="FA50" i="9"/>
  <c r="FB50" i="9"/>
  <c r="FC50" i="9"/>
  <c r="FD50" i="9"/>
  <c r="FE50" i="9"/>
  <c r="FF50" i="9"/>
  <c r="FG50" i="9"/>
  <c r="FH50" i="9"/>
  <c r="FI50" i="9"/>
  <c r="FJ50" i="9"/>
  <c r="FK50" i="9"/>
  <c r="FL50" i="9"/>
  <c r="FM50" i="9"/>
  <c r="FN50" i="9"/>
  <c r="FO50" i="9"/>
  <c r="FP50" i="9"/>
  <c r="FQ50" i="9"/>
  <c r="S51" i="9"/>
  <c r="X51" i="9"/>
  <c r="AB51" i="9"/>
  <c r="AT51" i="9" s="1"/>
  <c r="AC51" i="9"/>
  <c r="BC51" i="9" s="1"/>
  <c r="AD51" i="9"/>
  <c r="BO51" i="9" s="1"/>
  <c r="AE51" i="9"/>
  <c r="T51" i="9" s="1"/>
  <c r="AF51" i="9"/>
  <c r="CO51" i="9" s="1"/>
  <c r="AG51" i="9"/>
  <c r="DA51" i="9" s="1"/>
  <c r="AI51" i="9"/>
  <c r="DW51" i="9" s="1"/>
  <c r="AO51" i="9"/>
  <c r="AP51" i="9"/>
  <c r="BB51" i="9"/>
  <c r="BF51" i="9"/>
  <c r="BJ51" i="9"/>
  <c r="BL51" i="9"/>
  <c r="BN51" i="9"/>
  <c r="BP51" i="9"/>
  <c r="BQ51" i="9"/>
  <c r="BR51" i="9"/>
  <c r="BT51" i="9"/>
  <c r="BU51" i="9"/>
  <c r="BV51" i="9"/>
  <c r="BX51" i="9"/>
  <c r="BY51" i="9"/>
  <c r="BZ51" i="9"/>
  <c r="CG51" i="9"/>
  <c r="CK51" i="9"/>
  <c r="CP51" i="9"/>
  <c r="CW51" i="9"/>
  <c r="CY51" i="9"/>
  <c r="DC51" i="9"/>
  <c r="DG51" i="9"/>
  <c r="DJ51" i="9"/>
  <c r="DK51" i="9"/>
  <c r="DL51" i="9"/>
  <c r="DM51" i="9"/>
  <c r="DN51" i="9"/>
  <c r="DO51" i="9"/>
  <c r="DP51" i="9"/>
  <c r="DQ51" i="9"/>
  <c r="DR51" i="9"/>
  <c r="DS51" i="9"/>
  <c r="DT51" i="9"/>
  <c r="DU51" i="9"/>
  <c r="DV51" i="9"/>
  <c r="DX51" i="9"/>
  <c r="DY51" i="9"/>
  <c r="DZ51" i="9"/>
  <c r="EB51" i="9"/>
  <c r="EC51" i="9"/>
  <c r="ED51" i="9"/>
  <c r="EF51" i="9"/>
  <c r="EG51" i="9"/>
  <c r="EH51" i="9"/>
  <c r="EI51" i="9"/>
  <c r="EJ51" i="9"/>
  <c r="EK51" i="9"/>
  <c r="EL51" i="9"/>
  <c r="EM51" i="9"/>
  <c r="EN51" i="9"/>
  <c r="EO51" i="9"/>
  <c r="EP51" i="9"/>
  <c r="EQ51" i="9"/>
  <c r="ER51" i="9"/>
  <c r="ES51" i="9"/>
  <c r="ET51" i="9"/>
  <c r="EU51" i="9"/>
  <c r="EV51" i="9"/>
  <c r="EW51" i="9"/>
  <c r="EX51" i="9"/>
  <c r="EY51" i="9"/>
  <c r="EZ51" i="9"/>
  <c r="FA51" i="9"/>
  <c r="FB51" i="9"/>
  <c r="FC51" i="9"/>
  <c r="FD51" i="9"/>
  <c r="FE51" i="9"/>
  <c r="FF51" i="9"/>
  <c r="FG51" i="9"/>
  <c r="FH51" i="9"/>
  <c r="FI51" i="9"/>
  <c r="FJ51" i="9"/>
  <c r="FK51" i="9"/>
  <c r="FL51" i="9"/>
  <c r="FM51" i="9"/>
  <c r="FN51" i="9"/>
  <c r="FO51" i="9"/>
  <c r="FP51" i="9"/>
  <c r="FQ51" i="9"/>
  <c r="AB52" i="9"/>
  <c r="AT52" i="9" s="1"/>
  <c r="AC52" i="9"/>
  <c r="BD52" i="9" s="1"/>
  <c r="AD52" i="9"/>
  <c r="BP52" i="9" s="1"/>
  <c r="AE52" i="9"/>
  <c r="T52" i="9" s="1"/>
  <c r="AF52" i="9"/>
  <c r="CM52" i="9" s="1"/>
  <c r="AG52" i="9"/>
  <c r="DC52" i="9" s="1"/>
  <c r="AI52" i="9"/>
  <c r="EB52" i="9" s="1"/>
  <c r="AO52" i="9"/>
  <c r="AP52" i="9"/>
  <c r="AR52" i="9"/>
  <c r="AU52" i="9"/>
  <c r="AX52" i="9"/>
  <c r="AZ52" i="9"/>
  <c r="BC52" i="9"/>
  <c r="BE52" i="9"/>
  <c r="BI52" i="9"/>
  <c r="BM52" i="9"/>
  <c r="BU52" i="9"/>
  <c r="CB52" i="9"/>
  <c r="CC52" i="9"/>
  <c r="CF52" i="9"/>
  <c r="CG52" i="9"/>
  <c r="CJ52" i="9"/>
  <c r="CK52" i="9"/>
  <c r="CL52" i="9"/>
  <c r="CO52" i="9"/>
  <c r="CP52" i="9"/>
  <c r="CQ52" i="9"/>
  <c r="CT52" i="9"/>
  <c r="CU52" i="9"/>
  <c r="CW52" i="9"/>
  <c r="CZ52" i="9"/>
  <c r="DD52" i="9"/>
  <c r="DH52" i="9"/>
  <c r="DJ52" i="9"/>
  <c r="DK52" i="9"/>
  <c r="DL52" i="9"/>
  <c r="DM52" i="9"/>
  <c r="DN52" i="9"/>
  <c r="DO52" i="9"/>
  <c r="DP52" i="9"/>
  <c r="DQ52" i="9"/>
  <c r="DR52" i="9"/>
  <c r="DS52" i="9"/>
  <c r="DT52" i="9"/>
  <c r="DU52" i="9"/>
  <c r="DX52" i="9"/>
  <c r="EF52" i="9"/>
  <c r="EH52" i="9"/>
  <c r="EI52" i="9"/>
  <c r="EJ52" i="9"/>
  <c r="EK52" i="9"/>
  <c r="EL52" i="9"/>
  <c r="EM52" i="9"/>
  <c r="EN52" i="9"/>
  <c r="EO52" i="9"/>
  <c r="EP52" i="9"/>
  <c r="EQ52" i="9"/>
  <c r="ER52" i="9"/>
  <c r="ES52" i="9"/>
  <c r="ET52" i="9"/>
  <c r="EU52" i="9"/>
  <c r="EV52" i="9"/>
  <c r="EW52" i="9"/>
  <c r="EX52" i="9"/>
  <c r="EY52" i="9"/>
  <c r="EZ52" i="9"/>
  <c r="FA52" i="9"/>
  <c r="FB52" i="9"/>
  <c r="FC52" i="9"/>
  <c r="FD52" i="9"/>
  <c r="FE52" i="9"/>
  <c r="FF52" i="9"/>
  <c r="FG52" i="9"/>
  <c r="FH52" i="9"/>
  <c r="FI52" i="9"/>
  <c r="FJ52" i="9"/>
  <c r="FK52" i="9"/>
  <c r="FL52" i="9"/>
  <c r="FM52" i="9"/>
  <c r="FN52" i="9"/>
  <c r="FO52" i="9"/>
  <c r="FP52" i="9"/>
  <c r="FQ52" i="9"/>
  <c r="V53" i="9"/>
  <c r="AB53" i="9"/>
  <c r="AQ53" i="9" s="1"/>
  <c r="AC53" i="9"/>
  <c r="BH53" i="9" s="1"/>
  <c r="AD53" i="9"/>
  <c r="S53" i="9" s="1"/>
  <c r="AE53" i="9"/>
  <c r="BZ53" i="9" s="1"/>
  <c r="AF53" i="9"/>
  <c r="CQ53" i="9" s="1"/>
  <c r="AG53" i="9"/>
  <c r="CZ53" i="9" s="1"/>
  <c r="AI53" i="9"/>
  <c r="X53" i="9" s="1"/>
  <c r="AO53" i="9"/>
  <c r="AP53" i="9"/>
  <c r="AV53" i="9"/>
  <c r="BC53" i="9"/>
  <c r="BG53" i="9"/>
  <c r="BK53" i="9"/>
  <c r="BO53" i="9"/>
  <c r="BP53" i="9"/>
  <c r="BS53" i="9"/>
  <c r="BT53" i="9"/>
  <c r="BW53" i="9"/>
  <c r="BX53" i="9"/>
  <c r="CD53" i="9"/>
  <c r="CG53" i="9"/>
  <c r="CP53" i="9"/>
  <c r="CV53" i="9"/>
  <c r="DC53" i="9"/>
  <c r="DD53" i="9"/>
  <c r="DH53" i="9"/>
  <c r="DJ53" i="9"/>
  <c r="DK53" i="9"/>
  <c r="DL53" i="9"/>
  <c r="DM53" i="9"/>
  <c r="DN53" i="9"/>
  <c r="DO53" i="9"/>
  <c r="DP53" i="9"/>
  <c r="DQ53" i="9"/>
  <c r="DR53" i="9"/>
  <c r="DS53" i="9"/>
  <c r="DT53" i="9"/>
  <c r="DU53" i="9"/>
  <c r="DW53" i="9"/>
  <c r="DX53" i="9"/>
  <c r="EA53" i="9"/>
  <c r="EB53" i="9"/>
  <c r="EE53" i="9"/>
  <c r="EF53" i="9"/>
  <c r="EH53" i="9"/>
  <c r="EI53" i="9"/>
  <c r="EJ53" i="9"/>
  <c r="EK53" i="9"/>
  <c r="EL53" i="9"/>
  <c r="EM53" i="9"/>
  <c r="EN53" i="9"/>
  <c r="EO53" i="9"/>
  <c r="EP53" i="9"/>
  <c r="EQ53" i="9"/>
  <c r="ER53" i="9"/>
  <c r="ES53" i="9"/>
  <c r="ET53" i="9"/>
  <c r="EU53" i="9"/>
  <c r="EV53" i="9"/>
  <c r="EW53" i="9"/>
  <c r="EX53" i="9"/>
  <c r="EY53" i="9"/>
  <c r="EZ53" i="9"/>
  <c r="FA53" i="9"/>
  <c r="FB53" i="9"/>
  <c r="FC53" i="9"/>
  <c r="FD53" i="9"/>
  <c r="FE53" i="9"/>
  <c r="FF53" i="9"/>
  <c r="FG53" i="9"/>
  <c r="FH53" i="9"/>
  <c r="FI53" i="9"/>
  <c r="FJ53" i="9"/>
  <c r="FK53" i="9"/>
  <c r="FL53" i="9"/>
  <c r="FM53" i="9"/>
  <c r="FN53" i="9"/>
  <c r="FO53" i="9"/>
  <c r="FP53" i="9"/>
  <c r="FQ53" i="9"/>
  <c r="AB54" i="9"/>
  <c r="AT54" i="9" s="1"/>
  <c r="AC54" i="9"/>
  <c r="R54" i="9" s="1"/>
  <c r="AD54" i="9"/>
  <c r="BQ54" i="9" s="1"/>
  <c r="AE54" i="9"/>
  <c r="CB54" i="9" s="1"/>
  <c r="AF54" i="9"/>
  <c r="U54" i="9" s="1"/>
  <c r="AG54" i="9"/>
  <c r="V54" i="9" s="1"/>
  <c r="AI54" i="9"/>
  <c r="DY54" i="9" s="1"/>
  <c r="AO54" i="9"/>
  <c r="AP54" i="9"/>
  <c r="BB54" i="9"/>
  <c r="BC54" i="9"/>
  <c r="BF54" i="9"/>
  <c r="BG54" i="9"/>
  <c r="BJ54" i="9"/>
  <c r="BK54" i="9"/>
  <c r="BN54" i="9"/>
  <c r="BP54" i="9"/>
  <c r="BR54" i="9"/>
  <c r="BT54" i="9"/>
  <c r="BU54" i="9"/>
  <c r="BW54" i="9"/>
  <c r="BX54" i="9"/>
  <c r="BY54" i="9"/>
  <c r="CD54" i="9"/>
  <c r="CI54" i="9"/>
  <c r="CL54" i="9"/>
  <c r="CP54" i="9"/>
  <c r="CQ54" i="9"/>
  <c r="CT54" i="9"/>
  <c r="CX54" i="9"/>
  <c r="CY54" i="9"/>
  <c r="DB54" i="9"/>
  <c r="DC54" i="9"/>
  <c r="DF54" i="9"/>
  <c r="DG54" i="9"/>
  <c r="DJ54" i="9"/>
  <c r="DK54" i="9"/>
  <c r="DL54" i="9"/>
  <c r="DM54" i="9"/>
  <c r="DN54" i="9"/>
  <c r="DO54" i="9"/>
  <c r="DP54" i="9"/>
  <c r="DQ54" i="9"/>
  <c r="DR54" i="9"/>
  <c r="DS54" i="9"/>
  <c r="DT54" i="9"/>
  <c r="DU54" i="9"/>
  <c r="DV54" i="9"/>
  <c r="DW54" i="9"/>
  <c r="DX54" i="9"/>
  <c r="DZ54" i="9"/>
  <c r="EA54" i="9"/>
  <c r="EB54" i="9"/>
  <c r="ED54" i="9"/>
  <c r="EE54" i="9"/>
  <c r="EF54" i="9"/>
  <c r="EH54" i="9"/>
  <c r="EI54" i="9"/>
  <c r="EJ54" i="9"/>
  <c r="EK54" i="9"/>
  <c r="EL54" i="9"/>
  <c r="EM54" i="9"/>
  <c r="EN54" i="9"/>
  <c r="EO54" i="9"/>
  <c r="EP54" i="9"/>
  <c r="EQ54" i="9"/>
  <c r="ER54" i="9"/>
  <c r="ES54" i="9"/>
  <c r="ET54" i="9"/>
  <c r="EU54" i="9"/>
  <c r="EV54" i="9"/>
  <c r="EW54" i="9"/>
  <c r="EX54" i="9"/>
  <c r="EY54" i="9"/>
  <c r="EZ54" i="9"/>
  <c r="FA54" i="9"/>
  <c r="FB54" i="9"/>
  <c r="FC54" i="9"/>
  <c r="FD54" i="9"/>
  <c r="FE54" i="9"/>
  <c r="FF54" i="9"/>
  <c r="FG54" i="9"/>
  <c r="FH54" i="9"/>
  <c r="FI54" i="9"/>
  <c r="FJ54" i="9"/>
  <c r="FK54" i="9"/>
  <c r="FL54" i="9"/>
  <c r="FM54" i="9"/>
  <c r="FN54" i="9"/>
  <c r="FO54" i="9"/>
  <c r="FP54" i="9"/>
  <c r="FQ54" i="9"/>
  <c r="AB55" i="9"/>
  <c r="Q55" i="9" s="1"/>
  <c r="AC55" i="9"/>
  <c r="BC55" i="9" s="1"/>
  <c r="AD55" i="9"/>
  <c r="BO55" i="9" s="1"/>
  <c r="AE55" i="9"/>
  <c r="T55" i="9" s="1"/>
  <c r="AF55" i="9"/>
  <c r="U55" i="9" s="1"/>
  <c r="AG55" i="9"/>
  <c r="CX55" i="9" s="1"/>
  <c r="AI55" i="9"/>
  <c r="DW55" i="9" s="1"/>
  <c r="AO55" i="9"/>
  <c r="AP55" i="9"/>
  <c r="AT55" i="9"/>
  <c r="BD55" i="9"/>
  <c r="BE55" i="9"/>
  <c r="BI55" i="9"/>
  <c r="BJ55" i="9"/>
  <c r="BN55" i="9"/>
  <c r="BT55" i="9"/>
  <c r="BY55" i="9"/>
  <c r="BZ55" i="9"/>
  <c r="CC55" i="9"/>
  <c r="CD55" i="9"/>
  <c r="CH55" i="9"/>
  <c r="CK55" i="9"/>
  <c r="CO55" i="9"/>
  <c r="CW55" i="9"/>
  <c r="CY55" i="9"/>
  <c r="CZ55" i="9"/>
  <c r="DD55" i="9"/>
  <c r="DE55" i="9"/>
  <c r="DH55" i="9"/>
  <c r="DI55" i="9"/>
  <c r="DJ55" i="9"/>
  <c r="DK55" i="9"/>
  <c r="DL55" i="9"/>
  <c r="DM55" i="9"/>
  <c r="DN55" i="9"/>
  <c r="DO55" i="9"/>
  <c r="DP55" i="9"/>
  <c r="DQ55" i="9"/>
  <c r="DR55" i="9"/>
  <c r="DS55" i="9"/>
  <c r="DT55" i="9"/>
  <c r="DU55" i="9"/>
  <c r="DX55" i="9"/>
  <c r="DZ55" i="9"/>
  <c r="EC55" i="9"/>
  <c r="EF55" i="9"/>
  <c r="EH55" i="9"/>
  <c r="EI55" i="9"/>
  <c r="EJ55" i="9"/>
  <c r="EK55" i="9"/>
  <c r="EL55" i="9"/>
  <c r="EM55" i="9"/>
  <c r="EN55" i="9"/>
  <c r="EO55" i="9"/>
  <c r="EP55" i="9"/>
  <c r="EQ55" i="9"/>
  <c r="ER55" i="9"/>
  <c r="ES55" i="9"/>
  <c r="ET55" i="9"/>
  <c r="EU55" i="9"/>
  <c r="EV55" i="9"/>
  <c r="EW55" i="9"/>
  <c r="EX55" i="9"/>
  <c r="EY55" i="9"/>
  <c r="EZ55" i="9"/>
  <c r="FA55" i="9"/>
  <c r="FB55" i="9"/>
  <c r="FC55" i="9"/>
  <c r="FD55" i="9"/>
  <c r="FE55" i="9"/>
  <c r="FF55" i="9"/>
  <c r="FG55" i="9"/>
  <c r="FH55" i="9"/>
  <c r="FI55" i="9"/>
  <c r="FJ55" i="9"/>
  <c r="FK55" i="9"/>
  <c r="FL55" i="9"/>
  <c r="FM55" i="9"/>
  <c r="FN55" i="9"/>
  <c r="FO55" i="9"/>
  <c r="FP55" i="9"/>
  <c r="FQ55" i="9"/>
  <c r="U56" i="9"/>
  <c r="AB56" i="9"/>
  <c r="Q56" i="9" s="1"/>
  <c r="AC56" i="9"/>
  <c r="BB56" i="9" s="1"/>
  <c r="AD56" i="9"/>
  <c r="S56" i="9" s="1"/>
  <c r="AE56" i="9"/>
  <c r="T56" i="9" s="1"/>
  <c r="AF56" i="9"/>
  <c r="CO56" i="9" s="1"/>
  <c r="AG56" i="9"/>
  <c r="CX56" i="9" s="1"/>
  <c r="AI56" i="9"/>
  <c r="X56" i="9" s="1"/>
  <c r="AO56" i="9"/>
  <c r="AP56" i="9"/>
  <c r="AR56" i="9"/>
  <c r="AT56" i="9"/>
  <c r="AV56" i="9"/>
  <c r="AX56" i="9"/>
  <c r="AZ56" i="9"/>
  <c r="BC56" i="9"/>
  <c r="BD56" i="9"/>
  <c r="BH56" i="9"/>
  <c r="BI56" i="9"/>
  <c r="BK56" i="9"/>
  <c r="BT56" i="9"/>
  <c r="CB56" i="9"/>
  <c r="CC56" i="9"/>
  <c r="CJ56" i="9"/>
  <c r="CK56" i="9"/>
  <c r="CL56" i="9"/>
  <c r="CN56" i="9"/>
  <c r="CP56" i="9"/>
  <c r="CR56" i="9"/>
  <c r="CT56" i="9"/>
  <c r="CV56" i="9"/>
  <c r="CY56" i="9"/>
  <c r="DA56" i="9"/>
  <c r="DD56" i="9"/>
  <c r="DG56" i="9"/>
  <c r="DH56" i="9"/>
  <c r="DI56" i="9"/>
  <c r="DJ56" i="9"/>
  <c r="DK56" i="9"/>
  <c r="DL56" i="9"/>
  <c r="DM56" i="9"/>
  <c r="DN56" i="9"/>
  <c r="DO56" i="9"/>
  <c r="DP56" i="9"/>
  <c r="DQ56" i="9"/>
  <c r="DR56" i="9"/>
  <c r="DS56" i="9"/>
  <c r="DT56" i="9"/>
  <c r="DU56" i="9"/>
  <c r="EC56" i="9"/>
  <c r="EH56" i="9"/>
  <c r="EI56" i="9"/>
  <c r="EJ56" i="9"/>
  <c r="EK56" i="9"/>
  <c r="EL56" i="9"/>
  <c r="EM56" i="9"/>
  <c r="EN56" i="9"/>
  <c r="EO56" i="9"/>
  <c r="EP56" i="9"/>
  <c r="EQ56" i="9"/>
  <c r="ER56" i="9"/>
  <c r="ES56" i="9"/>
  <c r="ET56" i="9"/>
  <c r="EU56" i="9"/>
  <c r="EV56" i="9"/>
  <c r="EW56" i="9"/>
  <c r="EX56" i="9"/>
  <c r="EY56" i="9"/>
  <c r="EZ56" i="9"/>
  <c r="FA56" i="9"/>
  <c r="FB56" i="9"/>
  <c r="FC56" i="9"/>
  <c r="FD56" i="9"/>
  <c r="FE56" i="9"/>
  <c r="FF56" i="9"/>
  <c r="FG56" i="9"/>
  <c r="FH56" i="9"/>
  <c r="FI56" i="9"/>
  <c r="FJ56" i="9"/>
  <c r="FK56" i="9"/>
  <c r="FL56" i="9"/>
  <c r="FM56" i="9"/>
  <c r="FN56" i="9"/>
  <c r="FO56" i="9"/>
  <c r="FP56" i="9"/>
  <c r="FQ56" i="9"/>
  <c r="AB57" i="9"/>
  <c r="AS57" i="9" s="1"/>
  <c r="AC57" i="9"/>
  <c r="R57" i="9" s="1"/>
  <c r="AD57" i="9"/>
  <c r="S57" i="9" s="1"/>
  <c r="AE57" i="9"/>
  <c r="CA57" i="9" s="1"/>
  <c r="AF57" i="9"/>
  <c r="CO57" i="9" s="1"/>
  <c r="AG57" i="9"/>
  <c r="V57" i="9" s="1"/>
  <c r="AI57" i="9"/>
  <c r="X57" i="9" s="1"/>
  <c r="AO57" i="9"/>
  <c r="AP57" i="9"/>
  <c r="AX57" i="9"/>
  <c r="AZ57" i="9"/>
  <c r="BC57" i="9"/>
  <c r="BG57" i="9"/>
  <c r="BS57" i="9"/>
  <c r="BZ57" i="9"/>
  <c r="CC57" i="9"/>
  <c r="CD57" i="9"/>
  <c r="CG57" i="9"/>
  <c r="CH57" i="9"/>
  <c r="CK57" i="9"/>
  <c r="CL57" i="9"/>
  <c r="CT57" i="9"/>
  <c r="CV57" i="9"/>
  <c r="DC57" i="9"/>
  <c r="DG57" i="9"/>
  <c r="DJ57" i="9"/>
  <c r="DK57" i="9"/>
  <c r="DL57" i="9"/>
  <c r="DM57" i="9"/>
  <c r="DN57" i="9"/>
  <c r="DO57" i="9"/>
  <c r="DP57" i="9"/>
  <c r="DQ57" i="9"/>
  <c r="DR57" i="9"/>
  <c r="DS57" i="9"/>
  <c r="DT57" i="9"/>
  <c r="DU57" i="9"/>
  <c r="DW57" i="9"/>
  <c r="EE57" i="9"/>
  <c r="EH57" i="9"/>
  <c r="EI57" i="9"/>
  <c r="EJ57" i="9"/>
  <c r="EK57" i="9"/>
  <c r="EL57" i="9"/>
  <c r="EM57" i="9"/>
  <c r="EN57" i="9"/>
  <c r="EO57" i="9"/>
  <c r="EP57" i="9"/>
  <c r="EQ57" i="9"/>
  <c r="ER57" i="9"/>
  <c r="ES57" i="9"/>
  <c r="ET57" i="9"/>
  <c r="EU57" i="9"/>
  <c r="EV57" i="9"/>
  <c r="EW57" i="9"/>
  <c r="EX57" i="9"/>
  <c r="EY57" i="9"/>
  <c r="EZ57" i="9"/>
  <c r="FA57" i="9"/>
  <c r="FB57" i="9"/>
  <c r="FC57" i="9"/>
  <c r="FD57" i="9"/>
  <c r="FE57" i="9"/>
  <c r="FF57" i="9"/>
  <c r="FG57" i="9"/>
  <c r="FH57" i="9"/>
  <c r="FI57" i="9"/>
  <c r="FJ57" i="9"/>
  <c r="FK57" i="9"/>
  <c r="FL57" i="9"/>
  <c r="FM57" i="9"/>
  <c r="FN57" i="9"/>
  <c r="FO57" i="9"/>
  <c r="FP57" i="9"/>
  <c r="FQ57" i="9"/>
  <c r="X58" i="9"/>
  <c r="AB58" i="9"/>
  <c r="Q58" i="9" s="1"/>
  <c r="AC58" i="9"/>
  <c r="R58" i="9" s="1"/>
  <c r="AD58" i="9"/>
  <c r="BQ58" i="9" s="1"/>
  <c r="AE58" i="9"/>
  <c r="CB58" i="9" s="1"/>
  <c r="AF58" i="9"/>
  <c r="U58" i="9" s="1"/>
  <c r="AG58" i="9"/>
  <c r="V58" i="9" s="1"/>
  <c r="AI58" i="9"/>
  <c r="DX58" i="9" s="1"/>
  <c r="AO58" i="9"/>
  <c r="AP58" i="9"/>
  <c r="AT58" i="9"/>
  <c r="BF58" i="9"/>
  <c r="BJ58" i="9"/>
  <c r="BN58" i="9"/>
  <c r="BO58" i="9"/>
  <c r="BP58" i="9"/>
  <c r="BR58" i="9"/>
  <c r="BS58" i="9"/>
  <c r="BT58" i="9"/>
  <c r="BV58" i="9"/>
  <c r="BW58" i="9"/>
  <c r="BX58" i="9"/>
  <c r="CC58" i="9"/>
  <c r="CH58" i="9"/>
  <c r="CL58" i="9"/>
  <c r="CX58" i="9"/>
  <c r="DA58" i="9"/>
  <c r="DI58" i="9"/>
  <c r="DJ58" i="9"/>
  <c r="DK58" i="9"/>
  <c r="DL58" i="9"/>
  <c r="DM58" i="9"/>
  <c r="DN58" i="9"/>
  <c r="DO58" i="9"/>
  <c r="DP58" i="9"/>
  <c r="DQ58" i="9"/>
  <c r="DR58" i="9"/>
  <c r="DS58" i="9"/>
  <c r="DT58" i="9"/>
  <c r="DU58" i="9"/>
  <c r="DV58" i="9"/>
  <c r="DW58" i="9"/>
  <c r="DY58" i="9"/>
  <c r="DZ58" i="9"/>
  <c r="EA58" i="9"/>
  <c r="EC58" i="9"/>
  <c r="ED58" i="9"/>
  <c r="EE58" i="9"/>
  <c r="EG58" i="9"/>
  <c r="EH58" i="9"/>
  <c r="EI58" i="9"/>
  <c r="EJ58" i="9"/>
  <c r="EK58" i="9"/>
  <c r="EL58" i="9"/>
  <c r="EM58" i="9"/>
  <c r="EN58" i="9"/>
  <c r="EO58" i="9"/>
  <c r="EP58" i="9"/>
  <c r="EQ58" i="9"/>
  <c r="ER58" i="9"/>
  <c r="ES58" i="9"/>
  <c r="ET58" i="9"/>
  <c r="EU58" i="9"/>
  <c r="EV58" i="9"/>
  <c r="EW58" i="9"/>
  <c r="EX58" i="9"/>
  <c r="EY58" i="9"/>
  <c r="EZ58" i="9"/>
  <c r="FA58" i="9"/>
  <c r="FB58" i="9"/>
  <c r="FC58" i="9"/>
  <c r="FD58" i="9"/>
  <c r="FE58" i="9"/>
  <c r="FF58" i="9"/>
  <c r="FG58" i="9"/>
  <c r="FH58" i="9"/>
  <c r="FI58" i="9"/>
  <c r="FJ58" i="9"/>
  <c r="FK58" i="9"/>
  <c r="FL58" i="9"/>
  <c r="FM58" i="9"/>
  <c r="FN58" i="9"/>
  <c r="FO58" i="9"/>
  <c r="FP58" i="9"/>
  <c r="FQ58" i="9"/>
  <c r="X59" i="9"/>
  <c r="AB59" i="9"/>
  <c r="Q59" i="9" s="1"/>
  <c r="AC59" i="9"/>
  <c r="BC59" i="9" s="1"/>
  <c r="AD59" i="9"/>
  <c r="BO59" i="9" s="1"/>
  <c r="AE59" i="9"/>
  <c r="T59" i="9" s="1"/>
  <c r="AF59" i="9"/>
  <c r="U59" i="9" s="1"/>
  <c r="AG59" i="9"/>
  <c r="CX59" i="9" s="1"/>
  <c r="AI59" i="9"/>
  <c r="DW59" i="9" s="1"/>
  <c r="AO59" i="9"/>
  <c r="AP59" i="9"/>
  <c r="AS59" i="9"/>
  <c r="BA59" i="9"/>
  <c r="BE59" i="9"/>
  <c r="BN59" i="9"/>
  <c r="BP59" i="9"/>
  <c r="BQ59" i="9"/>
  <c r="BR59" i="9"/>
  <c r="BT59" i="9"/>
  <c r="BU59" i="9"/>
  <c r="BV59" i="9"/>
  <c r="BX59" i="9"/>
  <c r="BY59" i="9"/>
  <c r="CC59" i="9"/>
  <c r="CO59" i="9"/>
  <c r="CP59" i="9"/>
  <c r="CV59" i="9"/>
  <c r="CZ59" i="9"/>
  <c r="DJ59" i="9"/>
  <c r="DK59" i="9"/>
  <c r="DL59" i="9"/>
  <c r="DM59" i="9"/>
  <c r="DN59" i="9"/>
  <c r="DO59" i="9"/>
  <c r="DP59" i="9"/>
  <c r="DQ59" i="9"/>
  <c r="DR59" i="9"/>
  <c r="DS59" i="9"/>
  <c r="DT59" i="9"/>
  <c r="DU59" i="9"/>
  <c r="DV59" i="9"/>
  <c r="DX59" i="9"/>
  <c r="DY59" i="9"/>
  <c r="DZ59" i="9"/>
  <c r="EB59" i="9"/>
  <c r="EC59" i="9"/>
  <c r="ED59" i="9"/>
  <c r="EF59" i="9"/>
  <c r="EG59" i="9"/>
  <c r="EH59" i="9"/>
  <c r="EI59" i="9"/>
  <c r="EJ59" i="9"/>
  <c r="EK59" i="9"/>
  <c r="EL59" i="9"/>
  <c r="EM59" i="9"/>
  <c r="EN59" i="9"/>
  <c r="EO59" i="9"/>
  <c r="EP59" i="9"/>
  <c r="EQ59" i="9"/>
  <c r="ER59" i="9"/>
  <c r="ES59" i="9"/>
  <c r="ET59" i="9"/>
  <c r="EU59" i="9"/>
  <c r="EV59" i="9"/>
  <c r="EW59" i="9"/>
  <c r="EX59" i="9"/>
  <c r="EY59" i="9"/>
  <c r="EZ59" i="9"/>
  <c r="FA59" i="9"/>
  <c r="FB59" i="9"/>
  <c r="FC59" i="9"/>
  <c r="FD59" i="9"/>
  <c r="FE59" i="9"/>
  <c r="FF59" i="9"/>
  <c r="FG59" i="9"/>
  <c r="FH59" i="9"/>
  <c r="FI59" i="9"/>
  <c r="FJ59" i="9"/>
  <c r="FK59" i="9"/>
  <c r="FL59" i="9"/>
  <c r="FM59" i="9"/>
  <c r="FN59" i="9"/>
  <c r="FO59" i="9"/>
  <c r="FP59" i="9"/>
  <c r="FQ59" i="9"/>
  <c r="B2" i="8"/>
  <c r="C2" i="8"/>
  <c r="H2" i="8"/>
  <c r="M2" i="8"/>
  <c r="O2" i="8"/>
  <c r="Q2" i="8"/>
  <c r="S2" i="8"/>
  <c r="W2" i="8"/>
  <c r="Y2" i="8"/>
  <c r="AB2" i="8"/>
  <c r="J4" i="8"/>
  <c r="A7" i="8"/>
  <c r="D7" i="8"/>
  <c r="D7" i="9" s="1"/>
  <c r="S7" i="8"/>
  <c r="T7" i="8"/>
  <c r="W7" i="8"/>
  <c r="X7" i="8"/>
  <c r="AA7" i="8"/>
  <c r="AB7" i="8"/>
  <c r="AQ7" i="8" s="1"/>
  <c r="AE7" i="8"/>
  <c r="BZ7" i="8" s="1"/>
  <c r="AF7" i="8"/>
  <c r="CM7" i="8" s="1"/>
  <c r="AI7" i="8"/>
  <c r="DV7" i="8" s="1"/>
  <c r="AJ7" i="8"/>
  <c r="EK7" i="8" s="1"/>
  <c r="AO7" i="8"/>
  <c r="AS7" i="8"/>
  <c r="AT7" i="8"/>
  <c r="AW7" i="8"/>
  <c r="BA7" i="8"/>
  <c r="CL7" i="8"/>
  <c r="CO7" i="8"/>
  <c r="CP7" i="8"/>
  <c r="CS7" i="8"/>
  <c r="CT7" i="8"/>
  <c r="CW7" i="8"/>
  <c r="EJ7" i="8"/>
  <c r="EM7" i="8"/>
  <c r="EN7" i="8"/>
  <c r="ER7" i="8"/>
  <c r="D8" i="8"/>
  <c r="D8" i="9" s="1"/>
  <c r="Q8" i="8"/>
  <c r="R8" i="8"/>
  <c r="T8" i="8"/>
  <c r="U8" i="8"/>
  <c r="V8" i="8"/>
  <c r="X8" i="8"/>
  <c r="Y8" i="8"/>
  <c r="Z8" i="8"/>
  <c r="AB8" i="8"/>
  <c r="AS8" i="8" s="1"/>
  <c r="AC8" i="8"/>
  <c r="BD8" i="8" s="1"/>
  <c r="AD8" i="8"/>
  <c r="BQ8" i="8" s="1"/>
  <c r="AF8" i="8"/>
  <c r="CO8" i="8" s="1"/>
  <c r="AG8" i="8"/>
  <c r="CZ8" i="8" s="1"/>
  <c r="AH8" i="8"/>
  <c r="DM8" i="8" s="1"/>
  <c r="AJ8" i="8"/>
  <c r="EK8" i="8" s="1"/>
  <c r="AK8" i="8"/>
  <c r="EV8" i="8" s="1"/>
  <c r="AL8" i="8"/>
  <c r="FI8" i="8" s="1"/>
  <c r="AO8" i="8"/>
  <c r="AP8" i="8"/>
  <c r="AR8" i="8"/>
  <c r="AT8" i="8"/>
  <c r="AX8" i="8"/>
  <c r="AY8" i="8"/>
  <c r="AZ8" i="8"/>
  <c r="CM8" i="8"/>
  <c r="CR8" i="8"/>
  <c r="DC8" i="8"/>
  <c r="DT8" i="8"/>
  <c r="EL8" i="8"/>
  <c r="EU8" i="8"/>
  <c r="FH8" i="8"/>
  <c r="FJ8" i="8"/>
  <c r="FL8" i="8"/>
  <c r="FO8" i="8"/>
  <c r="D9" i="8"/>
  <c r="D9" i="9" s="1"/>
  <c r="T9" i="8"/>
  <c r="X9" i="8"/>
  <c r="AF9" i="8"/>
  <c r="CM9" i="8" s="1"/>
  <c r="AJ9" i="8"/>
  <c r="EI9" i="8" s="1"/>
  <c r="AO9" i="8"/>
  <c r="EH9" i="8"/>
  <c r="D10" i="8"/>
  <c r="D10" i="9" s="1"/>
  <c r="S10" i="8"/>
  <c r="T10" i="8"/>
  <c r="X10" i="8"/>
  <c r="AA10" i="8"/>
  <c r="AB10" i="8"/>
  <c r="AQ10" i="8" s="1"/>
  <c r="AF10" i="8"/>
  <c r="CM10" i="8" s="1"/>
  <c r="AI10" i="8"/>
  <c r="DV10" i="8" s="1"/>
  <c r="AJ10" i="8"/>
  <c r="EI10" i="8" s="1"/>
  <c r="AO10" i="8"/>
  <c r="AT10" i="8"/>
  <c r="BA10" i="8"/>
  <c r="CS10" i="8"/>
  <c r="EK10" i="8"/>
  <c r="EP10" i="8"/>
  <c r="ER10" i="8"/>
  <c r="D11" i="8"/>
  <c r="D11" i="9" s="1"/>
  <c r="T11" i="8"/>
  <c r="X11" i="8"/>
  <c r="AB11" i="8"/>
  <c r="AR11" i="8" s="1"/>
  <c r="AC11" i="8"/>
  <c r="BB11" i="8" s="1"/>
  <c r="AD11" i="8"/>
  <c r="BQ11" i="8" s="1"/>
  <c r="AE11" i="8"/>
  <c r="BZ11" i="8" s="1"/>
  <c r="AF11" i="8"/>
  <c r="CN11" i="8" s="1"/>
  <c r="AG11" i="8"/>
  <c r="CX11" i="8" s="1"/>
  <c r="AH11" i="8"/>
  <c r="DM11" i="8" s="1"/>
  <c r="AI11" i="8"/>
  <c r="DV11" i="8" s="1"/>
  <c r="AJ11" i="8"/>
  <c r="EJ11" i="8" s="1"/>
  <c r="AK11" i="8"/>
  <c r="ET11" i="8" s="1"/>
  <c r="AL11" i="8"/>
  <c r="FI11" i="8" s="1"/>
  <c r="AO11" i="8"/>
  <c r="AP11" i="8"/>
  <c r="BC11" i="8"/>
  <c r="BD11" i="8"/>
  <c r="BG11" i="8"/>
  <c r="BH11" i="8"/>
  <c r="BI11" i="8"/>
  <c r="BL11" i="8"/>
  <c r="BM11" i="8"/>
  <c r="BT11" i="8"/>
  <c r="CG11" i="8"/>
  <c r="CY11" i="8"/>
  <c r="CZ11" i="8"/>
  <c r="DC11" i="8"/>
  <c r="DD11" i="8"/>
  <c r="DE11" i="8"/>
  <c r="DH11" i="8"/>
  <c r="DI11" i="8"/>
  <c r="DL11" i="8"/>
  <c r="EG11" i="8"/>
  <c r="EU11" i="8"/>
  <c r="EV11" i="8"/>
  <c r="EY11" i="8"/>
  <c r="EZ11" i="8"/>
  <c r="FA11" i="8"/>
  <c r="FD11" i="8"/>
  <c r="FE11" i="8"/>
  <c r="FL11" i="8"/>
  <c r="FP11" i="8"/>
  <c r="D12" i="8"/>
  <c r="D12" i="9" s="1"/>
  <c r="Q12" i="8"/>
  <c r="AB12" i="8" s="1"/>
  <c r="R12" i="8"/>
  <c r="AC12" i="8" s="1"/>
  <c r="U12" i="8"/>
  <c r="AF12" i="8" s="1"/>
  <c r="V12" i="8"/>
  <c r="X12" i="8"/>
  <c r="AI12" i="8" s="1"/>
  <c r="Z12" i="8"/>
  <c r="AK12" i="8" s="1"/>
  <c r="AG12" i="8"/>
  <c r="CZ12" i="8" s="1"/>
  <c r="AO12" i="8"/>
  <c r="D13" i="8"/>
  <c r="D13" i="9" s="1"/>
  <c r="E13" i="8"/>
  <c r="E13" i="9" s="1"/>
  <c r="E13" i="10" s="1"/>
  <c r="E13" i="11" s="1"/>
  <c r="E13" i="12" s="1"/>
  <c r="E13" i="13" s="1"/>
  <c r="E13" i="14" s="1"/>
  <c r="E13" i="15" s="1"/>
  <c r="E13" i="16" s="1"/>
  <c r="F13" i="8"/>
  <c r="F13" i="9" s="1"/>
  <c r="F13" i="10" s="1"/>
  <c r="F13" i="11" s="1"/>
  <c r="F13" i="12" s="1"/>
  <c r="F13" i="13" s="1"/>
  <c r="F13" i="14" s="1"/>
  <c r="F13" i="15" s="1"/>
  <c r="F13" i="16" s="1"/>
  <c r="K13" i="8"/>
  <c r="L13" i="8"/>
  <c r="AI13" i="8"/>
  <c r="DV13" i="8" s="1"/>
  <c r="AO13" i="8"/>
  <c r="D14" i="8"/>
  <c r="D14" i="9" s="1"/>
  <c r="E14" i="8"/>
  <c r="E14" i="9" s="1"/>
  <c r="E14" i="10" s="1"/>
  <c r="E14" i="11" s="1"/>
  <c r="E14" i="12" s="1"/>
  <c r="E14" i="13" s="1"/>
  <c r="E14" i="14" s="1"/>
  <c r="E14" i="15" s="1"/>
  <c r="E14" i="16" s="1"/>
  <c r="F14" i="8"/>
  <c r="F14" i="9" s="1"/>
  <c r="F14" i="10" s="1"/>
  <c r="F14" i="11" s="1"/>
  <c r="F14" i="12" s="1"/>
  <c r="F14" i="13" s="1"/>
  <c r="F14" i="14" s="1"/>
  <c r="F14" i="15" s="1"/>
  <c r="F14" i="16" s="1"/>
  <c r="K14" i="8"/>
  <c r="L14" i="8"/>
  <c r="AC14" i="8"/>
  <c r="BD14" i="8" s="1"/>
  <c r="AG14" i="8"/>
  <c r="CZ14" i="8" s="1"/>
  <c r="AO14" i="8"/>
  <c r="D15" i="8"/>
  <c r="D15" i="9" s="1"/>
  <c r="E15" i="8"/>
  <c r="E15" i="9" s="1"/>
  <c r="E15" i="10" s="1"/>
  <c r="E15" i="11" s="1"/>
  <c r="E15" i="12" s="1"/>
  <c r="E15" i="13" s="1"/>
  <c r="E15" i="14" s="1"/>
  <c r="E15" i="15" s="1"/>
  <c r="E15" i="16" s="1"/>
  <c r="F15" i="8"/>
  <c r="F15" i="9" s="1"/>
  <c r="F15" i="10" s="1"/>
  <c r="F15" i="11" s="1"/>
  <c r="F15" i="12" s="1"/>
  <c r="F15" i="13" s="1"/>
  <c r="F15" i="14" s="1"/>
  <c r="F15" i="15" s="1"/>
  <c r="F15" i="16" s="1"/>
  <c r="K15" i="8"/>
  <c r="L15" i="8"/>
  <c r="AI15" i="8"/>
  <c r="DV15" i="8" s="1"/>
  <c r="AO15" i="8"/>
  <c r="D16" i="8"/>
  <c r="D16" i="9" s="1"/>
  <c r="E16" i="8"/>
  <c r="E16" i="9" s="1"/>
  <c r="E16" i="10" s="1"/>
  <c r="E16" i="11" s="1"/>
  <c r="E16" i="12" s="1"/>
  <c r="E16" i="13" s="1"/>
  <c r="E16" i="14" s="1"/>
  <c r="E16" i="15" s="1"/>
  <c r="E16" i="16" s="1"/>
  <c r="F16" i="8"/>
  <c r="F16" i="9" s="1"/>
  <c r="F16" i="10" s="1"/>
  <c r="F16" i="11" s="1"/>
  <c r="F16" i="12" s="1"/>
  <c r="F16" i="13" s="1"/>
  <c r="F16" i="14" s="1"/>
  <c r="F16" i="15" s="1"/>
  <c r="F16" i="16" s="1"/>
  <c r="K16" i="8"/>
  <c r="L16" i="8"/>
  <c r="AC16" i="8"/>
  <c r="BD16" i="8" s="1"/>
  <c r="AG16" i="8"/>
  <c r="CZ16" i="8" s="1"/>
  <c r="AO16" i="8"/>
  <c r="D17" i="8"/>
  <c r="D17" i="9" s="1"/>
  <c r="E17" i="8"/>
  <c r="E17" i="9" s="1"/>
  <c r="E17" i="10" s="1"/>
  <c r="E17" i="11" s="1"/>
  <c r="E17" i="12" s="1"/>
  <c r="E17" i="13" s="1"/>
  <c r="E17" i="14" s="1"/>
  <c r="E17" i="15" s="1"/>
  <c r="E17" i="16" s="1"/>
  <c r="F17" i="8"/>
  <c r="F17" i="9" s="1"/>
  <c r="F17" i="10" s="1"/>
  <c r="F17" i="11" s="1"/>
  <c r="F17" i="12" s="1"/>
  <c r="F17" i="13" s="1"/>
  <c r="F17" i="14" s="1"/>
  <c r="F17" i="15" s="1"/>
  <c r="F17" i="16" s="1"/>
  <c r="K17" i="8"/>
  <c r="L17" i="8"/>
  <c r="AI17" i="8"/>
  <c r="DV17" i="8" s="1"/>
  <c r="AO17" i="8"/>
  <c r="A18" i="8"/>
  <c r="D18" i="8"/>
  <c r="D18" i="9" s="1"/>
  <c r="E18" i="8"/>
  <c r="F18" i="8"/>
  <c r="K18" i="8"/>
  <c r="L18" i="8"/>
  <c r="AO18" i="8"/>
  <c r="D19" i="8"/>
  <c r="D19" i="9" s="1"/>
  <c r="E19" i="8"/>
  <c r="E19" i="9" s="1"/>
  <c r="E19" i="10" s="1"/>
  <c r="E19" i="11" s="1"/>
  <c r="E19" i="12" s="1"/>
  <c r="E19" i="13" s="1"/>
  <c r="E19" i="14" s="1"/>
  <c r="E19" i="15" s="1"/>
  <c r="E19" i="16" s="1"/>
  <c r="F19" i="8"/>
  <c r="K19" i="8"/>
  <c r="L19" i="8"/>
  <c r="AO19" i="8"/>
  <c r="A20" i="8"/>
  <c r="D20" i="8"/>
  <c r="D20" i="9" s="1"/>
  <c r="E20" i="8"/>
  <c r="E20" i="9" s="1"/>
  <c r="E20" i="10" s="1"/>
  <c r="E20" i="11" s="1"/>
  <c r="E20" i="12" s="1"/>
  <c r="E20" i="13" s="1"/>
  <c r="E20" i="14" s="1"/>
  <c r="E20" i="15" s="1"/>
  <c r="E20" i="16" s="1"/>
  <c r="F20" i="8"/>
  <c r="K20" i="8"/>
  <c r="L20" i="8"/>
  <c r="AG20" i="8"/>
  <c r="AO20" i="8"/>
  <c r="D21" i="8"/>
  <c r="E21" i="8"/>
  <c r="E21" i="9" s="1"/>
  <c r="E21" i="10" s="1"/>
  <c r="E21" i="11" s="1"/>
  <c r="E21" i="12" s="1"/>
  <c r="E21" i="13" s="1"/>
  <c r="E21" i="14" s="1"/>
  <c r="E21" i="15" s="1"/>
  <c r="E21" i="16" s="1"/>
  <c r="F21" i="8"/>
  <c r="F21" i="9" s="1"/>
  <c r="F21" i="10" s="1"/>
  <c r="F21" i="11" s="1"/>
  <c r="F21" i="12" s="1"/>
  <c r="F21" i="13" s="1"/>
  <c r="F21" i="14" s="1"/>
  <c r="F21" i="15" s="1"/>
  <c r="F21" i="16" s="1"/>
  <c r="K21" i="8"/>
  <c r="L21" i="8"/>
  <c r="AE21" i="8"/>
  <c r="BZ21" i="8" s="1"/>
  <c r="AO21" i="8"/>
  <c r="A22" i="8"/>
  <c r="D22" i="8"/>
  <c r="E22" i="8"/>
  <c r="E22" i="9" s="1"/>
  <c r="E22" i="10" s="1"/>
  <c r="E22" i="11" s="1"/>
  <c r="E22" i="12" s="1"/>
  <c r="E22" i="13" s="1"/>
  <c r="E22" i="14" s="1"/>
  <c r="E22" i="15" s="1"/>
  <c r="E22" i="16" s="1"/>
  <c r="F22" i="8"/>
  <c r="F22" i="9" s="1"/>
  <c r="F22" i="10" s="1"/>
  <c r="F22" i="11" s="1"/>
  <c r="F22" i="12" s="1"/>
  <c r="F22" i="13" s="1"/>
  <c r="F22" i="14" s="1"/>
  <c r="F22" i="15" s="1"/>
  <c r="F22" i="16" s="1"/>
  <c r="K22" i="8"/>
  <c r="L22" i="8"/>
  <c r="AK22" i="8"/>
  <c r="EU22" i="8" s="1"/>
  <c r="AO22" i="8"/>
  <c r="D23" i="8"/>
  <c r="D23" i="9" s="1"/>
  <c r="E23" i="8"/>
  <c r="E23" i="9" s="1"/>
  <c r="E23" i="10" s="1"/>
  <c r="E23" i="11" s="1"/>
  <c r="E23" i="12" s="1"/>
  <c r="E23" i="13" s="1"/>
  <c r="E23" i="14" s="1"/>
  <c r="E23" i="15" s="1"/>
  <c r="E23" i="16" s="1"/>
  <c r="F23" i="8"/>
  <c r="F23" i="9" s="1"/>
  <c r="F23" i="10" s="1"/>
  <c r="F23" i="11" s="1"/>
  <c r="F23" i="12" s="1"/>
  <c r="F23" i="13" s="1"/>
  <c r="F23" i="14" s="1"/>
  <c r="F23" i="15" s="1"/>
  <c r="F23" i="16" s="1"/>
  <c r="K23" i="8"/>
  <c r="L23" i="8"/>
  <c r="AE23" i="8"/>
  <c r="BZ23" i="8" s="1"/>
  <c r="AI23" i="8"/>
  <c r="DV23" i="8" s="1"/>
  <c r="AO23" i="8"/>
  <c r="D24" i="8"/>
  <c r="D24" i="9" s="1"/>
  <c r="E24" i="8"/>
  <c r="E24" i="9" s="1"/>
  <c r="E24" i="10" s="1"/>
  <c r="E24" i="11" s="1"/>
  <c r="E24" i="12" s="1"/>
  <c r="E24" i="13" s="1"/>
  <c r="E24" i="14" s="1"/>
  <c r="E24" i="15" s="1"/>
  <c r="E24" i="16" s="1"/>
  <c r="F24" i="8"/>
  <c r="F24" i="9" s="1"/>
  <c r="F24" i="10" s="1"/>
  <c r="F24" i="11" s="1"/>
  <c r="F24" i="12" s="1"/>
  <c r="F24" i="13" s="1"/>
  <c r="F24" i="14" s="1"/>
  <c r="F24" i="15" s="1"/>
  <c r="F24" i="16" s="1"/>
  <c r="K24" i="8"/>
  <c r="L24" i="8"/>
  <c r="AC24" i="8"/>
  <c r="BD24" i="8" s="1"/>
  <c r="AO24" i="8"/>
  <c r="D25" i="8"/>
  <c r="D25" i="9" s="1"/>
  <c r="E25" i="8"/>
  <c r="E25" i="9" s="1"/>
  <c r="E25" i="10" s="1"/>
  <c r="E25" i="11" s="1"/>
  <c r="E25" i="12" s="1"/>
  <c r="E25" i="13" s="1"/>
  <c r="E25" i="14" s="1"/>
  <c r="E25" i="15" s="1"/>
  <c r="E25" i="16" s="1"/>
  <c r="F25" i="8"/>
  <c r="F25" i="9" s="1"/>
  <c r="F25" i="10" s="1"/>
  <c r="F25" i="11" s="1"/>
  <c r="F25" i="12" s="1"/>
  <c r="F25" i="13" s="1"/>
  <c r="F25" i="14" s="1"/>
  <c r="F25" i="15" s="1"/>
  <c r="F25" i="16" s="1"/>
  <c r="K25" i="8"/>
  <c r="L25" i="8"/>
  <c r="AI25" i="8"/>
  <c r="DV25" i="8" s="1"/>
  <c r="AO25" i="8"/>
  <c r="D26" i="8"/>
  <c r="D26" i="9" s="1"/>
  <c r="E26" i="8"/>
  <c r="E26" i="9" s="1"/>
  <c r="E26" i="10" s="1"/>
  <c r="E26" i="11" s="1"/>
  <c r="E26" i="12" s="1"/>
  <c r="E26" i="13" s="1"/>
  <c r="E26" i="14" s="1"/>
  <c r="E26" i="15" s="1"/>
  <c r="E26" i="16" s="1"/>
  <c r="F26" i="8"/>
  <c r="F26" i="9" s="1"/>
  <c r="F26" i="10" s="1"/>
  <c r="F26" i="11" s="1"/>
  <c r="F26" i="12" s="1"/>
  <c r="F26" i="13" s="1"/>
  <c r="F26" i="14" s="1"/>
  <c r="F26" i="15" s="1"/>
  <c r="F26" i="16" s="1"/>
  <c r="K26" i="8"/>
  <c r="L26" i="8"/>
  <c r="AG26" i="8"/>
  <c r="CZ26" i="8" s="1"/>
  <c r="AO26" i="8"/>
  <c r="D27" i="8"/>
  <c r="D27" i="9" s="1"/>
  <c r="E27" i="8"/>
  <c r="E27" i="9" s="1"/>
  <c r="E27" i="10" s="1"/>
  <c r="E27" i="11" s="1"/>
  <c r="E27" i="12" s="1"/>
  <c r="E27" i="13" s="1"/>
  <c r="E27" i="14" s="1"/>
  <c r="E27" i="15" s="1"/>
  <c r="E27" i="16" s="1"/>
  <c r="F27" i="8"/>
  <c r="F27" i="9" s="1"/>
  <c r="F27" i="10" s="1"/>
  <c r="F27" i="11" s="1"/>
  <c r="F27" i="12" s="1"/>
  <c r="F27" i="13" s="1"/>
  <c r="F27" i="14" s="1"/>
  <c r="F27" i="15" s="1"/>
  <c r="F27" i="16" s="1"/>
  <c r="K27" i="8"/>
  <c r="L27" i="8"/>
  <c r="AI27" i="8"/>
  <c r="DV27" i="8" s="1"/>
  <c r="AO27" i="8"/>
  <c r="D28" i="8"/>
  <c r="D28" i="9" s="1"/>
  <c r="E28" i="8"/>
  <c r="E28" i="9" s="1"/>
  <c r="E28" i="10" s="1"/>
  <c r="E28" i="11" s="1"/>
  <c r="E28" i="12" s="1"/>
  <c r="E28" i="13" s="1"/>
  <c r="E28" i="14" s="1"/>
  <c r="E28" i="15" s="1"/>
  <c r="E28" i="16" s="1"/>
  <c r="F28" i="8"/>
  <c r="F28" i="9" s="1"/>
  <c r="F28" i="10" s="1"/>
  <c r="F28" i="11" s="1"/>
  <c r="F28" i="12" s="1"/>
  <c r="F28" i="13" s="1"/>
  <c r="F28" i="14" s="1"/>
  <c r="F28" i="15" s="1"/>
  <c r="F28" i="16" s="1"/>
  <c r="K28" i="8"/>
  <c r="L28" i="8"/>
  <c r="AG28" i="8"/>
  <c r="CZ28" i="8" s="1"/>
  <c r="AO28" i="8"/>
  <c r="D29" i="8"/>
  <c r="D29" i="9" s="1"/>
  <c r="E29" i="8"/>
  <c r="E29" i="9" s="1"/>
  <c r="E29" i="10" s="1"/>
  <c r="E29" i="11" s="1"/>
  <c r="E29" i="12" s="1"/>
  <c r="E29" i="13" s="1"/>
  <c r="E29" i="14" s="1"/>
  <c r="E29" i="15" s="1"/>
  <c r="E29" i="16" s="1"/>
  <c r="F29" i="8"/>
  <c r="F29" i="9" s="1"/>
  <c r="F29" i="10" s="1"/>
  <c r="F29" i="11" s="1"/>
  <c r="F29" i="12" s="1"/>
  <c r="F29" i="13" s="1"/>
  <c r="F29" i="14" s="1"/>
  <c r="F29" i="15" s="1"/>
  <c r="F29" i="16" s="1"/>
  <c r="K29" i="8"/>
  <c r="L29" i="8"/>
  <c r="AO29" i="8"/>
  <c r="D30" i="8"/>
  <c r="D30" i="9" s="1"/>
  <c r="E30" i="8"/>
  <c r="E30" i="9" s="1"/>
  <c r="E30" i="10" s="1"/>
  <c r="E30" i="11" s="1"/>
  <c r="E30" i="12" s="1"/>
  <c r="E30" i="13" s="1"/>
  <c r="E30" i="14" s="1"/>
  <c r="E30" i="15" s="1"/>
  <c r="E30" i="16" s="1"/>
  <c r="F30" i="8"/>
  <c r="F30" i="9" s="1"/>
  <c r="F30" i="10" s="1"/>
  <c r="F30" i="11" s="1"/>
  <c r="F30" i="12" s="1"/>
  <c r="F30" i="13" s="1"/>
  <c r="F30" i="14" s="1"/>
  <c r="F30" i="15" s="1"/>
  <c r="F30" i="16" s="1"/>
  <c r="K30" i="8"/>
  <c r="L30" i="8"/>
  <c r="AO30" i="8"/>
  <c r="D32" i="8"/>
  <c r="D32" i="9" s="1"/>
  <c r="E32" i="8"/>
  <c r="E32" i="9" s="1"/>
  <c r="E32" i="10" s="1"/>
  <c r="E32" i="11" s="1"/>
  <c r="E32" i="12" s="1"/>
  <c r="E32" i="13" s="1"/>
  <c r="E32" i="14" s="1"/>
  <c r="E32" i="15" s="1"/>
  <c r="E32" i="16" s="1"/>
  <c r="F32" i="8"/>
  <c r="F32" i="9" s="1"/>
  <c r="F32" i="10" s="1"/>
  <c r="F32" i="11" s="1"/>
  <c r="F32" i="12" s="1"/>
  <c r="F32" i="13" s="1"/>
  <c r="F32" i="14" s="1"/>
  <c r="F32" i="15" s="1"/>
  <c r="F32" i="16" s="1"/>
  <c r="K32" i="8"/>
  <c r="L32" i="8"/>
  <c r="AI32" i="8"/>
  <c r="DV32" i="8" s="1"/>
  <c r="AO32" i="8"/>
  <c r="D33" i="8"/>
  <c r="D33" i="9" s="1"/>
  <c r="E33" i="8"/>
  <c r="E33" i="9" s="1"/>
  <c r="E33" i="10" s="1"/>
  <c r="E33" i="11" s="1"/>
  <c r="E33" i="12" s="1"/>
  <c r="E33" i="13" s="1"/>
  <c r="E33" i="14" s="1"/>
  <c r="E33" i="15" s="1"/>
  <c r="E33" i="16" s="1"/>
  <c r="F33" i="8"/>
  <c r="F33" i="9" s="1"/>
  <c r="F33" i="10" s="1"/>
  <c r="F33" i="11" s="1"/>
  <c r="F33" i="12" s="1"/>
  <c r="F33" i="13" s="1"/>
  <c r="F33" i="14" s="1"/>
  <c r="F33" i="15" s="1"/>
  <c r="F33" i="16" s="1"/>
  <c r="K33" i="8"/>
  <c r="L33" i="8"/>
  <c r="AG33" i="8"/>
  <c r="CZ33" i="8" s="1"/>
  <c r="AO33" i="8"/>
  <c r="D34" i="8"/>
  <c r="D34" i="9" s="1"/>
  <c r="E34" i="8"/>
  <c r="E34" i="9" s="1"/>
  <c r="E34" i="10" s="1"/>
  <c r="E34" i="11" s="1"/>
  <c r="E34" i="12" s="1"/>
  <c r="E34" i="13" s="1"/>
  <c r="E34" i="14" s="1"/>
  <c r="E34" i="15" s="1"/>
  <c r="E34" i="16" s="1"/>
  <c r="F34" i="8"/>
  <c r="F34" i="9" s="1"/>
  <c r="F34" i="10" s="1"/>
  <c r="F34" i="11" s="1"/>
  <c r="F34" i="12" s="1"/>
  <c r="F34" i="13" s="1"/>
  <c r="F34" i="14" s="1"/>
  <c r="F34" i="15" s="1"/>
  <c r="F34" i="16" s="1"/>
  <c r="K34" i="8"/>
  <c r="L34" i="8"/>
  <c r="AO34" i="8"/>
  <c r="D35" i="8"/>
  <c r="D35" i="9" s="1"/>
  <c r="E35" i="8"/>
  <c r="E35" i="9" s="1"/>
  <c r="E35" i="10" s="1"/>
  <c r="E35" i="11" s="1"/>
  <c r="E35" i="12" s="1"/>
  <c r="E35" i="13" s="1"/>
  <c r="E35" i="14" s="1"/>
  <c r="E35" i="15" s="1"/>
  <c r="E35" i="16" s="1"/>
  <c r="F35" i="8"/>
  <c r="F35" i="9" s="1"/>
  <c r="F35" i="10" s="1"/>
  <c r="F35" i="11" s="1"/>
  <c r="F35" i="12" s="1"/>
  <c r="F35" i="13" s="1"/>
  <c r="F35" i="14" s="1"/>
  <c r="F35" i="15" s="1"/>
  <c r="F35" i="16" s="1"/>
  <c r="K35" i="8"/>
  <c r="L35" i="8"/>
  <c r="AO35" i="8"/>
  <c r="D36" i="8"/>
  <c r="D36" i="9" s="1"/>
  <c r="E36" i="8"/>
  <c r="E36" i="9" s="1"/>
  <c r="E36" i="10" s="1"/>
  <c r="E36" i="11" s="1"/>
  <c r="E36" i="12" s="1"/>
  <c r="E36" i="13" s="1"/>
  <c r="E36" i="14" s="1"/>
  <c r="E36" i="15" s="1"/>
  <c r="E36" i="16" s="1"/>
  <c r="F36" i="8"/>
  <c r="F36" i="9" s="1"/>
  <c r="F36" i="10" s="1"/>
  <c r="F36" i="11" s="1"/>
  <c r="F36" i="12" s="1"/>
  <c r="F36" i="13" s="1"/>
  <c r="F36" i="14" s="1"/>
  <c r="F36" i="15" s="1"/>
  <c r="F36" i="16" s="1"/>
  <c r="K36" i="8"/>
  <c r="L36" i="8"/>
  <c r="AI36" i="8"/>
  <c r="DV36" i="8" s="1"/>
  <c r="AO36" i="8"/>
  <c r="D37" i="8"/>
  <c r="D37" i="9" s="1"/>
  <c r="E37" i="8"/>
  <c r="E37" i="9" s="1"/>
  <c r="E37" i="10" s="1"/>
  <c r="E37" i="11" s="1"/>
  <c r="E37" i="12" s="1"/>
  <c r="E37" i="13" s="1"/>
  <c r="E37" i="14" s="1"/>
  <c r="E37" i="15" s="1"/>
  <c r="E37" i="16" s="1"/>
  <c r="F37" i="8"/>
  <c r="F37" i="9" s="1"/>
  <c r="F37" i="10" s="1"/>
  <c r="F37" i="11" s="1"/>
  <c r="F37" i="12" s="1"/>
  <c r="F37" i="13" s="1"/>
  <c r="F37" i="14" s="1"/>
  <c r="F37" i="15" s="1"/>
  <c r="F37" i="16" s="1"/>
  <c r="K37" i="8"/>
  <c r="L37" i="8"/>
  <c r="AG37" i="8"/>
  <c r="CZ37" i="8" s="1"/>
  <c r="AO37" i="8"/>
  <c r="D38" i="8"/>
  <c r="D38" i="9" s="1"/>
  <c r="E38" i="8"/>
  <c r="E38" i="9" s="1"/>
  <c r="E38" i="10" s="1"/>
  <c r="E38" i="11" s="1"/>
  <c r="E38" i="12" s="1"/>
  <c r="E38" i="13" s="1"/>
  <c r="E38" i="14" s="1"/>
  <c r="E38" i="15" s="1"/>
  <c r="E38" i="16" s="1"/>
  <c r="F38" i="8"/>
  <c r="F38" i="9" s="1"/>
  <c r="F38" i="10" s="1"/>
  <c r="F38" i="11" s="1"/>
  <c r="F38" i="12" s="1"/>
  <c r="F38" i="13" s="1"/>
  <c r="F38" i="14" s="1"/>
  <c r="F38" i="15" s="1"/>
  <c r="F38" i="16" s="1"/>
  <c r="K38" i="8"/>
  <c r="L38" i="8"/>
  <c r="AO38" i="8"/>
  <c r="D39" i="8"/>
  <c r="D39" i="9" s="1"/>
  <c r="E39" i="8"/>
  <c r="E39" i="9" s="1"/>
  <c r="E39" i="10" s="1"/>
  <c r="E39" i="11" s="1"/>
  <c r="E39" i="12" s="1"/>
  <c r="E39" i="13" s="1"/>
  <c r="E39" i="14" s="1"/>
  <c r="E39" i="15" s="1"/>
  <c r="E39" i="16" s="1"/>
  <c r="F39" i="8"/>
  <c r="F39" i="9" s="1"/>
  <c r="F39" i="10" s="1"/>
  <c r="F39" i="11" s="1"/>
  <c r="F39" i="12" s="1"/>
  <c r="F39" i="13" s="1"/>
  <c r="F39" i="14" s="1"/>
  <c r="F39" i="15" s="1"/>
  <c r="F39" i="16" s="1"/>
  <c r="K39" i="8"/>
  <c r="L39" i="8"/>
  <c r="AO39" i="8"/>
  <c r="D40" i="8"/>
  <c r="D40" i="9" s="1"/>
  <c r="E40" i="8"/>
  <c r="E40" i="9" s="1"/>
  <c r="E40" i="10" s="1"/>
  <c r="E40" i="11" s="1"/>
  <c r="E40" i="12" s="1"/>
  <c r="E40" i="13" s="1"/>
  <c r="E40" i="14" s="1"/>
  <c r="E40" i="15" s="1"/>
  <c r="E40" i="16" s="1"/>
  <c r="F40" i="8"/>
  <c r="F40" i="9" s="1"/>
  <c r="F40" i="10" s="1"/>
  <c r="F40" i="11" s="1"/>
  <c r="F40" i="12" s="1"/>
  <c r="F40" i="13" s="1"/>
  <c r="F40" i="14" s="1"/>
  <c r="F40" i="15" s="1"/>
  <c r="F40" i="16" s="1"/>
  <c r="K40" i="8"/>
  <c r="L40" i="8"/>
  <c r="AI40" i="8"/>
  <c r="DV40" i="8" s="1"/>
  <c r="AO40" i="8"/>
  <c r="D41" i="8"/>
  <c r="D41" i="9" s="1"/>
  <c r="E41" i="8"/>
  <c r="E41" i="9" s="1"/>
  <c r="E41" i="10" s="1"/>
  <c r="E41" i="11" s="1"/>
  <c r="E41" i="12" s="1"/>
  <c r="E41" i="13" s="1"/>
  <c r="E41" i="14" s="1"/>
  <c r="E41" i="15" s="1"/>
  <c r="E41" i="16" s="1"/>
  <c r="F41" i="8"/>
  <c r="F41" i="9" s="1"/>
  <c r="F41" i="10" s="1"/>
  <c r="F41" i="11" s="1"/>
  <c r="F41" i="12" s="1"/>
  <c r="F41" i="13" s="1"/>
  <c r="F41" i="14" s="1"/>
  <c r="F41" i="15" s="1"/>
  <c r="F41" i="16" s="1"/>
  <c r="K41" i="8"/>
  <c r="L41" i="8"/>
  <c r="AG41" i="8"/>
  <c r="CZ41" i="8" s="1"/>
  <c r="AO41" i="8"/>
  <c r="D42" i="8"/>
  <c r="AB42" i="8" s="1"/>
  <c r="E42" i="8"/>
  <c r="E42" i="9" s="1"/>
  <c r="E42" i="10" s="1"/>
  <c r="E42" i="11" s="1"/>
  <c r="E42" i="12" s="1"/>
  <c r="E42" i="13" s="1"/>
  <c r="E42" i="14" s="1"/>
  <c r="E42" i="15" s="1"/>
  <c r="E42" i="16" s="1"/>
  <c r="F42" i="8"/>
  <c r="F42" i="9" s="1"/>
  <c r="F42" i="10" s="1"/>
  <c r="F42" i="11" s="1"/>
  <c r="F42" i="12" s="1"/>
  <c r="F42" i="13" s="1"/>
  <c r="F42" i="14" s="1"/>
  <c r="F42" i="15" s="1"/>
  <c r="F42" i="16" s="1"/>
  <c r="K42" i="8"/>
  <c r="L42" i="8"/>
  <c r="AO42" i="8"/>
  <c r="D43" i="8"/>
  <c r="D43" i="9" s="1"/>
  <c r="E43" i="8"/>
  <c r="E43" i="9" s="1"/>
  <c r="E43" i="10" s="1"/>
  <c r="E43" i="11" s="1"/>
  <c r="E43" i="12" s="1"/>
  <c r="E43" i="13" s="1"/>
  <c r="E43" i="14" s="1"/>
  <c r="E43" i="15" s="1"/>
  <c r="E43" i="16" s="1"/>
  <c r="F43" i="8"/>
  <c r="K43" i="8"/>
  <c r="L43" i="8"/>
  <c r="AO43" i="8"/>
  <c r="A45" i="8"/>
  <c r="AO45" i="8"/>
  <c r="AO46" i="8"/>
  <c r="D48" i="8"/>
  <c r="D48" i="9" s="1"/>
  <c r="AB48" i="8"/>
  <c r="AR48" i="8" s="1"/>
  <c r="AC48" i="8"/>
  <c r="R48" i="8" s="1"/>
  <c r="AD48" i="8"/>
  <c r="BN48" i="8" s="1"/>
  <c r="AE48" i="8"/>
  <c r="CB48" i="8" s="1"/>
  <c r="AF48" i="8"/>
  <c r="U48" i="8" s="1"/>
  <c r="AG48" i="8"/>
  <c r="V48" i="8" s="1"/>
  <c r="AI48" i="8"/>
  <c r="DV48" i="8" s="1"/>
  <c r="AO48" i="8"/>
  <c r="AP48" i="8"/>
  <c r="AX48" i="8"/>
  <c r="BC48" i="8"/>
  <c r="BG48" i="8"/>
  <c r="BK48" i="8"/>
  <c r="BO48" i="8"/>
  <c r="BP48" i="8"/>
  <c r="BS48" i="8"/>
  <c r="BU48" i="8"/>
  <c r="BX48" i="8"/>
  <c r="BY48" i="8"/>
  <c r="CG48" i="8"/>
  <c r="CR48" i="8"/>
  <c r="CV48" i="8"/>
  <c r="CY48" i="8"/>
  <c r="DC48" i="8"/>
  <c r="DG48" i="8"/>
  <c r="DJ48" i="8"/>
  <c r="DK48" i="8"/>
  <c r="DL48" i="8"/>
  <c r="DM48" i="8"/>
  <c r="DN48" i="8"/>
  <c r="DO48" i="8"/>
  <c r="DP48" i="8"/>
  <c r="DQ48" i="8"/>
  <c r="DR48" i="8"/>
  <c r="DS48" i="8"/>
  <c r="DT48" i="8"/>
  <c r="DU48" i="8"/>
  <c r="DX48" i="8"/>
  <c r="DY48" i="8"/>
  <c r="EC48" i="8"/>
  <c r="EE48" i="8"/>
  <c r="EF48" i="8"/>
  <c r="EH48" i="8"/>
  <c r="EI48" i="8"/>
  <c r="EJ48" i="8"/>
  <c r="EK48" i="8"/>
  <c r="EL48" i="8"/>
  <c r="EM48" i="8"/>
  <c r="EN48" i="8"/>
  <c r="EO48" i="8"/>
  <c r="EP48" i="8"/>
  <c r="EQ48" i="8"/>
  <c r="ER48" i="8"/>
  <c r="ES48" i="8"/>
  <c r="ET48" i="8"/>
  <c r="EU48" i="8"/>
  <c r="EV48" i="8"/>
  <c r="EW48" i="8"/>
  <c r="EX48" i="8"/>
  <c r="EY48" i="8"/>
  <c r="EZ48" i="8"/>
  <c r="FA48" i="8"/>
  <c r="FB48" i="8"/>
  <c r="FC48" i="8"/>
  <c r="FD48" i="8"/>
  <c r="FE48" i="8"/>
  <c r="FF48" i="8"/>
  <c r="FG48" i="8"/>
  <c r="FH48" i="8"/>
  <c r="FI48" i="8"/>
  <c r="FJ48" i="8"/>
  <c r="FK48" i="8"/>
  <c r="FL48" i="8"/>
  <c r="FM48" i="8"/>
  <c r="FN48" i="8"/>
  <c r="FO48" i="8"/>
  <c r="FP48" i="8"/>
  <c r="FQ48" i="8"/>
  <c r="D49" i="8"/>
  <c r="D49" i="9" s="1"/>
  <c r="AB49" i="8"/>
  <c r="Q49" i="8" s="1"/>
  <c r="AC49" i="8"/>
  <c r="BE49" i="8" s="1"/>
  <c r="AD49" i="8"/>
  <c r="BO49" i="8" s="1"/>
  <c r="AE49" i="8"/>
  <c r="T49" i="8" s="1"/>
  <c r="AF49" i="8"/>
  <c r="U49" i="8" s="1"/>
  <c r="AG49" i="8"/>
  <c r="DA49" i="8" s="1"/>
  <c r="AI49" i="8"/>
  <c r="DW49" i="8" s="1"/>
  <c r="AO49" i="8"/>
  <c r="AP49" i="8"/>
  <c r="BD49" i="8"/>
  <c r="BF49" i="8"/>
  <c r="BH49" i="8"/>
  <c r="BK49" i="8"/>
  <c r="BR49" i="8"/>
  <c r="BZ49" i="8"/>
  <c r="CB49" i="8"/>
  <c r="CC49" i="8"/>
  <c r="CD49" i="8"/>
  <c r="CF49" i="8"/>
  <c r="CG49" i="8"/>
  <c r="CH49" i="8"/>
  <c r="CJ49" i="8"/>
  <c r="CK49" i="8"/>
  <c r="CX49" i="8"/>
  <c r="CY49" i="8"/>
  <c r="DB49" i="8"/>
  <c r="DD49" i="8"/>
  <c r="DG49" i="8"/>
  <c r="DH49" i="8"/>
  <c r="DJ49" i="8"/>
  <c r="DK49" i="8"/>
  <c r="DL49" i="8"/>
  <c r="DM49" i="8"/>
  <c r="DN49" i="8"/>
  <c r="DO49" i="8"/>
  <c r="DP49" i="8"/>
  <c r="DQ49" i="8"/>
  <c r="DR49" i="8"/>
  <c r="DS49" i="8"/>
  <c r="DT49" i="8"/>
  <c r="DU49" i="8"/>
  <c r="DV49" i="8"/>
  <c r="ED49" i="8"/>
  <c r="EH49" i="8"/>
  <c r="EI49" i="8"/>
  <c r="EJ49" i="8"/>
  <c r="EK49" i="8"/>
  <c r="EL49" i="8"/>
  <c r="EM49" i="8"/>
  <c r="EN49" i="8"/>
  <c r="EO49" i="8"/>
  <c r="EP49" i="8"/>
  <c r="EQ49" i="8"/>
  <c r="ER49" i="8"/>
  <c r="ES49" i="8"/>
  <c r="ET49" i="8"/>
  <c r="EU49" i="8"/>
  <c r="EV49" i="8"/>
  <c r="EW49" i="8"/>
  <c r="EX49" i="8"/>
  <c r="EY49" i="8"/>
  <c r="EZ49" i="8"/>
  <c r="FA49" i="8"/>
  <c r="FB49" i="8"/>
  <c r="FC49" i="8"/>
  <c r="FD49" i="8"/>
  <c r="FE49" i="8"/>
  <c r="FF49" i="8"/>
  <c r="FG49" i="8"/>
  <c r="FH49" i="8"/>
  <c r="FI49" i="8"/>
  <c r="FJ49" i="8"/>
  <c r="FK49" i="8"/>
  <c r="FL49" i="8"/>
  <c r="FM49" i="8"/>
  <c r="FN49" i="8"/>
  <c r="FO49" i="8"/>
  <c r="FP49" i="8"/>
  <c r="FQ49" i="8"/>
  <c r="D50" i="8"/>
  <c r="D50" i="9" s="1"/>
  <c r="AB50" i="8"/>
  <c r="AR50" i="8" s="1"/>
  <c r="AC50" i="8"/>
  <c r="BB50" i="8" s="1"/>
  <c r="AD50" i="8"/>
  <c r="BN50" i="8" s="1"/>
  <c r="AE50" i="8"/>
  <c r="T50" i="8" s="1"/>
  <c r="AF50" i="8"/>
  <c r="CN50" i="8" s="1"/>
  <c r="AG50" i="8"/>
  <c r="CX50" i="8" s="1"/>
  <c r="AI50" i="8"/>
  <c r="X50" i="8" s="1"/>
  <c r="AO50" i="8"/>
  <c r="AP50" i="8"/>
  <c r="BA50" i="8"/>
  <c r="BC50" i="8"/>
  <c r="BE50" i="8"/>
  <c r="BG50" i="8"/>
  <c r="BI50" i="8"/>
  <c r="BK50" i="8"/>
  <c r="BM50" i="8"/>
  <c r="BQ50" i="8"/>
  <c r="BS50" i="8"/>
  <c r="BU50" i="8"/>
  <c r="BW50" i="8"/>
  <c r="BY50" i="8"/>
  <c r="CO50" i="8"/>
  <c r="CT50" i="8"/>
  <c r="CY50" i="8"/>
  <c r="DA50" i="8"/>
  <c r="DC50" i="8"/>
  <c r="DE50" i="8"/>
  <c r="DG50" i="8"/>
  <c r="DI50" i="8"/>
  <c r="DJ50" i="8"/>
  <c r="DK50" i="8"/>
  <c r="DL50" i="8"/>
  <c r="DM50" i="8"/>
  <c r="DN50" i="8"/>
  <c r="DO50" i="8"/>
  <c r="DP50" i="8"/>
  <c r="DQ50" i="8"/>
  <c r="DR50" i="8"/>
  <c r="DS50" i="8"/>
  <c r="DT50" i="8"/>
  <c r="DU50" i="8"/>
  <c r="DW50" i="8"/>
  <c r="DX50" i="8"/>
  <c r="DY50" i="8"/>
  <c r="EB50" i="8"/>
  <c r="EC50" i="8"/>
  <c r="EE50" i="8"/>
  <c r="EG50" i="8"/>
  <c r="EH50" i="8"/>
  <c r="EI50" i="8"/>
  <c r="EJ50" i="8"/>
  <c r="EK50" i="8"/>
  <c r="EL50" i="8"/>
  <c r="EM50" i="8"/>
  <c r="EN50" i="8"/>
  <c r="EO50" i="8"/>
  <c r="EP50" i="8"/>
  <c r="EQ50" i="8"/>
  <c r="ER50" i="8"/>
  <c r="ES50" i="8"/>
  <c r="ET50" i="8"/>
  <c r="EU50" i="8"/>
  <c r="EV50" i="8"/>
  <c r="EW50" i="8"/>
  <c r="EX50" i="8"/>
  <c r="EY50" i="8"/>
  <c r="EZ50" i="8"/>
  <c r="FA50" i="8"/>
  <c r="FB50" i="8"/>
  <c r="FC50" i="8"/>
  <c r="FD50" i="8"/>
  <c r="FE50" i="8"/>
  <c r="FF50" i="8"/>
  <c r="FG50" i="8"/>
  <c r="FH50" i="8"/>
  <c r="FI50" i="8"/>
  <c r="FJ50" i="8"/>
  <c r="FK50" i="8"/>
  <c r="FL50" i="8"/>
  <c r="FM50" i="8"/>
  <c r="FN50" i="8"/>
  <c r="FO50" i="8"/>
  <c r="FP50" i="8"/>
  <c r="FQ50" i="8"/>
  <c r="D51" i="8"/>
  <c r="D51" i="9" s="1"/>
  <c r="AB51" i="8"/>
  <c r="AS51" i="8" s="1"/>
  <c r="AC51" i="8"/>
  <c r="R51" i="8" s="1"/>
  <c r="AD51" i="8"/>
  <c r="S51" i="8" s="1"/>
  <c r="AE51" i="8"/>
  <c r="CA51" i="8" s="1"/>
  <c r="AF51" i="8"/>
  <c r="CO51" i="8" s="1"/>
  <c r="AG51" i="8"/>
  <c r="CX51" i="8" s="1"/>
  <c r="AI51" i="8"/>
  <c r="X51" i="8" s="1"/>
  <c r="AO51" i="8"/>
  <c r="AP51" i="8"/>
  <c r="AR51" i="8"/>
  <c r="AT51" i="8"/>
  <c r="AV51" i="8"/>
  <c r="AX51" i="8"/>
  <c r="AZ51" i="8"/>
  <c r="BB51" i="8"/>
  <c r="BC51" i="8"/>
  <c r="BF51" i="8"/>
  <c r="BG51" i="8"/>
  <c r="BI51" i="8"/>
  <c r="BK51" i="8"/>
  <c r="BM51" i="8"/>
  <c r="CC51" i="8"/>
  <c r="CH51" i="8"/>
  <c r="CL51" i="8"/>
  <c r="CN51" i="8"/>
  <c r="CP51" i="8"/>
  <c r="CR51" i="8"/>
  <c r="CT51" i="8"/>
  <c r="CV51" i="8"/>
  <c r="CY51" i="8"/>
  <c r="CZ51" i="8"/>
  <c r="DA51" i="8"/>
  <c r="DD51" i="8"/>
  <c r="DE51" i="8"/>
  <c r="DG51" i="8"/>
  <c r="DI51" i="8"/>
  <c r="DJ51" i="8"/>
  <c r="DK51" i="8"/>
  <c r="DL51" i="8"/>
  <c r="DM51" i="8"/>
  <c r="DN51" i="8"/>
  <c r="DO51" i="8"/>
  <c r="DP51" i="8"/>
  <c r="DQ51" i="8"/>
  <c r="DR51" i="8"/>
  <c r="DS51" i="8"/>
  <c r="DT51" i="8"/>
  <c r="DU51" i="8"/>
  <c r="EB51" i="8"/>
  <c r="EH51" i="8"/>
  <c r="EI51" i="8"/>
  <c r="EJ51" i="8"/>
  <c r="EK51" i="8"/>
  <c r="EL51" i="8"/>
  <c r="EM51" i="8"/>
  <c r="EN51" i="8"/>
  <c r="EO51" i="8"/>
  <c r="EP51" i="8"/>
  <c r="EQ51" i="8"/>
  <c r="ER51" i="8"/>
  <c r="ES51" i="8"/>
  <c r="ET51" i="8"/>
  <c r="EU51" i="8"/>
  <c r="EV51" i="8"/>
  <c r="EW51" i="8"/>
  <c r="EX51" i="8"/>
  <c r="EY51" i="8"/>
  <c r="EZ51" i="8"/>
  <c r="FA51" i="8"/>
  <c r="FB51" i="8"/>
  <c r="FC51" i="8"/>
  <c r="FD51" i="8"/>
  <c r="FE51" i="8"/>
  <c r="FF51" i="8"/>
  <c r="FG51" i="8"/>
  <c r="FH51" i="8"/>
  <c r="FI51" i="8"/>
  <c r="FJ51" i="8"/>
  <c r="FK51" i="8"/>
  <c r="FL51" i="8"/>
  <c r="FM51" i="8"/>
  <c r="FN51" i="8"/>
  <c r="FO51" i="8"/>
  <c r="FP51" i="8"/>
  <c r="FQ51" i="8"/>
  <c r="D52" i="8"/>
  <c r="D52" i="9" s="1"/>
  <c r="AB52" i="8"/>
  <c r="Q52" i="8" s="1"/>
  <c r="AC52" i="8"/>
  <c r="R52" i="8" s="1"/>
  <c r="AD52" i="8"/>
  <c r="BN52" i="8" s="1"/>
  <c r="AE52" i="8"/>
  <c r="CB52" i="8" s="1"/>
  <c r="AF52" i="8"/>
  <c r="CM52" i="8" s="1"/>
  <c r="AG52" i="8"/>
  <c r="V52" i="8" s="1"/>
  <c r="AI52" i="8"/>
  <c r="DV52" i="8" s="1"/>
  <c r="AO52" i="8"/>
  <c r="AP52" i="8"/>
  <c r="AU52" i="8"/>
  <c r="AZ52" i="8"/>
  <c r="BC52" i="8"/>
  <c r="BK52" i="8"/>
  <c r="BS52" i="8"/>
  <c r="BX52" i="8"/>
  <c r="CC52" i="8"/>
  <c r="CE52" i="8"/>
  <c r="CG52" i="8"/>
  <c r="CK52" i="8"/>
  <c r="CL52" i="8"/>
  <c r="CR52" i="8"/>
  <c r="CW52" i="8"/>
  <c r="CY52" i="8"/>
  <c r="DJ52" i="8"/>
  <c r="DK52" i="8"/>
  <c r="DL52" i="8"/>
  <c r="DM52" i="8"/>
  <c r="DN52" i="8"/>
  <c r="DO52" i="8"/>
  <c r="DP52" i="8"/>
  <c r="DQ52" i="8"/>
  <c r="DR52" i="8"/>
  <c r="DS52" i="8"/>
  <c r="DT52" i="8"/>
  <c r="DU52" i="8"/>
  <c r="DX52" i="8"/>
  <c r="EC52" i="8"/>
  <c r="EH52" i="8"/>
  <c r="EI52" i="8"/>
  <c r="EJ52" i="8"/>
  <c r="EK52" i="8"/>
  <c r="EL52" i="8"/>
  <c r="EM52" i="8"/>
  <c r="EN52" i="8"/>
  <c r="EO52" i="8"/>
  <c r="EP52" i="8"/>
  <c r="EQ52" i="8"/>
  <c r="ER52" i="8"/>
  <c r="ES52" i="8"/>
  <c r="ET52" i="8"/>
  <c r="EU52" i="8"/>
  <c r="EV52" i="8"/>
  <c r="EW52" i="8"/>
  <c r="EX52" i="8"/>
  <c r="EY52" i="8"/>
  <c r="EZ52" i="8"/>
  <c r="FA52" i="8"/>
  <c r="FB52" i="8"/>
  <c r="FC52" i="8"/>
  <c r="FD52" i="8"/>
  <c r="FE52" i="8"/>
  <c r="FF52" i="8"/>
  <c r="FG52" i="8"/>
  <c r="FH52" i="8"/>
  <c r="FI52" i="8"/>
  <c r="FJ52" i="8"/>
  <c r="FK52" i="8"/>
  <c r="FL52" i="8"/>
  <c r="FM52" i="8"/>
  <c r="FN52" i="8"/>
  <c r="FO52" i="8"/>
  <c r="FP52" i="8"/>
  <c r="FQ52" i="8"/>
  <c r="D53" i="8"/>
  <c r="D53" i="9" s="1"/>
  <c r="AB53" i="8"/>
  <c r="Q53" i="8" s="1"/>
  <c r="AC53" i="8"/>
  <c r="BE53" i="8" s="1"/>
  <c r="AD53" i="8"/>
  <c r="BO53" i="8" s="1"/>
  <c r="AE53" i="8"/>
  <c r="T53" i="8" s="1"/>
  <c r="AF53" i="8"/>
  <c r="U53" i="8" s="1"/>
  <c r="AG53" i="8"/>
  <c r="DA53" i="8" s="1"/>
  <c r="AI53" i="8"/>
  <c r="DW53" i="8" s="1"/>
  <c r="AO53" i="8"/>
  <c r="AP53" i="8"/>
  <c r="BB53" i="8"/>
  <c r="BG53" i="8"/>
  <c r="BL53" i="8"/>
  <c r="BN53" i="8"/>
  <c r="BT53" i="8"/>
  <c r="BV53" i="8"/>
  <c r="CA53" i="8"/>
  <c r="CB53" i="8"/>
  <c r="CE53" i="8"/>
  <c r="CF53" i="8"/>
  <c r="CI53" i="8"/>
  <c r="CJ53" i="8"/>
  <c r="CT53" i="8"/>
  <c r="CX53" i="8"/>
  <c r="DC53" i="8"/>
  <c r="DH53" i="8"/>
  <c r="DJ53" i="8"/>
  <c r="DK53" i="8"/>
  <c r="DL53" i="8"/>
  <c r="DM53" i="8"/>
  <c r="DN53" i="8"/>
  <c r="DO53" i="8"/>
  <c r="DP53" i="8"/>
  <c r="DQ53" i="8"/>
  <c r="DR53" i="8"/>
  <c r="DS53" i="8"/>
  <c r="DT53" i="8"/>
  <c r="DU53" i="8"/>
  <c r="DV53" i="8"/>
  <c r="DZ53" i="8"/>
  <c r="ED53" i="8"/>
  <c r="EF53" i="8"/>
  <c r="EH53" i="8"/>
  <c r="EI53" i="8"/>
  <c r="EJ53" i="8"/>
  <c r="EK53" i="8"/>
  <c r="EL53" i="8"/>
  <c r="EM53" i="8"/>
  <c r="EN53" i="8"/>
  <c r="EO53" i="8"/>
  <c r="EP53" i="8"/>
  <c r="EQ53" i="8"/>
  <c r="ER53" i="8"/>
  <c r="ES53" i="8"/>
  <c r="ET53" i="8"/>
  <c r="EU53" i="8"/>
  <c r="EV53" i="8"/>
  <c r="EW53" i="8"/>
  <c r="EX53" i="8"/>
  <c r="EY53" i="8"/>
  <c r="EZ53" i="8"/>
  <c r="FA53" i="8"/>
  <c r="FB53" i="8"/>
  <c r="FC53" i="8"/>
  <c r="FD53" i="8"/>
  <c r="FE53" i="8"/>
  <c r="FF53" i="8"/>
  <c r="FG53" i="8"/>
  <c r="FH53" i="8"/>
  <c r="FI53" i="8"/>
  <c r="FJ53" i="8"/>
  <c r="FK53" i="8"/>
  <c r="FL53" i="8"/>
  <c r="FM53" i="8"/>
  <c r="FN53" i="8"/>
  <c r="FO53" i="8"/>
  <c r="FP53" i="8"/>
  <c r="FQ53" i="8"/>
  <c r="D54" i="8"/>
  <c r="D54" i="9" s="1"/>
  <c r="AB54" i="8"/>
  <c r="AR54" i="8" s="1"/>
  <c r="AC54" i="8"/>
  <c r="BB54" i="8" s="1"/>
  <c r="AD54" i="8"/>
  <c r="BO54" i="8" s="1"/>
  <c r="AE54" i="8"/>
  <c r="T54" i="8" s="1"/>
  <c r="AF54" i="8"/>
  <c r="CN54" i="8" s="1"/>
  <c r="AG54" i="8"/>
  <c r="CX54" i="8" s="1"/>
  <c r="AI54" i="8"/>
  <c r="DY54" i="8" s="1"/>
  <c r="AO54" i="8"/>
  <c r="AP54" i="8"/>
  <c r="AW54" i="8"/>
  <c r="BE54" i="8"/>
  <c r="BK54" i="8"/>
  <c r="BQ54" i="8"/>
  <c r="BU54" i="8"/>
  <c r="BY54" i="8"/>
  <c r="CG54" i="8"/>
  <c r="CK54" i="8"/>
  <c r="CQ54" i="8"/>
  <c r="DC54" i="8"/>
  <c r="DE54" i="8"/>
  <c r="DJ54" i="8"/>
  <c r="DK54" i="8"/>
  <c r="DL54" i="8"/>
  <c r="DM54" i="8"/>
  <c r="DN54" i="8"/>
  <c r="DO54" i="8"/>
  <c r="DP54" i="8"/>
  <c r="DQ54" i="8"/>
  <c r="DR54" i="8"/>
  <c r="DS54" i="8"/>
  <c r="DT54" i="8"/>
  <c r="DU54" i="8"/>
  <c r="DW54" i="8"/>
  <c r="EA54" i="8"/>
  <c r="EE54" i="8"/>
  <c r="EH54" i="8"/>
  <c r="EI54" i="8"/>
  <c r="EJ54" i="8"/>
  <c r="EK54" i="8"/>
  <c r="EL54" i="8"/>
  <c r="EM54" i="8"/>
  <c r="EN54" i="8"/>
  <c r="EO54" i="8"/>
  <c r="EP54" i="8"/>
  <c r="EQ54" i="8"/>
  <c r="ER54" i="8"/>
  <c r="ES54" i="8"/>
  <c r="ET54" i="8"/>
  <c r="EU54" i="8"/>
  <c r="EV54" i="8"/>
  <c r="EW54" i="8"/>
  <c r="EX54" i="8"/>
  <c r="EY54" i="8"/>
  <c r="EZ54" i="8"/>
  <c r="FA54" i="8"/>
  <c r="FB54" i="8"/>
  <c r="FC54" i="8"/>
  <c r="FD54" i="8"/>
  <c r="FE54" i="8"/>
  <c r="FF54" i="8"/>
  <c r="FG54" i="8"/>
  <c r="FH54" i="8"/>
  <c r="FI54" i="8"/>
  <c r="FJ54" i="8"/>
  <c r="FK54" i="8"/>
  <c r="FL54" i="8"/>
  <c r="FM54" i="8"/>
  <c r="FN54" i="8"/>
  <c r="FO54" i="8"/>
  <c r="FP54" i="8"/>
  <c r="FQ54" i="8"/>
  <c r="D55" i="8"/>
  <c r="D55" i="9" s="1"/>
  <c r="AB55" i="8"/>
  <c r="AS55" i="8" s="1"/>
  <c r="AC55" i="8"/>
  <c r="BC55" i="8" s="1"/>
  <c r="AD55" i="8"/>
  <c r="S55" i="8" s="1"/>
  <c r="AE55" i="8"/>
  <c r="CA55" i="8" s="1"/>
  <c r="AF55" i="8"/>
  <c r="CO55" i="8" s="1"/>
  <c r="AG55" i="8"/>
  <c r="V55" i="8" s="1"/>
  <c r="AI55" i="8"/>
  <c r="X55" i="8" s="1"/>
  <c r="AO55" i="8"/>
  <c r="AP55" i="8"/>
  <c r="AR55" i="8"/>
  <c r="AX55" i="8"/>
  <c r="AZ55" i="8"/>
  <c r="BI55" i="8"/>
  <c r="BM55" i="8"/>
  <c r="BZ55" i="8"/>
  <c r="CC55" i="8"/>
  <c r="CH55" i="8"/>
  <c r="CJ55" i="8"/>
  <c r="CP55" i="8"/>
  <c r="CR55" i="8"/>
  <c r="CY55" i="8"/>
  <c r="DG55" i="8"/>
  <c r="DJ55" i="8"/>
  <c r="DK55" i="8"/>
  <c r="DL55" i="8"/>
  <c r="DM55" i="8"/>
  <c r="DN55" i="8"/>
  <c r="DO55" i="8"/>
  <c r="DP55" i="8"/>
  <c r="DQ55" i="8"/>
  <c r="DR55" i="8"/>
  <c r="DS55" i="8"/>
  <c r="DT55" i="8"/>
  <c r="DU55" i="8"/>
  <c r="DX55" i="8"/>
  <c r="EH55" i="8"/>
  <c r="EI55" i="8"/>
  <c r="EJ55" i="8"/>
  <c r="EK55" i="8"/>
  <c r="EL55" i="8"/>
  <c r="EM55" i="8"/>
  <c r="EN55" i="8"/>
  <c r="EO55" i="8"/>
  <c r="EP55" i="8"/>
  <c r="EQ55" i="8"/>
  <c r="ER55" i="8"/>
  <c r="ES55" i="8"/>
  <c r="ET55" i="8"/>
  <c r="EU55" i="8"/>
  <c r="EV55" i="8"/>
  <c r="EW55" i="8"/>
  <c r="EX55" i="8"/>
  <c r="EY55" i="8"/>
  <c r="EZ55" i="8"/>
  <c r="FA55" i="8"/>
  <c r="FB55" i="8"/>
  <c r="FC55" i="8"/>
  <c r="FD55" i="8"/>
  <c r="FE55" i="8"/>
  <c r="FF55" i="8"/>
  <c r="FG55" i="8"/>
  <c r="FH55" i="8"/>
  <c r="FI55" i="8"/>
  <c r="FJ55" i="8"/>
  <c r="FK55" i="8"/>
  <c r="FL55" i="8"/>
  <c r="FM55" i="8"/>
  <c r="FN55" i="8"/>
  <c r="FO55" i="8"/>
  <c r="FP55" i="8"/>
  <c r="FQ55" i="8"/>
  <c r="A56" i="8"/>
  <c r="D56" i="8"/>
  <c r="D56" i="9" s="1"/>
  <c r="AB56" i="8"/>
  <c r="AR56" i="8" s="1"/>
  <c r="AC56" i="8"/>
  <c r="R56" i="8" s="1"/>
  <c r="AD56" i="8"/>
  <c r="AE56" i="8"/>
  <c r="CB56" i="8" s="1"/>
  <c r="AF56" i="8"/>
  <c r="U56" i="8" s="1"/>
  <c r="AG56" i="8"/>
  <c r="V56" i="8" s="1"/>
  <c r="AI56" i="8"/>
  <c r="EE56" i="8" s="1"/>
  <c r="AO56" i="8"/>
  <c r="AP56" i="8"/>
  <c r="AT56" i="8"/>
  <c r="AX56" i="8"/>
  <c r="BC56" i="8"/>
  <c r="BK56" i="8"/>
  <c r="BU56" i="8"/>
  <c r="CA56" i="8"/>
  <c r="CG56" i="8"/>
  <c r="CI56" i="8"/>
  <c r="CN56" i="8"/>
  <c r="CR56" i="8"/>
  <c r="CV56" i="8"/>
  <c r="CY56" i="8"/>
  <c r="DG56" i="8"/>
  <c r="DJ56" i="8"/>
  <c r="DK56" i="8"/>
  <c r="DL56" i="8"/>
  <c r="DM56" i="8"/>
  <c r="DN56" i="8"/>
  <c r="DO56" i="8"/>
  <c r="DP56" i="8"/>
  <c r="DQ56" i="8"/>
  <c r="DR56" i="8"/>
  <c r="DS56" i="8"/>
  <c r="DT56" i="8"/>
  <c r="DU56" i="8"/>
  <c r="DX56" i="8"/>
  <c r="EH56" i="8"/>
  <c r="EI56" i="8"/>
  <c r="EJ56" i="8"/>
  <c r="EK56" i="8"/>
  <c r="EL56" i="8"/>
  <c r="EM56" i="8"/>
  <c r="EN56" i="8"/>
  <c r="EO56" i="8"/>
  <c r="EP56" i="8"/>
  <c r="EQ56" i="8"/>
  <c r="ER56" i="8"/>
  <c r="ES56" i="8"/>
  <c r="ET56" i="8"/>
  <c r="EU56" i="8"/>
  <c r="EV56" i="8"/>
  <c r="EW56" i="8"/>
  <c r="EX56" i="8"/>
  <c r="EY56" i="8"/>
  <c r="EZ56" i="8"/>
  <c r="FA56" i="8"/>
  <c r="FB56" i="8"/>
  <c r="FC56" i="8"/>
  <c r="FD56" i="8"/>
  <c r="FE56" i="8"/>
  <c r="FF56" i="8"/>
  <c r="FG56" i="8"/>
  <c r="FH56" i="8"/>
  <c r="FI56" i="8"/>
  <c r="FJ56" i="8"/>
  <c r="FK56" i="8"/>
  <c r="FL56" i="8"/>
  <c r="FM56" i="8"/>
  <c r="FN56" i="8"/>
  <c r="FO56" i="8"/>
  <c r="FP56" i="8"/>
  <c r="FQ56" i="8"/>
  <c r="D57" i="8"/>
  <c r="D57" i="9" s="1"/>
  <c r="AB57" i="8"/>
  <c r="AC57" i="8"/>
  <c r="BE57" i="8" s="1"/>
  <c r="AD57" i="8"/>
  <c r="BO57" i="8" s="1"/>
  <c r="AE57" i="8"/>
  <c r="T57" i="8" s="1"/>
  <c r="AF57" i="8"/>
  <c r="CL57" i="8" s="1"/>
  <c r="AG57" i="8"/>
  <c r="DA57" i="8" s="1"/>
  <c r="AI57" i="8"/>
  <c r="DW57" i="8" s="1"/>
  <c r="AO57" i="8"/>
  <c r="AP57" i="8"/>
  <c r="BD57" i="8"/>
  <c r="BF57" i="8"/>
  <c r="BJ57" i="8"/>
  <c r="BR57" i="8"/>
  <c r="BZ57" i="8"/>
  <c r="CA57" i="8"/>
  <c r="CC57" i="8"/>
  <c r="CD57" i="8"/>
  <c r="CE57" i="8"/>
  <c r="CG57" i="8"/>
  <c r="CH57" i="8"/>
  <c r="CI57" i="8"/>
  <c r="CK57" i="8"/>
  <c r="CY57" i="8"/>
  <c r="DC57" i="8"/>
  <c r="DD57" i="8"/>
  <c r="DJ57" i="8"/>
  <c r="DK57" i="8"/>
  <c r="DL57" i="8"/>
  <c r="DM57" i="8"/>
  <c r="DN57" i="8"/>
  <c r="DO57" i="8"/>
  <c r="DP57" i="8"/>
  <c r="DQ57" i="8"/>
  <c r="DR57" i="8"/>
  <c r="DS57" i="8"/>
  <c r="DT57" i="8"/>
  <c r="DU57" i="8"/>
  <c r="DV57" i="8"/>
  <c r="ED57" i="8"/>
  <c r="EH57" i="8"/>
  <c r="EI57" i="8"/>
  <c r="EJ57" i="8"/>
  <c r="EK57" i="8"/>
  <c r="EL57" i="8"/>
  <c r="EM57" i="8"/>
  <c r="EN57" i="8"/>
  <c r="EO57" i="8"/>
  <c r="EP57" i="8"/>
  <c r="EQ57" i="8"/>
  <c r="ER57" i="8"/>
  <c r="ES57" i="8"/>
  <c r="ET57" i="8"/>
  <c r="EU57" i="8"/>
  <c r="EV57" i="8"/>
  <c r="EW57" i="8"/>
  <c r="EX57" i="8"/>
  <c r="EY57" i="8"/>
  <c r="EZ57" i="8"/>
  <c r="FA57" i="8"/>
  <c r="FB57" i="8"/>
  <c r="FC57" i="8"/>
  <c r="FD57" i="8"/>
  <c r="FE57" i="8"/>
  <c r="FF57" i="8"/>
  <c r="FG57" i="8"/>
  <c r="FH57" i="8"/>
  <c r="FI57" i="8"/>
  <c r="FJ57" i="8"/>
  <c r="FK57" i="8"/>
  <c r="FL57" i="8"/>
  <c r="FM57" i="8"/>
  <c r="FN57" i="8"/>
  <c r="FO57" i="8"/>
  <c r="FP57" i="8"/>
  <c r="FQ57" i="8"/>
  <c r="D58" i="8"/>
  <c r="AB58" i="8"/>
  <c r="AR58" i="8" s="1"/>
  <c r="AC58" i="8"/>
  <c r="AD58" i="8"/>
  <c r="BR58" i="8" s="1"/>
  <c r="AE58" i="8"/>
  <c r="T58" i="8" s="1"/>
  <c r="AF58" i="8"/>
  <c r="CN58" i="8" s="1"/>
  <c r="AG58" i="8"/>
  <c r="AI58" i="8"/>
  <c r="EB58" i="8" s="1"/>
  <c r="AO58" i="8"/>
  <c r="AP58" i="8"/>
  <c r="AU58" i="8"/>
  <c r="BA58" i="8"/>
  <c r="BE58" i="8"/>
  <c r="BG58" i="8"/>
  <c r="BI58" i="8"/>
  <c r="BM58" i="8"/>
  <c r="BN58" i="8"/>
  <c r="BO58" i="8"/>
  <c r="BS58" i="8"/>
  <c r="BU58" i="8"/>
  <c r="BW58" i="8"/>
  <c r="CC58" i="8"/>
  <c r="CG58" i="8"/>
  <c r="CO58" i="8"/>
  <c r="CT58" i="8"/>
  <c r="CY58" i="8"/>
  <c r="DC58" i="8"/>
  <c r="DE58" i="8"/>
  <c r="DG58" i="8"/>
  <c r="DJ58" i="8"/>
  <c r="DK58" i="8"/>
  <c r="DL58" i="8"/>
  <c r="DM58" i="8"/>
  <c r="DN58" i="8"/>
  <c r="DO58" i="8"/>
  <c r="DP58" i="8"/>
  <c r="DQ58" i="8"/>
  <c r="DR58" i="8"/>
  <c r="DS58" i="8"/>
  <c r="DT58" i="8"/>
  <c r="DU58" i="8"/>
  <c r="DW58" i="8"/>
  <c r="DX58" i="8"/>
  <c r="DY58" i="8"/>
  <c r="EC58" i="8"/>
  <c r="EE58" i="8"/>
  <c r="EG58" i="8"/>
  <c r="EH58" i="8"/>
  <c r="EI58" i="8"/>
  <c r="EJ58" i="8"/>
  <c r="EK58" i="8"/>
  <c r="EL58" i="8"/>
  <c r="EM58" i="8"/>
  <c r="EN58" i="8"/>
  <c r="EO58" i="8"/>
  <c r="EP58" i="8"/>
  <c r="EQ58" i="8"/>
  <c r="ER58" i="8"/>
  <c r="ES58" i="8"/>
  <c r="ET58" i="8"/>
  <c r="EU58" i="8"/>
  <c r="EV58" i="8"/>
  <c r="EW58" i="8"/>
  <c r="EX58" i="8"/>
  <c r="EY58" i="8"/>
  <c r="EZ58" i="8"/>
  <c r="FA58" i="8"/>
  <c r="FB58" i="8"/>
  <c r="FC58" i="8"/>
  <c r="FD58" i="8"/>
  <c r="FE58" i="8"/>
  <c r="FF58" i="8"/>
  <c r="FG58" i="8"/>
  <c r="FH58" i="8"/>
  <c r="FI58" i="8"/>
  <c r="FJ58" i="8"/>
  <c r="FK58" i="8"/>
  <c r="FL58" i="8"/>
  <c r="FM58" i="8"/>
  <c r="FN58" i="8"/>
  <c r="FO58" i="8"/>
  <c r="FP58" i="8"/>
  <c r="FQ58" i="8"/>
  <c r="D59" i="8"/>
  <c r="D59" i="9" s="1"/>
  <c r="AB59" i="8"/>
  <c r="AS59" i="8" s="1"/>
  <c r="AC59" i="8"/>
  <c r="BB59" i="8" s="1"/>
  <c r="AD59" i="8"/>
  <c r="AE59" i="8"/>
  <c r="CA59" i="8" s="1"/>
  <c r="AF59" i="8"/>
  <c r="CO59" i="8" s="1"/>
  <c r="AG59" i="8"/>
  <c r="CX59" i="8" s="1"/>
  <c r="AI59" i="8"/>
  <c r="X59" i="8" s="1"/>
  <c r="AO59" i="8"/>
  <c r="AP59" i="8"/>
  <c r="AR59" i="8"/>
  <c r="AT59" i="8"/>
  <c r="AV59" i="8"/>
  <c r="AX59" i="8"/>
  <c r="AZ59" i="8"/>
  <c r="BG59" i="8"/>
  <c r="BP59" i="8"/>
  <c r="CH59" i="8"/>
  <c r="CL59" i="8"/>
  <c r="CN59" i="8"/>
  <c r="CP59" i="8"/>
  <c r="CR59" i="8"/>
  <c r="CT59" i="8"/>
  <c r="CV59" i="8"/>
  <c r="DC59" i="8"/>
  <c r="DH59" i="8"/>
  <c r="DJ59" i="8"/>
  <c r="DK59" i="8"/>
  <c r="DL59" i="8"/>
  <c r="DM59" i="8"/>
  <c r="DN59" i="8"/>
  <c r="DO59" i="8"/>
  <c r="DP59" i="8"/>
  <c r="DQ59" i="8"/>
  <c r="DR59" i="8"/>
  <c r="DS59" i="8"/>
  <c r="DT59" i="8"/>
  <c r="DU59" i="8"/>
  <c r="EF59" i="8"/>
  <c r="EH59" i="8"/>
  <c r="EI59" i="8"/>
  <c r="EJ59" i="8"/>
  <c r="EK59" i="8"/>
  <c r="EL59" i="8"/>
  <c r="EM59" i="8"/>
  <c r="EN59" i="8"/>
  <c r="EO59" i="8"/>
  <c r="EP59" i="8"/>
  <c r="EQ59" i="8"/>
  <c r="ER59" i="8"/>
  <c r="ES59" i="8"/>
  <c r="ET59" i="8"/>
  <c r="EU59" i="8"/>
  <c r="EV59" i="8"/>
  <c r="EW59" i="8"/>
  <c r="EX59" i="8"/>
  <c r="EY59" i="8"/>
  <c r="EZ59" i="8"/>
  <c r="FA59" i="8"/>
  <c r="FB59" i="8"/>
  <c r="FC59" i="8"/>
  <c r="FD59" i="8"/>
  <c r="FE59" i="8"/>
  <c r="FF59" i="8"/>
  <c r="FG59" i="8"/>
  <c r="FH59" i="8"/>
  <c r="FI59" i="8"/>
  <c r="FJ59" i="8"/>
  <c r="FK59" i="8"/>
  <c r="FL59" i="8"/>
  <c r="FM59" i="8"/>
  <c r="FN59" i="8"/>
  <c r="FO59" i="8"/>
  <c r="FP59" i="8"/>
  <c r="FQ59" i="8"/>
  <c r="B2" i="7"/>
  <c r="C2" i="7"/>
  <c r="H2" i="7"/>
  <c r="M2" i="7"/>
  <c r="O2" i="7"/>
  <c r="Q2" i="7"/>
  <c r="S2" i="7"/>
  <c r="W2" i="7"/>
  <c r="Y2" i="7"/>
  <c r="AB2" i="7"/>
  <c r="J4" i="7"/>
  <c r="A7" i="7"/>
  <c r="Q7" i="7"/>
  <c r="R7" i="7"/>
  <c r="S7" i="7"/>
  <c r="T7" i="7"/>
  <c r="U7" i="7"/>
  <c r="V7" i="7"/>
  <c r="W7" i="7"/>
  <c r="X7" i="7"/>
  <c r="Y7" i="7"/>
  <c r="Z7" i="7"/>
  <c r="AA7" i="7"/>
  <c r="AB7" i="7"/>
  <c r="AT7" i="7" s="1"/>
  <c r="AC7" i="7"/>
  <c r="BM7" i="7" s="1"/>
  <c r="AD7" i="7"/>
  <c r="BP7" i="7" s="1"/>
  <c r="AE7" i="7"/>
  <c r="CA7" i="7" s="1"/>
  <c r="AF7" i="7"/>
  <c r="CL7" i="7" s="1"/>
  <c r="AG7" i="7"/>
  <c r="AH7" i="7"/>
  <c r="DT7" i="7" s="1"/>
  <c r="AI7" i="7"/>
  <c r="DW7" i="7" s="1"/>
  <c r="AJ7" i="7"/>
  <c r="EN7" i="7" s="1"/>
  <c r="AK7" i="7"/>
  <c r="EV7" i="7" s="1"/>
  <c r="AL7" i="7"/>
  <c r="FL7" i="7" s="1"/>
  <c r="AO7" i="7"/>
  <c r="AP7" i="7"/>
  <c r="AR7" i="7"/>
  <c r="AZ7" i="7"/>
  <c r="BE7" i="7"/>
  <c r="BZ7" i="7"/>
  <c r="CB7" i="7"/>
  <c r="CC7" i="7"/>
  <c r="CD7" i="7"/>
  <c r="CF7" i="7"/>
  <c r="CG7" i="7"/>
  <c r="CH7" i="7"/>
  <c r="CJ7" i="7"/>
  <c r="CK7" i="7"/>
  <c r="CR7" i="7"/>
  <c r="CT7" i="7"/>
  <c r="DG7" i="7"/>
  <c r="DL7" i="7"/>
  <c r="DV7" i="7"/>
  <c r="DX7" i="7"/>
  <c r="DY7" i="7"/>
  <c r="DZ7" i="7"/>
  <c r="EB7" i="7"/>
  <c r="EC7" i="7"/>
  <c r="ED7" i="7"/>
  <c r="EF7" i="7"/>
  <c r="EG7" i="7"/>
  <c r="EH7" i="7"/>
  <c r="EL7" i="7"/>
  <c r="EW7" i="7"/>
  <c r="FA7" i="7"/>
  <c r="FP7" i="7"/>
  <c r="A8" i="7"/>
  <c r="Q8" i="7"/>
  <c r="R8" i="7"/>
  <c r="S8" i="7"/>
  <c r="T8" i="7"/>
  <c r="U8" i="7"/>
  <c r="V8" i="7"/>
  <c r="W8" i="7"/>
  <c r="X8" i="7"/>
  <c r="Y8" i="7"/>
  <c r="Z8" i="7"/>
  <c r="AA8" i="7"/>
  <c r="AB8" i="7"/>
  <c r="AC8" i="7"/>
  <c r="AD8" i="7"/>
  <c r="BQ8" i="7" s="1"/>
  <c r="AE8" i="7"/>
  <c r="CC8" i="7" s="1"/>
  <c r="AF8" i="7"/>
  <c r="CO8" i="7" s="1"/>
  <c r="AG8" i="7"/>
  <c r="AH8" i="7"/>
  <c r="AI8" i="7"/>
  <c r="DV8" i="7" s="1"/>
  <c r="AJ8" i="7"/>
  <c r="EK8" i="7" s="1"/>
  <c r="AK8" i="7"/>
  <c r="AL8" i="7"/>
  <c r="AO8" i="7"/>
  <c r="AP8" i="7"/>
  <c r="BB8" i="7"/>
  <c r="BC8" i="7"/>
  <c r="BD8" i="7"/>
  <c r="BE8" i="7"/>
  <c r="BF8" i="7"/>
  <c r="BG8" i="7"/>
  <c r="BH8" i="7"/>
  <c r="BI8" i="7"/>
  <c r="BJ8" i="7"/>
  <c r="BK8" i="7"/>
  <c r="BL8" i="7"/>
  <c r="BM8" i="7"/>
  <c r="BT8" i="7"/>
  <c r="BX8" i="7"/>
  <c r="CB8" i="7"/>
  <c r="CX8" i="7"/>
  <c r="CY8" i="7"/>
  <c r="CZ8" i="7"/>
  <c r="DA8" i="7"/>
  <c r="DB8" i="7"/>
  <c r="DC8" i="7"/>
  <c r="DD8" i="7"/>
  <c r="DE8" i="7"/>
  <c r="DF8" i="7"/>
  <c r="DG8" i="7"/>
  <c r="DH8" i="7"/>
  <c r="DI8" i="7"/>
  <c r="DL8" i="7"/>
  <c r="DP8" i="7"/>
  <c r="EH8" i="7"/>
  <c r="ET8" i="7"/>
  <c r="EU8" i="7"/>
  <c r="EV8" i="7"/>
  <c r="EW8" i="7"/>
  <c r="EX8" i="7"/>
  <c r="EY8" i="7"/>
  <c r="EZ8" i="7"/>
  <c r="FA8" i="7"/>
  <c r="FB8" i="7"/>
  <c r="FC8" i="7"/>
  <c r="FD8" i="7"/>
  <c r="FE8" i="7"/>
  <c r="FL8" i="7"/>
  <c r="FP8" i="7"/>
  <c r="A9" i="7"/>
  <c r="Q9" i="7"/>
  <c r="R9" i="7"/>
  <c r="S9" i="7"/>
  <c r="T9" i="7"/>
  <c r="U9" i="7"/>
  <c r="V9" i="7"/>
  <c r="W9" i="7"/>
  <c r="X9" i="7"/>
  <c r="Y9" i="7"/>
  <c r="Z9" i="7"/>
  <c r="AA9" i="7"/>
  <c r="AB9" i="7"/>
  <c r="AT9" i="7" s="1"/>
  <c r="AC9" i="7"/>
  <c r="BC9" i="7" s="1"/>
  <c r="AD9" i="7"/>
  <c r="BQ9" i="7" s="1"/>
  <c r="AE9" i="7"/>
  <c r="AF9" i="7"/>
  <c r="CN9" i="7" s="1"/>
  <c r="AG9" i="7"/>
  <c r="DA9" i="7" s="1"/>
  <c r="AH9" i="7"/>
  <c r="DP9" i="7" s="1"/>
  <c r="AI9" i="7"/>
  <c r="AJ9" i="7"/>
  <c r="EH9" i="7" s="1"/>
  <c r="AK9" i="7"/>
  <c r="EV9" i="7" s="1"/>
  <c r="AL9" i="7"/>
  <c r="AO9" i="7"/>
  <c r="AP9" i="7"/>
  <c r="BB9" i="7"/>
  <c r="BF9" i="7"/>
  <c r="BJ9" i="7"/>
  <c r="BP9" i="7"/>
  <c r="BX9" i="7"/>
  <c r="CH9" i="7"/>
  <c r="CL9" i="7"/>
  <c r="CT9" i="7"/>
  <c r="CZ9" i="7"/>
  <c r="DD9" i="7"/>
  <c r="DH9" i="7"/>
  <c r="DT9" i="7"/>
  <c r="DV9" i="7"/>
  <c r="EG9" i="7"/>
  <c r="EP9" i="7"/>
  <c r="EU9" i="7"/>
  <c r="EY9" i="7"/>
  <c r="FC9" i="7"/>
  <c r="FL9" i="7"/>
  <c r="FP9" i="7"/>
  <c r="A10" i="7"/>
  <c r="Q10" i="7"/>
  <c r="R10" i="7"/>
  <c r="S10" i="7"/>
  <c r="T10" i="7"/>
  <c r="U10" i="7"/>
  <c r="V10" i="7"/>
  <c r="W10" i="7"/>
  <c r="X10" i="7"/>
  <c r="Y10" i="7"/>
  <c r="Z10" i="7"/>
  <c r="AA10" i="7"/>
  <c r="AB10" i="7"/>
  <c r="AT10" i="7" s="1"/>
  <c r="AC10" i="7"/>
  <c r="BE10" i="7" s="1"/>
  <c r="AD10" i="7"/>
  <c r="BQ10" i="7" s="1"/>
  <c r="AE10" i="7"/>
  <c r="BZ10" i="7" s="1"/>
  <c r="AF10" i="7"/>
  <c r="CP10" i="7" s="1"/>
  <c r="AG10" i="7"/>
  <c r="CZ10" i="7" s="1"/>
  <c r="AH10" i="7"/>
  <c r="DM10" i="7" s="1"/>
  <c r="AI10" i="7"/>
  <c r="DV10" i="7" s="1"/>
  <c r="AJ10" i="7"/>
  <c r="EL10" i="7" s="1"/>
  <c r="AK10" i="7"/>
  <c r="EU10" i="7" s="1"/>
  <c r="AL10" i="7"/>
  <c r="FI10" i="7" s="1"/>
  <c r="AO10" i="7"/>
  <c r="AP10" i="7"/>
  <c r="BB10" i="7"/>
  <c r="BC10" i="7"/>
  <c r="BD10" i="7"/>
  <c r="BF10" i="7"/>
  <c r="BG10" i="7"/>
  <c r="BH10" i="7"/>
  <c r="BJ10" i="7"/>
  <c r="BK10" i="7"/>
  <c r="BL10" i="7"/>
  <c r="BP10" i="7"/>
  <c r="CF10" i="7"/>
  <c r="CL10" i="7"/>
  <c r="CX10" i="7"/>
  <c r="CY10" i="7"/>
  <c r="DA10" i="7"/>
  <c r="DB10" i="7"/>
  <c r="DC10" i="7"/>
  <c r="DD10" i="7"/>
  <c r="DE10" i="7"/>
  <c r="DF10" i="7"/>
  <c r="DG10" i="7"/>
  <c r="DH10" i="7"/>
  <c r="DI10" i="7"/>
  <c r="DT10" i="7"/>
  <c r="DZ10" i="7"/>
  <c r="EH10" i="7"/>
  <c r="ET10" i="7"/>
  <c r="EV10" i="7"/>
  <c r="EW10" i="7"/>
  <c r="EX10" i="7"/>
  <c r="EY10" i="7"/>
  <c r="EZ10" i="7"/>
  <c r="FA10" i="7"/>
  <c r="FB10" i="7"/>
  <c r="FC10" i="7"/>
  <c r="FD10" i="7"/>
  <c r="FE10" i="7"/>
  <c r="FH10" i="7"/>
  <c r="A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BT11" i="7" s="1"/>
  <c r="AE11" i="7"/>
  <c r="CF11" i="7" s="1"/>
  <c r="AF11" i="7"/>
  <c r="CO11" i="7" s="1"/>
  <c r="AG11" i="7"/>
  <c r="CY11" i="7" s="1"/>
  <c r="AH11" i="7"/>
  <c r="AI11" i="7"/>
  <c r="DW11" i="7" s="1"/>
  <c r="AJ11" i="7"/>
  <c r="EK11" i="7" s="1"/>
  <c r="AK11" i="7"/>
  <c r="EU11" i="7" s="1"/>
  <c r="AL11" i="7"/>
  <c r="FL11" i="7" s="1"/>
  <c r="AO11" i="7"/>
  <c r="AP11" i="7"/>
  <c r="AR11" i="7"/>
  <c r="AV11" i="7"/>
  <c r="AX11" i="7"/>
  <c r="AZ11" i="7"/>
  <c r="BI11" i="7"/>
  <c r="BM11" i="7"/>
  <c r="BP11" i="7"/>
  <c r="CL11" i="7"/>
  <c r="CN11" i="7"/>
  <c r="CP11" i="7"/>
  <c r="CR11" i="7"/>
  <c r="CT11" i="7"/>
  <c r="CV11" i="7"/>
  <c r="CZ11" i="7"/>
  <c r="DD11" i="7"/>
  <c r="DT11" i="7"/>
  <c r="EH11" i="7"/>
  <c r="EJ11" i="7"/>
  <c r="EL11" i="7"/>
  <c r="EN11" i="7"/>
  <c r="EP11" i="7"/>
  <c r="ER11" i="7"/>
  <c r="EZ11" i="7"/>
  <c r="FD11" i="7"/>
  <c r="FH11" i="7"/>
  <c r="A12" i="7"/>
  <c r="Q12" i="7"/>
  <c r="AB12" i="7" s="1"/>
  <c r="R12" i="7"/>
  <c r="AC12" i="7" s="1"/>
  <c r="BH12" i="7" s="1"/>
  <c r="S12" i="7"/>
  <c r="T12" i="7"/>
  <c r="AE12" i="7" s="1"/>
  <c r="CF12" i="7" s="1"/>
  <c r="U12" i="7"/>
  <c r="AF12" i="7" s="1"/>
  <c r="V12" i="7"/>
  <c r="AG12" i="7" s="1"/>
  <c r="W12" i="7"/>
  <c r="X12" i="7"/>
  <c r="AI12" i="7" s="1"/>
  <c r="EF12" i="7" s="1"/>
  <c r="Y12" i="7"/>
  <c r="AJ12" i="7" s="1"/>
  <c r="Z12" i="7"/>
  <c r="AK12" i="7" s="1"/>
  <c r="AA12" i="7"/>
  <c r="AD12" i="7"/>
  <c r="BX12" i="7" s="1"/>
  <c r="AH12" i="7"/>
  <c r="DP12" i="7" s="1"/>
  <c r="AL12" i="7"/>
  <c r="FH12" i="7" s="1"/>
  <c r="AO12" i="7"/>
  <c r="CB12" i="7"/>
  <c r="DH12" i="7"/>
  <c r="A13" i="7"/>
  <c r="H13" i="7"/>
  <c r="K13" i="7"/>
  <c r="L13" i="7"/>
  <c r="AB13" i="7"/>
  <c r="AS13" i="7" s="1"/>
  <c r="AC13" i="7"/>
  <c r="R13" i="7" s="1"/>
  <c r="AD13" i="7"/>
  <c r="BT13" i="7" s="1"/>
  <c r="AE13" i="7"/>
  <c r="T13" i="7" s="1"/>
  <c r="AF13" i="7"/>
  <c r="CO13" i="7" s="1"/>
  <c r="AG13" i="7"/>
  <c r="V13" i="7" s="1"/>
  <c r="AH13" i="7"/>
  <c r="W13" i="7" s="1"/>
  <c r="AI13" i="7"/>
  <c r="X13" i="7" s="1"/>
  <c r="AJ13" i="7"/>
  <c r="EK13" i="7" s="1"/>
  <c r="AK13" i="7"/>
  <c r="EU13" i="7" s="1"/>
  <c r="AL13" i="7"/>
  <c r="FL13" i="7" s="1"/>
  <c r="AO13" i="7"/>
  <c r="AP13" i="7"/>
  <c r="AR13" i="7"/>
  <c r="AZ13" i="7"/>
  <c r="BB13" i="7"/>
  <c r="BE13" i="7"/>
  <c r="BP13" i="7"/>
  <c r="CB13" i="7"/>
  <c r="CC13" i="7"/>
  <c r="CG13" i="7"/>
  <c r="CH13" i="7"/>
  <c r="CJ13" i="7"/>
  <c r="CT13" i="7"/>
  <c r="DI13" i="7"/>
  <c r="DX13" i="7"/>
  <c r="DZ13" i="7"/>
  <c r="EC13" i="7"/>
  <c r="ED13" i="7"/>
  <c r="EJ13" i="7"/>
  <c r="FD13" i="7"/>
  <c r="FE13" i="7"/>
  <c r="A14" i="7"/>
  <c r="H14" i="7"/>
  <c r="K14" i="7"/>
  <c r="L14" i="7"/>
  <c r="AB14" i="7"/>
  <c r="AX14" i="7" s="1"/>
  <c r="AC14" i="7"/>
  <c r="R14" i="7" s="1"/>
  <c r="AD14" i="7"/>
  <c r="BX14" i="7" s="1"/>
  <c r="AE14" i="7"/>
  <c r="T14" i="7" s="1"/>
  <c r="AF14" i="7"/>
  <c r="CP14" i="7" s="1"/>
  <c r="AG14" i="7"/>
  <c r="V14" i="7" s="1"/>
  <c r="AH14" i="7"/>
  <c r="DT14" i="7" s="1"/>
  <c r="AI14" i="7"/>
  <c r="X14" i="7" s="1"/>
  <c r="AJ14" i="7"/>
  <c r="EJ14" i="7" s="1"/>
  <c r="AK14" i="7"/>
  <c r="EU14" i="7" s="1"/>
  <c r="AL14" i="7"/>
  <c r="FH14" i="7" s="1"/>
  <c r="AO14" i="7"/>
  <c r="AP14" i="7"/>
  <c r="BB14" i="7"/>
  <c r="BC14" i="7"/>
  <c r="BE14" i="7"/>
  <c r="BG14" i="7"/>
  <c r="BI14" i="7"/>
  <c r="BJ14" i="7"/>
  <c r="BM14" i="7"/>
  <c r="CJ14" i="7"/>
  <c r="CY14" i="7"/>
  <c r="CZ14" i="7"/>
  <c r="DB14" i="7"/>
  <c r="DD14" i="7"/>
  <c r="DF14" i="7"/>
  <c r="DG14" i="7"/>
  <c r="ER14" i="7"/>
  <c r="ET14" i="7"/>
  <c r="EW14" i="7"/>
  <c r="EX14" i="7"/>
  <c r="EZ14" i="7"/>
  <c r="FB14" i="7"/>
  <c r="FD14" i="7"/>
  <c r="FE14" i="7"/>
  <c r="A15" i="7"/>
  <c r="H15" i="7"/>
  <c r="K15" i="7"/>
  <c r="L15" i="7"/>
  <c r="W15" i="7"/>
  <c r="AB15" i="7"/>
  <c r="AS15" i="7" s="1"/>
  <c r="AC15" i="7"/>
  <c r="R15" i="7" s="1"/>
  <c r="AD15" i="7"/>
  <c r="BX15" i="7" s="1"/>
  <c r="AE15" i="7"/>
  <c r="CH15" i="7" s="1"/>
  <c r="AF15" i="7"/>
  <c r="CO15" i="7" s="1"/>
  <c r="AG15" i="7"/>
  <c r="V15" i="7" s="1"/>
  <c r="AH15" i="7"/>
  <c r="DP15" i="7" s="1"/>
  <c r="AI15" i="7"/>
  <c r="EG15" i="7" s="1"/>
  <c r="AJ15" i="7"/>
  <c r="EK15" i="7" s="1"/>
  <c r="AK15" i="7"/>
  <c r="EV15" i="7" s="1"/>
  <c r="AL15" i="7"/>
  <c r="FP15" i="7" s="1"/>
  <c r="AO15" i="7"/>
  <c r="AP15" i="7"/>
  <c r="BC15" i="7"/>
  <c r="BJ15" i="7"/>
  <c r="BP15" i="7"/>
  <c r="BT15" i="7"/>
  <c r="CC15" i="7"/>
  <c r="CP15" i="7"/>
  <c r="DI15" i="7"/>
  <c r="DT15" i="7"/>
  <c r="EF15" i="7"/>
  <c r="EL15" i="7"/>
  <c r="FE15" i="7"/>
  <c r="FH15" i="7"/>
  <c r="FL15" i="7"/>
  <c r="A16" i="7"/>
  <c r="H16" i="7"/>
  <c r="K16" i="7"/>
  <c r="L16" i="7"/>
  <c r="AB16" i="7"/>
  <c r="AS16" i="7" s="1"/>
  <c r="AC16" i="7"/>
  <c r="BF16" i="7" s="1"/>
  <c r="AD16" i="7"/>
  <c r="BP16" i="7" s="1"/>
  <c r="AE16" i="7"/>
  <c r="T16" i="7" s="1"/>
  <c r="AF16" i="7"/>
  <c r="CO16" i="7" s="1"/>
  <c r="AG16" i="7"/>
  <c r="DA16" i="7" s="1"/>
  <c r="AH16" i="7"/>
  <c r="DT16" i="7" s="1"/>
  <c r="AI16" i="7"/>
  <c r="X16" i="7" s="1"/>
  <c r="AJ16" i="7"/>
  <c r="EK16" i="7" s="1"/>
  <c r="AK16" i="7"/>
  <c r="ET16" i="7" s="1"/>
  <c r="AL16" i="7"/>
  <c r="AO16" i="7"/>
  <c r="AP16" i="7"/>
  <c r="AR16" i="7"/>
  <c r="AZ16" i="7"/>
  <c r="CC16" i="7"/>
  <c r="CG16" i="7"/>
  <c r="CH16" i="7"/>
  <c r="CN16" i="7"/>
  <c r="CP16" i="7"/>
  <c r="CV16" i="7"/>
  <c r="DY16" i="7"/>
  <c r="DZ16" i="7"/>
  <c r="EB16" i="7"/>
  <c r="EG16" i="7"/>
  <c r="EJ16" i="7"/>
  <c r="EP16" i="7"/>
  <c r="FH16" i="7"/>
  <c r="A17" i="7"/>
  <c r="H17" i="7"/>
  <c r="K17" i="7"/>
  <c r="L17" i="7"/>
  <c r="AB17" i="7"/>
  <c r="AR17" i="7" s="1"/>
  <c r="AC17" i="7"/>
  <c r="BD17" i="7" s="1"/>
  <c r="AD17" i="7"/>
  <c r="BT17" i="7" s="1"/>
  <c r="AE17" i="7"/>
  <c r="CD17" i="7" s="1"/>
  <c r="AF17" i="7"/>
  <c r="CT17" i="7" s="1"/>
  <c r="AG17" i="7"/>
  <c r="CZ17" i="7" s="1"/>
  <c r="AH17" i="7"/>
  <c r="AI17" i="7"/>
  <c r="DX17" i="7" s="1"/>
  <c r="AJ17" i="7"/>
  <c r="EN17" i="7" s="1"/>
  <c r="AK17" i="7"/>
  <c r="EW17" i="7" s="1"/>
  <c r="AL17" i="7"/>
  <c r="FH17" i="7" s="1"/>
  <c r="AO17" i="7"/>
  <c r="AP17" i="7"/>
  <c r="BB17" i="7"/>
  <c r="BM17" i="7"/>
  <c r="BP17" i="7"/>
  <c r="CH17" i="7"/>
  <c r="CY17" i="7"/>
  <c r="DD17" i="7"/>
  <c r="DV17" i="7"/>
  <c r="EV17" i="7"/>
  <c r="FA17" i="7"/>
  <c r="FL17" i="7"/>
  <c r="A18" i="7"/>
  <c r="H18" i="7"/>
  <c r="K18" i="7"/>
  <c r="L18" i="7"/>
  <c r="AB18" i="7"/>
  <c r="AC18" i="7"/>
  <c r="BB18" i="7" s="1"/>
  <c r="AD18" i="7"/>
  <c r="BP18" i="7" s="1"/>
  <c r="AE18" i="7"/>
  <c r="CC18" i="7" s="1"/>
  <c r="AF18" i="7"/>
  <c r="CT18" i="7" s="1"/>
  <c r="AG18" i="7"/>
  <c r="CX18" i="7" s="1"/>
  <c r="AH18" i="7"/>
  <c r="DT18" i="7" s="1"/>
  <c r="AI18" i="7"/>
  <c r="DV18" i="7" s="1"/>
  <c r="AJ18" i="7"/>
  <c r="EN18" i="7" s="1"/>
  <c r="AK18" i="7"/>
  <c r="EY18" i="7" s="1"/>
  <c r="AL18" i="7"/>
  <c r="FH18" i="7" s="1"/>
  <c r="AO18" i="7"/>
  <c r="AP18" i="7"/>
  <c r="AV18" i="7"/>
  <c r="BX18" i="7"/>
  <c r="CB18" i="7"/>
  <c r="CJ18" i="7"/>
  <c r="CN18" i="7"/>
  <c r="EC18" i="7"/>
  <c r="ED18" i="7"/>
  <c r="ER18" i="7"/>
  <c r="A19" i="7"/>
  <c r="H19" i="7"/>
  <c r="K19" i="7"/>
  <c r="L19" i="7"/>
  <c r="AB19" i="7"/>
  <c r="AS19" i="7" s="1"/>
  <c r="AC19" i="7"/>
  <c r="BB19" i="7" s="1"/>
  <c r="AD19" i="7"/>
  <c r="BX19" i="7" s="1"/>
  <c r="AE19" i="7"/>
  <c r="AF19" i="7"/>
  <c r="CO19" i="7" s="1"/>
  <c r="AG19" i="7"/>
  <c r="DG19" i="7" s="1"/>
  <c r="AH19" i="7"/>
  <c r="DL19" i="7" s="1"/>
  <c r="AI19" i="7"/>
  <c r="AJ19" i="7"/>
  <c r="EK19" i="7" s="1"/>
  <c r="AK19" i="7"/>
  <c r="EY19" i="7" s="1"/>
  <c r="AL19" i="7"/>
  <c r="FP19" i="7" s="1"/>
  <c r="AO19" i="7"/>
  <c r="AP19" i="7"/>
  <c r="AZ19" i="7"/>
  <c r="BJ19" i="7"/>
  <c r="BZ19" i="7"/>
  <c r="CB19" i="7"/>
  <c r="CF19" i="7"/>
  <c r="CG19" i="7"/>
  <c r="CH19" i="7"/>
  <c r="CN19" i="7"/>
  <c r="DD19" i="7"/>
  <c r="DV19" i="7"/>
  <c r="DZ19" i="7"/>
  <c r="EB19" i="7"/>
  <c r="ED19" i="7"/>
  <c r="EG19" i="7"/>
  <c r="EL19" i="7"/>
  <c r="A20" i="7"/>
  <c r="H20" i="7"/>
  <c r="K20" i="7"/>
  <c r="L20" i="7"/>
  <c r="AB20" i="7"/>
  <c r="AT20" i="7" s="1"/>
  <c r="AC20" i="7"/>
  <c r="BE20" i="7" s="1"/>
  <c r="AD20" i="7"/>
  <c r="BP20" i="7" s="1"/>
  <c r="AE20" i="7"/>
  <c r="BZ20" i="7" s="1"/>
  <c r="AF20" i="7"/>
  <c r="CP20" i="7" s="1"/>
  <c r="AG20" i="7"/>
  <c r="DI20" i="7" s="1"/>
  <c r="AH20" i="7"/>
  <c r="DT20" i="7" s="1"/>
  <c r="AI20" i="7"/>
  <c r="DX20" i="7" s="1"/>
  <c r="AJ20" i="7"/>
  <c r="EK20" i="7" s="1"/>
  <c r="AK20" i="7"/>
  <c r="EV20" i="7" s="1"/>
  <c r="AL20" i="7"/>
  <c r="FF20" i="7" s="1"/>
  <c r="AO20" i="7"/>
  <c r="AP20" i="7"/>
  <c r="BJ20" i="7"/>
  <c r="CF20" i="7"/>
  <c r="CV20" i="7"/>
  <c r="CX20" i="7"/>
  <c r="DV20" i="7"/>
  <c r="EC20" i="7"/>
  <c r="EW20" i="7"/>
  <c r="EY20" i="7"/>
  <c r="A21" i="7"/>
  <c r="H21" i="7"/>
  <c r="K21" i="7"/>
  <c r="L21" i="7"/>
  <c r="AB21" i="7"/>
  <c r="AX21" i="7" s="1"/>
  <c r="AC21" i="7"/>
  <c r="R21" i="7" s="1"/>
  <c r="AD21" i="7"/>
  <c r="BN21" i="7" s="1"/>
  <c r="AE21" i="7"/>
  <c r="T21" i="7" s="1"/>
  <c r="AF21" i="7"/>
  <c r="U21" i="7" s="1"/>
  <c r="AG21" i="7"/>
  <c r="V21" i="7" s="1"/>
  <c r="AH21" i="7"/>
  <c r="DP21" i="7" s="1"/>
  <c r="AI21" i="7"/>
  <c r="X21" i="7" s="1"/>
  <c r="AJ21" i="7"/>
  <c r="EJ21" i="7" s="1"/>
  <c r="AK21" i="7"/>
  <c r="EU21" i="7" s="1"/>
  <c r="AL21" i="7"/>
  <c r="FL21" i="7" s="1"/>
  <c r="AO21" i="7"/>
  <c r="AP21" i="7"/>
  <c r="BC21" i="7"/>
  <c r="BK21" i="7"/>
  <c r="BL21" i="7"/>
  <c r="BV21" i="7"/>
  <c r="CG21" i="7"/>
  <c r="CR21" i="7"/>
  <c r="CZ21" i="7"/>
  <c r="DH21" i="7"/>
  <c r="DI21" i="7"/>
  <c r="EB21" i="7"/>
  <c r="EV21" i="7"/>
  <c r="EZ21" i="7"/>
  <c r="A22" i="7"/>
  <c r="H22" i="7"/>
  <c r="K22" i="7"/>
  <c r="L22" i="7"/>
  <c r="AB22" i="7"/>
  <c r="AR22" i="7" s="1"/>
  <c r="AC22" i="7"/>
  <c r="R22" i="7" s="1"/>
  <c r="AD22" i="7"/>
  <c r="BP22" i="7" s="1"/>
  <c r="AE22" i="7"/>
  <c r="T22" i="7" s="1"/>
  <c r="AF22" i="7"/>
  <c r="CT22" i="7" s="1"/>
  <c r="AG22" i="7"/>
  <c r="V22" i="7" s="1"/>
  <c r="AH22" i="7"/>
  <c r="W22" i="7" s="1"/>
  <c r="AI22" i="7"/>
  <c r="X22" i="7" s="1"/>
  <c r="AJ22" i="7"/>
  <c r="EL22" i="7" s="1"/>
  <c r="AK22" i="7"/>
  <c r="EW22" i="7" s="1"/>
  <c r="AL22" i="7"/>
  <c r="FL22" i="7" s="1"/>
  <c r="AO22" i="7"/>
  <c r="AP22" i="7"/>
  <c r="BB22" i="7"/>
  <c r="BH22" i="7"/>
  <c r="BJ22" i="7"/>
  <c r="CB22" i="7"/>
  <c r="CC22" i="7"/>
  <c r="CG22" i="7"/>
  <c r="CH22" i="7"/>
  <c r="DB22" i="7"/>
  <c r="DD22" i="7"/>
  <c r="DX22" i="7"/>
  <c r="DY22" i="7"/>
  <c r="EB22" i="7"/>
  <c r="EC22" i="7"/>
  <c r="EF22" i="7"/>
  <c r="EG22" i="7"/>
  <c r="EU22" i="7"/>
  <c r="EY22" i="7"/>
  <c r="A23" i="7"/>
  <c r="H23" i="7"/>
  <c r="K23" i="7"/>
  <c r="L23" i="7"/>
  <c r="AB23" i="7"/>
  <c r="AX23" i="7" s="1"/>
  <c r="AC23" i="7"/>
  <c r="R23" i="7" s="1"/>
  <c r="AD23" i="7"/>
  <c r="BR23" i="7" s="1"/>
  <c r="AE23" i="7"/>
  <c r="T23" i="7" s="1"/>
  <c r="AF23" i="7"/>
  <c r="CT23" i="7" s="1"/>
  <c r="AG23" i="7"/>
  <c r="V23" i="7" s="1"/>
  <c r="AH23" i="7"/>
  <c r="DR23" i="7" s="1"/>
  <c r="AI23" i="7"/>
  <c r="X23" i="7" s="1"/>
  <c r="AJ23" i="7"/>
  <c r="EP23" i="7" s="1"/>
  <c r="AK23" i="7"/>
  <c r="EV23" i="7" s="1"/>
  <c r="AL23" i="7"/>
  <c r="FF23" i="7" s="1"/>
  <c r="AO23" i="7"/>
  <c r="AP23" i="7"/>
  <c r="BE23" i="7"/>
  <c r="CD23" i="7"/>
  <c r="CJ23" i="7"/>
  <c r="DB23" i="7"/>
  <c r="DF23" i="7"/>
  <c r="EC23" i="7"/>
  <c r="EY23" i="7"/>
  <c r="FC23" i="7"/>
  <c r="A24" i="7"/>
  <c r="H24" i="7"/>
  <c r="K24" i="7"/>
  <c r="L24" i="7"/>
  <c r="AB24" i="7"/>
  <c r="AX24" i="7" s="1"/>
  <c r="AC24" i="7"/>
  <c r="R24" i="7" s="1"/>
  <c r="AD24" i="7"/>
  <c r="BP24" i="7" s="1"/>
  <c r="AE24" i="7"/>
  <c r="T24" i="7" s="1"/>
  <c r="AF24" i="7"/>
  <c r="CL24" i="7" s="1"/>
  <c r="AG24" i="7"/>
  <c r="V24" i="7" s="1"/>
  <c r="AH24" i="7"/>
  <c r="W24" i="7" s="1"/>
  <c r="AI24" i="7"/>
  <c r="X24" i="7" s="1"/>
  <c r="AJ24" i="7"/>
  <c r="EP24" i="7" s="1"/>
  <c r="AK24" i="7"/>
  <c r="EX24" i="7" s="1"/>
  <c r="AL24" i="7"/>
  <c r="FH24" i="7" s="1"/>
  <c r="AO24" i="7"/>
  <c r="AP24" i="7"/>
  <c r="BB24" i="7"/>
  <c r="BI24" i="7"/>
  <c r="CC24" i="7"/>
  <c r="CG24" i="7"/>
  <c r="CK24" i="7"/>
  <c r="DA24" i="7"/>
  <c r="DZ24" i="7"/>
  <c r="ED24" i="7"/>
  <c r="EH24" i="7"/>
  <c r="A25" i="7"/>
  <c r="H25" i="7"/>
  <c r="K25" i="7"/>
  <c r="L25" i="7"/>
  <c r="AB25" i="7"/>
  <c r="AC25" i="7"/>
  <c r="R25" i="7" s="1"/>
  <c r="AD25" i="7"/>
  <c r="BP25" i="7" s="1"/>
  <c r="AE25" i="7"/>
  <c r="T25" i="7" s="1"/>
  <c r="AF25" i="7"/>
  <c r="AG25" i="7"/>
  <c r="V25" i="7" s="1"/>
  <c r="AH25" i="7"/>
  <c r="W25" i="7" s="1"/>
  <c r="AI25" i="7"/>
  <c r="X25" i="7" s="1"/>
  <c r="AJ25" i="7"/>
  <c r="AK25" i="7"/>
  <c r="EV25" i="7" s="1"/>
  <c r="AL25" i="7"/>
  <c r="FH25" i="7" s="1"/>
  <c r="AO25" i="7"/>
  <c r="AP25" i="7"/>
  <c r="AX25" i="7"/>
  <c r="CB25" i="7"/>
  <c r="CD25" i="7"/>
  <c r="CF25" i="7"/>
  <c r="CJ25" i="7"/>
  <c r="DD25" i="7"/>
  <c r="DJ25" i="7"/>
  <c r="DY25" i="7"/>
  <c r="EA25" i="7"/>
  <c r="EC25" i="7"/>
  <c r="EG25" i="7"/>
  <c r="A26" i="7"/>
  <c r="H26" i="7"/>
  <c r="K26" i="7"/>
  <c r="L26" i="7"/>
  <c r="AB26" i="7"/>
  <c r="AX26" i="7" s="1"/>
  <c r="AC26" i="7"/>
  <c r="R26" i="7" s="1"/>
  <c r="AD26" i="7"/>
  <c r="BP26" i="7" s="1"/>
  <c r="AE26" i="7"/>
  <c r="AF26" i="7"/>
  <c r="AG26" i="7"/>
  <c r="V26" i="7" s="1"/>
  <c r="AH26" i="7"/>
  <c r="W26" i="7" s="1"/>
  <c r="AI26" i="7"/>
  <c r="AJ26" i="7"/>
  <c r="EP26" i="7" s="1"/>
  <c r="AK26" i="7"/>
  <c r="ET26" i="7" s="1"/>
  <c r="AL26" i="7"/>
  <c r="FH26" i="7" s="1"/>
  <c r="AO26" i="7"/>
  <c r="AP26" i="7"/>
  <c r="BB26" i="7"/>
  <c r="BD26" i="7"/>
  <c r="BF26" i="7"/>
  <c r="BG26" i="7"/>
  <c r="BJ26" i="7"/>
  <c r="BK26" i="7"/>
  <c r="BL26" i="7"/>
  <c r="BV26" i="7"/>
  <c r="CA26" i="7"/>
  <c r="CE26" i="7"/>
  <c r="CX26" i="7"/>
  <c r="CY26" i="7"/>
  <c r="CZ26" i="7"/>
  <c r="DC26" i="7"/>
  <c r="DD26" i="7"/>
  <c r="DF26" i="7"/>
  <c r="DH26" i="7"/>
  <c r="DW26" i="7"/>
  <c r="EV26" i="7"/>
  <c r="EW26" i="7"/>
  <c r="EY26" i="7"/>
  <c r="FA26" i="7"/>
  <c r="FC26" i="7"/>
  <c r="FD26" i="7"/>
  <c r="A27" i="7"/>
  <c r="H27" i="7"/>
  <c r="K27" i="7"/>
  <c r="L27" i="7"/>
  <c r="AB27" i="7"/>
  <c r="AX27" i="7" s="1"/>
  <c r="AC27" i="7"/>
  <c r="BK27" i="7" s="1"/>
  <c r="AD27" i="7"/>
  <c r="BN27" i="7" s="1"/>
  <c r="AE27" i="7"/>
  <c r="T27" i="7" s="1"/>
  <c r="AF27" i="7"/>
  <c r="CR27" i="7" s="1"/>
  <c r="AG27" i="7"/>
  <c r="DH27" i="7" s="1"/>
  <c r="AH27" i="7"/>
  <c r="AI27" i="7"/>
  <c r="X27" i="7" s="1"/>
  <c r="AJ27" i="7"/>
  <c r="AK27" i="7"/>
  <c r="EY27" i="7" s="1"/>
  <c r="AL27" i="7"/>
  <c r="FH27" i="7" s="1"/>
  <c r="AO27" i="7"/>
  <c r="AP27" i="7"/>
  <c r="BH27" i="7"/>
  <c r="CE27" i="7"/>
  <c r="CZ27" i="7"/>
  <c r="DB27" i="7"/>
  <c r="DT27" i="7"/>
  <c r="EE27" i="7"/>
  <c r="EW27" i="7"/>
  <c r="FE27" i="7"/>
  <c r="FL27" i="7"/>
  <c r="FO27" i="7"/>
  <c r="A28" i="7"/>
  <c r="H28" i="7"/>
  <c r="K28" i="7"/>
  <c r="L28" i="7"/>
  <c r="AB28" i="7"/>
  <c r="AC28" i="7"/>
  <c r="BD28" i="7" s="1"/>
  <c r="AD28" i="7"/>
  <c r="AE28" i="7"/>
  <c r="CA28" i="7" s="1"/>
  <c r="AF28" i="7"/>
  <c r="AG28" i="7"/>
  <c r="DC28" i="7" s="1"/>
  <c r="AH28" i="7"/>
  <c r="DM28" i="7" s="1"/>
  <c r="AI28" i="7"/>
  <c r="EA28" i="7" s="1"/>
  <c r="AJ28" i="7"/>
  <c r="EK28" i="7" s="1"/>
  <c r="AK28" i="7"/>
  <c r="EW28" i="7" s="1"/>
  <c r="AL28" i="7"/>
  <c r="AO28" i="7"/>
  <c r="AP28" i="7"/>
  <c r="BC28" i="7"/>
  <c r="BE28" i="7"/>
  <c r="BK28" i="7"/>
  <c r="BT28" i="7"/>
  <c r="CY28" i="7"/>
  <c r="DD28" i="7"/>
  <c r="DJ28" i="7"/>
  <c r="DR28" i="7"/>
  <c r="EJ28" i="7"/>
  <c r="ER28" i="7"/>
  <c r="ET28" i="7"/>
  <c r="EX28" i="7"/>
  <c r="FC28" i="7"/>
  <c r="A29" i="7"/>
  <c r="H29" i="7"/>
  <c r="K29" i="7"/>
  <c r="L29" i="7"/>
  <c r="AB29" i="7"/>
  <c r="AS29" i="7" s="1"/>
  <c r="AC29" i="7"/>
  <c r="BE29" i="7" s="1"/>
  <c r="AD29" i="7"/>
  <c r="BQ29" i="7" s="1"/>
  <c r="AE29" i="7"/>
  <c r="CE29" i="7" s="1"/>
  <c r="AF29" i="7"/>
  <c r="CO29" i="7" s="1"/>
  <c r="AG29" i="7"/>
  <c r="DA29" i="7" s="1"/>
  <c r="AH29" i="7"/>
  <c r="DT29" i="7" s="1"/>
  <c r="AI29" i="7"/>
  <c r="DW29" i="7" s="1"/>
  <c r="AJ29" i="7"/>
  <c r="EK29" i="7" s="1"/>
  <c r="AK29" i="7"/>
  <c r="EW29" i="7" s="1"/>
  <c r="AL29" i="7"/>
  <c r="FH29" i="7" s="1"/>
  <c r="AO29" i="7"/>
  <c r="AP29" i="7"/>
  <c r="AX29" i="7"/>
  <c r="BC29" i="7"/>
  <c r="BK29" i="7"/>
  <c r="CG29" i="7"/>
  <c r="CL29" i="7"/>
  <c r="DB29" i="7"/>
  <c r="DD29" i="7"/>
  <c r="DG29" i="7"/>
  <c r="EC29" i="7"/>
  <c r="EE29" i="7"/>
  <c r="EU29" i="7"/>
  <c r="FC29" i="7"/>
  <c r="A30" i="7"/>
  <c r="H30" i="7"/>
  <c r="K30" i="7"/>
  <c r="L30" i="7"/>
  <c r="AB30" i="7"/>
  <c r="AS30" i="7" s="1"/>
  <c r="AC30" i="7"/>
  <c r="BF30" i="7" s="1"/>
  <c r="AD30" i="7"/>
  <c r="BT30" i="7" s="1"/>
  <c r="AE30" i="7"/>
  <c r="T30" i="7" s="1"/>
  <c r="AF30" i="7"/>
  <c r="CO30" i="7" s="1"/>
  <c r="AG30" i="7"/>
  <c r="DG30" i="7" s="1"/>
  <c r="AH30" i="7"/>
  <c r="DL30" i="7" s="1"/>
  <c r="AI30" i="7"/>
  <c r="X30" i="7" s="1"/>
  <c r="AJ30" i="7"/>
  <c r="EK30" i="7" s="1"/>
  <c r="AK30" i="7"/>
  <c r="EZ30" i="7" s="1"/>
  <c r="AL30" i="7"/>
  <c r="FL30" i="7" s="1"/>
  <c r="AO30" i="7"/>
  <c r="AP30" i="7"/>
  <c r="AR30" i="7"/>
  <c r="CA30" i="7"/>
  <c r="CC30" i="7"/>
  <c r="CE30" i="7"/>
  <c r="CI30" i="7"/>
  <c r="CK30" i="7"/>
  <c r="CN30" i="7"/>
  <c r="CV30" i="7"/>
  <c r="DY30" i="7"/>
  <c r="EC30" i="7"/>
  <c r="EG30" i="7"/>
  <c r="EP30" i="7"/>
  <c r="A32" i="7"/>
  <c r="H32" i="7"/>
  <c r="K32" i="7"/>
  <c r="L32" i="7"/>
  <c r="AB32" i="7"/>
  <c r="AS32" i="7" s="1"/>
  <c r="AC32" i="7"/>
  <c r="BC32" i="7" s="1"/>
  <c r="AD32" i="7"/>
  <c r="AE32" i="7"/>
  <c r="CK32" i="7" s="1"/>
  <c r="AF32" i="7"/>
  <c r="CO32" i="7" s="1"/>
  <c r="AG32" i="7"/>
  <c r="DD32" i="7" s="1"/>
  <c r="AH32" i="7"/>
  <c r="DT32" i="7" s="1"/>
  <c r="AI32" i="7"/>
  <c r="DW32" i="7" s="1"/>
  <c r="AJ32" i="7"/>
  <c r="EK32" i="7" s="1"/>
  <c r="AK32" i="7"/>
  <c r="FC32" i="7" s="1"/>
  <c r="AL32" i="7"/>
  <c r="FH32" i="7" s="1"/>
  <c r="AO32" i="7"/>
  <c r="AP32" i="7"/>
  <c r="AT32" i="7"/>
  <c r="AZ32" i="7"/>
  <c r="CE32" i="7"/>
  <c r="CG32" i="7"/>
  <c r="CN32" i="7"/>
  <c r="CR32" i="7"/>
  <c r="DB32" i="7"/>
  <c r="EA32" i="7"/>
  <c r="EC32" i="7"/>
  <c r="EE32" i="7"/>
  <c r="EL32" i="7"/>
  <c r="ER32" i="7"/>
  <c r="EZ32" i="7"/>
  <c r="A33" i="7"/>
  <c r="H33" i="7"/>
  <c r="K33" i="7"/>
  <c r="L33" i="7"/>
  <c r="AB33" i="7"/>
  <c r="AS33" i="7" s="1"/>
  <c r="AC33" i="7"/>
  <c r="BE33" i="7" s="1"/>
  <c r="AD33" i="7"/>
  <c r="BQ33" i="7" s="1"/>
  <c r="AE33" i="7"/>
  <c r="AF33" i="7"/>
  <c r="CO33" i="7" s="1"/>
  <c r="AG33" i="7"/>
  <c r="DA33" i="7" s="1"/>
  <c r="AH33" i="7"/>
  <c r="DM33" i="7" s="1"/>
  <c r="AI33" i="7"/>
  <c r="AJ33" i="7"/>
  <c r="EK33" i="7" s="1"/>
  <c r="AK33" i="7"/>
  <c r="EW33" i="7" s="1"/>
  <c r="AL33" i="7"/>
  <c r="FI33" i="7" s="1"/>
  <c r="AO33" i="7"/>
  <c r="AP33" i="7"/>
  <c r="AX33" i="7"/>
  <c r="BT33" i="7"/>
  <c r="CG33" i="7"/>
  <c r="CP33" i="7"/>
  <c r="DB33" i="7"/>
  <c r="DP33" i="7"/>
  <c r="DY33" i="7"/>
  <c r="EA33" i="7"/>
  <c r="EN33" i="7"/>
  <c r="ER33" i="7"/>
  <c r="FH33" i="7"/>
  <c r="A34" i="7"/>
  <c r="H34" i="7"/>
  <c r="K34" i="7"/>
  <c r="L34" i="7"/>
  <c r="AB34" i="7"/>
  <c r="AS34" i="7" s="1"/>
  <c r="AC34" i="7"/>
  <c r="BH34" i="7" s="1"/>
  <c r="AD34" i="7"/>
  <c r="BQ34" i="7" s="1"/>
  <c r="AE34" i="7"/>
  <c r="T34" i="7" s="1"/>
  <c r="AF34" i="7"/>
  <c r="CV34" i="7" s="1"/>
  <c r="AG34" i="7"/>
  <c r="DB34" i="7" s="1"/>
  <c r="AH34" i="7"/>
  <c r="DM34" i="7" s="1"/>
  <c r="AI34" i="7"/>
  <c r="X34" i="7" s="1"/>
  <c r="AJ34" i="7"/>
  <c r="EK34" i="7" s="1"/>
  <c r="AK34" i="7"/>
  <c r="EZ34" i="7" s="1"/>
  <c r="AL34" i="7"/>
  <c r="FI34" i="7" s="1"/>
  <c r="AO34" i="7"/>
  <c r="AP34" i="7"/>
  <c r="AX34" i="7"/>
  <c r="BP34" i="7"/>
  <c r="BX34" i="7"/>
  <c r="CI34" i="7"/>
  <c r="DP34" i="7"/>
  <c r="DT34" i="7"/>
  <c r="ER34" i="7"/>
  <c r="FP34" i="7"/>
  <c r="A35" i="7"/>
  <c r="H35" i="7"/>
  <c r="K35" i="7"/>
  <c r="L35" i="7"/>
  <c r="AB35" i="7"/>
  <c r="AR35" i="7" s="1"/>
  <c r="AC35" i="7"/>
  <c r="BE35" i="7" s="1"/>
  <c r="AD35" i="7"/>
  <c r="BQ35" i="7" s="1"/>
  <c r="AE35" i="7"/>
  <c r="T35" i="7" s="1"/>
  <c r="AF35" i="7"/>
  <c r="CO35" i="7" s="1"/>
  <c r="AG35" i="7"/>
  <c r="DA35" i="7" s="1"/>
  <c r="AH35" i="7"/>
  <c r="DM35" i="7" s="1"/>
  <c r="AI35" i="7"/>
  <c r="X35" i="7" s="1"/>
  <c r="AJ35" i="7"/>
  <c r="EK35" i="7" s="1"/>
  <c r="AK35" i="7"/>
  <c r="EW35" i="7" s="1"/>
  <c r="AL35" i="7"/>
  <c r="FI35" i="7" s="1"/>
  <c r="AO35" i="7"/>
  <c r="AP35" i="7"/>
  <c r="BF35" i="7"/>
  <c r="BP35" i="7"/>
  <c r="BX35" i="7"/>
  <c r="CE35" i="7"/>
  <c r="CK35" i="7"/>
  <c r="CP35" i="7"/>
  <c r="DD35" i="7"/>
  <c r="DL35" i="7"/>
  <c r="DP35" i="7"/>
  <c r="EE35" i="7"/>
  <c r="ER35" i="7"/>
  <c r="FC35" i="7"/>
  <c r="FH35" i="7"/>
  <c r="FL35" i="7"/>
  <c r="A36" i="7"/>
  <c r="H36" i="7"/>
  <c r="K36" i="7"/>
  <c r="L36" i="7"/>
  <c r="AB36" i="7"/>
  <c r="AS36" i="7" s="1"/>
  <c r="AC36" i="7"/>
  <c r="BE36" i="7" s="1"/>
  <c r="AD36" i="7"/>
  <c r="BQ36" i="7" s="1"/>
  <c r="AE36" i="7"/>
  <c r="T36" i="7" s="1"/>
  <c r="AF36" i="7"/>
  <c r="CO36" i="7" s="1"/>
  <c r="AG36" i="7"/>
  <c r="DA36" i="7" s="1"/>
  <c r="AH36" i="7"/>
  <c r="DM36" i="7" s="1"/>
  <c r="AI36" i="7"/>
  <c r="X36" i="7" s="1"/>
  <c r="AJ36" i="7"/>
  <c r="EK36" i="7" s="1"/>
  <c r="AK36" i="7"/>
  <c r="EW36" i="7" s="1"/>
  <c r="AL36" i="7"/>
  <c r="FI36" i="7" s="1"/>
  <c r="AO36" i="7"/>
  <c r="AP36" i="7"/>
  <c r="BC36" i="7"/>
  <c r="BK36" i="7"/>
  <c r="BX36" i="7"/>
  <c r="CV36" i="7"/>
  <c r="DB36" i="7"/>
  <c r="DD36" i="7"/>
  <c r="DT36" i="7"/>
  <c r="EG36" i="7"/>
  <c r="EJ36" i="7"/>
  <c r="EU36" i="7"/>
  <c r="EX36" i="7"/>
  <c r="FC36" i="7"/>
  <c r="A37" i="7"/>
  <c r="H37" i="7"/>
  <c r="K37" i="7"/>
  <c r="L37" i="7"/>
  <c r="AB37" i="7"/>
  <c r="AS37" i="7" s="1"/>
  <c r="AC37" i="7"/>
  <c r="BE37" i="7" s="1"/>
  <c r="AD37" i="7"/>
  <c r="BQ37" i="7" s="1"/>
  <c r="AE37" i="7"/>
  <c r="T37" i="7" s="1"/>
  <c r="AF37" i="7"/>
  <c r="CO37" i="7" s="1"/>
  <c r="AG37" i="7"/>
  <c r="DA37" i="7" s="1"/>
  <c r="AH37" i="7"/>
  <c r="DM37" i="7" s="1"/>
  <c r="AI37" i="7"/>
  <c r="X37" i="7" s="1"/>
  <c r="AJ37" i="7"/>
  <c r="EK37" i="7" s="1"/>
  <c r="AK37" i="7"/>
  <c r="EW37" i="7" s="1"/>
  <c r="AL37" i="7"/>
  <c r="FI37" i="7" s="1"/>
  <c r="AO37" i="7"/>
  <c r="AP37" i="7"/>
  <c r="BF37" i="7"/>
  <c r="BT37" i="7"/>
  <c r="CC37" i="7"/>
  <c r="CG37" i="7"/>
  <c r="CK37" i="7"/>
  <c r="DD37" i="7"/>
  <c r="DT37" i="7"/>
  <c r="DW37" i="7"/>
  <c r="EA37" i="7"/>
  <c r="EE37" i="7"/>
  <c r="EN37" i="7"/>
  <c r="A38" i="7"/>
  <c r="H38" i="7"/>
  <c r="K38" i="7"/>
  <c r="L38" i="7"/>
  <c r="AB38" i="7"/>
  <c r="AS38" i="7" s="1"/>
  <c r="AC38" i="7"/>
  <c r="BE38" i="7" s="1"/>
  <c r="AD38" i="7"/>
  <c r="BQ38" i="7" s="1"/>
  <c r="AE38" i="7"/>
  <c r="T38" i="7" s="1"/>
  <c r="AF38" i="7"/>
  <c r="CO38" i="7" s="1"/>
  <c r="AG38" i="7"/>
  <c r="DA38" i="7" s="1"/>
  <c r="AH38" i="7"/>
  <c r="DM38" i="7" s="1"/>
  <c r="AI38" i="7"/>
  <c r="X38" i="7" s="1"/>
  <c r="AJ38" i="7"/>
  <c r="EK38" i="7" s="1"/>
  <c r="AK38" i="7"/>
  <c r="EW38" i="7" s="1"/>
  <c r="AL38" i="7"/>
  <c r="FI38" i="7" s="1"/>
  <c r="AO38" i="7"/>
  <c r="AP38" i="7"/>
  <c r="BC38" i="7"/>
  <c r="BH38" i="7"/>
  <c r="BK38" i="7"/>
  <c r="CA38" i="7"/>
  <c r="CI38" i="7"/>
  <c r="CN38" i="7"/>
  <c r="CY38" i="7"/>
  <c r="DB38" i="7"/>
  <c r="DD38" i="7"/>
  <c r="DY38" i="7"/>
  <c r="EU38" i="7"/>
  <c r="EX38" i="7"/>
  <c r="A39" i="7"/>
  <c r="H39" i="7"/>
  <c r="K39" i="7"/>
  <c r="L39" i="7"/>
  <c r="AB39" i="7"/>
  <c r="AS39" i="7" s="1"/>
  <c r="AC39" i="7"/>
  <c r="BE39" i="7" s="1"/>
  <c r="AD39" i="7"/>
  <c r="BQ39" i="7" s="1"/>
  <c r="AE39" i="7"/>
  <c r="T39" i="7" s="1"/>
  <c r="AF39" i="7"/>
  <c r="CO39" i="7" s="1"/>
  <c r="AG39" i="7"/>
  <c r="DA39" i="7" s="1"/>
  <c r="AH39" i="7"/>
  <c r="DM39" i="7" s="1"/>
  <c r="AI39" i="7"/>
  <c r="X39" i="7" s="1"/>
  <c r="AJ39" i="7"/>
  <c r="EK39" i="7" s="1"/>
  <c r="AK39" i="7"/>
  <c r="EW39" i="7" s="1"/>
  <c r="AL39" i="7"/>
  <c r="FI39" i="7" s="1"/>
  <c r="AO39" i="7"/>
  <c r="AP39" i="7"/>
  <c r="BF39" i="7"/>
  <c r="BP39" i="7"/>
  <c r="BX39" i="7"/>
  <c r="CC39" i="7"/>
  <c r="CK39" i="7"/>
  <c r="DD39" i="7"/>
  <c r="DP39" i="7"/>
  <c r="DT39" i="7"/>
  <c r="EC39" i="7"/>
  <c r="FC39" i="7"/>
  <c r="FH39" i="7"/>
  <c r="FP39" i="7"/>
  <c r="A40" i="7"/>
  <c r="H40" i="7"/>
  <c r="K40" i="7"/>
  <c r="L40" i="7"/>
  <c r="AB40" i="7"/>
  <c r="AS40" i="7" s="1"/>
  <c r="AC40" i="7"/>
  <c r="BE40" i="7" s="1"/>
  <c r="AD40" i="7"/>
  <c r="BQ40" i="7" s="1"/>
  <c r="AE40" i="7"/>
  <c r="T40" i="7" s="1"/>
  <c r="AF40" i="7"/>
  <c r="CO40" i="7" s="1"/>
  <c r="AG40" i="7"/>
  <c r="DA40" i="7" s="1"/>
  <c r="AH40" i="7"/>
  <c r="DM40" i="7" s="1"/>
  <c r="AI40" i="7"/>
  <c r="X40" i="7" s="1"/>
  <c r="AJ40" i="7"/>
  <c r="EK40" i="7" s="1"/>
  <c r="AK40" i="7"/>
  <c r="EW40" i="7" s="1"/>
  <c r="AL40" i="7"/>
  <c r="FI40" i="7" s="1"/>
  <c r="AO40" i="7"/>
  <c r="AP40" i="7"/>
  <c r="AX40" i="7"/>
  <c r="BK40" i="7"/>
  <c r="BP40" i="7"/>
  <c r="CN40" i="7"/>
  <c r="DD40" i="7"/>
  <c r="DT40" i="7"/>
  <c r="EX40" i="7"/>
  <c r="A41" i="7"/>
  <c r="H41" i="7"/>
  <c r="K41" i="7"/>
  <c r="L41" i="7"/>
  <c r="AB41" i="7"/>
  <c r="AS41" i="7" s="1"/>
  <c r="AC41" i="7"/>
  <c r="BE41" i="7" s="1"/>
  <c r="AD41" i="7"/>
  <c r="BQ41" i="7" s="1"/>
  <c r="AE41" i="7"/>
  <c r="T41" i="7" s="1"/>
  <c r="AF41" i="7"/>
  <c r="CO41" i="7" s="1"/>
  <c r="AG41" i="7"/>
  <c r="DA41" i="7" s="1"/>
  <c r="AH41" i="7"/>
  <c r="DM41" i="7" s="1"/>
  <c r="AI41" i="7"/>
  <c r="X41" i="7" s="1"/>
  <c r="AJ41" i="7"/>
  <c r="EK41" i="7" s="1"/>
  <c r="AK41" i="7"/>
  <c r="EW41" i="7" s="1"/>
  <c r="AL41" i="7"/>
  <c r="FI41" i="7" s="1"/>
  <c r="AO41" i="7"/>
  <c r="AP41" i="7"/>
  <c r="BF41" i="7"/>
  <c r="BP41" i="7"/>
  <c r="CC41" i="7"/>
  <c r="CE41" i="7"/>
  <c r="CK41" i="7"/>
  <c r="DP41" i="7"/>
  <c r="EC41" i="7"/>
  <c r="EE41" i="7"/>
  <c r="FC41" i="7"/>
  <c r="A42" i="7"/>
  <c r="H42" i="7"/>
  <c r="K42" i="7"/>
  <c r="L42" i="7"/>
  <c r="AB42" i="7"/>
  <c r="AS42" i="7" s="1"/>
  <c r="AC42" i="7"/>
  <c r="BE42" i="7" s="1"/>
  <c r="AD42" i="7"/>
  <c r="BQ42" i="7" s="1"/>
  <c r="AE42" i="7"/>
  <c r="T42" i="7" s="1"/>
  <c r="AF42" i="7"/>
  <c r="CO42" i="7" s="1"/>
  <c r="AG42" i="7"/>
  <c r="DA42" i="7" s="1"/>
  <c r="AH42" i="7"/>
  <c r="DM42" i="7" s="1"/>
  <c r="AI42" i="7"/>
  <c r="X42" i="7" s="1"/>
  <c r="AJ42" i="7"/>
  <c r="EK42" i="7" s="1"/>
  <c r="AK42" i="7"/>
  <c r="EW42" i="7" s="1"/>
  <c r="AL42" i="7"/>
  <c r="FI42" i="7" s="1"/>
  <c r="AO42" i="7"/>
  <c r="AP42" i="7"/>
  <c r="AX42" i="7"/>
  <c r="BP42" i="7"/>
  <c r="BX42" i="7"/>
  <c r="CA42" i="7"/>
  <c r="DP42" i="7"/>
  <c r="DT42" i="7"/>
  <c r="DY42" i="7"/>
  <c r="FP42" i="7"/>
  <c r="A43" i="7"/>
  <c r="H43" i="7"/>
  <c r="K43" i="7"/>
  <c r="L43" i="7"/>
  <c r="AB43" i="7"/>
  <c r="AS43" i="7" s="1"/>
  <c r="AC43" i="7"/>
  <c r="BE43" i="7" s="1"/>
  <c r="AD43" i="7"/>
  <c r="BQ43" i="7" s="1"/>
  <c r="AE43" i="7"/>
  <c r="T43" i="7" s="1"/>
  <c r="AF43" i="7"/>
  <c r="CO43" i="7" s="1"/>
  <c r="AG43" i="7"/>
  <c r="DA43" i="7" s="1"/>
  <c r="AH43" i="7"/>
  <c r="DM43" i="7" s="1"/>
  <c r="AI43" i="7"/>
  <c r="X43" i="7" s="1"/>
  <c r="AJ43" i="7"/>
  <c r="EK43" i="7" s="1"/>
  <c r="AK43" i="7"/>
  <c r="EW43" i="7" s="1"/>
  <c r="AL43" i="7"/>
  <c r="FI43" i="7" s="1"/>
  <c r="AO43" i="7"/>
  <c r="AP43" i="7"/>
  <c r="BF43" i="7"/>
  <c r="BP43" i="7"/>
  <c r="BX43" i="7"/>
  <c r="CC43" i="7"/>
  <c r="CE43" i="7"/>
  <c r="DL43" i="7"/>
  <c r="DP43" i="7"/>
  <c r="DT43" i="7"/>
  <c r="EC43" i="7"/>
  <c r="EE43" i="7"/>
  <c r="FC43" i="7"/>
  <c r="FH43" i="7"/>
  <c r="FP43" i="7"/>
  <c r="A45" i="7"/>
  <c r="AO45" i="7"/>
  <c r="AO46" i="7"/>
  <c r="A48" i="7"/>
  <c r="U48" i="7"/>
  <c r="AB48" i="7"/>
  <c r="Q48" i="7" s="1"/>
  <c r="AC48" i="7"/>
  <c r="BB48" i="7" s="1"/>
  <c r="AD48" i="7"/>
  <c r="BN48" i="7" s="1"/>
  <c r="AE48" i="7"/>
  <c r="T48" i="7" s="1"/>
  <c r="AF48" i="7"/>
  <c r="CL48" i="7" s="1"/>
  <c r="AG48" i="7"/>
  <c r="CX48" i="7" s="1"/>
  <c r="AI48" i="7"/>
  <c r="DV48" i="7" s="1"/>
  <c r="AO48" i="7"/>
  <c r="AP48" i="7"/>
  <c r="AQ48" i="7"/>
  <c r="AR48" i="7"/>
  <c r="AT48" i="7"/>
  <c r="AU48" i="7"/>
  <c r="AV48" i="7"/>
  <c r="AX48" i="7"/>
  <c r="AY48" i="7"/>
  <c r="AZ48" i="7"/>
  <c r="BI48" i="7"/>
  <c r="BM48" i="7"/>
  <c r="BT48" i="7"/>
  <c r="CC48" i="7"/>
  <c r="CM48" i="7"/>
  <c r="CN48" i="7"/>
  <c r="CO48" i="7"/>
  <c r="CQ48" i="7"/>
  <c r="CR48" i="7"/>
  <c r="CS48" i="7"/>
  <c r="CU48" i="7"/>
  <c r="CV48" i="7"/>
  <c r="CW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X48" i="7"/>
  <c r="EE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FB48" i="7"/>
  <c r="FC48" i="7"/>
  <c r="FD48" i="7"/>
  <c r="FE48" i="7"/>
  <c r="FF48" i="7"/>
  <c r="FG48" i="7"/>
  <c r="FH48" i="7"/>
  <c r="FI48" i="7"/>
  <c r="FJ48" i="7"/>
  <c r="FK48" i="7"/>
  <c r="FL48" i="7"/>
  <c r="FM48" i="7"/>
  <c r="FN48" i="7"/>
  <c r="FO48" i="7"/>
  <c r="FP48" i="7"/>
  <c r="FQ48" i="7"/>
  <c r="A49" i="7"/>
  <c r="X49" i="7"/>
  <c r="AB49" i="7"/>
  <c r="Q49" i="7" s="1"/>
  <c r="AC49" i="7"/>
  <c r="BB49" i="7" s="1"/>
  <c r="AD49" i="7"/>
  <c r="BN49" i="7" s="1"/>
  <c r="AE49" i="7"/>
  <c r="T49" i="7" s="1"/>
  <c r="AF49" i="7"/>
  <c r="U49" i="7" s="1"/>
  <c r="AG49" i="7"/>
  <c r="CX49" i="7" s="1"/>
  <c r="AI49" i="7"/>
  <c r="DV49" i="7" s="1"/>
  <c r="AO49" i="7"/>
  <c r="AP49" i="7"/>
  <c r="AQ49" i="7"/>
  <c r="AS49" i="7"/>
  <c r="AT49" i="7"/>
  <c r="AU49" i="7"/>
  <c r="AW49" i="7"/>
  <c r="AX49" i="7"/>
  <c r="AY49" i="7"/>
  <c r="BA49" i="7"/>
  <c r="BE49" i="7"/>
  <c r="BM49" i="7"/>
  <c r="BO49" i="7"/>
  <c r="BS49" i="7"/>
  <c r="BT49" i="7"/>
  <c r="BX49" i="7"/>
  <c r="BY49" i="7"/>
  <c r="CM49" i="7"/>
  <c r="CN49" i="7"/>
  <c r="CO49" i="7"/>
  <c r="CQ49" i="7"/>
  <c r="CR49" i="7"/>
  <c r="CS49" i="7"/>
  <c r="CU49" i="7"/>
  <c r="CV49" i="7"/>
  <c r="CW49" i="7"/>
  <c r="DE49" i="7"/>
  <c r="DJ49" i="7"/>
  <c r="DK49" i="7"/>
  <c r="DL49" i="7"/>
  <c r="DM49" i="7"/>
  <c r="DN49" i="7"/>
  <c r="DO49" i="7"/>
  <c r="DP49" i="7"/>
  <c r="DQ49" i="7"/>
  <c r="DR49" i="7"/>
  <c r="DS49" i="7"/>
  <c r="DT49" i="7"/>
  <c r="DU49" i="7"/>
  <c r="DY49" i="7"/>
  <c r="EA49" i="7"/>
  <c r="EE49" i="7"/>
  <c r="EF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FD49" i="7"/>
  <c r="FE49" i="7"/>
  <c r="FF49" i="7"/>
  <c r="FG49" i="7"/>
  <c r="FH49" i="7"/>
  <c r="FI49" i="7"/>
  <c r="FJ49" i="7"/>
  <c r="FK49" i="7"/>
  <c r="FL49" i="7"/>
  <c r="FM49" i="7"/>
  <c r="FN49" i="7"/>
  <c r="FO49" i="7"/>
  <c r="FP49" i="7"/>
  <c r="FQ49" i="7"/>
  <c r="A50" i="7"/>
  <c r="U50" i="7"/>
  <c r="AB50" i="7"/>
  <c r="Q50" i="7" s="1"/>
  <c r="AC50" i="7"/>
  <c r="BB50" i="7" s="1"/>
  <c r="AD50" i="7"/>
  <c r="BN50" i="7" s="1"/>
  <c r="AE50" i="7"/>
  <c r="T50" i="7" s="1"/>
  <c r="AF50" i="7"/>
  <c r="CL50" i="7" s="1"/>
  <c r="AG50" i="7"/>
  <c r="CX50" i="7" s="1"/>
  <c r="AI50" i="7"/>
  <c r="DV50" i="7" s="1"/>
  <c r="AO50" i="7"/>
  <c r="AP50" i="7"/>
  <c r="AQ50" i="7"/>
  <c r="AR50" i="7"/>
  <c r="AT50" i="7"/>
  <c r="AU50" i="7"/>
  <c r="AV50" i="7"/>
  <c r="AX50" i="7"/>
  <c r="AY50" i="7"/>
  <c r="AZ50" i="7"/>
  <c r="BI50" i="7"/>
  <c r="BM50" i="7"/>
  <c r="BT50" i="7"/>
  <c r="CC50" i="7"/>
  <c r="CM50" i="7"/>
  <c r="CN50" i="7"/>
  <c r="CO50" i="7"/>
  <c r="CQ50" i="7"/>
  <c r="CR50" i="7"/>
  <c r="CS50" i="7"/>
  <c r="CU50" i="7"/>
  <c r="CV50" i="7"/>
  <c r="CW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X50" i="7"/>
  <c r="EE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EW50" i="7"/>
  <c r="EX50" i="7"/>
  <c r="EY50" i="7"/>
  <c r="EZ50" i="7"/>
  <c r="FA50" i="7"/>
  <c r="FB50" i="7"/>
  <c r="FC50" i="7"/>
  <c r="FD50" i="7"/>
  <c r="FE50" i="7"/>
  <c r="FF50" i="7"/>
  <c r="FG50" i="7"/>
  <c r="FH50" i="7"/>
  <c r="FI50" i="7"/>
  <c r="FJ50" i="7"/>
  <c r="FK50" i="7"/>
  <c r="FL50" i="7"/>
  <c r="FM50" i="7"/>
  <c r="FN50" i="7"/>
  <c r="FO50" i="7"/>
  <c r="FP50" i="7"/>
  <c r="FQ50" i="7"/>
  <c r="A51" i="7"/>
  <c r="X51" i="7"/>
  <c r="AB51" i="7"/>
  <c r="Q51" i="7" s="1"/>
  <c r="AC51" i="7"/>
  <c r="BB51" i="7" s="1"/>
  <c r="AD51" i="7"/>
  <c r="BN51" i="7" s="1"/>
  <c r="AE51" i="7"/>
  <c r="T51" i="7" s="1"/>
  <c r="AF51" i="7"/>
  <c r="U51" i="7" s="1"/>
  <c r="AG51" i="7"/>
  <c r="CX51" i="7" s="1"/>
  <c r="AI51" i="7"/>
  <c r="DV51" i="7" s="1"/>
  <c r="AO51" i="7"/>
  <c r="AP51" i="7"/>
  <c r="AQ51" i="7"/>
  <c r="AS51" i="7"/>
  <c r="AT51" i="7"/>
  <c r="AU51" i="7"/>
  <c r="AW51" i="7"/>
  <c r="AX51" i="7"/>
  <c r="AY51" i="7"/>
  <c r="BA51" i="7"/>
  <c r="BE51" i="7"/>
  <c r="BM51" i="7"/>
  <c r="BO51" i="7"/>
  <c r="BS51" i="7"/>
  <c r="BT51" i="7"/>
  <c r="BX51" i="7"/>
  <c r="BY51" i="7"/>
  <c r="CM51" i="7"/>
  <c r="CN51" i="7"/>
  <c r="CO51" i="7"/>
  <c r="CQ51" i="7"/>
  <c r="CR51" i="7"/>
  <c r="CS51" i="7"/>
  <c r="CU51" i="7"/>
  <c r="CV51" i="7"/>
  <c r="CW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X51" i="7"/>
  <c r="DY51" i="7"/>
  <c r="EC51" i="7"/>
  <c r="EE51" i="7"/>
  <c r="EH51" i="7"/>
  <c r="EI51" i="7"/>
  <c r="EJ51" i="7"/>
  <c r="EK51" i="7"/>
  <c r="EL51" i="7"/>
  <c r="EM51" i="7"/>
  <c r="EN51" i="7"/>
  <c r="EO51" i="7"/>
  <c r="EP51" i="7"/>
  <c r="EQ51" i="7"/>
  <c r="ER51" i="7"/>
  <c r="ES51" i="7"/>
  <c r="ET51" i="7"/>
  <c r="EU51" i="7"/>
  <c r="EV51" i="7"/>
  <c r="EW51" i="7"/>
  <c r="EX51" i="7"/>
  <c r="EY51" i="7"/>
  <c r="EZ51" i="7"/>
  <c r="FA51" i="7"/>
  <c r="FB51" i="7"/>
  <c r="FC51" i="7"/>
  <c r="FD51" i="7"/>
  <c r="FE51" i="7"/>
  <c r="FF51" i="7"/>
  <c r="FG51" i="7"/>
  <c r="FH51" i="7"/>
  <c r="FI51" i="7"/>
  <c r="FJ51" i="7"/>
  <c r="FK51" i="7"/>
  <c r="FL51" i="7"/>
  <c r="FM51" i="7"/>
  <c r="FN51" i="7"/>
  <c r="FO51" i="7"/>
  <c r="FP51" i="7"/>
  <c r="FQ51" i="7"/>
  <c r="A52" i="7"/>
  <c r="U52" i="7"/>
  <c r="AB52" i="7"/>
  <c r="Q52" i="7" s="1"/>
  <c r="AC52" i="7"/>
  <c r="BB52" i="7" s="1"/>
  <c r="AD52" i="7"/>
  <c r="BN52" i="7" s="1"/>
  <c r="AE52" i="7"/>
  <c r="T52" i="7" s="1"/>
  <c r="AF52" i="7"/>
  <c r="CO52" i="7" s="1"/>
  <c r="AG52" i="7"/>
  <c r="CX52" i="7" s="1"/>
  <c r="AI52" i="7"/>
  <c r="DV52" i="7" s="1"/>
  <c r="AO52" i="7"/>
  <c r="AP52" i="7"/>
  <c r="AQ52" i="7"/>
  <c r="AR52" i="7"/>
  <c r="AT52" i="7"/>
  <c r="AU52" i="7"/>
  <c r="AV52" i="7"/>
  <c r="AX52" i="7"/>
  <c r="AY52" i="7"/>
  <c r="AZ52" i="7"/>
  <c r="BG52" i="7"/>
  <c r="BI52" i="7"/>
  <c r="BS52" i="7"/>
  <c r="BY52" i="7"/>
  <c r="CC52" i="7"/>
  <c r="CL52" i="7"/>
  <c r="CM52" i="7"/>
  <c r="CN52" i="7"/>
  <c r="CP52" i="7"/>
  <c r="CQ52" i="7"/>
  <c r="CR52" i="7"/>
  <c r="CT52" i="7"/>
  <c r="CU52" i="7"/>
  <c r="CV52" i="7"/>
  <c r="DA52" i="7"/>
  <c r="DE52" i="7"/>
  <c r="DJ52" i="7"/>
  <c r="DK52" i="7"/>
  <c r="DL52" i="7"/>
  <c r="DM52" i="7"/>
  <c r="DN52" i="7"/>
  <c r="DO52" i="7"/>
  <c r="DP52" i="7"/>
  <c r="DQ52" i="7"/>
  <c r="DR52" i="7"/>
  <c r="DS52" i="7"/>
  <c r="DT52" i="7"/>
  <c r="DU52" i="7"/>
  <c r="DY52" i="7"/>
  <c r="EF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FD52" i="7"/>
  <c r="FE52" i="7"/>
  <c r="FF52" i="7"/>
  <c r="FG52" i="7"/>
  <c r="FH52" i="7"/>
  <c r="FI52" i="7"/>
  <c r="FJ52" i="7"/>
  <c r="FK52" i="7"/>
  <c r="FL52" i="7"/>
  <c r="FM52" i="7"/>
  <c r="FN52" i="7"/>
  <c r="FO52" i="7"/>
  <c r="FP52" i="7"/>
  <c r="FQ52" i="7"/>
  <c r="A53" i="7"/>
  <c r="X53" i="7"/>
  <c r="AB53" i="7"/>
  <c r="AS53" i="7" s="1"/>
  <c r="AC53" i="7"/>
  <c r="BB53" i="7" s="1"/>
  <c r="AD53" i="7"/>
  <c r="BN53" i="7" s="1"/>
  <c r="AE53" i="7"/>
  <c r="T53" i="7" s="1"/>
  <c r="AF53" i="7"/>
  <c r="CQ53" i="7" s="1"/>
  <c r="AG53" i="7"/>
  <c r="CX53" i="7" s="1"/>
  <c r="AI53" i="7"/>
  <c r="DV53" i="7" s="1"/>
  <c r="AO53" i="7"/>
  <c r="AP53" i="7"/>
  <c r="AX53" i="7"/>
  <c r="BE53" i="7"/>
  <c r="BM53" i="7"/>
  <c r="BO53" i="7"/>
  <c r="BQ53" i="7"/>
  <c r="BS53" i="7"/>
  <c r="BT53" i="7"/>
  <c r="BW53" i="7"/>
  <c r="BX53" i="7"/>
  <c r="BY53" i="7"/>
  <c r="CK53" i="7"/>
  <c r="CN53" i="7"/>
  <c r="CV53" i="7"/>
  <c r="DE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W53" i="7"/>
  <c r="DX53" i="7"/>
  <c r="EA53" i="7"/>
  <c r="EB53" i="7"/>
  <c r="EC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FD53" i="7"/>
  <c r="FE53" i="7"/>
  <c r="FF53" i="7"/>
  <c r="FG53" i="7"/>
  <c r="FH53" i="7"/>
  <c r="FI53" i="7"/>
  <c r="FJ53" i="7"/>
  <c r="FK53" i="7"/>
  <c r="FL53" i="7"/>
  <c r="FM53" i="7"/>
  <c r="FN53" i="7"/>
  <c r="FO53" i="7"/>
  <c r="FP53" i="7"/>
  <c r="FQ53" i="7"/>
  <c r="A54" i="7"/>
  <c r="X54" i="7"/>
  <c r="AB54" i="7"/>
  <c r="Q54" i="7" s="1"/>
  <c r="AC54" i="7"/>
  <c r="BB54" i="7" s="1"/>
  <c r="AD54" i="7"/>
  <c r="BN54" i="7" s="1"/>
  <c r="AE54" i="7"/>
  <c r="T54" i="7" s="1"/>
  <c r="AF54" i="7"/>
  <c r="CM54" i="7" s="1"/>
  <c r="AG54" i="7"/>
  <c r="CX54" i="7" s="1"/>
  <c r="AI54" i="7"/>
  <c r="DV54" i="7" s="1"/>
  <c r="AO54" i="7"/>
  <c r="AP54" i="7"/>
  <c r="AQ54" i="7"/>
  <c r="AT54" i="7"/>
  <c r="AU54" i="7"/>
  <c r="AX54" i="7"/>
  <c r="AY54" i="7"/>
  <c r="BG54" i="7"/>
  <c r="BO54" i="7"/>
  <c r="BP54" i="7"/>
  <c r="BT54" i="7"/>
  <c r="BU54" i="7"/>
  <c r="BY54" i="7"/>
  <c r="CC54" i="7"/>
  <c r="CN54" i="7"/>
  <c r="CO54" i="7"/>
  <c r="CR54" i="7"/>
  <c r="CS54" i="7"/>
  <c r="CV54" i="7"/>
  <c r="CW54" i="7"/>
  <c r="DG54" i="7"/>
  <c r="DJ54" i="7"/>
  <c r="DK54" i="7"/>
  <c r="DL54" i="7"/>
  <c r="DM54" i="7"/>
  <c r="DN54" i="7"/>
  <c r="DO54" i="7"/>
  <c r="DP54" i="7"/>
  <c r="DQ54" i="7"/>
  <c r="DR54" i="7"/>
  <c r="DS54" i="7"/>
  <c r="DT54" i="7"/>
  <c r="DU54" i="7"/>
  <c r="DY54" i="7"/>
  <c r="EA54" i="7"/>
  <c r="EE54" i="7"/>
  <c r="EF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EW54" i="7"/>
  <c r="EX54" i="7"/>
  <c r="EY54" i="7"/>
  <c r="EZ54" i="7"/>
  <c r="FA54" i="7"/>
  <c r="FB54" i="7"/>
  <c r="FC54" i="7"/>
  <c r="FD54" i="7"/>
  <c r="FE54" i="7"/>
  <c r="FF54" i="7"/>
  <c r="FG54" i="7"/>
  <c r="FH54" i="7"/>
  <c r="FI54" i="7"/>
  <c r="FJ54" i="7"/>
  <c r="FK54" i="7"/>
  <c r="FL54" i="7"/>
  <c r="FM54" i="7"/>
  <c r="FN54" i="7"/>
  <c r="FO54" i="7"/>
  <c r="FP54" i="7"/>
  <c r="FQ54" i="7"/>
  <c r="A55" i="7"/>
  <c r="X55" i="7"/>
  <c r="AB55" i="7"/>
  <c r="Q55" i="7" s="1"/>
  <c r="AC55" i="7"/>
  <c r="BB55" i="7" s="1"/>
  <c r="AD55" i="7"/>
  <c r="BN55" i="7" s="1"/>
  <c r="AE55" i="7"/>
  <c r="T55" i="7" s="1"/>
  <c r="AF55" i="7"/>
  <c r="CM55" i="7" s="1"/>
  <c r="AG55" i="7"/>
  <c r="CX55" i="7" s="1"/>
  <c r="AI55" i="7"/>
  <c r="DV55" i="7" s="1"/>
  <c r="AO55" i="7"/>
  <c r="AP55" i="7"/>
  <c r="AQ55" i="7"/>
  <c r="AT55" i="7"/>
  <c r="AU55" i="7"/>
  <c r="AX55" i="7"/>
  <c r="AY55" i="7"/>
  <c r="BE55" i="7"/>
  <c r="BM55" i="7"/>
  <c r="BQ55" i="7"/>
  <c r="BS55" i="7"/>
  <c r="BW55" i="7"/>
  <c r="BX55" i="7"/>
  <c r="CK55" i="7"/>
  <c r="CN55" i="7"/>
  <c r="CO55" i="7"/>
  <c r="CR55" i="7"/>
  <c r="CS55" i="7"/>
  <c r="CV55" i="7"/>
  <c r="CW55" i="7"/>
  <c r="DJ55" i="7"/>
  <c r="DK55" i="7"/>
  <c r="DL55" i="7"/>
  <c r="DM55" i="7"/>
  <c r="DN55" i="7"/>
  <c r="DO55" i="7"/>
  <c r="DP55" i="7"/>
  <c r="DQ55" i="7"/>
  <c r="DR55" i="7"/>
  <c r="DS55" i="7"/>
  <c r="DT55" i="7"/>
  <c r="DU55" i="7"/>
  <c r="DW55" i="7"/>
  <c r="DX55" i="7"/>
  <c r="EB55" i="7"/>
  <c r="EC55" i="7"/>
  <c r="EG55" i="7"/>
  <c r="EH55" i="7"/>
  <c r="EI55" i="7"/>
  <c r="EJ55" i="7"/>
  <c r="EK55" i="7"/>
  <c r="EL55" i="7"/>
  <c r="EM55" i="7"/>
  <c r="EN55" i="7"/>
  <c r="EO55" i="7"/>
  <c r="EP55" i="7"/>
  <c r="EQ55" i="7"/>
  <c r="ER55" i="7"/>
  <c r="ES55" i="7"/>
  <c r="ET55" i="7"/>
  <c r="EU55" i="7"/>
  <c r="EV55" i="7"/>
  <c r="EW55" i="7"/>
  <c r="EX55" i="7"/>
  <c r="EY55" i="7"/>
  <c r="EZ55" i="7"/>
  <c r="FA55" i="7"/>
  <c r="FB55" i="7"/>
  <c r="FC55" i="7"/>
  <c r="FD55" i="7"/>
  <c r="FE55" i="7"/>
  <c r="FF55" i="7"/>
  <c r="FG55" i="7"/>
  <c r="FH55" i="7"/>
  <c r="FI55" i="7"/>
  <c r="FJ55" i="7"/>
  <c r="FK55" i="7"/>
  <c r="FL55" i="7"/>
  <c r="FM55" i="7"/>
  <c r="FN55" i="7"/>
  <c r="FO55" i="7"/>
  <c r="FP55" i="7"/>
  <c r="FQ55" i="7"/>
  <c r="A56" i="7"/>
  <c r="X56" i="7"/>
  <c r="AB56" i="7"/>
  <c r="Q56" i="7" s="1"/>
  <c r="AC56" i="7"/>
  <c r="BB56" i="7" s="1"/>
  <c r="AD56" i="7"/>
  <c r="BN56" i="7" s="1"/>
  <c r="AE56" i="7"/>
  <c r="T56" i="7" s="1"/>
  <c r="AF56" i="7"/>
  <c r="CM56" i="7" s="1"/>
  <c r="AG56" i="7"/>
  <c r="CX56" i="7" s="1"/>
  <c r="AI56" i="7"/>
  <c r="DV56" i="7" s="1"/>
  <c r="AO56" i="7"/>
  <c r="AP56" i="7"/>
  <c r="AQ56" i="7"/>
  <c r="AT56" i="7"/>
  <c r="AU56" i="7"/>
  <c r="AX56" i="7"/>
  <c r="AY56" i="7"/>
  <c r="BG56" i="7"/>
  <c r="BO56" i="7"/>
  <c r="BP56" i="7"/>
  <c r="BT56" i="7"/>
  <c r="BU56" i="7"/>
  <c r="BY56" i="7"/>
  <c r="CC56" i="7"/>
  <c r="CN56" i="7"/>
  <c r="CO56" i="7"/>
  <c r="CR56" i="7"/>
  <c r="CS56" i="7"/>
  <c r="CV56" i="7"/>
  <c r="CW56" i="7"/>
  <c r="DI56" i="7"/>
  <c r="DJ56" i="7"/>
  <c r="DK56" i="7"/>
  <c r="DL56" i="7"/>
  <c r="DM56" i="7"/>
  <c r="DN56" i="7"/>
  <c r="DO56" i="7"/>
  <c r="DP56" i="7"/>
  <c r="DQ56" i="7"/>
  <c r="DR56" i="7"/>
  <c r="DS56" i="7"/>
  <c r="DT56" i="7"/>
  <c r="DU56" i="7"/>
  <c r="DW56" i="7"/>
  <c r="DX56" i="7"/>
  <c r="EB56" i="7"/>
  <c r="EC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EW56" i="7"/>
  <c r="EX56" i="7"/>
  <c r="EY56" i="7"/>
  <c r="EZ56" i="7"/>
  <c r="FA56" i="7"/>
  <c r="FB56" i="7"/>
  <c r="FC56" i="7"/>
  <c r="FD56" i="7"/>
  <c r="FE56" i="7"/>
  <c r="FF56" i="7"/>
  <c r="FG56" i="7"/>
  <c r="FH56" i="7"/>
  <c r="FI56" i="7"/>
  <c r="FJ56" i="7"/>
  <c r="FK56" i="7"/>
  <c r="FL56" i="7"/>
  <c r="FM56" i="7"/>
  <c r="FN56" i="7"/>
  <c r="FO56" i="7"/>
  <c r="FP56" i="7"/>
  <c r="FQ56" i="7"/>
  <c r="A57" i="7"/>
  <c r="U57" i="7"/>
  <c r="X57" i="7"/>
  <c r="AB57" i="7"/>
  <c r="Q57" i="7" s="1"/>
  <c r="AC57" i="7"/>
  <c r="BB57" i="7" s="1"/>
  <c r="AD57" i="7"/>
  <c r="BN57" i="7" s="1"/>
  <c r="AE57" i="7"/>
  <c r="T57" i="7" s="1"/>
  <c r="AF57" i="7"/>
  <c r="AG57" i="7"/>
  <c r="CX57" i="7" s="1"/>
  <c r="AI57" i="7"/>
  <c r="DV57" i="7" s="1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G57" i="7"/>
  <c r="BI57" i="7"/>
  <c r="BM57" i="7"/>
  <c r="BT57" i="7"/>
  <c r="BU57" i="7"/>
  <c r="CL57" i="7"/>
  <c r="CM57" i="7"/>
  <c r="CN57" i="7"/>
  <c r="CO57" i="7"/>
  <c r="CP57" i="7"/>
  <c r="CQ57" i="7"/>
  <c r="CR57" i="7"/>
  <c r="CS57" i="7"/>
  <c r="CT57" i="7"/>
  <c r="CU57" i="7"/>
  <c r="CV57" i="7"/>
  <c r="CW57" i="7"/>
  <c r="CY57" i="7"/>
  <c r="DA57" i="7"/>
  <c r="DG57" i="7"/>
  <c r="DI57" i="7"/>
  <c r="DJ57" i="7"/>
  <c r="DK57" i="7"/>
  <c r="DL57" i="7"/>
  <c r="DM57" i="7"/>
  <c r="DN57" i="7"/>
  <c r="DO57" i="7"/>
  <c r="DP57" i="7"/>
  <c r="DQ57" i="7"/>
  <c r="DR57" i="7"/>
  <c r="DS57" i="7"/>
  <c r="DT57" i="7"/>
  <c r="DU57" i="7"/>
  <c r="DY57" i="7"/>
  <c r="EF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FA57" i="7"/>
  <c r="FB57" i="7"/>
  <c r="FC57" i="7"/>
  <c r="FD57" i="7"/>
  <c r="FE57" i="7"/>
  <c r="FF57" i="7"/>
  <c r="FG57" i="7"/>
  <c r="FH57" i="7"/>
  <c r="FI57" i="7"/>
  <c r="FJ57" i="7"/>
  <c r="FK57" i="7"/>
  <c r="FL57" i="7"/>
  <c r="FM57" i="7"/>
  <c r="FN57" i="7"/>
  <c r="FO57" i="7"/>
  <c r="FP57" i="7"/>
  <c r="FQ57" i="7"/>
  <c r="A58" i="7"/>
  <c r="X58" i="7"/>
  <c r="AB58" i="7"/>
  <c r="Q58" i="7" s="1"/>
  <c r="AC58" i="7"/>
  <c r="BB58" i="7" s="1"/>
  <c r="AD58" i="7"/>
  <c r="BN58" i="7" s="1"/>
  <c r="AE58" i="7"/>
  <c r="T58" i="7" s="1"/>
  <c r="AF58" i="7"/>
  <c r="CM58" i="7" s="1"/>
  <c r="AG58" i="7"/>
  <c r="CX58" i="7" s="1"/>
  <c r="AI58" i="7"/>
  <c r="DV58" i="7" s="1"/>
  <c r="AO58" i="7"/>
  <c r="AU58" i="7"/>
  <c r="BO58" i="7"/>
  <c r="BP58" i="7"/>
  <c r="BQ58" i="7"/>
  <c r="BS58" i="7"/>
  <c r="BT58" i="7"/>
  <c r="BU58" i="7"/>
  <c r="BW58" i="7"/>
  <c r="BX58" i="7"/>
  <c r="BY58" i="7"/>
  <c r="CC58" i="7"/>
  <c r="CG58" i="7"/>
  <c r="CK58" i="7"/>
  <c r="CR58" i="7"/>
  <c r="CS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W58" i="7"/>
  <c r="DX58" i="7"/>
  <c r="DY58" i="7"/>
  <c r="EA58" i="7"/>
  <c r="EB58" i="7"/>
  <c r="EC58" i="7"/>
  <c r="EE58" i="7"/>
  <c r="EF58" i="7"/>
  <c r="EG58" i="7"/>
  <c r="EH58" i="7"/>
  <c r="EI58" i="7"/>
  <c r="EJ58" i="7"/>
  <c r="EK58" i="7"/>
  <c r="EL58" i="7"/>
  <c r="EM58" i="7"/>
  <c r="EN58" i="7"/>
  <c r="EO58" i="7"/>
  <c r="EP58" i="7"/>
  <c r="EQ58" i="7"/>
  <c r="ER58" i="7"/>
  <c r="ES58" i="7"/>
  <c r="ET58" i="7"/>
  <c r="EU58" i="7"/>
  <c r="EV58" i="7"/>
  <c r="EW58" i="7"/>
  <c r="EX58" i="7"/>
  <c r="EY58" i="7"/>
  <c r="EZ58" i="7"/>
  <c r="FA58" i="7"/>
  <c r="FB58" i="7"/>
  <c r="FC58" i="7"/>
  <c r="FD58" i="7"/>
  <c r="FE58" i="7"/>
  <c r="FF58" i="7"/>
  <c r="FG58" i="7"/>
  <c r="FH58" i="7"/>
  <c r="FI58" i="7"/>
  <c r="FJ58" i="7"/>
  <c r="FK58" i="7"/>
  <c r="FL58" i="7"/>
  <c r="FM58" i="7"/>
  <c r="FN58" i="7"/>
  <c r="FO58" i="7"/>
  <c r="FP58" i="7"/>
  <c r="FQ58" i="7"/>
  <c r="A59" i="7"/>
  <c r="X59" i="7"/>
  <c r="AB59" i="7"/>
  <c r="Q59" i="7" s="1"/>
  <c r="AC59" i="7"/>
  <c r="BB59" i="7" s="1"/>
  <c r="AD59" i="7"/>
  <c r="BN59" i="7" s="1"/>
  <c r="AE59" i="7"/>
  <c r="T59" i="7" s="1"/>
  <c r="AF59" i="7"/>
  <c r="U59" i="7" s="1"/>
  <c r="AG59" i="7"/>
  <c r="CX59" i="7" s="1"/>
  <c r="AI59" i="7"/>
  <c r="DV59" i="7" s="1"/>
  <c r="AO59" i="7"/>
  <c r="BE59" i="7"/>
  <c r="BG59" i="7"/>
  <c r="BI59" i="7"/>
  <c r="BM59" i="7"/>
  <c r="BO59" i="7"/>
  <c r="BT59" i="7"/>
  <c r="BU59" i="7"/>
  <c r="BY59" i="7"/>
  <c r="CN59" i="7"/>
  <c r="CR59" i="7"/>
  <c r="CV59" i="7"/>
  <c r="CY59" i="7"/>
  <c r="DA59" i="7"/>
  <c r="DE59" i="7"/>
  <c r="DG59" i="7"/>
  <c r="DI59" i="7"/>
  <c r="DJ59" i="7"/>
  <c r="DK59" i="7"/>
  <c r="DL59" i="7"/>
  <c r="DM59" i="7"/>
  <c r="DN59" i="7"/>
  <c r="DO59" i="7"/>
  <c r="DP59" i="7"/>
  <c r="DQ59" i="7"/>
  <c r="DR59" i="7"/>
  <c r="DS59" i="7"/>
  <c r="DT59" i="7"/>
  <c r="DU59" i="7"/>
  <c r="DY59" i="7"/>
  <c r="EA59" i="7"/>
  <c r="EF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EZ59" i="7"/>
  <c r="FA59" i="7"/>
  <c r="FB59" i="7"/>
  <c r="FC59" i="7"/>
  <c r="FD59" i="7"/>
  <c r="FE59" i="7"/>
  <c r="FF59" i="7"/>
  <c r="FG59" i="7"/>
  <c r="FH59" i="7"/>
  <c r="FI59" i="7"/>
  <c r="FJ59" i="7"/>
  <c r="FK59" i="7"/>
  <c r="FL59" i="7"/>
  <c r="FM59" i="7"/>
  <c r="FN59" i="7"/>
  <c r="FO59" i="7"/>
  <c r="FP59" i="7"/>
  <c r="FQ59" i="7"/>
  <c r="AB64" i="7"/>
  <c r="B17" i="17" s="1"/>
  <c r="AF64" i="7"/>
  <c r="F17" i="17" s="1"/>
  <c r="C65" i="7"/>
  <c r="AE64" i="7" s="1"/>
  <c r="E17" i="17" s="1"/>
  <c r="A2" i="5"/>
  <c r="A3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5" i="3"/>
  <c r="T45" i="7" s="1"/>
  <c r="AE45" i="7" s="1"/>
  <c r="F5" i="3"/>
  <c r="G5" i="3"/>
  <c r="A6" i="3"/>
  <c r="F6" i="3"/>
  <c r="G6" i="3"/>
  <c r="A7" i="3"/>
  <c r="A8" i="3"/>
  <c r="A9" i="3"/>
  <c r="A10" i="3"/>
  <c r="A11" i="3"/>
  <c r="A12" i="3"/>
  <c r="A13" i="3"/>
  <c r="A14" i="3"/>
  <c r="F14" i="3"/>
  <c r="G14" i="3"/>
  <c r="I14" i="3"/>
  <c r="A15" i="3"/>
  <c r="F15" i="3"/>
  <c r="G15" i="3"/>
  <c r="I15" i="3"/>
  <c r="A16" i="3"/>
  <c r="F16" i="3"/>
  <c r="G16" i="3"/>
  <c r="K16" i="3"/>
  <c r="A17" i="3"/>
  <c r="F17" i="3"/>
  <c r="G17" i="3"/>
  <c r="K17" i="3"/>
  <c r="A18" i="3"/>
  <c r="A19" i="3"/>
  <c r="A20" i="3"/>
  <c r="F20" i="3"/>
  <c r="G20" i="3"/>
  <c r="H20" i="3"/>
  <c r="I20" i="3"/>
  <c r="J20" i="3"/>
  <c r="M20" i="3"/>
  <c r="N20" i="3"/>
  <c r="O20" i="3"/>
  <c r="A21" i="3"/>
  <c r="D21" i="3"/>
  <c r="E21" i="3"/>
  <c r="F21" i="3"/>
  <c r="G21" i="3" s="1"/>
  <c r="K21" i="3"/>
  <c r="A22" i="3"/>
  <c r="A24" i="3"/>
  <c r="A25" i="3"/>
  <c r="A26" i="3"/>
  <c r="A27" i="3"/>
  <c r="A28" i="3"/>
  <c r="I28" i="3"/>
  <c r="A29" i="3"/>
  <c r="I29" i="3"/>
  <c r="A30" i="3"/>
  <c r="I30" i="3"/>
  <c r="A45" i="3"/>
  <c r="I45" i="3"/>
  <c r="J45" i="3"/>
  <c r="K45" i="3"/>
  <c r="A46" i="3"/>
  <c r="I46" i="3"/>
  <c r="J46" i="3"/>
  <c r="K46" i="3"/>
  <c r="A47" i="3"/>
  <c r="I47" i="3"/>
  <c r="J47" i="3"/>
  <c r="K47" i="3"/>
  <c r="A48" i="3"/>
  <c r="I48" i="3"/>
  <c r="J48" i="3"/>
  <c r="K48" i="3"/>
  <c r="A49" i="3"/>
  <c r="I49" i="3"/>
  <c r="J49" i="3"/>
  <c r="K49" i="3"/>
  <c r="A50" i="3"/>
  <c r="I50" i="3"/>
  <c r="J50" i="3"/>
  <c r="K50" i="3"/>
  <c r="A18" i="2"/>
  <c r="A19" i="2" s="1"/>
  <c r="C32" i="2"/>
  <c r="C33" i="2"/>
  <c r="DC59" i="16" l="1"/>
  <c r="CP59" i="16"/>
  <c r="AU59" i="16"/>
  <c r="U59" i="16"/>
  <c r="DI58" i="16"/>
  <c r="DC58" i="16"/>
  <c r="BK58" i="16"/>
  <c r="BE58" i="16"/>
  <c r="CA57" i="16"/>
  <c r="CB57" i="16"/>
  <c r="CJ57" i="16"/>
  <c r="DH56" i="16"/>
  <c r="BK56" i="16"/>
  <c r="U56" i="16"/>
  <c r="CP56" i="16"/>
  <c r="AQ56" i="16"/>
  <c r="AT56" i="16"/>
  <c r="DF55" i="16"/>
  <c r="DA55" i="16"/>
  <c r="BJ55" i="16"/>
  <c r="BD55" i="16"/>
  <c r="CA55" i="16"/>
  <c r="BZ55" i="16"/>
  <c r="CF55" i="16"/>
  <c r="CK55" i="16"/>
  <c r="V55" i="16"/>
  <c r="CU59" i="16"/>
  <c r="CM59" i="16"/>
  <c r="CA59" i="16"/>
  <c r="BG59" i="16"/>
  <c r="AT59" i="16"/>
  <c r="Q59" i="16"/>
  <c r="DG58" i="16"/>
  <c r="DB58" i="16"/>
  <c r="CA58" i="16"/>
  <c r="BJ58" i="16"/>
  <c r="CF57" i="16"/>
  <c r="DD56" i="16"/>
  <c r="CT56" i="16"/>
  <c r="AX56" i="16"/>
  <c r="CC56" i="16"/>
  <c r="CG56" i="16"/>
  <c r="DE55" i="16"/>
  <c r="CJ55" i="16"/>
  <c r="CC55" i="16"/>
  <c r="BH55" i="16"/>
  <c r="X55" i="16"/>
  <c r="DY55" i="16"/>
  <c r="T55" i="16"/>
  <c r="DY54" i="16"/>
  <c r="EC54" i="16"/>
  <c r="EG54" i="16"/>
  <c r="X54" i="16"/>
  <c r="DW54" i="16"/>
  <c r="EA54" i="16"/>
  <c r="EE54" i="16"/>
  <c r="DX54" i="16"/>
  <c r="EB54" i="16"/>
  <c r="EF54" i="16"/>
  <c r="BO54" i="16"/>
  <c r="BS54" i="16"/>
  <c r="BW54" i="16"/>
  <c r="BQ54" i="16"/>
  <c r="BU54" i="16"/>
  <c r="BY54" i="16"/>
  <c r="BN54" i="16"/>
  <c r="BR54" i="16"/>
  <c r="BV54" i="16"/>
  <c r="BB58" i="16"/>
  <c r="BG58" i="16"/>
  <c r="BM58" i="16"/>
  <c r="CZ57" i="16"/>
  <c r="DD57" i="16"/>
  <c r="BC57" i="16"/>
  <c r="BF57" i="16"/>
  <c r="CY55" i="16"/>
  <c r="DC55" i="16"/>
  <c r="DG55" i="16"/>
  <c r="R55" i="16"/>
  <c r="BE55" i="16"/>
  <c r="BI55" i="16"/>
  <c r="BM55" i="16"/>
  <c r="DE58" i="16"/>
  <c r="CX58" i="16"/>
  <c r="BF58" i="16"/>
  <c r="CO58" i="16"/>
  <c r="CP58" i="16"/>
  <c r="CZ56" i="16"/>
  <c r="CY56" i="16"/>
  <c r="DG56" i="16"/>
  <c r="BG56" i="16"/>
  <c r="R56" i="16"/>
  <c r="BC56" i="16"/>
  <c r="BI56" i="16"/>
  <c r="DH55" i="16"/>
  <c r="DB55" i="16"/>
  <c r="BK55" i="16"/>
  <c r="BF55" i="16"/>
  <c r="CA54" i="16"/>
  <c r="EF53" i="16"/>
  <c r="DD53" i="16"/>
  <c r="CG53" i="16"/>
  <c r="BT53" i="16"/>
  <c r="DE52" i="16"/>
  <c r="CZ52" i="16"/>
  <c r="CQ52" i="16"/>
  <c r="BM52" i="16"/>
  <c r="BE52" i="16"/>
  <c r="AV52" i="16"/>
  <c r="EF51" i="16"/>
  <c r="DX51" i="16"/>
  <c r="CT51" i="16"/>
  <c r="CL51" i="16"/>
  <c r="CF51" i="16"/>
  <c r="BY51" i="16"/>
  <c r="BR51" i="16"/>
  <c r="AT51" i="16"/>
  <c r="ED50" i="16"/>
  <c r="DX50" i="16"/>
  <c r="DE50" i="16"/>
  <c r="CU50" i="16"/>
  <c r="CM50" i="16"/>
  <c r="BW50" i="16"/>
  <c r="BR50" i="16"/>
  <c r="BG50" i="16"/>
  <c r="AW50" i="16"/>
  <c r="DF49" i="16"/>
  <c r="CZ49" i="16"/>
  <c r="CU49" i="16"/>
  <c r="CM49" i="16"/>
  <c r="CH49" i="16"/>
  <c r="CC49" i="16"/>
  <c r="BK49" i="16"/>
  <c r="BF49" i="16"/>
  <c r="AZ49" i="16"/>
  <c r="AT49" i="16"/>
  <c r="EG48" i="16"/>
  <c r="EA48" i="16"/>
  <c r="DH48" i="16"/>
  <c r="DC48" i="16"/>
  <c r="CW48" i="16"/>
  <c r="CQ48" i="16"/>
  <c r="CL48" i="16"/>
  <c r="BX48" i="16"/>
  <c r="BQ48" i="16"/>
  <c r="BK48" i="16"/>
  <c r="BE48" i="16"/>
  <c r="AZ48" i="16"/>
  <c r="AT48" i="16"/>
  <c r="BC54" i="16"/>
  <c r="EB53" i="16"/>
  <c r="DB53" i="16"/>
  <c r="BP53" i="16"/>
  <c r="CN52" i="16"/>
  <c r="AS52" i="16"/>
  <c r="EC51" i="16"/>
  <c r="DV51" i="16"/>
  <c r="CK51" i="16"/>
  <c r="CD51" i="16"/>
  <c r="BX51" i="16"/>
  <c r="BN51" i="16"/>
  <c r="DC50" i="16"/>
  <c r="CS50" i="16"/>
  <c r="CL50" i="16"/>
  <c r="BC50" i="16"/>
  <c r="AU50" i="16"/>
  <c r="CR49" i="16"/>
  <c r="CL49" i="16"/>
  <c r="CG49" i="16"/>
  <c r="CA49" i="16"/>
  <c r="AY49" i="16"/>
  <c r="AR49" i="16"/>
  <c r="DG48" i="16"/>
  <c r="DA48" i="16"/>
  <c r="CU48" i="16"/>
  <c r="CP48" i="16"/>
  <c r="BI48" i="16"/>
  <c r="BD48" i="16"/>
  <c r="AX48" i="16"/>
  <c r="AS48" i="16"/>
  <c r="BX53" i="16"/>
  <c r="CT52" i="16"/>
  <c r="AX52" i="16"/>
  <c r="CH51" i="16"/>
  <c r="BZ51" i="16"/>
  <c r="DG50" i="16"/>
  <c r="CV49" i="16"/>
  <c r="CP49" i="16"/>
  <c r="AU49" i="16"/>
  <c r="EF59" i="15"/>
  <c r="DC59" i="15"/>
  <c r="CT59" i="15"/>
  <c r="CO59" i="15"/>
  <c r="BI59" i="15"/>
  <c r="AY59" i="15"/>
  <c r="AT59" i="15"/>
  <c r="U59" i="15"/>
  <c r="DY58" i="15"/>
  <c r="DE58" i="15"/>
  <c r="CZ58" i="15"/>
  <c r="CC58" i="15"/>
  <c r="BP58" i="15"/>
  <c r="BJ58" i="15"/>
  <c r="BE58" i="15"/>
  <c r="EC57" i="15"/>
  <c r="CT57" i="15"/>
  <c r="CH57" i="15"/>
  <c r="CC57" i="15"/>
  <c r="BV57" i="15"/>
  <c r="BN57" i="15"/>
  <c r="AT57" i="15"/>
  <c r="DW56" i="15"/>
  <c r="CF56" i="15"/>
  <c r="CA56" i="15"/>
  <c r="BK56" i="15"/>
  <c r="DX55" i="15"/>
  <c r="CZ55" i="15"/>
  <c r="CK55" i="15"/>
  <c r="CB55" i="15"/>
  <c r="BI55" i="15"/>
  <c r="EC54" i="15"/>
  <c r="CK54" i="15"/>
  <c r="BX54" i="15"/>
  <c r="AS54" i="15"/>
  <c r="ED53" i="15"/>
  <c r="CL53" i="15"/>
  <c r="BV53" i="15"/>
  <c r="AU53" i="15"/>
  <c r="EE52" i="15"/>
  <c r="DD52" i="15"/>
  <c r="BN52" i="15"/>
  <c r="BF52" i="15"/>
  <c r="R52" i="15"/>
  <c r="EB51" i="15"/>
  <c r="DI51" i="15"/>
  <c r="BQ51" i="15"/>
  <c r="DH50" i="15"/>
  <c r="CW50" i="15"/>
  <c r="CL50" i="15"/>
  <c r="BD50" i="15"/>
  <c r="AW50" i="15"/>
  <c r="S50" i="15"/>
  <c r="EC49" i="15"/>
  <c r="DW49" i="15"/>
  <c r="CY49" i="15"/>
  <c r="CE49" i="15"/>
  <c r="BT49" i="15"/>
  <c r="BO49" i="15"/>
  <c r="EA48" i="15"/>
  <c r="CY48" i="15"/>
  <c r="CM48" i="15"/>
  <c r="BH48" i="15"/>
  <c r="AX48" i="15"/>
  <c r="CG57" i="15"/>
  <c r="CA57" i="15"/>
  <c r="T56" i="15"/>
  <c r="BX55" i="15"/>
  <c r="CG54" i="15"/>
  <c r="CG53" i="15"/>
  <c r="DC52" i="15"/>
  <c r="BL52" i="15"/>
  <c r="BB52" i="15"/>
  <c r="EG51" i="15"/>
  <c r="EA51" i="15"/>
  <c r="BY51" i="15"/>
  <c r="X51" i="15"/>
  <c r="CT50" i="15"/>
  <c r="AS50" i="15"/>
  <c r="EG49" i="15"/>
  <c r="EA49" i="15"/>
  <c r="DV49" i="15"/>
  <c r="BX49" i="15"/>
  <c r="BS49" i="15"/>
  <c r="BN49" i="15"/>
  <c r="X49" i="15"/>
  <c r="DG48" i="15"/>
  <c r="BD48" i="15"/>
  <c r="S51" i="15"/>
  <c r="DD59" i="15"/>
  <c r="BK59" i="15"/>
  <c r="DZ58" i="15"/>
  <c r="BT58" i="15"/>
  <c r="CI57" i="15"/>
  <c r="AX57" i="15"/>
  <c r="DX56" i="15"/>
  <c r="CH56" i="15"/>
  <c r="BO56" i="15"/>
  <c r="EB55" i="15"/>
  <c r="BP55" i="15"/>
  <c r="CL54" i="15"/>
  <c r="BA54" i="15"/>
  <c r="CP53" i="15"/>
  <c r="DH52" i="15"/>
  <c r="CX52" i="15"/>
  <c r="BG52" i="15"/>
  <c r="EE51" i="15"/>
  <c r="DW51" i="15"/>
  <c r="BT51" i="15"/>
  <c r="CO50" i="15"/>
  <c r="AX50" i="15"/>
  <c r="ED49" i="15"/>
  <c r="DY49" i="15"/>
  <c r="BV49" i="15"/>
  <c r="BP49" i="15"/>
  <c r="DC48" i="15"/>
  <c r="BK48" i="15"/>
  <c r="BZ59" i="14"/>
  <c r="CJ59" i="14"/>
  <c r="CB59" i="14"/>
  <c r="BP57" i="14"/>
  <c r="BN57" i="14"/>
  <c r="R53" i="14"/>
  <c r="BJ53" i="14"/>
  <c r="BD57" i="14"/>
  <c r="BE57" i="14"/>
  <c r="BM57" i="14"/>
  <c r="CP53" i="14"/>
  <c r="CL53" i="14"/>
  <c r="CO53" i="14"/>
  <c r="CT53" i="14"/>
  <c r="CV53" i="14"/>
  <c r="U52" i="14"/>
  <c r="CW52" i="14"/>
  <c r="CN52" i="14"/>
  <c r="CO52" i="14"/>
  <c r="CV52" i="14"/>
  <c r="CV51" i="14"/>
  <c r="CR51" i="14"/>
  <c r="DZ49" i="14"/>
  <c r="ED49" i="14"/>
  <c r="DW54" i="14"/>
  <c r="EE54" i="14"/>
  <c r="DZ54" i="14"/>
  <c r="EA54" i="14"/>
  <c r="DV54" i="14"/>
  <c r="ED54" i="14"/>
  <c r="S54" i="14"/>
  <c r="BS54" i="14"/>
  <c r="BV54" i="14"/>
  <c r="T52" i="14"/>
  <c r="CJ52" i="14"/>
  <c r="CC52" i="14"/>
  <c r="CE52" i="14"/>
  <c r="CI51" i="14"/>
  <c r="CB51" i="14"/>
  <c r="CF51" i="14"/>
  <c r="T51" i="14"/>
  <c r="CJ51" i="14"/>
  <c r="CA51" i="14"/>
  <c r="CR59" i="14"/>
  <c r="CN59" i="14"/>
  <c r="AY56" i="14"/>
  <c r="AZ56" i="14"/>
  <c r="R54" i="14"/>
  <c r="BJ54" i="14"/>
  <c r="BC54" i="14"/>
  <c r="DA56" i="14"/>
  <c r="CI54" i="14"/>
  <c r="DV50" i="14"/>
  <c r="BF50" i="14"/>
  <c r="CX49" i="14"/>
  <c r="BM49" i="14"/>
  <c r="CF48" i="14"/>
  <c r="DZ57" i="14"/>
  <c r="BA53" i="14"/>
  <c r="Q53" i="14"/>
  <c r="BI52" i="14"/>
  <c r="CX50" i="14"/>
  <c r="CR49" i="14"/>
  <c r="U49" i="14"/>
  <c r="CX54" i="14"/>
  <c r="BE52" i="14"/>
  <c r="EA50" i="14"/>
  <c r="CW59" i="13"/>
  <c r="CO59" i="13"/>
  <c r="BD59" i="13"/>
  <c r="AT59" i="13"/>
  <c r="U59" i="13"/>
  <c r="DB58" i="13"/>
  <c r="BD58" i="13"/>
  <c r="CQ57" i="13"/>
  <c r="AU57" i="13"/>
  <c r="CI56" i="13"/>
  <c r="CE56" i="13"/>
  <c r="CA56" i="13"/>
  <c r="DE55" i="13"/>
  <c r="CZ55" i="13"/>
  <c r="CN55" i="13"/>
  <c r="BL55" i="13"/>
  <c r="BG55" i="13"/>
  <c r="AX55" i="13"/>
  <c r="S55" i="13"/>
  <c r="DI54" i="13"/>
  <c r="DE54" i="13"/>
  <c r="DA54" i="13"/>
  <c r="CT54" i="13"/>
  <c r="BK54" i="13"/>
  <c r="BG54" i="13"/>
  <c r="BC54" i="13"/>
  <c r="S54" i="13"/>
  <c r="ED53" i="13"/>
  <c r="DY53" i="13"/>
  <c r="DC53" i="13"/>
  <c r="BS53" i="13"/>
  <c r="BG53" i="13"/>
  <c r="S53" i="13"/>
  <c r="DG52" i="13"/>
  <c r="CY52" i="13"/>
  <c r="BL52" i="13"/>
  <c r="BD52" i="13"/>
  <c r="V52" i="13"/>
  <c r="CW51" i="13"/>
  <c r="CQ51" i="13"/>
  <c r="BA51" i="13"/>
  <c r="AT51" i="13"/>
  <c r="S51" i="13"/>
  <c r="CK50" i="13"/>
  <c r="CD50" i="13"/>
  <c r="CT49" i="13"/>
  <c r="CO49" i="13"/>
  <c r="CH49" i="13"/>
  <c r="CA49" i="13"/>
  <c r="AY49" i="13"/>
  <c r="AQ49" i="13"/>
  <c r="Q49" i="13"/>
  <c r="EA48" i="13"/>
  <c r="CC48" i="13"/>
  <c r="BP48" i="13"/>
  <c r="R55" i="13"/>
  <c r="R54" i="13"/>
  <c r="DH59" i="13"/>
  <c r="BL58" i="13"/>
  <c r="DC57" i="13"/>
  <c r="CK56" i="13"/>
  <c r="CG56" i="13"/>
  <c r="CC56" i="13"/>
  <c r="T56" i="13"/>
  <c r="DH55" i="13"/>
  <c r="DC55" i="13"/>
  <c r="BI55" i="13"/>
  <c r="BD55" i="13"/>
  <c r="DG54" i="13"/>
  <c r="DC54" i="13"/>
  <c r="CY54" i="13"/>
  <c r="BM54" i="13"/>
  <c r="BI54" i="13"/>
  <c r="BE54" i="13"/>
  <c r="EG53" i="13"/>
  <c r="EA53" i="13"/>
  <c r="DV53" i="13"/>
  <c r="BW53" i="13"/>
  <c r="BO53" i="13"/>
  <c r="DX52" i="13"/>
  <c r="BI51" i="13"/>
  <c r="CW49" i="13"/>
  <c r="CQ49" i="13"/>
  <c r="CL49" i="13"/>
  <c r="AU49" i="13"/>
  <c r="U49" i="13"/>
  <c r="CJ48" i="13"/>
  <c r="EB59" i="13"/>
  <c r="DC59" i="13"/>
  <c r="CR59" i="13"/>
  <c r="BU59" i="13"/>
  <c r="BI59" i="13"/>
  <c r="AU59" i="13"/>
  <c r="X59" i="13"/>
  <c r="EF58" i="13"/>
  <c r="DZ58" i="13"/>
  <c r="DF58" i="13"/>
  <c r="CP58" i="13"/>
  <c r="BV58" i="13"/>
  <c r="BQ58" i="13"/>
  <c r="BH58" i="13"/>
  <c r="X58" i="13"/>
  <c r="EF57" i="13"/>
  <c r="EB57" i="13"/>
  <c r="DX57" i="13"/>
  <c r="CU57" i="13"/>
  <c r="BX57" i="13"/>
  <c r="BT57" i="13"/>
  <c r="AX57" i="13"/>
  <c r="CV56" i="13"/>
  <c r="CP56" i="13"/>
  <c r="CJ56" i="13"/>
  <c r="CF56" i="13"/>
  <c r="AZ56" i="13"/>
  <c r="AR56" i="13"/>
  <c r="R56" i="13"/>
  <c r="DG55" i="13"/>
  <c r="DA55" i="13"/>
  <c r="CR55" i="13"/>
  <c r="BM55" i="13"/>
  <c r="BH55" i="13"/>
  <c r="BC55" i="13"/>
  <c r="V55" i="13"/>
  <c r="DF54" i="13"/>
  <c r="DB54" i="13"/>
  <c r="CX54" i="13"/>
  <c r="BL54" i="13"/>
  <c r="BH54" i="13"/>
  <c r="EE53" i="13"/>
  <c r="DZ53" i="13"/>
  <c r="DG53" i="13"/>
  <c r="BU53" i="13"/>
  <c r="BK53" i="13"/>
  <c r="DH52" i="13"/>
  <c r="CZ52" i="13"/>
  <c r="BT52" i="13"/>
  <c r="BG52" i="13"/>
  <c r="DE51" i="13"/>
  <c r="CR51" i="13"/>
  <c r="BC51" i="13"/>
  <c r="AU51" i="13"/>
  <c r="X51" i="13"/>
  <c r="CP50" i="13"/>
  <c r="CU49" i="13"/>
  <c r="CP49" i="13"/>
  <c r="CK49" i="13"/>
  <c r="CC49" i="13"/>
  <c r="AT49" i="13"/>
  <c r="T49" i="13"/>
  <c r="EB48" i="13"/>
  <c r="CF48" i="13"/>
  <c r="BT48" i="13"/>
  <c r="CJ57" i="12"/>
  <c r="BS54" i="12"/>
  <c r="BN54" i="12"/>
  <c r="R52" i="12"/>
  <c r="CK59" i="12"/>
  <c r="AT59" i="12"/>
  <c r="DF58" i="12"/>
  <c r="CX58" i="12"/>
  <c r="BG58" i="12"/>
  <c r="CE57" i="12"/>
  <c r="CX56" i="12"/>
  <c r="BL56" i="12"/>
  <c r="BH56" i="12"/>
  <c r="BD56" i="12"/>
  <c r="V56" i="12"/>
  <c r="CS55" i="12"/>
  <c r="AW55" i="12"/>
  <c r="BC52" i="12"/>
  <c r="EG59" i="12"/>
  <c r="EA59" i="12"/>
  <c r="CG59" i="12"/>
  <c r="BW59" i="12"/>
  <c r="AS59" i="12"/>
  <c r="EE58" i="12"/>
  <c r="DW58" i="12"/>
  <c r="DC58" i="12"/>
  <c r="BV58" i="12"/>
  <c r="BO58" i="12"/>
  <c r="BF58" i="12"/>
  <c r="EF57" i="12"/>
  <c r="CQ57" i="12"/>
  <c r="CC57" i="12"/>
  <c r="BP57" i="12"/>
  <c r="DI56" i="12"/>
  <c r="DE56" i="12"/>
  <c r="CO56" i="12"/>
  <c r="BK56" i="12"/>
  <c r="BG56" i="12"/>
  <c r="BC56" i="12"/>
  <c r="DF55" i="12"/>
  <c r="CY55" i="12"/>
  <c r="CP55" i="12"/>
  <c r="BI55" i="12"/>
  <c r="BB55" i="12"/>
  <c r="AT55" i="12"/>
  <c r="EF54" i="12"/>
  <c r="EA54" i="12"/>
  <c r="DV54" i="12"/>
  <c r="CK54" i="12"/>
  <c r="CF54" i="12"/>
  <c r="CA54" i="12"/>
  <c r="BT54" i="12"/>
  <c r="BO54" i="12"/>
  <c r="EA53" i="12"/>
  <c r="CF53" i="12"/>
  <c r="BX53" i="12"/>
  <c r="BP53" i="12"/>
  <c r="DY52" i="12"/>
  <c r="DG52" i="12"/>
  <c r="DC52" i="12"/>
  <c r="CY52" i="12"/>
  <c r="BT52" i="12"/>
  <c r="BJ52" i="12"/>
  <c r="BF52" i="12"/>
  <c r="ED51" i="12"/>
  <c r="DX51" i="12"/>
  <c r="DG51" i="12"/>
  <c r="DB51" i="12"/>
  <c r="CW51" i="12"/>
  <c r="BY51" i="12"/>
  <c r="BS51" i="12"/>
  <c r="BN51" i="12"/>
  <c r="BI51" i="12"/>
  <c r="BC51" i="12"/>
  <c r="X51" i="12"/>
  <c r="CQ50" i="12"/>
  <c r="BO49" i="12"/>
  <c r="S50" i="11"/>
  <c r="S49" i="11"/>
  <c r="AU56" i="11"/>
  <c r="U56" i="11"/>
  <c r="CC54" i="11"/>
  <c r="CY53" i="11"/>
  <c r="BK53" i="11"/>
  <c r="BF53" i="11"/>
  <c r="AX52" i="11"/>
  <c r="T52" i="11"/>
  <c r="BW49" i="11"/>
  <c r="BS49" i="11"/>
  <c r="BO49" i="11"/>
  <c r="CT48" i="11"/>
  <c r="AX48" i="11"/>
  <c r="CW59" i="11"/>
  <c r="CR59" i="11"/>
  <c r="CM59" i="11"/>
  <c r="CF59" i="11"/>
  <c r="AT59" i="11"/>
  <c r="CR58" i="11"/>
  <c r="CK58" i="11"/>
  <c r="BA58" i="11"/>
  <c r="AS58" i="11"/>
  <c r="AT56" i="11"/>
  <c r="Q56" i="11"/>
  <c r="DD55" i="11"/>
  <c r="BL55" i="11"/>
  <c r="DI53" i="11"/>
  <c r="DC53" i="11"/>
  <c r="CX53" i="11"/>
  <c r="BJ53" i="11"/>
  <c r="BE53" i="11"/>
  <c r="X53" i="11"/>
  <c r="CQ52" i="11"/>
  <c r="CB52" i="11"/>
  <c r="AT52" i="11"/>
  <c r="Q52" i="11"/>
  <c r="CT51" i="11"/>
  <c r="CP51" i="11"/>
  <c r="CL51" i="11"/>
  <c r="AZ51" i="11"/>
  <c r="AV51" i="11"/>
  <c r="AR51" i="11"/>
  <c r="R51" i="11"/>
  <c r="BT50" i="11"/>
  <c r="EB49" i="11"/>
  <c r="DX49" i="11"/>
  <c r="BV49" i="11"/>
  <c r="BR49" i="11"/>
  <c r="BN49" i="11"/>
  <c r="CQ48" i="11"/>
  <c r="AT48" i="11"/>
  <c r="Q48" i="11"/>
  <c r="EB59" i="11"/>
  <c r="CV59" i="11"/>
  <c r="CQ59" i="11"/>
  <c r="CK59" i="11"/>
  <c r="CE59" i="11"/>
  <c r="BT59" i="11"/>
  <c r="AY59" i="11"/>
  <c r="AQ59" i="11"/>
  <c r="CW58" i="11"/>
  <c r="CP58" i="11"/>
  <c r="CG58" i="11"/>
  <c r="AX58" i="11"/>
  <c r="AR58" i="11"/>
  <c r="EE57" i="11"/>
  <c r="DZ57" i="11"/>
  <c r="DI57" i="11"/>
  <c r="DC57" i="11"/>
  <c r="CX57" i="11"/>
  <c r="BU57" i="11"/>
  <c r="BP57" i="11"/>
  <c r="BJ57" i="11"/>
  <c r="BE57" i="11"/>
  <c r="X57" i="11"/>
  <c r="CQ56" i="11"/>
  <c r="CI56" i="11"/>
  <c r="AY56" i="11"/>
  <c r="AQ56" i="11"/>
  <c r="BD55" i="11"/>
  <c r="CK54" i="11"/>
  <c r="DG53" i="11"/>
  <c r="DB53" i="11"/>
  <c r="CT53" i="11"/>
  <c r="BI53" i="11"/>
  <c r="BC53" i="11"/>
  <c r="CP52" i="11"/>
  <c r="CI52" i="11"/>
  <c r="CE52" i="11"/>
  <c r="AQ52" i="11"/>
  <c r="CW51" i="11"/>
  <c r="CS51" i="11"/>
  <c r="CO51" i="11"/>
  <c r="CJ51" i="11"/>
  <c r="AY51" i="11"/>
  <c r="AU51" i="11"/>
  <c r="AQ51" i="11"/>
  <c r="EB50" i="11"/>
  <c r="BY50" i="11"/>
  <c r="BQ50" i="11"/>
  <c r="BJ50" i="11"/>
  <c r="BB50" i="11"/>
  <c r="X50" i="11"/>
  <c r="EE49" i="11"/>
  <c r="EA49" i="11"/>
  <c r="DW49" i="11"/>
  <c r="BY49" i="11"/>
  <c r="BU49" i="11"/>
  <c r="EC59" i="10"/>
  <c r="CH59" i="10"/>
  <c r="BZ59" i="10"/>
  <c r="BO59" i="10"/>
  <c r="ED58" i="10"/>
  <c r="DX58" i="10"/>
  <c r="BT58" i="10"/>
  <c r="BO58" i="10"/>
  <c r="U58" i="10"/>
  <c r="DH57" i="10"/>
  <c r="BP57" i="10"/>
  <c r="V57" i="10"/>
  <c r="DY56" i="10"/>
  <c r="DF56" i="10"/>
  <c r="DB56" i="10"/>
  <c r="CX56" i="10"/>
  <c r="BY56" i="10"/>
  <c r="BL56" i="10"/>
  <c r="BH56" i="10"/>
  <c r="BD56" i="10"/>
  <c r="V56" i="10"/>
  <c r="DC55" i="10"/>
  <c r="CT55" i="10"/>
  <c r="BJ55" i="10"/>
  <c r="BC55" i="10"/>
  <c r="EG54" i="10"/>
  <c r="DY54" i="10"/>
  <c r="CY54" i="10"/>
  <c r="BT54" i="10"/>
  <c r="BG54" i="10"/>
  <c r="T54" i="10"/>
  <c r="DC53" i="10"/>
  <c r="BP53" i="10"/>
  <c r="BD53" i="10"/>
  <c r="AV53" i="10"/>
  <c r="U53" i="10"/>
  <c r="EC52" i="10"/>
  <c r="DX52" i="10"/>
  <c r="DA52" i="10"/>
  <c r="CN52" i="10"/>
  <c r="BY52" i="10"/>
  <c r="BQ52" i="10"/>
  <c r="BB52" i="10"/>
  <c r="X52" i="10"/>
  <c r="CD51" i="10"/>
  <c r="AT51" i="10"/>
  <c r="EF50" i="10"/>
  <c r="EA50" i="10"/>
  <c r="DV50" i="10"/>
  <c r="CI50" i="10"/>
  <c r="CC50" i="10"/>
  <c r="BX50" i="10"/>
  <c r="BS50" i="10"/>
  <c r="BK50" i="10"/>
  <c r="CT49" i="10"/>
  <c r="CP49" i="10"/>
  <c r="CL49" i="10"/>
  <c r="AY49" i="10"/>
  <c r="AU49" i="10"/>
  <c r="AQ49" i="10"/>
  <c r="CK48" i="10"/>
  <c r="T59" i="10"/>
  <c r="S52" i="10"/>
  <c r="CD59" i="10"/>
  <c r="EF58" i="10"/>
  <c r="EA58" i="10"/>
  <c r="DV58" i="10"/>
  <c r="BW58" i="10"/>
  <c r="BR58" i="10"/>
  <c r="EF57" i="10"/>
  <c r="EG56" i="10"/>
  <c r="BQ56" i="10"/>
  <c r="DG55" i="10"/>
  <c r="CY55" i="10"/>
  <c r="BF55" i="10"/>
  <c r="EF59" i="10"/>
  <c r="CK59" i="10"/>
  <c r="CC59" i="10"/>
  <c r="BR59" i="10"/>
  <c r="EE58" i="10"/>
  <c r="DZ58" i="10"/>
  <c r="BV58" i="10"/>
  <c r="BP58" i="10"/>
  <c r="EB57" i="10"/>
  <c r="BT57" i="10"/>
  <c r="BD57" i="10"/>
  <c r="EC56" i="10"/>
  <c r="DG56" i="10"/>
  <c r="DC56" i="10"/>
  <c r="BM56" i="10"/>
  <c r="BI56" i="10"/>
  <c r="DE55" i="10"/>
  <c r="CX55" i="10"/>
  <c r="BK55" i="10"/>
  <c r="BE55" i="10"/>
  <c r="T55" i="10"/>
  <c r="EA54" i="10"/>
  <c r="DC54" i="10"/>
  <c r="BW54" i="10"/>
  <c r="BK54" i="10"/>
  <c r="DD53" i="10"/>
  <c r="BG53" i="10"/>
  <c r="DY52" i="10"/>
  <c r="DE52" i="10"/>
  <c r="BT52" i="10"/>
  <c r="BF52" i="10"/>
  <c r="CL51" i="10"/>
  <c r="AX51" i="10"/>
  <c r="S51" i="10"/>
  <c r="BO50" i="10"/>
  <c r="U52" i="9"/>
  <c r="T48" i="9"/>
  <c r="T57" i="9"/>
  <c r="AX54" i="9"/>
  <c r="X54" i="9"/>
  <c r="T53" i="9"/>
  <c r="BQ52" i="9"/>
  <c r="AV52" i="9"/>
  <c r="AQ52" i="9"/>
  <c r="S52" i="9"/>
  <c r="DE51" i="9"/>
  <c r="CX51" i="9"/>
  <c r="CH51" i="9"/>
  <c r="BG51" i="9"/>
  <c r="R51" i="9"/>
  <c r="T49" i="9"/>
  <c r="CA48" i="9"/>
  <c r="DH59" i="9"/>
  <c r="CT59" i="9"/>
  <c r="CN59" i="9"/>
  <c r="BM59" i="9"/>
  <c r="AX59" i="9"/>
  <c r="DF58" i="9"/>
  <c r="CT58" i="9"/>
  <c r="BB58" i="9"/>
  <c r="CQ57" i="9"/>
  <c r="CJ57" i="9"/>
  <c r="CF57" i="9"/>
  <c r="CB57" i="9"/>
  <c r="AU57" i="9"/>
  <c r="CG56" i="9"/>
  <c r="DC55" i="9"/>
  <c r="BM55" i="9"/>
  <c r="BH55" i="9"/>
  <c r="BB55" i="9"/>
  <c r="V55" i="9"/>
  <c r="AU54" i="9"/>
  <c r="CJ53" i="9"/>
  <c r="CC53" i="9"/>
  <c r="S49" i="9"/>
  <c r="DD59" i="9"/>
  <c r="CS59" i="9"/>
  <c r="CK59" i="9"/>
  <c r="BI59" i="9"/>
  <c r="AW59" i="9"/>
  <c r="S59" i="9"/>
  <c r="DC58" i="9"/>
  <c r="CP58" i="9"/>
  <c r="AX58" i="9"/>
  <c r="S58" i="9"/>
  <c r="CN57" i="9"/>
  <c r="CI57" i="9"/>
  <c r="CE57" i="9"/>
  <c r="AR57" i="9"/>
  <c r="DC56" i="9"/>
  <c r="CF56" i="9"/>
  <c r="BM56" i="9"/>
  <c r="BE56" i="9"/>
  <c r="DG55" i="9"/>
  <c r="DA55" i="9"/>
  <c r="CS55" i="9"/>
  <c r="CG55" i="9"/>
  <c r="BL55" i="9"/>
  <c r="BF55" i="9"/>
  <c r="AX55" i="9"/>
  <c r="R55" i="9"/>
  <c r="CU54" i="9"/>
  <c r="CM54" i="9"/>
  <c r="CH53" i="9"/>
  <c r="CB53" i="9"/>
  <c r="EC52" i="9"/>
  <c r="CS52" i="9"/>
  <c r="BX52" i="9"/>
  <c r="AY52" i="9"/>
  <c r="V52" i="9"/>
  <c r="DI51" i="9"/>
  <c r="DB51" i="9"/>
  <c r="CC51" i="9"/>
  <c r="BK51" i="9"/>
  <c r="BD51" i="9"/>
  <c r="BN50" i="9"/>
  <c r="EC32" i="8"/>
  <c r="EG17" i="8"/>
  <c r="CY16" i="8"/>
  <c r="BG14" i="8"/>
  <c r="BX11" i="8"/>
  <c r="EH10" i="8"/>
  <c r="AS10" i="8"/>
  <c r="CT9" i="8"/>
  <c r="FN8" i="8"/>
  <c r="FG8" i="8"/>
  <c r="DG8" i="8"/>
  <c r="BW8" i="8"/>
  <c r="AU8" i="8"/>
  <c r="EQ7" i="8"/>
  <c r="EI7" i="8"/>
  <c r="AX7" i="8"/>
  <c r="AP7" i="8"/>
  <c r="EC40" i="8"/>
  <c r="CK23" i="8"/>
  <c r="DI59" i="8"/>
  <c r="DD59" i="8"/>
  <c r="CY59" i="8"/>
  <c r="CC59" i="8"/>
  <c r="BI59" i="8"/>
  <c r="S59" i="8"/>
  <c r="BT59" i="8"/>
  <c r="BY58" i="8"/>
  <c r="CX58" i="8"/>
  <c r="DA58" i="8"/>
  <c r="DI58" i="8"/>
  <c r="BB58" i="8"/>
  <c r="BC58" i="8"/>
  <c r="BK58" i="8"/>
  <c r="R59" i="8"/>
  <c r="BE59" i="8"/>
  <c r="BJ59" i="8"/>
  <c r="DG59" i="8"/>
  <c r="DA59" i="8"/>
  <c r="BM59" i="8"/>
  <c r="BF59" i="8"/>
  <c r="U57" i="8"/>
  <c r="CT57" i="8"/>
  <c r="Q57" i="8"/>
  <c r="AT57" i="8"/>
  <c r="AX57" i="8"/>
  <c r="DV56" i="8"/>
  <c r="EC56" i="8"/>
  <c r="X56" i="8"/>
  <c r="DY56" i="8"/>
  <c r="EF56" i="8"/>
  <c r="EA56" i="8"/>
  <c r="BN56" i="8"/>
  <c r="BT56" i="8"/>
  <c r="BP56" i="8"/>
  <c r="BX56" i="8"/>
  <c r="BS56" i="8"/>
  <c r="BY56" i="8"/>
  <c r="EV12" i="8"/>
  <c r="EU12" i="8"/>
  <c r="DE59" i="8"/>
  <c r="CZ59" i="8"/>
  <c r="BK59" i="8"/>
  <c r="BC59" i="8"/>
  <c r="V59" i="8"/>
  <c r="DV58" i="8"/>
  <c r="X58" i="8"/>
  <c r="EA58" i="8"/>
  <c r="EF58" i="8"/>
  <c r="S58" i="8"/>
  <c r="BQ58" i="8"/>
  <c r="BV58" i="8"/>
  <c r="BO56" i="8"/>
  <c r="DH57" i="8"/>
  <c r="CX57" i="8"/>
  <c r="CJ57" i="8"/>
  <c r="CF57" i="8"/>
  <c r="CB57" i="8"/>
  <c r="BK57" i="8"/>
  <c r="DC56" i="8"/>
  <c r="BG56" i="8"/>
  <c r="EF55" i="8"/>
  <c r="DC55" i="8"/>
  <c r="CK55" i="8"/>
  <c r="CD55" i="8"/>
  <c r="BT55" i="8"/>
  <c r="BE55" i="8"/>
  <c r="CU54" i="8"/>
  <c r="CO54" i="8"/>
  <c r="CC54" i="8"/>
  <c r="BM54" i="8"/>
  <c r="BA54" i="8"/>
  <c r="AS54" i="8"/>
  <c r="DX53" i="8"/>
  <c r="DF53" i="8"/>
  <c r="CZ53" i="8"/>
  <c r="BR53" i="8"/>
  <c r="BJ53" i="8"/>
  <c r="BD53" i="8"/>
  <c r="V53" i="8"/>
  <c r="DG52" i="8"/>
  <c r="CT52" i="8"/>
  <c r="CO52" i="8"/>
  <c r="CI52" i="8"/>
  <c r="CA52" i="8"/>
  <c r="BG52" i="8"/>
  <c r="AX52" i="8"/>
  <c r="AR52" i="8"/>
  <c r="DH51" i="8"/>
  <c r="DC51" i="8"/>
  <c r="BT51" i="8"/>
  <c r="BJ51" i="8"/>
  <c r="BE51" i="8"/>
  <c r="EF50" i="8"/>
  <c r="EA50" i="8"/>
  <c r="CG50" i="8"/>
  <c r="BV50" i="8"/>
  <c r="BO50" i="8"/>
  <c r="AU50" i="8"/>
  <c r="DC49" i="8"/>
  <c r="CT49" i="8"/>
  <c r="CI49" i="8"/>
  <c r="CE49" i="8"/>
  <c r="CA49" i="8"/>
  <c r="BJ49" i="8"/>
  <c r="BC49" i="8"/>
  <c r="EA48" i="8"/>
  <c r="CN48" i="8"/>
  <c r="CA48" i="8"/>
  <c r="BT48" i="8"/>
  <c r="AT48" i="8"/>
  <c r="EC36" i="8"/>
  <c r="EG25" i="8"/>
  <c r="BC24" i="8"/>
  <c r="BC14" i="8"/>
  <c r="EH11" i="8"/>
  <c r="CL11" i="8"/>
  <c r="AT11" i="8"/>
  <c r="EY8" i="8"/>
  <c r="CT8" i="8"/>
  <c r="CN8" i="8"/>
  <c r="EB55" i="8"/>
  <c r="BP55" i="8"/>
  <c r="CT54" i="8"/>
  <c r="CL54" i="8"/>
  <c r="AX54" i="8"/>
  <c r="AQ54" i="8"/>
  <c r="DD53" i="8"/>
  <c r="CY53" i="8"/>
  <c r="BH53" i="8"/>
  <c r="BC53" i="8"/>
  <c r="CS52" i="8"/>
  <c r="CN52" i="8"/>
  <c r="AV52" i="8"/>
  <c r="AQ52" i="8"/>
  <c r="EF51" i="8"/>
  <c r="BP51" i="8"/>
  <c r="V51" i="8"/>
  <c r="CC50" i="8"/>
  <c r="CL49" i="8"/>
  <c r="AX49" i="8"/>
  <c r="CI48" i="8"/>
  <c r="CG23" i="8"/>
  <c r="EG13" i="8"/>
  <c r="EC13" i="8"/>
  <c r="EP11" i="8"/>
  <c r="CT11" i="8"/>
  <c r="CL10" i="8"/>
  <c r="CL9" i="8"/>
  <c r="CV8" i="8"/>
  <c r="CQ8" i="8"/>
  <c r="CL8" i="8"/>
  <c r="CG7" i="8"/>
  <c r="CF55" i="8"/>
  <c r="BX55" i="8"/>
  <c r="CW54" i="8"/>
  <c r="CP54" i="8"/>
  <c r="BC54" i="8"/>
  <c r="AU54" i="8"/>
  <c r="U54" i="8"/>
  <c r="DG53" i="8"/>
  <c r="DB53" i="8"/>
  <c r="BK53" i="8"/>
  <c r="BF53" i="8"/>
  <c r="CV52" i="8"/>
  <c r="CP52" i="8"/>
  <c r="AY52" i="8"/>
  <c r="AT52" i="8"/>
  <c r="U52" i="8"/>
  <c r="CE48" i="8"/>
  <c r="BC16" i="8"/>
  <c r="EL11" i="8"/>
  <c r="CP11" i="8"/>
  <c r="AX11" i="8"/>
  <c r="FC8" i="8"/>
  <c r="CU8" i="8"/>
  <c r="CP8" i="8"/>
  <c r="FP41" i="7"/>
  <c r="DD41" i="7"/>
  <c r="CA40" i="7"/>
  <c r="CP43" i="7"/>
  <c r="EX42" i="7"/>
  <c r="CY42" i="7"/>
  <c r="BK42" i="7"/>
  <c r="FH41" i="7"/>
  <c r="DT41" i="7"/>
  <c r="CP41" i="7"/>
  <c r="BX41" i="7"/>
  <c r="FP40" i="7"/>
  <c r="DP40" i="7"/>
  <c r="BX40" i="7"/>
  <c r="EE39" i="7"/>
  <c r="DL39" i="7"/>
  <c r="CE39" i="7"/>
  <c r="ER38" i="7"/>
  <c r="BP38" i="7"/>
  <c r="AX38" i="7"/>
  <c r="FC37" i="7"/>
  <c r="CN37" i="7"/>
  <c r="BX37" i="7"/>
  <c r="FP36" i="7"/>
  <c r="ER36" i="7"/>
  <c r="DG36" i="7"/>
  <c r="CN36" i="7"/>
  <c r="BF36" i="7"/>
  <c r="FP35" i="7"/>
  <c r="DW35" i="7"/>
  <c r="CC35" i="7"/>
  <c r="EG34" i="7"/>
  <c r="FC33" i="7"/>
  <c r="EH33" i="7"/>
  <c r="DL33" i="7"/>
  <c r="CN33" i="7"/>
  <c r="AZ33" i="7"/>
  <c r="EJ32" i="7"/>
  <c r="DP32" i="7"/>
  <c r="CP32" i="7"/>
  <c r="CC32" i="7"/>
  <c r="AR32" i="7"/>
  <c r="EN30" i="7"/>
  <c r="EA30" i="7"/>
  <c r="CR30" i="7"/>
  <c r="CG30" i="7"/>
  <c r="AV30" i="7"/>
  <c r="EZ29" i="7"/>
  <c r="CT29" i="7"/>
  <c r="BF29" i="7"/>
  <c r="FE28" i="7"/>
  <c r="BM28" i="7"/>
  <c r="FI28" i="7"/>
  <c r="FP28" i="7"/>
  <c r="BQ28" i="7"/>
  <c r="BP28" i="7"/>
  <c r="W27" i="7"/>
  <c r="DP27" i="7"/>
  <c r="X26" i="7"/>
  <c r="EA26" i="7"/>
  <c r="T26" i="7"/>
  <c r="CK26" i="7"/>
  <c r="EY25" i="7"/>
  <c r="EH25" i="7"/>
  <c r="EP25" i="7"/>
  <c r="CT25" i="7"/>
  <c r="CL25" i="7"/>
  <c r="EV28" i="7"/>
  <c r="EY28" i="7"/>
  <c r="V28" i="7"/>
  <c r="CZ28" i="7"/>
  <c r="DH28" i="7"/>
  <c r="R28" i="7"/>
  <c r="BH28" i="7"/>
  <c r="DL41" i="7"/>
  <c r="DY40" i="7"/>
  <c r="CP39" i="7"/>
  <c r="FL37" i="7"/>
  <c r="DL37" i="7"/>
  <c r="BP36" i="7"/>
  <c r="AX36" i="7"/>
  <c r="EC35" i="7"/>
  <c r="CG35" i="7"/>
  <c r="EX34" i="7"/>
  <c r="CA34" i="7"/>
  <c r="EP33" i="7"/>
  <c r="CV33" i="7"/>
  <c r="BX33" i="7"/>
  <c r="AR33" i="7"/>
  <c r="EN32" i="7"/>
  <c r="CV32" i="7"/>
  <c r="AX32" i="7"/>
  <c r="EX30" i="7"/>
  <c r="EE30" i="7"/>
  <c r="DW30" i="7"/>
  <c r="EN29" i="7"/>
  <c r="FB28" i="7"/>
  <c r="DF28" i="7"/>
  <c r="CX28" i="7"/>
  <c r="BI28" i="7"/>
  <c r="EW24" i="7"/>
  <c r="FC24" i="7"/>
  <c r="ET24" i="7"/>
  <c r="FD24" i="7"/>
  <c r="EY24" i="7"/>
  <c r="DD43" i="7"/>
  <c r="FH37" i="7"/>
  <c r="EA35" i="7"/>
  <c r="CY34" i="7"/>
  <c r="CL26" i="7"/>
  <c r="CT26" i="7"/>
  <c r="DE24" i="7"/>
  <c r="BL24" i="7"/>
  <c r="BD24" i="7"/>
  <c r="EJ20" i="7"/>
  <c r="AR20" i="7"/>
  <c r="EP19" i="7"/>
  <c r="CP19" i="7"/>
  <c r="AR19" i="7"/>
  <c r="DY17" i="7"/>
  <c r="EP13" i="7"/>
  <c r="CV13" i="7"/>
  <c r="CK11" i="7"/>
  <c r="CD10" i="7"/>
  <c r="FB9" i="7"/>
  <c r="EX9" i="7"/>
  <c r="ET9" i="7"/>
  <c r="DG9" i="7"/>
  <c r="DC9" i="7"/>
  <c r="CY9" i="7"/>
  <c r="BM9" i="7"/>
  <c r="BI9" i="7"/>
  <c r="BE9" i="7"/>
  <c r="EG8" i="7"/>
  <c r="BT7" i="7"/>
  <c r="BP27" i="7"/>
  <c r="FE26" i="7"/>
  <c r="EZ26" i="7"/>
  <c r="EU26" i="7"/>
  <c r="DG26" i="7"/>
  <c r="DB26" i="7"/>
  <c r="BH26" i="7"/>
  <c r="BC26" i="7"/>
  <c r="DV24" i="7"/>
  <c r="CZ24" i="7"/>
  <c r="BN24" i="7"/>
  <c r="BH24" i="7"/>
  <c r="EH23" i="7"/>
  <c r="CX23" i="7"/>
  <c r="BP23" i="7"/>
  <c r="FB22" i="7"/>
  <c r="ET22" i="7"/>
  <c r="DI22" i="7"/>
  <c r="CX22" i="7"/>
  <c r="BG22" i="7"/>
  <c r="FD21" i="7"/>
  <c r="EN21" i="7"/>
  <c r="DE21" i="7"/>
  <c r="BG21" i="7"/>
  <c r="FN20" i="7"/>
  <c r="EP20" i="7"/>
  <c r="CN20" i="7"/>
  <c r="BH20" i="7"/>
  <c r="EX19" i="7"/>
  <c r="EJ19" i="7"/>
  <c r="CV19" i="7"/>
  <c r="CL19" i="7"/>
  <c r="AX19" i="7"/>
  <c r="EW18" i="7"/>
  <c r="EB18" i="7"/>
  <c r="CH18" i="7"/>
  <c r="EG17" i="7"/>
  <c r="DI17" i="7"/>
  <c r="CG17" i="7"/>
  <c r="BH17" i="7"/>
  <c r="EX16" i="7"/>
  <c r="EF16" i="7"/>
  <c r="CJ16" i="7"/>
  <c r="CB16" i="7"/>
  <c r="EX15" i="7"/>
  <c r="EB15" i="7"/>
  <c r="DC15" i="7"/>
  <c r="AZ15" i="7"/>
  <c r="DY14" i="7"/>
  <c r="BT14" i="7"/>
  <c r="EV13" i="7"/>
  <c r="EH13" i="7"/>
  <c r="DH13" i="7"/>
  <c r="CN13" i="7"/>
  <c r="DT12" i="7"/>
  <c r="EC11" i="7"/>
  <c r="CC11" i="7"/>
  <c r="EG10" i="7"/>
  <c r="FE9" i="7"/>
  <c r="FA9" i="7"/>
  <c r="EW9" i="7"/>
  <c r="DF9" i="7"/>
  <c r="DB9" i="7"/>
  <c r="CX9" i="7"/>
  <c r="BL9" i="7"/>
  <c r="BH9" i="7"/>
  <c r="BD9" i="7"/>
  <c r="EB8" i="7"/>
  <c r="CH8" i="7"/>
  <c r="BG25" i="7"/>
  <c r="DG24" i="7"/>
  <c r="BM24" i="7"/>
  <c r="BF24" i="7"/>
  <c r="FE23" i="7"/>
  <c r="CL23" i="7"/>
  <c r="BI23" i="7"/>
  <c r="EZ22" i="7"/>
  <c r="EH22" i="7"/>
  <c r="DF22" i="7"/>
  <c r="CR22" i="7"/>
  <c r="BC22" i="7"/>
  <c r="FA21" i="7"/>
  <c r="DA21" i="7"/>
  <c r="BD21" i="7"/>
  <c r="FE20" i="7"/>
  <c r="EN20" i="7"/>
  <c r="DD20" i="7"/>
  <c r="CL20" i="7"/>
  <c r="AX20" i="7"/>
  <c r="ER19" i="7"/>
  <c r="EH19" i="7"/>
  <c r="CT19" i="7"/>
  <c r="AT19" i="7"/>
  <c r="DL18" i="7"/>
  <c r="EB17" i="7"/>
  <c r="CC17" i="7"/>
  <c r="BI16" i="7"/>
  <c r="EP15" i="7"/>
  <c r="DV15" i="7"/>
  <c r="CT15" i="7"/>
  <c r="AR15" i="7"/>
  <c r="BP14" i="7"/>
  <c r="ER13" i="7"/>
  <c r="EF13" i="7"/>
  <c r="DY13" i="7"/>
  <c r="CZ13" i="7"/>
  <c r="CL13" i="7"/>
  <c r="CD13" i="7"/>
  <c r="BM13" i="7"/>
  <c r="AT13" i="7"/>
  <c r="DL12" i="7"/>
  <c r="EV11" i="7"/>
  <c r="DX11" i="7"/>
  <c r="EB10" i="7"/>
  <c r="CK10" i="7"/>
  <c r="BM10" i="7"/>
  <c r="BI10" i="7"/>
  <c r="FD9" i="7"/>
  <c r="EZ9" i="7"/>
  <c r="EN9" i="7"/>
  <c r="DI9" i="7"/>
  <c r="DE9" i="7"/>
  <c r="CV9" i="7"/>
  <c r="BK9" i="7"/>
  <c r="BG9" i="7"/>
  <c r="DY8" i="7"/>
  <c r="CG8" i="7"/>
  <c r="CM59" i="7"/>
  <c r="CP59" i="7"/>
  <c r="AZ59" i="7"/>
  <c r="AR59" i="7"/>
  <c r="CW58" i="7"/>
  <c r="CC57" i="7"/>
  <c r="CQ56" i="7"/>
  <c r="AW56" i="7"/>
  <c r="EE59" i="7"/>
  <c r="CW59" i="7"/>
  <c r="CS59" i="7"/>
  <c r="CO59" i="7"/>
  <c r="CC59" i="7"/>
  <c r="BP59" i="7"/>
  <c r="AY59" i="7"/>
  <c r="AU59" i="7"/>
  <c r="AQ59" i="7"/>
  <c r="CV58" i="7"/>
  <c r="CN58" i="7"/>
  <c r="AX58" i="7"/>
  <c r="S58" i="7"/>
  <c r="EA57" i="7"/>
  <c r="DE57" i="7"/>
  <c r="BY57" i="7"/>
  <c r="BO57" i="7"/>
  <c r="BE57" i="7"/>
  <c r="DA56" i="7"/>
  <c r="CT56" i="7"/>
  <c r="CP56" i="7"/>
  <c r="CL56" i="7"/>
  <c r="BI56" i="7"/>
  <c r="AZ56" i="7"/>
  <c r="AV56" i="7"/>
  <c r="AR56" i="7"/>
  <c r="U56" i="7"/>
  <c r="EE55" i="7"/>
  <c r="DY55" i="7"/>
  <c r="BY55" i="7"/>
  <c r="BT55" i="7"/>
  <c r="BO55" i="7"/>
  <c r="DI54" i="7"/>
  <c r="CY54" i="7"/>
  <c r="CT54" i="7"/>
  <c r="CP54" i="7"/>
  <c r="CL54" i="7"/>
  <c r="BI54" i="7"/>
  <c r="AZ54" i="7"/>
  <c r="AV54" i="7"/>
  <c r="AR54" i="7"/>
  <c r="U54" i="7"/>
  <c r="EE53" i="7"/>
  <c r="DY53" i="7"/>
  <c r="CW53" i="7"/>
  <c r="CO53" i="7"/>
  <c r="CC53" i="7"/>
  <c r="BU53" i="7"/>
  <c r="BP53" i="7"/>
  <c r="AY53" i="7"/>
  <c r="AQ53" i="7"/>
  <c r="EA52" i="7"/>
  <c r="DG52" i="7"/>
  <c r="CW52" i="7"/>
  <c r="CS52" i="7"/>
  <c r="BT52" i="7"/>
  <c r="BM52" i="7"/>
  <c r="BA52" i="7"/>
  <c r="AW52" i="7"/>
  <c r="AS52" i="7"/>
  <c r="X52" i="7"/>
  <c r="EF51" i="7"/>
  <c r="EA51" i="7"/>
  <c r="DE51" i="7"/>
  <c r="CC51" i="7"/>
  <c r="BU51" i="7"/>
  <c r="BP51" i="7"/>
  <c r="EF50" i="7"/>
  <c r="DY50" i="7"/>
  <c r="DA50" i="7"/>
  <c r="CT50" i="7"/>
  <c r="CP50" i="7"/>
  <c r="BU50" i="7"/>
  <c r="BO50" i="7"/>
  <c r="BA50" i="7"/>
  <c r="AW50" i="7"/>
  <c r="AS50" i="7"/>
  <c r="X50" i="7"/>
  <c r="EG49" i="7"/>
  <c r="EB49" i="7"/>
  <c r="DW49" i="7"/>
  <c r="CC49" i="7"/>
  <c r="BU49" i="7"/>
  <c r="BP49" i="7"/>
  <c r="EF48" i="7"/>
  <c r="DY48" i="7"/>
  <c r="DA48" i="7"/>
  <c r="CT48" i="7"/>
  <c r="CP48" i="7"/>
  <c r="BU48" i="7"/>
  <c r="BO48" i="7"/>
  <c r="BA48" i="7"/>
  <c r="AW48" i="7"/>
  <c r="AS48" i="7"/>
  <c r="X48" i="7"/>
  <c r="FL43" i="7"/>
  <c r="EJ43" i="7"/>
  <c r="DW43" i="7"/>
  <c r="CG43" i="7"/>
  <c r="BT43" i="7"/>
  <c r="AR43" i="7"/>
  <c r="EZ42" i="7"/>
  <c r="DB42" i="7"/>
  <c r="BC42" i="7"/>
  <c r="FL41" i="7"/>
  <c r="EJ41" i="7"/>
  <c r="DW41" i="7"/>
  <c r="CG41" i="7"/>
  <c r="BT41" i="7"/>
  <c r="AR41" i="7"/>
  <c r="EZ40" i="7"/>
  <c r="EJ40" i="7"/>
  <c r="DG40" i="7"/>
  <c r="CV40" i="7"/>
  <c r="BC40" i="7"/>
  <c r="FL39" i="7"/>
  <c r="EJ39" i="7"/>
  <c r="DW39" i="7"/>
  <c r="CG39" i="7"/>
  <c r="BT39" i="7"/>
  <c r="AR39" i="7"/>
  <c r="EZ38" i="7"/>
  <c r="EJ38" i="7"/>
  <c r="DG38" i="7"/>
  <c r="CV38" i="7"/>
  <c r="BX38" i="7"/>
  <c r="BF38" i="7"/>
  <c r="FP37" i="7"/>
  <c r="ER37" i="7"/>
  <c r="EC37" i="7"/>
  <c r="DP37" i="7"/>
  <c r="CP37" i="7"/>
  <c r="CE37" i="7"/>
  <c r="BP37" i="7"/>
  <c r="AR37" i="7"/>
  <c r="EZ36" i="7"/>
  <c r="DP36" i="7"/>
  <c r="CY36" i="7"/>
  <c r="CA36" i="7"/>
  <c r="BH36" i="7"/>
  <c r="DT35" i="7"/>
  <c r="CV35" i="7"/>
  <c r="BT35" i="7"/>
  <c r="X33" i="7"/>
  <c r="DW33" i="7"/>
  <c r="EG33" i="7"/>
  <c r="EE33" i="7"/>
  <c r="T33" i="7"/>
  <c r="CC33" i="7"/>
  <c r="CK33" i="7"/>
  <c r="CE33" i="7"/>
  <c r="CA33" i="7"/>
  <c r="CI33" i="7"/>
  <c r="AS35" i="7"/>
  <c r="AZ35" i="7"/>
  <c r="EW34" i="7"/>
  <c r="EU34" i="7"/>
  <c r="DA34" i="7"/>
  <c r="DD34" i="7"/>
  <c r="BE34" i="7"/>
  <c r="BF34" i="7"/>
  <c r="BC34" i="7"/>
  <c r="BQ32" i="7"/>
  <c r="BX32" i="7"/>
  <c r="EK12" i="7"/>
  <c r="EH12" i="7"/>
  <c r="EP12" i="7"/>
  <c r="CO12" i="7"/>
  <c r="CV12" i="7"/>
  <c r="CN12" i="7"/>
  <c r="CR12" i="7"/>
  <c r="AS12" i="7"/>
  <c r="AR12" i="7"/>
  <c r="AZ12" i="7"/>
  <c r="AT59" i="7"/>
  <c r="BM58" i="7"/>
  <c r="CQ59" i="7"/>
  <c r="AW59" i="7"/>
  <c r="DE58" i="7"/>
  <c r="DE56" i="7"/>
  <c r="BE56" i="7"/>
  <c r="CG55" i="7"/>
  <c r="S55" i="7"/>
  <c r="DE54" i="7"/>
  <c r="BE54" i="7"/>
  <c r="CS53" i="7"/>
  <c r="AU53" i="7"/>
  <c r="EE52" i="7"/>
  <c r="DX52" i="7"/>
  <c r="BX52" i="7"/>
  <c r="BP52" i="7"/>
  <c r="CK51" i="7"/>
  <c r="S51" i="7"/>
  <c r="EC50" i="7"/>
  <c r="BY50" i="7"/>
  <c r="BS50" i="7"/>
  <c r="S50" i="7"/>
  <c r="S49" i="7"/>
  <c r="EC48" i="7"/>
  <c r="BY48" i="7"/>
  <c r="BS48" i="7"/>
  <c r="S48" i="7"/>
  <c r="CN43" i="7"/>
  <c r="EU42" i="7"/>
  <c r="DG42" i="7"/>
  <c r="BH42" i="7"/>
  <c r="CN41" i="7"/>
  <c r="EU40" i="7"/>
  <c r="DB40" i="7"/>
  <c r="BH40" i="7"/>
  <c r="CN39" i="7"/>
  <c r="FP38" i="7"/>
  <c r="DT38" i="7"/>
  <c r="EJ37" i="7"/>
  <c r="AZ37" i="7"/>
  <c r="DY36" i="7"/>
  <c r="EN35" i="7"/>
  <c r="CN35" i="7"/>
  <c r="CO34" i="7"/>
  <c r="CN34" i="7"/>
  <c r="BP32" i="7"/>
  <c r="AX59" i="7"/>
  <c r="AP59" i="7"/>
  <c r="CU59" i="7"/>
  <c r="BA59" i="7"/>
  <c r="AS59" i="7"/>
  <c r="BE58" i="7"/>
  <c r="AQ58" i="7"/>
  <c r="CT59" i="7"/>
  <c r="CL59" i="7"/>
  <c r="AV59" i="7"/>
  <c r="CO58" i="7"/>
  <c r="AY58" i="7"/>
  <c r="EE57" i="7"/>
  <c r="BP57" i="7"/>
  <c r="DC56" i="7"/>
  <c r="CU56" i="7"/>
  <c r="BM56" i="7"/>
  <c r="BA56" i="7"/>
  <c r="AS56" i="7"/>
  <c r="EF55" i="7"/>
  <c r="EA55" i="7"/>
  <c r="CC55" i="7"/>
  <c r="BU55" i="7"/>
  <c r="BP55" i="7"/>
  <c r="DA54" i="7"/>
  <c r="CU54" i="7"/>
  <c r="CQ54" i="7"/>
  <c r="BM54" i="7"/>
  <c r="BA54" i="7"/>
  <c r="AW54" i="7"/>
  <c r="AS54" i="7"/>
  <c r="CR53" i="7"/>
  <c r="CG53" i="7"/>
  <c r="AT53" i="7"/>
  <c r="S53" i="7"/>
  <c r="EC52" i="7"/>
  <c r="DI52" i="7"/>
  <c r="CY52" i="7"/>
  <c r="BU52" i="7"/>
  <c r="BO52" i="7"/>
  <c r="BE52" i="7"/>
  <c r="EG51" i="7"/>
  <c r="EB51" i="7"/>
  <c r="DW51" i="7"/>
  <c r="CG51" i="7"/>
  <c r="BW51" i="7"/>
  <c r="BQ51" i="7"/>
  <c r="EA50" i="7"/>
  <c r="DE50" i="7"/>
  <c r="BX50" i="7"/>
  <c r="BP50" i="7"/>
  <c r="BE50" i="7"/>
  <c r="EC49" i="7"/>
  <c r="DX49" i="7"/>
  <c r="CK49" i="7"/>
  <c r="BW49" i="7"/>
  <c r="BQ49" i="7"/>
  <c r="EA48" i="7"/>
  <c r="DE48" i="7"/>
  <c r="BX48" i="7"/>
  <c r="BP48" i="7"/>
  <c r="BE48" i="7"/>
  <c r="EN43" i="7"/>
  <c r="EA43" i="7"/>
  <c r="CK43" i="7"/>
  <c r="AZ43" i="7"/>
  <c r="FC42" i="7"/>
  <c r="DD42" i="7"/>
  <c r="BF42" i="7"/>
  <c r="EN41" i="7"/>
  <c r="EA41" i="7"/>
  <c r="AZ41" i="7"/>
  <c r="FC40" i="7"/>
  <c r="ER40" i="7"/>
  <c r="CY40" i="7"/>
  <c r="BF40" i="7"/>
  <c r="EN39" i="7"/>
  <c r="EA39" i="7"/>
  <c r="AZ39" i="7"/>
  <c r="FC38" i="7"/>
  <c r="DP38" i="7"/>
  <c r="CV37" i="7"/>
  <c r="AX37" i="7"/>
  <c r="CI36" i="7"/>
  <c r="EJ35" i="7"/>
  <c r="AX35" i="7"/>
  <c r="FC34" i="7"/>
  <c r="EJ34" i="7"/>
  <c r="DG34" i="7"/>
  <c r="BK34" i="7"/>
  <c r="DY34" i="7"/>
  <c r="FL33" i="7"/>
  <c r="DT33" i="7"/>
  <c r="BF33" i="7"/>
  <c r="EP32" i="7"/>
  <c r="EH32" i="7"/>
  <c r="CT32" i="7"/>
  <c r="CL32" i="7"/>
  <c r="AV32" i="7"/>
  <c r="EJ30" i="7"/>
  <c r="CY30" i="7"/>
  <c r="AZ30" i="7"/>
  <c r="EP29" i="7"/>
  <c r="EH29" i="7"/>
  <c r="CV29" i="7"/>
  <c r="CN29" i="7"/>
  <c r="BX29" i="7"/>
  <c r="AZ29" i="7"/>
  <c r="AR29" i="7"/>
  <c r="FH28" i="7"/>
  <c r="FA28" i="7"/>
  <c r="EU28" i="7"/>
  <c r="DZ28" i="7"/>
  <c r="DG28" i="7"/>
  <c r="DB28" i="7"/>
  <c r="CF28" i="7"/>
  <c r="BL28" i="7"/>
  <c r="BG28" i="7"/>
  <c r="FG27" i="7"/>
  <c r="EG27" i="7"/>
  <c r="DW27" i="7"/>
  <c r="CG27" i="7"/>
  <c r="BT27" i="7"/>
  <c r="EB26" i="7"/>
  <c r="CF26" i="7"/>
  <c r="FA25" i="7"/>
  <c r="DR25" i="7"/>
  <c r="BI25" i="7"/>
  <c r="FN24" i="7"/>
  <c r="EZ24" i="7"/>
  <c r="EU24" i="7"/>
  <c r="DH24" i="7"/>
  <c r="DC24" i="7"/>
  <c r="CT24" i="7"/>
  <c r="BV24" i="7"/>
  <c r="BJ24" i="7"/>
  <c r="BE24" i="7"/>
  <c r="FN23" i="7"/>
  <c r="DN23" i="7"/>
  <c r="CB23" i="7"/>
  <c r="FD22" i="7"/>
  <c r="EV22" i="7"/>
  <c r="DH22" i="7"/>
  <c r="DA22" i="7"/>
  <c r="BL22" i="7"/>
  <c r="BD22" i="7"/>
  <c r="FE21" i="7"/>
  <c r="EW21" i="7"/>
  <c r="ED21" i="7"/>
  <c r="DW21" i="7"/>
  <c r="DD21" i="7"/>
  <c r="CJ21" i="7"/>
  <c r="BZ21" i="7"/>
  <c r="BH21" i="7"/>
  <c r="FA20" i="7"/>
  <c r="ER20" i="7"/>
  <c r="EH20" i="7"/>
  <c r="DF20" i="7"/>
  <c r="CT20" i="7"/>
  <c r="AZ20" i="7"/>
  <c r="FL19" i="7"/>
  <c r="EN19" i="7"/>
  <c r="CR19" i="7"/>
  <c r="AV19" i="7"/>
  <c r="FC18" i="7"/>
  <c r="EJ18" i="7"/>
  <c r="BF18" i="7"/>
  <c r="EC17" i="7"/>
  <c r="CJ17" i="7"/>
  <c r="CB17" i="7"/>
  <c r="FA16" i="7"/>
  <c r="EL16" i="7"/>
  <c r="ED16" i="7"/>
  <c r="DV16" i="7"/>
  <c r="CX16" i="7"/>
  <c r="CL16" i="7"/>
  <c r="CD16" i="7"/>
  <c r="BJ16" i="7"/>
  <c r="AX16" i="7"/>
  <c r="EY15" i="7"/>
  <c r="ER15" i="7"/>
  <c r="EH15" i="7"/>
  <c r="DD15" i="7"/>
  <c r="CV15" i="7"/>
  <c r="CL15" i="7"/>
  <c r="BK15" i="7"/>
  <c r="BE15" i="7"/>
  <c r="AV15" i="7"/>
  <c r="FL14" i="7"/>
  <c r="FA14" i="7"/>
  <c r="EV14" i="7"/>
  <c r="EC14" i="7"/>
  <c r="DH14" i="7"/>
  <c r="DC14" i="7"/>
  <c r="CX14" i="7"/>
  <c r="CC14" i="7"/>
  <c r="BK14" i="7"/>
  <c r="BF14" i="7"/>
  <c r="EW13" i="7"/>
  <c r="EN13" i="7"/>
  <c r="DA13" i="7"/>
  <c r="CR13" i="7"/>
  <c r="BF13" i="7"/>
  <c r="AX13" i="7"/>
  <c r="BT12" i="7"/>
  <c r="ED11" i="7"/>
  <c r="DY11" i="7"/>
  <c r="DH11" i="7"/>
  <c r="AS11" i="7"/>
  <c r="AT11" i="7"/>
  <c r="EC10" i="7"/>
  <c r="CG10" i="7"/>
  <c r="ER9" i="7"/>
  <c r="BT9" i="7"/>
  <c r="EP8" i="7"/>
  <c r="EC8" i="7"/>
  <c r="CJ8" i="7"/>
  <c r="BP8" i="7"/>
  <c r="FE7" i="7"/>
  <c r="CV7" i="7"/>
  <c r="FI7" i="7"/>
  <c r="FH7" i="7"/>
  <c r="DM7" i="7"/>
  <c r="DP7" i="7"/>
  <c r="BQ7" i="7"/>
  <c r="BX7" i="7"/>
  <c r="CA11" i="7"/>
  <c r="CD11" i="7"/>
  <c r="CJ11" i="7"/>
  <c r="EK10" i="7"/>
  <c r="EJ10" i="7"/>
  <c r="ER10" i="7"/>
  <c r="CO10" i="7"/>
  <c r="CN10" i="7"/>
  <c r="CV10" i="7"/>
  <c r="AS10" i="7"/>
  <c r="AR10" i="7"/>
  <c r="AZ10" i="7"/>
  <c r="EK9" i="7"/>
  <c r="EL9" i="7"/>
  <c r="CO9" i="7"/>
  <c r="CP9" i="7"/>
  <c r="AS9" i="7"/>
  <c r="AR9" i="7"/>
  <c r="AZ9" i="7"/>
  <c r="AS8" i="7"/>
  <c r="AX8" i="7"/>
  <c r="CX7" i="7"/>
  <c r="CY7" i="7"/>
  <c r="BD7" i="7"/>
  <c r="BI7" i="7"/>
  <c r="D58" i="9"/>
  <c r="A58" i="8"/>
  <c r="BP30" i="7"/>
  <c r="EL29" i="7"/>
  <c r="CR29" i="7"/>
  <c r="AV29" i="7"/>
  <c r="EC27" i="7"/>
  <c r="CA27" i="7"/>
  <c r="EH26" i="7"/>
  <c r="FN25" i="7"/>
  <c r="BR25" i="7"/>
  <c r="DN24" i="7"/>
  <c r="FP22" i="7"/>
  <c r="DP22" i="7"/>
  <c r="DZ21" i="7"/>
  <c r="CF21" i="7"/>
  <c r="DG18" i="7"/>
  <c r="EH17" i="7"/>
  <c r="EW16" i="7"/>
  <c r="DF16" i="7"/>
  <c r="BB16" i="7"/>
  <c r="FC15" i="7"/>
  <c r="EW15" i="7"/>
  <c r="DH15" i="7"/>
  <c r="DA15" i="7"/>
  <c r="BI15" i="7"/>
  <c r="DX14" i="7"/>
  <c r="CH14" i="7"/>
  <c r="EG11" i="7"/>
  <c r="EB11" i="7"/>
  <c r="DV11" i="7"/>
  <c r="CH11" i="7"/>
  <c r="CB11" i="7"/>
  <c r="EP10" i="7"/>
  <c r="CT10" i="7"/>
  <c r="AX10" i="7"/>
  <c r="DW10" i="7"/>
  <c r="DY10" i="7"/>
  <c r="ED10" i="7"/>
  <c r="CA10" i="7"/>
  <c r="CC10" i="7"/>
  <c r="CH10" i="7"/>
  <c r="AX9" i="7"/>
  <c r="DW9" i="7"/>
  <c r="EB9" i="7"/>
  <c r="CA9" i="7"/>
  <c r="CC9" i="7"/>
  <c r="DW8" i="7"/>
  <c r="DZ8" i="7"/>
  <c r="EF8" i="7"/>
  <c r="CA8" i="7"/>
  <c r="BZ8" i="7"/>
  <c r="CF8" i="7"/>
  <c r="CK8" i="7"/>
  <c r="EK7" i="7"/>
  <c r="EJ7" i="7"/>
  <c r="ER7" i="7"/>
  <c r="CO7" i="7"/>
  <c r="CP7" i="7"/>
  <c r="AS7" i="7"/>
  <c r="AV7" i="7"/>
  <c r="FP33" i="7"/>
  <c r="BP33" i="7"/>
  <c r="ER29" i="7"/>
  <c r="EJ29" i="7"/>
  <c r="CP29" i="7"/>
  <c r="AT29" i="7"/>
  <c r="FL28" i="7"/>
  <c r="FJ27" i="7"/>
  <c r="DY27" i="7"/>
  <c r="DL27" i="7"/>
  <c r="CI27" i="7"/>
  <c r="BX27" i="7"/>
  <c r="EF26" i="7"/>
  <c r="DV26" i="7"/>
  <c r="CJ26" i="7"/>
  <c r="FJ25" i="7"/>
  <c r="DB25" i="7"/>
  <c r="BN25" i="7"/>
  <c r="FB24" i="7"/>
  <c r="EV24" i="7"/>
  <c r="DI24" i="7"/>
  <c r="DD24" i="7"/>
  <c r="CY24" i="7"/>
  <c r="EA23" i="7"/>
  <c r="FF22" i="7"/>
  <c r="BN22" i="7"/>
  <c r="EE21" i="7"/>
  <c r="DX21" i="7"/>
  <c r="CB21" i="7"/>
  <c r="FC20" i="7"/>
  <c r="EU20" i="7"/>
  <c r="DB18" i="7"/>
  <c r="BK18" i="7"/>
  <c r="CR17" i="7"/>
  <c r="FE16" i="7"/>
  <c r="DB16" i="7"/>
  <c r="BM16" i="7"/>
  <c r="FB15" i="7"/>
  <c r="ET15" i="7"/>
  <c r="EJ15" i="7"/>
  <c r="DG15" i="7"/>
  <c r="CY15" i="7"/>
  <c r="CN15" i="7"/>
  <c r="BF15" i="7"/>
  <c r="AX15" i="7"/>
  <c r="ED14" i="7"/>
  <c r="DL14" i="7"/>
  <c r="CD14" i="7"/>
  <c r="FA13" i="7"/>
  <c r="DE13" i="7"/>
  <c r="BJ13" i="7"/>
  <c r="EF11" i="7"/>
  <c r="DZ11" i="7"/>
  <c r="CG11" i="7"/>
  <c r="BZ11" i="7"/>
  <c r="BD11" i="7"/>
  <c r="BE11" i="7"/>
  <c r="EN10" i="7"/>
  <c r="EF10" i="7"/>
  <c r="DX10" i="7"/>
  <c r="CR10" i="7"/>
  <c r="CJ10" i="7"/>
  <c r="CB10" i="7"/>
  <c r="AV10" i="7"/>
  <c r="EJ9" i="7"/>
  <c r="CR9" i="7"/>
  <c r="AV9" i="7"/>
  <c r="FI9" i="7"/>
  <c r="FH9" i="7"/>
  <c r="DM9" i="7"/>
  <c r="DL9" i="7"/>
  <c r="ED8" i="7"/>
  <c r="DX8" i="7"/>
  <c r="CP8" i="7"/>
  <c r="CD8" i="7"/>
  <c r="FI8" i="7"/>
  <c r="FH8" i="7"/>
  <c r="DM8" i="7"/>
  <c r="DT8" i="7"/>
  <c r="EP7" i="7"/>
  <c r="DC7" i="7"/>
  <c r="CN7" i="7"/>
  <c r="AX7" i="7"/>
  <c r="A52" i="8"/>
  <c r="A48" i="8"/>
  <c r="AC43" i="8"/>
  <c r="AE42" i="8"/>
  <c r="DC41" i="8"/>
  <c r="AK41" i="8"/>
  <c r="EG40" i="8"/>
  <c r="AC39" i="8"/>
  <c r="AE38" i="8"/>
  <c r="DC37" i="8"/>
  <c r="AK37" i="8"/>
  <c r="EG36" i="8"/>
  <c r="AC35" i="8"/>
  <c r="AE34" i="8"/>
  <c r="DC33" i="8"/>
  <c r="AK33" i="8"/>
  <c r="EG32" i="8"/>
  <c r="AC30" i="8"/>
  <c r="AE29" i="8"/>
  <c r="DC28" i="8"/>
  <c r="AK28" i="8"/>
  <c r="A28" i="8"/>
  <c r="AK26" i="8"/>
  <c r="A26" i="8"/>
  <c r="AG24" i="8"/>
  <c r="EC23" i="8"/>
  <c r="D22" i="9"/>
  <c r="AB22" i="9" s="1"/>
  <c r="AG22" i="8"/>
  <c r="AC22" i="8"/>
  <c r="F20" i="9"/>
  <c r="F20" i="10" s="1"/>
  <c r="F20" i="11" s="1"/>
  <c r="F20" i="12" s="1"/>
  <c r="F20" i="13" s="1"/>
  <c r="F20" i="14" s="1"/>
  <c r="F20" i="15" s="1"/>
  <c r="F20" i="16" s="1"/>
  <c r="AC20" i="8"/>
  <c r="AK20" i="8"/>
  <c r="CZ20" i="8"/>
  <c r="DC20" i="8"/>
  <c r="DG20" i="8"/>
  <c r="F19" i="9"/>
  <c r="F19" i="10" s="1"/>
  <c r="F19" i="11" s="1"/>
  <c r="F19" i="12" s="1"/>
  <c r="F19" i="13" s="1"/>
  <c r="F19" i="14" s="1"/>
  <c r="F19" i="15" s="1"/>
  <c r="F19" i="16" s="1"/>
  <c r="AE19" i="8"/>
  <c r="AK43" i="8"/>
  <c r="AC41" i="8"/>
  <c r="DY40" i="8"/>
  <c r="AE40" i="8"/>
  <c r="AK39" i="8"/>
  <c r="AC37" i="8"/>
  <c r="DY36" i="8"/>
  <c r="AE36" i="8"/>
  <c r="AK35" i="8"/>
  <c r="AC33" i="8"/>
  <c r="DY32" i="8"/>
  <c r="AE32" i="8"/>
  <c r="AK30" i="8"/>
  <c r="AC28" i="8"/>
  <c r="AE27" i="8"/>
  <c r="DG26" i="8"/>
  <c r="AC26" i="8"/>
  <c r="DY25" i="8"/>
  <c r="AE25" i="8"/>
  <c r="AB24" i="9"/>
  <c r="D21" i="9"/>
  <c r="AI21" i="8"/>
  <c r="AI19" i="8"/>
  <c r="DV19" i="8" s="1"/>
  <c r="F18" i="9"/>
  <c r="F18" i="10" s="1"/>
  <c r="F18" i="11" s="1"/>
  <c r="F18" i="12" s="1"/>
  <c r="F18" i="13" s="1"/>
  <c r="F18" i="14" s="1"/>
  <c r="F18" i="15" s="1"/>
  <c r="F18" i="16" s="1"/>
  <c r="AC18" i="8"/>
  <c r="AK18" i="8"/>
  <c r="A54" i="8"/>
  <c r="A50" i="8"/>
  <c r="AG43" i="8"/>
  <c r="AE43" i="8"/>
  <c r="AI42" i="8"/>
  <c r="DG41" i="8"/>
  <c r="AG39" i="8"/>
  <c r="AI38" i="8"/>
  <c r="DG37" i="8"/>
  <c r="AG35" i="8"/>
  <c r="AI34" i="8"/>
  <c r="DG33" i="8"/>
  <c r="AG30" i="8"/>
  <c r="AI29" i="8"/>
  <c r="DG28" i="8"/>
  <c r="CY26" i="8"/>
  <c r="AB26" i="9"/>
  <c r="AK24" i="8"/>
  <c r="A24" i="8"/>
  <c r="CC23" i="8"/>
  <c r="EV22" i="8"/>
  <c r="FC22" i="8"/>
  <c r="EY22" i="8"/>
  <c r="CG21" i="8"/>
  <c r="AG18" i="8"/>
  <c r="DC16" i="8"/>
  <c r="AK16" i="8"/>
  <c r="A16" i="8"/>
  <c r="DG14" i="8"/>
  <c r="AK14" i="8"/>
  <c r="A14" i="8"/>
  <c r="EQ11" i="8"/>
  <c r="EM11" i="8"/>
  <c r="EI11" i="8"/>
  <c r="CU11" i="8"/>
  <c r="CQ11" i="8"/>
  <c r="CM11" i="8"/>
  <c r="AY11" i="8"/>
  <c r="AU11" i="8"/>
  <c r="AQ11" i="8"/>
  <c r="Y11" i="8"/>
  <c r="U11" i="8"/>
  <c r="Q11" i="8"/>
  <c r="EL9" i="8"/>
  <c r="DL8" i="8"/>
  <c r="EC15" i="8"/>
  <c r="DG12" i="8"/>
  <c r="ES11" i="8"/>
  <c r="EO11" i="8"/>
  <c r="EK11" i="8"/>
  <c r="CW11" i="8"/>
  <c r="CS11" i="8"/>
  <c r="CO11" i="8"/>
  <c r="BA11" i="8"/>
  <c r="AW11" i="8"/>
  <c r="AS11" i="8"/>
  <c r="AA11" i="8"/>
  <c r="W11" i="8"/>
  <c r="S11" i="8"/>
  <c r="A11" i="8"/>
  <c r="EO10" i="8"/>
  <c r="EG10" i="8"/>
  <c r="AX10" i="8"/>
  <c r="AP10" i="8"/>
  <c r="DS8" i="8"/>
  <c r="BO8" i="8"/>
  <c r="EP7" i="8"/>
  <c r="EL7" i="8"/>
  <c r="EH7" i="8"/>
  <c r="CV7" i="8"/>
  <c r="CR7" i="8"/>
  <c r="CN7" i="8"/>
  <c r="AZ7" i="8"/>
  <c r="AV7" i="8"/>
  <c r="AR7" i="8"/>
  <c r="AL7" i="8"/>
  <c r="AH7" i="8"/>
  <c r="AD7" i="8"/>
  <c r="Z7" i="8"/>
  <c r="V7" i="8"/>
  <c r="R7" i="8"/>
  <c r="AE18" i="8"/>
  <c r="DY17" i="8"/>
  <c r="AE17" i="8"/>
  <c r="DG16" i="8"/>
  <c r="AE15" i="8"/>
  <c r="DY13" i="8"/>
  <c r="AE13" i="8"/>
  <c r="Y12" i="8"/>
  <c r="AJ12" i="8" s="1"/>
  <c r="T12" i="8"/>
  <c r="AE12" i="8" s="1"/>
  <c r="FC11" i="8"/>
  <c r="EW11" i="8"/>
  <c r="ER11" i="8"/>
  <c r="EN11" i="8"/>
  <c r="DY11" i="8"/>
  <c r="DG11" i="8"/>
  <c r="DA11" i="8"/>
  <c r="CV11" i="8"/>
  <c r="CR11" i="8"/>
  <c r="BK11" i="8"/>
  <c r="BE11" i="8"/>
  <c r="AZ11" i="8"/>
  <c r="AV11" i="8"/>
  <c r="Z11" i="8"/>
  <c r="V11" i="8"/>
  <c r="R11" i="8"/>
  <c r="ES10" i="8"/>
  <c r="EL10" i="8"/>
  <c r="CT10" i="8"/>
  <c r="AW10" i="8"/>
  <c r="AE10" i="8"/>
  <c r="W10" i="8"/>
  <c r="A10" i="8"/>
  <c r="CP9" i="8"/>
  <c r="AB9" i="8"/>
  <c r="FP8" i="8"/>
  <c r="FK8" i="8"/>
  <c r="FF8" i="8"/>
  <c r="EQ8" i="8"/>
  <c r="DO8" i="8"/>
  <c r="CY8" i="8"/>
  <c r="BK8" i="8"/>
  <c r="AV8" i="8"/>
  <c r="AQ8" i="8"/>
  <c r="ES7" i="8"/>
  <c r="EO7" i="8"/>
  <c r="CU7" i="8"/>
  <c r="CQ7" i="8"/>
  <c r="AY7" i="8"/>
  <c r="AU7" i="8"/>
  <c r="AK7" i="8"/>
  <c r="AG7" i="8"/>
  <c r="AC7" i="8"/>
  <c r="Y7" i="8"/>
  <c r="U7" i="8"/>
  <c r="Q7" i="8"/>
  <c r="EH43" i="7"/>
  <c r="EG42" i="7"/>
  <c r="EP43" i="7"/>
  <c r="EG43" i="7"/>
  <c r="DY43" i="7"/>
  <c r="CR43" i="7"/>
  <c r="CI43" i="7"/>
  <c r="CA43" i="7"/>
  <c r="BK43" i="7"/>
  <c r="AV43" i="7"/>
  <c r="FH42" i="7"/>
  <c r="EL42" i="7"/>
  <c r="EC42" i="7"/>
  <c r="DL42" i="7"/>
  <c r="CP42" i="7"/>
  <c r="CE42" i="7"/>
  <c r="AZ42" i="7"/>
  <c r="AR42" i="7"/>
  <c r="EP41" i="7"/>
  <c r="EG41" i="7"/>
  <c r="DY41" i="7"/>
  <c r="CR41" i="7"/>
  <c r="CI41" i="7"/>
  <c r="CA41" i="7"/>
  <c r="BK41" i="7"/>
  <c r="AV41" i="7"/>
  <c r="FH40" i="7"/>
  <c r="EL40" i="7"/>
  <c r="EC40" i="7"/>
  <c r="DL40" i="7"/>
  <c r="CP40" i="7"/>
  <c r="CE40" i="7"/>
  <c r="AZ40" i="7"/>
  <c r="AR40" i="7"/>
  <c r="EP39" i="7"/>
  <c r="EG39" i="7"/>
  <c r="DY39" i="7"/>
  <c r="CR39" i="7"/>
  <c r="CI39" i="7"/>
  <c r="CA39" i="7"/>
  <c r="BK39" i="7"/>
  <c r="AV39" i="7"/>
  <c r="FH38" i="7"/>
  <c r="EL38" i="7"/>
  <c r="EC38" i="7"/>
  <c r="DL38" i="7"/>
  <c r="CP38" i="7"/>
  <c r="CE38" i="7"/>
  <c r="AZ38" i="7"/>
  <c r="AR38" i="7"/>
  <c r="EP37" i="7"/>
  <c r="EG37" i="7"/>
  <c r="DY37" i="7"/>
  <c r="CR37" i="7"/>
  <c r="CI37" i="7"/>
  <c r="CA37" i="7"/>
  <c r="BK37" i="7"/>
  <c r="AV37" i="7"/>
  <c r="FH36" i="7"/>
  <c r="EL36" i="7"/>
  <c r="EC36" i="7"/>
  <c r="DL36" i="7"/>
  <c r="CP36" i="7"/>
  <c r="CE36" i="7"/>
  <c r="AZ36" i="7"/>
  <c r="AR36" i="7"/>
  <c r="EP35" i="7"/>
  <c r="EG35" i="7"/>
  <c r="DY35" i="7"/>
  <c r="CR35" i="7"/>
  <c r="CI35" i="7"/>
  <c r="CA35" i="7"/>
  <c r="BK35" i="7"/>
  <c r="AV35" i="7"/>
  <c r="FH34" i="7"/>
  <c r="EL34" i="7"/>
  <c r="EC34" i="7"/>
  <c r="DL34" i="7"/>
  <c r="CP34" i="7"/>
  <c r="CE34" i="7"/>
  <c r="AZ34" i="7"/>
  <c r="AR34" i="7"/>
  <c r="EU33" i="7"/>
  <c r="EJ33" i="7"/>
  <c r="EC33" i="7"/>
  <c r="DD33" i="7"/>
  <c r="CR33" i="7"/>
  <c r="BK33" i="7"/>
  <c r="AV33" i="7"/>
  <c r="FI32" i="7"/>
  <c r="FP32" i="7"/>
  <c r="DM32" i="7"/>
  <c r="DL32" i="7"/>
  <c r="X29" i="7"/>
  <c r="EA29" i="7"/>
  <c r="DY29" i="7"/>
  <c r="EG29" i="7"/>
  <c r="T29" i="7"/>
  <c r="CC29" i="7"/>
  <c r="CK29" i="7"/>
  <c r="CA29" i="7"/>
  <c r="CI29" i="7"/>
  <c r="CI28" i="7"/>
  <c r="U28" i="7"/>
  <c r="CR28" i="7"/>
  <c r="AU28" i="7"/>
  <c r="AZ28" i="7"/>
  <c r="ET27" i="7"/>
  <c r="EU27" i="7"/>
  <c r="FC27" i="7"/>
  <c r="FA27" i="7"/>
  <c r="V27" i="7"/>
  <c r="CX27" i="7"/>
  <c r="DF27" i="7"/>
  <c r="DD27" i="7"/>
  <c r="BE27" i="7"/>
  <c r="BF27" i="7"/>
  <c r="BC27" i="7"/>
  <c r="ER42" i="7"/>
  <c r="EJ42" i="7"/>
  <c r="CV42" i="7"/>
  <c r="CN42" i="7"/>
  <c r="EW32" i="7"/>
  <c r="EX32" i="7"/>
  <c r="DA32" i="7"/>
  <c r="CY32" i="7"/>
  <c r="BE32" i="7"/>
  <c r="BH32" i="7"/>
  <c r="FI30" i="7"/>
  <c r="FH30" i="7"/>
  <c r="DM30" i="7"/>
  <c r="DT30" i="7"/>
  <c r="DP30" i="7"/>
  <c r="BQ30" i="7"/>
  <c r="BX30" i="7"/>
  <c r="FI29" i="7"/>
  <c r="FP29" i="7"/>
  <c r="DM29" i="7"/>
  <c r="DP29" i="7"/>
  <c r="DL29" i="7"/>
  <c r="X28" i="7"/>
  <c r="DY28" i="7"/>
  <c r="EC28" i="7"/>
  <c r="EG28" i="7"/>
  <c r="DX28" i="7"/>
  <c r="EB28" i="7"/>
  <c r="EF28" i="7"/>
  <c r="T28" i="7"/>
  <c r="BZ28" i="7"/>
  <c r="CD28" i="7"/>
  <c r="CH28" i="7"/>
  <c r="CC28" i="7"/>
  <c r="CG28" i="7"/>
  <c r="CK28" i="7"/>
  <c r="EM27" i="7"/>
  <c r="ER27" i="7"/>
  <c r="EX43" i="7"/>
  <c r="CY43" i="7"/>
  <c r="EP42" i="7"/>
  <c r="EH42" i="7"/>
  <c r="CT42" i="7"/>
  <c r="CL42" i="7"/>
  <c r="AV42" i="7"/>
  <c r="EX41" i="7"/>
  <c r="CY41" i="7"/>
  <c r="EP40" i="7"/>
  <c r="EH40" i="7"/>
  <c r="CT40" i="7"/>
  <c r="CL40" i="7"/>
  <c r="AV40" i="7"/>
  <c r="EX39" i="7"/>
  <c r="CY39" i="7"/>
  <c r="EP38" i="7"/>
  <c r="EH38" i="7"/>
  <c r="CT38" i="7"/>
  <c r="CL38" i="7"/>
  <c r="AV38" i="7"/>
  <c r="EX37" i="7"/>
  <c r="CY37" i="7"/>
  <c r="EP36" i="7"/>
  <c r="EH36" i="7"/>
  <c r="CT36" i="7"/>
  <c r="CL36" i="7"/>
  <c r="AV36" i="7"/>
  <c r="EX35" i="7"/>
  <c r="CY35" i="7"/>
  <c r="EP34" i="7"/>
  <c r="EH34" i="7"/>
  <c r="CT34" i="7"/>
  <c r="CL34" i="7"/>
  <c r="AV34" i="7"/>
  <c r="EZ33" i="7"/>
  <c r="CY33" i="7"/>
  <c r="EU32" i="7"/>
  <c r="BK32" i="7"/>
  <c r="EW30" i="7"/>
  <c r="EU30" i="7"/>
  <c r="FC30" i="7"/>
  <c r="DA30" i="7"/>
  <c r="DD30" i="7"/>
  <c r="DB30" i="7"/>
  <c r="BE30" i="7"/>
  <c r="BK30" i="7"/>
  <c r="BH30" i="7"/>
  <c r="BP29" i="7"/>
  <c r="EE28" i="7"/>
  <c r="DW28" i="7"/>
  <c r="CE28" i="7"/>
  <c r="ER43" i="7"/>
  <c r="CV43" i="7"/>
  <c r="AX43" i="7"/>
  <c r="EN42" i="7"/>
  <c r="CR42" i="7"/>
  <c r="CI42" i="7"/>
  <c r="AT42" i="7"/>
  <c r="ER41" i="7"/>
  <c r="EH41" i="7"/>
  <c r="CV41" i="7"/>
  <c r="AX41" i="7"/>
  <c r="EN40" i="7"/>
  <c r="EG40" i="7"/>
  <c r="CR40" i="7"/>
  <c r="CI40" i="7"/>
  <c r="AT40" i="7"/>
  <c r="ER39" i="7"/>
  <c r="EH39" i="7"/>
  <c r="CV39" i="7"/>
  <c r="AX39" i="7"/>
  <c r="EN38" i="7"/>
  <c r="EG38" i="7"/>
  <c r="CR38" i="7"/>
  <c r="AT38" i="7"/>
  <c r="EH37" i="7"/>
  <c r="EN36" i="7"/>
  <c r="CR36" i="7"/>
  <c r="AT36" i="7"/>
  <c r="EH35" i="7"/>
  <c r="EN34" i="7"/>
  <c r="CR34" i="7"/>
  <c r="AT34" i="7"/>
  <c r="EX33" i="7"/>
  <c r="DG33" i="7"/>
  <c r="DG32" i="7"/>
  <c r="BF32" i="7"/>
  <c r="X32" i="7"/>
  <c r="DY32" i="7"/>
  <c r="EG32" i="7"/>
  <c r="T32" i="7"/>
  <c r="CA32" i="7"/>
  <c r="CI32" i="7"/>
  <c r="FP30" i="7"/>
  <c r="BC30" i="7"/>
  <c r="ED28" i="7"/>
  <c r="DV28" i="7"/>
  <c r="CJ28" i="7"/>
  <c r="CB28" i="7"/>
  <c r="ER30" i="7"/>
  <c r="EH30" i="7"/>
  <c r="CP30" i="7"/>
  <c r="AX30" i="7"/>
  <c r="EX29" i="7"/>
  <c r="CY29" i="7"/>
  <c r="BH29" i="7"/>
  <c r="DN28" i="7"/>
  <c r="BX28" i="7"/>
  <c r="EA27" i="7"/>
  <c r="CK27" i="7"/>
  <c r="CC27" i="7"/>
  <c r="FF26" i="7"/>
  <c r="FB26" i="7"/>
  <c r="EX26" i="7"/>
  <c r="ED26" i="7"/>
  <c r="DX26" i="7"/>
  <c r="DI26" i="7"/>
  <c r="DE26" i="7"/>
  <c r="DA26" i="7"/>
  <c r="CG26" i="7"/>
  <c r="CB26" i="7"/>
  <c r="BM26" i="7"/>
  <c r="BI26" i="7"/>
  <c r="BE26" i="7"/>
  <c r="FC25" i="7"/>
  <c r="EU25" i="7"/>
  <c r="EE25" i="7"/>
  <c r="DW25" i="7"/>
  <c r="DF25" i="7"/>
  <c r="CX25" i="7"/>
  <c r="CH25" i="7"/>
  <c r="BZ25" i="7"/>
  <c r="BK25" i="7"/>
  <c r="BC25" i="7"/>
  <c r="FF24" i="7"/>
  <c r="EF24" i="7"/>
  <c r="EB24" i="7"/>
  <c r="DX24" i="7"/>
  <c r="CI24" i="7"/>
  <c r="CE24" i="7"/>
  <c r="CA24" i="7"/>
  <c r="FH23" i="7"/>
  <c r="EU23" i="7"/>
  <c r="EE23" i="7"/>
  <c r="DW23" i="7"/>
  <c r="DJ23" i="7"/>
  <c r="CF23" i="7"/>
  <c r="BX23" i="7"/>
  <c r="BM23" i="7"/>
  <c r="FJ22" i="7"/>
  <c r="FC22" i="7"/>
  <c r="EX22" i="7"/>
  <c r="ED22" i="7"/>
  <c r="DZ22" i="7"/>
  <c r="DV22" i="7"/>
  <c r="DJ22" i="7"/>
  <c r="DE22" i="7"/>
  <c r="CZ22" i="7"/>
  <c r="CJ22" i="7"/>
  <c r="CD22" i="7"/>
  <c r="BV22" i="7"/>
  <c r="BK22" i="7"/>
  <c r="BF22" i="7"/>
  <c r="FB21" i="7"/>
  <c r="EX21" i="7"/>
  <c r="ET21" i="7"/>
  <c r="EF21" i="7"/>
  <c r="EA21" i="7"/>
  <c r="DV21" i="7"/>
  <c r="DF21" i="7"/>
  <c r="DB21" i="7"/>
  <c r="CX21" i="7"/>
  <c r="CK21" i="7"/>
  <c r="CD21" i="7"/>
  <c r="BM21" i="7"/>
  <c r="BI21" i="7"/>
  <c r="BE21" i="7"/>
  <c r="AZ21" i="7"/>
  <c r="EG20" i="7"/>
  <c r="DY20" i="7"/>
  <c r="CJ20" i="7"/>
  <c r="CB20" i="7"/>
  <c r="CZ20" i="7"/>
  <c r="DA20" i="7"/>
  <c r="BD20" i="7"/>
  <c r="BB20" i="7"/>
  <c r="BM20" i="7"/>
  <c r="FC19" i="7"/>
  <c r="DI19" i="7"/>
  <c r="CY19" i="7"/>
  <c r="BT19" i="7"/>
  <c r="BE19" i="7"/>
  <c r="DY19" i="7"/>
  <c r="EF19" i="7"/>
  <c r="CC19" i="7"/>
  <c r="CK19" i="7"/>
  <c r="FE18" i="7"/>
  <c r="EZ18" i="7"/>
  <c r="EU18" i="7"/>
  <c r="DE18" i="7"/>
  <c r="CY18" i="7"/>
  <c r="BH18" i="7"/>
  <c r="BC18" i="7"/>
  <c r="DY18" i="7"/>
  <c r="DX18" i="7"/>
  <c r="CD18" i="7"/>
  <c r="CG18" i="7"/>
  <c r="EP17" i="7"/>
  <c r="ED17" i="7"/>
  <c r="CL17" i="7"/>
  <c r="AX17" i="7"/>
  <c r="EE24" i="7"/>
  <c r="EA24" i="7"/>
  <c r="DW24" i="7"/>
  <c r="CH24" i="7"/>
  <c r="CD24" i="7"/>
  <c r="BZ24" i="7"/>
  <c r="DT23" i="7"/>
  <c r="BV23" i="7"/>
  <c r="W23" i="7"/>
  <c r="FH22" i="7"/>
  <c r="DR22" i="7"/>
  <c r="BR22" i="7"/>
  <c r="ER21" i="7"/>
  <c r="CV21" i="7"/>
  <c r="AT21" i="7"/>
  <c r="ED20" i="7"/>
  <c r="CG20" i="7"/>
  <c r="BK19" i="7"/>
  <c r="FD18" i="7"/>
  <c r="DI18" i="7"/>
  <c r="DC18" i="7"/>
  <c r="BL18" i="7"/>
  <c r="BG18" i="7"/>
  <c r="EJ17" i="7"/>
  <c r="CV17" i="7"/>
  <c r="AT17" i="7"/>
  <c r="X20" i="7"/>
  <c r="DZ20" i="7"/>
  <c r="EF20" i="7"/>
  <c r="T20" i="7"/>
  <c r="CC20" i="7"/>
  <c r="CH20" i="7"/>
  <c r="EU19" i="7"/>
  <c r="ET19" i="7"/>
  <c r="FB19" i="7"/>
  <c r="CZ19" i="7"/>
  <c r="DA19" i="7"/>
  <c r="DH19" i="7"/>
  <c r="BC19" i="7"/>
  <c r="BF19" i="7"/>
  <c r="BM19" i="7"/>
  <c r="ET18" i="7"/>
  <c r="EX18" i="7"/>
  <c r="FB18" i="7"/>
  <c r="V18" i="7"/>
  <c r="CZ18" i="7"/>
  <c r="DD18" i="7"/>
  <c r="DH18" i="7"/>
  <c r="R18" i="7"/>
  <c r="BE18" i="7"/>
  <c r="BI18" i="7"/>
  <c r="BM18" i="7"/>
  <c r="FN26" i="7"/>
  <c r="EE26" i="7"/>
  <c r="DZ26" i="7"/>
  <c r="DN26" i="7"/>
  <c r="CI26" i="7"/>
  <c r="CC26" i="7"/>
  <c r="BN26" i="7"/>
  <c r="FE25" i="7"/>
  <c r="EW25" i="7"/>
  <c r="DH25" i="7"/>
  <c r="CZ25" i="7"/>
  <c r="BM25" i="7"/>
  <c r="BE25" i="7"/>
  <c r="EG24" i="7"/>
  <c r="EC24" i="7"/>
  <c r="DY24" i="7"/>
  <c r="CJ24" i="7"/>
  <c r="CF24" i="7"/>
  <c r="CB24" i="7"/>
  <c r="FJ23" i="7"/>
  <c r="EG23" i="7"/>
  <c r="DY23" i="7"/>
  <c r="DL23" i="7"/>
  <c r="CH23" i="7"/>
  <c r="BZ23" i="7"/>
  <c r="BN23" i="7"/>
  <c r="FN22" i="7"/>
  <c r="EE22" i="7"/>
  <c r="EA22" i="7"/>
  <c r="DW22" i="7"/>
  <c r="DN22" i="7"/>
  <c r="CK22" i="7"/>
  <c r="CF22" i="7"/>
  <c r="BZ22" i="7"/>
  <c r="FC21" i="7"/>
  <c r="EY21" i="7"/>
  <c r="EH21" i="7"/>
  <c r="DG21" i="7"/>
  <c r="DC21" i="7"/>
  <c r="CY21" i="7"/>
  <c r="CL21" i="7"/>
  <c r="BJ21" i="7"/>
  <c r="BF21" i="7"/>
  <c r="BB21" i="7"/>
  <c r="EB20" i="7"/>
  <c r="CK20" i="7"/>
  <c r="CD20" i="7"/>
  <c r="FE19" i="7"/>
  <c r="EW19" i="7"/>
  <c r="DT19" i="7"/>
  <c r="DC19" i="7"/>
  <c r="BG19" i="7"/>
  <c r="FA18" i="7"/>
  <c r="EV18" i="7"/>
  <c r="DF18" i="7"/>
  <c r="DA18" i="7"/>
  <c r="BJ18" i="7"/>
  <c r="BD18" i="7"/>
  <c r="EP18" i="7"/>
  <c r="EH18" i="7"/>
  <c r="CL18" i="7"/>
  <c r="CP18" i="7"/>
  <c r="AT18" i="7"/>
  <c r="AX18" i="7"/>
  <c r="ER17" i="7"/>
  <c r="CN17" i="7"/>
  <c r="AZ17" i="7"/>
  <c r="X17" i="7"/>
  <c r="DZ17" i="7"/>
  <c r="EF17" i="7"/>
  <c r="T17" i="7"/>
  <c r="BZ17" i="7"/>
  <c r="CF17" i="7"/>
  <c r="CK17" i="7"/>
  <c r="FD16" i="7"/>
  <c r="ER16" i="7"/>
  <c r="EH16" i="7"/>
  <c r="EC16" i="7"/>
  <c r="DX16" i="7"/>
  <c r="DE16" i="7"/>
  <c r="CT16" i="7"/>
  <c r="CK16" i="7"/>
  <c r="CF16" i="7"/>
  <c r="BZ16" i="7"/>
  <c r="BE16" i="7"/>
  <c r="AT16" i="7"/>
  <c r="FA15" i="7"/>
  <c r="EU15" i="7"/>
  <c r="EN15" i="7"/>
  <c r="DE15" i="7"/>
  <c r="CZ15" i="7"/>
  <c r="CR15" i="7"/>
  <c r="BM15" i="7"/>
  <c r="BG15" i="7"/>
  <c r="BB15" i="7"/>
  <c r="AT15" i="7"/>
  <c r="FP14" i="7"/>
  <c r="FC14" i="7"/>
  <c r="EY14" i="7"/>
  <c r="DI14" i="7"/>
  <c r="DE14" i="7"/>
  <c r="DA14" i="7"/>
  <c r="BL14" i="7"/>
  <c r="BH14" i="7"/>
  <c r="BD14" i="7"/>
  <c r="W14" i="7"/>
  <c r="EZ13" i="7"/>
  <c r="EG13" i="7"/>
  <c r="EB13" i="7"/>
  <c r="DV13" i="7"/>
  <c r="DD13" i="7"/>
  <c r="CK13" i="7"/>
  <c r="CF13" i="7"/>
  <c r="BZ13" i="7"/>
  <c r="BI13" i="7"/>
  <c r="DC58" i="7"/>
  <c r="DX59" i="7"/>
  <c r="BX59" i="7"/>
  <c r="S59" i="7"/>
  <c r="DA58" i="7"/>
  <c r="CQ58" i="7"/>
  <c r="BA58" i="7"/>
  <c r="AW58" i="7"/>
  <c r="AS58" i="7"/>
  <c r="DX57" i="7"/>
  <c r="BX57" i="7"/>
  <c r="EA56" i="7"/>
  <c r="BX56" i="7"/>
  <c r="S56" i="7"/>
  <c r="DA55" i="7"/>
  <c r="CQ55" i="7"/>
  <c r="BA55" i="7"/>
  <c r="AW55" i="7"/>
  <c r="AS55" i="7"/>
  <c r="EC54" i="7"/>
  <c r="CK54" i="7"/>
  <c r="S54" i="7"/>
  <c r="DI53" i="7"/>
  <c r="CU53" i="7"/>
  <c r="CM53" i="7"/>
  <c r="BI53" i="7"/>
  <c r="DA51" i="7"/>
  <c r="CK50" i="7"/>
  <c r="DA49" i="7"/>
  <c r="EG59" i="7"/>
  <c r="EB59" i="7"/>
  <c r="DW59" i="7"/>
  <c r="DC59" i="7"/>
  <c r="CG59" i="7"/>
  <c r="BW59" i="7"/>
  <c r="BQ59" i="7"/>
  <c r="BK59" i="7"/>
  <c r="BC59" i="7"/>
  <c r="DG58" i="7"/>
  <c r="CY58" i="7"/>
  <c r="CT58" i="7"/>
  <c r="CP58" i="7"/>
  <c r="CL58" i="7"/>
  <c r="BG58" i="7"/>
  <c r="AZ58" i="7"/>
  <c r="AV58" i="7"/>
  <c r="AR58" i="7"/>
  <c r="U58" i="7"/>
  <c r="EG57" i="7"/>
  <c r="EB57" i="7"/>
  <c r="DW57" i="7"/>
  <c r="DC57" i="7"/>
  <c r="CG57" i="7"/>
  <c r="BW57" i="7"/>
  <c r="BQ57" i="7"/>
  <c r="BK57" i="7"/>
  <c r="BC57" i="7"/>
  <c r="EE56" i="7"/>
  <c r="DY56" i="7"/>
  <c r="DG56" i="7"/>
  <c r="CY56" i="7"/>
  <c r="BW56" i="7"/>
  <c r="BQ56" i="7"/>
  <c r="BK56" i="7"/>
  <c r="BC56" i="7"/>
  <c r="DG55" i="7"/>
  <c r="CY55" i="7"/>
  <c r="CT55" i="7"/>
  <c r="CP55" i="7"/>
  <c r="CL55" i="7"/>
  <c r="BG55" i="7"/>
  <c r="AZ55" i="7"/>
  <c r="AV55" i="7"/>
  <c r="AR55" i="7"/>
  <c r="U55" i="7"/>
  <c r="EG54" i="7"/>
  <c r="EB54" i="7"/>
  <c r="DW54" i="7"/>
  <c r="DC54" i="7"/>
  <c r="CG54" i="7"/>
  <c r="BW54" i="7"/>
  <c r="BQ54" i="7"/>
  <c r="BK54" i="7"/>
  <c r="BC54" i="7"/>
  <c r="DG53" i="7"/>
  <c r="CY53" i="7"/>
  <c r="CT53" i="7"/>
  <c r="CP53" i="7"/>
  <c r="CL53" i="7"/>
  <c r="BG53" i="7"/>
  <c r="AZ53" i="7"/>
  <c r="AV53" i="7"/>
  <c r="AR53" i="7"/>
  <c r="U53" i="7"/>
  <c r="EG52" i="7"/>
  <c r="EB52" i="7"/>
  <c r="DW52" i="7"/>
  <c r="DC52" i="7"/>
  <c r="CG52" i="7"/>
  <c r="BW52" i="7"/>
  <c r="BQ52" i="7"/>
  <c r="BK52" i="7"/>
  <c r="BC52" i="7"/>
  <c r="DG51" i="7"/>
  <c r="CY51" i="7"/>
  <c r="CT51" i="7"/>
  <c r="CP51" i="7"/>
  <c r="CL51" i="7"/>
  <c r="BG51" i="7"/>
  <c r="AZ51" i="7"/>
  <c r="AV51" i="7"/>
  <c r="AR51" i="7"/>
  <c r="EG50" i="7"/>
  <c r="EB50" i="7"/>
  <c r="DW50" i="7"/>
  <c r="DC50" i="7"/>
  <c r="CG50" i="7"/>
  <c r="BW50" i="7"/>
  <c r="BQ50" i="7"/>
  <c r="BK50" i="7"/>
  <c r="BC50" i="7"/>
  <c r="DG49" i="7"/>
  <c r="CY49" i="7"/>
  <c r="CT49" i="7"/>
  <c r="CP49" i="7"/>
  <c r="CL49" i="7"/>
  <c r="BG49" i="7"/>
  <c r="AZ49" i="7"/>
  <c r="AV49" i="7"/>
  <c r="AR49" i="7"/>
  <c r="EG48" i="7"/>
  <c r="EB48" i="7"/>
  <c r="DW48" i="7"/>
  <c r="DC48" i="7"/>
  <c r="CG48" i="7"/>
  <c r="BW48" i="7"/>
  <c r="BQ48" i="7"/>
  <c r="BK48" i="7"/>
  <c r="BC48" i="7"/>
  <c r="FD43" i="7"/>
  <c r="EY43" i="7"/>
  <c r="ET43" i="7"/>
  <c r="EL43" i="7"/>
  <c r="EF43" i="7"/>
  <c r="EB43" i="7"/>
  <c r="DX43" i="7"/>
  <c r="DF43" i="7"/>
  <c r="CZ43" i="7"/>
  <c r="CT43" i="7"/>
  <c r="CL43" i="7"/>
  <c r="CH43" i="7"/>
  <c r="CD43" i="7"/>
  <c r="BZ43" i="7"/>
  <c r="BL43" i="7"/>
  <c r="BG43" i="7"/>
  <c r="BB43" i="7"/>
  <c r="AT43" i="7"/>
  <c r="FL42" i="7"/>
  <c r="FB42" i="7"/>
  <c r="EV42" i="7"/>
  <c r="ED42" i="7"/>
  <c r="DZ42" i="7"/>
  <c r="DV42" i="7"/>
  <c r="DH42" i="7"/>
  <c r="DC42" i="7"/>
  <c r="CX42" i="7"/>
  <c r="CJ42" i="7"/>
  <c r="CF42" i="7"/>
  <c r="CB42" i="7"/>
  <c r="BT42" i="7"/>
  <c r="BJ42" i="7"/>
  <c r="BD42" i="7"/>
  <c r="FD41" i="7"/>
  <c r="EY41" i="7"/>
  <c r="ET41" i="7"/>
  <c r="EL41" i="7"/>
  <c r="EF41" i="7"/>
  <c r="EB41" i="7"/>
  <c r="DX41" i="7"/>
  <c r="DF41" i="7"/>
  <c r="CZ41" i="7"/>
  <c r="CT41" i="7"/>
  <c r="CL41" i="7"/>
  <c r="CH41" i="7"/>
  <c r="CD41" i="7"/>
  <c r="BZ41" i="7"/>
  <c r="BL41" i="7"/>
  <c r="BG41" i="7"/>
  <c r="BB41" i="7"/>
  <c r="AT41" i="7"/>
  <c r="FL40" i="7"/>
  <c r="FB40" i="7"/>
  <c r="EV40" i="7"/>
  <c r="ED40" i="7"/>
  <c r="DZ40" i="7"/>
  <c r="DV40" i="7"/>
  <c r="DH40" i="7"/>
  <c r="DC40" i="7"/>
  <c r="CX40" i="7"/>
  <c r="CJ40" i="7"/>
  <c r="CF40" i="7"/>
  <c r="CB40" i="7"/>
  <c r="BT40" i="7"/>
  <c r="BJ40" i="7"/>
  <c r="BD40" i="7"/>
  <c r="FD39" i="7"/>
  <c r="EY39" i="7"/>
  <c r="ET39" i="7"/>
  <c r="EL39" i="7"/>
  <c r="EF39" i="7"/>
  <c r="EB39" i="7"/>
  <c r="DX39" i="7"/>
  <c r="DF39" i="7"/>
  <c r="CZ39" i="7"/>
  <c r="CT39" i="7"/>
  <c r="CL39" i="7"/>
  <c r="CH39" i="7"/>
  <c r="CD39" i="7"/>
  <c r="BZ39" i="7"/>
  <c r="BL39" i="7"/>
  <c r="BG39" i="7"/>
  <c r="BB39" i="7"/>
  <c r="AT39" i="7"/>
  <c r="FL38" i="7"/>
  <c r="FB38" i="7"/>
  <c r="EV38" i="7"/>
  <c r="ED38" i="7"/>
  <c r="DZ38" i="7"/>
  <c r="DV38" i="7"/>
  <c r="DH38" i="7"/>
  <c r="DC38" i="7"/>
  <c r="CX38" i="7"/>
  <c r="CJ38" i="7"/>
  <c r="CF38" i="7"/>
  <c r="CB38" i="7"/>
  <c r="BT38" i="7"/>
  <c r="BJ38" i="7"/>
  <c r="BD38" i="7"/>
  <c r="FD37" i="7"/>
  <c r="EY37" i="7"/>
  <c r="ET37" i="7"/>
  <c r="EL37" i="7"/>
  <c r="EF37" i="7"/>
  <c r="EB37" i="7"/>
  <c r="DX37" i="7"/>
  <c r="DF37" i="7"/>
  <c r="CZ37" i="7"/>
  <c r="CT37" i="7"/>
  <c r="CL37" i="7"/>
  <c r="CH37" i="7"/>
  <c r="CD37" i="7"/>
  <c r="BZ37" i="7"/>
  <c r="BL37" i="7"/>
  <c r="BG37" i="7"/>
  <c r="BB37" i="7"/>
  <c r="AT37" i="7"/>
  <c r="FL36" i="7"/>
  <c r="FB36" i="7"/>
  <c r="EV36" i="7"/>
  <c r="ED36" i="7"/>
  <c r="DZ36" i="7"/>
  <c r="DV36" i="7"/>
  <c r="DH36" i="7"/>
  <c r="DC36" i="7"/>
  <c r="CX36" i="7"/>
  <c r="CJ36" i="7"/>
  <c r="CF36" i="7"/>
  <c r="CB36" i="7"/>
  <c r="BT36" i="7"/>
  <c r="BJ36" i="7"/>
  <c r="BD36" i="7"/>
  <c r="FD35" i="7"/>
  <c r="EY35" i="7"/>
  <c r="ET35" i="7"/>
  <c r="EL35" i="7"/>
  <c r="EF35" i="7"/>
  <c r="EB35" i="7"/>
  <c r="DX35" i="7"/>
  <c r="DF35" i="7"/>
  <c r="CZ35" i="7"/>
  <c r="CT35" i="7"/>
  <c r="CL35" i="7"/>
  <c r="CH35" i="7"/>
  <c r="CD35" i="7"/>
  <c r="BZ35" i="7"/>
  <c r="BL35" i="7"/>
  <c r="BG35" i="7"/>
  <c r="BB35" i="7"/>
  <c r="AT35" i="7"/>
  <c r="FL34" i="7"/>
  <c r="FB34" i="7"/>
  <c r="EV34" i="7"/>
  <c r="ED34" i="7"/>
  <c r="DZ34" i="7"/>
  <c r="DV34" i="7"/>
  <c r="DH34" i="7"/>
  <c r="DC34" i="7"/>
  <c r="CX34" i="7"/>
  <c r="CJ34" i="7"/>
  <c r="CF34" i="7"/>
  <c r="CB34" i="7"/>
  <c r="BT34" i="7"/>
  <c r="BJ34" i="7"/>
  <c r="BD34" i="7"/>
  <c r="FD33" i="7"/>
  <c r="EY33" i="7"/>
  <c r="ET33" i="7"/>
  <c r="EL33" i="7"/>
  <c r="EF33" i="7"/>
  <c r="EB33" i="7"/>
  <c r="DX33" i="7"/>
  <c r="DF33" i="7"/>
  <c r="CZ33" i="7"/>
  <c r="CT33" i="7"/>
  <c r="CL33" i="7"/>
  <c r="CH33" i="7"/>
  <c r="CD33" i="7"/>
  <c r="BZ33" i="7"/>
  <c r="BL33" i="7"/>
  <c r="BG33" i="7"/>
  <c r="BB33" i="7"/>
  <c r="AT33" i="7"/>
  <c r="FL32" i="7"/>
  <c r="FB32" i="7"/>
  <c r="EV32" i="7"/>
  <c r="ED32" i="7"/>
  <c r="DZ32" i="7"/>
  <c r="DV32" i="7"/>
  <c r="DH32" i="7"/>
  <c r="DC32" i="7"/>
  <c r="CX32" i="7"/>
  <c r="CJ32" i="7"/>
  <c r="CF32" i="7"/>
  <c r="CB32" i="7"/>
  <c r="BT32" i="7"/>
  <c r="BJ32" i="7"/>
  <c r="BD32" i="7"/>
  <c r="FD30" i="7"/>
  <c r="EY30" i="7"/>
  <c r="ET30" i="7"/>
  <c r="EL30" i="7"/>
  <c r="EF30" i="7"/>
  <c r="EB30" i="7"/>
  <c r="DX30" i="7"/>
  <c r="DF30" i="7"/>
  <c r="CZ30" i="7"/>
  <c r="CT30" i="7"/>
  <c r="CL30" i="7"/>
  <c r="CH30" i="7"/>
  <c r="CD30" i="7"/>
  <c r="BZ30" i="7"/>
  <c r="BL30" i="7"/>
  <c r="BG30" i="7"/>
  <c r="BB30" i="7"/>
  <c r="AT30" i="7"/>
  <c r="FL29" i="7"/>
  <c r="FB29" i="7"/>
  <c r="EV29" i="7"/>
  <c r="ED29" i="7"/>
  <c r="DZ29" i="7"/>
  <c r="DV29" i="7"/>
  <c r="DH29" i="7"/>
  <c r="DC29" i="7"/>
  <c r="CX29" i="7"/>
  <c r="CJ29" i="7"/>
  <c r="CF29" i="7"/>
  <c r="CB29" i="7"/>
  <c r="BT29" i="7"/>
  <c r="BJ29" i="7"/>
  <c r="BD29" i="7"/>
  <c r="FJ28" i="7"/>
  <c r="FD28" i="7"/>
  <c r="EZ28" i="7"/>
  <c r="EN28" i="7"/>
  <c r="DP28" i="7"/>
  <c r="DI28" i="7"/>
  <c r="DE28" i="7"/>
  <c r="DA28" i="7"/>
  <c r="CV28" i="7"/>
  <c r="BV28" i="7"/>
  <c r="BN28" i="7"/>
  <c r="BJ28" i="7"/>
  <c r="BF28" i="7"/>
  <c r="BB28" i="7"/>
  <c r="FD27" i="7"/>
  <c r="EZ27" i="7"/>
  <c r="EV27" i="7"/>
  <c r="ED27" i="7"/>
  <c r="DZ27" i="7"/>
  <c r="DV27" i="7"/>
  <c r="DI27" i="7"/>
  <c r="DE27" i="7"/>
  <c r="DA27" i="7"/>
  <c r="CH27" i="7"/>
  <c r="CD27" i="7"/>
  <c r="BZ27" i="7"/>
  <c r="BL27" i="7"/>
  <c r="BG27" i="7"/>
  <c r="BB27" i="7"/>
  <c r="FJ26" i="7"/>
  <c r="EG26" i="7"/>
  <c r="EC26" i="7"/>
  <c r="DY26" i="7"/>
  <c r="DR26" i="7"/>
  <c r="CH26" i="7"/>
  <c r="CD26" i="7"/>
  <c r="BZ26" i="7"/>
  <c r="FF25" i="7"/>
  <c r="FB25" i="7"/>
  <c r="EX25" i="7"/>
  <c r="ET25" i="7"/>
  <c r="EF25" i="7"/>
  <c r="EB25" i="7"/>
  <c r="DX25" i="7"/>
  <c r="DN25" i="7"/>
  <c r="DG25" i="7"/>
  <c r="DC25" i="7"/>
  <c r="CY25" i="7"/>
  <c r="CK25" i="7"/>
  <c r="CG25" i="7"/>
  <c r="CC25" i="7"/>
  <c r="BV25" i="7"/>
  <c r="BL25" i="7"/>
  <c r="BH25" i="7"/>
  <c r="BD25" i="7"/>
  <c r="FE24" i="7"/>
  <c r="FA24" i="7"/>
  <c r="DJ24" i="7"/>
  <c r="DF24" i="7"/>
  <c r="DB24" i="7"/>
  <c r="CX24" i="7"/>
  <c r="BR24" i="7"/>
  <c r="BK24" i="7"/>
  <c r="BG24" i="7"/>
  <c r="BC24" i="7"/>
  <c r="FP23" i="7"/>
  <c r="FB23" i="7"/>
  <c r="EX23" i="7"/>
  <c r="ET23" i="7"/>
  <c r="EF23" i="7"/>
  <c r="EB23" i="7"/>
  <c r="DX23" i="7"/>
  <c r="DI23" i="7"/>
  <c r="DE23" i="7"/>
  <c r="DA23" i="7"/>
  <c r="CI23" i="7"/>
  <c r="CE23" i="7"/>
  <c r="CA23" i="7"/>
  <c r="BL23" i="7"/>
  <c r="BH23" i="7"/>
  <c r="BD23" i="7"/>
  <c r="FE22" i="7"/>
  <c r="FA22" i="7"/>
  <c r="EP22" i="7"/>
  <c r="DT22" i="7"/>
  <c r="DL22" i="7"/>
  <c r="DG22" i="7"/>
  <c r="DC22" i="7"/>
  <c r="CY22" i="7"/>
  <c r="CL22" i="7"/>
  <c r="BT22" i="7"/>
  <c r="BM22" i="7"/>
  <c r="BI22" i="7"/>
  <c r="BE22" i="7"/>
  <c r="AZ22" i="7"/>
  <c r="EP21" i="7"/>
  <c r="EG21" i="7"/>
  <c r="EC21" i="7"/>
  <c r="DY21" i="7"/>
  <c r="CN21" i="7"/>
  <c r="CH21" i="7"/>
  <c r="CC21" i="7"/>
  <c r="AR21" i="7"/>
  <c r="FB20" i="7"/>
  <c r="EX20" i="7"/>
  <c r="ET20" i="7"/>
  <c r="EL20" i="7"/>
  <c r="DE20" i="7"/>
  <c r="BI20" i="7"/>
  <c r="FH19" i="7"/>
  <c r="FA19" i="7"/>
  <c r="DP19" i="7"/>
  <c r="DE19" i="7"/>
  <c r="BP19" i="7"/>
  <c r="BI19" i="7"/>
  <c r="X19" i="7"/>
  <c r="DX19" i="7"/>
  <c r="EC19" i="7"/>
  <c r="T19" i="7"/>
  <c r="CD19" i="7"/>
  <c r="CJ19" i="7"/>
  <c r="W19" i="7"/>
  <c r="EG18" i="7"/>
  <c r="CV18" i="7"/>
  <c r="BT18" i="7"/>
  <c r="FE17" i="7"/>
  <c r="EZ17" i="7"/>
  <c r="EU17" i="7"/>
  <c r="DH17" i="7"/>
  <c r="DC17" i="7"/>
  <c r="BL17" i="7"/>
  <c r="BF17" i="7"/>
  <c r="EK17" i="7"/>
  <c r="EL17" i="7"/>
  <c r="CO17" i="7"/>
  <c r="CP17" i="7"/>
  <c r="AS17" i="7"/>
  <c r="AV17" i="7"/>
  <c r="FB16" i="7"/>
  <c r="DI16" i="7"/>
  <c r="X15" i="7"/>
  <c r="DY15" i="7"/>
  <c r="ED15" i="7"/>
  <c r="DZ15" i="7"/>
  <c r="DX15" i="7"/>
  <c r="EC15" i="7"/>
  <c r="T15" i="7"/>
  <c r="BZ15" i="7"/>
  <c r="CF15" i="7"/>
  <c r="CK15" i="7"/>
  <c r="CB15" i="7"/>
  <c r="CG15" i="7"/>
  <c r="CD15" i="7"/>
  <c r="CJ15" i="7"/>
  <c r="DE55" i="7"/>
  <c r="S28" i="7"/>
  <c r="FA23" i="7"/>
  <c r="EW23" i="7"/>
  <c r="DH23" i="7"/>
  <c r="DD23" i="7"/>
  <c r="CZ23" i="7"/>
  <c r="BK23" i="7"/>
  <c r="BG23" i="7"/>
  <c r="BC23" i="7"/>
  <c r="EN22" i="7"/>
  <c r="AX22" i="7"/>
  <c r="S22" i="7"/>
  <c r="V20" i="7"/>
  <c r="CY20" i="7"/>
  <c r="DC20" i="7"/>
  <c r="DG20" i="7"/>
  <c r="R20" i="7"/>
  <c r="BC20" i="7"/>
  <c r="BG20" i="7"/>
  <c r="BK20" i="7"/>
  <c r="FP18" i="7"/>
  <c r="EK18" i="7"/>
  <c r="EL18" i="7"/>
  <c r="CO18" i="7"/>
  <c r="CR18" i="7"/>
  <c r="AS18" i="7"/>
  <c r="AR18" i="7"/>
  <c r="AZ18" i="7"/>
  <c r="FD17" i="7"/>
  <c r="EY17" i="7"/>
  <c r="DG17" i="7"/>
  <c r="DA17" i="7"/>
  <c r="BJ17" i="7"/>
  <c r="BE17" i="7"/>
  <c r="BK58" i="7"/>
  <c r="DC55" i="7"/>
  <c r="BK55" i="7"/>
  <c r="BC55" i="7"/>
  <c r="DC53" i="7"/>
  <c r="BK53" i="7"/>
  <c r="BC53" i="7"/>
  <c r="Q53" i="7"/>
  <c r="DC51" i="7"/>
  <c r="BK51" i="7"/>
  <c r="BC51" i="7"/>
  <c r="DG50" i="7"/>
  <c r="CY50" i="7"/>
  <c r="BG50" i="7"/>
  <c r="DC49" i="7"/>
  <c r="CG49" i="7"/>
  <c r="BK49" i="7"/>
  <c r="BC49" i="7"/>
  <c r="DG48" i="7"/>
  <c r="CY48" i="7"/>
  <c r="BG48" i="7"/>
  <c r="FB43" i="7"/>
  <c r="EV43" i="7"/>
  <c r="ED43" i="7"/>
  <c r="DZ43" i="7"/>
  <c r="DV43" i="7"/>
  <c r="DH43" i="7"/>
  <c r="DC43" i="7"/>
  <c r="CX43" i="7"/>
  <c r="CJ43" i="7"/>
  <c r="CF43" i="7"/>
  <c r="CB43" i="7"/>
  <c r="BJ43" i="7"/>
  <c r="BD43" i="7"/>
  <c r="FD42" i="7"/>
  <c r="EY42" i="7"/>
  <c r="ET42" i="7"/>
  <c r="EF42" i="7"/>
  <c r="EB42" i="7"/>
  <c r="DX42" i="7"/>
  <c r="DF42" i="7"/>
  <c r="CZ42" i="7"/>
  <c r="CH42" i="7"/>
  <c r="CD42" i="7"/>
  <c r="BZ42" i="7"/>
  <c r="BL42" i="7"/>
  <c r="BG42" i="7"/>
  <c r="BB42" i="7"/>
  <c r="FB41" i="7"/>
  <c r="EV41" i="7"/>
  <c r="ED41" i="7"/>
  <c r="DZ41" i="7"/>
  <c r="DV41" i="7"/>
  <c r="DH41" i="7"/>
  <c r="DC41" i="7"/>
  <c r="CX41" i="7"/>
  <c r="CJ41" i="7"/>
  <c r="CF41" i="7"/>
  <c r="CB41" i="7"/>
  <c r="BJ41" i="7"/>
  <c r="BD41" i="7"/>
  <c r="FD40" i="7"/>
  <c r="EY40" i="7"/>
  <c r="ET40" i="7"/>
  <c r="EF40" i="7"/>
  <c r="EB40" i="7"/>
  <c r="DX40" i="7"/>
  <c r="DF40" i="7"/>
  <c r="CZ40" i="7"/>
  <c r="CH40" i="7"/>
  <c r="CD40" i="7"/>
  <c r="BZ40" i="7"/>
  <c r="BL40" i="7"/>
  <c r="BG40" i="7"/>
  <c r="BB40" i="7"/>
  <c r="FB39" i="7"/>
  <c r="EV39" i="7"/>
  <c r="ED39" i="7"/>
  <c r="DZ39" i="7"/>
  <c r="DV39" i="7"/>
  <c r="DH39" i="7"/>
  <c r="DC39" i="7"/>
  <c r="CX39" i="7"/>
  <c r="CJ39" i="7"/>
  <c r="CF39" i="7"/>
  <c r="CB39" i="7"/>
  <c r="BJ39" i="7"/>
  <c r="BD39" i="7"/>
  <c r="FD38" i="7"/>
  <c r="EY38" i="7"/>
  <c r="ET38" i="7"/>
  <c r="EF38" i="7"/>
  <c r="EB38" i="7"/>
  <c r="DX38" i="7"/>
  <c r="DF38" i="7"/>
  <c r="CZ38" i="7"/>
  <c r="CH38" i="7"/>
  <c r="CD38" i="7"/>
  <c r="BZ38" i="7"/>
  <c r="BL38" i="7"/>
  <c r="BG38" i="7"/>
  <c r="BB38" i="7"/>
  <c r="FB37" i="7"/>
  <c r="EV37" i="7"/>
  <c r="ED37" i="7"/>
  <c r="DZ37" i="7"/>
  <c r="DV37" i="7"/>
  <c r="DH37" i="7"/>
  <c r="DC37" i="7"/>
  <c r="CX37" i="7"/>
  <c r="CJ37" i="7"/>
  <c r="CF37" i="7"/>
  <c r="CB37" i="7"/>
  <c r="BJ37" i="7"/>
  <c r="BD37" i="7"/>
  <c r="FD36" i="7"/>
  <c r="EY36" i="7"/>
  <c r="ET36" i="7"/>
  <c r="EF36" i="7"/>
  <c r="EB36" i="7"/>
  <c r="DX36" i="7"/>
  <c r="DF36" i="7"/>
  <c r="CZ36" i="7"/>
  <c r="CH36" i="7"/>
  <c r="CD36" i="7"/>
  <c r="BZ36" i="7"/>
  <c r="BL36" i="7"/>
  <c r="BG36" i="7"/>
  <c r="BB36" i="7"/>
  <c r="FB35" i="7"/>
  <c r="EV35" i="7"/>
  <c r="ED35" i="7"/>
  <c r="DZ35" i="7"/>
  <c r="DV35" i="7"/>
  <c r="DH35" i="7"/>
  <c r="DC35" i="7"/>
  <c r="CX35" i="7"/>
  <c r="CJ35" i="7"/>
  <c r="CF35" i="7"/>
  <c r="CB35" i="7"/>
  <c r="BJ35" i="7"/>
  <c r="BD35" i="7"/>
  <c r="FD34" i="7"/>
  <c r="EY34" i="7"/>
  <c r="ET34" i="7"/>
  <c r="EF34" i="7"/>
  <c r="EB34" i="7"/>
  <c r="DX34" i="7"/>
  <c r="DF34" i="7"/>
  <c r="CZ34" i="7"/>
  <c r="CH34" i="7"/>
  <c r="CD34" i="7"/>
  <c r="BZ34" i="7"/>
  <c r="BL34" i="7"/>
  <c r="BG34" i="7"/>
  <c r="BB34" i="7"/>
  <c r="FB33" i="7"/>
  <c r="EV33" i="7"/>
  <c r="ED33" i="7"/>
  <c r="DZ33" i="7"/>
  <c r="DV33" i="7"/>
  <c r="DH33" i="7"/>
  <c r="DC33" i="7"/>
  <c r="CX33" i="7"/>
  <c r="CJ33" i="7"/>
  <c r="CF33" i="7"/>
  <c r="CB33" i="7"/>
  <c r="BJ33" i="7"/>
  <c r="BD33" i="7"/>
  <c r="FD32" i="7"/>
  <c r="EY32" i="7"/>
  <c r="ET32" i="7"/>
  <c r="EF32" i="7"/>
  <c r="EB32" i="7"/>
  <c r="DX32" i="7"/>
  <c r="DF32" i="7"/>
  <c r="CZ32" i="7"/>
  <c r="CH32" i="7"/>
  <c r="CD32" i="7"/>
  <c r="BZ32" i="7"/>
  <c r="BL32" i="7"/>
  <c r="BG32" i="7"/>
  <c r="BB32" i="7"/>
  <c r="FB30" i="7"/>
  <c r="EV30" i="7"/>
  <c r="ED30" i="7"/>
  <c r="DZ30" i="7"/>
  <c r="DV30" i="7"/>
  <c r="DH30" i="7"/>
  <c r="DC30" i="7"/>
  <c r="CX30" i="7"/>
  <c r="CJ30" i="7"/>
  <c r="CF30" i="7"/>
  <c r="CB30" i="7"/>
  <c r="BJ30" i="7"/>
  <c r="BD30" i="7"/>
  <c r="FD29" i="7"/>
  <c r="EY29" i="7"/>
  <c r="ET29" i="7"/>
  <c r="EF29" i="7"/>
  <c r="EB29" i="7"/>
  <c r="DX29" i="7"/>
  <c r="DF29" i="7"/>
  <c r="CZ29" i="7"/>
  <c r="CH29" i="7"/>
  <c r="CD29" i="7"/>
  <c r="BZ29" i="7"/>
  <c r="BL29" i="7"/>
  <c r="BG29" i="7"/>
  <c r="BB29" i="7"/>
  <c r="FN28" i="7"/>
  <c r="FF28" i="7"/>
  <c r="DT28" i="7"/>
  <c r="DL28" i="7"/>
  <c r="CN28" i="7"/>
  <c r="BR28" i="7"/>
  <c r="FB27" i="7"/>
  <c r="EX27" i="7"/>
  <c r="EF27" i="7"/>
  <c r="EB27" i="7"/>
  <c r="DX27" i="7"/>
  <c r="DG27" i="7"/>
  <c r="DC27" i="7"/>
  <c r="CY27" i="7"/>
  <c r="CJ27" i="7"/>
  <c r="CF27" i="7"/>
  <c r="CB27" i="7"/>
  <c r="BJ27" i="7"/>
  <c r="BD27" i="7"/>
  <c r="DJ26" i="7"/>
  <c r="BR26" i="7"/>
  <c r="FD25" i="7"/>
  <c r="EZ25" i="7"/>
  <c r="ED25" i="7"/>
  <c r="DZ25" i="7"/>
  <c r="DV25" i="7"/>
  <c r="DI25" i="7"/>
  <c r="DE25" i="7"/>
  <c r="DA25" i="7"/>
  <c r="CI25" i="7"/>
  <c r="CE25" i="7"/>
  <c r="CA25" i="7"/>
  <c r="BJ25" i="7"/>
  <c r="BF25" i="7"/>
  <c r="BB25" i="7"/>
  <c r="FJ24" i="7"/>
  <c r="DR24" i="7"/>
  <c r="FD23" i="7"/>
  <c r="EZ23" i="7"/>
  <c r="ED23" i="7"/>
  <c r="DZ23" i="7"/>
  <c r="DV23" i="7"/>
  <c r="DG23" i="7"/>
  <c r="DC23" i="7"/>
  <c r="CY23" i="7"/>
  <c r="CK23" i="7"/>
  <c r="CG23" i="7"/>
  <c r="CC23" i="7"/>
  <c r="BJ23" i="7"/>
  <c r="BF23" i="7"/>
  <c r="BB23" i="7"/>
  <c r="BX22" i="7"/>
  <c r="CT21" i="7"/>
  <c r="FD20" i="7"/>
  <c r="EZ20" i="7"/>
  <c r="DH20" i="7"/>
  <c r="DB20" i="7"/>
  <c r="BL20" i="7"/>
  <c r="BF20" i="7"/>
  <c r="CO20" i="7"/>
  <c r="CR20" i="7"/>
  <c r="AS20" i="7"/>
  <c r="AV20" i="7"/>
  <c r="EV19" i="7"/>
  <c r="EZ19" i="7"/>
  <c r="FD19" i="7"/>
  <c r="V19" i="7"/>
  <c r="CX19" i="7"/>
  <c r="DB19" i="7"/>
  <c r="DF19" i="7"/>
  <c r="R19" i="7"/>
  <c r="BD19" i="7"/>
  <c r="BH19" i="7"/>
  <c r="BL19" i="7"/>
  <c r="FL18" i="7"/>
  <c r="X18" i="7"/>
  <c r="DZ18" i="7"/>
  <c r="EF18" i="7"/>
  <c r="T18" i="7"/>
  <c r="BZ18" i="7"/>
  <c r="CF18" i="7"/>
  <c r="CK18" i="7"/>
  <c r="W18" i="7"/>
  <c r="FC17" i="7"/>
  <c r="DE17" i="7"/>
  <c r="BI17" i="7"/>
  <c r="W17" i="7"/>
  <c r="DT17" i="7"/>
  <c r="EV16" i="7"/>
  <c r="EZ16" i="7"/>
  <c r="EU16" i="7"/>
  <c r="EY16" i="7"/>
  <c r="FC16" i="7"/>
  <c r="V16" i="7"/>
  <c r="CZ16" i="7"/>
  <c r="DD16" i="7"/>
  <c r="DH16" i="7"/>
  <c r="CY16" i="7"/>
  <c r="DC16" i="7"/>
  <c r="DG16" i="7"/>
  <c r="R16" i="7"/>
  <c r="BD16" i="7"/>
  <c r="BH16" i="7"/>
  <c r="BL16" i="7"/>
  <c r="BC16" i="7"/>
  <c r="BG16" i="7"/>
  <c r="BK16" i="7"/>
  <c r="BC58" i="7"/>
  <c r="AT58" i="7"/>
  <c r="AP58" i="7"/>
  <c r="EC59" i="7"/>
  <c r="CK59" i="7"/>
  <c r="BS59" i="7"/>
  <c r="DI58" i="7"/>
  <c r="CU58" i="7"/>
  <c r="BI58" i="7"/>
  <c r="EC57" i="7"/>
  <c r="CK57" i="7"/>
  <c r="BS57" i="7"/>
  <c r="S57" i="7"/>
  <c r="EF56" i="7"/>
  <c r="BS56" i="7"/>
  <c r="DI55" i="7"/>
  <c r="CU55" i="7"/>
  <c r="BI55" i="7"/>
  <c r="DX54" i="7"/>
  <c r="BX54" i="7"/>
  <c r="BS54" i="7"/>
  <c r="DA53" i="7"/>
  <c r="BA53" i="7"/>
  <c r="AW53" i="7"/>
  <c r="CK52" i="7"/>
  <c r="S52" i="7"/>
  <c r="DI51" i="7"/>
  <c r="BI51" i="7"/>
  <c r="DI49" i="7"/>
  <c r="BI49" i="7"/>
  <c r="CK48" i="7"/>
  <c r="EZ43" i="7"/>
  <c r="EU43" i="7"/>
  <c r="DG43" i="7"/>
  <c r="DB43" i="7"/>
  <c r="BH43" i="7"/>
  <c r="BC43" i="7"/>
  <c r="EE42" i="7"/>
  <c r="EA42" i="7"/>
  <c r="DW42" i="7"/>
  <c r="CK42" i="7"/>
  <c r="CG42" i="7"/>
  <c r="CC42" i="7"/>
  <c r="EZ41" i="7"/>
  <c r="EU41" i="7"/>
  <c r="DG41" i="7"/>
  <c r="DB41" i="7"/>
  <c r="BH41" i="7"/>
  <c r="BC41" i="7"/>
  <c r="EE40" i="7"/>
  <c r="EA40" i="7"/>
  <c r="DW40" i="7"/>
  <c r="CK40" i="7"/>
  <c r="CG40" i="7"/>
  <c r="CC40" i="7"/>
  <c r="EZ39" i="7"/>
  <c r="EU39" i="7"/>
  <c r="DG39" i="7"/>
  <c r="DB39" i="7"/>
  <c r="BH39" i="7"/>
  <c r="BC39" i="7"/>
  <c r="EE38" i="7"/>
  <c r="EA38" i="7"/>
  <c r="DW38" i="7"/>
  <c r="CK38" i="7"/>
  <c r="CG38" i="7"/>
  <c r="CC38" i="7"/>
  <c r="EZ37" i="7"/>
  <c r="EU37" i="7"/>
  <c r="DG37" i="7"/>
  <c r="DB37" i="7"/>
  <c r="BH37" i="7"/>
  <c r="BC37" i="7"/>
  <c r="EE36" i="7"/>
  <c r="EA36" i="7"/>
  <c r="DW36" i="7"/>
  <c r="CK36" i="7"/>
  <c r="CG36" i="7"/>
  <c r="CC36" i="7"/>
  <c r="EZ35" i="7"/>
  <c r="EU35" i="7"/>
  <c r="DG35" i="7"/>
  <c r="DB35" i="7"/>
  <c r="BH35" i="7"/>
  <c r="BC35" i="7"/>
  <c r="EE34" i="7"/>
  <c r="EA34" i="7"/>
  <c r="DW34" i="7"/>
  <c r="CK34" i="7"/>
  <c r="CG34" i="7"/>
  <c r="CC34" i="7"/>
  <c r="BH33" i="7"/>
  <c r="BC33" i="7"/>
  <c r="ET17" i="7"/>
  <c r="EX17" i="7"/>
  <c r="FB17" i="7"/>
  <c r="V17" i="7"/>
  <c r="CX17" i="7"/>
  <c r="DB17" i="7"/>
  <c r="DF17" i="7"/>
  <c r="R17" i="7"/>
  <c r="BC17" i="7"/>
  <c r="BG17" i="7"/>
  <c r="BK17" i="7"/>
  <c r="EK14" i="7"/>
  <c r="EN14" i="7"/>
  <c r="EH14" i="7"/>
  <c r="EP14" i="7"/>
  <c r="EL14" i="7"/>
  <c r="CO14" i="7"/>
  <c r="CL14" i="7"/>
  <c r="CT14" i="7"/>
  <c r="CN14" i="7"/>
  <c r="CV14" i="7"/>
  <c r="CR14" i="7"/>
  <c r="AS14" i="7"/>
  <c r="AT14" i="7"/>
  <c r="AV14" i="7"/>
  <c r="AR14" i="7"/>
  <c r="AZ14" i="7"/>
  <c r="EN16" i="7"/>
  <c r="CR16" i="7"/>
  <c r="AV16" i="7"/>
  <c r="FD15" i="7"/>
  <c r="EZ15" i="7"/>
  <c r="DL15" i="7"/>
  <c r="DF15" i="7"/>
  <c r="DB15" i="7"/>
  <c r="CX15" i="7"/>
  <c r="BL15" i="7"/>
  <c r="BH15" i="7"/>
  <c r="BD15" i="7"/>
  <c r="EF14" i="7"/>
  <c r="DZ14" i="7"/>
  <c r="CK14" i="7"/>
  <c r="CF14" i="7"/>
  <c r="BZ14" i="7"/>
  <c r="FH13" i="7"/>
  <c r="FB13" i="7"/>
  <c r="EX13" i="7"/>
  <c r="ET13" i="7"/>
  <c r="EL13" i="7"/>
  <c r="DT13" i="7"/>
  <c r="DF13" i="7"/>
  <c r="DB13" i="7"/>
  <c r="CX13" i="7"/>
  <c r="CP13" i="7"/>
  <c r="BK13" i="7"/>
  <c r="BG13" i="7"/>
  <c r="BC13" i="7"/>
  <c r="AV13" i="7"/>
  <c r="DX59" i="8"/>
  <c r="DF59" i="8"/>
  <c r="DB59" i="8"/>
  <c r="CJ59" i="8"/>
  <c r="CD59" i="8"/>
  <c r="BX59" i="8"/>
  <c r="BL59" i="8"/>
  <c r="BH59" i="8"/>
  <c r="BD59" i="8"/>
  <c r="ED58" i="8"/>
  <c r="DZ58" i="8"/>
  <c r="CU58" i="8"/>
  <c r="CP58" i="8"/>
  <c r="CK58" i="8"/>
  <c r="BX58" i="8"/>
  <c r="BT58" i="8"/>
  <c r="BP58" i="8"/>
  <c r="AW58" i="8"/>
  <c r="AQ58" i="8"/>
  <c r="EF57" i="8"/>
  <c r="DX57" i="8"/>
  <c r="DF57" i="8"/>
  <c r="CZ57" i="8"/>
  <c r="CP57" i="8"/>
  <c r="BT57" i="8"/>
  <c r="BL57" i="8"/>
  <c r="BG57" i="8"/>
  <c r="BB57" i="8"/>
  <c r="V57" i="8"/>
  <c r="EG56" i="8"/>
  <c r="EB56" i="8"/>
  <c r="DW56" i="8"/>
  <c r="CW56" i="8"/>
  <c r="CS56" i="8"/>
  <c r="CO56" i="8"/>
  <c r="CK56" i="8"/>
  <c r="CC56" i="8"/>
  <c r="BW56" i="8"/>
  <c r="BQ56" i="8"/>
  <c r="AY56" i="8"/>
  <c r="AU56" i="8"/>
  <c r="AQ56" i="8"/>
  <c r="S56" i="8"/>
  <c r="DH55" i="8"/>
  <c r="DD55" i="8"/>
  <c r="CZ55" i="8"/>
  <c r="CT55" i="8"/>
  <c r="CL55" i="8"/>
  <c r="CG55" i="8"/>
  <c r="CB55" i="8"/>
  <c r="BJ55" i="8"/>
  <c r="BF55" i="8"/>
  <c r="BB55" i="8"/>
  <c r="AT55" i="8"/>
  <c r="T55" i="8"/>
  <c r="EF54" i="8"/>
  <c r="EB54" i="8"/>
  <c r="DX54" i="8"/>
  <c r="DG54" i="8"/>
  <c r="CY54" i="8"/>
  <c r="CS54" i="8"/>
  <c r="CM54" i="8"/>
  <c r="BV54" i="8"/>
  <c r="BR54" i="8"/>
  <c r="BN54" i="8"/>
  <c r="BG54" i="8"/>
  <c r="AY54" i="8"/>
  <c r="AT54" i="8"/>
  <c r="X54" i="8"/>
  <c r="EB53" i="8"/>
  <c r="CK53" i="8"/>
  <c r="CG53" i="8"/>
  <c r="CC53" i="8"/>
  <c r="BX53" i="8"/>
  <c r="BP53" i="8"/>
  <c r="AT53" i="8"/>
  <c r="R53" i="8"/>
  <c r="EE52" i="8"/>
  <c r="DY52" i="8"/>
  <c r="DC52" i="8"/>
  <c r="CU52" i="8"/>
  <c r="CQ52" i="8"/>
  <c r="BY52" i="8"/>
  <c r="BT52" i="8"/>
  <c r="BO52" i="8"/>
  <c r="BA52" i="8"/>
  <c r="AW52" i="8"/>
  <c r="AS52" i="8"/>
  <c r="X52" i="8"/>
  <c r="DX51" i="8"/>
  <c r="DF51" i="8"/>
  <c r="DB51" i="8"/>
  <c r="CJ51" i="8"/>
  <c r="CD51" i="8"/>
  <c r="BX51" i="8"/>
  <c r="BL51" i="8"/>
  <c r="BH51" i="8"/>
  <c r="BD51" i="8"/>
  <c r="ED50" i="8"/>
  <c r="DZ50" i="8"/>
  <c r="DV50" i="8"/>
  <c r="CU50" i="8"/>
  <c r="CP50" i="8"/>
  <c r="CK50" i="8"/>
  <c r="BX50" i="8"/>
  <c r="BT50" i="8"/>
  <c r="BP50" i="8"/>
  <c r="AW50" i="8"/>
  <c r="AQ50" i="8"/>
  <c r="S50" i="8"/>
  <c r="EF49" i="8"/>
  <c r="DX49" i="8"/>
  <c r="DF49" i="8"/>
  <c r="CZ49" i="8"/>
  <c r="CP49" i="8"/>
  <c r="BT49" i="8"/>
  <c r="BL49" i="8"/>
  <c r="BG49" i="8"/>
  <c r="BB49" i="8"/>
  <c r="V49" i="8"/>
  <c r="EG48" i="8"/>
  <c r="EB48" i="8"/>
  <c r="DW48" i="8"/>
  <c r="CW48" i="8"/>
  <c r="CS48" i="8"/>
  <c r="CO48" i="8"/>
  <c r="CK48" i="8"/>
  <c r="CC48" i="8"/>
  <c r="BW48" i="8"/>
  <c r="BQ48" i="8"/>
  <c r="AY48" i="8"/>
  <c r="AU48" i="8"/>
  <c r="AQ48" i="8"/>
  <c r="S48" i="8"/>
  <c r="EY43" i="8"/>
  <c r="CY43" i="8"/>
  <c r="CK42" i="8"/>
  <c r="EY41" i="8"/>
  <c r="CY41" i="8"/>
  <c r="CK40" i="8"/>
  <c r="EY39" i="8"/>
  <c r="CY39" i="8"/>
  <c r="CK38" i="8"/>
  <c r="EY37" i="8"/>
  <c r="CY37" i="8"/>
  <c r="CK36" i="8"/>
  <c r="EY35" i="8"/>
  <c r="CY35" i="8"/>
  <c r="CK34" i="8"/>
  <c r="EY33" i="8"/>
  <c r="CY33" i="8"/>
  <c r="CK32" i="8"/>
  <c r="EY30" i="8"/>
  <c r="CY30" i="8"/>
  <c r="CK29" i="8"/>
  <c r="EY28" i="8"/>
  <c r="CY28" i="8"/>
  <c r="DY27" i="8"/>
  <c r="FC26" i="8"/>
  <c r="DC26" i="8"/>
  <c r="EC25" i="8"/>
  <c r="CC25" i="8"/>
  <c r="BG24" i="8"/>
  <c r="EG23" i="8"/>
  <c r="BK22" i="8"/>
  <c r="CK21" i="8"/>
  <c r="EY20" i="8"/>
  <c r="CY20" i="8"/>
  <c r="DY19" i="8"/>
  <c r="FC18" i="8"/>
  <c r="DC18" i="8"/>
  <c r="EC17" i="8"/>
  <c r="CC17" i="8"/>
  <c r="BG16" i="8"/>
  <c r="EG15" i="8"/>
  <c r="BK14" i="8"/>
  <c r="CK13" i="8"/>
  <c r="DI59" i="9"/>
  <c r="DE59" i="9"/>
  <c r="DA59" i="9"/>
  <c r="CW59" i="9"/>
  <c r="CR59" i="9"/>
  <c r="CL59" i="9"/>
  <c r="BJ59" i="9"/>
  <c r="BF59" i="9"/>
  <c r="BB59" i="9"/>
  <c r="AT59" i="9"/>
  <c r="V59" i="9"/>
  <c r="EF58" i="9"/>
  <c r="EB58" i="9"/>
  <c r="DG58" i="9"/>
  <c r="DB58" i="9"/>
  <c r="CI58" i="9"/>
  <c r="CD58" i="9"/>
  <c r="BY58" i="9"/>
  <c r="BU58" i="9"/>
  <c r="BK58" i="9"/>
  <c r="BC58" i="9"/>
  <c r="EF57" i="9"/>
  <c r="DX57" i="9"/>
  <c r="CY57" i="9"/>
  <c r="CR57" i="9"/>
  <c r="CM57" i="9"/>
  <c r="BT57" i="9"/>
  <c r="BK57" i="9"/>
  <c r="AY57" i="9"/>
  <c r="AT57" i="9"/>
  <c r="U57" i="9"/>
  <c r="EF56" i="9"/>
  <c r="DX56" i="9"/>
  <c r="DE56" i="9"/>
  <c r="CZ56" i="9"/>
  <c r="CU56" i="9"/>
  <c r="CQ56" i="9"/>
  <c r="CM56" i="9"/>
  <c r="BX56" i="9"/>
  <c r="BL56" i="9"/>
  <c r="BG56" i="9"/>
  <c r="BA56" i="9"/>
  <c r="AW56" i="9"/>
  <c r="AS56" i="9"/>
  <c r="V56" i="9"/>
  <c r="EG55" i="9"/>
  <c r="EB55" i="9"/>
  <c r="DV55" i="9"/>
  <c r="DF55" i="9"/>
  <c r="DB55" i="9"/>
  <c r="CP55" i="9"/>
  <c r="BU55" i="9"/>
  <c r="BP55" i="9"/>
  <c r="BK55" i="9"/>
  <c r="BG55" i="9"/>
  <c r="AW55" i="9"/>
  <c r="X55" i="9"/>
  <c r="EG54" i="9"/>
  <c r="EC54" i="9"/>
  <c r="CK54" i="9"/>
  <c r="CE54" i="9"/>
  <c r="BZ54" i="9"/>
  <c r="BV54" i="9"/>
  <c r="Q54" i="9"/>
  <c r="AQ54" i="9"/>
  <c r="AY54" i="9"/>
  <c r="CK53" i="9"/>
  <c r="CF53" i="9"/>
  <c r="AY53" i="9"/>
  <c r="DA53" i="9"/>
  <c r="CY53" i="9"/>
  <c r="DG53" i="9"/>
  <c r="BE53" i="9"/>
  <c r="BD53" i="9"/>
  <c r="BL53" i="9"/>
  <c r="R53" i="9"/>
  <c r="DE52" i="9"/>
  <c r="CY52" i="9"/>
  <c r="BY52" i="9"/>
  <c r="BH52" i="9"/>
  <c r="CN52" i="9"/>
  <c r="CR52" i="9"/>
  <c r="CV52" i="9"/>
  <c r="AS52" i="9"/>
  <c r="AW52" i="9"/>
  <c r="BA52" i="9"/>
  <c r="Q52" i="9"/>
  <c r="DF51" i="9"/>
  <c r="CS51" i="9"/>
  <c r="BH51" i="9"/>
  <c r="CA51" i="9"/>
  <c r="CD51" i="9"/>
  <c r="EF50" i="9"/>
  <c r="DY50" i="9"/>
  <c r="CL50" i="9"/>
  <c r="BT50" i="9"/>
  <c r="S50" i="9"/>
  <c r="ED49" i="9"/>
  <c r="BU49" i="9"/>
  <c r="CN49" i="9"/>
  <c r="CQ49" i="9"/>
  <c r="AR49" i="9"/>
  <c r="Q49" i="9"/>
  <c r="AU49" i="9"/>
  <c r="CU48" i="9"/>
  <c r="CJ48" i="9"/>
  <c r="AY48" i="9"/>
  <c r="DA48" i="9"/>
  <c r="CY48" i="9"/>
  <c r="DG48" i="9"/>
  <c r="BE48" i="9"/>
  <c r="BD48" i="9"/>
  <c r="BL48" i="9"/>
  <c r="R48" i="9"/>
  <c r="EG59" i="10"/>
  <c r="EB59" i="10"/>
  <c r="DV59" i="10"/>
  <c r="BX59" i="10"/>
  <c r="BS59" i="10"/>
  <c r="BN59" i="10"/>
  <c r="AT59" i="10"/>
  <c r="V59" i="10"/>
  <c r="DA59" i="10"/>
  <c r="DF59" i="10"/>
  <c r="R59" i="10"/>
  <c r="BB59" i="10"/>
  <c r="BG59" i="10"/>
  <c r="BM59" i="10"/>
  <c r="CJ58" i="10"/>
  <c r="CE58" i="10"/>
  <c r="DX55" i="10"/>
  <c r="EB55" i="10"/>
  <c r="EF55" i="10"/>
  <c r="DY55" i="10"/>
  <c r="EC55" i="10"/>
  <c r="EG55" i="10"/>
  <c r="X55" i="10"/>
  <c r="DW55" i="10"/>
  <c r="EA55" i="10"/>
  <c r="EE55" i="10"/>
  <c r="BN55" i="10"/>
  <c r="BR55" i="10"/>
  <c r="BV55" i="10"/>
  <c r="S55" i="10"/>
  <c r="BO55" i="10"/>
  <c r="BS55" i="10"/>
  <c r="BW55" i="10"/>
  <c r="BQ55" i="10"/>
  <c r="BU55" i="10"/>
  <c r="BY55" i="10"/>
  <c r="Q58" i="8"/>
  <c r="Q56" i="8"/>
  <c r="R55" i="8"/>
  <c r="Q50" i="8"/>
  <c r="Q48" i="8"/>
  <c r="CO53" i="9"/>
  <c r="U53" i="9"/>
  <c r="CM53" i="9"/>
  <c r="CR53" i="9"/>
  <c r="AS53" i="9"/>
  <c r="AR53" i="9"/>
  <c r="AX53" i="9"/>
  <c r="Q53" i="9"/>
  <c r="Q50" i="9"/>
  <c r="AT50" i="9"/>
  <c r="U48" i="9"/>
  <c r="CL48" i="9"/>
  <c r="CP48" i="9"/>
  <c r="CT48" i="9"/>
  <c r="AS48" i="9"/>
  <c r="AR48" i="9"/>
  <c r="AX48" i="9"/>
  <c r="Q48" i="9"/>
  <c r="CN59" i="10"/>
  <c r="CP59" i="10"/>
  <c r="DA58" i="10"/>
  <c r="DG58" i="10"/>
  <c r="BE58" i="10"/>
  <c r="BK58" i="10"/>
  <c r="BC58" i="10"/>
  <c r="T57" i="10"/>
  <c r="CA57" i="10"/>
  <c r="CF57" i="10"/>
  <c r="CK57" i="10"/>
  <c r="CB57" i="10"/>
  <c r="CG57" i="10"/>
  <c r="CE57" i="10"/>
  <c r="CJ57" i="10"/>
  <c r="BA56" i="10"/>
  <c r="CG59" i="8"/>
  <c r="CB59" i="8"/>
  <c r="T59" i="8"/>
  <c r="CS58" i="8"/>
  <c r="CM58" i="8"/>
  <c r="AY58" i="8"/>
  <c r="AT58" i="8"/>
  <c r="EB57" i="8"/>
  <c r="BX57" i="8"/>
  <c r="BP57" i="8"/>
  <c r="R57" i="8"/>
  <c r="CU56" i="8"/>
  <c r="CQ56" i="8"/>
  <c r="CM56" i="8"/>
  <c r="BA56" i="8"/>
  <c r="AW56" i="8"/>
  <c r="AS56" i="8"/>
  <c r="DF55" i="8"/>
  <c r="DB55" i="8"/>
  <c r="CX55" i="8"/>
  <c r="BL55" i="8"/>
  <c r="BH55" i="8"/>
  <c r="BD55" i="8"/>
  <c r="ED54" i="8"/>
  <c r="DZ54" i="8"/>
  <c r="DV54" i="8"/>
  <c r="BX54" i="8"/>
  <c r="BT54" i="8"/>
  <c r="BP54" i="8"/>
  <c r="S54" i="8"/>
  <c r="CP53" i="8"/>
  <c r="EG52" i="8"/>
  <c r="EB52" i="8"/>
  <c r="DW52" i="8"/>
  <c r="BW52" i="8"/>
  <c r="BQ52" i="8"/>
  <c r="S52" i="8"/>
  <c r="CG51" i="8"/>
  <c r="CB51" i="8"/>
  <c r="T51" i="8"/>
  <c r="CS50" i="8"/>
  <c r="CM50" i="8"/>
  <c r="BR50" i="8"/>
  <c r="AY50" i="8"/>
  <c r="AT50" i="8"/>
  <c r="EB49" i="8"/>
  <c r="BX49" i="8"/>
  <c r="BP49" i="8"/>
  <c r="AT49" i="8"/>
  <c r="R49" i="8"/>
  <c r="CU48" i="8"/>
  <c r="CQ48" i="8"/>
  <c r="CM48" i="8"/>
  <c r="BA48" i="8"/>
  <c r="AW48" i="8"/>
  <c r="AS48" i="8"/>
  <c r="X48" i="8"/>
  <c r="BG43" i="8"/>
  <c r="CC42" i="8"/>
  <c r="BG41" i="8"/>
  <c r="CC40" i="8"/>
  <c r="BG39" i="8"/>
  <c r="CC38" i="8"/>
  <c r="BG37" i="8"/>
  <c r="CC36" i="8"/>
  <c r="BG35" i="8"/>
  <c r="CC34" i="8"/>
  <c r="BG33" i="8"/>
  <c r="CC32" i="8"/>
  <c r="BG30" i="8"/>
  <c r="CC29" i="8"/>
  <c r="BG28" i="8"/>
  <c r="EG27" i="8"/>
  <c r="CK25" i="8"/>
  <c r="EY24" i="8"/>
  <c r="DY23" i="8"/>
  <c r="DC22" i="8"/>
  <c r="CC21" i="8"/>
  <c r="BG20" i="8"/>
  <c r="EG19" i="8"/>
  <c r="CK17" i="8"/>
  <c r="EY16" i="8"/>
  <c r="DY15" i="8"/>
  <c r="DC14" i="8"/>
  <c r="CC13" i="8"/>
  <c r="DG59" i="9"/>
  <c r="DC59" i="9"/>
  <c r="CY59" i="9"/>
  <c r="CG59" i="9"/>
  <c r="BL59" i="9"/>
  <c r="BH59" i="9"/>
  <c r="BD59" i="9"/>
  <c r="R59" i="9"/>
  <c r="DE58" i="9"/>
  <c r="CY58" i="9"/>
  <c r="CG58" i="9"/>
  <c r="CA58" i="9"/>
  <c r="BG58" i="9"/>
  <c r="T58" i="9"/>
  <c r="EB57" i="9"/>
  <c r="CU57" i="9"/>
  <c r="CP57" i="9"/>
  <c r="BX57" i="9"/>
  <c r="BP57" i="9"/>
  <c r="AV57" i="9"/>
  <c r="AQ57" i="9"/>
  <c r="Q57" i="9"/>
  <c r="EB56" i="9"/>
  <c r="CW56" i="9"/>
  <c r="CS56" i="9"/>
  <c r="BP56" i="9"/>
  <c r="AY56" i="9"/>
  <c r="AU56" i="9"/>
  <c r="AQ56" i="9"/>
  <c r="R56" i="9"/>
  <c r="ED55" i="9"/>
  <c r="DY55" i="9"/>
  <c r="CT55" i="9"/>
  <c r="CL55" i="9"/>
  <c r="BX55" i="9"/>
  <c r="BR55" i="9"/>
  <c r="BA55" i="9"/>
  <c r="AS55" i="9"/>
  <c r="S55" i="9"/>
  <c r="CH54" i="9"/>
  <c r="CC54" i="9"/>
  <c r="S54" i="9"/>
  <c r="BO54" i="9"/>
  <c r="BS54" i="9"/>
  <c r="T54" i="9"/>
  <c r="CU53" i="9"/>
  <c r="CN53" i="9"/>
  <c r="AU53" i="9"/>
  <c r="CA53" i="9"/>
  <c r="CE53" i="9"/>
  <c r="CI53" i="9"/>
  <c r="DI52" i="9"/>
  <c r="BK52" i="9"/>
  <c r="DV52" i="9"/>
  <c r="X52" i="9"/>
  <c r="DY52" i="9"/>
  <c r="EG52" i="9"/>
  <c r="BN52" i="9"/>
  <c r="BT52" i="9"/>
  <c r="V51" i="9"/>
  <c r="CZ51" i="9"/>
  <c r="DD51" i="9"/>
  <c r="DH51" i="9"/>
  <c r="BE51" i="9"/>
  <c r="BI51" i="9"/>
  <c r="BM51" i="9"/>
  <c r="EC50" i="9"/>
  <c r="CT50" i="9"/>
  <c r="BX50" i="9"/>
  <c r="CA50" i="9"/>
  <c r="T50" i="9"/>
  <c r="CC50" i="9"/>
  <c r="CK50" i="9"/>
  <c r="X49" i="9"/>
  <c r="DX49" i="9"/>
  <c r="EB49" i="9"/>
  <c r="EF49" i="9"/>
  <c r="BP49" i="9"/>
  <c r="BT49" i="9"/>
  <c r="BX49" i="9"/>
  <c r="CW48" i="9"/>
  <c r="CR48" i="9"/>
  <c r="CM48" i="9"/>
  <c r="AU48" i="9"/>
  <c r="BZ48" i="9"/>
  <c r="CD48" i="9"/>
  <c r="CH48" i="9"/>
  <c r="ED59" i="10"/>
  <c r="BV59" i="10"/>
  <c r="CY58" i="10"/>
  <c r="CG58" i="10"/>
  <c r="CI57" i="10"/>
  <c r="EG14" i="7"/>
  <c r="EB14" i="7"/>
  <c r="DV14" i="7"/>
  <c r="CG14" i="7"/>
  <c r="CB14" i="7"/>
  <c r="FC13" i="7"/>
  <c r="EY13" i="7"/>
  <c r="DG13" i="7"/>
  <c r="DC13" i="7"/>
  <c r="CY13" i="7"/>
  <c r="BL13" i="7"/>
  <c r="BH13" i="7"/>
  <c r="BD13" i="7"/>
  <c r="EB59" i="8"/>
  <c r="CK59" i="8"/>
  <c r="CF59" i="8"/>
  <c r="BZ59" i="8"/>
  <c r="CW58" i="8"/>
  <c r="CQ58" i="8"/>
  <c r="CL58" i="8"/>
  <c r="AX58" i="8"/>
  <c r="AS58" i="8"/>
  <c r="U58" i="8"/>
  <c r="DZ57" i="8"/>
  <c r="DG57" i="8"/>
  <c r="DB57" i="8"/>
  <c r="BV57" i="8"/>
  <c r="BN57" i="8"/>
  <c r="BH57" i="8"/>
  <c r="BC57" i="8"/>
  <c r="CT56" i="8"/>
  <c r="CP56" i="8"/>
  <c r="CL56" i="8"/>
  <c r="CE56" i="8"/>
  <c r="AZ56" i="8"/>
  <c r="AV56" i="8"/>
  <c r="DI55" i="8"/>
  <c r="DE55" i="8"/>
  <c r="DA55" i="8"/>
  <c r="CV55" i="8"/>
  <c r="CN55" i="8"/>
  <c r="BK55" i="8"/>
  <c r="BG55" i="8"/>
  <c r="AV55" i="8"/>
  <c r="EG54" i="8"/>
  <c r="EC54" i="8"/>
  <c r="DI54" i="8"/>
  <c r="DA54" i="8"/>
  <c r="BW54" i="8"/>
  <c r="BS54" i="8"/>
  <c r="BI54" i="8"/>
  <c r="Q54" i="8"/>
  <c r="CL53" i="8"/>
  <c r="CH53" i="8"/>
  <c r="CD53" i="8"/>
  <c r="BZ53" i="8"/>
  <c r="AX53" i="8"/>
  <c r="EF52" i="8"/>
  <c r="EA52" i="8"/>
  <c r="BU52" i="8"/>
  <c r="BP52" i="8"/>
  <c r="CK51" i="8"/>
  <c r="CF51" i="8"/>
  <c r="BZ51" i="8"/>
  <c r="CW50" i="8"/>
  <c r="CQ50" i="8"/>
  <c r="CL50" i="8"/>
  <c r="AX50" i="8"/>
  <c r="AS50" i="8"/>
  <c r="U50" i="8"/>
  <c r="DZ49" i="8"/>
  <c r="BV49" i="8"/>
  <c r="BN49" i="8"/>
  <c r="CT48" i="8"/>
  <c r="CP48" i="8"/>
  <c r="CL48" i="8"/>
  <c r="AZ48" i="8"/>
  <c r="AV48" i="8"/>
  <c r="FC43" i="8"/>
  <c r="FC41" i="8"/>
  <c r="FC39" i="8"/>
  <c r="FC37" i="8"/>
  <c r="FC35" i="8"/>
  <c r="FC33" i="8"/>
  <c r="FC30" i="8"/>
  <c r="FC28" i="8"/>
  <c r="EC27" i="8"/>
  <c r="BK24" i="8"/>
  <c r="CY22" i="8"/>
  <c r="FC20" i="8"/>
  <c r="EC19" i="8"/>
  <c r="BK16" i="8"/>
  <c r="CY14" i="8"/>
  <c r="DF59" i="9"/>
  <c r="DB59" i="9"/>
  <c r="BK59" i="9"/>
  <c r="BG59" i="9"/>
  <c r="CK58" i="9"/>
  <c r="CE58" i="9"/>
  <c r="BZ58" i="9"/>
  <c r="EA57" i="9"/>
  <c r="BW57" i="9"/>
  <c r="BO57" i="9"/>
  <c r="EG56" i="9"/>
  <c r="DY56" i="9"/>
  <c r="BV55" i="9"/>
  <c r="BQ55" i="9"/>
  <c r="CG54" i="9"/>
  <c r="CA54" i="9"/>
  <c r="CT53" i="9"/>
  <c r="CL53" i="9"/>
  <c r="AZ53" i="9"/>
  <c r="AT53" i="9"/>
  <c r="CX52" i="9"/>
  <c r="DA52" i="9"/>
  <c r="DG52" i="9"/>
  <c r="BB52" i="9"/>
  <c r="R52" i="9"/>
  <c r="BG52" i="9"/>
  <c r="BL52" i="9"/>
  <c r="U51" i="9"/>
  <c r="CL51" i="9"/>
  <c r="CT51" i="9"/>
  <c r="Q51" i="9"/>
  <c r="AX51" i="9"/>
  <c r="CP50" i="9"/>
  <c r="DW50" i="9"/>
  <c r="DV50" i="9"/>
  <c r="EB50" i="9"/>
  <c r="EG50" i="9"/>
  <c r="BO50" i="9"/>
  <c r="BQ50" i="9"/>
  <c r="BV50" i="9"/>
  <c r="V49" i="9"/>
  <c r="DC49" i="9"/>
  <c r="R49" i="9"/>
  <c r="BG49" i="9"/>
  <c r="CV48" i="9"/>
  <c r="CQ48" i="9"/>
  <c r="AZ48" i="9"/>
  <c r="AT48" i="9"/>
  <c r="X59" i="10"/>
  <c r="DW59" i="10"/>
  <c r="EA59" i="10"/>
  <c r="EE59" i="10"/>
  <c r="BQ59" i="10"/>
  <c r="BU59" i="10"/>
  <c r="BY59" i="10"/>
  <c r="S59" i="10"/>
  <c r="T58" i="10"/>
  <c r="BZ58" i="10"/>
  <c r="CD58" i="10"/>
  <c r="CH58" i="10"/>
  <c r="CC57" i="10"/>
  <c r="U56" i="10"/>
  <c r="CL56" i="10"/>
  <c r="CR56" i="10"/>
  <c r="CW56" i="10"/>
  <c r="CN56" i="10"/>
  <c r="CS56" i="10"/>
  <c r="CP56" i="10"/>
  <c r="CV56" i="10"/>
  <c r="Q56" i="10"/>
  <c r="AS56" i="10"/>
  <c r="AX56" i="10"/>
  <c r="AT56" i="10"/>
  <c r="AZ56" i="10"/>
  <c r="AR56" i="10"/>
  <c r="AW56" i="10"/>
  <c r="CT58" i="10"/>
  <c r="CL58" i="10"/>
  <c r="AT58" i="10"/>
  <c r="DX57" i="10"/>
  <c r="DC57" i="10"/>
  <c r="BX57" i="10"/>
  <c r="BK57" i="10"/>
  <c r="BC57" i="10"/>
  <c r="EB56" i="10"/>
  <c r="CK56" i="10"/>
  <c r="BX56" i="10"/>
  <c r="BP56" i="10"/>
  <c r="S56" i="10"/>
  <c r="DF55" i="10"/>
  <c r="DA55" i="10"/>
  <c r="CP55" i="10"/>
  <c r="BM55" i="10"/>
  <c r="BG55" i="10"/>
  <c r="BB55" i="10"/>
  <c r="EF54" i="10"/>
  <c r="EB54" i="10"/>
  <c r="DX54" i="10"/>
  <c r="CQ54" i="10"/>
  <c r="CK54" i="10"/>
  <c r="CG54" i="10"/>
  <c r="BX54" i="10"/>
  <c r="BS54" i="10"/>
  <c r="BN54" i="10"/>
  <c r="AY54" i="10"/>
  <c r="AQ54" i="10"/>
  <c r="Q54" i="10"/>
  <c r="DH53" i="10"/>
  <c r="CZ53" i="10"/>
  <c r="CU53" i="10"/>
  <c r="CQ53" i="10"/>
  <c r="BT53" i="10"/>
  <c r="BH53" i="10"/>
  <c r="BA53" i="10"/>
  <c r="AW53" i="10"/>
  <c r="AS53" i="10"/>
  <c r="V53" i="10"/>
  <c r="DF52" i="10"/>
  <c r="DB52" i="10"/>
  <c r="CX52" i="10"/>
  <c r="CT52" i="10"/>
  <c r="CP52" i="10"/>
  <c r="CL52" i="10"/>
  <c r="BK52" i="10"/>
  <c r="BG52" i="10"/>
  <c r="BC52" i="10"/>
  <c r="AX52" i="10"/>
  <c r="AS52" i="10"/>
  <c r="V52" i="10"/>
  <c r="EF51" i="10"/>
  <c r="EB51" i="10"/>
  <c r="DH51" i="10"/>
  <c r="DD51" i="10"/>
  <c r="CZ51" i="10"/>
  <c r="CG51" i="10"/>
  <c r="BY51" i="10"/>
  <c r="BU51" i="10"/>
  <c r="BM51" i="10"/>
  <c r="BI51" i="10"/>
  <c r="BC51" i="10"/>
  <c r="EG50" i="10"/>
  <c r="EC50" i="10"/>
  <c r="DY50" i="10"/>
  <c r="CV50" i="10"/>
  <c r="CQ50" i="10"/>
  <c r="CL50" i="10"/>
  <c r="CH50" i="10"/>
  <c r="CD50" i="10"/>
  <c r="BZ50" i="10"/>
  <c r="BV50" i="10"/>
  <c r="BR50" i="10"/>
  <c r="BN50" i="10"/>
  <c r="AY50" i="10"/>
  <c r="AQ50" i="10"/>
  <c r="Q50" i="10"/>
  <c r="DI49" i="10"/>
  <c r="DE49" i="10"/>
  <c r="CK49" i="10"/>
  <c r="CG49" i="10"/>
  <c r="CC49" i="10"/>
  <c r="BX49" i="10"/>
  <c r="BK49" i="10"/>
  <c r="BC49" i="10"/>
  <c r="ED48" i="10"/>
  <c r="DZ48" i="10"/>
  <c r="DV48" i="10"/>
  <c r="CT48" i="10"/>
  <c r="CP48" i="10"/>
  <c r="CL48" i="10"/>
  <c r="BY48" i="10"/>
  <c r="BQ48" i="10"/>
  <c r="AY48" i="10"/>
  <c r="AU48" i="10"/>
  <c r="AQ48" i="10"/>
  <c r="S48" i="10"/>
  <c r="DG59" i="11"/>
  <c r="CY59" i="11"/>
  <c r="CT59" i="11"/>
  <c r="CP59" i="11"/>
  <c r="CL59" i="11"/>
  <c r="CG59" i="11"/>
  <c r="CB59" i="11"/>
  <c r="BG59" i="11"/>
  <c r="AZ59" i="11"/>
  <c r="AV59" i="11"/>
  <c r="AR59" i="11"/>
  <c r="EF58" i="11"/>
  <c r="DX58" i="11"/>
  <c r="DF58" i="11"/>
  <c r="DB58" i="11"/>
  <c r="CS58" i="11"/>
  <c r="CN58" i="11"/>
  <c r="BT58" i="11"/>
  <c r="BL58" i="11"/>
  <c r="BH58" i="11"/>
  <c r="BD58" i="11"/>
  <c r="AZ58" i="11"/>
  <c r="AT58" i="11"/>
  <c r="X58" i="11"/>
  <c r="EG57" i="11"/>
  <c r="EC57" i="11"/>
  <c r="CK57" i="11"/>
  <c r="CC57" i="11"/>
  <c r="BW57" i="11"/>
  <c r="BS57" i="11"/>
  <c r="BO57" i="11"/>
  <c r="AT57" i="11"/>
  <c r="EB56" i="11"/>
  <c r="DW56" i="11"/>
  <c r="CY56" i="11"/>
  <c r="CJ56" i="11"/>
  <c r="CF56" i="11"/>
  <c r="CB56" i="11"/>
  <c r="BW56" i="11"/>
  <c r="BR56" i="11"/>
  <c r="BK56" i="11"/>
  <c r="DG55" i="11"/>
  <c r="CY55" i="11"/>
  <c r="CT55" i="11"/>
  <c r="CP55" i="11"/>
  <c r="CL55" i="11"/>
  <c r="CG55" i="11"/>
  <c r="CB55" i="11"/>
  <c r="BG55" i="11"/>
  <c r="AZ55" i="11"/>
  <c r="AV55" i="11"/>
  <c r="AR55" i="11"/>
  <c r="EF54" i="11"/>
  <c r="DX54" i="11"/>
  <c r="DF54" i="11"/>
  <c r="DB54" i="11"/>
  <c r="CS54" i="11"/>
  <c r="CN54" i="11"/>
  <c r="BT54" i="11"/>
  <c r="BL54" i="11"/>
  <c r="BH54" i="11"/>
  <c r="BD54" i="11"/>
  <c r="AZ54" i="11"/>
  <c r="AT54" i="11"/>
  <c r="X54" i="11"/>
  <c r="EG53" i="11"/>
  <c r="EC53" i="11"/>
  <c r="CK53" i="11"/>
  <c r="CC53" i="11"/>
  <c r="BW53" i="11"/>
  <c r="BS53" i="11"/>
  <c r="BO53" i="11"/>
  <c r="AT53" i="11"/>
  <c r="ED52" i="11"/>
  <c r="DZ52" i="11"/>
  <c r="DV52" i="11"/>
  <c r="CU52" i="11"/>
  <c r="CM52" i="11"/>
  <c r="BV52" i="11"/>
  <c r="BP52" i="11"/>
  <c r="BG52" i="11"/>
  <c r="AU52" i="11"/>
  <c r="U52" i="11"/>
  <c r="DD51" i="11"/>
  <c r="CK51" i="11"/>
  <c r="CG51" i="11"/>
  <c r="CC51" i="11"/>
  <c r="BK51" i="11"/>
  <c r="BC51" i="11"/>
  <c r="DG50" i="11"/>
  <c r="CK50" i="11"/>
  <c r="BI50" i="11"/>
  <c r="U50" i="11"/>
  <c r="CL50" i="11"/>
  <c r="CP50" i="11"/>
  <c r="CT50" i="11"/>
  <c r="Q50" i="11"/>
  <c r="AS50" i="11"/>
  <c r="AX50" i="11"/>
  <c r="DI49" i="11"/>
  <c r="DC49" i="11"/>
  <c r="BL49" i="11"/>
  <c r="BG49" i="11"/>
  <c r="EC48" i="11"/>
  <c r="BU48" i="11"/>
  <c r="CO48" i="11"/>
  <c r="U48" i="11"/>
  <c r="CP48" i="11"/>
  <c r="AS48" i="11"/>
  <c r="AU48" i="11"/>
  <c r="DI59" i="12"/>
  <c r="BK59" i="12"/>
  <c r="X59" i="12"/>
  <c r="DX59" i="12"/>
  <c r="EB59" i="12"/>
  <c r="EF59" i="12"/>
  <c r="BN59" i="12"/>
  <c r="BR59" i="12"/>
  <c r="BV59" i="12"/>
  <c r="CI58" i="12"/>
  <c r="R59" i="11"/>
  <c r="R55" i="11"/>
  <c r="V49" i="11"/>
  <c r="CZ49" i="11"/>
  <c r="DD49" i="11"/>
  <c r="DH49" i="11"/>
  <c r="R49" i="11"/>
  <c r="BE49" i="11"/>
  <c r="BI49" i="11"/>
  <c r="BM49" i="11"/>
  <c r="V59" i="12"/>
  <c r="DB59" i="12"/>
  <c r="DG59" i="12"/>
  <c r="R59" i="12"/>
  <c r="BC59" i="12"/>
  <c r="BI59" i="12"/>
  <c r="CN58" i="12"/>
  <c r="CL58" i="12"/>
  <c r="AR58" i="12"/>
  <c r="AX58" i="12"/>
  <c r="AT58" i="12"/>
  <c r="CL57" i="12"/>
  <c r="CP57" i="12"/>
  <c r="CT57" i="12"/>
  <c r="U57" i="12"/>
  <c r="CM57" i="12"/>
  <c r="CO57" i="12"/>
  <c r="CS57" i="12"/>
  <c r="CW57" i="12"/>
  <c r="Q57" i="12"/>
  <c r="AR57" i="12"/>
  <c r="AV57" i="12"/>
  <c r="AZ57" i="12"/>
  <c r="AS57" i="12"/>
  <c r="AW57" i="12"/>
  <c r="BA57" i="12"/>
  <c r="AQ57" i="12"/>
  <c r="AU57" i="12"/>
  <c r="AY57" i="12"/>
  <c r="U56" i="12"/>
  <c r="CL56" i="12"/>
  <c r="CR56" i="12"/>
  <c r="CW56" i="12"/>
  <c r="CN56" i="12"/>
  <c r="CS56" i="12"/>
  <c r="CP56" i="12"/>
  <c r="CV56" i="12"/>
  <c r="Q56" i="12"/>
  <c r="AS56" i="12"/>
  <c r="AX56" i="12"/>
  <c r="AT56" i="12"/>
  <c r="AZ56" i="12"/>
  <c r="AR56" i="12"/>
  <c r="AW56" i="12"/>
  <c r="DG57" i="10"/>
  <c r="CY57" i="10"/>
  <c r="BG57" i="10"/>
  <c r="EF56" i="10"/>
  <c r="DX56" i="10"/>
  <c r="BT56" i="10"/>
  <c r="X56" i="10"/>
  <c r="AT55" i="10"/>
  <c r="ED54" i="10"/>
  <c r="DZ54" i="10"/>
  <c r="DV54" i="10"/>
  <c r="CU54" i="10"/>
  <c r="CM54" i="10"/>
  <c r="BV54" i="10"/>
  <c r="BP54" i="10"/>
  <c r="AU54" i="10"/>
  <c r="U54" i="10"/>
  <c r="EB53" i="10"/>
  <c r="AY53" i="10"/>
  <c r="AU53" i="10"/>
  <c r="AQ53" i="10"/>
  <c r="R53" i="10"/>
  <c r="DH52" i="10"/>
  <c r="DD52" i="10"/>
  <c r="CZ52" i="10"/>
  <c r="CG52" i="10"/>
  <c r="BM52" i="10"/>
  <c r="BI52" i="10"/>
  <c r="BE52" i="10"/>
  <c r="R52" i="10"/>
  <c r="DF51" i="10"/>
  <c r="DB51" i="10"/>
  <c r="CX51" i="10"/>
  <c r="CK51" i="10"/>
  <c r="CC51" i="10"/>
  <c r="BK51" i="10"/>
  <c r="BF51" i="10"/>
  <c r="T51" i="10"/>
  <c r="CT50" i="10"/>
  <c r="CN50" i="10"/>
  <c r="AU50" i="10"/>
  <c r="U50" i="10"/>
  <c r="CI49" i="10"/>
  <c r="CE49" i="10"/>
  <c r="CA49" i="10"/>
  <c r="CV48" i="10"/>
  <c r="CR48" i="10"/>
  <c r="CN48" i="10"/>
  <c r="BA48" i="10"/>
  <c r="AW48" i="10"/>
  <c r="AS48" i="10"/>
  <c r="DC59" i="11"/>
  <c r="BK59" i="11"/>
  <c r="BC59" i="11"/>
  <c r="Q59" i="11"/>
  <c r="EB58" i="11"/>
  <c r="BX58" i="11"/>
  <c r="BP58" i="11"/>
  <c r="S58" i="11"/>
  <c r="CP57" i="11"/>
  <c r="CH56" i="11"/>
  <c r="CD56" i="11"/>
  <c r="BZ56" i="11"/>
  <c r="T56" i="11"/>
  <c r="DC55" i="11"/>
  <c r="BK55" i="11"/>
  <c r="BC55" i="11"/>
  <c r="Q55" i="11"/>
  <c r="EB54" i="11"/>
  <c r="BX54" i="11"/>
  <c r="BP54" i="11"/>
  <c r="S54" i="11"/>
  <c r="CP53" i="11"/>
  <c r="EF52" i="11"/>
  <c r="EB52" i="11"/>
  <c r="DX52" i="11"/>
  <c r="BX52" i="11"/>
  <c r="BS52" i="11"/>
  <c r="BN52" i="11"/>
  <c r="CI51" i="11"/>
  <c r="CE51" i="11"/>
  <c r="CA51" i="11"/>
  <c r="CC50" i="11"/>
  <c r="BJ49" i="11"/>
  <c r="BD49" i="11"/>
  <c r="CN49" i="11"/>
  <c r="CP49" i="11"/>
  <c r="AR49" i="11"/>
  <c r="AX49" i="11"/>
  <c r="X48" i="11"/>
  <c r="DW48" i="11"/>
  <c r="EA48" i="11"/>
  <c r="EE48" i="11"/>
  <c r="S48" i="11"/>
  <c r="BP48" i="11"/>
  <c r="BT48" i="11"/>
  <c r="BX48" i="11"/>
  <c r="BG59" i="12"/>
  <c r="U59" i="12"/>
  <c r="CO59" i="12"/>
  <c r="CW59" i="12"/>
  <c r="CP58" i="12"/>
  <c r="BZ58" i="12"/>
  <c r="CD58" i="12"/>
  <c r="CH58" i="12"/>
  <c r="CC58" i="12"/>
  <c r="CG58" i="12"/>
  <c r="CK58" i="12"/>
  <c r="T58" i="12"/>
  <c r="CN57" i="12"/>
  <c r="CA55" i="12"/>
  <c r="CK55" i="12"/>
  <c r="CG55" i="12"/>
  <c r="R57" i="10"/>
  <c r="CT54" i="10"/>
  <c r="CL54" i="10"/>
  <c r="AT54" i="10"/>
  <c r="DX53" i="10"/>
  <c r="BX53" i="10"/>
  <c r="DG52" i="10"/>
  <c r="DC52" i="10"/>
  <c r="BL52" i="10"/>
  <c r="BH52" i="10"/>
  <c r="CH51" i="10"/>
  <c r="BZ51" i="10"/>
  <c r="CW50" i="10"/>
  <c r="CR50" i="10"/>
  <c r="CM50" i="10"/>
  <c r="AT50" i="10"/>
  <c r="CH49" i="10"/>
  <c r="CD49" i="10"/>
  <c r="BZ49" i="10"/>
  <c r="R49" i="10"/>
  <c r="CU48" i="10"/>
  <c r="CQ48" i="10"/>
  <c r="CM48" i="10"/>
  <c r="AZ48" i="10"/>
  <c r="AV48" i="10"/>
  <c r="AR48" i="10"/>
  <c r="DH59" i="11"/>
  <c r="CZ59" i="11"/>
  <c r="BH59" i="11"/>
  <c r="BA59" i="11"/>
  <c r="AW59" i="11"/>
  <c r="V59" i="11"/>
  <c r="EG58" i="11"/>
  <c r="DY58" i="11"/>
  <c r="BU58" i="11"/>
  <c r="BI58" i="11"/>
  <c r="BE58" i="11"/>
  <c r="CL57" i="11"/>
  <c r="CD57" i="11"/>
  <c r="AX57" i="11"/>
  <c r="T57" i="11"/>
  <c r="CK56" i="11"/>
  <c r="CG56" i="11"/>
  <c r="DH55" i="11"/>
  <c r="CZ55" i="11"/>
  <c r="BH55" i="11"/>
  <c r="BA55" i="11"/>
  <c r="AW55" i="11"/>
  <c r="V55" i="11"/>
  <c r="EG54" i="11"/>
  <c r="DY54" i="11"/>
  <c r="BU54" i="11"/>
  <c r="CL53" i="11"/>
  <c r="CD53" i="11"/>
  <c r="AX53" i="11"/>
  <c r="T53" i="11"/>
  <c r="EE52" i="11"/>
  <c r="EA52" i="11"/>
  <c r="DW52" i="11"/>
  <c r="BW52" i="11"/>
  <c r="BR52" i="11"/>
  <c r="BK52" i="11"/>
  <c r="CH51" i="11"/>
  <c r="CD51" i="11"/>
  <c r="BZ51" i="11"/>
  <c r="V50" i="11"/>
  <c r="CX50" i="11"/>
  <c r="DB50" i="11"/>
  <c r="DF50" i="11"/>
  <c r="BC50" i="11"/>
  <c r="BG50" i="11"/>
  <c r="BK50" i="11"/>
  <c r="R50" i="11"/>
  <c r="DE49" i="11"/>
  <c r="CY49" i="11"/>
  <c r="BH49" i="11"/>
  <c r="BC49" i="11"/>
  <c r="CB49" i="11"/>
  <c r="T49" i="11"/>
  <c r="CG49" i="11"/>
  <c r="ED48" i="11"/>
  <c r="DY48" i="11"/>
  <c r="BV48" i="11"/>
  <c r="BQ48" i="11"/>
  <c r="DA48" i="11"/>
  <c r="CY48" i="11"/>
  <c r="BE48" i="11"/>
  <c r="BG48" i="11"/>
  <c r="DC59" i="12"/>
  <c r="CT59" i="12"/>
  <c r="BM59" i="12"/>
  <c r="BF59" i="12"/>
  <c r="CJ58" i="12"/>
  <c r="CB58" i="12"/>
  <c r="CU57" i="12"/>
  <c r="AX57" i="12"/>
  <c r="BA56" i="12"/>
  <c r="AW59" i="12"/>
  <c r="ED58" i="12"/>
  <c r="DX58" i="12"/>
  <c r="BX58" i="12"/>
  <c r="BS58" i="12"/>
  <c r="BN58" i="12"/>
  <c r="EE57" i="12"/>
  <c r="DW57" i="12"/>
  <c r="CK57" i="12"/>
  <c r="CF57" i="12"/>
  <c r="CA57" i="12"/>
  <c r="BS57" i="12"/>
  <c r="EF56" i="12"/>
  <c r="CK56" i="12"/>
  <c r="CC56" i="12"/>
  <c r="BP56" i="12"/>
  <c r="EG55" i="12"/>
  <c r="EC55" i="12"/>
  <c r="DY55" i="12"/>
  <c r="DI55" i="12"/>
  <c r="DC55" i="12"/>
  <c r="CX55" i="12"/>
  <c r="BW55" i="12"/>
  <c r="BS55" i="12"/>
  <c r="BO55" i="12"/>
  <c r="BJ55" i="12"/>
  <c r="BE55" i="12"/>
  <c r="DG54" i="12"/>
  <c r="CY54" i="12"/>
  <c r="CL54" i="12"/>
  <c r="CH54" i="12"/>
  <c r="CD54" i="12"/>
  <c r="BZ54" i="12"/>
  <c r="BG54" i="12"/>
  <c r="AX54" i="12"/>
  <c r="CY53" i="12"/>
  <c r="CT53" i="12"/>
  <c r="CP53" i="12"/>
  <c r="CL53" i="12"/>
  <c r="CG53" i="12"/>
  <c r="CB53" i="12"/>
  <c r="BK53" i="12"/>
  <c r="AZ53" i="12"/>
  <c r="AV53" i="12"/>
  <c r="AR53" i="12"/>
  <c r="Q53" i="12"/>
  <c r="EB52" i="12"/>
  <c r="CV52" i="12"/>
  <c r="CP52" i="12"/>
  <c r="CK52" i="12"/>
  <c r="CC52" i="12"/>
  <c r="BP52" i="12"/>
  <c r="AW52" i="12"/>
  <c r="AR52" i="12"/>
  <c r="EG51" i="12"/>
  <c r="EC51" i="12"/>
  <c r="CP51" i="12"/>
  <c r="CH51" i="12"/>
  <c r="BX51" i="12"/>
  <c r="BT51" i="12"/>
  <c r="BP51" i="12"/>
  <c r="BA51" i="12"/>
  <c r="AS51" i="12"/>
  <c r="DB50" i="12"/>
  <c r="CT50" i="12"/>
  <c r="CL50" i="12"/>
  <c r="CH50" i="12"/>
  <c r="CD50" i="12"/>
  <c r="BZ50" i="12"/>
  <c r="BG50" i="12"/>
  <c r="AX50" i="12"/>
  <c r="EF49" i="12"/>
  <c r="DX49" i="12"/>
  <c r="DD49" i="12"/>
  <c r="CK49" i="12"/>
  <c r="CF49" i="12"/>
  <c r="CA49" i="12"/>
  <c r="BS49" i="12"/>
  <c r="BK49" i="12"/>
  <c r="BC49" i="12"/>
  <c r="DF48" i="12"/>
  <c r="DB48" i="12"/>
  <c r="CX48" i="12"/>
  <c r="CS48" i="12"/>
  <c r="CN48" i="12"/>
  <c r="CG48" i="12"/>
  <c r="BK48" i="12"/>
  <c r="BG48" i="12"/>
  <c r="BC48" i="12"/>
  <c r="AX48" i="12"/>
  <c r="AS48" i="12"/>
  <c r="R48" i="12"/>
  <c r="DI59" i="13"/>
  <c r="DD59" i="13"/>
  <c r="CY59" i="13"/>
  <c r="CT59" i="13"/>
  <c r="CP59" i="13"/>
  <c r="CL59" i="13"/>
  <c r="BK59" i="13"/>
  <c r="BE59" i="13"/>
  <c r="AZ59" i="13"/>
  <c r="AV59" i="13"/>
  <c r="AR59" i="13"/>
  <c r="V59" i="13"/>
  <c r="Q59" i="13"/>
  <c r="DG58" i="13"/>
  <c r="DC58" i="13"/>
  <c r="CY58" i="13"/>
  <c r="CL58" i="13"/>
  <c r="CD58" i="13"/>
  <c r="BM58" i="13"/>
  <c r="BI58" i="13"/>
  <c r="BE58" i="13"/>
  <c r="AX58" i="13"/>
  <c r="V58" i="13"/>
  <c r="DG57" i="13"/>
  <c r="CT57" i="13"/>
  <c r="CL57" i="13"/>
  <c r="CG57" i="13"/>
  <c r="CA57" i="13"/>
  <c r="BC57" i="13"/>
  <c r="AT57" i="13"/>
  <c r="U57" i="13"/>
  <c r="EF56" i="13"/>
  <c r="DG56" i="13"/>
  <c r="CY56" i="13"/>
  <c r="CR56" i="13"/>
  <c r="CM56" i="13"/>
  <c r="BP56" i="13"/>
  <c r="BG56" i="13"/>
  <c r="AY56" i="13"/>
  <c r="AT56" i="13"/>
  <c r="V56" i="13"/>
  <c r="Q56" i="13"/>
  <c r="EB55" i="13"/>
  <c r="CW55" i="13"/>
  <c r="CS55" i="13"/>
  <c r="CO55" i="13"/>
  <c r="CK55" i="13"/>
  <c r="BX55" i="13"/>
  <c r="BP55" i="13"/>
  <c r="AY55" i="13"/>
  <c r="AU55" i="13"/>
  <c r="AQ55" i="13"/>
  <c r="U55" i="13"/>
  <c r="EG54" i="13"/>
  <c r="EB54" i="13"/>
  <c r="DV54" i="13"/>
  <c r="CK54" i="13"/>
  <c r="CC54" i="13"/>
  <c r="BV54" i="13"/>
  <c r="BQ54" i="13"/>
  <c r="AT54" i="13"/>
  <c r="T54" i="13"/>
  <c r="EF53" i="13"/>
  <c r="EB53" i="13"/>
  <c r="DX53" i="13"/>
  <c r="CQ53" i="13"/>
  <c r="CK53" i="13"/>
  <c r="CE53" i="13"/>
  <c r="BZ53" i="13"/>
  <c r="BV53" i="13"/>
  <c r="BR53" i="13"/>
  <c r="BN53" i="13"/>
  <c r="AY53" i="13"/>
  <c r="AQ53" i="13"/>
  <c r="T53" i="13"/>
  <c r="EB52" i="13"/>
  <c r="CV52" i="13"/>
  <c r="CQ52" i="13"/>
  <c r="CL52" i="13"/>
  <c r="CH52" i="13"/>
  <c r="AY52" i="13"/>
  <c r="DG51" i="13"/>
  <c r="CS51" i="13"/>
  <c r="CN51" i="13"/>
  <c r="CC51" i="13"/>
  <c r="BL51" i="13"/>
  <c r="AX51" i="13"/>
  <c r="EF50" i="13"/>
  <c r="DY50" i="13"/>
  <c r="BX50" i="13"/>
  <c r="CA50" i="13"/>
  <c r="T50" i="13"/>
  <c r="CB50" i="13"/>
  <c r="CG50" i="13"/>
  <c r="X49" i="13"/>
  <c r="DX49" i="13"/>
  <c r="EB49" i="13"/>
  <c r="EF49" i="13"/>
  <c r="BP49" i="13"/>
  <c r="BT49" i="13"/>
  <c r="BX49" i="13"/>
  <c r="S49" i="13"/>
  <c r="BQ49" i="13"/>
  <c r="BU49" i="13"/>
  <c r="BY49" i="13"/>
  <c r="DY59" i="14"/>
  <c r="X59" i="14"/>
  <c r="DX59" i="14"/>
  <c r="ED59" i="14"/>
  <c r="DZ59" i="14"/>
  <c r="EE59" i="14"/>
  <c r="DV59" i="14"/>
  <c r="EA59" i="14"/>
  <c r="EF59" i="14"/>
  <c r="BQ59" i="14"/>
  <c r="BR59" i="14"/>
  <c r="BW59" i="14"/>
  <c r="BN59" i="14"/>
  <c r="BS59" i="14"/>
  <c r="BX59" i="14"/>
  <c r="S59" i="14"/>
  <c r="BO59" i="14"/>
  <c r="BT59" i="14"/>
  <c r="CM57" i="14"/>
  <c r="CL57" i="14"/>
  <c r="CR57" i="14"/>
  <c r="CW57" i="14"/>
  <c r="U57" i="14"/>
  <c r="CN57" i="14"/>
  <c r="CS57" i="14"/>
  <c r="CO57" i="14"/>
  <c r="CT57" i="14"/>
  <c r="CP57" i="14"/>
  <c r="CV57" i="14"/>
  <c r="AY57" i="14"/>
  <c r="AX57" i="14"/>
  <c r="AZ57" i="14"/>
  <c r="BA57" i="14"/>
  <c r="Q57" i="14"/>
  <c r="DX53" i="14"/>
  <c r="ED53" i="14"/>
  <c r="DZ53" i="14"/>
  <c r="DV53" i="14"/>
  <c r="AS52" i="13"/>
  <c r="AQ52" i="13"/>
  <c r="AV52" i="13"/>
  <c r="Q52" i="13"/>
  <c r="CX51" i="13"/>
  <c r="V51" i="13"/>
  <c r="CY51" i="13"/>
  <c r="DD51" i="13"/>
  <c r="DI51" i="13"/>
  <c r="BB51" i="13"/>
  <c r="BE51" i="13"/>
  <c r="BK51" i="13"/>
  <c r="DW50" i="13"/>
  <c r="DX50" i="13"/>
  <c r="EC50" i="13"/>
  <c r="BO50" i="13"/>
  <c r="BQ50" i="13"/>
  <c r="BV50" i="13"/>
  <c r="DA49" i="13"/>
  <c r="CY49" i="13"/>
  <c r="DC49" i="13"/>
  <c r="BE49" i="13"/>
  <c r="BG49" i="13"/>
  <c r="BK49" i="13"/>
  <c r="DD59" i="14"/>
  <c r="DH59" i="14"/>
  <c r="BL59" i="14"/>
  <c r="BD59" i="14"/>
  <c r="CM56" i="14"/>
  <c r="CR56" i="14"/>
  <c r="CS56" i="14"/>
  <c r="CN56" i="14"/>
  <c r="CV56" i="14"/>
  <c r="U56" i="14"/>
  <c r="CO56" i="14"/>
  <c r="CW56" i="14"/>
  <c r="BZ55" i="14"/>
  <c r="CB55" i="14"/>
  <c r="CJ55" i="14"/>
  <c r="CE55" i="14"/>
  <c r="CF55" i="14"/>
  <c r="T55" i="14"/>
  <c r="CA55" i="14"/>
  <c r="CI55" i="14"/>
  <c r="CZ53" i="14"/>
  <c r="CX53" i="14"/>
  <c r="DF53" i="14"/>
  <c r="DB53" i="14"/>
  <c r="DE53" i="14"/>
  <c r="V53" i="14"/>
  <c r="DI53" i="14"/>
  <c r="DA53" i="14"/>
  <c r="CY52" i="14"/>
  <c r="DE52" i="14"/>
  <c r="DA52" i="14"/>
  <c r="DI52" i="14"/>
  <c r="AY48" i="14"/>
  <c r="Q48" i="14"/>
  <c r="BA48" i="14"/>
  <c r="AZ48" i="14"/>
  <c r="S55" i="12"/>
  <c r="DC54" i="12"/>
  <c r="BK54" i="12"/>
  <c r="BC54" i="12"/>
  <c r="DG53" i="12"/>
  <c r="BC53" i="12"/>
  <c r="CS52" i="12"/>
  <c r="CN52" i="12"/>
  <c r="AZ52" i="12"/>
  <c r="AT52" i="12"/>
  <c r="CT51" i="12"/>
  <c r="CL51" i="12"/>
  <c r="AW51" i="12"/>
  <c r="DF50" i="12"/>
  <c r="CX50" i="12"/>
  <c r="BK50" i="12"/>
  <c r="BC50" i="12"/>
  <c r="CI49" i="12"/>
  <c r="CC49" i="12"/>
  <c r="DH48" i="12"/>
  <c r="DD48" i="12"/>
  <c r="CZ48" i="12"/>
  <c r="BM48" i="12"/>
  <c r="BI48" i="12"/>
  <c r="BE48" i="12"/>
  <c r="DG59" i="13"/>
  <c r="DA59" i="13"/>
  <c r="BM59" i="13"/>
  <c r="BH59" i="13"/>
  <c r="BC59" i="13"/>
  <c r="DI58" i="13"/>
  <c r="DE58" i="13"/>
  <c r="DA58" i="13"/>
  <c r="BK58" i="13"/>
  <c r="BG58" i="13"/>
  <c r="BC58" i="13"/>
  <c r="CY57" i="13"/>
  <c r="BK57" i="13"/>
  <c r="DX56" i="13"/>
  <c r="BX56" i="13"/>
  <c r="AQ56" i="13"/>
  <c r="CU55" i="13"/>
  <c r="CQ55" i="13"/>
  <c r="CM55" i="13"/>
  <c r="BA55" i="13"/>
  <c r="AW55" i="13"/>
  <c r="AS55" i="13"/>
  <c r="X55" i="13"/>
  <c r="CP54" i="13"/>
  <c r="BT54" i="13"/>
  <c r="BN54" i="13"/>
  <c r="X54" i="13"/>
  <c r="CU53" i="13"/>
  <c r="CM53" i="13"/>
  <c r="BX53" i="13"/>
  <c r="BT53" i="13"/>
  <c r="AU53" i="13"/>
  <c r="Q53" i="13"/>
  <c r="CT52" i="13"/>
  <c r="CN52" i="13"/>
  <c r="AU52" i="13"/>
  <c r="T52" i="13"/>
  <c r="CC52" i="13"/>
  <c r="CG52" i="13"/>
  <c r="DC51" i="13"/>
  <c r="CK51" i="13"/>
  <c r="BH51" i="13"/>
  <c r="CL51" i="13"/>
  <c r="CP51" i="13"/>
  <c r="CT51" i="13"/>
  <c r="Q51" i="13"/>
  <c r="AR51" i="13"/>
  <c r="AV51" i="13"/>
  <c r="AZ51" i="13"/>
  <c r="R51" i="13"/>
  <c r="EB50" i="13"/>
  <c r="BT50" i="13"/>
  <c r="S50" i="13"/>
  <c r="BH59" i="14"/>
  <c r="DY58" i="14"/>
  <c r="EA58" i="14"/>
  <c r="X58" i="14"/>
  <c r="DV58" i="14"/>
  <c r="ED58" i="14"/>
  <c r="DW58" i="14"/>
  <c r="EE58" i="14"/>
  <c r="DZ58" i="14"/>
  <c r="BQ58" i="14"/>
  <c r="BO58" i="14"/>
  <c r="BW58" i="14"/>
  <c r="BR58" i="14"/>
  <c r="BS58" i="14"/>
  <c r="S58" i="14"/>
  <c r="BN58" i="14"/>
  <c r="BV58" i="14"/>
  <c r="BZ56" i="14"/>
  <c r="CE56" i="14"/>
  <c r="CJ56" i="14"/>
  <c r="CA56" i="14"/>
  <c r="CF56" i="14"/>
  <c r="CK56" i="14"/>
  <c r="T56" i="14"/>
  <c r="CB56" i="14"/>
  <c r="CG56" i="14"/>
  <c r="CC56" i="14"/>
  <c r="CI56" i="14"/>
  <c r="DY55" i="14"/>
  <c r="X55" i="14"/>
  <c r="DV55" i="14"/>
  <c r="EA55" i="14"/>
  <c r="EF55" i="14"/>
  <c r="DW55" i="14"/>
  <c r="EB55" i="14"/>
  <c r="DX55" i="14"/>
  <c r="ED55" i="14"/>
  <c r="DZ55" i="14"/>
  <c r="EE55" i="14"/>
  <c r="BQ55" i="14"/>
  <c r="BP55" i="14"/>
  <c r="BV55" i="14"/>
  <c r="BR55" i="14"/>
  <c r="BW55" i="14"/>
  <c r="S55" i="14"/>
  <c r="BN55" i="14"/>
  <c r="BS55" i="14"/>
  <c r="BX55" i="14"/>
  <c r="BO55" i="14"/>
  <c r="BT55" i="14"/>
  <c r="CG57" i="12"/>
  <c r="CB57" i="12"/>
  <c r="CF56" i="12"/>
  <c r="ED55" i="12"/>
  <c r="DZ55" i="12"/>
  <c r="BX55" i="12"/>
  <c r="BT55" i="12"/>
  <c r="DB54" i="12"/>
  <c r="CP54" i="12"/>
  <c r="BJ54" i="12"/>
  <c r="BB54" i="12"/>
  <c r="DC53" i="12"/>
  <c r="CU53" i="12"/>
  <c r="CQ53" i="12"/>
  <c r="CM53" i="12"/>
  <c r="BA53" i="12"/>
  <c r="AW53" i="12"/>
  <c r="CW52" i="12"/>
  <c r="CR52" i="12"/>
  <c r="CL52" i="12"/>
  <c r="CF52" i="12"/>
  <c r="AX52" i="12"/>
  <c r="AS52" i="12"/>
  <c r="CS51" i="12"/>
  <c r="CK51" i="12"/>
  <c r="AT51" i="12"/>
  <c r="DC50" i="12"/>
  <c r="CU50" i="12"/>
  <c r="CM50" i="12"/>
  <c r="BJ50" i="12"/>
  <c r="BB50" i="12"/>
  <c r="EA49" i="12"/>
  <c r="CG49" i="12"/>
  <c r="CB49" i="12"/>
  <c r="BT49" i="12"/>
  <c r="DG48" i="12"/>
  <c r="DC48" i="12"/>
  <c r="CY48" i="12"/>
  <c r="CT48" i="12"/>
  <c r="CO48" i="12"/>
  <c r="BL48" i="12"/>
  <c r="BH48" i="12"/>
  <c r="AZ48" i="12"/>
  <c r="AT48" i="12"/>
  <c r="DE59" i="13"/>
  <c r="CZ59" i="13"/>
  <c r="CU59" i="13"/>
  <c r="CQ59" i="13"/>
  <c r="BL59" i="13"/>
  <c r="BG59" i="13"/>
  <c r="BA59" i="13"/>
  <c r="AW59" i="13"/>
  <c r="R59" i="13"/>
  <c r="DH58" i="13"/>
  <c r="DD58" i="13"/>
  <c r="BJ58" i="13"/>
  <c r="BF58" i="13"/>
  <c r="BB58" i="13"/>
  <c r="BG57" i="13"/>
  <c r="Q57" i="13"/>
  <c r="BT56" i="13"/>
  <c r="CT55" i="13"/>
  <c r="CP55" i="13"/>
  <c r="AZ55" i="13"/>
  <c r="AV55" i="13"/>
  <c r="AR55" i="13"/>
  <c r="CL54" i="13"/>
  <c r="AX54" i="13"/>
  <c r="CT53" i="13"/>
  <c r="CL53" i="13"/>
  <c r="AT53" i="13"/>
  <c r="U53" i="13"/>
  <c r="CR52" i="13"/>
  <c r="CM52" i="13"/>
  <c r="AZ52" i="13"/>
  <c r="AT52" i="13"/>
  <c r="BN52" i="13"/>
  <c r="BX52" i="13"/>
  <c r="U52" i="13"/>
  <c r="DH51" i="13"/>
  <c r="DA51" i="13"/>
  <c r="BM51" i="13"/>
  <c r="BG51" i="13"/>
  <c r="EG50" i="13"/>
  <c r="DZ50" i="13"/>
  <c r="BY50" i="13"/>
  <c r="BR50" i="13"/>
  <c r="CN50" i="13"/>
  <c r="CL50" i="13"/>
  <c r="AR50" i="13"/>
  <c r="AT50" i="13"/>
  <c r="BZ48" i="13"/>
  <c r="CD48" i="13"/>
  <c r="CH48" i="13"/>
  <c r="T48" i="13"/>
  <c r="CA48" i="13"/>
  <c r="CE48" i="13"/>
  <c r="CI48" i="13"/>
  <c r="CZ58" i="14"/>
  <c r="V58" i="14"/>
  <c r="CX58" i="14"/>
  <c r="DC58" i="14"/>
  <c r="DI58" i="14"/>
  <c r="CY58" i="14"/>
  <c r="DE58" i="14"/>
  <c r="DA58" i="14"/>
  <c r="DF58" i="14"/>
  <c r="DB58" i="14"/>
  <c r="DG58" i="14"/>
  <c r="BD58" i="14"/>
  <c r="BE58" i="14"/>
  <c r="BJ58" i="14"/>
  <c r="BF58" i="14"/>
  <c r="BK58" i="14"/>
  <c r="R58" i="14"/>
  <c r="BB58" i="14"/>
  <c r="BG58" i="14"/>
  <c r="BM58" i="14"/>
  <c r="BC58" i="14"/>
  <c r="BI58" i="14"/>
  <c r="CZ57" i="14"/>
  <c r="DE57" i="14"/>
  <c r="CX57" i="14"/>
  <c r="DF57" i="14"/>
  <c r="V57" i="14"/>
  <c r="DA57" i="14"/>
  <c r="DI57" i="14"/>
  <c r="DB57" i="14"/>
  <c r="CI49" i="13"/>
  <c r="CD49" i="13"/>
  <c r="DH48" i="13"/>
  <c r="DC48" i="13"/>
  <c r="CX48" i="13"/>
  <c r="CR48" i="13"/>
  <c r="CM48" i="13"/>
  <c r="BH48" i="13"/>
  <c r="BC48" i="13"/>
  <c r="AX48" i="13"/>
  <c r="AR48" i="13"/>
  <c r="CV59" i="14"/>
  <c r="CI59" i="14"/>
  <c r="CA59" i="14"/>
  <c r="CI58" i="14"/>
  <c r="DV57" i="14"/>
  <c r="BV57" i="14"/>
  <c r="BJ57" i="14"/>
  <c r="BB57" i="14"/>
  <c r="BI56" i="14"/>
  <c r="CV55" i="14"/>
  <c r="DI54" i="14"/>
  <c r="DB54" i="14"/>
  <c r="BO54" i="14"/>
  <c r="BI54" i="14"/>
  <c r="BB54" i="14"/>
  <c r="DY54" i="14"/>
  <c r="X54" i="14"/>
  <c r="V54" i="14"/>
  <c r="CR53" i="14"/>
  <c r="BI53" i="14"/>
  <c r="AY53" i="14"/>
  <c r="AZ53" i="14"/>
  <c r="CR52" i="14"/>
  <c r="CI52" i="14"/>
  <c r="CB52" i="14"/>
  <c r="ED51" i="14"/>
  <c r="BX51" i="14"/>
  <c r="CL51" i="14"/>
  <c r="CN51" i="14"/>
  <c r="DE50" i="14"/>
  <c r="DY50" i="14"/>
  <c r="DZ50" i="14"/>
  <c r="DW50" i="14"/>
  <c r="EE50" i="14"/>
  <c r="BQ50" i="14"/>
  <c r="S50" i="14"/>
  <c r="BN50" i="14"/>
  <c r="BV50" i="14"/>
  <c r="BS50" i="14"/>
  <c r="CC50" i="14"/>
  <c r="CI50" i="14"/>
  <c r="CE50" i="14"/>
  <c r="CN49" i="14"/>
  <c r="BF49" i="14"/>
  <c r="R49" i="14"/>
  <c r="BZ48" i="14"/>
  <c r="CC48" i="14"/>
  <c r="CI48" i="14"/>
  <c r="T48" i="14"/>
  <c r="CB48" i="14"/>
  <c r="CG48" i="14"/>
  <c r="CY48" i="14"/>
  <c r="DI48" i="14"/>
  <c r="CV48" i="13"/>
  <c r="CQ48" i="13"/>
  <c r="CL48" i="13"/>
  <c r="AV48" i="13"/>
  <c r="AQ48" i="13"/>
  <c r="R48" i="13"/>
  <c r="CF59" i="14"/>
  <c r="CE58" i="14"/>
  <c r="BR57" i="14"/>
  <c r="BI57" i="14"/>
  <c r="DI56" i="14"/>
  <c r="BE56" i="14"/>
  <c r="CR55" i="14"/>
  <c r="DG54" i="14"/>
  <c r="BW54" i="14"/>
  <c r="BN54" i="14"/>
  <c r="BG54" i="14"/>
  <c r="CC54" i="14"/>
  <c r="CA54" i="14"/>
  <c r="CW53" i="14"/>
  <c r="BE53" i="14"/>
  <c r="BP53" i="14"/>
  <c r="BN53" i="14"/>
  <c r="CG52" i="14"/>
  <c r="BM52" i="14"/>
  <c r="CM52" i="14"/>
  <c r="CS52" i="14"/>
  <c r="DY51" i="14"/>
  <c r="DW51" i="14"/>
  <c r="EB51" i="14"/>
  <c r="BQ51" i="14"/>
  <c r="S51" i="14"/>
  <c r="BN51" i="14"/>
  <c r="BS51" i="14"/>
  <c r="BR51" i="14"/>
  <c r="BW51" i="14"/>
  <c r="BZ51" i="14"/>
  <c r="CE51" i="14"/>
  <c r="DC50" i="14"/>
  <c r="BD50" i="14"/>
  <c r="BC50" i="14"/>
  <c r="BI50" i="14"/>
  <c r="R50" i="14"/>
  <c r="BB50" i="14"/>
  <c r="BG50" i="14"/>
  <c r="BM50" i="14"/>
  <c r="CW49" i="14"/>
  <c r="BP49" i="14"/>
  <c r="BV49" i="14"/>
  <c r="BR49" i="14"/>
  <c r="BC48" i="14"/>
  <c r="BI48" i="14"/>
  <c r="BE48" i="14"/>
  <c r="CE59" i="14"/>
  <c r="CA58" i="14"/>
  <c r="ED57" i="14"/>
  <c r="BF57" i="14"/>
  <c r="DE56" i="14"/>
  <c r="BA56" i="14"/>
  <c r="Q56" i="14"/>
  <c r="CN55" i="14"/>
  <c r="BM54" i="14"/>
  <c r="BE54" i="14"/>
  <c r="CZ54" i="14"/>
  <c r="CY54" i="14"/>
  <c r="DE54" i="14"/>
  <c r="BQ54" i="14"/>
  <c r="BR54" i="14"/>
  <c r="BM53" i="14"/>
  <c r="BB53" i="14"/>
  <c r="CM53" i="14"/>
  <c r="U53" i="14"/>
  <c r="CN53" i="14"/>
  <c r="CS53" i="14"/>
  <c r="BZ52" i="14"/>
  <c r="CA52" i="14"/>
  <c r="CF52" i="14"/>
  <c r="CK52" i="14"/>
  <c r="X51" i="14"/>
  <c r="CY50" i="14"/>
  <c r="CM49" i="14"/>
  <c r="CP49" i="14"/>
  <c r="CV49" i="14"/>
  <c r="CO49" i="14"/>
  <c r="CT49" i="14"/>
  <c r="AY49" i="14"/>
  <c r="Q49" i="14"/>
  <c r="BA49" i="14"/>
  <c r="BD49" i="14"/>
  <c r="BB49" i="14"/>
  <c r="BJ49" i="14"/>
  <c r="BI49" i="14"/>
  <c r="BM48" i="14"/>
  <c r="T59" i="14"/>
  <c r="R57" i="14"/>
  <c r="BD54" i="14"/>
  <c r="BF54" i="14"/>
  <c r="BK54" i="14"/>
  <c r="BD53" i="14"/>
  <c r="BF53" i="14"/>
  <c r="AY52" i="14"/>
  <c r="Q52" i="14"/>
  <c r="BA52" i="14"/>
  <c r="AX51" i="14"/>
  <c r="AZ51" i="14"/>
  <c r="CZ50" i="14"/>
  <c r="DB50" i="14"/>
  <c r="DG50" i="14"/>
  <c r="DA50" i="14"/>
  <c r="DF50" i="14"/>
  <c r="DX49" i="14"/>
  <c r="DV49" i="14"/>
  <c r="CM48" i="14"/>
  <c r="U48" i="14"/>
  <c r="CO48" i="14"/>
  <c r="CW48" i="14"/>
  <c r="CN48" i="14"/>
  <c r="CV48" i="14"/>
  <c r="DI49" i="14"/>
  <c r="DA49" i="14"/>
  <c r="V49" i="14"/>
  <c r="DX59" i="15"/>
  <c r="DE59" i="15"/>
  <c r="CZ59" i="15"/>
  <c r="CU59" i="15"/>
  <c r="CQ59" i="15"/>
  <c r="BX59" i="15"/>
  <c r="BL59" i="15"/>
  <c r="BG59" i="15"/>
  <c r="BA59" i="15"/>
  <c r="AW59" i="15"/>
  <c r="AS59" i="15"/>
  <c r="V59" i="15"/>
  <c r="EG58" i="15"/>
  <c r="EB58" i="15"/>
  <c r="DV58" i="15"/>
  <c r="DF58" i="15"/>
  <c r="DB58" i="15"/>
  <c r="CG58" i="15"/>
  <c r="BV58" i="15"/>
  <c r="BQ58" i="15"/>
  <c r="BL58" i="15"/>
  <c r="BH58" i="15"/>
  <c r="BD58" i="15"/>
  <c r="ED57" i="15"/>
  <c r="DZ57" i="15"/>
  <c r="DV57" i="15"/>
  <c r="DB57" i="15"/>
  <c r="CP57" i="15"/>
  <c r="BX57" i="15"/>
  <c r="BT57" i="15"/>
  <c r="BP57" i="15"/>
  <c r="BJ57" i="15"/>
  <c r="BB57" i="15"/>
  <c r="CB57" i="15"/>
  <c r="T57" i="15"/>
  <c r="X57" i="15"/>
  <c r="CR56" i="15"/>
  <c r="CL56" i="15"/>
  <c r="CC56" i="15"/>
  <c r="CG56" i="15"/>
  <c r="CK56" i="15"/>
  <c r="DC55" i="15"/>
  <c r="CV55" i="15"/>
  <c r="BM55" i="15"/>
  <c r="BG55" i="15"/>
  <c r="AY55" i="15"/>
  <c r="CA55" i="15"/>
  <c r="CF55" i="15"/>
  <c r="DF54" i="15"/>
  <c r="BI54" i="15"/>
  <c r="DW54" i="15"/>
  <c r="X54" i="15"/>
  <c r="DZ54" i="15"/>
  <c r="EF54" i="15"/>
  <c r="BO54" i="15"/>
  <c r="BP54" i="15"/>
  <c r="BU54" i="15"/>
  <c r="S54" i="15"/>
  <c r="CA53" i="15"/>
  <c r="DY53" i="15"/>
  <c r="EC53" i="15"/>
  <c r="EG53" i="15"/>
  <c r="BQ53" i="15"/>
  <c r="BU53" i="15"/>
  <c r="BY53" i="15"/>
  <c r="S53" i="15"/>
  <c r="CI52" i="15"/>
  <c r="BW52" i="15"/>
  <c r="CN52" i="15"/>
  <c r="CM52" i="15"/>
  <c r="AQ52" i="15"/>
  <c r="AU52" i="15"/>
  <c r="DE51" i="15"/>
  <c r="CR51" i="15"/>
  <c r="CM51" i="15"/>
  <c r="BL51" i="15"/>
  <c r="AX51" i="15"/>
  <c r="DI50" i="15"/>
  <c r="DD50" i="15"/>
  <c r="BK50" i="15"/>
  <c r="CC50" i="15"/>
  <c r="CH50" i="15"/>
  <c r="CK49" i="15"/>
  <c r="X58" i="15"/>
  <c r="S57" i="15"/>
  <c r="DV56" i="15"/>
  <c r="EB56" i="15"/>
  <c r="BN56" i="15"/>
  <c r="BP56" i="15"/>
  <c r="BX56" i="15"/>
  <c r="BL55" i="15"/>
  <c r="BD55" i="15"/>
  <c r="DA54" i="15"/>
  <c r="DE54" i="15"/>
  <c r="DI54" i="15"/>
  <c r="BC54" i="15"/>
  <c r="BG54" i="15"/>
  <c r="BK54" i="15"/>
  <c r="R54" i="15"/>
  <c r="BZ52" i="15"/>
  <c r="CD52" i="15"/>
  <c r="CH52" i="15"/>
  <c r="T52" i="15"/>
  <c r="CX51" i="15"/>
  <c r="V51" i="15"/>
  <c r="DC51" i="15"/>
  <c r="DH51" i="15"/>
  <c r="BB51" i="15"/>
  <c r="BE51" i="15"/>
  <c r="BK51" i="15"/>
  <c r="CB49" i="15"/>
  <c r="T49" i="15"/>
  <c r="CA49" i="15"/>
  <c r="CG49" i="15"/>
  <c r="CD49" i="15"/>
  <c r="CI49" i="15"/>
  <c r="R59" i="15"/>
  <c r="CX55" i="15"/>
  <c r="CY55" i="15"/>
  <c r="DD55" i="15"/>
  <c r="DI55" i="15"/>
  <c r="BB55" i="15"/>
  <c r="BE55" i="15"/>
  <c r="BK55" i="15"/>
  <c r="CN54" i="15"/>
  <c r="CO54" i="15"/>
  <c r="CW54" i="15"/>
  <c r="AR54" i="15"/>
  <c r="AW54" i="15"/>
  <c r="U53" i="15"/>
  <c r="CM53" i="15"/>
  <c r="CU53" i="15"/>
  <c r="AQ53" i="15"/>
  <c r="Q53" i="15"/>
  <c r="AT53" i="15"/>
  <c r="DW52" i="15"/>
  <c r="EB52" i="15"/>
  <c r="BO52" i="15"/>
  <c r="BT52" i="15"/>
  <c r="CO51" i="15"/>
  <c r="CS51" i="15"/>
  <c r="CW51" i="15"/>
  <c r="Q51" i="15"/>
  <c r="AR51" i="15"/>
  <c r="AV51" i="15"/>
  <c r="AZ51" i="15"/>
  <c r="R51" i="15"/>
  <c r="V50" i="15"/>
  <c r="CY50" i="15"/>
  <c r="DC50" i="15"/>
  <c r="DG50" i="15"/>
  <c r="R50" i="15"/>
  <c r="BB50" i="15"/>
  <c r="BF50" i="15"/>
  <c r="BJ50" i="15"/>
  <c r="EB59" i="15"/>
  <c r="DG59" i="15"/>
  <c r="DA59" i="15"/>
  <c r="BM59" i="15"/>
  <c r="BH59" i="15"/>
  <c r="BC59" i="15"/>
  <c r="EC58" i="15"/>
  <c r="DX58" i="15"/>
  <c r="CK58" i="15"/>
  <c r="BX58" i="15"/>
  <c r="BR58" i="15"/>
  <c r="S58" i="15"/>
  <c r="EE57" i="15"/>
  <c r="EA57" i="15"/>
  <c r="DC57" i="15"/>
  <c r="BY57" i="15"/>
  <c r="BU57" i="15"/>
  <c r="BK57" i="15"/>
  <c r="BC57" i="15"/>
  <c r="EE56" i="15"/>
  <c r="BT56" i="15"/>
  <c r="CO56" i="15"/>
  <c r="CP56" i="15"/>
  <c r="CU56" i="15"/>
  <c r="AS56" i="15"/>
  <c r="Q56" i="15"/>
  <c r="AQ56" i="15"/>
  <c r="AV56" i="15"/>
  <c r="DE55" i="15"/>
  <c r="BH55" i="15"/>
  <c r="U55" i="15"/>
  <c r="CL55" i="15"/>
  <c r="CP55" i="15"/>
  <c r="CT55" i="15"/>
  <c r="AR55" i="15"/>
  <c r="AV55" i="15"/>
  <c r="AZ55" i="15"/>
  <c r="DG54" i="15"/>
  <c r="DB54" i="15"/>
  <c r="CT54" i="15"/>
  <c r="BJ54" i="15"/>
  <c r="BE54" i="15"/>
  <c r="AX54" i="15"/>
  <c r="V54" i="15"/>
  <c r="CT53" i="15"/>
  <c r="BA53" i="15"/>
  <c r="ED52" i="15"/>
  <c r="DV52" i="15"/>
  <c r="CJ52" i="15"/>
  <c r="CE52" i="15"/>
  <c r="BX52" i="15"/>
  <c r="BR52" i="15"/>
  <c r="DG51" i="15"/>
  <c r="CZ51" i="15"/>
  <c r="CT51" i="15"/>
  <c r="CN51" i="15"/>
  <c r="BM51" i="15"/>
  <c r="BG51" i="15"/>
  <c r="AY51" i="15"/>
  <c r="AT51" i="15"/>
  <c r="CC51" i="15"/>
  <c r="CG51" i="15"/>
  <c r="DE50" i="15"/>
  <c r="CZ50" i="15"/>
  <c r="BL50" i="15"/>
  <c r="BG50" i="15"/>
  <c r="CC49" i="15"/>
  <c r="EF49" i="15"/>
  <c r="EB49" i="15"/>
  <c r="DF49" i="15"/>
  <c r="CX49" i="15"/>
  <c r="BY49" i="15"/>
  <c r="BU49" i="15"/>
  <c r="BQ49" i="15"/>
  <c r="BK49" i="15"/>
  <c r="EB48" i="15"/>
  <c r="DH48" i="15"/>
  <c r="CZ48" i="15"/>
  <c r="CT48" i="15"/>
  <c r="CN48" i="15"/>
  <c r="BW48" i="15"/>
  <c r="BO48" i="15"/>
  <c r="BG48" i="15"/>
  <c r="AY48" i="15"/>
  <c r="AT48" i="15"/>
  <c r="U48" i="15"/>
  <c r="EB59" i="16"/>
  <c r="DW59" i="16"/>
  <c r="CY59" i="16"/>
  <c r="CJ59" i="16"/>
  <c r="CF59" i="16"/>
  <c r="CB59" i="16"/>
  <c r="BW59" i="16"/>
  <c r="BR59" i="16"/>
  <c r="BK59" i="16"/>
  <c r="EG58" i="16"/>
  <c r="EC58" i="16"/>
  <c r="DY58" i="16"/>
  <c r="CQ58" i="16"/>
  <c r="CG58" i="16"/>
  <c r="BW58" i="16"/>
  <c r="BS58" i="16"/>
  <c r="BO58" i="16"/>
  <c r="AY58" i="16"/>
  <c r="AS58" i="16"/>
  <c r="S58" i="16"/>
  <c r="DG57" i="16"/>
  <c r="CY57" i="16"/>
  <c r="CK57" i="16"/>
  <c r="CG57" i="16"/>
  <c r="CC57" i="16"/>
  <c r="BG57" i="16"/>
  <c r="AZ57" i="16"/>
  <c r="T57" i="16"/>
  <c r="EE56" i="16"/>
  <c r="DW56" i="16"/>
  <c r="DE56" i="16"/>
  <c r="CU56" i="16"/>
  <c r="CQ56" i="16"/>
  <c r="CM56" i="16"/>
  <c r="BU56" i="16"/>
  <c r="BL56" i="16"/>
  <c r="BA56" i="16"/>
  <c r="AW56" i="16"/>
  <c r="AS56" i="16"/>
  <c r="X56" i="16"/>
  <c r="Q56" i="16"/>
  <c r="EC55" i="16"/>
  <c r="DX55" i="16"/>
  <c r="CR55" i="16"/>
  <c r="BX55" i="16"/>
  <c r="BP55" i="16"/>
  <c r="CY54" i="16"/>
  <c r="CN54" i="16"/>
  <c r="U54" i="16"/>
  <c r="CL54" i="16"/>
  <c r="CQ54" i="16"/>
  <c r="CW54" i="16"/>
  <c r="AR54" i="16"/>
  <c r="AS54" i="16"/>
  <c r="AX54" i="16"/>
  <c r="DG53" i="16"/>
  <c r="CY53" i="16"/>
  <c r="CI53" i="16"/>
  <c r="BH53" i="16"/>
  <c r="U53" i="16"/>
  <c r="CL53" i="16"/>
  <c r="CT53" i="16"/>
  <c r="Q53" i="16"/>
  <c r="AT53" i="16"/>
  <c r="EF52" i="16"/>
  <c r="DX52" i="16"/>
  <c r="CU52" i="16"/>
  <c r="CP52" i="16"/>
  <c r="BU52" i="16"/>
  <c r="AZ52" i="16"/>
  <c r="AT52" i="16"/>
  <c r="CA52" i="16"/>
  <c r="CK52" i="16"/>
  <c r="Q58" i="16"/>
  <c r="R57" i="16"/>
  <c r="T54" i="16"/>
  <c r="CE54" i="16"/>
  <c r="BF53" i="16"/>
  <c r="T53" i="16"/>
  <c r="BZ53" i="16"/>
  <c r="CD53" i="16"/>
  <c r="CH53" i="16"/>
  <c r="V53" i="16"/>
  <c r="DV52" i="16"/>
  <c r="DY52" i="16"/>
  <c r="EE52" i="16"/>
  <c r="BN52" i="16"/>
  <c r="S52" i="16"/>
  <c r="BS52" i="16"/>
  <c r="BX52" i="16"/>
  <c r="U52" i="16"/>
  <c r="DB49" i="15"/>
  <c r="BC49" i="15"/>
  <c r="EF48" i="15"/>
  <c r="DX48" i="15"/>
  <c r="CV48" i="15"/>
  <c r="CQ48" i="15"/>
  <c r="CL48" i="15"/>
  <c r="BS48" i="15"/>
  <c r="AV48" i="15"/>
  <c r="AQ48" i="15"/>
  <c r="Q48" i="15"/>
  <c r="DG59" i="16"/>
  <c r="CH59" i="16"/>
  <c r="CD59" i="16"/>
  <c r="BZ59" i="16"/>
  <c r="BC59" i="16"/>
  <c r="T59" i="16"/>
  <c r="EE58" i="16"/>
  <c r="EA58" i="16"/>
  <c r="DW58" i="16"/>
  <c r="CU58" i="16"/>
  <c r="CM58" i="16"/>
  <c r="BY58" i="16"/>
  <c r="BU58" i="16"/>
  <c r="AU58" i="16"/>
  <c r="DC57" i="16"/>
  <c r="CI57" i="16"/>
  <c r="CE57" i="16"/>
  <c r="BK57" i="16"/>
  <c r="BD57" i="16"/>
  <c r="EG56" i="16"/>
  <c r="EA56" i="16"/>
  <c r="CW56" i="16"/>
  <c r="CS56" i="16"/>
  <c r="CO56" i="16"/>
  <c r="BP56" i="16"/>
  <c r="AY56" i="16"/>
  <c r="AU56" i="16"/>
  <c r="EF55" i="16"/>
  <c r="DZ55" i="16"/>
  <c r="CV55" i="16"/>
  <c r="BT55" i="16"/>
  <c r="AX55" i="16"/>
  <c r="DG54" i="16"/>
  <c r="CC54" i="16"/>
  <c r="CK53" i="16"/>
  <c r="CF53" i="16"/>
  <c r="CA53" i="16"/>
  <c r="BK53" i="16"/>
  <c r="BD53" i="16"/>
  <c r="EB52" i="16"/>
  <c r="CR52" i="16"/>
  <c r="BY52" i="16"/>
  <c r="BQ52" i="16"/>
  <c r="AW52" i="16"/>
  <c r="AR52" i="16"/>
  <c r="EE48" i="15"/>
  <c r="DW48" i="15"/>
  <c r="BX48" i="15"/>
  <c r="BP48" i="15"/>
  <c r="CK59" i="16"/>
  <c r="CG59" i="16"/>
  <c r="CS58" i="16"/>
  <c r="CL58" i="16"/>
  <c r="BA58" i="16"/>
  <c r="AT58" i="16"/>
  <c r="U58" i="16"/>
  <c r="DH57" i="16"/>
  <c r="DB57" i="16"/>
  <c r="BJ57" i="16"/>
  <c r="BB57" i="16"/>
  <c r="V57" i="16"/>
  <c r="BE54" i="16"/>
  <c r="BG54" i="16"/>
  <c r="DA53" i="16"/>
  <c r="CZ53" i="16"/>
  <c r="DF53" i="16"/>
  <c r="BE53" i="16"/>
  <c r="BB53" i="16"/>
  <c r="BG53" i="16"/>
  <c r="BL53" i="16"/>
  <c r="CO52" i="16"/>
  <c r="CS52" i="16"/>
  <c r="CW52" i="16"/>
  <c r="AQ52" i="16"/>
  <c r="AU52" i="16"/>
  <c r="AY52" i="16"/>
  <c r="ED51" i="16"/>
  <c r="DY51" i="16"/>
  <c r="DH51" i="16"/>
  <c r="DD51" i="16"/>
  <c r="CZ51" i="16"/>
  <c r="CG51" i="16"/>
  <c r="CB51" i="16"/>
  <c r="BV51" i="16"/>
  <c r="BP51" i="16"/>
  <c r="BK51" i="16"/>
  <c r="BG51" i="16"/>
  <c r="BC51" i="16"/>
  <c r="EG50" i="16"/>
  <c r="EC50" i="16"/>
  <c r="DY50" i="16"/>
  <c r="DI50" i="16"/>
  <c r="DA50" i="16"/>
  <c r="CT50" i="16"/>
  <c r="CO50" i="16"/>
  <c r="BY50" i="16"/>
  <c r="BU50" i="16"/>
  <c r="BQ50" i="16"/>
  <c r="BK50" i="16"/>
  <c r="AY50" i="16"/>
  <c r="AT50" i="16"/>
  <c r="EF49" i="16"/>
  <c r="EA49" i="16"/>
  <c r="DV49" i="16"/>
  <c r="CT49" i="16"/>
  <c r="CN49" i="16"/>
  <c r="CJ49" i="16"/>
  <c r="CF49" i="16"/>
  <c r="CB49" i="16"/>
  <c r="BV49" i="16"/>
  <c r="AV49" i="16"/>
  <c r="AQ49" i="16"/>
  <c r="R49" i="16"/>
  <c r="EC48" i="16"/>
  <c r="DX48" i="16"/>
  <c r="CV48" i="16"/>
  <c r="CR48" i="16"/>
  <c r="CN48" i="16"/>
  <c r="CJ48" i="16"/>
  <c r="CE48" i="16"/>
  <c r="BY48" i="16"/>
  <c r="BT48" i="16"/>
  <c r="BO48" i="16"/>
  <c r="AY48" i="16"/>
  <c r="AU48" i="16"/>
  <c r="AQ48" i="16"/>
  <c r="U50" i="16"/>
  <c r="T51" i="16"/>
  <c r="AQ50" i="16"/>
  <c r="Q50" i="16"/>
  <c r="BD12" i="8"/>
  <c r="BG12" i="8"/>
  <c r="BK12" i="8"/>
  <c r="BC12" i="8"/>
  <c r="S45" i="7"/>
  <c r="AD45" i="7" s="1"/>
  <c r="BQ45" i="7" s="1"/>
  <c r="EL12" i="7"/>
  <c r="EB12" i="7"/>
  <c r="CJ12" i="7"/>
  <c r="AV12" i="7"/>
  <c r="FB11" i="7"/>
  <c r="EX11" i="7"/>
  <c r="ET11" i="7"/>
  <c r="DF11" i="7"/>
  <c r="DB11" i="7"/>
  <c r="CX11" i="7"/>
  <c r="BK11" i="7"/>
  <c r="BG11" i="7"/>
  <c r="BC11" i="7"/>
  <c r="FP10" i="7"/>
  <c r="DL10" i="7"/>
  <c r="BX10" i="7"/>
  <c r="ED9" i="7"/>
  <c r="DY9" i="7"/>
  <c r="CK9" i="7"/>
  <c r="CF9" i="7"/>
  <c r="BZ9" i="7"/>
  <c r="EL8" i="7"/>
  <c r="CT8" i="7"/>
  <c r="CL8" i="7"/>
  <c r="AT8" i="7"/>
  <c r="FC7" i="7"/>
  <c r="EY7" i="7"/>
  <c r="EU7" i="7"/>
  <c r="DI7" i="7"/>
  <c r="DE7" i="7"/>
  <c r="DA7" i="7"/>
  <c r="BK7" i="7"/>
  <c r="BG7" i="7"/>
  <c r="BC7" i="7"/>
  <c r="FC12" i="8"/>
  <c r="DC12" i="8"/>
  <c r="FH11" i="8"/>
  <c r="EC11" i="8"/>
  <c r="DT11" i="8"/>
  <c r="CK11" i="8"/>
  <c r="CC11" i="8"/>
  <c r="BP11" i="8"/>
  <c r="DY10" i="8"/>
  <c r="CP10" i="8"/>
  <c r="EN8" i="8"/>
  <c r="EI8" i="8"/>
  <c r="DR8" i="8"/>
  <c r="DK8" i="8"/>
  <c r="BS8" i="8"/>
  <c r="BG8" i="8"/>
  <c r="FH7" i="8"/>
  <c r="EC7" i="8"/>
  <c r="DT7" i="8"/>
  <c r="CK7" i="8"/>
  <c r="CC7" i="8"/>
  <c r="BP7" i="8"/>
  <c r="ER12" i="7"/>
  <c r="EJ12" i="7"/>
  <c r="DX12" i="7"/>
  <c r="CP12" i="7"/>
  <c r="AT12" i="7"/>
  <c r="FE11" i="7"/>
  <c r="FA11" i="7"/>
  <c r="EW11" i="7"/>
  <c r="DI11" i="7"/>
  <c r="DE11" i="7"/>
  <c r="DA11" i="7"/>
  <c r="BJ11" i="7"/>
  <c r="BF11" i="7"/>
  <c r="BB11" i="7"/>
  <c r="FL10" i="7"/>
  <c r="BT10" i="7"/>
  <c r="EC9" i="7"/>
  <c r="DX9" i="7"/>
  <c r="CJ9" i="7"/>
  <c r="CD9" i="7"/>
  <c r="ER8" i="7"/>
  <c r="EJ8" i="7"/>
  <c r="CR8" i="7"/>
  <c r="AZ8" i="7"/>
  <c r="AR8" i="7"/>
  <c r="FB7" i="7"/>
  <c r="EX7" i="7"/>
  <c r="ET7" i="7"/>
  <c r="DH7" i="7"/>
  <c r="DD7" i="7"/>
  <c r="CZ7" i="7"/>
  <c r="BJ7" i="7"/>
  <c r="BF7" i="7"/>
  <c r="BB7" i="7"/>
  <c r="EY12" i="8"/>
  <c r="CY12" i="8"/>
  <c r="EB11" i="8"/>
  <c r="DP11" i="8"/>
  <c r="CJ11" i="8"/>
  <c r="CB11" i="8"/>
  <c r="CW10" i="8"/>
  <c r="CO10" i="8"/>
  <c r="EP9" i="8"/>
  <c r="ER8" i="8"/>
  <c r="EM8" i="8"/>
  <c r="EH8" i="8"/>
  <c r="DP8" i="8"/>
  <c r="BX8" i="8"/>
  <c r="BP8" i="8"/>
  <c r="BC8" i="8"/>
  <c r="EB7" i="8"/>
  <c r="DP7" i="8"/>
  <c r="CJ7" i="8"/>
  <c r="CB7" i="8"/>
  <c r="EG7" i="8"/>
  <c r="DY7" i="8"/>
  <c r="EN12" i="7"/>
  <c r="CT12" i="7"/>
  <c r="CL12" i="7"/>
  <c r="AX12" i="7"/>
  <c r="AP12" i="7"/>
  <c r="FC11" i="7"/>
  <c r="EY11" i="7"/>
  <c r="DG11" i="7"/>
  <c r="DC11" i="7"/>
  <c r="BL11" i="7"/>
  <c r="BH11" i="7"/>
  <c r="DP10" i="7"/>
  <c r="EF9" i="7"/>
  <c r="DZ9" i="7"/>
  <c r="CG9" i="7"/>
  <c r="CB9" i="7"/>
  <c r="EN8" i="7"/>
  <c r="CV8" i="7"/>
  <c r="CN8" i="7"/>
  <c r="AV8" i="7"/>
  <c r="FD7" i="7"/>
  <c r="EZ7" i="7"/>
  <c r="DF7" i="7"/>
  <c r="DB7" i="7"/>
  <c r="BL7" i="7"/>
  <c r="BH7" i="7"/>
  <c r="EF11" i="8"/>
  <c r="DX11" i="8"/>
  <c r="CF11" i="8"/>
  <c r="EC10" i="8"/>
  <c r="EP8" i="8"/>
  <c r="EJ8" i="8"/>
  <c r="BT8" i="8"/>
  <c r="EF7" i="8"/>
  <c r="DX7" i="8"/>
  <c r="CF7" i="8"/>
  <c r="BU45" i="7"/>
  <c r="BS45" i="7"/>
  <c r="BP45" i="7"/>
  <c r="CC45" i="7"/>
  <c r="CG45" i="7"/>
  <c r="CK45" i="7"/>
  <c r="BZ45" i="7"/>
  <c r="CD45" i="7"/>
  <c r="CH45" i="7"/>
  <c r="CA45" i="7"/>
  <c r="CE45" i="7"/>
  <c r="CI45" i="7"/>
  <c r="CB45" i="7"/>
  <c r="CF45" i="7"/>
  <c r="CJ45" i="7"/>
  <c r="AN2" i="8"/>
  <c r="AO2" i="8" s="1"/>
  <c r="C62" i="8"/>
  <c r="O3" i="8"/>
  <c r="A20" i="2"/>
  <c r="CK56" i="7"/>
  <c r="CG56" i="7"/>
  <c r="AA46" i="7"/>
  <c r="AL46" i="7" s="1"/>
  <c r="W46" i="7"/>
  <c r="AH46" i="7" s="1"/>
  <c r="S46" i="7"/>
  <c r="AD46" i="7" s="1"/>
  <c r="AD62" i="7" s="1"/>
  <c r="D7" i="17" s="1"/>
  <c r="Z45" i="7"/>
  <c r="V45" i="7"/>
  <c r="AG45" i="7" s="1"/>
  <c r="R45" i="7"/>
  <c r="AC45" i="7" s="1"/>
  <c r="W43" i="7"/>
  <c r="S43" i="7"/>
  <c r="W42" i="7"/>
  <c r="S42" i="7"/>
  <c r="W41" i="7"/>
  <c r="S41" i="7"/>
  <c r="W40" i="7"/>
  <c r="S40" i="7"/>
  <c r="W39" i="7"/>
  <c r="S39" i="7"/>
  <c r="W38" i="7"/>
  <c r="S38" i="7"/>
  <c r="W37" i="7"/>
  <c r="S37" i="7"/>
  <c r="W36" i="7"/>
  <c r="S36" i="7"/>
  <c r="W35" i="7"/>
  <c r="S35" i="7"/>
  <c r="W34" i="7"/>
  <c r="S34" i="7"/>
  <c r="W33" i="7"/>
  <c r="S33" i="7"/>
  <c r="W32" i="7"/>
  <c r="S32" i="7"/>
  <c r="W30" i="7"/>
  <c r="S30" i="7"/>
  <c r="W29" i="7"/>
  <c r="S29" i="7"/>
  <c r="AS28" i="7"/>
  <c r="AW28" i="7"/>
  <c r="EK27" i="7"/>
  <c r="EO27" i="7"/>
  <c r="ES27" i="7"/>
  <c r="EI27" i="7"/>
  <c r="CO27" i="7"/>
  <c r="CS27" i="7"/>
  <c r="CW27" i="7"/>
  <c r="CM27" i="7"/>
  <c r="CQ27" i="7"/>
  <c r="CU27" i="7"/>
  <c r="AS27" i="7"/>
  <c r="AW27" i="7"/>
  <c r="BA27" i="7"/>
  <c r="AQ27" i="7"/>
  <c r="AU27" i="7"/>
  <c r="AY27" i="7"/>
  <c r="Q27" i="7"/>
  <c r="EK26" i="7"/>
  <c r="EO26" i="7"/>
  <c r="ES26" i="7"/>
  <c r="EI26" i="7"/>
  <c r="EM26" i="7"/>
  <c r="EQ26" i="7"/>
  <c r="CO26" i="7"/>
  <c r="CS26" i="7"/>
  <c r="CW26" i="7"/>
  <c r="CM26" i="7"/>
  <c r="CQ26" i="7"/>
  <c r="CU26" i="7"/>
  <c r="AS26" i="7"/>
  <c r="AW26" i="7"/>
  <c r="BA26" i="7"/>
  <c r="AQ26" i="7"/>
  <c r="AU26" i="7"/>
  <c r="AY26" i="7"/>
  <c r="Q26" i="7"/>
  <c r="EK25" i="7"/>
  <c r="EO25" i="7"/>
  <c r="ES25" i="7"/>
  <c r="EI25" i="7"/>
  <c r="EM25" i="7"/>
  <c r="EQ25" i="7"/>
  <c r="CO25" i="7"/>
  <c r="CS25" i="7"/>
  <c r="CW25" i="7"/>
  <c r="CM25" i="7"/>
  <c r="CQ25" i="7"/>
  <c r="CU25" i="7"/>
  <c r="AS25" i="7"/>
  <c r="AW25" i="7"/>
  <c r="BA25" i="7"/>
  <c r="AQ25" i="7"/>
  <c r="AU25" i="7"/>
  <c r="AY25" i="7"/>
  <c r="Q25" i="7"/>
  <c r="EK24" i="7"/>
  <c r="EO24" i="7"/>
  <c r="ES24" i="7"/>
  <c r="EI24" i="7"/>
  <c r="EM24" i="7"/>
  <c r="EQ24" i="7"/>
  <c r="CO24" i="7"/>
  <c r="CS24" i="7"/>
  <c r="CW24" i="7"/>
  <c r="CM24" i="7"/>
  <c r="CQ24" i="7"/>
  <c r="CU24" i="7"/>
  <c r="AS24" i="7"/>
  <c r="AW24" i="7"/>
  <c r="BA24" i="7"/>
  <c r="AQ24" i="7"/>
  <c r="AU24" i="7"/>
  <c r="AY24" i="7"/>
  <c r="Q24" i="7"/>
  <c r="EK23" i="7"/>
  <c r="EO23" i="7"/>
  <c r="ES23" i="7"/>
  <c r="EI23" i="7"/>
  <c r="EM23" i="7"/>
  <c r="EQ23" i="7"/>
  <c r="CO23" i="7"/>
  <c r="CS23" i="7"/>
  <c r="CW23" i="7"/>
  <c r="CM23" i="7"/>
  <c r="CQ23" i="7"/>
  <c r="CU23" i="7"/>
  <c r="AS23" i="7"/>
  <c r="AW23" i="7"/>
  <c r="BA23" i="7"/>
  <c r="AQ23" i="7"/>
  <c r="AU23" i="7"/>
  <c r="AY23" i="7"/>
  <c r="Q23" i="7"/>
  <c r="FI21" i="7"/>
  <c r="FM21" i="7"/>
  <c r="FQ21" i="7"/>
  <c r="FG21" i="7"/>
  <c r="FK21" i="7"/>
  <c r="FO21" i="7"/>
  <c r="DM21" i="7"/>
  <c r="DQ21" i="7"/>
  <c r="DU21" i="7"/>
  <c r="DK21" i="7"/>
  <c r="DO21" i="7"/>
  <c r="DS21" i="7"/>
  <c r="BQ21" i="7"/>
  <c r="BU21" i="7"/>
  <c r="BY21" i="7"/>
  <c r="BO21" i="7"/>
  <c r="BS21" i="7"/>
  <c r="BW21" i="7"/>
  <c r="FI20" i="7"/>
  <c r="FM20" i="7"/>
  <c r="FQ20" i="7"/>
  <c r="FG20" i="7"/>
  <c r="FK20" i="7"/>
  <c r="FO20" i="7"/>
  <c r="DM20" i="7"/>
  <c r="DQ20" i="7"/>
  <c r="DU20" i="7"/>
  <c r="DJ20" i="7"/>
  <c r="DN20" i="7"/>
  <c r="DR20" i="7"/>
  <c r="DK20" i="7"/>
  <c r="DO20" i="7"/>
  <c r="DS20" i="7"/>
  <c r="BQ20" i="7"/>
  <c r="BU20" i="7"/>
  <c r="BY20" i="7"/>
  <c r="BN20" i="7"/>
  <c r="BR20" i="7"/>
  <c r="BV20" i="7"/>
  <c r="BO20" i="7"/>
  <c r="BS20" i="7"/>
  <c r="BW20" i="7"/>
  <c r="S20" i="7"/>
  <c r="FI16" i="7"/>
  <c r="FM16" i="7"/>
  <c r="FQ16" i="7"/>
  <c r="FF16" i="7"/>
  <c r="FJ16" i="7"/>
  <c r="FN16" i="7"/>
  <c r="FG16" i="7"/>
  <c r="FK16" i="7"/>
  <c r="FO16" i="7"/>
  <c r="DM16" i="7"/>
  <c r="DQ16" i="7"/>
  <c r="DU16" i="7"/>
  <c r="DJ16" i="7"/>
  <c r="DN16" i="7"/>
  <c r="DR16" i="7"/>
  <c r="DK16" i="7"/>
  <c r="DO16" i="7"/>
  <c r="DS16" i="7"/>
  <c r="BQ16" i="7"/>
  <c r="BU16" i="7"/>
  <c r="BY16" i="7"/>
  <c r="BN16" i="7"/>
  <c r="BR16" i="7"/>
  <c r="BV16" i="7"/>
  <c r="BO16" i="7"/>
  <c r="BS16" i="7"/>
  <c r="BW16" i="7"/>
  <c r="S16" i="7"/>
  <c r="EW12" i="7"/>
  <c r="FA12" i="7"/>
  <c r="FE12" i="7"/>
  <c r="ET12" i="7"/>
  <c r="EX12" i="7"/>
  <c r="FB12" i="7"/>
  <c r="EU12" i="7"/>
  <c r="EY12" i="7"/>
  <c r="FC12" i="7"/>
  <c r="DA12" i="7"/>
  <c r="DE12" i="7"/>
  <c r="DI12" i="7"/>
  <c r="CX12" i="7"/>
  <c r="DB12" i="7"/>
  <c r="DF12" i="7"/>
  <c r="CY12" i="7"/>
  <c r="DC12" i="7"/>
  <c r="DG12" i="7"/>
  <c r="BE12" i="7"/>
  <c r="BI12" i="7"/>
  <c r="BM12" i="7"/>
  <c r="BB12" i="7"/>
  <c r="BF12" i="7"/>
  <c r="BJ12" i="7"/>
  <c r="BC12" i="7"/>
  <c r="BG12" i="7"/>
  <c r="BK12" i="7"/>
  <c r="D57" i="10"/>
  <c r="A57" i="9"/>
  <c r="D49" i="10"/>
  <c r="A49" i="9"/>
  <c r="AQ22" i="9"/>
  <c r="AU22" i="9"/>
  <c r="AY22" i="9"/>
  <c r="AR22" i="9"/>
  <c r="AV22" i="9"/>
  <c r="AZ22" i="9"/>
  <c r="AS22" i="9"/>
  <c r="AW22" i="9"/>
  <c r="BA22" i="9"/>
  <c r="AT22" i="9"/>
  <c r="Q22" i="9"/>
  <c r="AX22" i="9"/>
  <c r="AP22" i="9"/>
  <c r="AR12" i="8"/>
  <c r="AV12" i="8"/>
  <c r="AZ12" i="8"/>
  <c r="AS12" i="8"/>
  <c r="AW12" i="8"/>
  <c r="BA12" i="8"/>
  <c r="AP12" i="8"/>
  <c r="AT12" i="8"/>
  <c r="AX12" i="8"/>
  <c r="AQ12" i="8"/>
  <c r="AU12" i="8"/>
  <c r="AY12" i="8"/>
  <c r="S45" i="9"/>
  <c r="AD45" i="9" s="1"/>
  <c r="DH59" i="7"/>
  <c r="DD59" i="7"/>
  <c r="CZ59" i="7"/>
  <c r="CJ59" i="7"/>
  <c r="CF59" i="7"/>
  <c r="CB59" i="7"/>
  <c r="BL59" i="7"/>
  <c r="BH59" i="7"/>
  <c r="BD59" i="7"/>
  <c r="V59" i="7"/>
  <c r="R59" i="7"/>
  <c r="DH58" i="7"/>
  <c r="DD58" i="7"/>
  <c r="CZ58" i="7"/>
  <c r="CJ58" i="7"/>
  <c r="CF58" i="7"/>
  <c r="CB58" i="7"/>
  <c r="BL58" i="7"/>
  <c r="BH58" i="7"/>
  <c r="BD58" i="7"/>
  <c r="V58" i="7"/>
  <c r="R58" i="7"/>
  <c r="DH57" i="7"/>
  <c r="DD57" i="7"/>
  <c r="CZ57" i="7"/>
  <c r="CJ57" i="7"/>
  <c r="CF57" i="7"/>
  <c r="CB57" i="7"/>
  <c r="BL57" i="7"/>
  <c r="BH57" i="7"/>
  <c r="BD57" i="7"/>
  <c r="V57" i="7"/>
  <c r="R57" i="7"/>
  <c r="DH56" i="7"/>
  <c r="DD56" i="7"/>
  <c r="CZ56" i="7"/>
  <c r="CJ56" i="7"/>
  <c r="CF56" i="7"/>
  <c r="CB56" i="7"/>
  <c r="BL56" i="7"/>
  <c r="BH56" i="7"/>
  <c r="BD56" i="7"/>
  <c r="V56" i="7"/>
  <c r="R56" i="7"/>
  <c r="DH55" i="7"/>
  <c r="DD55" i="7"/>
  <c r="CZ55" i="7"/>
  <c r="CJ55" i="7"/>
  <c r="CF55" i="7"/>
  <c r="CB55" i="7"/>
  <c r="BL55" i="7"/>
  <c r="BH55" i="7"/>
  <c r="BD55" i="7"/>
  <c r="V55" i="7"/>
  <c r="R55" i="7"/>
  <c r="DH54" i="7"/>
  <c r="DD54" i="7"/>
  <c r="CZ54" i="7"/>
  <c r="CJ54" i="7"/>
  <c r="CF54" i="7"/>
  <c r="CB54" i="7"/>
  <c r="BL54" i="7"/>
  <c r="BH54" i="7"/>
  <c r="BD54" i="7"/>
  <c r="V54" i="7"/>
  <c r="R54" i="7"/>
  <c r="DH53" i="7"/>
  <c r="DD53" i="7"/>
  <c r="CZ53" i="7"/>
  <c r="CJ53" i="7"/>
  <c r="CF53" i="7"/>
  <c r="CB53" i="7"/>
  <c r="BL53" i="7"/>
  <c r="BH53" i="7"/>
  <c r="BD53" i="7"/>
  <c r="V53" i="7"/>
  <c r="R53" i="7"/>
  <c r="DH52" i="7"/>
  <c r="DD52" i="7"/>
  <c r="CZ52" i="7"/>
  <c r="CJ52" i="7"/>
  <c r="CF52" i="7"/>
  <c r="CB52" i="7"/>
  <c r="BL52" i="7"/>
  <c r="BH52" i="7"/>
  <c r="BD52" i="7"/>
  <c r="V52" i="7"/>
  <c r="R52" i="7"/>
  <c r="DH51" i="7"/>
  <c r="DD51" i="7"/>
  <c r="CZ51" i="7"/>
  <c r="CJ51" i="7"/>
  <c r="CF51" i="7"/>
  <c r="CB51" i="7"/>
  <c r="BL51" i="7"/>
  <c r="BH51" i="7"/>
  <c r="BD51" i="7"/>
  <c r="V51" i="7"/>
  <c r="R51" i="7"/>
  <c r="DH50" i="7"/>
  <c r="DD50" i="7"/>
  <c r="CZ50" i="7"/>
  <c r="CJ50" i="7"/>
  <c r="CF50" i="7"/>
  <c r="CB50" i="7"/>
  <c r="BL50" i="7"/>
  <c r="BH50" i="7"/>
  <c r="BD50" i="7"/>
  <c r="V50" i="7"/>
  <c r="R50" i="7"/>
  <c r="DH49" i="7"/>
  <c r="DD49" i="7"/>
  <c r="CZ49" i="7"/>
  <c r="CJ49" i="7"/>
  <c r="CF49" i="7"/>
  <c r="CB49" i="7"/>
  <c r="BL49" i="7"/>
  <c r="BH49" i="7"/>
  <c r="BD49" i="7"/>
  <c r="V49" i="7"/>
  <c r="R49" i="7"/>
  <c r="DH48" i="7"/>
  <c r="DD48" i="7"/>
  <c r="CZ48" i="7"/>
  <c r="CJ48" i="7"/>
  <c r="CF48" i="7"/>
  <c r="CB48" i="7"/>
  <c r="BL48" i="7"/>
  <c r="BH48" i="7"/>
  <c r="BD48" i="7"/>
  <c r="V48" i="7"/>
  <c r="R48" i="7"/>
  <c r="Z46" i="7"/>
  <c r="AK46" i="7" s="1"/>
  <c r="V46" i="7"/>
  <c r="AG46" i="7" s="1"/>
  <c r="R46" i="7"/>
  <c r="AC46" i="7" s="1"/>
  <c r="Y45" i="7"/>
  <c r="U45" i="7"/>
  <c r="AF45" i="7" s="1"/>
  <c r="Q45" i="7"/>
  <c r="AB45" i="7" s="1"/>
  <c r="FO43" i="7"/>
  <c r="FK43" i="7"/>
  <c r="FG43" i="7"/>
  <c r="EQ43" i="7"/>
  <c r="EM43" i="7"/>
  <c r="EI43" i="7"/>
  <c r="DS43" i="7"/>
  <c r="DO43" i="7"/>
  <c r="DK43" i="7"/>
  <c r="CU43" i="7"/>
  <c r="CQ43" i="7"/>
  <c r="CM43" i="7"/>
  <c r="BW43" i="7"/>
  <c r="BS43" i="7"/>
  <c r="BO43" i="7"/>
  <c r="AY43" i="7"/>
  <c r="AU43" i="7"/>
  <c r="AQ43" i="7"/>
  <c r="V43" i="7"/>
  <c r="R43" i="7"/>
  <c r="FO42" i="7"/>
  <c r="FK42" i="7"/>
  <c r="FG42" i="7"/>
  <c r="EQ42" i="7"/>
  <c r="EM42" i="7"/>
  <c r="EI42" i="7"/>
  <c r="DS42" i="7"/>
  <c r="DO42" i="7"/>
  <c r="DK42" i="7"/>
  <c r="CU42" i="7"/>
  <c r="CQ42" i="7"/>
  <c r="CM42" i="7"/>
  <c r="BW42" i="7"/>
  <c r="BS42" i="7"/>
  <c r="BO42" i="7"/>
  <c r="AY42" i="7"/>
  <c r="AU42" i="7"/>
  <c r="AQ42" i="7"/>
  <c r="V42" i="7"/>
  <c r="R42" i="7"/>
  <c r="FO41" i="7"/>
  <c r="FK41" i="7"/>
  <c r="FG41" i="7"/>
  <c r="EQ41" i="7"/>
  <c r="EM41" i="7"/>
  <c r="EI41" i="7"/>
  <c r="DS41" i="7"/>
  <c r="DO41" i="7"/>
  <c r="DK41" i="7"/>
  <c r="CU41" i="7"/>
  <c r="CQ41" i="7"/>
  <c r="CM41" i="7"/>
  <c r="BW41" i="7"/>
  <c r="BS41" i="7"/>
  <c r="BO41" i="7"/>
  <c r="AY41" i="7"/>
  <c r="AU41" i="7"/>
  <c r="AQ41" i="7"/>
  <c r="V41" i="7"/>
  <c r="R41" i="7"/>
  <c r="FO40" i="7"/>
  <c r="FK40" i="7"/>
  <c r="FG40" i="7"/>
  <c r="EQ40" i="7"/>
  <c r="EM40" i="7"/>
  <c r="EI40" i="7"/>
  <c r="DS40" i="7"/>
  <c r="DO40" i="7"/>
  <c r="DK40" i="7"/>
  <c r="CU40" i="7"/>
  <c r="CQ40" i="7"/>
  <c r="CM40" i="7"/>
  <c r="BW40" i="7"/>
  <c r="BS40" i="7"/>
  <c r="BO40" i="7"/>
  <c r="AY40" i="7"/>
  <c r="AU40" i="7"/>
  <c r="AQ40" i="7"/>
  <c r="V40" i="7"/>
  <c r="R40" i="7"/>
  <c r="FO39" i="7"/>
  <c r="FK39" i="7"/>
  <c r="FG39" i="7"/>
  <c r="EQ39" i="7"/>
  <c r="EM39" i="7"/>
  <c r="EI39" i="7"/>
  <c r="DS39" i="7"/>
  <c r="DO39" i="7"/>
  <c r="DK39" i="7"/>
  <c r="CU39" i="7"/>
  <c r="CQ39" i="7"/>
  <c r="CM39" i="7"/>
  <c r="BW39" i="7"/>
  <c r="BS39" i="7"/>
  <c r="BO39" i="7"/>
  <c r="AY39" i="7"/>
  <c r="AU39" i="7"/>
  <c r="AQ39" i="7"/>
  <c r="V39" i="7"/>
  <c r="R39" i="7"/>
  <c r="FO38" i="7"/>
  <c r="FK38" i="7"/>
  <c r="FG38" i="7"/>
  <c r="EQ38" i="7"/>
  <c r="EM38" i="7"/>
  <c r="EI38" i="7"/>
  <c r="DS38" i="7"/>
  <c r="DO38" i="7"/>
  <c r="DK38" i="7"/>
  <c r="CU38" i="7"/>
  <c r="CQ38" i="7"/>
  <c r="CM38" i="7"/>
  <c r="BW38" i="7"/>
  <c r="BS38" i="7"/>
  <c r="BO38" i="7"/>
  <c r="AY38" i="7"/>
  <c r="AU38" i="7"/>
  <c r="AQ38" i="7"/>
  <c r="V38" i="7"/>
  <c r="R38" i="7"/>
  <c r="FO37" i="7"/>
  <c r="FK37" i="7"/>
  <c r="FG37" i="7"/>
  <c r="EQ37" i="7"/>
  <c r="EM37" i="7"/>
  <c r="EI37" i="7"/>
  <c r="DS37" i="7"/>
  <c r="DO37" i="7"/>
  <c r="DK37" i="7"/>
  <c r="CU37" i="7"/>
  <c r="CQ37" i="7"/>
  <c r="CM37" i="7"/>
  <c r="BW37" i="7"/>
  <c r="BS37" i="7"/>
  <c r="BO37" i="7"/>
  <c r="AY37" i="7"/>
  <c r="AU37" i="7"/>
  <c r="AQ37" i="7"/>
  <c r="V37" i="7"/>
  <c r="R37" i="7"/>
  <c r="FO36" i="7"/>
  <c r="FK36" i="7"/>
  <c r="FG36" i="7"/>
  <c r="EQ36" i="7"/>
  <c r="EM36" i="7"/>
  <c r="EI36" i="7"/>
  <c r="DS36" i="7"/>
  <c r="DO36" i="7"/>
  <c r="DK36" i="7"/>
  <c r="CU36" i="7"/>
  <c r="CQ36" i="7"/>
  <c r="CM36" i="7"/>
  <c r="BW36" i="7"/>
  <c r="BS36" i="7"/>
  <c r="BO36" i="7"/>
  <c r="AY36" i="7"/>
  <c r="AU36" i="7"/>
  <c r="AQ36" i="7"/>
  <c r="V36" i="7"/>
  <c r="R36" i="7"/>
  <c r="FO35" i="7"/>
  <c r="FK35" i="7"/>
  <c r="FG35" i="7"/>
  <c r="EQ35" i="7"/>
  <c r="EM35" i="7"/>
  <c r="EI35" i="7"/>
  <c r="DS35" i="7"/>
  <c r="DO35" i="7"/>
  <c r="DK35" i="7"/>
  <c r="CU35" i="7"/>
  <c r="CQ35" i="7"/>
  <c r="CM35" i="7"/>
  <c r="BW35" i="7"/>
  <c r="BS35" i="7"/>
  <c r="BO35" i="7"/>
  <c r="AY35" i="7"/>
  <c r="AU35" i="7"/>
  <c r="AQ35" i="7"/>
  <c r="V35" i="7"/>
  <c r="R35" i="7"/>
  <c r="FO34" i="7"/>
  <c r="FK34" i="7"/>
  <c r="FG34" i="7"/>
  <c r="EQ34" i="7"/>
  <c r="EM34" i="7"/>
  <c r="EI34" i="7"/>
  <c r="DS34" i="7"/>
  <c r="DO34" i="7"/>
  <c r="DK34" i="7"/>
  <c r="CU34" i="7"/>
  <c r="CQ34" i="7"/>
  <c r="CM34" i="7"/>
  <c r="BW34" i="7"/>
  <c r="BS34" i="7"/>
  <c r="BO34" i="7"/>
  <c r="AY34" i="7"/>
  <c r="AU34" i="7"/>
  <c r="AQ34" i="7"/>
  <c r="V34" i="7"/>
  <c r="R34" i="7"/>
  <c r="FO33" i="7"/>
  <c r="FK33" i="7"/>
  <c r="FG33" i="7"/>
  <c r="EQ33" i="7"/>
  <c r="EM33" i="7"/>
  <c r="EI33" i="7"/>
  <c r="DS33" i="7"/>
  <c r="DO33" i="7"/>
  <c r="DK33" i="7"/>
  <c r="CU33" i="7"/>
  <c r="CQ33" i="7"/>
  <c r="CM33" i="7"/>
  <c r="BW33" i="7"/>
  <c r="BS33" i="7"/>
  <c r="BO33" i="7"/>
  <c r="AY33" i="7"/>
  <c r="AU33" i="7"/>
  <c r="AQ33" i="7"/>
  <c r="V33" i="7"/>
  <c r="R33" i="7"/>
  <c r="FO32" i="7"/>
  <c r="FK32" i="7"/>
  <c r="FG32" i="7"/>
  <c r="EQ32" i="7"/>
  <c r="EM32" i="7"/>
  <c r="EI32" i="7"/>
  <c r="DS32" i="7"/>
  <c r="DO32" i="7"/>
  <c r="DK32" i="7"/>
  <c r="CU32" i="7"/>
  <c r="CQ32" i="7"/>
  <c r="CM32" i="7"/>
  <c r="BW32" i="7"/>
  <c r="BS32" i="7"/>
  <c r="BO32" i="7"/>
  <c r="AY32" i="7"/>
  <c r="AU32" i="7"/>
  <c r="AQ32" i="7"/>
  <c r="V32" i="7"/>
  <c r="R32" i="7"/>
  <c r="FO30" i="7"/>
  <c r="FK30" i="7"/>
  <c r="FG30" i="7"/>
  <c r="EQ30" i="7"/>
  <c r="EM30" i="7"/>
  <c r="EI30" i="7"/>
  <c r="DS30" i="7"/>
  <c r="DO30" i="7"/>
  <c r="DK30" i="7"/>
  <c r="CU30" i="7"/>
  <c r="CQ30" i="7"/>
  <c r="CM30" i="7"/>
  <c r="BW30" i="7"/>
  <c r="BS30" i="7"/>
  <c r="BO30" i="7"/>
  <c r="AY30" i="7"/>
  <c r="AU30" i="7"/>
  <c r="AQ30" i="7"/>
  <c r="V30" i="7"/>
  <c r="R30" i="7"/>
  <c r="FO29" i="7"/>
  <c r="FK29" i="7"/>
  <c r="FG29" i="7"/>
  <c r="EQ29" i="7"/>
  <c r="EM29" i="7"/>
  <c r="EI29" i="7"/>
  <c r="DS29" i="7"/>
  <c r="DO29" i="7"/>
  <c r="DK29" i="7"/>
  <c r="CU29" i="7"/>
  <c r="CQ29" i="7"/>
  <c r="CM29" i="7"/>
  <c r="BW29" i="7"/>
  <c r="BS29" i="7"/>
  <c r="BO29" i="7"/>
  <c r="AY29" i="7"/>
  <c r="AU29" i="7"/>
  <c r="AQ29" i="7"/>
  <c r="V29" i="7"/>
  <c r="V62" i="7" s="1"/>
  <c r="G25" i="17" s="1"/>
  <c r="R29" i="7"/>
  <c r="FO28" i="7"/>
  <c r="FK28" i="7"/>
  <c r="FG28" i="7"/>
  <c r="EQ28" i="7"/>
  <c r="EM28" i="7"/>
  <c r="EI28" i="7"/>
  <c r="DS28" i="7"/>
  <c r="DO28" i="7"/>
  <c r="DK28" i="7"/>
  <c r="CU28" i="7"/>
  <c r="CQ28" i="7"/>
  <c r="CM28" i="7"/>
  <c r="BW28" i="7"/>
  <c r="BS28" i="7"/>
  <c r="BO28" i="7"/>
  <c r="AY28" i="7"/>
  <c r="AT28" i="7"/>
  <c r="W28" i="7"/>
  <c r="FN27" i="7"/>
  <c r="EQ27" i="7"/>
  <c r="EL27" i="7"/>
  <c r="DR27" i="7"/>
  <c r="DJ27" i="7"/>
  <c r="CP27" i="7"/>
  <c r="BV27" i="7"/>
  <c r="AV27" i="7"/>
  <c r="FP26" i="7"/>
  <c r="EN26" i="7"/>
  <c r="DT26" i="7"/>
  <c r="DL26" i="7"/>
  <c r="CR26" i="7"/>
  <c r="BX26" i="7"/>
  <c r="AV26" i="7"/>
  <c r="FP25" i="7"/>
  <c r="EN25" i="7"/>
  <c r="DT25" i="7"/>
  <c r="DL25" i="7"/>
  <c r="CR25" i="7"/>
  <c r="BX25" i="7"/>
  <c r="AV25" i="7"/>
  <c r="FP24" i="7"/>
  <c r="EN24" i="7"/>
  <c r="DT24" i="7"/>
  <c r="DL24" i="7"/>
  <c r="CR24" i="7"/>
  <c r="BX24" i="7"/>
  <c r="AV24" i="7"/>
  <c r="EN23" i="7"/>
  <c r="CR23" i="7"/>
  <c r="AV23" i="7"/>
  <c r="EK22" i="7"/>
  <c r="EO22" i="7"/>
  <c r="ES22" i="7"/>
  <c r="EI22" i="7"/>
  <c r="EM22" i="7"/>
  <c r="EQ22" i="7"/>
  <c r="CO22" i="7"/>
  <c r="CS22" i="7"/>
  <c r="CW22" i="7"/>
  <c r="CM22" i="7"/>
  <c r="CQ22" i="7"/>
  <c r="CU22" i="7"/>
  <c r="AS22" i="7"/>
  <c r="AW22" i="7"/>
  <c r="BA22" i="7"/>
  <c r="AQ22" i="7"/>
  <c r="AU22" i="7"/>
  <c r="AY22" i="7"/>
  <c r="Q22" i="7"/>
  <c r="FJ21" i="7"/>
  <c r="DN21" i="7"/>
  <c r="BT21" i="7"/>
  <c r="S21" i="7"/>
  <c r="FL20" i="7"/>
  <c r="DP20" i="7"/>
  <c r="FI17" i="7"/>
  <c r="FM17" i="7"/>
  <c r="FQ17" i="7"/>
  <c r="FF17" i="7"/>
  <c r="FJ17" i="7"/>
  <c r="FN17" i="7"/>
  <c r="FG17" i="7"/>
  <c r="FK17" i="7"/>
  <c r="FO17" i="7"/>
  <c r="DM17" i="7"/>
  <c r="DQ17" i="7"/>
  <c r="DU17" i="7"/>
  <c r="DJ17" i="7"/>
  <c r="DN17" i="7"/>
  <c r="DR17" i="7"/>
  <c r="DK17" i="7"/>
  <c r="DO17" i="7"/>
  <c r="DS17" i="7"/>
  <c r="BQ17" i="7"/>
  <c r="BU17" i="7"/>
  <c r="BY17" i="7"/>
  <c r="BN17" i="7"/>
  <c r="BR17" i="7"/>
  <c r="BV17" i="7"/>
  <c r="BO17" i="7"/>
  <c r="BS17" i="7"/>
  <c r="BW17" i="7"/>
  <c r="S17" i="7"/>
  <c r="DP16" i="7"/>
  <c r="FI13" i="7"/>
  <c r="FM13" i="7"/>
  <c r="FQ13" i="7"/>
  <c r="FF13" i="7"/>
  <c r="FJ13" i="7"/>
  <c r="FN13" i="7"/>
  <c r="FG13" i="7"/>
  <c r="FK13" i="7"/>
  <c r="FO13" i="7"/>
  <c r="DM13" i="7"/>
  <c r="DQ13" i="7"/>
  <c r="DU13" i="7"/>
  <c r="DJ13" i="7"/>
  <c r="DN13" i="7"/>
  <c r="DR13" i="7"/>
  <c r="DK13" i="7"/>
  <c r="DO13" i="7"/>
  <c r="DS13" i="7"/>
  <c r="BQ13" i="7"/>
  <c r="BU13" i="7"/>
  <c r="BY13" i="7"/>
  <c r="BN13" i="7"/>
  <c r="BR13" i="7"/>
  <c r="BV13" i="7"/>
  <c r="BO13" i="7"/>
  <c r="BS13" i="7"/>
  <c r="BW13" i="7"/>
  <c r="S13" i="7"/>
  <c r="FD12" i="7"/>
  <c r="DD12" i="7"/>
  <c r="BD12" i="7"/>
  <c r="FI12" i="7"/>
  <c r="FM12" i="7"/>
  <c r="FQ12" i="7"/>
  <c r="FF12" i="7"/>
  <c r="FJ12" i="7"/>
  <c r="FN12" i="7"/>
  <c r="FG12" i="7"/>
  <c r="FK12" i="7"/>
  <c r="FO12" i="7"/>
  <c r="BQ12" i="7"/>
  <c r="BU12" i="7"/>
  <c r="BY12" i="7"/>
  <c r="BN12" i="7"/>
  <c r="BR12" i="7"/>
  <c r="BV12" i="7"/>
  <c r="BO12" i="7"/>
  <c r="BS12" i="7"/>
  <c r="BW12" i="7"/>
  <c r="FI11" i="7"/>
  <c r="FM11" i="7"/>
  <c r="FQ11" i="7"/>
  <c r="FF11" i="7"/>
  <c r="FJ11" i="7"/>
  <c r="FN11" i="7"/>
  <c r="FG11" i="7"/>
  <c r="FK11" i="7"/>
  <c r="FO11" i="7"/>
  <c r="DM11" i="7"/>
  <c r="DQ11" i="7"/>
  <c r="DU11" i="7"/>
  <c r="DJ11" i="7"/>
  <c r="DN11" i="7"/>
  <c r="DR11" i="7"/>
  <c r="DK11" i="7"/>
  <c r="DO11" i="7"/>
  <c r="DS11" i="7"/>
  <c r="BQ11" i="7"/>
  <c r="BU11" i="7"/>
  <c r="BY11" i="7"/>
  <c r="BN11" i="7"/>
  <c r="BR11" i="7"/>
  <c r="BV11" i="7"/>
  <c r="BO11" i="7"/>
  <c r="BS11" i="7"/>
  <c r="BW11" i="7"/>
  <c r="D59" i="10"/>
  <c r="A59" i="9"/>
  <c r="D54" i="10"/>
  <c r="A54" i="9"/>
  <c r="D52" i="10"/>
  <c r="A52" i="9"/>
  <c r="D51" i="10"/>
  <c r="A51" i="9"/>
  <c r="D43" i="10"/>
  <c r="A43" i="9"/>
  <c r="AD41" i="9"/>
  <c r="AH39" i="9"/>
  <c r="AD37" i="9"/>
  <c r="AB35" i="9"/>
  <c r="AB33" i="9"/>
  <c r="AB30" i="9"/>
  <c r="AB28" i="9"/>
  <c r="AB20" i="9"/>
  <c r="CB18" i="8"/>
  <c r="CF18" i="8"/>
  <c r="CJ18" i="8"/>
  <c r="T18" i="8"/>
  <c r="CC18" i="8"/>
  <c r="CG18" i="8"/>
  <c r="CK18" i="8"/>
  <c r="BZ18" i="8"/>
  <c r="CD18" i="8"/>
  <c r="CH18" i="8"/>
  <c r="CA18" i="8"/>
  <c r="CE18" i="8"/>
  <c r="CI18" i="8"/>
  <c r="CN12" i="8"/>
  <c r="CR12" i="8"/>
  <c r="CV12" i="8"/>
  <c r="CO12" i="8"/>
  <c r="CS12" i="8"/>
  <c r="CW12" i="8"/>
  <c r="CL12" i="8"/>
  <c r="CP12" i="8"/>
  <c r="CT12" i="8"/>
  <c r="CM12" i="8"/>
  <c r="CQ12" i="8"/>
  <c r="CU12" i="8"/>
  <c r="AN2" i="7"/>
  <c r="AO2" i="7" s="1"/>
  <c r="O3" i="7"/>
  <c r="C65" i="16"/>
  <c r="C65" i="15"/>
  <c r="C65" i="14"/>
  <c r="C65" i="13"/>
  <c r="C65" i="12"/>
  <c r="C65" i="11"/>
  <c r="C65" i="10"/>
  <c r="C65" i="9"/>
  <c r="C65" i="8"/>
  <c r="CI59" i="7"/>
  <c r="CI58" i="7"/>
  <c r="CA58" i="7"/>
  <c r="CE57" i="7"/>
  <c r="CI56" i="7"/>
  <c r="CE56" i="7"/>
  <c r="CA56" i="7"/>
  <c r="CI55" i="7"/>
  <c r="CE55" i="7"/>
  <c r="CA55" i="7"/>
  <c r="CI54" i="7"/>
  <c r="CE54" i="7"/>
  <c r="CA54" i="7"/>
  <c r="CI53" i="7"/>
  <c r="CE53" i="7"/>
  <c r="CA53" i="7"/>
  <c r="CI52" i="7"/>
  <c r="CE52" i="7"/>
  <c r="CA52" i="7"/>
  <c r="CI51" i="7"/>
  <c r="CE51" i="7"/>
  <c r="CA51" i="7"/>
  <c r="CI50" i="7"/>
  <c r="CE50" i="7"/>
  <c r="CA50" i="7"/>
  <c r="CI49" i="7"/>
  <c r="CE49" i="7"/>
  <c r="CA49" i="7"/>
  <c r="CI48" i="7"/>
  <c r="CE48" i="7"/>
  <c r="CA48" i="7"/>
  <c r="Y46" i="7"/>
  <c r="AJ46" i="7" s="1"/>
  <c r="U46" i="7"/>
  <c r="AF46" i="7" s="1"/>
  <c r="Q46" i="7"/>
  <c r="AB46" i="7" s="1"/>
  <c r="X45" i="7"/>
  <c r="AI45" i="7" s="1"/>
  <c r="FN43" i="7"/>
  <c r="FJ43" i="7"/>
  <c r="FF43" i="7"/>
  <c r="DR43" i="7"/>
  <c r="DN43" i="7"/>
  <c r="DJ43" i="7"/>
  <c r="BV43" i="7"/>
  <c r="BR43" i="7"/>
  <c r="BN43" i="7"/>
  <c r="U43" i="7"/>
  <c r="Q43" i="7"/>
  <c r="FN42" i="7"/>
  <c r="FJ42" i="7"/>
  <c r="FF42" i="7"/>
  <c r="DR42" i="7"/>
  <c r="DN42" i="7"/>
  <c r="DJ42" i="7"/>
  <c r="BV42" i="7"/>
  <c r="BR42" i="7"/>
  <c r="BN42" i="7"/>
  <c r="U42" i="7"/>
  <c r="Q42" i="7"/>
  <c r="FN41" i="7"/>
  <c r="FJ41" i="7"/>
  <c r="FF41" i="7"/>
  <c r="DR41" i="7"/>
  <c r="DN41" i="7"/>
  <c r="DJ41" i="7"/>
  <c r="BV41" i="7"/>
  <c r="BR41" i="7"/>
  <c r="BN41" i="7"/>
  <c r="U41" i="7"/>
  <c r="Q41" i="7"/>
  <c r="FN40" i="7"/>
  <c r="FJ40" i="7"/>
  <c r="FF40" i="7"/>
  <c r="DR40" i="7"/>
  <c r="DN40" i="7"/>
  <c r="DJ40" i="7"/>
  <c r="BV40" i="7"/>
  <c r="BR40" i="7"/>
  <c r="BN40" i="7"/>
  <c r="U40" i="7"/>
  <c r="Q40" i="7"/>
  <c r="FN39" i="7"/>
  <c r="FJ39" i="7"/>
  <c r="FF39" i="7"/>
  <c r="DR39" i="7"/>
  <c r="DN39" i="7"/>
  <c r="DJ39" i="7"/>
  <c r="BV39" i="7"/>
  <c r="BR39" i="7"/>
  <c r="BN39" i="7"/>
  <c r="U39" i="7"/>
  <c r="Q39" i="7"/>
  <c r="FN38" i="7"/>
  <c r="FJ38" i="7"/>
  <c r="FF38" i="7"/>
  <c r="DR38" i="7"/>
  <c r="DN38" i="7"/>
  <c r="DJ38" i="7"/>
  <c r="BV38" i="7"/>
  <c r="BR38" i="7"/>
  <c r="BN38" i="7"/>
  <c r="U38" i="7"/>
  <c r="Q38" i="7"/>
  <c r="FN37" i="7"/>
  <c r="FJ37" i="7"/>
  <c r="FF37" i="7"/>
  <c r="DR37" i="7"/>
  <c r="DN37" i="7"/>
  <c r="DJ37" i="7"/>
  <c r="BV37" i="7"/>
  <c r="BR37" i="7"/>
  <c r="BN37" i="7"/>
  <c r="U37" i="7"/>
  <c r="Q37" i="7"/>
  <c r="FN36" i="7"/>
  <c r="FJ36" i="7"/>
  <c r="FF36" i="7"/>
  <c r="DR36" i="7"/>
  <c r="DN36" i="7"/>
  <c r="DJ36" i="7"/>
  <c r="BV36" i="7"/>
  <c r="BR36" i="7"/>
  <c r="BN36" i="7"/>
  <c r="U36" i="7"/>
  <c r="Q36" i="7"/>
  <c r="FN35" i="7"/>
  <c r="FJ35" i="7"/>
  <c r="FF35" i="7"/>
  <c r="DR35" i="7"/>
  <c r="DN35" i="7"/>
  <c r="DJ35" i="7"/>
  <c r="BV35" i="7"/>
  <c r="BR35" i="7"/>
  <c r="BN35" i="7"/>
  <c r="U35" i="7"/>
  <c r="Q35" i="7"/>
  <c r="FN34" i="7"/>
  <c r="FJ34" i="7"/>
  <c r="FF34" i="7"/>
  <c r="DR34" i="7"/>
  <c r="DN34" i="7"/>
  <c r="DJ34" i="7"/>
  <c r="BV34" i="7"/>
  <c r="BR34" i="7"/>
  <c r="BN34" i="7"/>
  <c r="U34" i="7"/>
  <c r="Q34" i="7"/>
  <c r="FN33" i="7"/>
  <c r="FJ33" i="7"/>
  <c r="FF33" i="7"/>
  <c r="DR33" i="7"/>
  <c r="DN33" i="7"/>
  <c r="DJ33" i="7"/>
  <c r="BV33" i="7"/>
  <c r="BR33" i="7"/>
  <c r="BN33" i="7"/>
  <c r="U33" i="7"/>
  <c r="Q33" i="7"/>
  <c r="FN32" i="7"/>
  <c r="FJ32" i="7"/>
  <c r="FF32" i="7"/>
  <c r="DR32" i="7"/>
  <c r="DN32" i="7"/>
  <c r="DJ32" i="7"/>
  <c r="BV32" i="7"/>
  <c r="BR32" i="7"/>
  <c r="BN32" i="7"/>
  <c r="U32" i="7"/>
  <c r="Q32" i="7"/>
  <c r="FN30" i="7"/>
  <c r="FJ30" i="7"/>
  <c r="FF30" i="7"/>
  <c r="DR30" i="7"/>
  <c r="DN30" i="7"/>
  <c r="DJ30" i="7"/>
  <c r="BV30" i="7"/>
  <c r="BR30" i="7"/>
  <c r="BN30" i="7"/>
  <c r="U30" i="7"/>
  <c r="Q30" i="7"/>
  <c r="FN29" i="7"/>
  <c r="FJ29" i="7"/>
  <c r="FF29" i="7"/>
  <c r="DR29" i="7"/>
  <c r="DN29" i="7"/>
  <c r="DJ29" i="7"/>
  <c r="BV29" i="7"/>
  <c r="BR29" i="7"/>
  <c r="BN29" i="7"/>
  <c r="U29" i="7"/>
  <c r="Q29" i="7"/>
  <c r="EP28" i="7"/>
  <c r="EL28" i="7"/>
  <c r="EH28" i="7"/>
  <c r="CT28" i="7"/>
  <c r="CP28" i="7"/>
  <c r="CL28" i="7"/>
  <c r="AX28" i="7"/>
  <c r="AR28" i="7"/>
  <c r="Q28" i="7"/>
  <c r="EP27" i="7"/>
  <c r="EJ27" i="7"/>
  <c r="CV27" i="7"/>
  <c r="CN27" i="7"/>
  <c r="AT27" i="7"/>
  <c r="FI27" i="7"/>
  <c r="FM27" i="7"/>
  <c r="FQ27" i="7"/>
  <c r="DM27" i="7"/>
  <c r="DQ27" i="7"/>
  <c r="DU27" i="7"/>
  <c r="DK27" i="7"/>
  <c r="DO27" i="7"/>
  <c r="DS27" i="7"/>
  <c r="BQ27" i="7"/>
  <c r="BU27" i="7"/>
  <c r="BY27" i="7"/>
  <c r="BO27" i="7"/>
  <c r="BS27" i="7"/>
  <c r="BW27" i="7"/>
  <c r="U27" i="7"/>
  <c r="EL26" i="7"/>
  <c r="CP26" i="7"/>
  <c r="AT26" i="7"/>
  <c r="FI26" i="7"/>
  <c r="FM26" i="7"/>
  <c r="FQ26" i="7"/>
  <c r="FG26" i="7"/>
  <c r="FK26" i="7"/>
  <c r="FO26" i="7"/>
  <c r="DM26" i="7"/>
  <c r="DQ26" i="7"/>
  <c r="DU26" i="7"/>
  <c r="DK26" i="7"/>
  <c r="DO26" i="7"/>
  <c r="DS26" i="7"/>
  <c r="BQ26" i="7"/>
  <c r="BU26" i="7"/>
  <c r="BY26" i="7"/>
  <c r="BO26" i="7"/>
  <c r="BS26" i="7"/>
  <c r="BW26" i="7"/>
  <c r="U26" i="7"/>
  <c r="EL25" i="7"/>
  <c r="CP25" i="7"/>
  <c r="AT25" i="7"/>
  <c r="FI25" i="7"/>
  <c r="FM25" i="7"/>
  <c r="FQ25" i="7"/>
  <c r="FG25" i="7"/>
  <c r="FK25" i="7"/>
  <c r="FO25" i="7"/>
  <c r="DM25" i="7"/>
  <c r="DQ25" i="7"/>
  <c r="DU25" i="7"/>
  <c r="DK25" i="7"/>
  <c r="DO25" i="7"/>
  <c r="DS25" i="7"/>
  <c r="BQ25" i="7"/>
  <c r="BU25" i="7"/>
  <c r="BY25" i="7"/>
  <c r="BO25" i="7"/>
  <c r="BS25" i="7"/>
  <c r="BW25" i="7"/>
  <c r="U25" i="7"/>
  <c r="EL24" i="7"/>
  <c r="CP24" i="7"/>
  <c r="AT24" i="7"/>
  <c r="FI24" i="7"/>
  <c r="FM24" i="7"/>
  <c r="FQ24" i="7"/>
  <c r="FG24" i="7"/>
  <c r="FK24" i="7"/>
  <c r="FO24" i="7"/>
  <c r="DM24" i="7"/>
  <c r="DQ24" i="7"/>
  <c r="DU24" i="7"/>
  <c r="DK24" i="7"/>
  <c r="DO24" i="7"/>
  <c r="DS24" i="7"/>
  <c r="BQ24" i="7"/>
  <c r="BU24" i="7"/>
  <c r="BY24" i="7"/>
  <c r="BO24" i="7"/>
  <c r="BS24" i="7"/>
  <c r="BW24" i="7"/>
  <c r="U24" i="7"/>
  <c r="EL23" i="7"/>
  <c r="CP23" i="7"/>
  <c r="AT23" i="7"/>
  <c r="FI23" i="7"/>
  <c r="FM23" i="7"/>
  <c r="FQ23" i="7"/>
  <c r="FG23" i="7"/>
  <c r="FK23" i="7"/>
  <c r="FO23" i="7"/>
  <c r="DM23" i="7"/>
  <c r="DQ23" i="7"/>
  <c r="DU23" i="7"/>
  <c r="DK23" i="7"/>
  <c r="DO23" i="7"/>
  <c r="DS23" i="7"/>
  <c r="BQ23" i="7"/>
  <c r="BU23" i="7"/>
  <c r="BY23" i="7"/>
  <c r="BO23" i="7"/>
  <c r="BS23" i="7"/>
  <c r="BW23" i="7"/>
  <c r="U23" i="7"/>
  <c r="CP22" i="7"/>
  <c r="AV22" i="7"/>
  <c r="FP21" i="7"/>
  <c r="FH21" i="7"/>
  <c r="DT21" i="7"/>
  <c r="DL21" i="7"/>
  <c r="BR21" i="7"/>
  <c r="EK21" i="7"/>
  <c r="EO21" i="7"/>
  <c r="ES21" i="7"/>
  <c r="EI21" i="7"/>
  <c r="EM21" i="7"/>
  <c r="EQ21" i="7"/>
  <c r="CO21" i="7"/>
  <c r="CS21" i="7"/>
  <c r="CW21" i="7"/>
  <c r="CM21" i="7"/>
  <c r="CQ21" i="7"/>
  <c r="CU21" i="7"/>
  <c r="AS21" i="7"/>
  <c r="AW21" i="7"/>
  <c r="BA21" i="7"/>
  <c r="AQ21" i="7"/>
  <c r="AU21" i="7"/>
  <c r="AY21" i="7"/>
  <c r="Q21" i="7"/>
  <c r="FJ20" i="7"/>
  <c r="DL20" i="7"/>
  <c r="BX20" i="7"/>
  <c r="FI18" i="7"/>
  <c r="FM18" i="7"/>
  <c r="FQ18" i="7"/>
  <c r="FF18" i="7"/>
  <c r="FJ18" i="7"/>
  <c r="FN18" i="7"/>
  <c r="FG18" i="7"/>
  <c r="FK18" i="7"/>
  <c r="FO18" i="7"/>
  <c r="DM18" i="7"/>
  <c r="DQ18" i="7"/>
  <c r="DU18" i="7"/>
  <c r="DJ18" i="7"/>
  <c r="DN18" i="7"/>
  <c r="DR18" i="7"/>
  <c r="DK18" i="7"/>
  <c r="DO18" i="7"/>
  <c r="DS18" i="7"/>
  <c r="BQ18" i="7"/>
  <c r="BU18" i="7"/>
  <c r="BY18" i="7"/>
  <c r="BN18" i="7"/>
  <c r="BR18" i="7"/>
  <c r="BV18" i="7"/>
  <c r="BO18" i="7"/>
  <c r="BS18" i="7"/>
  <c r="BW18" i="7"/>
  <c r="S18" i="7"/>
  <c r="DP17" i="7"/>
  <c r="FP16" i="7"/>
  <c r="DL16" i="7"/>
  <c r="BX16" i="7"/>
  <c r="FI14" i="7"/>
  <c r="FM14" i="7"/>
  <c r="FQ14" i="7"/>
  <c r="FF14" i="7"/>
  <c r="FJ14" i="7"/>
  <c r="FN14" i="7"/>
  <c r="FG14" i="7"/>
  <c r="FK14" i="7"/>
  <c r="FO14" i="7"/>
  <c r="DM14" i="7"/>
  <c r="DQ14" i="7"/>
  <c r="DU14" i="7"/>
  <c r="DJ14" i="7"/>
  <c r="DN14" i="7"/>
  <c r="DR14" i="7"/>
  <c r="DK14" i="7"/>
  <c r="DO14" i="7"/>
  <c r="DS14" i="7"/>
  <c r="BQ14" i="7"/>
  <c r="BU14" i="7"/>
  <c r="BY14" i="7"/>
  <c r="BN14" i="7"/>
  <c r="BR14" i="7"/>
  <c r="BV14" i="7"/>
  <c r="BO14" i="7"/>
  <c r="BS14" i="7"/>
  <c r="BW14" i="7"/>
  <c r="S14" i="7"/>
  <c r="DP13" i="7"/>
  <c r="FP12" i="7"/>
  <c r="EZ12" i="7"/>
  <c r="CZ12" i="7"/>
  <c r="BP12" i="7"/>
  <c r="DY12" i="7"/>
  <c r="EC12" i="7"/>
  <c r="EG12" i="7"/>
  <c r="DV12" i="7"/>
  <c r="DZ12" i="7"/>
  <c r="ED12" i="7"/>
  <c r="DW12" i="7"/>
  <c r="EA12" i="7"/>
  <c r="EE12" i="7"/>
  <c r="CC12" i="7"/>
  <c r="CG12" i="7"/>
  <c r="CK12" i="7"/>
  <c r="BZ12" i="7"/>
  <c r="CD12" i="7"/>
  <c r="CH12" i="7"/>
  <c r="CA12" i="7"/>
  <c r="CE12" i="7"/>
  <c r="CI12" i="7"/>
  <c r="DP11" i="7"/>
  <c r="D53" i="10"/>
  <c r="A53" i="9"/>
  <c r="AQ26" i="9"/>
  <c r="AU26" i="9"/>
  <c r="AY26" i="9"/>
  <c r="AR26" i="9"/>
  <c r="AV26" i="9"/>
  <c r="AZ26" i="9"/>
  <c r="AS26" i="9"/>
  <c r="AW26" i="9"/>
  <c r="BA26" i="9"/>
  <c r="AT26" i="9"/>
  <c r="Q26" i="9"/>
  <c r="AX26" i="9"/>
  <c r="AP26" i="9"/>
  <c r="EJ12" i="8"/>
  <c r="EN12" i="8"/>
  <c r="ER12" i="8"/>
  <c r="EK12" i="8"/>
  <c r="EO12" i="8"/>
  <c r="ES12" i="8"/>
  <c r="EH12" i="8"/>
  <c r="EL12" i="8"/>
  <c r="EP12" i="8"/>
  <c r="EI12" i="8"/>
  <c r="EM12" i="8"/>
  <c r="EQ12" i="8"/>
  <c r="CB12" i="8"/>
  <c r="CF12" i="8"/>
  <c r="CJ12" i="8"/>
  <c r="CC12" i="8"/>
  <c r="CG12" i="8"/>
  <c r="CK12" i="8"/>
  <c r="BZ12" i="8"/>
  <c r="CD12" i="8"/>
  <c r="CH12" i="8"/>
  <c r="CA12" i="8"/>
  <c r="CE12" i="8"/>
  <c r="CI12" i="8"/>
  <c r="AD64" i="7"/>
  <c r="D17" i="17" s="1"/>
  <c r="CE59" i="7"/>
  <c r="CA59" i="7"/>
  <c r="CE58" i="7"/>
  <c r="CI57" i="7"/>
  <c r="CA57" i="7"/>
  <c r="Q45" i="16"/>
  <c r="AB45" i="16" s="1"/>
  <c r="U45" i="16"/>
  <c r="AF45" i="16" s="1"/>
  <c r="Y45" i="16"/>
  <c r="AJ45" i="16" s="1"/>
  <c r="R46" i="16"/>
  <c r="AC46" i="16" s="1"/>
  <c r="V46" i="16"/>
  <c r="AG46" i="16" s="1"/>
  <c r="Z46" i="16"/>
  <c r="AK46" i="16" s="1"/>
  <c r="R45" i="16"/>
  <c r="AC45" i="16" s="1"/>
  <c r="V45" i="16"/>
  <c r="AG45" i="16" s="1"/>
  <c r="Z45" i="16"/>
  <c r="AK45" i="16" s="1"/>
  <c r="S46" i="16"/>
  <c r="AD46" i="16" s="1"/>
  <c r="W46" i="16"/>
  <c r="AH46" i="16" s="1"/>
  <c r="AA46" i="16"/>
  <c r="AL46" i="16" s="1"/>
  <c r="S45" i="16"/>
  <c r="AD45" i="16" s="1"/>
  <c r="W45" i="16"/>
  <c r="AH45" i="16" s="1"/>
  <c r="AA45" i="16"/>
  <c r="AL45" i="16" s="1"/>
  <c r="T46" i="16"/>
  <c r="AE46" i="16" s="1"/>
  <c r="X46" i="16"/>
  <c r="AI46" i="16" s="1"/>
  <c r="T45" i="16"/>
  <c r="AE45" i="16" s="1"/>
  <c r="X45" i="16"/>
  <c r="AI45" i="16" s="1"/>
  <c r="Q46" i="16"/>
  <c r="AB46" i="16" s="1"/>
  <c r="U46" i="16"/>
  <c r="AF46" i="16" s="1"/>
  <c r="Y46" i="16"/>
  <c r="AJ46" i="16" s="1"/>
  <c r="T45" i="15"/>
  <c r="AE45" i="15" s="1"/>
  <c r="X45" i="15"/>
  <c r="AI45" i="15" s="1"/>
  <c r="Q46" i="15"/>
  <c r="AB46" i="15" s="1"/>
  <c r="U46" i="15"/>
  <c r="AF46" i="15" s="1"/>
  <c r="Y46" i="15"/>
  <c r="AJ46" i="15" s="1"/>
  <c r="Q45" i="15"/>
  <c r="AB45" i="15" s="1"/>
  <c r="U45" i="15"/>
  <c r="AF45" i="15" s="1"/>
  <c r="Y45" i="15"/>
  <c r="AJ45" i="15" s="1"/>
  <c r="R46" i="15"/>
  <c r="AC46" i="15" s="1"/>
  <c r="V46" i="15"/>
  <c r="AG46" i="15" s="1"/>
  <c r="Z46" i="15"/>
  <c r="AK46" i="15" s="1"/>
  <c r="R45" i="15"/>
  <c r="AC45" i="15" s="1"/>
  <c r="V45" i="15"/>
  <c r="AG45" i="15" s="1"/>
  <c r="Z45" i="15"/>
  <c r="AK45" i="15" s="1"/>
  <c r="S46" i="15"/>
  <c r="AD46" i="15" s="1"/>
  <c r="W46" i="15"/>
  <c r="AH46" i="15" s="1"/>
  <c r="AA46" i="15"/>
  <c r="AL46" i="15" s="1"/>
  <c r="T46" i="15"/>
  <c r="AE46" i="15" s="1"/>
  <c r="X46" i="15"/>
  <c r="AI46" i="15" s="1"/>
  <c r="R46" i="14"/>
  <c r="V46" i="14"/>
  <c r="Z46" i="14"/>
  <c r="AD46" i="14"/>
  <c r="AH46" i="14"/>
  <c r="AL46" i="14"/>
  <c r="T45" i="14"/>
  <c r="X45" i="14"/>
  <c r="AB45" i="14"/>
  <c r="AF45" i="14"/>
  <c r="AJ45" i="14"/>
  <c r="S46" i="14"/>
  <c r="W46" i="14"/>
  <c r="AA46" i="14"/>
  <c r="AE46" i="14"/>
  <c r="AI46" i="14"/>
  <c r="Q45" i="14"/>
  <c r="U45" i="14"/>
  <c r="Y45" i="14"/>
  <c r="AC45" i="14"/>
  <c r="AG45" i="14"/>
  <c r="AK45" i="14"/>
  <c r="T46" i="14"/>
  <c r="X46" i="14"/>
  <c r="AB46" i="14"/>
  <c r="AF46" i="14"/>
  <c r="AJ46" i="14"/>
  <c r="Q46" i="14"/>
  <c r="U46" i="14"/>
  <c r="Y46" i="14"/>
  <c r="AC46" i="14"/>
  <c r="AG46" i="14"/>
  <c r="AK46" i="14"/>
  <c r="T45" i="13"/>
  <c r="AE45" i="13" s="1"/>
  <c r="X45" i="13"/>
  <c r="AI45" i="13" s="1"/>
  <c r="Q45" i="13"/>
  <c r="AB45" i="13" s="1"/>
  <c r="V45" i="13"/>
  <c r="AG45" i="13" s="1"/>
  <c r="AA45" i="13"/>
  <c r="AL45" i="13" s="1"/>
  <c r="Q46" i="13"/>
  <c r="AB46" i="13" s="1"/>
  <c r="U46" i="13"/>
  <c r="AF46" i="13" s="1"/>
  <c r="Y46" i="13"/>
  <c r="AJ46" i="13" s="1"/>
  <c r="R45" i="13"/>
  <c r="AC45" i="13" s="1"/>
  <c r="W45" i="13"/>
  <c r="AH45" i="13" s="1"/>
  <c r="R46" i="13"/>
  <c r="AC46" i="13" s="1"/>
  <c r="V46" i="13"/>
  <c r="AG46" i="13" s="1"/>
  <c r="Z46" i="13"/>
  <c r="AK46" i="13" s="1"/>
  <c r="S45" i="13"/>
  <c r="AD45" i="13" s="1"/>
  <c r="Y45" i="13"/>
  <c r="AJ45" i="13" s="1"/>
  <c r="S46" i="13"/>
  <c r="AD46" i="13" s="1"/>
  <c r="W46" i="13"/>
  <c r="AH46" i="13" s="1"/>
  <c r="AA46" i="13"/>
  <c r="AL46" i="13" s="1"/>
  <c r="U45" i="13"/>
  <c r="AF45" i="13" s="1"/>
  <c r="Z45" i="13"/>
  <c r="AK45" i="13" s="1"/>
  <c r="T46" i="13"/>
  <c r="AE46" i="13" s="1"/>
  <c r="X46" i="13"/>
  <c r="AI46" i="13" s="1"/>
  <c r="T45" i="12"/>
  <c r="AE45" i="12" s="1"/>
  <c r="X45" i="12"/>
  <c r="AI45" i="12" s="1"/>
  <c r="Q46" i="12"/>
  <c r="AB46" i="12" s="1"/>
  <c r="U46" i="12"/>
  <c r="AF46" i="12" s="1"/>
  <c r="Y46" i="12"/>
  <c r="AJ46" i="12" s="1"/>
  <c r="R46" i="12"/>
  <c r="AC46" i="12" s="1"/>
  <c r="V46" i="12"/>
  <c r="AG46" i="12" s="1"/>
  <c r="Z46" i="12"/>
  <c r="AK46" i="12" s="1"/>
  <c r="R45" i="12"/>
  <c r="AC45" i="12" s="1"/>
  <c r="V45" i="12"/>
  <c r="AG45" i="12" s="1"/>
  <c r="Z45" i="12"/>
  <c r="AK45" i="12" s="1"/>
  <c r="S46" i="12"/>
  <c r="AD46" i="12" s="1"/>
  <c r="W46" i="12"/>
  <c r="AH46" i="12" s="1"/>
  <c r="AA46" i="12"/>
  <c r="AL46" i="12" s="1"/>
  <c r="S45" i="12"/>
  <c r="AD45" i="12" s="1"/>
  <c r="W45" i="12"/>
  <c r="AH45" i="12" s="1"/>
  <c r="AA45" i="12"/>
  <c r="AL45" i="12" s="1"/>
  <c r="T46" i="12"/>
  <c r="AE46" i="12" s="1"/>
  <c r="X46" i="12"/>
  <c r="AI46" i="12" s="1"/>
  <c r="T46" i="11"/>
  <c r="AE46" i="11" s="1"/>
  <c r="X46" i="11"/>
  <c r="AI46" i="11" s="1"/>
  <c r="T45" i="11"/>
  <c r="AE45" i="11" s="1"/>
  <c r="X45" i="11"/>
  <c r="AI45" i="11" s="1"/>
  <c r="Q46" i="11"/>
  <c r="AB46" i="11" s="1"/>
  <c r="U46" i="11"/>
  <c r="AF46" i="11" s="1"/>
  <c r="Y46" i="11"/>
  <c r="AJ46" i="11" s="1"/>
  <c r="Q45" i="11"/>
  <c r="AB45" i="11" s="1"/>
  <c r="U45" i="11"/>
  <c r="AF45" i="11" s="1"/>
  <c r="Y45" i="11"/>
  <c r="AJ45" i="11" s="1"/>
  <c r="R46" i="11"/>
  <c r="AC46" i="11" s="1"/>
  <c r="V46" i="11"/>
  <c r="AG46" i="11" s="1"/>
  <c r="Z46" i="11"/>
  <c r="AK46" i="11" s="1"/>
  <c r="S46" i="11"/>
  <c r="AD46" i="11" s="1"/>
  <c r="W46" i="11"/>
  <c r="AH46" i="11" s="1"/>
  <c r="AA46" i="11"/>
  <c r="AL46" i="11" s="1"/>
  <c r="Q45" i="10"/>
  <c r="AB45" i="10" s="1"/>
  <c r="U45" i="10"/>
  <c r="AF45" i="10" s="1"/>
  <c r="Y45" i="10"/>
  <c r="AJ45" i="10" s="1"/>
  <c r="R46" i="10"/>
  <c r="AC46" i="10" s="1"/>
  <c r="V46" i="10"/>
  <c r="AG46" i="10" s="1"/>
  <c r="Z46" i="10"/>
  <c r="AK46" i="10" s="1"/>
  <c r="R45" i="10"/>
  <c r="AC45" i="10" s="1"/>
  <c r="V45" i="10"/>
  <c r="AG45" i="10" s="1"/>
  <c r="Z45" i="10"/>
  <c r="AK45" i="10" s="1"/>
  <c r="S46" i="10"/>
  <c r="AD46" i="10" s="1"/>
  <c r="W46" i="10"/>
  <c r="AH46" i="10" s="1"/>
  <c r="AA46" i="10"/>
  <c r="AL46" i="10" s="1"/>
  <c r="S45" i="10"/>
  <c r="AD45" i="10" s="1"/>
  <c r="W45" i="10"/>
  <c r="AH45" i="10" s="1"/>
  <c r="AA45" i="10"/>
  <c r="AL45" i="10" s="1"/>
  <c r="T46" i="10"/>
  <c r="AE46" i="10" s="1"/>
  <c r="X46" i="10"/>
  <c r="AI46" i="10" s="1"/>
  <c r="T45" i="10"/>
  <c r="AE45" i="10" s="1"/>
  <c r="X45" i="10"/>
  <c r="AI45" i="10" s="1"/>
  <c r="Q46" i="10"/>
  <c r="AB46" i="10" s="1"/>
  <c r="U46" i="10"/>
  <c r="AF46" i="10" s="1"/>
  <c r="Y46" i="10"/>
  <c r="AJ46" i="10" s="1"/>
  <c r="T46" i="9"/>
  <c r="AE46" i="9" s="1"/>
  <c r="X46" i="9"/>
  <c r="AI46" i="9" s="1"/>
  <c r="R45" i="8"/>
  <c r="AC45" i="8" s="1"/>
  <c r="V45" i="8"/>
  <c r="AG45" i="8" s="1"/>
  <c r="Z45" i="8"/>
  <c r="AK45" i="8" s="1"/>
  <c r="S46" i="8"/>
  <c r="AD46" i="8" s="1"/>
  <c r="W46" i="8"/>
  <c r="AH46" i="8" s="1"/>
  <c r="AA46" i="8"/>
  <c r="AL46" i="8" s="1"/>
  <c r="T45" i="9"/>
  <c r="AE45" i="9" s="1"/>
  <c r="X45" i="9"/>
  <c r="AI45" i="9" s="1"/>
  <c r="Q46" i="9"/>
  <c r="AB46" i="9" s="1"/>
  <c r="U46" i="9"/>
  <c r="AF46" i="9" s="1"/>
  <c r="Y46" i="9"/>
  <c r="AJ46" i="9" s="1"/>
  <c r="S45" i="8"/>
  <c r="AD45" i="8" s="1"/>
  <c r="W45" i="8"/>
  <c r="AH45" i="8" s="1"/>
  <c r="AA45" i="8"/>
  <c r="AL45" i="8" s="1"/>
  <c r="T46" i="8"/>
  <c r="AE46" i="8" s="1"/>
  <c r="X46" i="8"/>
  <c r="AI46" i="8" s="1"/>
  <c r="Q45" i="9"/>
  <c r="AB45" i="9" s="1"/>
  <c r="U45" i="9"/>
  <c r="AF45" i="9" s="1"/>
  <c r="Y45" i="9"/>
  <c r="AJ45" i="9" s="1"/>
  <c r="R46" i="9"/>
  <c r="AC46" i="9" s="1"/>
  <c r="V46" i="9"/>
  <c r="AG46" i="9" s="1"/>
  <c r="Z46" i="9"/>
  <c r="AK46" i="9" s="1"/>
  <c r="T45" i="8"/>
  <c r="AE45" i="8" s="1"/>
  <c r="X45" i="8"/>
  <c r="AI45" i="8" s="1"/>
  <c r="Q46" i="8"/>
  <c r="AB46" i="8" s="1"/>
  <c r="U46" i="8"/>
  <c r="AF46" i="8" s="1"/>
  <c r="Y46" i="8"/>
  <c r="AJ46" i="8" s="1"/>
  <c r="R45" i="9"/>
  <c r="AC45" i="9" s="1"/>
  <c r="V45" i="9"/>
  <c r="AG45" i="9" s="1"/>
  <c r="Z45" i="9"/>
  <c r="AK45" i="9" s="1"/>
  <c r="S46" i="9"/>
  <c r="AD46" i="9" s="1"/>
  <c r="W46" i="9"/>
  <c r="AH46" i="9" s="1"/>
  <c r="AA46" i="9"/>
  <c r="AL46" i="9" s="1"/>
  <c r="Q45" i="8"/>
  <c r="AB45" i="8" s="1"/>
  <c r="U45" i="8"/>
  <c r="AF45" i="8" s="1"/>
  <c r="Y45" i="8"/>
  <c r="AJ45" i="8" s="1"/>
  <c r="R46" i="8"/>
  <c r="AC46" i="8" s="1"/>
  <c r="V46" i="8"/>
  <c r="AG46" i="8" s="1"/>
  <c r="Z46" i="8"/>
  <c r="AK46" i="8" s="1"/>
  <c r="AG64" i="7"/>
  <c r="G17" i="17" s="1"/>
  <c r="AC64" i="7"/>
  <c r="C17" i="17" s="1"/>
  <c r="C62" i="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ED59" i="7"/>
  <c r="DZ59" i="7"/>
  <c r="DF59" i="7"/>
  <c r="DB59" i="7"/>
  <c r="CH59" i="7"/>
  <c r="CD59" i="7"/>
  <c r="BZ59" i="7"/>
  <c r="BV59" i="7"/>
  <c r="BR59" i="7"/>
  <c r="BJ59" i="7"/>
  <c r="BF59" i="7"/>
  <c r="ED58" i="7"/>
  <c r="DZ58" i="7"/>
  <c r="DF58" i="7"/>
  <c r="DB58" i="7"/>
  <c r="CH58" i="7"/>
  <c r="CD58" i="7"/>
  <c r="BZ58" i="7"/>
  <c r="BV58" i="7"/>
  <c r="BR58" i="7"/>
  <c r="BJ58" i="7"/>
  <c r="BF58" i="7"/>
  <c r="ED57" i="7"/>
  <c r="DZ57" i="7"/>
  <c r="DF57" i="7"/>
  <c r="DB57" i="7"/>
  <c r="CH57" i="7"/>
  <c r="CD57" i="7"/>
  <c r="BZ57" i="7"/>
  <c r="BV57" i="7"/>
  <c r="BR57" i="7"/>
  <c r="BJ57" i="7"/>
  <c r="BF57" i="7"/>
  <c r="ED56" i="7"/>
  <c r="DZ56" i="7"/>
  <c r="DF56" i="7"/>
  <c r="DB56" i="7"/>
  <c r="CH56" i="7"/>
  <c r="CD56" i="7"/>
  <c r="BZ56" i="7"/>
  <c r="BV56" i="7"/>
  <c r="BR56" i="7"/>
  <c r="BJ56" i="7"/>
  <c r="BF56" i="7"/>
  <c r="ED55" i="7"/>
  <c r="DZ55" i="7"/>
  <c r="DF55" i="7"/>
  <c r="DB55" i="7"/>
  <c r="CH55" i="7"/>
  <c r="CD55" i="7"/>
  <c r="BZ55" i="7"/>
  <c r="BV55" i="7"/>
  <c r="BR55" i="7"/>
  <c r="BJ55" i="7"/>
  <c r="BF55" i="7"/>
  <c r="ED54" i="7"/>
  <c r="DZ54" i="7"/>
  <c r="DF54" i="7"/>
  <c r="DB54" i="7"/>
  <c r="CH54" i="7"/>
  <c r="CD54" i="7"/>
  <c r="BZ54" i="7"/>
  <c r="BV54" i="7"/>
  <c r="BR54" i="7"/>
  <c r="BJ54" i="7"/>
  <c r="BF54" i="7"/>
  <c r="ED53" i="7"/>
  <c r="DZ53" i="7"/>
  <c r="DF53" i="7"/>
  <c r="DB53" i="7"/>
  <c r="CH53" i="7"/>
  <c r="CD53" i="7"/>
  <c r="BZ53" i="7"/>
  <c r="BV53" i="7"/>
  <c r="BR53" i="7"/>
  <c r="BJ53" i="7"/>
  <c r="BF53" i="7"/>
  <c r="ED52" i="7"/>
  <c r="DZ52" i="7"/>
  <c r="DF52" i="7"/>
  <c r="DB52" i="7"/>
  <c r="CH52" i="7"/>
  <c r="CD52" i="7"/>
  <c r="BZ52" i="7"/>
  <c r="BV52" i="7"/>
  <c r="BR52" i="7"/>
  <c r="BJ52" i="7"/>
  <c r="BF52" i="7"/>
  <c r="ED51" i="7"/>
  <c r="DZ51" i="7"/>
  <c r="DF51" i="7"/>
  <c r="DB51" i="7"/>
  <c r="CH51" i="7"/>
  <c r="CD51" i="7"/>
  <c r="BZ51" i="7"/>
  <c r="BV51" i="7"/>
  <c r="BR51" i="7"/>
  <c r="BJ51" i="7"/>
  <c r="BF51" i="7"/>
  <c r="ED50" i="7"/>
  <c r="DZ50" i="7"/>
  <c r="DF50" i="7"/>
  <c r="DB50" i="7"/>
  <c r="CH50" i="7"/>
  <c r="CD50" i="7"/>
  <c r="BZ50" i="7"/>
  <c r="BV50" i="7"/>
  <c r="BR50" i="7"/>
  <c r="BJ50" i="7"/>
  <c r="BF50" i="7"/>
  <c r="ED49" i="7"/>
  <c r="DZ49" i="7"/>
  <c r="DF49" i="7"/>
  <c r="DB49" i="7"/>
  <c r="CH49" i="7"/>
  <c r="CD49" i="7"/>
  <c r="BZ49" i="7"/>
  <c r="BV49" i="7"/>
  <c r="BR49" i="7"/>
  <c r="BJ49" i="7"/>
  <c r="BF49" i="7"/>
  <c r="ED48" i="7"/>
  <c r="DZ48" i="7"/>
  <c r="DF48" i="7"/>
  <c r="DB48" i="7"/>
  <c r="CH48" i="7"/>
  <c r="CD48" i="7"/>
  <c r="BZ48" i="7"/>
  <c r="BV48" i="7"/>
  <c r="BR48" i="7"/>
  <c r="BJ48" i="7"/>
  <c r="BF48" i="7"/>
  <c r="X46" i="7"/>
  <c r="AI46" i="7" s="1"/>
  <c r="T46" i="7"/>
  <c r="AE46" i="7" s="1"/>
  <c r="AA45" i="7"/>
  <c r="W45" i="7"/>
  <c r="AH45" i="7" s="1"/>
  <c r="FQ43" i="7"/>
  <c r="FM43" i="7"/>
  <c r="FE43" i="7"/>
  <c r="FA43" i="7"/>
  <c r="ES43" i="7"/>
  <c r="EO43" i="7"/>
  <c r="DU43" i="7"/>
  <c r="DQ43" i="7"/>
  <c r="DI43" i="7"/>
  <c r="DE43" i="7"/>
  <c r="CW43" i="7"/>
  <c r="CS43" i="7"/>
  <c r="BY43" i="7"/>
  <c r="BU43" i="7"/>
  <c r="BM43" i="7"/>
  <c r="BI43" i="7"/>
  <c r="BA43" i="7"/>
  <c r="AW43" i="7"/>
  <c r="FQ42" i="7"/>
  <c r="FM42" i="7"/>
  <c r="FE42" i="7"/>
  <c r="FA42" i="7"/>
  <c r="ES42" i="7"/>
  <c r="EO42" i="7"/>
  <c r="DU42" i="7"/>
  <c r="DQ42" i="7"/>
  <c r="DI42" i="7"/>
  <c r="DE42" i="7"/>
  <c r="CW42" i="7"/>
  <c r="CS42" i="7"/>
  <c r="BY42" i="7"/>
  <c r="BU42" i="7"/>
  <c r="BM42" i="7"/>
  <c r="BI42" i="7"/>
  <c r="BA42" i="7"/>
  <c r="AW42" i="7"/>
  <c r="FQ41" i="7"/>
  <c r="FM41" i="7"/>
  <c r="FE41" i="7"/>
  <c r="FA41" i="7"/>
  <c r="ES41" i="7"/>
  <c r="EO41" i="7"/>
  <c r="DU41" i="7"/>
  <c r="DQ41" i="7"/>
  <c r="DI41" i="7"/>
  <c r="DE41" i="7"/>
  <c r="CW41" i="7"/>
  <c r="CS41" i="7"/>
  <c r="BY41" i="7"/>
  <c r="BU41" i="7"/>
  <c r="BM41" i="7"/>
  <c r="BI41" i="7"/>
  <c r="BA41" i="7"/>
  <c r="AW41" i="7"/>
  <c r="FQ40" i="7"/>
  <c r="FM40" i="7"/>
  <c r="FE40" i="7"/>
  <c r="FA40" i="7"/>
  <c r="ES40" i="7"/>
  <c r="EO40" i="7"/>
  <c r="DU40" i="7"/>
  <c r="DQ40" i="7"/>
  <c r="DI40" i="7"/>
  <c r="DE40" i="7"/>
  <c r="CW40" i="7"/>
  <c r="CS40" i="7"/>
  <c r="BY40" i="7"/>
  <c r="BU40" i="7"/>
  <c r="BM40" i="7"/>
  <c r="BI40" i="7"/>
  <c r="BA40" i="7"/>
  <c r="AW40" i="7"/>
  <c r="FQ39" i="7"/>
  <c r="FM39" i="7"/>
  <c r="FE39" i="7"/>
  <c r="FA39" i="7"/>
  <c r="ES39" i="7"/>
  <c r="EO39" i="7"/>
  <c r="DU39" i="7"/>
  <c r="DQ39" i="7"/>
  <c r="DI39" i="7"/>
  <c r="DE39" i="7"/>
  <c r="CW39" i="7"/>
  <c r="CS39" i="7"/>
  <c r="BY39" i="7"/>
  <c r="BU39" i="7"/>
  <c r="BM39" i="7"/>
  <c r="BI39" i="7"/>
  <c r="BA39" i="7"/>
  <c r="AW39" i="7"/>
  <c r="FQ38" i="7"/>
  <c r="FM38" i="7"/>
  <c r="FE38" i="7"/>
  <c r="FA38" i="7"/>
  <c r="ES38" i="7"/>
  <c r="EO38" i="7"/>
  <c r="DU38" i="7"/>
  <c r="DQ38" i="7"/>
  <c r="DI38" i="7"/>
  <c r="DE38" i="7"/>
  <c r="CW38" i="7"/>
  <c r="CS38" i="7"/>
  <c r="BY38" i="7"/>
  <c r="BU38" i="7"/>
  <c r="BM38" i="7"/>
  <c r="BI38" i="7"/>
  <c r="BA38" i="7"/>
  <c r="AW38" i="7"/>
  <c r="FQ37" i="7"/>
  <c r="FM37" i="7"/>
  <c r="FE37" i="7"/>
  <c r="FA37" i="7"/>
  <c r="ES37" i="7"/>
  <c r="EO37" i="7"/>
  <c r="DU37" i="7"/>
  <c r="DQ37" i="7"/>
  <c r="DI37" i="7"/>
  <c r="DE37" i="7"/>
  <c r="CW37" i="7"/>
  <c r="CS37" i="7"/>
  <c r="BY37" i="7"/>
  <c r="BU37" i="7"/>
  <c r="BM37" i="7"/>
  <c r="BI37" i="7"/>
  <c r="BA37" i="7"/>
  <c r="AW37" i="7"/>
  <c r="FQ36" i="7"/>
  <c r="FM36" i="7"/>
  <c r="FE36" i="7"/>
  <c r="FA36" i="7"/>
  <c r="ES36" i="7"/>
  <c r="EO36" i="7"/>
  <c r="DU36" i="7"/>
  <c r="DQ36" i="7"/>
  <c r="DI36" i="7"/>
  <c r="DE36" i="7"/>
  <c r="CW36" i="7"/>
  <c r="CS36" i="7"/>
  <c r="BY36" i="7"/>
  <c r="BU36" i="7"/>
  <c r="BM36" i="7"/>
  <c r="BI36" i="7"/>
  <c r="BA36" i="7"/>
  <c r="AW36" i="7"/>
  <c r="FQ35" i="7"/>
  <c r="FM35" i="7"/>
  <c r="FE35" i="7"/>
  <c r="FA35" i="7"/>
  <c r="ES35" i="7"/>
  <c r="EO35" i="7"/>
  <c r="DU35" i="7"/>
  <c r="DQ35" i="7"/>
  <c r="DI35" i="7"/>
  <c r="DE35" i="7"/>
  <c r="CW35" i="7"/>
  <c r="CS35" i="7"/>
  <c r="BY35" i="7"/>
  <c r="BU35" i="7"/>
  <c r="BM35" i="7"/>
  <c r="BI35" i="7"/>
  <c r="BA35" i="7"/>
  <c r="AW35" i="7"/>
  <c r="FQ34" i="7"/>
  <c r="FM34" i="7"/>
  <c r="FE34" i="7"/>
  <c r="FA34" i="7"/>
  <c r="ES34" i="7"/>
  <c r="EO34" i="7"/>
  <c r="DU34" i="7"/>
  <c r="DQ34" i="7"/>
  <c r="DI34" i="7"/>
  <c r="DE34" i="7"/>
  <c r="CW34" i="7"/>
  <c r="CS34" i="7"/>
  <c r="BY34" i="7"/>
  <c r="BU34" i="7"/>
  <c r="BM34" i="7"/>
  <c r="BI34" i="7"/>
  <c r="BA34" i="7"/>
  <c r="AW34" i="7"/>
  <c r="FQ33" i="7"/>
  <c r="FM33" i="7"/>
  <c r="FE33" i="7"/>
  <c r="FA33" i="7"/>
  <c r="ES33" i="7"/>
  <c r="EO33" i="7"/>
  <c r="DU33" i="7"/>
  <c r="DQ33" i="7"/>
  <c r="DI33" i="7"/>
  <c r="DE33" i="7"/>
  <c r="CW33" i="7"/>
  <c r="CS33" i="7"/>
  <c r="BY33" i="7"/>
  <c r="BU33" i="7"/>
  <c r="BM33" i="7"/>
  <c r="BI33" i="7"/>
  <c r="BA33" i="7"/>
  <c r="AW33" i="7"/>
  <c r="FQ32" i="7"/>
  <c r="FM32" i="7"/>
  <c r="FE32" i="7"/>
  <c r="FA32" i="7"/>
  <c r="ES32" i="7"/>
  <c r="EO32" i="7"/>
  <c r="DU32" i="7"/>
  <c r="DQ32" i="7"/>
  <c r="DI32" i="7"/>
  <c r="DE32" i="7"/>
  <c r="CW32" i="7"/>
  <c r="CS32" i="7"/>
  <c r="BY32" i="7"/>
  <c r="BU32" i="7"/>
  <c r="BM32" i="7"/>
  <c r="BI32" i="7"/>
  <c r="BA32" i="7"/>
  <c r="AW32" i="7"/>
  <c r="FQ30" i="7"/>
  <c r="FM30" i="7"/>
  <c r="FE30" i="7"/>
  <c r="FA30" i="7"/>
  <c r="ES30" i="7"/>
  <c r="EO30" i="7"/>
  <c r="DU30" i="7"/>
  <c r="DQ30" i="7"/>
  <c r="DI30" i="7"/>
  <c r="DE30" i="7"/>
  <c r="CW30" i="7"/>
  <c r="CS30" i="7"/>
  <c r="BY30" i="7"/>
  <c r="BU30" i="7"/>
  <c r="BM30" i="7"/>
  <c r="BI30" i="7"/>
  <c r="BA30" i="7"/>
  <c r="AW30" i="7"/>
  <c r="FQ29" i="7"/>
  <c r="FM29" i="7"/>
  <c r="FE29" i="7"/>
  <c r="FA29" i="7"/>
  <c r="ES29" i="7"/>
  <c r="EO29" i="7"/>
  <c r="DU29" i="7"/>
  <c r="DQ29" i="7"/>
  <c r="DI29" i="7"/>
  <c r="DE29" i="7"/>
  <c r="CW29" i="7"/>
  <c r="CS29" i="7"/>
  <c r="BY29" i="7"/>
  <c r="BU29" i="7"/>
  <c r="BM29" i="7"/>
  <c r="BI29" i="7"/>
  <c r="BA29" i="7"/>
  <c r="AW29" i="7"/>
  <c r="FQ28" i="7"/>
  <c r="FM28" i="7"/>
  <c r="ES28" i="7"/>
  <c r="EO28" i="7"/>
  <c r="DU28" i="7"/>
  <c r="DQ28" i="7"/>
  <c r="CW28" i="7"/>
  <c r="CS28" i="7"/>
  <c r="CO28" i="7"/>
  <c r="BY28" i="7"/>
  <c r="BU28" i="7"/>
  <c r="BA28" i="7"/>
  <c r="AV28" i="7"/>
  <c r="AQ28" i="7"/>
  <c r="FP27" i="7"/>
  <c r="FK27" i="7"/>
  <c r="FF27" i="7"/>
  <c r="EN27" i="7"/>
  <c r="EH27" i="7"/>
  <c r="DN27" i="7"/>
  <c r="CT27" i="7"/>
  <c r="CL27" i="7"/>
  <c r="BR27" i="7"/>
  <c r="AZ27" i="7"/>
  <c r="AR27" i="7"/>
  <c r="S27" i="7"/>
  <c r="FL26" i="7"/>
  <c r="ER26" i="7"/>
  <c r="EJ26" i="7"/>
  <c r="DP26" i="7"/>
  <c r="CV26" i="7"/>
  <c r="CN26" i="7"/>
  <c r="BT26" i="7"/>
  <c r="AZ26" i="7"/>
  <c r="AR26" i="7"/>
  <c r="S26" i="7"/>
  <c r="FL25" i="7"/>
  <c r="ER25" i="7"/>
  <c r="EJ25" i="7"/>
  <c r="DP25" i="7"/>
  <c r="CV25" i="7"/>
  <c r="CN25" i="7"/>
  <c r="BT25" i="7"/>
  <c r="AZ25" i="7"/>
  <c r="AR25" i="7"/>
  <c r="S25" i="7"/>
  <c r="FL24" i="7"/>
  <c r="ER24" i="7"/>
  <c r="EJ24" i="7"/>
  <c r="DP24" i="7"/>
  <c r="CV24" i="7"/>
  <c r="CN24" i="7"/>
  <c r="BT24" i="7"/>
  <c r="AZ24" i="7"/>
  <c r="AR24" i="7"/>
  <c r="S24" i="7"/>
  <c r="FL23" i="7"/>
  <c r="ER23" i="7"/>
  <c r="EJ23" i="7"/>
  <c r="DP23" i="7"/>
  <c r="CV23" i="7"/>
  <c r="CN23" i="7"/>
  <c r="BT23" i="7"/>
  <c r="AZ23" i="7"/>
  <c r="AR23" i="7"/>
  <c r="S23" i="7"/>
  <c r="ER22" i="7"/>
  <c r="EJ22" i="7"/>
  <c r="CV22" i="7"/>
  <c r="CN22" i="7"/>
  <c r="AT22" i="7"/>
  <c r="FI22" i="7"/>
  <c r="FM22" i="7"/>
  <c r="FQ22" i="7"/>
  <c r="FG22" i="7"/>
  <c r="FK22" i="7"/>
  <c r="FO22" i="7"/>
  <c r="DM22" i="7"/>
  <c r="DQ22" i="7"/>
  <c r="DU22" i="7"/>
  <c r="DK22" i="7"/>
  <c r="DO22" i="7"/>
  <c r="DS22" i="7"/>
  <c r="BQ22" i="7"/>
  <c r="BU22" i="7"/>
  <c r="BY22" i="7"/>
  <c r="BO22" i="7"/>
  <c r="BS22" i="7"/>
  <c r="BW22" i="7"/>
  <c r="U22" i="7"/>
  <c r="FN21" i="7"/>
  <c r="FF21" i="7"/>
  <c r="EL21" i="7"/>
  <c r="DR21" i="7"/>
  <c r="DJ21" i="7"/>
  <c r="CP21" i="7"/>
  <c r="BX21" i="7"/>
  <c r="BP21" i="7"/>
  <c r="AV21" i="7"/>
  <c r="W21" i="7"/>
  <c r="FP20" i="7"/>
  <c r="FH20" i="7"/>
  <c r="BT20" i="7"/>
  <c r="W20" i="7"/>
  <c r="FI19" i="7"/>
  <c r="FM19" i="7"/>
  <c r="FQ19" i="7"/>
  <c r="FF19" i="7"/>
  <c r="FJ19" i="7"/>
  <c r="FN19" i="7"/>
  <c r="FG19" i="7"/>
  <c r="FK19" i="7"/>
  <c r="FO19" i="7"/>
  <c r="DM19" i="7"/>
  <c r="DQ19" i="7"/>
  <c r="DU19" i="7"/>
  <c r="DJ19" i="7"/>
  <c r="DN19" i="7"/>
  <c r="DR19" i="7"/>
  <c r="DK19" i="7"/>
  <c r="DO19" i="7"/>
  <c r="DS19" i="7"/>
  <c r="BQ19" i="7"/>
  <c r="BU19" i="7"/>
  <c r="BY19" i="7"/>
  <c r="BN19" i="7"/>
  <c r="BR19" i="7"/>
  <c r="BV19" i="7"/>
  <c r="BO19" i="7"/>
  <c r="BS19" i="7"/>
  <c r="BW19" i="7"/>
  <c r="S19" i="7"/>
  <c r="DP18" i="7"/>
  <c r="FP17" i="7"/>
  <c r="DL17" i="7"/>
  <c r="BX17" i="7"/>
  <c r="FL16" i="7"/>
  <c r="BT16" i="7"/>
  <c r="W16" i="7"/>
  <c r="FI15" i="7"/>
  <c r="FM15" i="7"/>
  <c r="FQ15" i="7"/>
  <c r="FF15" i="7"/>
  <c r="FJ15" i="7"/>
  <c r="FN15" i="7"/>
  <c r="FG15" i="7"/>
  <c r="FK15" i="7"/>
  <c r="FO15" i="7"/>
  <c r="DM15" i="7"/>
  <c r="DQ15" i="7"/>
  <c r="DU15" i="7"/>
  <c r="DJ15" i="7"/>
  <c r="DN15" i="7"/>
  <c r="DR15" i="7"/>
  <c r="DK15" i="7"/>
  <c r="DO15" i="7"/>
  <c r="DS15" i="7"/>
  <c r="BQ15" i="7"/>
  <c r="BU15" i="7"/>
  <c r="BY15" i="7"/>
  <c r="BN15" i="7"/>
  <c r="BR15" i="7"/>
  <c r="BV15" i="7"/>
  <c r="BO15" i="7"/>
  <c r="BS15" i="7"/>
  <c r="BW15" i="7"/>
  <c r="S15" i="7"/>
  <c r="DP14" i="7"/>
  <c r="FP13" i="7"/>
  <c r="DL13" i="7"/>
  <c r="BX13" i="7"/>
  <c r="FL12" i="7"/>
  <c r="EV12" i="7"/>
  <c r="BL12" i="7"/>
  <c r="DM12" i="7"/>
  <c r="DQ12" i="7"/>
  <c r="DU12" i="7"/>
  <c r="DJ12" i="7"/>
  <c r="DN12" i="7"/>
  <c r="DR12" i="7"/>
  <c r="DK12" i="7"/>
  <c r="DO12" i="7"/>
  <c r="DS12" i="7"/>
  <c r="FP11" i="7"/>
  <c r="DL11" i="7"/>
  <c r="BX11" i="7"/>
  <c r="D58" i="10"/>
  <c r="A58" i="9"/>
  <c r="D56" i="10"/>
  <c r="A56" i="9"/>
  <c r="D55" i="10"/>
  <c r="A55" i="9"/>
  <c r="D50" i="10"/>
  <c r="A50" i="9"/>
  <c r="D48" i="10"/>
  <c r="A48" i="9"/>
  <c r="CB43" i="8"/>
  <c r="CF43" i="8"/>
  <c r="CJ43" i="8"/>
  <c r="T43" i="8"/>
  <c r="CC43" i="8"/>
  <c r="CG43" i="8"/>
  <c r="CK43" i="8"/>
  <c r="BZ43" i="8"/>
  <c r="CD43" i="8"/>
  <c r="CH43" i="8"/>
  <c r="CA43" i="8"/>
  <c r="CE43" i="8"/>
  <c r="CI43" i="8"/>
  <c r="Q42" i="8"/>
  <c r="AP42" i="8"/>
  <c r="AT42" i="8"/>
  <c r="AX42" i="8"/>
  <c r="AQ42" i="8"/>
  <c r="AU42" i="8"/>
  <c r="AY42" i="8"/>
  <c r="AR42" i="8"/>
  <c r="AV42" i="8"/>
  <c r="AZ42" i="8"/>
  <c r="AS42" i="8"/>
  <c r="AW42" i="8"/>
  <c r="BA42" i="8"/>
  <c r="AQ24" i="9"/>
  <c r="AU24" i="9"/>
  <c r="AY24" i="9"/>
  <c r="AR24" i="9"/>
  <c r="AV24" i="9"/>
  <c r="AZ24" i="9"/>
  <c r="AS24" i="9"/>
  <c r="AW24" i="9"/>
  <c r="BA24" i="9"/>
  <c r="AT24" i="9"/>
  <c r="Q24" i="9"/>
  <c r="AX24" i="9"/>
  <c r="AP24" i="9"/>
  <c r="DX12" i="8"/>
  <c r="EB12" i="8"/>
  <c r="EF12" i="8"/>
  <c r="DY12" i="8"/>
  <c r="EC12" i="8"/>
  <c r="EG12" i="8"/>
  <c r="DV12" i="8"/>
  <c r="DZ12" i="8"/>
  <c r="ED12" i="8"/>
  <c r="DW12" i="8"/>
  <c r="EA12" i="8"/>
  <c r="EE12" i="8"/>
  <c r="V43" i="8"/>
  <c r="R43" i="8"/>
  <c r="X42" i="8"/>
  <c r="T42" i="8"/>
  <c r="V41" i="8"/>
  <c r="R41" i="8"/>
  <c r="X40" i="8"/>
  <c r="T40" i="8"/>
  <c r="D40" i="10"/>
  <c r="AE40" i="9"/>
  <c r="AI40" i="9"/>
  <c r="AC40" i="9"/>
  <c r="AG40" i="9"/>
  <c r="AK40" i="9"/>
  <c r="V39" i="8"/>
  <c r="R39" i="8"/>
  <c r="X38" i="8"/>
  <c r="T38" i="8"/>
  <c r="D38" i="10"/>
  <c r="AE38" i="9"/>
  <c r="AI38" i="9"/>
  <c r="AC38" i="9"/>
  <c r="AG38" i="9"/>
  <c r="AK38" i="9"/>
  <c r="V37" i="8"/>
  <c r="R37" i="8"/>
  <c r="X36" i="8"/>
  <c r="T36" i="8"/>
  <c r="D36" i="10"/>
  <c r="AE36" i="9"/>
  <c r="AI36" i="9"/>
  <c r="AB36" i="9"/>
  <c r="AF36" i="9"/>
  <c r="AJ36" i="9"/>
  <c r="AC36" i="9"/>
  <c r="AG36" i="9"/>
  <c r="AK36" i="9"/>
  <c r="V35" i="8"/>
  <c r="R35" i="8"/>
  <c r="X34" i="8"/>
  <c r="T34" i="8"/>
  <c r="D34" i="10"/>
  <c r="AE34" i="9"/>
  <c r="AI34" i="9"/>
  <c r="AB34" i="9"/>
  <c r="AF34" i="9"/>
  <c r="AJ34" i="9"/>
  <c r="AC34" i="9"/>
  <c r="AG34" i="9"/>
  <c r="AK34" i="9"/>
  <c r="V33" i="8"/>
  <c r="R33" i="8"/>
  <c r="X32" i="8"/>
  <c r="T32" i="8"/>
  <c r="D32" i="10"/>
  <c r="AE32" i="9"/>
  <c r="AI32" i="9"/>
  <c r="AB32" i="9"/>
  <c r="AF32" i="9"/>
  <c r="AJ32" i="9"/>
  <c r="AC32" i="9"/>
  <c r="AG32" i="9"/>
  <c r="AK32" i="9"/>
  <c r="V30" i="8"/>
  <c r="R30" i="8"/>
  <c r="X29" i="8"/>
  <c r="T29" i="8"/>
  <c r="D29" i="10"/>
  <c r="AE29" i="9"/>
  <c r="AI29" i="9"/>
  <c r="AB29" i="9"/>
  <c r="AF29" i="9"/>
  <c r="AJ29" i="9"/>
  <c r="AC29" i="9"/>
  <c r="AG29" i="9"/>
  <c r="AK29" i="9"/>
  <c r="V28" i="8"/>
  <c r="R28" i="8"/>
  <c r="X27" i="8"/>
  <c r="T27" i="8"/>
  <c r="D27" i="10"/>
  <c r="AE27" i="9"/>
  <c r="AI27" i="9"/>
  <c r="AB27" i="9"/>
  <c r="AF27" i="9"/>
  <c r="AJ27" i="9"/>
  <c r="AC27" i="9"/>
  <c r="AG27" i="9"/>
  <c r="AK27" i="9"/>
  <c r="V26" i="8"/>
  <c r="R26" i="8"/>
  <c r="X25" i="8"/>
  <c r="T25" i="8"/>
  <c r="D25" i="10"/>
  <c r="AE25" i="9"/>
  <c r="AI25" i="9"/>
  <c r="AB25" i="9"/>
  <c r="AF25" i="9"/>
  <c r="AJ25" i="9"/>
  <c r="AC25" i="9"/>
  <c r="AG25" i="9"/>
  <c r="AK25" i="9"/>
  <c r="V24" i="8"/>
  <c r="R24" i="8"/>
  <c r="X23" i="8"/>
  <c r="T23" i="8"/>
  <c r="D23" i="10"/>
  <c r="AE23" i="9"/>
  <c r="AI23" i="9"/>
  <c r="AB23" i="9"/>
  <c r="AF23" i="9"/>
  <c r="AJ23" i="9"/>
  <c r="AC23" i="9"/>
  <c r="AG23" i="9"/>
  <c r="AK23" i="9"/>
  <c r="V22" i="8"/>
  <c r="R22" i="8"/>
  <c r="X21" i="8"/>
  <c r="T21" i="8"/>
  <c r="D21" i="10"/>
  <c r="AE21" i="9"/>
  <c r="AI21" i="9"/>
  <c r="AB21" i="9"/>
  <c r="AF21" i="9"/>
  <c r="AJ21" i="9"/>
  <c r="AC21" i="9"/>
  <c r="AG21" i="9"/>
  <c r="AK21" i="9"/>
  <c r="V20" i="8"/>
  <c r="R20" i="8"/>
  <c r="X19" i="8"/>
  <c r="T19" i="8"/>
  <c r="D19" i="10"/>
  <c r="AE19" i="9"/>
  <c r="AI19" i="9"/>
  <c r="AB19" i="9"/>
  <c r="AF19" i="9"/>
  <c r="AJ19" i="9"/>
  <c r="AC19" i="9"/>
  <c r="AG19" i="9"/>
  <c r="AK19" i="9"/>
  <c r="V18" i="8"/>
  <c r="R18" i="8"/>
  <c r="X17" i="8"/>
  <c r="T17" i="8"/>
  <c r="D17" i="10"/>
  <c r="A17" i="9"/>
  <c r="AD17" i="9"/>
  <c r="AH17" i="9"/>
  <c r="AL17" i="9"/>
  <c r="AE17" i="9"/>
  <c r="AI17" i="9"/>
  <c r="AB17" i="9"/>
  <c r="AF17" i="9"/>
  <c r="AJ17" i="9"/>
  <c r="AC17" i="9"/>
  <c r="AG17" i="9"/>
  <c r="AK17" i="9"/>
  <c r="V16" i="8"/>
  <c r="R16" i="8"/>
  <c r="X15" i="8"/>
  <c r="T15" i="8"/>
  <c r="A15" i="9"/>
  <c r="AD15" i="9"/>
  <c r="AH15" i="9"/>
  <c r="AL15" i="9"/>
  <c r="D15" i="10"/>
  <c r="AE15" i="9"/>
  <c r="AI15" i="9"/>
  <c r="AB15" i="9"/>
  <c r="AF15" i="9"/>
  <c r="AJ15" i="9"/>
  <c r="AC15" i="9"/>
  <c r="AG15" i="9"/>
  <c r="AK15" i="9"/>
  <c r="V14" i="8"/>
  <c r="R14" i="8"/>
  <c r="X13" i="8"/>
  <c r="T13" i="8"/>
  <c r="D13" i="10"/>
  <c r="A13" i="9"/>
  <c r="AD13" i="9"/>
  <c r="AH13" i="9"/>
  <c r="AL13" i="9"/>
  <c r="AE13" i="9"/>
  <c r="AI13" i="9"/>
  <c r="AB13" i="9"/>
  <c r="AF13" i="9"/>
  <c r="AJ13" i="9"/>
  <c r="AC13" i="9"/>
  <c r="AG13" i="9"/>
  <c r="AK13" i="9"/>
  <c r="D9" i="10"/>
  <c r="A9" i="9"/>
  <c r="S9" i="9"/>
  <c r="W9" i="9"/>
  <c r="AA9" i="9"/>
  <c r="AE9" i="9"/>
  <c r="AI9" i="9"/>
  <c r="T9" i="9"/>
  <c r="X9" i="9"/>
  <c r="AB9" i="9"/>
  <c r="AF9" i="9"/>
  <c r="AJ9" i="9"/>
  <c r="Q9" i="9"/>
  <c r="U9" i="9"/>
  <c r="Y9" i="9"/>
  <c r="AC9" i="9"/>
  <c r="AG9" i="9"/>
  <c r="AK9" i="9"/>
  <c r="R9" i="9"/>
  <c r="V9" i="9"/>
  <c r="Z9" i="9"/>
  <c r="AD9" i="9"/>
  <c r="AH9" i="9"/>
  <c r="AL9" i="9"/>
  <c r="BA51" i="9"/>
  <c r="AW51" i="9"/>
  <c r="AS51" i="9"/>
  <c r="AF41" i="9"/>
  <c r="AH40" i="9"/>
  <c r="AJ39" i="9"/>
  <c r="AB39" i="9"/>
  <c r="A39" i="9"/>
  <c r="AL38" i="9"/>
  <c r="AD38" i="9"/>
  <c r="AF37" i="9"/>
  <c r="AL36" i="9"/>
  <c r="AL34" i="9"/>
  <c r="AL32" i="9"/>
  <c r="AL29" i="9"/>
  <c r="AL27" i="9"/>
  <c r="AL25" i="9"/>
  <c r="AL23" i="9"/>
  <c r="AL21" i="9"/>
  <c r="AL19" i="9"/>
  <c r="R27" i="7"/>
  <c r="CI22" i="7"/>
  <c r="CE22" i="7"/>
  <c r="CA22" i="7"/>
  <c r="CI21" i="7"/>
  <c r="CE21" i="7"/>
  <c r="CA21" i="7"/>
  <c r="EQ20" i="7"/>
  <c r="EM20" i="7"/>
  <c r="EI20" i="7"/>
  <c r="EE20" i="7"/>
  <c r="EA20" i="7"/>
  <c r="DW20" i="7"/>
  <c r="CU20" i="7"/>
  <c r="CQ20" i="7"/>
  <c r="CM20" i="7"/>
  <c r="CI20" i="7"/>
  <c r="CE20" i="7"/>
  <c r="CA20" i="7"/>
  <c r="AY20" i="7"/>
  <c r="AU20" i="7"/>
  <c r="AQ20" i="7"/>
  <c r="EQ19" i="7"/>
  <c r="EM19" i="7"/>
  <c r="EI19" i="7"/>
  <c r="EE19" i="7"/>
  <c r="EA19" i="7"/>
  <c r="DW19" i="7"/>
  <c r="CU19" i="7"/>
  <c r="CQ19" i="7"/>
  <c r="CM19" i="7"/>
  <c r="CI19" i="7"/>
  <c r="CE19" i="7"/>
  <c r="CA19" i="7"/>
  <c r="AY19" i="7"/>
  <c r="AU19" i="7"/>
  <c r="AQ19" i="7"/>
  <c r="EQ18" i="7"/>
  <c r="EM18" i="7"/>
  <c r="EI18" i="7"/>
  <c r="EE18" i="7"/>
  <c r="EA18" i="7"/>
  <c r="DW18" i="7"/>
  <c r="CU18" i="7"/>
  <c r="CQ18" i="7"/>
  <c r="CM18" i="7"/>
  <c r="CI18" i="7"/>
  <c r="CE18" i="7"/>
  <c r="CA18" i="7"/>
  <c r="AY18" i="7"/>
  <c r="AU18" i="7"/>
  <c r="AQ18" i="7"/>
  <c r="EQ17" i="7"/>
  <c r="EM17" i="7"/>
  <c r="EI17" i="7"/>
  <c r="EE17" i="7"/>
  <c r="EA17" i="7"/>
  <c r="DW17" i="7"/>
  <c r="CU17" i="7"/>
  <c r="CQ17" i="7"/>
  <c r="CM17" i="7"/>
  <c r="CI17" i="7"/>
  <c r="CE17" i="7"/>
  <c r="CA17" i="7"/>
  <c r="AY17" i="7"/>
  <c r="AU17" i="7"/>
  <c r="AQ17" i="7"/>
  <c r="EQ16" i="7"/>
  <c r="EM16" i="7"/>
  <c r="EI16" i="7"/>
  <c r="EE16" i="7"/>
  <c r="EA16" i="7"/>
  <c r="DW16" i="7"/>
  <c r="CU16" i="7"/>
  <c r="CQ16" i="7"/>
  <c r="CM16" i="7"/>
  <c r="CI16" i="7"/>
  <c r="CE16" i="7"/>
  <c r="CA16" i="7"/>
  <c r="AY16" i="7"/>
  <c r="AU16" i="7"/>
  <c r="AQ16" i="7"/>
  <c r="EQ15" i="7"/>
  <c r="EM15" i="7"/>
  <c r="EI15" i="7"/>
  <c r="EE15" i="7"/>
  <c r="EA15" i="7"/>
  <c r="DW15" i="7"/>
  <c r="CU15" i="7"/>
  <c r="CQ15" i="7"/>
  <c r="CM15" i="7"/>
  <c r="CI15" i="7"/>
  <c r="CE15" i="7"/>
  <c r="CA15" i="7"/>
  <c r="AY15" i="7"/>
  <c r="AU15" i="7"/>
  <c r="AQ15" i="7"/>
  <c r="EQ14" i="7"/>
  <c r="EM14" i="7"/>
  <c r="EI14" i="7"/>
  <c r="EE14" i="7"/>
  <c r="EA14" i="7"/>
  <c r="DW14" i="7"/>
  <c r="CU14" i="7"/>
  <c r="CQ14" i="7"/>
  <c r="CM14" i="7"/>
  <c r="CI14" i="7"/>
  <c r="CE14" i="7"/>
  <c r="CA14" i="7"/>
  <c r="AY14" i="7"/>
  <c r="AU14" i="7"/>
  <c r="AQ14" i="7"/>
  <c r="EQ13" i="7"/>
  <c r="EM13" i="7"/>
  <c r="EI13" i="7"/>
  <c r="EE13" i="7"/>
  <c r="EA13" i="7"/>
  <c r="DW13" i="7"/>
  <c r="CU13" i="7"/>
  <c r="CQ13" i="7"/>
  <c r="CM13" i="7"/>
  <c r="CI13" i="7"/>
  <c r="CE13" i="7"/>
  <c r="CA13" i="7"/>
  <c r="AY13" i="7"/>
  <c r="AU13" i="7"/>
  <c r="AQ13" i="7"/>
  <c r="EQ12" i="7"/>
  <c r="EM12" i="7"/>
  <c r="EI12" i="7"/>
  <c r="CU12" i="7"/>
  <c r="CQ12" i="7"/>
  <c r="CM12" i="7"/>
  <c r="AY12" i="7"/>
  <c r="AU12" i="7"/>
  <c r="AQ12" i="7"/>
  <c r="EQ11" i="7"/>
  <c r="EM11" i="7"/>
  <c r="EI11" i="7"/>
  <c r="EE11" i="7"/>
  <c r="EA11" i="7"/>
  <c r="CU11" i="7"/>
  <c r="CQ11" i="7"/>
  <c r="CM11" i="7"/>
  <c r="CI11" i="7"/>
  <c r="CE11" i="7"/>
  <c r="AY11" i="7"/>
  <c r="AU11" i="7"/>
  <c r="AQ11" i="7"/>
  <c r="FO10" i="7"/>
  <c r="FK10" i="7"/>
  <c r="FG10" i="7"/>
  <c r="EQ10" i="7"/>
  <c r="EM10" i="7"/>
  <c r="EI10" i="7"/>
  <c r="EE10" i="7"/>
  <c r="EA10" i="7"/>
  <c r="DS10" i="7"/>
  <c r="DO10" i="7"/>
  <c r="DK10" i="7"/>
  <c r="CU10" i="7"/>
  <c r="CQ10" i="7"/>
  <c r="CM10" i="7"/>
  <c r="CI10" i="7"/>
  <c r="CE10" i="7"/>
  <c r="BW10" i="7"/>
  <c r="BS10" i="7"/>
  <c r="BO10" i="7"/>
  <c r="AY10" i="7"/>
  <c r="AU10" i="7"/>
  <c r="AQ10" i="7"/>
  <c r="FO9" i="7"/>
  <c r="FK9" i="7"/>
  <c r="FG9" i="7"/>
  <c r="EQ9" i="7"/>
  <c r="EM9" i="7"/>
  <c r="EI9" i="7"/>
  <c r="EE9" i="7"/>
  <c r="EA9" i="7"/>
  <c r="DS9" i="7"/>
  <c r="DO9" i="7"/>
  <c r="DK9" i="7"/>
  <c r="CU9" i="7"/>
  <c r="CQ9" i="7"/>
  <c r="CM9" i="7"/>
  <c r="CI9" i="7"/>
  <c r="CE9" i="7"/>
  <c r="BW9" i="7"/>
  <c r="BS9" i="7"/>
  <c r="BO9" i="7"/>
  <c r="AY9" i="7"/>
  <c r="AU9" i="7"/>
  <c r="AQ9" i="7"/>
  <c r="FO8" i="7"/>
  <c r="FK8" i="7"/>
  <c r="FG8" i="7"/>
  <c r="EQ8" i="7"/>
  <c r="EM8" i="7"/>
  <c r="EI8" i="7"/>
  <c r="EE8" i="7"/>
  <c r="EA8" i="7"/>
  <c r="DS8" i="7"/>
  <c r="DO8" i="7"/>
  <c r="DK8" i="7"/>
  <c r="CU8" i="7"/>
  <c r="CQ8" i="7"/>
  <c r="CM8" i="7"/>
  <c r="CI8" i="7"/>
  <c r="CE8" i="7"/>
  <c r="BW8" i="7"/>
  <c r="BS8" i="7"/>
  <c r="BO8" i="7"/>
  <c r="AY8" i="7"/>
  <c r="AU8" i="7"/>
  <c r="AQ8" i="7"/>
  <c r="FO7" i="7"/>
  <c r="FK7" i="7"/>
  <c r="FG7" i="7"/>
  <c r="EQ7" i="7"/>
  <c r="EM7" i="7"/>
  <c r="EI7" i="7"/>
  <c r="EE7" i="7"/>
  <c r="EA7" i="7"/>
  <c r="DS7" i="7"/>
  <c r="DO7" i="7"/>
  <c r="DK7" i="7"/>
  <c r="CU7" i="7"/>
  <c r="CQ7" i="7"/>
  <c r="CM7" i="7"/>
  <c r="CI7" i="7"/>
  <c r="CE7" i="7"/>
  <c r="BW7" i="7"/>
  <c r="BS7" i="7"/>
  <c r="BO7" i="7"/>
  <c r="AY7" i="7"/>
  <c r="AU7" i="7"/>
  <c r="AQ7" i="7"/>
  <c r="EE59" i="8"/>
  <c r="EA59" i="8"/>
  <c r="DW59" i="8"/>
  <c r="CU59" i="8"/>
  <c r="CQ59" i="8"/>
  <c r="CM59" i="8"/>
  <c r="CI59" i="8"/>
  <c r="CE59" i="8"/>
  <c r="BW59" i="8"/>
  <c r="BS59" i="8"/>
  <c r="BO59" i="8"/>
  <c r="AY59" i="8"/>
  <c r="AU59" i="8"/>
  <c r="AQ59" i="8"/>
  <c r="U59" i="8"/>
  <c r="Q59" i="8"/>
  <c r="DH58" i="8"/>
  <c r="DD58" i="8"/>
  <c r="CZ58" i="8"/>
  <c r="CV58" i="8"/>
  <c r="CR58" i="8"/>
  <c r="CJ58" i="8"/>
  <c r="CF58" i="8"/>
  <c r="CB58" i="8"/>
  <c r="BL58" i="8"/>
  <c r="BH58" i="8"/>
  <c r="BD58" i="8"/>
  <c r="AZ58" i="8"/>
  <c r="AV58" i="8"/>
  <c r="V58" i="8"/>
  <c r="R58" i="8"/>
  <c r="EG57" i="8"/>
  <c r="EC57" i="8"/>
  <c r="DY57" i="8"/>
  <c r="DI57" i="8"/>
  <c r="DE57" i="8"/>
  <c r="CW57" i="8"/>
  <c r="CS57" i="8"/>
  <c r="CO57" i="8"/>
  <c r="BY57" i="8"/>
  <c r="BU57" i="8"/>
  <c r="BQ57" i="8"/>
  <c r="BM57" i="8"/>
  <c r="BI57" i="8"/>
  <c r="BA57" i="8"/>
  <c r="AW57" i="8"/>
  <c r="AS57" i="8"/>
  <c r="X57" i="8"/>
  <c r="S57" i="8"/>
  <c r="A57" i="8"/>
  <c r="ED56" i="8"/>
  <c r="DZ56" i="8"/>
  <c r="DF56" i="8"/>
  <c r="DB56" i="8"/>
  <c r="CX56" i="8"/>
  <c r="CH56" i="8"/>
  <c r="CD56" i="8"/>
  <c r="BZ56" i="8"/>
  <c r="BV56" i="8"/>
  <c r="BR56" i="8"/>
  <c r="BJ56" i="8"/>
  <c r="BF56" i="8"/>
  <c r="BB56" i="8"/>
  <c r="T56" i="8"/>
  <c r="EE55" i="8"/>
  <c r="EA55" i="8"/>
  <c r="DW55" i="8"/>
  <c r="CU55" i="8"/>
  <c r="CQ55" i="8"/>
  <c r="CM55" i="8"/>
  <c r="CI55" i="8"/>
  <c r="CE55" i="8"/>
  <c r="BW55" i="8"/>
  <c r="BS55" i="8"/>
  <c r="BO55" i="8"/>
  <c r="AY55" i="8"/>
  <c r="AU55" i="8"/>
  <c r="AQ55" i="8"/>
  <c r="U55" i="8"/>
  <c r="Q55" i="8"/>
  <c r="DH54" i="8"/>
  <c r="DD54" i="8"/>
  <c r="CZ54" i="8"/>
  <c r="CV54" i="8"/>
  <c r="CR54" i="8"/>
  <c r="CJ54" i="8"/>
  <c r="CF54" i="8"/>
  <c r="CB54" i="8"/>
  <c r="BL54" i="8"/>
  <c r="BH54" i="8"/>
  <c r="BD54" i="8"/>
  <c r="AZ54" i="8"/>
  <c r="AV54" i="8"/>
  <c r="V54" i="8"/>
  <c r="R54" i="8"/>
  <c r="EG53" i="8"/>
  <c r="EC53" i="8"/>
  <c r="DY53" i="8"/>
  <c r="DI53" i="8"/>
  <c r="DE53" i="8"/>
  <c r="CW53" i="8"/>
  <c r="CS53" i="8"/>
  <c r="CO53" i="8"/>
  <c r="BY53" i="8"/>
  <c r="BU53" i="8"/>
  <c r="BQ53" i="8"/>
  <c r="BM53" i="8"/>
  <c r="BI53" i="8"/>
  <c r="BA53" i="8"/>
  <c r="AW53" i="8"/>
  <c r="AS53" i="8"/>
  <c r="X53" i="8"/>
  <c r="S53" i="8"/>
  <c r="A53" i="8"/>
  <c r="ED52" i="8"/>
  <c r="DZ52" i="8"/>
  <c r="DF52" i="8"/>
  <c r="DB52" i="8"/>
  <c r="CX52" i="8"/>
  <c r="CH52" i="8"/>
  <c r="CD52" i="8"/>
  <c r="BZ52" i="8"/>
  <c r="BV52" i="8"/>
  <c r="BR52" i="8"/>
  <c r="BJ52" i="8"/>
  <c r="BF52" i="8"/>
  <c r="BB52" i="8"/>
  <c r="T52" i="8"/>
  <c r="EE51" i="8"/>
  <c r="EA51" i="8"/>
  <c r="DW51" i="8"/>
  <c r="CU51" i="8"/>
  <c r="CQ51" i="8"/>
  <c r="CM51" i="8"/>
  <c r="CI51" i="8"/>
  <c r="CE51" i="8"/>
  <c r="BW51" i="8"/>
  <c r="BS51" i="8"/>
  <c r="BO51" i="8"/>
  <c r="AY51" i="8"/>
  <c r="AU51" i="8"/>
  <c r="AQ51" i="8"/>
  <c r="U51" i="8"/>
  <c r="Q51" i="8"/>
  <c r="DH50" i="8"/>
  <c r="DD50" i="8"/>
  <c r="CZ50" i="8"/>
  <c r="CV50" i="8"/>
  <c r="CR50" i="8"/>
  <c r="CJ50" i="8"/>
  <c r="CF50" i="8"/>
  <c r="CB50" i="8"/>
  <c r="BL50" i="8"/>
  <c r="BH50" i="8"/>
  <c r="BD50" i="8"/>
  <c r="AZ50" i="8"/>
  <c r="AV50" i="8"/>
  <c r="V50" i="8"/>
  <c r="R50" i="8"/>
  <c r="EG49" i="8"/>
  <c r="EC49" i="8"/>
  <c r="DY49" i="8"/>
  <c r="DI49" i="8"/>
  <c r="DE49" i="8"/>
  <c r="CW49" i="8"/>
  <c r="CS49" i="8"/>
  <c r="CO49" i="8"/>
  <c r="BY49" i="8"/>
  <c r="BU49" i="8"/>
  <c r="BQ49" i="8"/>
  <c r="BM49" i="8"/>
  <c r="BI49" i="8"/>
  <c r="BA49" i="8"/>
  <c r="AW49" i="8"/>
  <c r="AS49" i="8"/>
  <c r="X49" i="8"/>
  <c r="S49" i="8"/>
  <c r="A49" i="8"/>
  <c r="ED48" i="8"/>
  <c r="DZ48" i="8"/>
  <c r="DF48" i="8"/>
  <c r="DB48" i="8"/>
  <c r="CX48" i="8"/>
  <c r="CH48" i="8"/>
  <c r="CD48" i="8"/>
  <c r="BZ48" i="8"/>
  <c r="BV48" i="8"/>
  <c r="BR48" i="8"/>
  <c r="BJ48" i="8"/>
  <c r="BF48" i="8"/>
  <c r="BB48" i="8"/>
  <c r="T48" i="8"/>
  <c r="FB43" i="8"/>
  <c r="EX43" i="8"/>
  <c r="ET43" i="8"/>
  <c r="DF43" i="8"/>
  <c r="DB43" i="8"/>
  <c r="CX43" i="8"/>
  <c r="BJ43" i="8"/>
  <c r="BF43" i="8"/>
  <c r="BB43" i="8"/>
  <c r="AJ43" i="8"/>
  <c r="AF43" i="8"/>
  <c r="AB43" i="8"/>
  <c r="EF42" i="8"/>
  <c r="EB42" i="8"/>
  <c r="DX42" i="8"/>
  <c r="CJ42" i="8"/>
  <c r="CF42" i="8"/>
  <c r="CB42" i="8"/>
  <c r="AL42" i="8"/>
  <c r="AH42" i="8"/>
  <c r="AD42" i="8"/>
  <c r="A42" i="8"/>
  <c r="FB41" i="8"/>
  <c r="EX41" i="8"/>
  <c r="ET41" i="8"/>
  <c r="DF41" i="8"/>
  <c r="DB41" i="8"/>
  <c r="CX41" i="8"/>
  <c r="BJ41" i="8"/>
  <c r="BF41" i="8"/>
  <c r="BB41" i="8"/>
  <c r="AJ41" i="8"/>
  <c r="AF41" i="8"/>
  <c r="AB41" i="8"/>
  <c r="EF40" i="8"/>
  <c r="EB40" i="8"/>
  <c r="DX40" i="8"/>
  <c r="CJ40" i="8"/>
  <c r="CF40" i="8"/>
  <c r="CB40" i="8"/>
  <c r="AL40" i="8"/>
  <c r="AH40" i="8"/>
  <c r="AD40" i="8"/>
  <c r="A40" i="8"/>
  <c r="FB39" i="8"/>
  <c r="EX39" i="8"/>
  <c r="ET39" i="8"/>
  <c r="DF39" i="8"/>
  <c r="DB39" i="8"/>
  <c r="CX39" i="8"/>
  <c r="BJ39" i="8"/>
  <c r="BF39" i="8"/>
  <c r="BB39" i="8"/>
  <c r="AJ39" i="8"/>
  <c r="AF39" i="8"/>
  <c r="AB39" i="8"/>
  <c r="EF38" i="8"/>
  <c r="EB38" i="8"/>
  <c r="DX38" i="8"/>
  <c r="CJ38" i="8"/>
  <c r="CF38" i="8"/>
  <c r="CB38" i="8"/>
  <c r="AL38" i="8"/>
  <c r="AH38" i="8"/>
  <c r="AD38" i="8"/>
  <c r="A38" i="8"/>
  <c r="FB37" i="8"/>
  <c r="EX37" i="8"/>
  <c r="ET37" i="8"/>
  <c r="DF37" i="8"/>
  <c r="DB37" i="8"/>
  <c r="CX37" i="8"/>
  <c r="BJ37" i="8"/>
  <c r="BF37" i="8"/>
  <c r="BB37" i="8"/>
  <c r="AJ37" i="8"/>
  <c r="AF37" i="8"/>
  <c r="AB37" i="8"/>
  <c r="EF36" i="8"/>
  <c r="EB36" i="8"/>
  <c r="DX36" i="8"/>
  <c r="CJ36" i="8"/>
  <c r="CF36" i="8"/>
  <c r="CB36" i="8"/>
  <c r="AL36" i="8"/>
  <c r="AH36" i="8"/>
  <c r="AD36" i="8"/>
  <c r="A36" i="8"/>
  <c r="FB35" i="8"/>
  <c r="EX35" i="8"/>
  <c r="ET35" i="8"/>
  <c r="DF35" i="8"/>
  <c r="DB35" i="8"/>
  <c r="CX35" i="8"/>
  <c r="BJ35" i="8"/>
  <c r="BF35" i="8"/>
  <c r="BB35" i="8"/>
  <c r="AJ35" i="8"/>
  <c r="AF35" i="8"/>
  <c r="AB35" i="8"/>
  <c r="EF34" i="8"/>
  <c r="EB34" i="8"/>
  <c r="DX34" i="8"/>
  <c r="CJ34" i="8"/>
  <c r="CF34" i="8"/>
  <c r="CB34" i="8"/>
  <c r="AL34" i="8"/>
  <c r="AH34" i="8"/>
  <c r="AD34" i="8"/>
  <c r="A34" i="8"/>
  <c r="FB33" i="8"/>
  <c r="EX33" i="8"/>
  <c r="ET33" i="8"/>
  <c r="DF33" i="8"/>
  <c r="DB33" i="8"/>
  <c r="CX33" i="8"/>
  <c r="BJ33" i="8"/>
  <c r="BF33" i="8"/>
  <c r="BB33" i="8"/>
  <c r="AJ33" i="8"/>
  <c r="AF33" i="8"/>
  <c r="AB33" i="8"/>
  <c r="EF32" i="8"/>
  <c r="EB32" i="8"/>
  <c r="DX32" i="8"/>
  <c r="CJ32" i="8"/>
  <c r="CF32" i="8"/>
  <c r="CB32" i="8"/>
  <c r="AL32" i="8"/>
  <c r="AH32" i="8"/>
  <c r="AD32" i="8"/>
  <c r="A32" i="8"/>
  <c r="FB30" i="8"/>
  <c r="EX30" i="8"/>
  <c r="ET30" i="8"/>
  <c r="DF30" i="8"/>
  <c r="DB30" i="8"/>
  <c r="CX30" i="8"/>
  <c r="BJ30" i="8"/>
  <c r="BF30" i="8"/>
  <c r="BB30" i="8"/>
  <c r="AJ30" i="8"/>
  <c r="AF30" i="8"/>
  <c r="AB30" i="8"/>
  <c r="EF29" i="8"/>
  <c r="EB29" i="8"/>
  <c r="DX29" i="8"/>
  <c r="CJ29" i="8"/>
  <c r="CF29" i="8"/>
  <c r="CB29" i="8"/>
  <c r="AL29" i="8"/>
  <c r="AH29" i="8"/>
  <c r="AD29" i="8"/>
  <c r="A29" i="8"/>
  <c r="FB28" i="8"/>
  <c r="EX28" i="8"/>
  <c r="ET28" i="8"/>
  <c r="DF28" i="8"/>
  <c r="DB28" i="8"/>
  <c r="CX28" i="8"/>
  <c r="BJ28" i="8"/>
  <c r="BF28" i="8"/>
  <c r="BB28" i="8"/>
  <c r="AJ28" i="8"/>
  <c r="AF28" i="8"/>
  <c r="AB28" i="8"/>
  <c r="EF27" i="8"/>
  <c r="EB27" i="8"/>
  <c r="DX27" i="8"/>
  <c r="CJ27" i="8"/>
  <c r="CF27" i="8"/>
  <c r="CB27" i="8"/>
  <c r="AL27" i="8"/>
  <c r="AH27" i="8"/>
  <c r="AD27" i="8"/>
  <c r="A27" i="8"/>
  <c r="FB26" i="8"/>
  <c r="EX26" i="8"/>
  <c r="ET26" i="8"/>
  <c r="DF26" i="8"/>
  <c r="DB26" i="8"/>
  <c r="CX26" i="8"/>
  <c r="BJ26" i="8"/>
  <c r="BF26" i="8"/>
  <c r="BB26" i="8"/>
  <c r="AJ26" i="8"/>
  <c r="AF26" i="8"/>
  <c r="AB26" i="8"/>
  <c r="EF25" i="8"/>
  <c r="EB25" i="8"/>
  <c r="DX25" i="8"/>
  <c r="CJ25" i="8"/>
  <c r="CF25" i="8"/>
  <c r="CB25" i="8"/>
  <c r="AL25" i="8"/>
  <c r="AH25" i="8"/>
  <c r="AD25" i="8"/>
  <c r="A25" i="8"/>
  <c r="FB24" i="8"/>
  <c r="EX24" i="8"/>
  <c r="ET24" i="8"/>
  <c r="DF24" i="8"/>
  <c r="DB24" i="8"/>
  <c r="CX24" i="8"/>
  <c r="BJ24" i="8"/>
  <c r="BF24" i="8"/>
  <c r="BB24" i="8"/>
  <c r="AJ24" i="8"/>
  <c r="AF24" i="8"/>
  <c r="AB24" i="8"/>
  <c r="EF23" i="8"/>
  <c r="EB23" i="8"/>
  <c r="DX23" i="8"/>
  <c r="CJ23" i="8"/>
  <c r="CF23" i="8"/>
  <c r="CB23" i="8"/>
  <c r="AL23" i="8"/>
  <c r="AH23" i="8"/>
  <c r="AD23" i="8"/>
  <c r="A23" i="8"/>
  <c r="FB22" i="8"/>
  <c r="EX22" i="8"/>
  <c r="ET22" i="8"/>
  <c r="DF22" i="8"/>
  <c r="DB22" i="8"/>
  <c r="CX22" i="8"/>
  <c r="BJ22" i="8"/>
  <c r="BF22" i="8"/>
  <c r="BB22" i="8"/>
  <c r="AJ22" i="8"/>
  <c r="AF22" i="8"/>
  <c r="AB22" i="8"/>
  <c r="EF21" i="8"/>
  <c r="EB21" i="8"/>
  <c r="DX21" i="8"/>
  <c r="CJ21" i="8"/>
  <c r="CF21" i="8"/>
  <c r="CB21" i="8"/>
  <c r="AL21" i="8"/>
  <c r="AH21" i="8"/>
  <c r="AD21" i="8"/>
  <c r="A21" i="8"/>
  <c r="FB20" i="8"/>
  <c r="EX20" i="8"/>
  <c r="ET20" i="8"/>
  <c r="DF20" i="8"/>
  <c r="DB20" i="8"/>
  <c r="CX20" i="8"/>
  <c r="BJ20" i="8"/>
  <c r="BF20" i="8"/>
  <c r="BB20" i="8"/>
  <c r="AJ20" i="8"/>
  <c r="AF20" i="8"/>
  <c r="AB20" i="8"/>
  <c r="EF19" i="8"/>
  <c r="EB19" i="8"/>
  <c r="DX19" i="8"/>
  <c r="CJ19" i="8"/>
  <c r="CF19" i="8"/>
  <c r="CB19" i="8"/>
  <c r="AL19" i="8"/>
  <c r="AH19" i="8"/>
  <c r="AD19" i="8"/>
  <c r="A19" i="8"/>
  <c r="FB18" i="8"/>
  <c r="EX18" i="8"/>
  <c r="ET18" i="8"/>
  <c r="DF18" i="8"/>
  <c r="DB18" i="8"/>
  <c r="CX18" i="8"/>
  <c r="BJ18" i="8"/>
  <c r="BF18" i="8"/>
  <c r="BB18" i="8"/>
  <c r="AJ18" i="8"/>
  <c r="AF18" i="8"/>
  <c r="AB18" i="8"/>
  <c r="EF17" i="8"/>
  <c r="EB17" i="8"/>
  <c r="DX17" i="8"/>
  <c r="CJ17" i="8"/>
  <c r="CF17" i="8"/>
  <c r="CB17" i="8"/>
  <c r="AL17" i="8"/>
  <c r="AH17" i="8"/>
  <c r="AD17" i="8"/>
  <c r="A17" i="8"/>
  <c r="FB16" i="8"/>
  <c r="EX16" i="8"/>
  <c r="ET16" i="8"/>
  <c r="DF16" i="8"/>
  <c r="DB16" i="8"/>
  <c r="CX16" i="8"/>
  <c r="BJ16" i="8"/>
  <c r="BF16" i="8"/>
  <c r="BB16" i="8"/>
  <c r="AJ16" i="8"/>
  <c r="AF16" i="8"/>
  <c r="AB16" i="8"/>
  <c r="EF15" i="8"/>
  <c r="EB15" i="8"/>
  <c r="DX15" i="8"/>
  <c r="CJ15" i="8"/>
  <c r="CF15" i="8"/>
  <c r="CB15" i="8"/>
  <c r="AL15" i="8"/>
  <c r="AH15" i="8"/>
  <c r="AD15" i="8"/>
  <c r="A15" i="8"/>
  <c r="FB14" i="8"/>
  <c r="EX14" i="8"/>
  <c r="ET14" i="8"/>
  <c r="DF14" i="8"/>
  <c r="DB14" i="8"/>
  <c r="CX14" i="8"/>
  <c r="BJ14" i="8"/>
  <c r="BF14" i="8"/>
  <c r="BB14" i="8"/>
  <c r="AJ14" i="8"/>
  <c r="AF14" i="8"/>
  <c r="AB14" i="8"/>
  <c r="EF13" i="8"/>
  <c r="EB13" i="8"/>
  <c r="DX13" i="8"/>
  <c r="CJ13" i="8"/>
  <c r="CF13" i="8"/>
  <c r="CB13" i="8"/>
  <c r="AL13" i="8"/>
  <c r="AH13" i="8"/>
  <c r="AD13" i="8"/>
  <c r="A13" i="8"/>
  <c r="FB12" i="8"/>
  <c r="EX12" i="8"/>
  <c r="ET12" i="8"/>
  <c r="DF12" i="8"/>
  <c r="DB12" i="8"/>
  <c r="CX12" i="8"/>
  <c r="BJ12" i="8"/>
  <c r="BF12" i="8"/>
  <c r="BB12" i="8"/>
  <c r="T12" i="9"/>
  <c r="AE12" i="9" s="1"/>
  <c r="X12" i="9"/>
  <c r="AI12" i="9" s="1"/>
  <c r="Q12" i="9"/>
  <c r="AB12" i="9" s="1"/>
  <c r="U12" i="9"/>
  <c r="AF12" i="9" s="1"/>
  <c r="Y12" i="9"/>
  <c r="AJ12" i="9" s="1"/>
  <c r="R12" i="9"/>
  <c r="AC12" i="9" s="1"/>
  <c r="V12" i="9"/>
  <c r="AG12" i="9" s="1"/>
  <c r="Z12" i="9"/>
  <c r="AK12" i="9" s="1"/>
  <c r="D12" i="10"/>
  <c r="A12" i="9"/>
  <c r="S12" i="9"/>
  <c r="AD12" i="9" s="1"/>
  <c r="W12" i="9"/>
  <c r="AH12" i="9" s="1"/>
  <c r="AA12" i="9"/>
  <c r="AL12" i="9" s="1"/>
  <c r="FO11" i="8"/>
  <c r="FK11" i="8"/>
  <c r="FG11" i="8"/>
  <c r="EE11" i="8"/>
  <c r="EA11" i="8"/>
  <c r="DW11" i="8"/>
  <c r="DS11" i="8"/>
  <c r="DO11" i="8"/>
  <c r="DK11" i="8"/>
  <c r="CI11" i="8"/>
  <c r="CE11" i="8"/>
  <c r="CA11" i="8"/>
  <c r="BW11" i="8"/>
  <c r="BS11" i="8"/>
  <c r="BO11" i="8"/>
  <c r="EN10" i="8"/>
  <c r="EJ10" i="8"/>
  <c r="EF10" i="8"/>
  <c r="EB10" i="8"/>
  <c r="DX10" i="8"/>
  <c r="CV10" i="8"/>
  <c r="CR10" i="8"/>
  <c r="CN10" i="8"/>
  <c r="CJ10" i="8"/>
  <c r="CF10" i="8"/>
  <c r="CB10" i="8"/>
  <c r="AZ10" i="8"/>
  <c r="AV10" i="8"/>
  <c r="AR10" i="8"/>
  <c r="AL10" i="8"/>
  <c r="AH10" i="8"/>
  <c r="AD10" i="8"/>
  <c r="Z10" i="8"/>
  <c r="V10" i="8"/>
  <c r="R10" i="8"/>
  <c r="ES9" i="8"/>
  <c r="EO9" i="8"/>
  <c r="EK9" i="8"/>
  <c r="CW9" i="8"/>
  <c r="CS9" i="8"/>
  <c r="CO9" i="8"/>
  <c r="BA9" i="8"/>
  <c r="AW9" i="8"/>
  <c r="AS9" i="8"/>
  <c r="AI9" i="8"/>
  <c r="AE9" i="8"/>
  <c r="AA9" i="8"/>
  <c r="W9" i="8"/>
  <c r="S9" i="8"/>
  <c r="A9" i="8"/>
  <c r="FB8" i="8"/>
  <c r="EX8" i="8"/>
  <c r="ET8" i="8"/>
  <c r="DN8" i="8"/>
  <c r="DJ8" i="8"/>
  <c r="DF8" i="8"/>
  <c r="DB8" i="8"/>
  <c r="CX8" i="8"/>
  <c r="BV8" i="8"/>
  <c r="BR8" i="8"/>
  <c r="BN8" i="8"/>
  <c r="BJ8" i="8"/>
  <c r="BF8" i="8"/>
  <c r="BB8" i="8"/>
  <c r="D8" i="10"/>
  <c r="T8" i="9"/>
  <c r="X8" i="9"/>
  <c r="AB8" i="9"/>
  <c r="AF8" i="9"/>
  <c r="AJ8" i="9"/>
  <c r="Q8" i="9"/>
  <c r="U8" i="9"/>
  <c r="Y8" i="9"/>
  <c r="AC8" i="9"/>
  <c r="AG8" i="9"/>
  <c r="AK8" i="9"/>
  <c r="R8" i="9"/>
  <c r="V8" i="9"/>
  <c r="Z8" i="9"/>
  <c r="AD8" i="9"/>
  <c r="AH8" i="9"/>
  <c r="AL8" i="9"/>
  <c r="A8" i="9"/>
  <c r="S8" i="9"/>
  <c r="W8" i="9"/>
  <c r="AA8" i="9"/>
  <c r="AE8" i="9"/>
  <c r="AI8" i="9"/>
  <c r="FO7" i="8"/>
  <c r="FK7" i="8"/>
  <c r="FG7" i="8"/>
  <c r="EE7" i="8"/>
  <c r="EA7" i="8"/>
  <c r="DW7" i="8"/>
  <c r="DS7" i="8"/>
  <c r="DO7" i="8"/>
  <c r="DK7" i="8"/>
  <c r="CI7" i="8"/>
  <c r="CE7" i="8"/>
  <c r="CA7" i="8"/>
  <c r="BW7" i="8"/>
  <c r="BS7" i="8"/>
  <c r="BO7" i="8"/>
  <c r="CJ59" i="9"/>
  <c r="CF59" i="9"/>
  <c r="CB59" i="9"/>
  <c r="AZ59" i="9"/>
  <c r="AV59" i="9"/>
  <c r="AR59" i="9"/>
  <c r="CW58" i="9"/>
  <c r="CS58" i="9"/>
  <c r="CO58" i="9"/>
  <c r="BM58" i="9"/>
  <c r="BI58" i="9"/>
  <c r="BE58" i="9"/>
  <c r="BA58" i="9"/>
  <c r="AW58" i="9"/>
  <c r="AS58" i="9"/>
  <c r="ED57" i="9"/>
  <c r="DZ57" i="9"/>
  <c r="DV57" i="9"/>
  <c r="DF57" i="9"/>
  <c r="DB57" i="9"/>
  <c r="CX57" i="9"/>
  <c r="BV57" i="9"/>
  <c r="BR57" i="9"/>
  <c r="BN57" i="9"/>
  <c r="BJ57" i="9"/>
  <c r="BF57" i="9"/>
  <c r="BB57" i="9"/>
  <c r="EE56" i="9"/>
  <c r="EA56" i="9"/>
  <c r="DW56" i="9"/>
  <c r="CI56" i="9"/>
  <c r="CE56" i="9"/>
  <c r="CA56" i="9"/>
  <c r="BW56" i="9"/>
  <c r="BS56" i="9"/>
  <c r="BO56" i="9"/>
  <c r="CV55" i="9"/>
  <c r="CR55" i="9"/>
  <c r="CN55" i="9"/>
  <c r="CJ55" i="9"/>
  <c r="CF55" i="9"/>
  <c r="CB55" i="9"/>
  <c r="AZ55" i="9"/>
  <c r="AV55" i="9"/>
  <c r="AR55" i="9"/>
  <c r="DI54" i="9"/>
  <c r="DE54" i="9"/>
  <c r="DA54" i="9"/>
  <c r="CW54" i="9"/>
  <c r="CS54" i="9"/>
  <c r="CO54" i="9"/>
  <c r="BM54" i="9"/>
  <c r="BI54" i="9"/>
  <c r="BE54" i="9"/>
  <c r="BA54" i="9"/>
  <c r="AW54" i="9"/>
  <c r="AS54" i="9"/>
  <c r="ED53" i="9"/>
  <c r="DZ53" i="9"/>
  <c r="DV53" i="9"/>
  <c r="DF53" i="9"/>
  <c r="DB53" i="9"/>
  <c r="CX53" i="9"/>
  <c r="BV53" i="9"/>
  <c r="BR53" i="9"/>
  <c r="BN53" i="9"/>
  <c r="BJ53" i="9"/>
  <c r="BF53" i="9"/>
  <c r="BB53" i="9"/>
  <c r="EE52" i="9"/>
  <c r="EA52" i="9"/>
  <c r="DW52" i="9"/>
  <c r="CI52" i="9"/>
  <c r="CE52" i="9"/>
  <c r="CA52" i="9"/>
  <c r="BW52" i="9"/>
  <c r="BS52" i="9"/>
  <c r="BO52" i="9"/>
  <c r="CV51" i="9"/>
  <c r="CR51" i="9"/>
  <c r="CN51" i="9"/>
  <c r="CJ51" i="9"/>
  <c r="CF51" i="9"/>
  <c r="CB51" i="9"/>
  <c r="AZ51" i="9"/>
  <c r="AV51" i="9"/>
  <c r="AR51" i="9"/>
  <c r="CW50" i="9"/>
  <c r="CS50" i="9"/>
  <c r="CO50" i="9"/>
  <c r="BA50" i="9"/>
  <c r="AW50" i="9"/>
  <c r="AS50" i="9"/>
  <c r="DF49" i="9"/>
  <c r="DB49" i="9"/>
  <c r="CX49" i="9"/>
  <c r="BJ49" i="9"/>
  <c r="BF49" i="9"/>
  <c r="BB49" i="9"/>
  <c r="BW48" i="9"/>
  <c r="BS48" i="9"/>
  <c r="BO48" i="9"/>
  <c r="F43" i="9"/>
  <c r="F43" i="10" s="1"/>
  <c r="F43" i="11" s="1"/>
  <c r="F43" i="12" s="1"/>
  <c r="F43" i="13" s="1"/>
  <c r="F43" i="14" s="1"/>
  <c r="F43" i="15" s="1"/>
  <c r="F43" i="16" s="1"/>
  <c r="D42" i="9"/>
  <c r="AL41" i="9"/>
  <c r="AF40" i="9"/>
  <c r="AJ38" i="9"/>
  <c r="AB38" i="9"/>
  <c r="A38" i="9"/>
  <c r="AL37" i="9"/>
  <c r="AH36" i="9"/>
  <c r="AH34" i="9"/>
  <c r="AH32" i="9"/>
  <c r="AH29" i="9"/>
  <c r="AH27" i="9"/>
  <c r="AH25" i="9"/>
  <c r="AH23" i="9"/>
  <c r="AH21" i="9"/>
  <c r="AH19" i="9"/>
  <c r="E18" i="9"/>
  <c r="E18" i="10" s="1"/>
  <c r="E18" i="11" s="1"/>
  <c r="E18" i="12" s="1"/>
  <c r="E18" i="13" s="1"/>
  <c r="E18" i="14" s="1"/>
  <c r="E18" i="15" s="1"/>
  <c r="E18" i="16" s="1"/>
  <c r="U20" i="7"/>
  <c r="Q20" i="7"/>
  <c r="U19" i="7"/>
  <c r="Q19" i="7"/>
  <c r="U18" i="7"/>
  <c r="Q18" i="7"/>
  <c r="U17" i="7"/>
  <c r="Q17" i="7"/>
  <c r="U16" i="7"/>
  <c r="Q16" i="7"/>
  <c r="U15" i="7"/>
  <c r="Q15" i="7"/>
  <c r="U14" i="7"/>
  <c r="Q14" i="7"/>
  <c r="U13" i="7"/>
  <c r="Q13" i="7"/>
  <c r="FN10" i="7"/>
  <c r="FJ10" i="7"/>
  <c r="FF10" i="7"/>
  <c r="DR10" i="7"/>
  <c r="DN10" i="7"/>
  <c r="DJ10" i="7"/>
  <c r="BV10" i="7"/>
  <c r="BR10" i="7"/>
  <c r="BN10" i="7"/>
  <c r="FN9" i="7"/>
  <c r="FJ9" i="7"/>
  <c r="FF9" i="7"/>
  <c r="DR9" i="7"/>
  <c r="DN9" i="7"/>
  <c r="DJ9" i="7"/>
  <c r="BV9" i="7"/>
  <c r="BR9" i="7"/>
  <c r="BN9" i="7"/>
  <c r="FN8" i="7"/>
  <c r="FJ8" i="7"/>
  <c r="FF8" i="7"/>
  <c r="DR8" i="7"/>
  <c r="DN8" i="7"/>
  <c r="DJ8" i="7"/>
  <c r="BV8" i="7"/>
  <c r="BR8" i="7"/>
  <c r="BN8" i="7"/>
  <c r="FN7" i="7"/>
  <c r="FJ7" i="7"/>
  <c r="FF7" i="7"/>
  <c r="DR7" i="7"/>
  <c r="DN7" i="7"/>
  <c r="DJ7" i="7"/>
  <c r="BV7" i="7"/>
  <c r="BR7" i="7"/>
  <c r="BN7" i="7"/>
  <c r="ED59" i="8"/>
  <c r="DZ59" i="8"/>
  <c r="DV59" i="8"/>
  <c r="BV59" i="8"/>
  <c r="BR59" i="8"/>
  <c r="BN59" i="8"/>
  <c r="CI58" i="8"/>
  <c r="CE58" i="8"/>
  <c r="CA58" i="8"/>
  <c r="CV57" i="8"/>
  <c r="CR57" i="8"/>
  <c r="CN57" i="8"/>
  <c r="AZ57" i="8"/>
  <c r="AV57" i="8"/>
  <c r="AR57" i="8"/>
  <c r="DI56" i="8"/>
  <c r="DE56" i="8"/>
  <c r="DA56" i="8"/>
  <c r="BM56" i="8"/>
  <c r="BI56" i="8"/>
  <c r="BE56" i="8"/>
  <c r="ED55" i="8"/>
  <c r="DZ55" i="8"/>
  <c r="DV55" i="8"/>
  <c r="BV55" i="8"/>
  <c r="BR55" i="8"/>
  <c r="BN55" i="8"/>
  <c r="CI54" i="8"/>
  <c r="CE54" i="8"/>
  <c r="CA54" i="8"/>
  <c r="CV53" i="8"/>
  <c r="CR53" i="8"/>
  <c r="CN53" i="8"/>
  <c r="AZ53" i="8"/>
  <c r="AV53" i="8"/>
  <c r="AR53" i="8"/>
  <c r="DI52" i="8"/>
  <c r="DE52" i="8"/>
  <c r="DA52" i="8"/>
  <c r="BM52" i="8"/>
  <c r="BI52" i="8"/>
  <c r="BE52" i="8"/>
  <c r="ED51" i="8"/>
  <c r="DZ51" i="8"/>
  <c r="DV51" i="8"/>
  <c r="BV51" i="8"/>
  <c r="BR51" i="8"/>
  <c r="BN51" i="8"/>
  <c r="CI50" i="8"/>
  <c r="CE50" i="8"/>
  <c r="CA50" i="8"/>
  <c r="CV49" i="8"/>
  <c r="CR49" i="8"/>
  <c r="CN49" i="8"/>
  <c r="AZ49" i="8"/>
  <c r="AV49" i="8"/>
  <c r="AR49" i="8"/>
  <c r="DI48" i="8"/>
  <c r="DE48" i="8"/>
  <c r="DA48" i="8"/>
  <c r="BM48" i="8"/>
  <c r="BI48" i="8"/>
  <c r="BE48" i="8"/>
  <c r="FE43" i="8"/>
  <c r="FA43" i="8"/>
  <c r="EW43" i="8"/>
  <c r="DI43" i="8"/>
  <c r="DE43" i="8"/>
  <c r="DA43" i="8"/>
  <c r="BM43" i="8"/>
  <c r="BI43" i="8"/>
  <c r="BE43" i="8"/>
  <c r="AI43" i="8"/>
  <c r="EE42" i="8"/>
  <c r="EA42" i="8"/>
  <c r="DW42" i="8"/>
  <c r="CI42" i="8"/>
  <c r="CE42" i="8"/>
  <c r="CA42" i="8"/>
  <c r="AK42" i="8"/>
  <c r="AG42" i="8"/>
  <c r="AC42" i="8"/>
  <c r="FE41" i="8"/>
  <c r="FA41" i="8"/>
  <c r="EW41" i="8"/>
  <c r="DI41" i="8"/>
  <c r="DE41" i="8"/>
  <c r="DA41" i="8"/>
  <c r="BM41" i="8"/>
  <c r="BI41" i="8"/>
  <c r="BE41" i="8"/>
  <c r="AI41" i="8"/>
  <c r="AE41" i="8"/>
  <c r="AC41" i="9"/>
  <c r="AG41" i="9"/>
  <c r="AK41" i="9"/>
  <c r="D41" i="10"/>
  <c r="AE41" i="9"/>
  <c r="AI41" i="9"/>
  <c r="EE40" i="8"/>
  <c r="EA40" i="8"/>
  <c r="DW40" i="8"/>
  <c r="CI40" i="8"/>
  <c r="CE40" i="8"/>
  <c r="CA40" i="8"/>
  <c r="AK40" i="8"/>
  <c r="AG40" i="8"/>
  <c r="AC40" i="8"/>
  <c r="FE39" i="8"/>
  <c r="FA39" i="8"/>
  <c r="EW39" i="8"/>
  <c r="DI39" i="8"/>
  <c r="DE39" i="8"/>
  <c r="DA39" i="8"/>
  <c r="BM39" i="8"/>
  <c r="BI39" i="8"/>
  <c r="BE39" i="8"/>
  <c r="AI39" i="8"/>
  <c r="AE39" i="8"/>
  <c r="AC39" i="9"/>
  <c r="AG39" i="9"/>
  <c r="AK39" i="9"/>
  <c r="D39" i="10"/>
  <c r="AE39" i="9"/>
  <c r="AI39" i="9"/>
  <c r="EE38" i="8"/>
  <c r="EA38" i="8"/>
  <c r="DW38" i="8"/>
  <c r="CI38" i="8"/>
  <c r="CE38" i="8"/>
  <c r="CA38" i="8"/>
  <c r="AK38" i="8"/>
  <c r="AG38" i="8"/>
  <c r="AC38" i="8"/>
  <c r="FE37" i="8"/>
  <c r="FA37" i="8"/>
  <c r="EW37" i="8"/>
  <c r="DI37" i="8"/>
  <c r="DE37" i="8"/>
  <c r="DA37" i="8"/>
  <c r="BM37" i="8"/>
  <c r="BI37" i="8"/>
  <c r="BE37" i="8"/>
  <c r="AI37" i="8"/>
  <c r="AE37" i="8"/>
  <c r="AC37" i="9"/>
  <c r="AG37" i="9"/>
  <c r="AK37" i="9"/>
  <c r="D37" i="10"/>
  <c r="A37" i="9"/>
  <c r="AE37" i="9"/>
  <c r="AI37" i="9"/>
  <c r="EE36" i="8"/>
  <c r="EA36" i="8"/>
  <c r="DW36" i="8"/>
  <c r="CI36" i="8"/>
  <c r="CE36" i="8"/>
  <c r="CA36" i="8"/>
  <c r="AK36" i="8"/>
  <c r="AG36" i="8"/>
  <c r="AC36" i="8"/>
  <c r="FE35" i="8"/>
  <c r="FA35" i="8"/>
  <c r="EW35" i="8"/>
  <c r="DI35" i="8"/>
  <c r="DE35" i="8"/>
  <c r="DA35" i="8"/>
  <c r="BM35" i="8"/>
  <c r="BI35" i="8"/>
  <c r="BE35" i="8"/>
  <c r="AI35" i="8"/>
  <c r="AE35" i="8"/>
  <c r="AC35" i="9"/>
  <c r="AG35" i="9"/>
  <c r="AK35" i="9"/>
  <c r="D35" i="10"/>
  <c r="A35" i="9"/>
  <c r="AD35" i="9"/>
  <c r="AH35" i="9"/>
  <c r="AL35" i="9"/>
  <c r="AE35" i="9"/>
  <c r="AI35" i="9"/>
  <c r="EE34" i="8"/>
  <c r="EA34" i="8"/>
  <c r="DW34" i="8"/>
  <c r="CI34" i="8"/>
  <c r="CE34" i="8"/>
  <c r="CA34" i="8"/>
  <c r="AK34" i="8"/>
  <c r="AG34" i="8"/>
  <c r="AC34" i="8"/>
  <c r="FE33" i="8"/>
  <c r="FA33" i="8"/>
  <c r="EW33" i="8"/>
  <c r="DI33" i="8"/>
  <c r="DE33" i="8"/>
  <c r="DA33" i="8"/>
  <c r="BM33" i="8"/>
  <c r="BI33" i="8"/>
  <c r="BE33" i="8"/>
  <c r="AI33" i="8"/>
  <c r="AE33" i="8"/>
  <c r="AC33" i="9"/>
  <c r="AG33" i="9"/>
  <c r="AK33" i="9"/>
  <c r="D33" i="10"/>
  <c r="A33" i="9"/>
  <c r="AD33" i="9"/>
  <c r="AH33" i="9"/>
  <c r="AL33" i="9"/>
  <c r="AE33" i="9"/>
  <c r="AI33" i="9"/>
  <c r="EE32" i="8"/>
  <c r="EA32" i="8"/>
  <c r="DW32" i="8"/>
  <c r="CI32" i="8"/>
  <c r="CE32" i="8"/>
  <c r="CA32" i="8"/>
  <c r="AK32" i="8"/>
  <c r="AG32" i="8"/>
  <c r="AC32" i="8"/>
  <c r="FE30" i="8"/>
  <c r="FA30" i="8"/>
  <c r="EW30" i="8"/>
  <c r="DI30" i="8"/>
  <c r="DE30" i="8"/>
  <c r="DA30" i="8"/>
  <c r="BM30" i="8"/>
  <c r="BI30" i="8"/>
  <c r="BE30" i="8"/>
  <c r="AI30" i="8"/>
  <c r="AE30" i="8"/>
  <c r="AC30" i="9"/>
  <c r="AG30" i="9"/>
  <c r="AK30" i="9"/>
  <c r="D30" i="10"/>
  <c r="A30" i="9"/>
  <c r="AD30" i="9"/>
  <c r="AH30" i="9"/>
  <c r="AL30" i="9"/>
  <c r="AE30" i="9"/>
  <c r="AI30" i="9"/>
  <c r="EE29" i="8"/>
  <c r="EA29" i="8"/>
  <c r="DW29" i="8"/>
  <c r="CI29" i="8"/>
  <c r="CE29" i="8"/>
  <c r="CA29" i="8"/>
  <c r="AK29" i="8"/>
  <c r="AG29" i="8"/>
  <c r="AC29" i="8"/>
  <c r="FE28" i="8"/>
  <c r="FA28" i="8"/>
  <c r="EW28" i="8"/>
  <c r="DI28" i="8"/>
  <c r="DE28" i="8"/>
  <c r="DA28" i="8"/>
  <c r="BM28" i="8"/>
  <c r="BI28" i="8"/>
  <c r="BE28" i="8"/>
  <c r="AI28" i="8"/>
  <c r="AE28" i="8"/>
  <c r="AC28" i="9"/>
  <c r="AG28" i="9"/>
  <c r="AK28" i="9"/>
  <c r="D28" i="10"/>
  <c r="A28" i="9"/>
  <c r="AD28" i="9"/>
  <c r="AH28" i="9"/>
  <c r="AL28" i="9"/>
  <c r="AE28" i="9"/>
  <c r="AI28" i="9"/>
  <c r="EE27" i="8"/>
  <c r="EA27" i="8"/>
  <c r="DW27" i="8"/>
  <c r="CI27" i="8"/>
  <c r="CE27" i="8"/>
  <c r="CA27" i="8"/>
  <c r="AK27" i="8"/>
  <c r="AG27" i="8"/>
  <c r="AC27" i="8"/>
  <c r="FE26" i="8"/>
  <c r="FA26" i="8"/>
  <c r="EW26" i="8"/>
  <c r="DI26" i="8"/>
  <c r="DE26" i="8"/>
  <c r="DA26" i="8"/>
  <c r="BM26" i="8"/>
  <c r="BI26" i="8"/>
  <c r="BE26" i="8"/>
  <c r="AI26" i="8"/>
  <c r="AE26" i="8"/>
  <c r="AC26" i="9"/>
  <c r="AG26" i="9"/>
  <c r="AK26" i="9"/>
  <c r="D26" i="10"/>
  <c r="A26" i="9"/>
  <c r="AD26" i="9"/>
  <c r="AH26" i="9"/>
  <c r="AL26" i="9"/>
  <c r="AE26" i="9"/>
  <c r="AI26" i="9"/>
  <c r="EE25" i="8"/>
  <c r="EA25" i="8"/>
  <c r="DW25" i="8"/>
  <c r="CI25" i="8"/>
  <c r="CE25" i="8"/>
  <c r="CA25" i="8"/>
  <c r="AK25" i="8"/>
  <c r="AG25" i="8"/>
  <c r="AC25" i="8"/>
  <c r="FE24" i="8"/>
  <c r="FA24" i="8"/>
  <c r="EW24" i="8"/>
  <c r="DI24" i="8"/>
  <c r="DE24" i="8"/>
  <c r="DA24" i="8"/>
  <c r="BM24" i="8"/>
  <c r="BI24" i="8"/>
  <c r="BE24" i="8"/>
  <c r="AI24" i="8"/>
  <c r="AE24" i="8"/>
  <c r="AC24" i="9"/>
  <c r="AG24" i="9"/>
  <c r="AK24" i="9"/>
  <c r="D24" i="10"/>
  <c r="A24" i="9"/>
  <c r="AD24" i="9"/>
  <c r="AH24" i="9"/>
  <c r="AL24" i="9"/>
  <c r="AE24" i="9"/>
  <c r="AI24" i="9"/>
  <c r="EE23" i="8"/>
  <c r="EA23" i="8"/>
  <c r="DW23" i="8"/>
  <c r="CI23" i="8"/>
  <c r="CE23" i="8"/>
  <c r="CA23" i="8"/>
  <c r="AK23" i="8"/>
  <c r="AG23" i="8"/>
  <c r="AC23" i="8"/>
  <c r="FE22" i="8"/>
  <c r="FA22" i="8"/>
  <c r="EW22" i="8"/>
  <c r="DI22" i="8"/>
  <c r="DE22" i="8"/>
  <c r="DA22" i="8"/>
  <c r="BM22" i="8"/>
  <c r="BI22" i="8"/>
  <c r="BE22" i="8"/>
  <c r="AI22" i="8"/>
  <c r="AE22" i="8"/>
  <c r="AC22" i="9"/>
  <c r="AG22" i="9"/>
  <c r="AK22" i="9"/>
  <c r="D22" i="10"/>
  <c r="A22" i="9"/>
  <c r="AD22" i="9"/>
  <c r="AH22" i="9"/>
  <c r="AL22" i="9"/>
  <c r="AE22" i="9"/>
  <c r="AI22" i="9"/>
  <c r="EE21" i="8"/>
  <c r="EA21" i="8"/>
  <c r="DW21" i="8"/>
  <c r="CI21" i="8"/>
  <c r="CE21" i="8"/>
  <c r="CA21" i="8"/>
  <c r="AK21" i="8"/>
  <c r="AG21" i="8"/>
  <c r="AC21" i="8"/>
  <c r="FE20" i="8"/>
  <c r="FA20" i="8"/>
  <c r="EW20" i="8"/>
  <c r="DI20" i="8"/>
  <c r="DE20" i="8"/>
  <c r="DA20" i="8"/>
  <c r="BM20" i="8"/>
  <c r="BI20" i="8"/>
  <c r="BE20" i="8"/>
  <c r="AI20" i="8"/>
  <c r="AE20" i="8"/>
  <c r="AC20" i="9"/>
  <c r="AG20" i="9"/>
  <c r="AK20" i="9"/>
  <c r="D20" i="10"/>
  <c r="A20" i="9"/>
  <c r="AD20" i="9"/>
  <c r="AH20" i="9"/>
  <c r="AL20" i="9"/>
  <c r="AE20" i="9"/>
  <c r="AI20" i="9"/>
  <c r="EE19" i="8"/>
  <c r="EA19" i="8"/>
  <c r="DW19" i="8"/>
  <c r="CI19" i="8"/>
  <c r="CE19" i="8"/>
  <c r="CA19" i="8"/>
  <c r="AK19" i="8"/>
  <c r="AG19" i="8"/>
  <c r="AC19" i="8"/>
  <c r="FE18" i="8"/>
  <c r="FA18" i="8"/>
  <c r="EW18" i="8"/>
  <c r="DI18" i="8"/>
  <c r="DE18" i="8"/>
  <c r="DA18" i="8"/>
  <c r="BM18" i="8"/>
  <c r="BI18" i="8"/>
  <c r="BE18" i="8"/>
  <c r="AI18" i="8"/>
  <c r="AC18" i="9"/>
  <c r="AG18" i="9"/>
  <c r="AK18" i="9"/>
  <c r="D18" i="10"/>
  <c r="A18" i="9"/>
  <c r="AD18" i="9"/>
  <c r="AH18" i="9"/>
  <c r="AL18" i="9"/>
  <c r="AE18" i="9"/>
  <c r="AI18" i="9"/>
  <c r="EE17" i="8"/>
  <c r="EA17" i="8"/>
  <c r="DW17" i="8"/>
  <c r="CI17" i="8"/>
  <c r="CE17" i="8"/>
  <c r="CA17" i="8"/>
  <c r="AK17" i="8"/>
  <c r="AG17" i="8"/>
  <c r="AC17" i="8"/>
  <c r="FE16" i="8"/>
  <c r="FA16" i="8"/>
  <c r="EW16" i="8"/>
  <c r="DI16" i="8"/>
  <c r="DE16" i="8"/>
  <c r="DA16" i="8"/>
  <c r="BM16" i="8"/>
  <c r="BI16" i="8"/>
  <c r="BE16" i="8"/>
  <c r="AI16" i="8"/>
  <c r="AE16" i="8"/>
  <c r="AB16" i="9"/>
  <c r="AF16" i="9"/>
  <c r="AJ16" i="9"/>
  <c r="AC16" i="9"/>
  <c r="AG16" i="9"/>
  <c r="AK16" i="9"/>
  <c r="A16" i="9"/>
  <c r="AD16" i="9"/>
  <c r="AH16" i="9"/>
  <c r="AL16" i="9"/>
  <c r="D16" i="10"/>
  <c r="AE16" i="9"/>
  <c r="AI16" i="9"/>
  <c r="EE15" i="8"/>
  <c r="EA15" i="8"/>
  <c r="DW15" i="8"/>
  <c r="CI15" i="8"/>
  <c r="CE15" i="8"/>
  <c r="CA15" i="8"/>
  <c r="AK15" i="8"/>
  <c r="AG15" i="8"/>
  <c r="AC15" i="8"/>
  <c r="FE14" i="8"/>
  <c r="FA14" i="8"/>
  <c r="EW14" i="8"/>
  <c r="DI14" i="8"/>
  <c r="DE14" i="8"/>
  <c r="DA14" i="8"/>
  <c r="BM14" i="8"/>
  <c r="BI14" i="8"/>
  <c r="BE14" i="8"/>
  <c r="AI14" i="8"/>
  <c r="AE14" i="8"/>
  <c r="AB14" i="9"/>
  <c r="AF14" i="9"/>
  <c r="AJ14" i="9"/>
  <c r="D14" i="10"/>
  <c r="AC14" i="9"/>
  <c r="AG14" i="9"/>
  <c r="AK14" i="9"/>
  <c r="A14" i="9"/>
  <c r="AD14" i="9"/>
  <c r="AH14" i="9"/>
  <c r="AL14" i="9"/>
  <c r="AE14" i="9"/>
  <c r="AI14" i="9"/>
  <c r="EE13" i="8"/>
  <c r="EA13" i="8"/>
  <c r="DW13" i="8"/>
  <c r="CI13" i="8"/>
  <c r="CE13" i="8"/>
  <c r="CA13" i="8"/>
  <c r="AK13" i="8"/>
  <c r="AG13" i="8"/>
  <c r="AC13" i="8"/>
  <c r="FE12" i="8"/>
  <c r="FA12" i="8"/>
  <c r="EW12" i="8"/>
  <c r="DI12" i="8"/>
  <c r="DE12" i="8"/>
  <c r="DA12" i="8"/>
  <c r="BM12" i="8"/>
  <c r="BI12" i="8"/>
  <c r="BE12" i="8"/>
  <c r="AA12" i="8"/>
  <c r="AL12" i="8" s="1"/>
  <c r="W12" i="8"/>
  <c r="AH12" i="8" s="1"/>
  <c r="S12" i="8"/>
  <c r="AD12" i="8" s="1"/>
  <c r="A12" i="8"/>
  <c r="FN11" i="8"/>
  <c r="FJ11" i="8"/>
  <c r="FF11" i="8"/>
  <c r="FB11" i="8"/>
  <c r="EX11" i="8"/>
  <c r="ED11" i="8"/>
  <c r="DZ11" i="8"/>
  <c r="DR11" i="8"/>
  <c r="DN11" i="8"/>
  <c r="DJ11" i="8"/>
  <c r="DF11" i="8"/>
  <c r="DB11" i="8"/>
  <c r="CH11" i="8"/>
  <c r="CD11" i="8"/>
  <c r="BV11" i="8"/>
  <c r="BR11" i="8"/>
  <c r="BN11" i="8"/>
  <c r="BJ11" i="8"/>
  <c r="BF11" i="8"/>
  <c r="D11" i="10"/>
  <c r="Q11" i="9"/>
  <c r="U11" i="9"/>
  <c r="Y11" i="9"/>
  <c r="R11" i="9"/>
  <c r="V11" i="9"/>
  <c r="Z11" i="9"/>
  <c r="A11" i="9"/>
  <c r="S11" i="9"/>
  <c r="W11" i="9"/>
  <c r="AA11" i="9"/>
  <c r="T11" i="9"/>
  <c r="X11" i="9"/>
  <c r="EQ10" i="8"/>
  <c r="EM10" i="8"/>
  <c r="EE10" i="8"/>
  <c r="EA10" i="8"/>
  <c r="DW10" i="8"/>
  <c r="CU10" i="8"/>
  <c r="CQ10" i="8"/>
  <c r="CI10" i="8"/>
  <c r="CE10" i="8"/>
  <c r="CA10" i="8"/>
  <c r="AY10" i="8"/>
  <c r="AU10" i="8"/>
  <c r="AK10" i="8"/>
  <c r="AG10" i="8"/>
  <c r="AC10" i="8"/>
  <c r="Y10" i="8"/>
  <c r="U10" i="8"/>
  <c r="Q10" i="8"/>
  <c r="ER9" i="8"/>
  <c r="EN9" i="8"/>
  <c r="EJ9" i="8"/>
  <c r="CV9" i="8"/>
  <c r="CR9" i="8"/>
  <c r="CN9" i="8"/>
  <c r="AZ9" i="8"/>
  <c r="AV9" i="8"/>
  <c r="AR9" i="8"/>
  <c r="AL9" i="8"/>
  <c r="AH9" i="8"/>
  <c r="AD9" i="8"/>
  <c r="Z9" i="8"/>
  <c r="V9" i="8"/>
  <c r="R9" i="8"/>
  <c r="FQ8" i="8"/>
  <c r="FM8" i="8"/>
  <c r="FE8" i="8"/>
  <c r="FA8" i="8"/>
  <c r="EW8" i="8"/>
  <c r="ES8" i="8"/>
  <c r="EO8" i="8"/>
  <c r="DU8" i="8"/>
  <c r="DQ8" i="8"/>
  <c r="DI8" i="8"/>
  <c r="DE8" i="8"/>
  <c r="DA8" i="8"/>
  <c r="CW8" i="8"/>
  <c r="CS8" i="8"/>
  <c r="BY8" i="8"/>
  <c r="BU8" i="8"/>
  <c r="BM8" i="8"/>
  <c r="BI8" i="8"/>
  <c r="BE8" i="8"/>
  <c r="BA8" i="8"/>
  <c r="AW8" i="8"/>
  <c r="AI8" i="8"/>
  <c r="AE8" i="8"/>
  <c r="AA8" i="8"/>
  <c r="AA62" i="8" s="1"/>
  <c r="L26" i="17" s="1"/>
  <c r="W8" i="8"/>
  <c r="S8" i="8"/>
  <c r="A8" i="8"/>
  <c r="FN7" i="8"/>
  <c r="FJ7" i="8"/>
  <c r="FF7" i="8"/>
  <c r="FB7" i="8"/>
  <c r="EX7" i="8"/>
  <c r="ED7" i="8"/>
  <c r="DZ7" i="8"/>
  <c r="DR7" i="8"/>
  <c r="DN7" i="8"/>
  <c r="DJ7" i="8"/>
  <c r="DF7" i="8"/>
  <c r="DB7" i="8"/>
  <c r="CH7" i="8"/>
  <c r="CD7" i="8"/>
  <c r="BV7" i="8"/>
  <c r="BR7" i="8"/>
  <c r="BN7" i="8"/>
  <c r="BJ7" i="8"/>
  <c r="BF7" i="8"/>
  <c r="D7" i="10"/>
  <c r="Q7" i="9"/>
  <c r="U7" i="9"/>
  <c r="Y7" i="9"/>
  <c r="AC7" i="9"/>
  <c r="AG7" i="9"/>
  <c r="AK7" i="9"/>
  <c r="AC11" i="9"/>
  <c r="AG11" i="9"/>
  <c r="AK11" i="9"/>
  <c r="R7" i="9"/>
  <c r="V7" i="9"/>
  <c r="Z7" i="9"/>
  <c r="AD7" i="9"/>
  <c r="AH7" i="9"/>
  <c r="AL7" i="9"/>
  <c r="AD11" i="9"/>
  <c r="AH11" i="9"/>
  <c r="AL11" i="9"/>
  <c r="A7" i="9"/>
  <c r="S7" i="9"/>
  <c r="W7" i="9"/>
  <c r="AA7" i="9"/>
  <c r="AE7" i="9"/>
  <c r="AI7" i="9"/>
  <c r="AE11" i="9"/>
  <c r="AI11" i="9"/>
  <c r="T7" i="9"/>
  <c r="X7" i="9"/>
  <c r="AB7" i="9"/>
  <c r="AF7" i="9"/>
  <c r="AJ7" i="9"/>
  <c r="AB11" i="9"/>
  <c r="AF11" i="9"/>
  <c r="AJ11" i="9"/>
  <c r="EE59" i="9"/>
  <c r="EA59" i="9"/>
  <c r="CU59" i="9"/>
  <c r="CQ59" i="9"/>
  <c r="CM59" i="9"/>
  <c r="CI59" i="9"/>
  <c r="CE59" i="9"/>
  <c r="CA59" i="9"/>
  <c r="BW59" i="9"/>
  <c r="BS59" i="9"/>
  <c r="AY59" i="9"/>
  <c r="AU59" i="9"/>
  <c r="AQ59" i="9"/>
  <c r="DH58" i="9"/>
  <c r="DD58" i="9"/>
  <c r="CZ58" i="9"/>
  <c r="CV58" i="9"/>
  <c r="CR58" i="9"/>
  <c r="CN58" i="9"/>
  <c r="CJ58" i="9"/>
  <c r="CF58" i="9"/>
  <c r="BL58" i="9"/>
  <c r="BH58" i="9"/>
  <c r="BD58" i="9"/>
  <c r="AZ58" i="9"/>
  <c r="AV58" i="9"/>
  <c r="AR58" i="9"/>
  <c r="EG57" i="9"/>
  <c r="EC57" i="9"/>
  <c r="DY57" i="9"/>
  <c r="DI57" i="9"/>
  <c r="DE57" i="9"/>
  <c r="DA57" i="9"/>
  <c r="CW57" i="9"/>
  <c r="CS57" i="9"/>
  <c r="BY57" i="9"/>
  <c r="BU57" i="9"/>
  <c r="BQ57" i="9"/>
  <c r="BM57" i="9"/>
  <c r="BI57" i="9"/>
  <c r="BE57" i="9"/>
  <c r="BA57" i="9"/>
  <c r="AW57" i="9"/>
  <c r="ED56" i="9"/>
  <c r="DZ56" i="9"/>
  <c r="DV56" i="9"/>
  <c r="DF56" i="9"/>
  <c r="DB56" i="9"/>
  <c r="CH56" i="9"/>
  <c r="CD56" i="9"/>
  <c r="BZ56" i="9"/>
  <c r="BV56" i="9"/>
  <c r="BR56" i="9"/>
  <c r="BN56" i="9"/>
  <c r="BJ56" i="9"/>
  <c r="BF56" i="9"/>
  <c r="EE55" i="9"/>
  <c r="EA55" i="9"/>
  <c r="CU55" i="9"/>
  <c r="CQ55" i="9"/>
  <c r="CM55" i="9"/>
  <c r="CI55" i="9"/>
  <c r="CE55" i="9"/>
  <c r="CA55" i="9"/>
  <c r="BW55" i="9"/>
  <c r="BS55" i="9"/>
  <c r="AY55" i="9"/>
  <c r="AU55" i="9"/>
  <c r="AQ55" i="9"/>
  <c r="DH54" i="9"/>
  <c r="DD54" i="9"/>
  <c r="CZ54" i="9"/>
  <c r="CV54" i="9"/>
  <c r="CR54" i="9"/>
  <c r="CN54" i="9"/>
  <c r="CJ54" i="9"/>
  <c r="CF54" i="9"/>
  <c r="BL54" i="9"/>
  <c r="BH54" i="9"/>
  <c r="BD54" i="9"/>
  <c r="AZ54" i="9"/>
  <c r="AV54" i="9"/>
  <c r="AR54" i="9"/>
  <c r="EG53" i="9"/>
  <c r="EC53" i="9"/>
  <c r="DY53" i="9"/>
  <c r="DI53" i="9"/>
  <c r="DE53" i="9"/>
  <c r="CW53" i="9"/>
  <c r="CS53" i="9"/>
  <c r="BY53" i="9"/>
  <c r="BU53" i="9"/>
  <c r="BQ53" i="9"/>
  <c r="BM53" i="9"/>
  <c r="BI53" i="9"/>
  <c r="BA53" i="9"/>
  <c r="AW53" i="9"/>
  <c r="ED52" i="9"/>
  <c r="DZ52" i="9"/>
  <c r="DF52" i="9"/>
  <c r="DB52" i="9"/>
  <c r="CH52" i="9"/>
  <c r="CD52" i="9"/>
  <c r="BZ52" i="9"/>
  <c r="BV52" i="9"/>
  <c r="BR52" i="9"/>
  <c r="BJ52" i="9"/>
  <c r="BF52" i="9"/>
  <c r="EE51" i="9"/>
  <c r="EA51" i="9"/>
  <c r="CU51" i="9"/>
  <c r="CQ51" i="9"/>
  <c r="CM51" i="9"/>
  <c r="CI51" i="9"/>
  <c r="CE51" i="9"/>
  <c r="BW51" i="9"/>
  <c r="BS51" i="9"/>
  <c r="AY51" i="9"/>
  <c r="AU51" i="9"/>
  <c r="AQ51" i="9"/>
  <c r="CV50" i="9"/>
  <c r="CR50" i="9"/>
  <c r="CN50" i="9"/>
  <c r="CJ50" i="9"/>
  <c r="CF50" i="9"/>
  <c r="CB50" i="9"/>
  <c r="AZ50" i="9"/>
  <c r="AV50" i="9"/>
  <c r="AR50" i="9"/>
  <c r="DI49" i="9"/>
  <c r="DE49" i="9"/>
  <c r="DA49" i="9"/>
  <c r="CW49" i="9"/>
  <c r="CS49" i="9"/>
  <c r="CO49" i="9"/>
  <c r="BM49" i="9"/>
  <c r="BI49" i="9"/>
  <c r="BE49" i="9"/>
  <c r="BA49" i="9"/>
  <c r="AW49" i="9"/>
  <c r="AS49" i="9"/>
  <c r="ED48" i="9"/>
  <c r="DZ48" i="9"/>
  <c r="DV48" i="9"/>
  <c r="DF48" i="9"/>
  <c r="DB48" i="9"/>
  <c r="CX48" i="9"/>
  <c r="BV48" i="9"/>
  <c r="BR48" i="9"/>
  <c r="BN48" i="9"/>
  <c r="BJ48" i="9"/>
  <c r="BF48" i="9"/>
  <c r="BB48" i="9"/>
  <c r="AJ41" i="9"/>
  <c r="AB41" i="9"/>
  <c r="A41" i="9"/>
  <c r="AL40" i="9"/>
  <c r="AD40" i="9"/>
  <c r="AF39" i="9"/>
  <c r="AH38" i="9"/>
  <c r="AJ37" i="9"/>
  <c r="AB37" i="9"/>
  <c r="AD36" i="9"/>
  <c r="AJ35" i="9"/>
  <c r="AD34" i="9"/>
  <c r="AJ33" i="9"/>
  <c r="AD32" i="9"/>
  <c r="AJ30" i="9"/>
  <c r="AD29" i="9"/>
  <c r="AJ28" i="9"/>
  <c r="AD27" i="9"/>
  <c r="AJ26" i="9"/>
  <c r="AD25" i="9"/>
  <c r="AJ24" i="9"/>
  <c r="AD23" i="9"/>
  <c r="AJ22" i="9"/>
  <c r="AD21" i="9"/>
  <c r="AJ20" i="9"/>
  <c r="AD19" i="9"/>
  <c r="AJ18" i="9"/>
  <c r="BM27" i="7"/>
  <c r="BI27" i="7"/>
  <c r="ES20" i="7"/>
  <c r="EO20" i="7"/>
  <c r="CW20" i="7"/>
  <c r="CS20" i="7"/>
  <c r="BA20" i="7"/>
  <c r="AW20" i="7"/>
  <c r="ES19" i="7"/>
  <c r="EO19" i="7"/>
  <c r="CW19" i="7"/>
  <c r="CS19" i="7"/>
  <c r="BA19" i="7"/>
  <c r="AW19" i="7"/>
  <c r="ES18" i="7"/>
  <c r="EO18" i="7"/>
  <c r="CW18" i="7"/>
  <c r="CS18" i="7"/>
  <c r="BA18" i="7"/>
  <c r="AW18" i="7"/>
  <c r="ES17" i="7"/>
  <c r="EO17" i="7"/>
  <c r="CW17" i="7"/>
  <c r="CS17" i="7"/>
  <c r="BA17" i="7"/>
  <c r="AW17" i="7"/>
  <c r="ES16" i="7"/>
  <c r="EO16" i="7"/>
  <c r="CW16" i="7"/>
  <c r="CS16" i="7"/>
  <c r="BA16" i="7"/>
  <c r="AW16" i="7"/>
  <c r="ES15" i="7"/>
  <c r="EO15" i="7"/>
  <c r="CW15" i="7"/>
  <c r="CS15" i="7"/>
  <c r="BA15" i="7"/>
  <c r="AW15" i="7"/>
  <c r="ES14" i="7"/>
  <c r="EO14" i="7"/>
  <c r="CW14" i="7"/>
  <c r="CS14" i="7"/>
  <c r="BA14" i="7"/>
  <c r="AW14" i="7"/>
  <c r="ES13" i="7"/>
  <c r="EO13" i="7"/>
  <c r="CW13" i="7"/>
  <c r="CS13" i="7"/>
  <c r="BA13" i="7"/>
  <c r="AW13" i="7"/>
  <c r="ES12" i="7"/>
  <c r="EO12" i="7"/>
  <c r="CW12" i="7"/>
  <c r="CS12" i="7"/>
  <c r="BA12" i="7"/>
  <c r="AW12" i="7"/>
  <c r="ES11" i="7"/>
  <c r="EO11" i="7"/>
  <c r="CW11" i="7"/>
  <c r="CS11" i="7"/>
  <c r="BA11" i="7"/>
  <c r="AW11" i="7"/>
  <c r="FQ10" i="7"/>
  <c r="FM10" i="7"/>
  <c r="ES10" i="7"/>
  <c r="EO10" i="7"/>
  <c r="DU10" i="7"/>
  <c r="DQ10" i="7"/>
  <c r="CW10" i="7"/>
  <c r="CS10" i="7"/>
  <c r="BY10" i="7"/>
  <c r="BU10" i="7"/>
  <c r="BA10" i="7"/>
  <c r="AW10" i="7"/>
  <c r="FQ9" i="7"/>
  <c r="FM9" i="7"/>
  <c r="ES9" i="7"/>
  <c r="EO9" i="7"/>
  <c r="DU9" i="7"/>
  <c r="DQ9" i="7"/>
  <c r="CW9" i="7"/>
  <c r="CS9" i="7"/>
  <c r="BY9" i="7"/>
  <c r="BU9" i="7"/>
  <c r="BA9" i="7"/>
  <c r="AW9" i="7"/>
  <c r="FQ8" i="7"/>
  <c r="FM8" i="7"/>
  <c r="ES8" i="7"/>
  <c r="EO8" i="7"/>
  <c r="DU8" i="7"/>
  <c r="DQ8" i="7"/>
  <c r="CW8" i="7"/>
  <c r="CS8" i="7"/>
  <c r="BY8" i="7"/>
  <c r="BU8" i="7"/>
  <c r="BA8" i="7"/>
  <c r="AW8" i="7"/>
  <c r="FQ7" i="7"/>
  <c r="FM7" i="7"/>
  <c r="ES7" i="7"/>
  <c r="EO7" i="7"/>
  <c r="DU7" i="7"/>
  <c r="DQ7" i="7"/>
  <c r="CW7" i="7"/>
  <c r="CS7" i="7"/>
  <c r="BY7" i="7"/>
  <c r="BU7" i="7"/>
  <c r="BA7" i="7"/>
  <c r="AW7" i="7"/>
  <c r="EG59" i="8"/>
  <c r="EC59" i="8"/>
  <c r="DY59" i="8"/>
  <c r="CW59" i="8"/>
  <c r="CS59" i="8"/>
  <c r="BY59" i="8"/>
  <c r="BU59" i="8"/>
  <c r="BQ59" i="8"/>
  <c r="BA59" i="8"/>
  <c r="AW59" i="8"/>
  <c r="A59" i="8"/>
  <c r="DF58" i="8"/>
  <c r="DB58" i="8"/>
  <c r="CH58" i="8"/>
  <c r="CD58" i="8"/>
  <c r="BZ58" i="8"/>
  <c r="BJ58" i="8"/>
  <c r="BF58" i="8"/>
  <c r="EE57" i="8"/>
  <c r="EA57" i="8"/>
  <c r="CU57" i="8"/>
  <c r="CQ57" i="8"/>
  <c r="CM57" i="8"/>
  <c r="BW57" i="8"/>
  <c r="BS57" i="8"/>
  <c r="AY57" i="8"/>
  <c r="AU57" i="8"/>
  <c r="AQ57" i="8"/>
  <c r="DH56" i="8"/>
  <c r="DD56" i="8"/>
  <c r="CZ56" i="8"/>
  <c r="CJ56" i="8"/>
  <c r="CF56" i="8"/>
  <c r="BL56" i="8"/>
  <c r="BH56" i="8"/>
  <c r="BD56" i="8"/>
  <c r="EG55" i="8"/>
  <c r="EC55" i="8"/>
  <c r="DY55" i="8"/>
  <c r="CW55" i="8"/>
  <c r="CS55" i="8"/>
  <c r="BY55" i="8"/>
  <c r="BU55" i="8"/>
  <c r="BQ55" i="8"/>
  <c r="BA55" i="8"/>
  <c r="AW55" i="8"/>
  <c r="A55" i="8"/>
  <c r="DF54" i="8"/>
  <c r="DB54" i="8"/>
  <c r="CH54" i="8"/>
  <c r="CD54" i="8"/>
  <c r="BZ54" i="8"/>
  <c r="BJ54" i="8"/>
  <c r="BF54" i="8"/>
  <c r="EE53" i="8"/>
  <c r="EA53" i="8"/>
  <c r="CU53" i="8"/>
  <c r="CQ53" i="8"/>
  <c r="CM53" i="8"/>
  <c r="BW53" i="8"/>
  <c r="BS53" i="8"/>
  <c r="AY53" i="8"/>
  <c r="AU53" i="8"/>
  <c r="AQ53" i="8"/>
  <c r="DH52" i="8"/>
  <c r="DD52" i="8"/>
  <c r="CZ52" i="8"/>
  <c r="CJ52" i="8"/>
  <c r="CF52" i="8"/>
  <c r="BL52" i="8"/>
  <c r="BH52" i="8"/>
  <c r="BD52" i="8"/>
  <c r="EG51" i="8"/>
  <c r="EC51" i="8"/>
  <c r="DY51" i="8"/>
  <c r="CW51" i="8"/>
  <c r="CS51" i="8"/>
  <c r="BY51" i="8"/>
  <c r="BU51" i="8"/>
  <c r="BQ51" i="8"/>
  <c r="BA51" i="8"/>
  <c r="AW51" i="8"/>
  <c r="A51" i="8"/>
  <c r="DF50" i="8"/>
  <c r="DB50" i="8"/>
  <c r="CH50" i="8"/>
  <c r="CD50" i="8"/>
  <c r="BZ50" i="8"/>
  <c r="BJ50" i="8"/>
  <c r="BF50" i="8"/>
  <c r="EE49" i="8"/>
  <c r="EA49" i="8"/>
  <c r="CU49" i="8"/>
  <c r="CQ49" i="8"/>
  <c r="CM49" i="8"/>
  <c r="BW49" i="8"/>
  <c r="BS49" i="8"/>
  <c r="AY49" i="8"/>
  <c r="AU49" i="8"/>
  <c r="AQ49" i="8"/>
  <c r="DH48" i="8"/>
  <c r="DD48" i="8"/>
  <c r="CZ48" i="8"/>
  <c r="CJ48" i="8"/>
  <c r="CF48" i="8"/>
  <c r="BL48" i="8"/>
  <c r="BH48" i="8"/>
  <c r="BD48" i="8"/>
  <c r="FD43" i="8"/>
  <c r="EZ43" i="8"/>
  <c r="DH43" i="8"/>
  <c r="DD43" i="8"/>
  <c r="BL43" i="8"/>
  <c r="BH43" i="8"/>
  <c r="AL43" i="8"/>
  <c r="AH43" i="8"/>
  <c r="AD43" i="8"/>
  <c r="A43" i="8"/>
  <c r="ED42" i="8"/>
  <c r="DZ42" i="8"/>
  <c r="CH42" i="8"/>
  <c r="CD42" i="8"/>
  <c r="AJ42" i="8"/>
  <c r="AF42" i="8"/>
  <c r="FD41" i="8"/>
  <c r="EZ41" i="8"/>
  <c r="DH41" i="8"/>
  <c r="DD41" i="8"/>
  <c r="BL41" i="8"/>
  <c r="BH41" i="8"/>
  <c r="AL41" i="8"/>
  <c r="AH41" i="8"/>
  <c r="AD41" i="8"/>
  <c r="A41" i="8"/>
  <c r="ED40" i="8"/>
  <c r="DZ40" i="8"/>
  <c r="CH40" i="8"/>
  <c r="CD40" i="8"/>
  <c r="AJ40" i="8"/>
  <c r="AF40" i="8"/>
  <c r="AB40" i="8"/>
  <c r="FD39" i="8"/>
  <c r="EZ39" i="8"/>
  <c r="DH39" i="8"/>
  <c r="DD39" i="8"/>
  <c r="BL39" i="8"/>
  <c r="BH39" i="8"/>
  <c r="AL39" i="8"/>
  <c r="AH39" i="8"/>
  <c r="AD39" i="8"/>
  <c r="A39" i="8"/>
  <c r="ED38" i="8"/>
  <c r="DZ38" i="8"/>
  <c r="CH38" i="8"/>
  <c r="CD38" i="8"/>
  <c r="AJ38" i="8"/>
  <c r="AF38" i="8"/>
  <c r="AB38" i="8"/>
  <c r="FD37" i="8"/>
  <c r="EZ37" i="8"/>
  <c r="DH37" i="8"/>
  <c r="DD37" i="8"/>
  <c r="BL37" i="8"/>
  <c r="BH37" i="8"/>
  <c r="AL37" i="8"/>
  <c r="AH37" i="8"/>
  <c r="AD37" i="8"/>
  <c r="A37" i="8"/>
  <c r="ED36" i="8"/>
  <c r="DZ36" i="8"/>
  <c r="CH36" i="8"/>
  <c r="CD36" i="8"/>
  <c r="AJ36" i="8"/>
  <c r="AF36" i="8"/>
  <c r="AB36" i="8"/>
  <c r="FD35" i="8"/>
  <c r="EZ35" i="8"/>
  <c r="DH35" i="8"/>
  <c r="DD35" i="8"/>
  <c r="BL35" i="8"/>
  <c r="BH35" i="8"/>
  <c r="AL35" i="8"/>
  <c r="AH35" i="8"/>
  <c r="AD35" i="8"/>
  <c r="A35" i="8"/>
  <c r="ED34" i="8"/>
  <c r="DZ34" i="8"/>
  <c r="CH34" i="8"/>
  <c r="CD34" i="8"/>
  <c r="AJ34" i="8"/>
  <c r="AF34" i="8"/>
  <c r="AB34" i="8"/>
  <c r="FD33" i="8"/>
  <c r="EZ33" i="8"/>
  <c r="DH33" i="8"/>
  <c r="DD33" i="8"/>
  <c r="BL33" i="8"/>
  <c r="BH33" i="8"/>
  <c r="AL33" i="8"/>
  <c r="AH33" i="8"/>
  <c r="AD33" i="8"/>
  <c r="A33" i="8"/>
  <c r="ED32" i="8"/>
  <c r="DZ32" i="8"/>
  <c r="CH32" i="8"/>
  <c r="CD32" i="8"/>
  <c r="AJ32" i="8"/>
  <c r="AF32" i="8"/>
  <c r="AB32" i="8"/>
  <c r="FD30" i="8"/>
  <c r="EZ30" i="8"/>
  <c r="DH30" i="8"/>
  <c r="DD30" i="8"/>
  <c r="BL30" i="8"/>
  <c r="BH30" i="8"/>
  <c r="AL30" i="8"/>
  <c r="AH30" i="8"/>
  <c r="AD30" i="8"/>
  <c r="A30" i="8"/>
  <c r="ED29" i="8"/>
  <c r="DZ29" i="8"/>
  <c r="CH29" i="8"/>
  <c r="CD29" i="8"/>
  <c r="AJ29" i="8"/>
  <c r="AF29" i="8"/>
  <c r="AB29" i="8"/>
  <c r="FD28" i="8"/>
  <c r="EZ28" i="8"/>
  <c r="DH28" i="8"/>
  <c r="DD28" i="8"/>
  <c r="BL28" i="8"/>
  <c r="BH28" i="8"/>
  <c r="AL28" i="8"/>
  <c r="AH28" i="8"/>
  <c r="AD28" i="8"/>
  <c r="ED27" i="8"/>
  <c r="DZ27" i="8"/>
  <c r="CH27" i="8"/>
  <c r="CD27" i="8"/>
  <c r="AJ27" i="8"/>
  <c r="AF27" i="8"/>
  <c r="AB27" i="8"/>
  <c r="FD26" i="8"/>
  <c r="EZ26" i="8"/>
  <c r="DH26" i="8"/>
  <c r="DD26" i="8"/>
  <c r="BL26" i="8"/>
  <c r="BH26" i="8"/>
  <c r="AL26" i="8"/>
  <c r="AH26" i="8"/>
  <c r="AD26" i="8"/>
  <c r="ED25" i="8"/>
  <c r="DZ25" i="8"/>
  <c r="CH25" i="8"/>
  <c r="CD25" i="8"/>
  <c r="AJ25" i="8"/>
  <c r="AF25" i="8"/>
  <c r="AB25" i="8"/>
  <c r="FD24" i="8"/>
  <c r="EZ24" i="8"/>
  <c r="DH24" i="8"/>
  <c r="DD24" i="8"/>
  <c r="BL24" i="8"/>
  <c r="BH24" i="8"/>
  <c r="AL24" i="8"/>
  <c r="AH24" i="8"/>
  <c r="AD24" i="8"/>
  <c r="ED23" i="8"/>
  <c r="DZ23" i="8"/>
  <c r="CH23" i="8"/>
  <c r="CD23" i="8"/>
  <c r="AJ23" i="8"/>
  <c r="AF23" i="8"/>
  <c r="AB23" i="8"/>
  <c r="FD22" i="8"/>
  <c r="EZ22" i="8"/>
  <c r="DH22" i="8"/>
  <c r="DD22" i="8"/>
  <c r="BL22" i="8"/>
  <c r="BH22" i="8"/>
  <c r="AL22" i="8"/>
  <c r="AH22" i="8"/>
  <c r="AD22" i="8"/>
  <c r="ED21" i="8"/>
  <c r="DZ21" i="8"/>
  <c r="CH21" i="8"/>
  <c r="CD21" i="8"/>
  <c r="AJ21" i="8"/>
  <c r="AF21" i="8"/>
  <c r="AB21" i="8"/>
  <c r="FD20" i="8"/>
  <c r="EZ20" i="8"/>
  <c r="DH20" i="8"/>
  <c r="DD20" i="8"/>
  <c r="BL20" i="8"/>
  <c r="BH20" i="8"/>
  <c r="AL20" i="8"/>
  <c r="AH20" i="8"/>
  <c r="AD20" i="8"/>
  <c r="ED19" i="8"/>
  <c r="DZ19" i="8"/>
  <c r="CH19" i="8"/>
  <c r="CD19" i="8"/>
  <c r="AJ19" i="8"/>
  <c r="AF19" i="8"/>
  <c r="AB19" i="8"/>
  <c r="FD18" i="8"/>
  <c r="EZ18" i="8"/>
  <c r="DH18" i="8"/>
  <c r="DD18" i="8"/>
  <c r="BL18" i="8"/>
  <c r="BH18" i="8"/>
  <c r="AL18" i="8"/>
  <c r="AH18" i="8"/>
  <c r="AD18" i="8"/>
  <c r="ED17" i="8"/>
  <c r="DZ17" i="8"/>
  <c r="CH17" i="8"/>
  <c r="CD17" i="8"/>
  <c r="AJ17" i="8"/>
  <c r="AF17" i="8"/>
  <c r="AB17" i="8"/>
  <c r="FD16" i="8"/>
  <c r="EZ16" i="8"/>
  <c r="DH16" i="8"/>
  <c r="DD16" i="8"/>
  <c r="BL16" i="8"/>
  <c r="BH16" i="8"/>
  <c r="AL16" i="8"/>
  <c r="AH16" i="8"/>
  <c r="AD16" i="8"/>
  <c r="ED15" i="8"/>
  <c r="DZ15" i="8"/>
  <c r="CH15" i="8"/>
  <c r="CD15" i="8"/>
  <c r="AJ15" i="8"/>
  <c r="AF15" i="8"/>
  <c r="AB15" i="8"/>
  <c r="FD14" i="8"/>
  <c r="EZ14" i="8"/>
  <c r="DH14" i="8"/>
  <c r="DD14" i="8"/>
  <c r="BL14" i="8"/>
  <c r="BH14" i="8"/>
  <c r="AL14" i="8"/>
  <c r="AH14" i="8"/>
  <c r="AD14" i="8"/>
  <c r="ED13" i="8"/>
  <c r="DZ13" i="8"/>
  <c r="CH13" i="8"/>
  <c r="CD13" i="8"/>
  <c r="AJ13" i="8"/>
  <c r="AF13" i="8"/>
  <c r="AB13" i="8"/>
  <c r="FD12" i="8"/>
  <c r="EZ12" i="8"/>
  <c r="DH12" i="8"/>
  <c r="DD12" i="8"/>
  <c r="BL12" i="8"/>
  <c r="BH12" i="8"/>
  <c r="FQ11" i="8"/>
  <c r="FM11" i="8"/>
  <c r="DU11" i="8"/>
  <c r="DQ11" i="8"/>
  <c r="BY11" i="8"/>
  <c r="BU11" i="8"/>
  <c r="ED10" i="8"/>
  <c r="DZ10" i="8"/>
  <c r="CH10" i="8"/>
  <c r="CD10" i="8"/>
  <c r="D10" i="10"/>
  <c r="R10" i="9"/>
  <c r="V10" i="9"/>
  <c r="Z10" i="9"/>
  <c r="AD10" i="9"/>
  <c r="AH10" i="9"/>
  <c r="AL10" i="9"/>
  <c r="A10" i="9"/>
  <c r="S10" i="9"/>
  <c r="W10" i="9"/>
  <c r="AA10" i="9"/>
  <c r="AE10" i="9"/>
  <c r="AI10" i="9"/>
  <c r="T10" i="9"/>
  <c r="X10" i="9"/>
  <c r="AB10" i="9"/>
  <c r="AF10" i="9"/>
  <c r="AJ10" i="9"/>
  <c r="Q10" i="9"/>
  <c r="U10" i="9"/>
  <c r="Y10" i="9"/>
  <c r="AC10" i="9"/>
  <c r="AG10" i="9"/>
  <c r="AK10" i="9"/>
  <c r="EQ9" i="8"/>
  <c r="EM9" i="8"/>
  <c r="CU9" i="8"/>
  <c r="CQ9" i="8"/>
  <c r="AY9" i="8"/>
  <c r="AU9" i="8"/>
  <c r="AK9" i="8"/>
  <c r="AG9" i="8"/>
  <c r="AC9" i="8"/>
  <c r="Y9" i="8"/>
  <c r="U9" i="8"/>
  <c r="Q9" i="8"/>
  <c r="FD8" i="8"/>
  <c r="EZ8" i="8"/>
  <c r="DH8" i="8"/>
  <c r="DD8" i="8"/>
  <c r="BL8" i="8"/>
  <c r="BH8" i="8"/>
  <c r="FQ7" i="8"/>
  <c r="FM7" i="8"/>
  <c r="DU7" i="8"/>
  <c r="DQ7" i="8"/>
  <c r="BY7" i="8"/>
  <c r="BU7" i="8"/>
  <c r="CH59" i="9"/>
  <c r="CD59" i="9"/>
  <c r="BZ59" i="9"/>
  <c r="CU58" i="9"/>
  <c r="CQ58" i="9"/>
  <c r="CM58" i="9"/>
  <c r="AY58" i="9"/>
  <c r="AU58" i="9"/>
  <c r="AQ58" i="9"/>
  <c r="DH57" i="9"/>
  <c r="DD57" i="9"/>
  <c r="CZ57" i="9"/>
  <c r="BL57" i="9"/>
  <c r="BH57" i="9"/>
  <c r="BD57" i="9"/>
  <c r="BY56" i="9"/>
  <c r="BU56" i="9"/>
  <c r="BQ56" i="9"/>
  <c r="EE50" i="9"/>
  <c r="EA50" i="9"/>
  <c r="CU50" i="9"/>
  <c r="CQ50" i="9"/>
  <c r="CM50" i="9"/>
  <c r="CI50" i="9"/>
  <c r="CE50" i="9"/>
  <c r="BW50" i="9"/>
  <c r="BS50" i="9"/>
  <c r="AY50" i="9"/>
  <c r="AU50" i="9"/>
  <c r="AQ50" i="9"/>
  <c r="DH49" i="9"/>
  <c r="DD49" i="9"/>
  <c r="CZ49" i="9"/>
  <c r="CV49" i="9"/>
  <c r="CR49" i="9"/>
  <c r="BL49" i="9"/>
  <c r="BH49" i="9"/>
  <c r="BD49" i="9"/>
  <c r="AZ49" i="9"/>
  <c r="AV49" i="9"/>
  <c r="EG48" i="9"/>
  <c r="EC48" i="9"/>
  <c r="DY48" i="9"/>
  <c r="DI48" i="9"/>
  <c r="DE48" i="9"/>
  <c r="BY48" i="9"/>
  <c r="BU48" i="9"/>
  <c r="BQ48" i="9"/>
  <c r="BM48" i="9"/>
  <c r="BI48" i="9"/>
  <c r="BA48" i="9"/>
  <c r="AW48" i="9"/>
  <c r="AA45" i="9"/>
  <c r="AL45" i="9" s="1"/>
  <c r="W45" i="9"/>
  <c r="AH45" i="9" s="1"/>
  <c r="AH41" i="9"/>
  <c r="AJ40" i="9"/>
  <c r="AB40" i="9"/>
  <c r="A40" i="9"/>
  <c r="AL39" i="9"/>
  <c r="AD39" i="9"/>
  <c r="AF38" i="9"/>
  <c r="AH37" i="9"/>
  <c r="A36" i="9"/>
  <c r="AF35" i="9"/>
  <c r="A34" i="9"/>
  <c r="AF33" i="9"/>
  <c r="A32" i="9"/>
  <c r="AF30" i="9"/>
  <c r="A29" i="9"/>
  <c r="AF28" i="9"/>
  <c r="A27" i="9"/>
  <c r="AF26" i="9"/>
  <c r="A25" i="9"/>
  <c r="AF24" i="9"/>
  <c r="A23" i="9"/>
  <c r="AF22" i="9"/>
  <c r="A21" i="9"/>
  <c r="AF20" i="9"/>
  <c r="A19" i="9"/>
  <c r="AF18" i="9"/>
  <c r="CU59" i="10"/>
  <c r="CQ59" i="10"/>
  <c r="CM59" i="10"/>
  <c r="CI59" i="10"/>
  <c r="CE59" i="10"/>
  <c r="CA59" i="10"/>
  <c r="AY59" i="10"/>
  <c r="AU59" i="10"/>
  <c r="AQ59" i="10"/>
  <c r="U59" i="10"/>
  <c r="Q59" i="10"/>
  <c r="DH58" i="10"/>
  <c r="DD58" i="10"/>
  <c r="CZ58" i="10"/>
  <c r="CV58" i="10"/>
  <c r="CR58" i="10"/>
  <c r="CN58" i="10"/>
  <c r="BL58" i="10"/>
  <c r="BH58" i="10"/>
  <c r="BD58" i="10"/>
  <c r="AZ58" i="10"/>
  <c r="AV58" i="10"/>
  <c r="AR58" i="10"/>
  <c r="V58" i="10"/>
  <c r="R58" i="10"/>
  <c r="EG57" i="10"/>
  <c r="EC57" i="10"/>
  <c r="DY57" i="10"/>
  <c r="DI57" i="10"/>
  <c r="DE57" i="10"/>
  <c r="DA57" i="10"/>
  <c r="BY57" i="10"/>
  <c r="BU57" i="10"/>
  <c r="BQ57" i="10"/>
  <c r="BM57" i="10"/>
  <c r="BI57" i="10"/>
  <c r="BE57" i="10"/>
  <c r="X57" i="10"/>
  <c r="S57" i="10"/>
  <c r="ED56" i="10"/>
  <c r="DZ56" i="10"/>
  <c r="DV56" i="10"/>
  <c r="CH56" i="10"/>
  <c r="CD56" i="10"/>
  <c r="BZ56" i="10"/>
  <c r="BV56" i="10"/>
  <c r="BR56" i="10"/>
  <c r="BN56" i="10"/>
  <c r="T56" i="10"/>
  <c r="CU55" i="10"/>
  <c r="CQ55" i="10"/>
  <c r="CM55" i="10"/>
  <c r="CI55" i="10"/>
  <c r="CE55" i="10"/>
  <c r="CA55" i="10"/>
  <c r="AY55" i="10"/>
  <c r="AU55" i="10"/>
  <c r="AQ55" i="10"/>
  <c r="U55" i="10"/>
  <c r="Q55" i="10"/>
  <c r="DH54" i="10"/>
  <c r="DD54" i="10"/>
  <c r="CZ54" i="10"/>
  <c r="CV54" i="10"/>
  <c r="CR54" i="10"/>
  <c r="CN54" i="10"/>
  <c r="BL54" i="10"/>
  <c r="BH54" i="10"/>
  <c r="BD54" i="10"/>
  <c r="AZ54" i="10"/>
  <c r="AV54" i="10"/>
  <c r="AR54" i="10"/>
  <c r="V54" i="10"/>
  <c r="R54" i="10"/>
  <c r="EG53" i="10"/>
  <c r="EC53" i="10"/>
  <c r="DY53" i="10"/>
  <c r="DI53" i="10"/>
  <c r="DE53" i="10"/>
  <c r="DA53" i="10"/>
  <c r="BY53" i="10"/>
  <c r="BU53" i="10"/>
  <c r="BQ53" i="10"/>
  <c r="BM53" i="10"/>
  <c r="BI53" i="10"/>
  <c r="BE53" i="10"/>
  <c r="X53" i="10"/>
  <c r="S53" i="10"/>
  <c r="CH52" i="10"/>
  <c r="CD52" i="10"/>
  <c r="BZ52" i="10"/>
  <c r="BV52" i="10"/>
  <c r="BR52" i="10"/>
  <c r="BN52" i="10"/>
  <c r="T52" i="10"/>
  <c r="CU51" i="10"/>
  <c r="CQ51" i="10"/>
  <c r="CM51" i="10"/>
  <c r="CI51" i="10"/>
  <c r="CE51" i="10"/>
  <c r="CA51" i="10"/>
  <c r="AY51" i="10"/>
  <c r="AU51" i="10"/>
  <c r="AQ51" i="10"/>
  <c r="U51" i="10"/>
  <c r="Q51" i="10"/>
  <c r="DH50" i="10"/>
  <c r="DD50" i="10"/>
  <c r="CZ50" i="10"/>
  <c r="BL50" i="10"/>
  <c r="BH50" i="10"/>
  <c r="BD50" i="10"/>
  <c r="AZ50" i="10"/>
  <c r="AV50" i="10"/>
  <c r="AR50" i="10"/>
  <c r="V50" i="10"/>
  <c r="R50" i="10"/>
  <c r="EG49" i="10"/>
  <c r="EC49" i="10"/>
  <c r="DY49" i="10"/>
  <c r="BY49" i="10"/>
  <c r="BU49" i="10"/>
  <c r="BQ49" i="10"/>
  <c r="BM49" i="10"/>
  <c r="BI49" i="10"/>
  <c r="BE49" i="10"/>
  <c r="X49" i="10"/>
  <c r="S49" i="10"/>
  <c r="CH48" i="10"/>
  <c r="CD48" i="10"/>
  <c r="BZ48" i="10"/>
  <c r="BV48" i="10"/>
  <c r="BR48" i="10"/>
  <c r="BN48" i="10"/>
  <c r="T48" i="10"/>
  <c r="S45" i="11"/>
  <c r="AD45" i="11" s="1"/>
  <c r="CW59" i="10"/>
  <c r="CS59" i="10"/>
  <c r="CO59" i="10"/>
  <c r="BA59" i="10"/>
  <c r="AW59" i="10"/>
  <c r="AS59" i="10"/>
  <c r="DF58" i="10"/>
  <c r="DB58" i="10"/>
  <c r="CX58" i="10"/>
  <c r="BJ58" i="10"/>
  <c r="BF58" i="10"/>
  <c r="BB58" i="10"/>
  <c r="EE57" i="10"/>
  <c r="EA57" i="10"/>
  <c r="DW57" i="10"/>
  <c r="BW57" i="10"/>
  <c r="BS57" i="10"/>
  <c r="BO57" i="10"/>
  <c r="CJ56" i="10"/>
  <c r="CF56" i="10"/>
  <c r="CB56" i="10"/>
  <c r="CW55" i="10"/>
  <c r="CS55" i="10"/>
  <c r="CO55" i="10"/>
  <c r="BA55" i="10"/>
  <c r="AW55" i="10"/>
  <c r="AS55" i="10"/>
  <c r="DF54" i="10"/>
  <c r="DB54" i="10"/>
  <c r="CX54" i="10"/>
  <c r="BJ54" i="10"/>
  <c r="BF54" i="10"/>
  <c r="BB54" i="10"/>
  <c r="EE53" i="10"/>
  <c r="EA53" i="10"/>
  <c r="DW53" i="10"/>
  <c r="BW53" i="10"/>
  <c r="BS53" i="10"/>
  <c r="BO53" i="10"/>
  <c r="CJ52" i="10"/>
  <c r="CF52" i="10"/>
  <c r="CB52" i="10"/>
  <c r="CW51" i="10"/>
  <c r="CS51" i="10"/>
  <c r="CO51" i="10"/>
  <c r="BA51" i="10"/>
  <c r="AW51" i="10"/>
  <c r="AS51" i="10"/>
  <c r="DF50" i="10"/>
  <c r="DB50" i="10"/>
  <c r="CX50" i="10"/>
  <c r="BJ50" i="10"/>
  <c r="BF50" i="10"/>
  <c r="BB50" i="10"/>
  <c r="EE49" i="10"/>
  <c r="EA49" i="10"/>
  <c r="DW49" i="10"/>
  <c r="BW49" i="10"/>
  <c r="BS49" i="10"/>
  <c r="BO49" i="10"/>
  <c r="CJ48" i="10"/>
  <c r="CF48" i="10"/>
  <c r="CB48" i="10"/>
  <c r="DH59" i="10"/>
  <c r="DD59" i="10"/>
  <c r="CZ59" i="10"/>
  <c r="CV59" i="10"/>
  <c r="CR59" i="10"/>
  <c r="CJ59" i="10"/>
  <c r="CF59" i="10"/>
  <c r="BL59" i="10"/>
  <c r="BH59" i="10"/>
  <c r="BD59" i="10"/>
  <c r="AZ59" i="10"/>
  <c r="AV59" i="10"/>
  <c r="EG58" i="10"/>
  <c r="EC58" i="10"/>
  <c r="DY58" i="10"/>
  <c r="DI58" i="10"/>
  <c r="DE58" i="10"/>
  <c r="CW58" i="10"/>
  <c r="CS58" i="10"/>
  <c r="BY58" i="10"/>
  <c r="BU58" i="10"/>
  <c r="BQ58" i="10"/>
  <c r="BM58" i="10"/>
  <c r="BI58" i="10"/>
  <c r="BA58" i="10"/>
  <c r="AW58" i="10"/>
  <c r="ED57" i="10"/>
  <c r="DZ57" i="10"/>
  <c r="DF57" i="10"/>
  <c r="DB57" i="10"/>
  <c r="CH57" i="10"/>
  <c r="CD57" i="10"/>
  <c r="BZ57" i="10"/>
  <c r="BV57" i="10"/>
  <c r="BR57" i="10"/>
  <c r="BJ57" i="10"/>
  <c r="BF57" i="10"/>
  <c r="EE56" i="10"/>
  <c r="EA56" i="10"/>
  <c r="CU56" i="10"/>
  <c r="CQ56" i="10"/>
  <c r="CM56" i="10"/>
  <c r="CI56" i="10"/>
  <c r="CE56" i="10"/>
  <c r="BW56" i="10"/>
  <c r="BS56" i="10"/>
  <c r="AY56" i="10"/>
  <c r="AU56" i="10"/>
  <c r="AQ56" i="10"/>
  <c r="DH55" i="10"/>
  <c r="DD55" i="10"/>
  <c r="CZ55" i="10"/>
  <c r="CV55" i="10"/>
  <c r="CR55" i="10"/>
  <c r="CJ55" i="10"/>
  <c r="CF55" i="10"/>
  <c r="BL55" i="10"/>
  <c r="BH55" i="10"/>
  <c r="BD55" i="10"/>
  <c r="AZ55" i="10"/>
  <c r="AV55" i="10"/>
  <c r="DI54" i="10"/>
  <c r="DE54" i="10"/>
  <c r="CW54" i="10"/>
  <c r="CS54" i="10"/>
  <c r="BY54" i="10"/>
  <c r="BU54" i="10"/>
  <c r="BQ54" i="10"/>
  <c r="BM54" i="10"/>
  <c r="BI54" i="10"/>
  <c r="BA54" i="10"/>
  <c r="AW54" i="10"/>
  <c r="ED53" i="10"/>
  <c r="DZ53" i="10"/>
  <c r="DF53" i="10"/>
  <c r="DB53" i="10"/>
  <c r="CH53" i="10"/>
  <c r="CD53" i="10"/>
  <c r="BZ53" i="10"/>
  <c r="BV53" i="10"/>
  <c r="BR53" i="10"/>
  <c r="BJ53" i="10"/>
  <c r="BF53" i="10"/>
  <c r="EE52" i="10"/>
  <c r="EA52" i="10"/>
  <c r="CI52" i="10"/>
  <c r="CE52" i="10"/>
  <c r="BW52" i="10"/>
  <c r="BS52" i="10"/>
  <c r="AY52" i="10"/>
  <c r="AU52" i="10"/>
  <c r="AQ52" i="10"/>
  <c r="CV51" i="10"/>
  <c r="CR51" i="10"/>
  <c r="CJ51" i="10"/>
  <c r="CF51" i="10"/>
  <c r="BH51" i="10"/>
  <c r="BD51" i="10"/>
  <c r="AZ51" i="10"/>
  <c r="AV51" i="10"/>
  <c r="DI50" i="10"/>
  <c r="DE50" i="10"/>
  <c r="CS50" i="10"/>
  <c r="BM50" i="10"/>
  <c r="BI50" i="10"/>
  <c r="BA50" i="10"/>
  <c r="AW50" i="10"/>
  <c r="ED49" i="10"/>
  <c r="DZ49" i="10"/>
  <c r="BV49" i="10"/>
  <c r="BR49" i="10"/>
  <c r="BJ49" i="10"/>
  <c r="BF49" i="10"/>
  <c r="CI48" i="10"/>
  <c r="CE48" i="10"/>
  <c r="BW48" i="10"/>
  <c r="BS48" i="10"/>
  <c r="EG59" i="11"/>
  <c r="EC59" i="11"/>
  <c r="DY59" i="11"/>
  <c r="DI59" i="11"/>
  <c r="DE59" i="11"/>
  <c r="DA59" i="11"/>
  <c r="BY59" i="11"/>
  <c r="BU59" i="11"/>
  <c r="BQ59" i="11"/>
  <c r="BM59" i="11"/>
  <c r="BI59" i="11"/>
  <c r="BE59" i="11"/>
  <c r="X59" i="11"/>
  <c r="S59" i="11"/>
  <c r="ED58" i="11"/>
  <c r="DZ58" i="11"/>
  <c r="DV58" i="11"/>
  <c r="CH58" i="11"/>
  <c r="CD58" i="11"/>
  <c r="BZ58" i="11"/>
  <c r="BV58" i="11"/>
  <c r="BR58" i="11"/>
  <c r="BN58" i="11"/>
  <c r="T58" i="11"/>
  <c r="CU57" i="11"/>
  <c r="CQ57" i="11"/>
  <c r="CM57" i="11"/>
  <c r="CI57" i="11"/>
  <c r="CE57" i="11"/>
  <c r="CA57" i="11"/>
  <c r="AY57" i="11"/>
  <c r="AU57" i="11"/>
  <c r="AQ57" i="11"/>
  <c r="U57" i="11"/>
  <c r="Q57" i="11"/>
  <c r="DH56" i="11"/>
  <c r="DD56" i="11"/>
  <c r="CZ56" i="11"/>
  <c r="CV56" i="11"/>
  <c r="CR56" i="11"/>
  <c r="CN56" i="11"/>
  <c r="BL56" i="11"/>
  <c r="BH56" i="11"/>
  <c r="BD56" i="11"/>
  <c r="AZ56" i="11"/>
  <c r="AV56" i="11"/>
  <c r="AR56" i="11"/>
  <c r="V56" i="11"/>
  <c r="R56" i="11"/>
  <c r="EG55" i="11"/>
  <c r="EC55" i="11"/>
  <c r="DY55" i="11"/>
  <c r="DI55" i="11"/>
  <c r="DE55" i="11"/>
  <c r="DA55" i="11"/>
  <c r="BY55" i="11"/>
  <c r="BU55" i="11"/>
  <c r="BQ55" i="11"/>
  <c r="BM55" i="11"/>
  <c r="BI55" i="11"/>
  <c r="BE55" i="11"/>
  <c r="X55" i="11"/>
  <c r="S55" i="11"/>
  <c r="ED54" i="11"/>
  <c r="DZ54" i="11"/>
  <c r="DV54" i="11"/>
  <c r="CH54" i="11"/>
  <c r="CD54" i="11"/>
  <c r="BZ54" i="11"/>
  <c r="BV54" i="11"/>
  <c r="BR54" i="11"/>
  <c r="BN54" i="11"/>
  <c r="T54" i="11"/>
  <c r="CU53" i="11"/>
  <c r="CQ53" i="11"/>
  <c r="CM53" i="11"/>
  <c r="CI53" i="11"/>
  <c r="CE53" i="11"/>
  <c r="CA53" i="11"/>
  <c r="AY53" i="11"/>
  <c r="AU53" i="11"/>
  <c r="AQ53" i="11"/>
  <c r="U53" i="11"/>
  <c r="Q53" i="11"/>
  <c r="DH52" i="11"/>
  <c r="DD52" i="11"/>
  <c r="CZ52" i="11"/>
  <c r="CV52" i="11"/>
  <c r="CR52" i="11"/>
  <c r="CN52" i="11"/>
  <c r="BL52" i="11"/>
  <c r="BH52" i="11"/>
  <c r="BD52" i="11"/>
  <c r="AZ52" i="11"/>
  <c r="AV52" i="11"/>
  <c r="AR52" i="11"/>
  <c r="V52" i="11"/>
  <c r="R52" i="11"/>
  <c r="EG51" i="11"/>
  <c r="EC51" i="11"/>
  <c r="DY51" i="11"/>
  <c r="DI51" i="11"/>
  <c r="DE51" i="11"/>
  <c r="DA51" i="11"/>
  <c r="BY51" i="11"/>
  <c r="BU51" i="11"/>
  <c r="BQ51" i="11"/>
  <c r="BM51" i="11"/>
  <c r="BI51" i="11"/>
  <c r="BE51" i="11"/>
  <c r="X51" i="11"/>
  <c r="S51" i="11"/>
  <c r="ED50" i="11"/>
  <c r="DZ50" i="11"/>
  <c r="DV50" i="11"/>
  <c r="CH50" i="11"/>
  <c r="CD50" i="11"/>
  <c r="BZ50" i="11"/>
  <c r="BV50" i="11"/>
  <c r="BR50" i="11"/>
  <c r="BN50" i="11"/>
  <c r="T50" i="11"/>
  <c r="CU49" i="11"/>
  <c r="CQ49" i="11"/>
  <c r="CM49" i="11"/>
  <c r="CI49" i="11"/>
  <c r="CE49" i="11"/>
  <c r="CA49" i="11"/>
  <c r="AY49" i="11"/>
  <c r="AU49" i="11"/>
  <c r="AQ49" i="11"/>
  <c r="U49" i="11"/>
  <c r="Q49" i="11"/>
  <c r="DH48" i="11"/>
  <c r="DD48" i="11"/>
  <c r="CZ48" i="11"/>
  <c r="CV48" i="11"/>
  <c r="CR48" i="11"/>
  <c r="CN48" i="11"/>
  <c r="BL48" i="11"/>
  <c r="BH48" i="11"/>
  <c r="BD48" i="11"/>
  <c r="AZ48" i="11"/>
  <c r="AV48" i="11"/>
  <c r="AR48" i="11"/>
  <c r="V48" i="11"/>
  <c r="R48" i="11"/>
  <c r="Z45" i="11"/>
  <c r="AK45" i="11" s="1"/>
  <c r="V45" i="11"/>
  <c r="AG45" i="11" s="1"/>
  <c r="R45" i="11"/>
  <c r="AC45" i="11" s="1"/>
  <c r="EE59" i="11"/>
  <c r="EA59" i="11"/>
  <c r="DW59" i="11"/>
  <c r="BW59" i="11"/>
  <c r="BS59" i="11"/>
  <c r="BO59" i="11"/>
  <c r="CJ58" i="11"/>
  <c r="CF58" i="11"/>
  <c r="CB58" i="11"/>
  <c r="CW57" i="11"/>
  <c r="CS57" i="11"/>
  <c r="CO57" i="11"/>
  <c r="BA57" i="11"/>
  <c r="AW57" i="11"/>
  <c r="AS57" i="11"/>
  <c r="DF56" i="11"/>
  <c r="DB56" i="11"/>
  <c r="CX56" i="11"/>
  <c r="BJ56" i="11"/>
  <c r="BF56" i="11"/>
  <c r="BB56" i="11"/>
  <c r="EE55" i="11"/>
  <c r="EA55" i="11"/>
  <c r="DW55" i="11"/>
  <c r="BW55" i="11"/>
  <c r="BS55" i="11"/>
  <c r="BO55" i="11"/>
  <c r="CJ54" i="11"/>
  <c r="CF54" i="11"/>
  <c r="CB54" i="11"/>
  <c r="CW53" i="11"/>
  <c r="CS53" i="11"/>
  <c r="CO53" i="11"/>
  <c r="BA53" i="11"/>
  <c r="AW53" i="11"/>
  <c r="AS53" i="11"/>
  <c r="DF52" i="11"/>
  <c r="DB52" i="11"/>
  <c r="CX52" i="11"/>
  <c r="BJ52" i="11"/>
  <c r="BF52" i="11"/>
  <c r="BB52" i="11"/>
  <c r="EE51" i="11"/>
  <c r="EA51" i="11"/>
  <c r="DW51" i="11"/>
  <c r="BW51" i="11"/>
  <c r="BS51" i="11"/>
  <c r="BO51" i="11"/>
  <c r="CJ50" i="11"/>
  <c r="CF50" i="11"/>
  <c r="CB50" i="11"/>
  <c r="CW49" i="11"/>
  <c r="CS49" i="11"/>
  <c r="CO49" i="11"/>
  <c r="BA49" i="11"/>
  <c r="AW49" i="11"/>
  <c r="AS49" i="11"/>
  <c r="DF48" i="11"/>
  <c r="DB48" i="11"/>
  <c r="CX48" i="11"/>
  <c r="BJ48" i="11"/>
  <c r="BF48" i="11"/>
  <c r="BB48" i="11"/>
  <c r="ED59" i="11"/>
  <c r="DZ59" i="11"/>
  <c r="DF59" i="11"/>
  <c r="DB59" i="11"/>
  <c r="CH59" i="11"/>
  <c r="CD59" i="11"/>
  <c r="BZ59" i="11"/>
  <c r="BV59" i="11"/>
  <c r="BR59" i="11"/>
  <c r="BJ59" i="11"/>
  <c r="BF59" i="11"/>
  <c r="EE58" i="11"/>
  <c r="EA58" i="11"/>
  <c r="CU58" i="11"/>
  <c r="CQ58" i="11"/>
  <c r="CM58" i="11"/>
  <c r="CI58" i="11"/>
  <c r="CE58" i="11"/>
  <c r="BW58" i="11"/>
  <c r="BS58" i="11"/>
  <c r="AY58" i="11"/>
  <c r="AU58" i="11"/>
  <c r="AQ58" i="11"/>
  <c r="DH57" i="11"/>
  <c r="DD57" i="11"/>
  <c r="CZ57" i="11"/>
  <c r="CV57" i="11"/>
  <c r="CR57" i="11"/>
  <c r="CJ57" i="11"/>
  <c r="CF57" i="11"/>
  <c r="BL57" i="11"/>
  <c r="BH57" i="11"/>
  <c r="BD57" i="11"/>
  <c r="AZ57" i="11"/>
  <c r="AV57" i="11"/>
  <c r="EG56" i="11"/>
  <c r="EC56" i="11"/>
  <c r="DY56" i="11"/>
  <c r="DI56" i="11"/>
  <c r="DE56" i="11"/>
  <c r="CW56" i="11"/>
  <c r="CS56" i="11"/>
  <c r="BY56" i="11"/>
  <c r="BU56" i="11"/>
  <c r="BQ56" i="11"/>
  <c r="BM56" i="11"/>
  <c r="BI56" i="11"/>
  <c r="BA56" i="11"/>
  <c r="AW56" i="11"/>
  <c r="ED55" i="11"/>
  <c r="DZ55" i="11"/>
  <c r="DF55" i="11"/>
  <c r="DB55" i="11"/>
  <c r="CH55" i="11"/>
  <c r="CD55" i="11"/>
  <c r="BZ55" i="11"/>
  <c r="BV55" i="11"/>
  <c r="BR55" i="11"/>
  <c r="BJ55" i="11"/>
  <c r="BF55" i="11"/>
  <c r="EE54" i="11"/>
  <c r="EA54" i="11"/>
  <c r="CU54" i="11"/>
  <c r="CQ54" i="11"/>
  <c r="CM54" i="11"/>
  <c r="CI54" i="11"/>
  <c r="CE54" i="11"/>
  <c r="BW54" i="11"/>
  <c r="BS54" i="11"/>
  <c r="AY54" i="11"/>
  <c r="AU54" i="11"/>
  <c r="AQ54" i="11"/>
  <c r="DH53" i="11"/>
  <c r="DD53" i="11"/>
  <c r="CZ53" i="11"/>
  <c r="CV53" i="11"/>
  <c r="CR53" i="11"/>
  <c r="CJ53" i="11"/>
  <c r="CF53" i="11"/>
  <c r="BL53" i="11"/>
  <c r="BH53" i="11"/>
  <c r="BD53" i="11"/>
  <c r="AZ53" i="11"/>
  <c r="AV53" i="11"/>
  <c r="DI52" i="11"/>
  <c r="DE52" i="11"/>
  <c r="CW52" i="11"/>
  <c r="CS52" i="11"/>
  <c r="BY52" i="11"/>
  <c r="BU52" i="11"/>
  <c r="BQ52" i="11"/>
  <c r="BM52" i="11"/>
  <c r="BI52" i="11"/>
  <c r="BA52" i="11"/>
  <c r="AW52" i="11"/>
  <c r="ED51" i="11"/>
  <c r="DZ51" i="11"/>
  <c r="DF51" i="11"/>
  <c r="DB51" i="11"/>
  <c r="BV51" i="11"/>
  <c r="BR51" i="11"/>
  <c r="BJ51" i="11"/>
  <c r="BF51" i="11"/>
  <c r="EE50" i="11"/>
  <c r="EA50" i="11"/>
  <c r="CI50" i="11"/>
  <c r="CE50" i="11"/>
  <c r="BW50" i="11"/>
  <c r="BS50" i="11"/>
  <c r="AY50" i="11"/>
  <c r="AU50" i="11"/>
  <c r="AQ50" i="11"/>
  <c r="CV49" i="11"/>
  <c r="CR49" i="11"/>
  <c r="CJ49" i="11"/>
  <c r="CF49" i="11"/>
  <c r="AZ49" i="11"/>
  <c r="AV49" i="11"/>
  <c r="DI48" i="11"/>
  <c r="DE48" i="11"/>
  <c r="CW48" i="11"/>
  <c r="CS48" i="11"/>
  <c r="BM48" i="11"/>
  <c r="BI48" i="11"/>
  <c r="BA48" i="11"/>
  <c r="AW48" i="11"/>
  <c r="AA45" i="11"/>
  <c r="AL45" i="11" s="1"/>
  <c r="W45" i="11"/>
  <c r="AH45" i="11" s="1"/>
  <c r="Q45" i="12"/>
  <c r="AB45" i="12" s="1"/>
  <c r="CH59" i="12"/>
  <c r="CD59" i="12"/>
  <c r="BZ59" i="12"/>
  <c r="T59" i="12"/>
  <c r="CU58" i="12"/>
  <c r="CQ58" i="12"/>
  <c r="CM58" i="12"/>
  <c r="AY58" i="12"/>
  <c r="AU58" i="12"/>
  <c r="AQ58" i="12"/>
  <c r="U58" i="12"/>
  <c r="Q58" i="12"/>
  <c r="DH57" i="12"/>
  <c r="DD57" i="12"/>
  <c r="CZ57" i="12"/>
  <c r="BL57" i="12"/>
  <c r="BH57" i="12"/>
  <c r="BD57" i="12"/>
  <c r="V57" i="12"/>
  <c r="R57" i="12"/>
  <c r="EG56" i="12"/>
  <c r="EC56" i="12"/>
  <c r="DY56" i="12"/>
  <c r="BY56" i="12"/>
  <c r="BU56" i="12"/>
  <c r="BQ56" i="12"/>
  <c r="X56" i="12"/>
  <c r="S56" i="12"/>
  <c r="CH55" i="12"/>
  <c r="CD55" i="12"/>
  <c r="BZ55" i="12"/>
  <c r="T55" i="12"/>
  <c r="CU54" i="12"/>
  <c r="CQ54" i="12"/>
  <c r="CM54" i="12"/>
  <c r="AY54" i="12"/>
  <c r="AU54" i="12"/>
  <c r="AQ54" i="12"/>
  <c r="U54" i="12"/>
  <c r="Q54" i="12"/>
  <c r="DH53" i="12"/>
  <c r="DD53" i="12"/>
  <c r="CZ53" i="12"/>
  <c r="BL53" i="12"/>
  <c r="BH53" i="12"/>
  <c r="BD53" i="12"/>
  <c r="V53" i="12"/>
  <c r="R53" i="12"/>
  <c r="BY52" i="12"/>
  <c r="BU52" i="12"/>
  <c r="BQ52" i="12"/>
  <c r="X52" i="12"/>
  <c r="S52" i="12"/>
  <c r="CD51" i="12"/>
  <c r="BZ51" i="12"/>
  <c r="T51" i="12"/>
  <c r="AY50" i="12"/>
  <c r="AU50" i="12"/>
  <c r="AQ50" i="12"/>
  <c r="U50" i="12"/>
  <c r="Q50" i="12"/>
  <c r="V49" i="12"/>
  <c r="R49" i="12"/>
  <c r="X48" i="12"/>
  <c r="S48" i="12"/>
  <c r="K15" i="11"/>
  <c r="DH59" i="12"/>
  <c r="DD59" i="12"/>
  <c r="CZ59" i="12"/>
  <c r="CV59" i="12"/>
  <c r="CR59" i="12"/>
  <c r="CN59" i="12"/>
  <c r="CJ59" i="12"/>
  <c r="CF59" i="12"/>
  <c r="CB59" i="12"/>
  <c r="BL59" i="12"/>
  <c r="BH59" i="12"/>
  <c r="BD59" i="12"/>
  <c r="AZ59" i="12"/>
  <c r="AV59" i="12"/>
  <c r="AR59" i="12"/>
  <c r="EG58" i="12"/>
  <c r="EC58" i="12"/>
  <c r="DY58" i="12"/>
  <c r="DI58" i="12"/>
  <c r="DE58" i="12"/>
  <c r="DA58" i="12"/>
  <c r="CW58" i="12"/>
  <c r="CS58" i="12"/>
  <c r="CO58" i="12"/>
  <c r="BY58" i="12"/>
  <c r="BU58" i="12"/>
  <c r="BQ58" i="12"/>
  <c r="BM58" i="12"/>
  <c r="BI58" i="12"/>
  <c r="BE58" i="12"/>
  <c r="BA58" i="12"/>
  <c r="AW58" i="12"/>
  <c r="AS58" i="12"/>
  <c r="ED57" i="12"/>
  <c r="DZ57" i="12"/>
  <c r="DV57" i="12"/>
  <c r="DF57" i="12"/>
  <c r="DB57" i="12"/>
  <c r="CX57" i="12"/>
  <c r="CH57" i="12"/>
  <c r="CD57" i="12"/>
  <c r="BZ57" i="12"/>
  <c r="BV57" i="12"/>
  <c r="BR57" i="12"/>
  <c r="BN57" i="12"/>
  <c r="BJ57" i="12"/>
  <c r="BF57" i="12"/>
  <c r="BB57" i="12"/>
  <c r="EE56" i="12"/>
  <c r="EA56" i="12"/>
  <c r="DW56" i="12"/>
  <c r="CU56" i="12"/>
  <c r="CQ56" i="12"/>
  <c r="CM56" i="12"/>
  <c r="CI56" i="12"/>
  <c r="CE56" i="12"/>
  <c r="CA56" i="12"/>
  <c r="BW56" i="12"/>
  <c r="BS56" i="12"/>
  <c r="BO56" i="12"/>
  <c r="AY56" i="12"/>
  <c r="AU56" i="12"/>
  <c r="AQ56" i="12"/>
  <c r="DH55" i="12"/>
  <c r="DD55" i="12"/>
  <c r="CZ55" i="12"/>
  <c r="CV55" i="12"/>
  <c r="CR55" i="12"/>
  <c r="CN55" i="12"/>
  <c r="CJ55" i="12"/>
  <c r="CF55" i="12"/>
  <c r="CB55" i="12"/>
  <c r="BL55" i="12"/>
  <c r="BH55" i="12"/>
  <c r="BD55" i="12"/>
  <c r="AZ55" i="12"/>
  <c r="AV55" i="12"/>
  <c r="AR55" i="12"/>
  <c r="EG54" i="12"/>
  <c r="EC54" i="12"/>
  <c r="DY54" i="12"/>
  <c r="DI54" i="12"/>
  <c r="DE54" i="12"/>
  <c r="DA54" i="12"/>
  <c r="CW54" i="12"/>
  <c r="CS54" i="12"/>
  <c r="CO54" i="12"/>
  <c r="BY54" i="12"/>
  <c r="BU54" i="12"/>
  <c r="BQ54" i="12"/>
  <c r="BM54" i="12"/>
  <c r="BI54" i="12"/>
  <c r="BE54" i="12"/>
  <c r="BA54" i="12"/>
  <c r="AW54" i="12"/>
  <c r="AS54" i="12"/>
  <c r="ED53" i="12"/>
  <c r="DZ53" i="12"/>
  <c r="DV53" i="12"/>
  <c r="DF53" i="12"/>
  <c r="DB53" i="12"/>
  <c r="CX53" i="12"/>
  <c r="CH53" i="12"/>
  <c r="CD53" i="12"/>
  <c r="BZ53" i="12"/>
  <c r="BV53" i="12"/>
  <c r="BR53" i="12"/>
  <c r="BN53" i="12"/>
  <c r="BJ53" i="12"/>
  <c r="BF53" i="12"/>
  <c r="BB53" i="12"/>
  <c r="EE52" i="12"/>
  <c r="EA52" i="12"/>
  <c r="DW52" i="12"/>
  <c r="CU52" i="12"/>
  <c r="CQ52" i="12"/>
  <c r="CM52" i="12"/>
  <c r="CI52" i="12"/>
  <c r="CE52" i="12"/>
  <c r="CA52" i="12"/>
  <c r="BW52" i="12"/>
  <c r="BS52" i="12"/>
  <c r="BO52" i="12"/>
  <c r="AY52" i="12"/>
  <c r="AU52" i="12"/>
  <c r="AQ52" i="12"/>
  <c r="DH51" i="12"/>
  <c r="DD51" i="12"/>
  <c r="CZ51" i="12"/>
  <c r="CV51" i="12"/>
  <c r="CR51" i="12"/>
  <c r="CN51" i="12"/>
  <c r="CJ51" i="12"/>
  <c r="CF51" i="12"/>
  <c r="CB51" i="12"/>
  <c r="BL51" i="12"/>
  <c r="BH51" i="12"/>
  <c r="BD51" i="12"/>
  <c r="AZ51" i="12"/>
  <c r="AV51" i="12"/>
  <c r="AR51" i="12"/>
  <c r="EG50" i="12"/>
  <c r="EC50" i="12"/>
  <c r="DY50" i="12"/>
  <c r="DI50" i="12"/>
  <c r="DE50" i="12"/>
  <c r="DA50" i="12"/>
  <c r="CW50" i="12"/>
  <c r="CS50" i="12"/>
  <c r="CO50" i="12"/>
  <c r="BY50" i="12"/>
  <c r="BU50" i="12"/>
  <c r="BQ50" i="12"/>
  <c r="BM50" i="12"/>
  <c r="BI50" i="12"/>
  <c r="BE50" i="12"/>
  <c r="BA50" i="12"/>
  <c r="AW50" i="12"/>
  <c r="AS50" i="12"/>
  <c r="ED49" i="12"/>
  <c r="DZ49" i="12"/>
  <c r="DV49" i="12"/>
  <c r="DF49" i="12"/>
  <c r="DB49" i="12"/>
  <c r="CX49" i="12"/>
  <c r="CH49" i="12"/>
  <c r="CD49" i="12"/>
  <c r="BZ49" i="12"/>
  <c r="BV49" i="12"/>
  <c r="BR49" i="12"/>
  <c r="BN49" i="12"/>
  <c r="BJ49" i="12"/>
  <c r="BF49" i="12"/>
  <c r="BB49" i="12"/>
  <c r="EE48" i="12"/>
  <c r="EA48" i="12"/>
  <c r="DW48" i="12"/>
  <c r="CU48" i="12"/>
  <c r="CQ48" i="12"/>
  <c r="CM48" i="12"/>
  <c r="CI48" i="12"/>
  <c r="CE48" i="12"/>
  <c r="CA48" i="12"/>
  <c r="BW48" i="12"/>
  <c r="BS48" i="12"/>
  <c r="BO48" i="12"/>
  <c r="AY48" i="12"/>
  <c r="AU48" i="12"/>
  <c r="AQ48" i="12"/>
  <c r="Y45" i="12"/>
  <c r="AJ45" i="12" s="1"/>
  <c r="U45" i="12"/>
  <c r="AF45" i="12" s="1"/>
  <c r="CU59" i="12"/>
  <c r="CQ59" i="12"/>
  <c r="CM59" i="12"/>
  <c r="CI59" i="12"/>
  <c r="CE59" i="12"/>
  <c r="AY59" i="12"/>
  <c r="AU59" i="12"/>
  <c r="AQ59" i="12"/>
  <c r="DH58" i="12"/>
  <c r="DD58" i="12"/>
  <c r="CZ58" i="12"/>
  <c r="CV58" i="12"/>
  <c r="CR58" i="12"/>
  <c r="BL58" i="12"/>
  <c r="BH58" i="12"/>
  <c r="BD58" i="12"/>
  <c r="AZ58" i="12"/>
  <c r="AV58" i="12"/>
  <c r="EG57" i="12"/>
  <c r="EC57" i="12"/>
  <c r="DY57" i="12"/>
  <c r="DI57" i="12"/>
  <c r="DE57" i="12"/>
  <c r="BY57" i="12"/>
  <c r="BU57" i="12"/>
  <c r="BQ57" i="12"/>
  <c r="BM57" i="12"/>
  <c r="BI57" i="12"/>
  <c r="ED56" i="12"/>
  <c r="DZ56" i="12"/>
  <c r="CH56" i="12"/>
  <c r="CD56" i="12"/>
  <c r="BZ56" i="12"/>
  <c r="BV56" i="12"/>
  <c r="BR56" i="12"/>
  <c r="CU55" i="12"/>
  <c r="CQ55" i="12"/>
  <c r="CM55" i="12"/>
  <c r="CI55" i="12"/>
  <c r="CE55" i="12"/>
  <c r="AY55" i="12"/>
  <c r="AU55" i="12"/>
  <c r="AQ55" i="12"/>
  <c r="DH54" i="12"/>
  <c r="DD54" i="12"/>
  <c r="CZ54" i="12"/>
  <c r="CV54" i="12"/>
  <c r="CR54" i="12"/>
  <c r="BL54" i="12"/>
  <c r="BH54" i="12"/>
  <c r="BD54" i="12"/>
  <c r="AZ54" i="12"/>
  <c r="AV54" i="12"/>
  <c r="EG53" i="12"/>
  <c r="EC53" i="12"/>
  <c r="DY53" i="12"/>
  <c r="DI53" i="12"/>
  <c r="DE53" i="12"/>
  <c r="BY53" i="12"/>
  <c r="BU53" i="12"/>
  <c r="BQ53" i="12"/>
  <c r="BM53" i="12"/>
  <c r="BI53" i="12"/>
  <c r="ED52" i="12"/>
  <c r="DZ52" i="12"/>
  <c r="CH52" i="12"/>
  <c r="CD52" i="12"/>
  <c r="BZ52" i="12"/>
  <c r="BV52" i="12"/>
  <c r="BR52" i="12"/>
  <c r="CU51" i="12"/>
  <c r="CQ51" i="12"/>
  <c r="CM51" i="12"/>
  <c r="CI51" i="12"/>
  <c r="CE51" i="12"/>
  <c r="AY51" i="12"/>
  <c r="AU51" i="12"/>
  <c r="AQ51" i="12"/>
  <c r="DH50" i="12"/>
  <c r="DD50" i="12"/>
  <c r="CZ50" i="12"/>
  <c r="CV50" i="12"/>
  <c r="CR50" i="12"/>
  <c r="BL50" i="12"/>
  <c r="BH50" i="12"/>
  <c r="BD50" i="12"/>
  <c r="AZ50" i="12"/>
  <c r="AV50" i="12"/>
  <c r="EG49" i="12"/>
  <c r="EC49" i="12"/>
  <c r="DY49" i="12"/>
  <c r="DI49" i="12"/>
  <c r="DE49" i="12"/>
  <c r="BY49" i="12"/>
  <c r="BU49" i="12"/>
  <c r="BQ49" i="12"/>
  <c r="BM49" i="12"/>
  <c r="BI49" i="12"/>
  <c r="ED48" i="12"/>
  <c r="DZ48" i="12"/>
  <c r="CH48" i="12"/>
  <c r="CD48" i="12"/>
  <c r="BZ48" i="12"/>
  <c r="BV48" i="12"/>
  <c r="BR48" i="12"/>
  <c r="ED59" i="13"/>
  <c r="DZ59" i="13"/>
  <c r="DV59" i="13"/>
  <c r="DF59" i="13"/>
  <c r="DB59" i="13"/>
  <c r="CH59" i="13"/>
  <c r="CD59" i="13"/>
  <c r="BZ59" i="13"/>
  <c r="BV59" i="13"/>
  <c r="BR59" i="13"/>
  <c r="BN59" i="13"/>
  <c r="BJ59" i="13"/>
  <c r="BF59" i="13"/>
  <c r="T59" i="13"/>
  <c r="EE58" i="13"/>
  <c r="EA58" i="13"/>
  <c r="CU58" i="13"/>
  <c r="CQ58" i="13"/>
  <c r="CM58" i="13"/>
  <c r="CI58" i="13"/>
  <c r="CE58" i="13"/>
  <c r="CA58" i="13"/>
  <c r="BW58" i="13"/>
  <c r="BS58" i="13"/>
  <c r="AY58" i="13"/>
  <c r="AU58" i="13"/>
  <c r="AQ58" i="13"/>
  <c r="U58" i="13"/>
  <c r="Q58" i="13"/>
  <c r="DH57" i="13"/>
  <c r="DD57" i="13"/>
  <c r="CZ57" i="13"/>
  <c r="CV57" i="13"/>
  <c r="CR57" i="13"/>
  <c r="CN57" i="13"/>
  <c r="CJ57" i="13"/>
  <c r="CF57" i="13"/>
  <c r="BL57" i="13"/>
  <c r="BH57" i="13"/>
  <c r="BD57" i="13"/>
  <c r="AZ57" i="13"/>
  <c r="AV57" i="13"/>
  <c r="AR57" i="13"/>
  <c r="V57" i="13"/>
  <c r="R57" i="13"/>
  <c r="EG56" i="13"/>
  <c r="EC56" i="13"/>
  <c r="DY56" i="13"/>
  <c r="DI56" i="13"/>
  <c r="DE56" i="13"/>
  <c r="DA56" i="13"/>
  <c r="CW56" i="13"/>
  <c r="CS56" i="13"/>
  <c r="BY56" i="13"/>
  <c r="BU56" i="13"/>
  <c r="BQ56" i="13"/>
  <c r="BM56" i="13"/>
  <c r="BI56" i="13"/>
  <c r="BE56" i="13"/>
  <c r="BA56" i="13"/>
  <c r="AW56" i="13"/>
  <c r="X56" i="13"/>
  <c r="S56" i="13"/>
  <c r="ED55" i="13"/>
  <c r="DZ55" i="13"/>
  <c r="DV55" i="13"/>
  <c r="DF55" i="13"/>
  <c r="DB55" i="13"/>
  <c r="CH55" i="13"/>
  <c r="CD55" i="13"/>
  <c r="BZ55" i="13"/>
  <c r="BV55" i="13"/>
  <c r="BR55" i="13"/>
  <c r="BN55" i="13"/>
  <c r="BJ55" i="13"/>
  <c r="BF55" i="13"/>
  <c r="T55" i="13"/>
  <c r="EE54" i="13"/>
  <c r="EA54" i="13"/>
  <c r="CU54" i="13"/>
  <c r="CQ54" i="13"/>
  <c r="CM54" i="13"/>
  <c r="CI54" i="13"/>
  <c r="CE54" i="13"/>
  <c r="CA54" i="13"/>
  <c r="BW54" i="13"/>
  <c r="BS54" i="13"/>
  <c r="AY54" i="13"/>
  <c r="AU54" i="13"/>
  <c r="AQ54" i="13"/>
  <c r="U54" i="13"/>
  <c r="Q54" i="13"/>
  <c r="DH53" i="13"/>
  <c r="DD53" i="13"/>
  <c r="CZ53" i="13"/>
  <c r="CV53" i="13"/>
  <c r="CR53" i="13"/>
  <c r="CN53" i="13"/>
  <c r="CJ53" i="13"/>
  <c r="CF53" i="13"/>
  <c r="BL53" i="13"/>
  <c r="BH53" i="13"/>
  <c r="BD53" i="13"/>
  <c r="AZ53" i="13"/>
  <c r="AV53" i="13"/>
  <c r="AR53" i="13"/>
  <c r="V53" i="13"/>
  <c r="R53" i="13"/>
  <c r="EG52" i="13"/>
  <c r="EC52" i="13"/>
  <c r="DY52" i="13"/>
  <c r="DI52" i="13"/>
  <c r="DE52" i="13"/>
  <c r="DA52" i="13"/>
  <c r="CW52" i="13"/>
  <c r="CS52" i="13"/>
  <c r="BY52" i="13"/>
  <c r="BU52" i="13"/>
  <c r="BQ52" i="13"/>
  <c r="BM52" i="13"/>
  <c r="BI52" i="13"/>
  <c r="BE52" i="13"/>
  <c r="BA52" i="13"/>
  <c r="AW52" i="13"/>
  <c r="X52" i="13"/>
  <c r="S52" i="13"/>
  <c r="ED51" i="13"/>
  <c r="DZ51" i="13"/>
  <c r="DF51" i="13"/>
  <c r="DB51" i="13"/>
  <c r="CH51" i="13"/>
  <c r="CD51" i="13"/>
  <c r="BZ51" i="13"/>
  <c r="BV51" i="13"/>
  <c r="BR51" i="13"/>
  <c r="BN51" i="13"/>
  <c r="BJ51" i="13"/>
  <c r="BF51" i="13"/>
  <c r="T51" i="13"/>
  <c r="EE50" i="13"/>
  <c r="EA50" i="13"/>
  <c r="CU50" i="13"/>
  <c r="CQ50" i="13"/>
  <c r="CM50" i="13"/>
  <c r="CI50" i="13"/>
  <c r="CE50" i="13"/>
  <c r="BW50" i="13"/>
  <c r="BS50" i="13"/>
  <c r="AY50" i="13"/>
  <c r="AU50" i="13"/>
  <c r="AQ50" i="13"/>
  <c r="U50" i="13"/>
  <c r="Q50" i="13"/>
  <c r="DH49" i="13"/>
  <c r="DD49" i="13"/>
  <c r="CZ49" i="13"/>
  <c r="CV49" i="13"/>
  <c r="CR49" i="13"/>
  <c r="CJ49" i="13"/>
  <c r="CF49" i="13"/>
  <c r="BL49" i="13"/>
  <c r="BH49" i="13"/>
  <c r="BD49" i="13"/>
  <c r="AZ49" i="13"/>
  <c r="AV49" i="13"/>
  <c r="AR49" i="13"/>
  <c r="V49" i="13"/>
  <c r="R49" i="13"/>
  <c r="EG48" i="13"/>
  <c r="EC48" i="13"/>
  <c r="DY48" i="13"/>
  <c r="DI48" i="13"/>
  <c r="DE48" i="13"/>
  <c r="CW48" i="13"/>
  <c r="CS48" i="13"/>
  <c r="CO48" i="13"/>
  <c r="BY48" i="13"/>
  <c r="BU48" i="13"/>
  <c r="BQ48" i="13"/>
  <c r="BM48" i="13"/>
  <c r="BI48" i="13"/>
  <c r="BA48" i="13"/>
  <c r="AW48" i="13"/>
  <c r="AS48" i="13"/>
  <c r="X48" i="13"/>
  <c r="S48" i="13"/>
  <c r="CJ59" i="13"/>
  <c r="CF59" i="13"/>
  <c r="CB59" i="13"/>
  <c r="CW58" i="13"/>
  <c r="CS58" i="13"/>
  <c r="CO58" i="13"/>
  <c r="BA58" i="13"/>
  <c r="AW58" i="13"/>
  <c r="AS58" i="13"/>
  <c r="DF57" i="13"/>
  <c r="DB57" i="13"/>
  <c r="CX57" i="13"/>
  <c r="BJ57" i="13"/>
  <c r="BF57" i="13"/>
  <c r="BB57" i="13"/>
  <c r="EE56" i="13"/>
  <c r="EA56" i="13"/>
  <c r="DW56" i="13"/>
  <c r="BW56" i="13"/>
  <c r="BS56" i="13"/>
  <c r="BO56" i="13"/>
  <c r="CJ55" i="13"/>
  <c r="CF55" i="13"/>
  <c r="CB55" i="13"/>
  <c r="CW54" i="13"/>
  <c r="CS54" i="13"/>
  <c r="CO54" i="13"/>
  <c r="BA54" i="13"/>
  <c r="AW54" i="13"/>
  <c r="AS54" i="13"/>
  <c r="DF53" i="13"/>
  <c r="DB53" i="13"/>
  <c r="CX53" i="13"/>
  <c r="BJ53" i="13"/>
  <c r="BF53" i="13"/>
  <c r="BB53" i="13"/>
  <c r="EE52" i="13"/>
  <c r="EA52" i="13"/>
  <c r="DW52" i="13"/>
  <c r="BW52" i="13"/>
  <c r="BS52" i="13"/>
  <c r="BO52" i="13"/>
  <c r="CJ51" i="13"/>
  <c r="CF51" i="13"/>
  <c r="CB51" i="13"/>
  <c r="CW50" i="13"/>
  <c r="CS50" i="13"/>
  <c r="CO50" i="13"/>
  <c r="BA50" i="13"/>
  <c r="AW50" i="13"/>
  <c r="AS50" i="13"/>
  <c r="DF49" i="13"/>
  <c r="DB49" i="13"/>
  <c r="CX49" i="13"/>
  <c r="BJ49" i="13"/>
  <c r="BF49" i="13"/>
  <c r="BB49" i="13"/>
  <c r="BW48" i="13"/>
  <c r="BS48" i="13"/>
  <c r="BO48" i="13"/>
  <c r="EE59" i="13"/>
  <c r="EA59" i="13"/>
  <c r="CI59" i="13"/>
  <c r="CE59" i="13"/>
  <c r="BW59" i="13"/>
  <c r="BS59" i="13"/>
  <c r="CV58" i="13"/>
  <c r="CR58" i="13"/>
  <c r="CJ58" i="13"/>
  <c r="CF58" i="13"/>
  <c r="AZ58" i="13"/>
  <c r="AV58" i="13"/>
  <c r="DI57" i="13"/>
  <c r="DE57" i="13"/>
  <c r="CW57" i="13"/>
  <c r="CS57" i="13"/>
  <c r="BM57" i="13"/>
  <c r="BI57" i="13"/>
  <c r="BA57" i="13"/>
  <c r="AW57" i="13"/>
  <c r="ED56" i="13"/>
  <c r="DZ56" i="13"/>
  <c r="DF56" i="13"/>
  <c r="DB56" i="13"/>
  <c r="BV56" i="13"/>
  <c r="BR56" i="13"/>
  <c r="BJ56" i="13"/>
  <c r="BF56" i="13"/>
  <c r="EE55" i="13"/>
  <c r="EA55" i="13"/>
  <c r="CI55" i="13"/>
  <c r="CE55" i="13"/>
  <c r="BW55" i="13"/>
  <c r="BS55" i="13"/>
  <c r="CV54" i="13"/>
  <c r="CR54" i="13"/>
  <c r="CJ54" i="13"/>
  <c r="CF54" i="13"/>
  <c r="AZ54" i="13"/>
  <c r="AV54" i="13"/>
  <c r="DI53" i="13"/>
  <c r="DE53" i="13"/>
  <c r="CW53" i="13"/>
  <c r="CS53" i="13"/>
  <c r="BM53" i="13"/>
  <c r="BI53" i="13"/>
  <c r="BA53" i="13"/>
  <c r="AW53" i="13"/>
  <c r="ED52" i="13"/>
  <c r="DZ52" i="13"/>
  <c r="DF52" i="13"/>
  <c r="DB52" i="13"/>
  <c r="BV52" i="13"/>
  <c r="BR52" i="13"/>
  <c r="BJ52" i="13"/>
  <c r="BF52" i="13"/>
  <c r="CI51" i="13"/>
  <c r="CE51" i="13"/>
  <c r="BW51" i="13"/>
  <c r="BS51" i="13"/>
  <c r="CV50" i="13"/>
  <c r="CR50" i="13"/>
  <c r="AZ50" i="13"/>
  <c r="AV50" i="13"/>
  <c r="DI49" i="13"/>
  <c r="DE49" i="13"/>
  <c r="BM49" i="13"/>
  <c r="BI49" i="13"/>
  <c r="BA49" i="13"/>
  <c r="AW49" i="13"/>
  <c r="ED48" i="13"/>
  <c r="DZ48" i="13"/>
  <c r="BV48" i="13"/>
  <c r="BR48" i="13"/>
  <c r="V59" i="14"/>
  <c r="CX59" i="14"/>
  <c r="DB59" i="14"/>
  <c r="DF59" i="14"/>
  <c r="CY59" i="14"/>
  <c r="DC59" i="14"/>
  <c r="DG59" i="14"/>
  <c r="DA59" i="14"/>
  <c r="DE59" i="14"/>
  <c r="DI59" i="14"/>
  <c r="R59" i="14"/>
  <c r="BB59" i="14"/>
  <c r="BF59" i="14"/>
  <c r="BJ59" i="14"/>
  <c r="BC59" i="14"/>
  <c r="BG59" i="14"/>
  <c r="BK59" i="14"/>
  <c r="BE59" i="14"/>
  <c r="BI59" i="14"/>
  <c r="BM59" i="14"/>
  <c r="T57" i="14"/>
  <c r="CB57" i="14"/>
  <c r="CF57" i="14"/>
  <c r="CJ57" i="14"/>
  <c r="CC57" i="14"/>
  <c r="CG57" i="14"/>
  <c r="CK57" i="14"/>
  <c r="BZ57" i="14"/>
  <c r="CD57" i="14"/>
  <c r="CH57" i="14"/>
  <c r="CA57" i="14"/>
  <c r="CE57" i="14"/>
  <c r="CI57" i="14"/>
  <c r="U58" i="14"/>
  <c r="CO58" i="14"/>
  <c r="CS58" i="14"/>
  <c r="CW58" i="14"/>
  <c r="CL58" i="14"/>
  <c r="CP58" i="14"/>
  <c r="CT58" i="14"/>
  <c r="CM58" i="14"/>
  <c r="CQ58" i="14"/>
  <c r="CU58" i="14"/>
  <c r="CN58" i="14"/>
  <c r="CR58" i="14"/>
  <c r="CV58" i="14"/>
  <c r="Q58" i="14"/>
  <c r="BA58" i="14"/>
  <c r="AX58" i="14"/>
  <c r="AY58" i="14"/>
  <c r="AZ58" i="14"/>
  <c r="X56" i="14"/>
  <c r="DW56" i="14"/>
  <c r="EA56" i="14"/>
  <c r="EE56" i="14"/>
  <c r="DX56" i="14"/>
  <c r="EB56" i="14"/>
  <c r="EF56" i="14"/>
  <c r="DY56" i="14"/>
  <c r="EC56" i="14"/>
  <c r="EG56" i="14"/>
  <c r="DV56" i="14"/>
  <c r="DZ56" i="14"/>
  <c r="ED56" i="14"/>
  <c r="S56" i="14"/>
  <c r="BO56" i="14"/>
  <c r="BS56" i="14"/>
  <c r="BW56" i="14"/>
  <c r="BP56" i="14"/>
  <c r="BT56" i="14"/>
  <c r="BX56" i="14"/>
  <c r="BQ56" i="14"/>
  <c r="BU56" i="14"/>
  <c r="BY56" i="14"/>
  <c r="BN56" i="14"/>
  <c r="BR56" i="14"/>
  <c r="BV56" i="14"/>
  <c r="V55" i="14"/>
  <c r="CX55" i="14"/>
  <c r="DB55" i="14"/>
  <c r="DF55" i="14"/>
  <c r="CY55" i="14"/>
  <c r="DC55" i="14"/>
  <c r="DG55" i="14"/>
  <c r="CZ55" i="14"/>
  <c r="DD55" i="14"/>
  <c r="DH55" i="14"/>
  <c r="DA55" i="14"/>
  <c r="DE55" i="14"/>
  <c r="DI55" i="14"/>
  <c r="R55" i="14"/>
  <c r="BB55" i="14"/>
  <c r="BF55" i="14"/>
  <c r="BJ55" i="14"/>
  <c r="BC55" i="14"/>
  <c r="BG55" i="14"/>
  <c r="BK55" i="14"/>
  <c r="BD55" i="14"/>
  <c r="BH55" i="14"/>
  <c r="BL55" i="14"/>
  <c r="BE55" i="14"/>
  <c r="BI55" i="14"/>
  <c r="BM55" i="14"/>
  <c r="T53" i="14"/>
  <c r="CB53" i="14"/>
  <c r="CF53" i="14"/>
  <c r="CJ53" i="14"/>
  <c r="CC53" i="14"/>
  <c r="CG53" i="14"/>
  <c r="CK53" i="14"/>
  <c r="BZ53" i="14"/>
  <c r="CD53" i="14"/>
  <c r="CH53" i="14"/>
  <c r="CA53" i="14"/>
  <c r="CE53" i="14"/>
  <c r="CI53" i="14"/>
  <c r="AX59" i="14"/>
  <c r="AY59" i="14"/>
  <c r="Q59" i="14"/>
  <c r="BA59" i="14"/>
  <c r="U54" i="14"/>
  <c r="CO54" i="14"/>
  <c r="CS54" i="14"/>
  <c r="CW54" i="14"/>
  <c r="CL54" i="14"/>
  <c r="CP54" i="14"/>
  <c r="CT54" i="14"/>
  <c r="CM54" i="14"/>
  <c r="CQ54" i="14"/>
  <c r="CU54" i="14"/>
  <c r="CN54" i="14"/>
  <c r="CR54" i="14"/>
  <c r="CV54" i="14"/>
  <c r="Q54" i="14"/>
  <c r="BA54" i="14"/>
  <c r="AX54" i="14"/>
  <c r="AY54" i="14"/>
  <c r="AZ54" i="14"/>
  <c r="X52" i="14"/>
  <c r="DW52" i="14"/>
  <c r="EA52" i="14"/>
  <c r="EE52" i="14"/>
  <c r="DX52" i="14"/>
  <c r="EB52" i="14"/>
  <c r="EF52" i="14"/>
  <c r="DY52" i="14"/>
  <c r="EC52" i="14"/>
  <c r="EG52" i="14"/>
  <c r="DV52" i="14"/>
  <c r="DZ52" i="14"/>
  <c r="ED52" i="14"/>
  <c r="S52" i="14"/>
  <c r="BO52" i="14"/>
  <c r="BS52" i="14"/>
  <c r="BW52" i="14"/>
  <c r="BP52" i="14"/>
  <c r="BT52" i="14"/>
  <c r="BX52" i="14"/>
  <c r="BQ52" i="14"/>
  <c r="BU52" i="14"/>
  <c r="BY52" i="14"/>
  <c r="BN52" i="14"/>
  <c r="BR52" i="14"/>
  <c r="BV52" i="14"/>
  <c r="V51" i="14"/>
  <c r="CX51" i="14"/>
  <c r="DB51" i="14"/>
  <c r="DF51" i="14"/>
  <c r="CY51" i="14"/>
  <c r="DC51" i="14"/>
  <c r="DG51" i="14"/>
  <c r="CZ51" i="14"/>
  <c r="DD51" i="14"/>
  <c r="DH51" i="14"/>
  <c r="DA51" i="14"/>
  <c r="DE51" i="14"/>
  <c r="DI51" i="14"/>
  <c r="R51" i="14"/>
  <c r="BB51" i="14"/>
  <c r="BF51" i="14"/>
  <c r="BJ51" i="14"/>
  <c r="BC51" i="14"/>
  <c r="BG51" i="14"/>
  <c r="BK51" i="14"/>
  <c r="BD51" i="14"/>
  <c r="BH51" i="14"/>
  <c r="BL51" i="14"/>
  <c r="BE51" i="14"/>
  <c r="BI51" i="14"/>
  <c r="BM51" i="14"/>
  <c r="T49" i="14"/>
  <c r="CB49" i="14"/>
  <c r="CF49" i="14"/>
  <c r="CJ49" i="14"/>
  <c r="CC49" i="14"/>
  <c r="CG49" i="14"/>
  <c r="CK49" i="14"/>
  <c r="BZ49" i="14"/>
  <c r="CD49" i="14"/>
  <c r="CH49" i="14"/>
  <c r="CA49" i="14"/>
  <c r="CE49" i="14"/>
  <c r="CI49" i="14"/>
  <c r="S45" i="14"/>
  <c r="CL59" i="14"/>
  <c r="CP59" i="14"/>
  <c r="CT59" i="14"/>
  <c r="CM59" i="14"/>
  <c r="CQ59" i="14"/>
  <c r="CU59" i="14"/>
  <c r="U59" i="14"/>
  <c r="CO59" i="14"/>
  <c r="CS59" i="14"/>
  <c r="CW59" i="14"/>
  <c r="U50" i="14"/>
  <c r="CO50" i="14"/>
  <c r="CS50" i="14"/>
  <c r="CW50" i="14"/>
  <c r="CL50" i="14"/>
  <c r="CP50" i="14"/>
  <c r="CT50" i="14"/>
  <c r="CM50" i="14"/>
  <c r="CQ50" i="14"/>
  <c r="CU50" i="14"/>
  <c r="CN50" i="14"/>
  <c r="CR50" i="14"/>
  <c r="CV50" i="14"/>
  <c r="Q50" i="14"/>
  <c r="BA50" i="14"/>
  <c r="AX50" i="14"/>
  <c r="AY50" i="14"/>
  <c r="AZ50" i="14"/>
  <c r="X48" i="14"/>
  <c r="DW48" i="14"/>
  <c r="EA48" i="14"/>
  <c r="EE48" i="14"/>
  <c r="DX48" i="14"/>
  <c r="EB48" i="14"/>
  <c r="EF48" i="14"/>
  <c r="DY48" i="14"/>
  <c r="EC48" i="14"/>
  <c r="EG48" i="14"/>
  <c r="DV48" i="14"/>
  <c r="DZ48" i="14"/>
  <c r="ED48" i="14"/>
  <c r="S48" i="14"/>
  <c r="BO48" i="14"/>
  <c r="BS48" i="14"/>
  <c r="BW48" i="14"/>
  <c r="BP48" i="14"/>
  <c r="BT48" i="14"/>
  <c r="BX48" i="14"/>
  <c r="BQ48" i="14"/>
  <c r="BU48" i="14"/>
  <c r="BY48" i="14"/>
  <c r="BN48" i="14"/>
  <c r="BR48" i="14"/>
  <c r="BV48" i="14"/>
  <c r="EG59" i="14"/>
  <c r="EC59" i="14"/>
  <c r="CK59" i="14"/>
  <c r="CG59" i="14"/>
  <c r="CC59" i="14"/>
  <c r="BY59" i="14"/>
  <c r="BU59" i="14"/>
  <c r="EF58" i="14"/>
  <c r="EB58" i="14"/>
  <c r="DX58" i="14"/>
  <c r="DH58" i="14"/>
  <c r="DD58" i="14"/>
  <c r="CJ58" i="14"/>
  <c r="CF58" i="14"/>
  <c r="CB58" i="14"/>
  <c r="BX58" i="14"/>
  <c r="BT58" i="14"/>
  <c r="BP58" i="14"/>
  <c r="BL58" i="14"/>
  <c r="BH58" i="14"/>
  <c r="T58" i="14"/>
  <c r="EE57" i="14"/>
  <c r="EA57" i="14"/>
  <c r="DW57" i="14"/>
  <c r="DG57" i="14"/>
  <c r="DC57" i="14"/>
  <c r="CY57" i="14"/>
  <c r="CU57" i="14"/>
  <c r="CQ57" i="14"/>
  <c r="BW57" i="14"/>
  <c r="BS57" i="14"/>
  <c r="BO57" i="14"/>
  <c r="BK57" i="14"/>
  <c r="BG57" i="14"/>
  <c r="BC57" i="14"/>
  <c r="X57" i="14"/>
  <c r="S57" i="14"/>
  <c r="DF56" i="14"/>
  <c r="DB56" i="14"/>
  <c r="CX56" i="14"/>
  <c r="CT56" i="14"/>
  <c r="CP56" i="14"/>
  <c r="CL56" i="14"/>
  <c r="CH56" i="14"/>
  <c r="CD56" i="14"/>
  <c r="BJ56" i="14"/>
  <c r="BF56" i="14"/>
  <c r="BB56" i="14"/>
  <c r="AX56" i="14"/>
  <c r="V56" i="14"/>
  <c r="R56" i="14"/>
  <c r="EG55" i="14"/>
  <c r="EC55" i="14"/>
  <c r="CW55" i="14"/>
  <c r="CS55" i="14"/>
  <c r="CO55" i="14"/>
  <c r="CK55" i="14"/>
  <c r="CG55" i="14"/>
  <c r="CC55" i="14"/>
  <c r="BY55" i="14"/>
  <c r="BU55" i="14"/>
  <c r="BA55" i="14"/>
  <c r="U55" i="14"/>
  <c r="Q55" i="14"/>
  <c r="EF54" i="14"/>
  <c r="EB54" i="14"/>
  <c r="DX54" i="14"/>
  <c r="DH54" i="14"/>
  <c r="DD54" i="14"/>
  <c r="CJ54" i="14"/>
  <c r="CF54" i="14"/>
  <c r="CB54" i="14"/>
  <c r="BX54" i="14"/>
  <c r="BT54" i="14"/>
  <c r="BP54" i="14"/>
  <c r="BL54" i="14"/>
  <c r="BH54" i="14"/>
  <c r="T54" i="14"/>
  <c r="EE53" i="14"/>
  <c r="EA53" i="14"/>
  <c r="DW53" i="14"/>
  <c r="DG53" i="14"/>
  <c r="DC53" i="14"/>
  <c r="CY53" i="14"/>
  <c r="CU53" i="14"/>
  <c r="CQ53" i="14"/>
  <c r="BW53" i="14"/>
  <c r="BS53" i="14"/>
  <c r="BO53" i="14"/>
  <c r="BK53" i="14"/>
  <c r="BG53" i="14"/>
  <c r="BC53" i="14"/>
  <c r="X53" i="14"/>
  <c r="S53" i="14"/>
  <c r="DF52" i="14"/>
  <c r="DB52" i="14"/>
  <c r="CX52" i="14"/>
  <c r="CT52" i="14"/>
  <c r="CP52" i="14"/>
  <c r="CL52" i="14"/>
  <c r="CH52" i="14"/>
  <c r="CD52" i="14"/>
  <c r="BJ52" i="14"/>
  <c r="BF52" i="14"/>
  <c r="BB52" i="14"/>
  <c r="AX52" i="14"/>
  <c r="V52" i="14"/>
  <c r="R52" i="14"/>
  <c r="EG51" i="14"/>
  <c r="EC51" i="14"/>
  <c r="CW51" i="14"/>
  <c r="CS51" i="14"/>
  <c r="CO51" i="14"/>
  <c r="CK51" i="14"/>
  <c r="CG51" i="14"/>
  <c r="CC51" i="14"/>
  <c r="BY51" i="14"/>
  <c r="BU51" i="14"/>
  <c r="BA51" i="14"/>
  <c r="U51" i="14"/>
  <c r="Q51" i="14"/>
  <c r="EF50" i="14"/>
  <c r="EB50" i="14"/>
  <c r="DX50" i="14"/>
  <c r="DH50" i="14"/>
  <c r="DD50" i="14"/>
  <c r="CJ50" i="14"/>
  <c r="CF50" i="14"/>
  <c r="CB50" i="14"/>
  <c r="BX50" i="14"/>
  <c r="BT50" i="14"/>
  <c r="BP50" i="14"/>
  <c r="BL50" i="14"/>
  <c r="BH50" i="14"/>
  <c r="T50" i="14"/>
  <c r="EE49" i="14"/>
  <c r="EA49" i="14"/>
  <c r="DW49" i="14"/>
  <c r="DG49" i="14"/>
  <c r="DC49" i="14"/>
  <c r="CY49" i="14"/>
  <c r="CU49" i="14"/>
  <c r="CQ49" i="14"/>
  <c r="BW49" i="14"/>
  <c r="BS49" i="14"/>
  <c r="BO49" i="14"/>
  <c r="BK49" i="14"/>
  <c r="BG49" i="14"/>
  <c r="BC49" i="14"/>
  <c r="X49" i="14"/>
  <c r="S49" i="14"/>
  <c r="DF48" i="14"/>
  <c r="DB48" i="14"/>
  <c r="CX48" i="14"/>
  <c r="CT48" i="14"/>
  <c r="CP48" i="14"/>
  <c r="CL48" i="14"/>
  <c r="CH48" i="14"/>
  <c r="CD48" i="14"/>
  <c r="BJ48" i="14"/>
  <c r="BF48" i="14"/>
  <c r="BB48" i="14"/>
  <c r="AX48" i="14"/>
  <c r="V48" i="14"/>
  <c r="R48" i="14"/>
  <c r="AL45" i="14"/>
  <c r="AH45" i="14"/>
  <c r="AD45" i="14"/>
  <c r="Z45" i="14"/>
  <c r="V45" i="14"/>
  <c r="R45" i="14"/>
  <c r="CH58" i="14"/>
  <c r="CD58" i="14"/>
  <c r="BZ58" i="14"/>
  <c r="EG57" i="14"/>
  <c r="EC57" i="14"/>
  <c r="DY57" i="14"/>
  <c r="BY57" i="14"/>
  <c r="BU57" i="14"/>
  <c r="BQ57" i="14"/>
  <c r="DH56" i="14"/>
  <c r="DD56" i="14"/>
  <c r="CZ56" i="14"/>
  <c r="BL56" i="14"/>
  <c r="BH56" i="14"/>
  <c r="BD56" i="14"/>
  <c r="CU55" i="14"/>
  <c r="CQ55" i="14"/>
  <c r="CM55" i="14"/>
  <c r="AY55" i="14"/>
  <c r="CH54" i="14"/>
  <c r="CD54" i="14"/>
  <c r="BZ54" i="14"/>
  <c r="EG53" i="14"/>
  <c r="EC53" i="14"/>
  <c r="DY53" i="14"/>
  <c r="BY53" i="14"/>
  <c r="BU53" i="14"/>
  <c r="BQ53" i="14"/>
  <c r="DH52" i="14"/>
  <c r="DD52" i="14"/>
  <c r="CZ52" i="14"/>
  <c r="BL52" i="14"/>
  <c r="BH52" i="14"/>
  <c r="BD52" i="14"/>
  <c r="CU51" i="14"/>
  <c r="CQ51" i="14"/>
  <c r="CM51" i="14"/>
  <c r="AY51" i="14"/>
  <c r="CH50" i="14"/>
  <c r="CD50" i="14"/>
  <c r="BZ50" i="14"/>
  <c r="EG49" i="14"/>
  <c r="EC49" i="14"/>
  <c r="DY49" i="14"/>
  <c r="BY49" i="14"/>
  <c r="BU49" i="14"/>
  <c r="BQ49" i="14"/>
  <c r="DH48" i="14"/>
  <c r="DD48" i="14"/>
  <c r="CZ48" i="14"/>
  <c r="BL48" i="14"/>
  <c r="BH48" i="14"/>
  <c r="BD48" i="14"/>
  <c r="CH59" i="14"/>
  <c r="CD59" i="14"/>
  <c r="EG58" i="14"/>
  <c r="EC58" i="14"/>
  <c r="CK58" i="14"/>
  <c r="CG58" i="14"/>
  <c r="BY58" i="14"/>
  <c r="BU58" i="14"/>
  <c r="EF57" i="14"/>
  <c r="EB57" i="14"/>
  <c r="DH57" i="14"/>
  <c r="DD57" i="14"/>
  <c r="BX57" i="14"/>
  <c r="BT57" i="14"/>
  <c r="BL57" i="14"/>
  <c r="BH57" i="14"/>
  <c r="DG56" i="14"/>
  <c r="DC56" i="14"/>
  <c r="CU56" i="14"/>
  <c r="CQ56" i="14"/>
  <c r="BK56" i="14"/>
  <c r="BG56" i="14"/>
  <c r="CT55" i="14"/>
  <c r="CP55" i="14"/>
  <c r="CH55" i="14"/>
  <c r="CD55" i="14"/>
  <c r="EG54" i="14"/>
  <c r="EC54" i="14"/>
  <c r="CK54" i="14"/>
  <c r="CG54" i="14"/>
  <c r="BY54" i="14"/>
  <c r="BU54" i="14"/>
  <c r="EF53" i="14"/>
  <c r="EB53" i="14"/>
  <c r="DH53" i="14"/>
  <c r="DD53" i="14"/>
  <c r="BX53" i="14"/>
  <c r="BT53" i="14"/>
  <c r="BL53" i="14"/>
  <c r="BH53" i="14"/>
  <c r="DG52" i="14"/>
  <c r="DC52" i="14"/>
  <c r="CU52" i="14"/>
  <c r="CQ52" i="14"/>
  <c r="BK52" i="14"/>
  <c r="BG52" i="14"/>
  <c r="CT51" i="14"/>
  <c r="CP51" i="14"/>
  <c r="CH51" i="14"/>
  <c r="CD51" i="14"/>
  <c r="EG50" i="14"/>
  <c r="EC50" i="14"/>
  <c r="CK50" i="14"/>
  <c r="CG50" i="14"/>
  <c r="BY50" i="14"/>
  <c r="BU50" i="14"/>
  <c r="EF49" i="14"/>
  <c r="EB49" i="14"/>
  <c r="DH49" i="14"/>
  <c r="DD49" i="14"/>
  <c r="BX49" i="14"/>
  <c r="BT49" i="14"/>
  <c r="BL49" i="14"/>
  <c r="BH49" i="14"/>
  <c r="DG48" i="14"/>
  <c r="DC48" i="14"/>
  <c r="CU48" i="14"/>
  <c r="CQ48" i="14"/>
  <c r="BK48" i="14"/>
  <c r="BG48" i="14"/>
  <c r="AI45" i="14"/>
  <c r="AE45" i="14"/>
  <c r="AA45" i="14"/>
  <c r="W45" i="14"/>
  <c r="ED59" i="15"/>
  <c r="DZ59" i="15"/>
  <c r="DV59" i="15"/>
  <c r="DF59" i="15"/>
  <c r="DB59" i="15"/>
  <c r="CH59" i="15"/>
  <c r="CD59" i="15"/>
  <c r="BZ59" i="15"/>
  <c r="BV59" i="15"/>
  <c r="BR59" i="15"/>
  <c r="BN59" i="15"/>
  <c r="BJ59" i="15"/>
  <c r="BF59" i="15"/>
  <c r="T59" i="15"/>
  <c r="EE58" i="15"/>
  <c r="EA58" i="15"/>
  <c r="CU58" i="15"/>
  <c r="CQ58" i="15"/>
  <c r="CM58" i="15"/>
  <c r="CI58" i="15"/>
  <c r="CE58" i="15"/>
  <c r="CA58" i="15"/>
  <c r="BW58" i="15"/>
  <c r="BS58" i="15"/>
  <c r="AY58" i="15"/>
  <c r="AU58" i="15"/>
  <c r="AQ58" i="15"/>
  <c r="U58" i="15"/>
  <c r="Q58" i="15"/>
  <c r="DH57" i="15"/>
  <c r="DD57" i="15"/>
  <c r="CZ57" i="15"/>
  <c r="CV57" i="15"/>
  <c r="CR57" i="15"/>
  <c r="CN57" i="15"/>
  <c r="CJ57" i="15"/>
  <c r="CF57" i="15"/>
  <c r="BL57" i="15"/>
  <c r="BH57" i="15"/>
  <c r="BD57" i="15"/>
  <c r="AZ57" i="15"/>
  <c r="AV57" i="15"/>
  <c r="AR57" i="15"/>
  <c r="V57" i="15"/>
  <c r="R57" i="15"/>
  <c r="EG56" i="15"/>
  <c r="EC56" i="15"/>
  <c r="DY56" i="15"/>
  <c r="DI56" i="15"/>
  <c r="DE56" i="15"/>
  <c r="DA56" i="15"/>
  <c r="CW56" i="15"/>
  <c r="CS56" i="15"/>
  <c r="BY56" i="15"/>
  <c r="BU56" i="15"/>
  <c r="BQ56" i="15"/>
  <c r="BM56" i="15"/>
  <c r="BI56" i="15"/>
  <c r="BE56" i="15"/>
  <c r="BA56" i="15"/>
  <c r="AW56" i="15"/>
  <c r="X56" i="15"/>
  <c r="S56" i="15"/>
  <c r="ED55" i="15"/>
  <c r="DZ55" i="15"/>
  <c r="DV55" i="15"/>
  <c r="DF55" i="15"/>
  <c r="DB55" i="15"/>
  <c r="CH55" i="15"/>
  <c r="CD55" i="15"/>
  <c r="BZ55" i="15"/>
  <c r="BV55" i="15"/>
  <c r="BR55" i="15"/>
  <c r="BN55" i="15"/>
  <c r="BJ55" i="15"/>
  <c r="BF55" i="15"/>
  <c r="T55" i="15"/>
  <c r="EE54" i="15"/>
  <c r="EA54" i="15"/>
  <c r="CU54" i="15"/>
  <c r="CQ54" i="15"/>
  <c r="CM54" i="15"/>
  <c r="CI54" i="15"/>
  <c r="CE54" i="15"/>
  <c r="CA54" i="15"/>
  <c r="BW54" i="15"/>
  <c r="BS54" i="15"/>
  <c r="AY54" i="15"/>
  <c r="AU54" i="15"/>
  <c r="AQ54" i="15"/>
  <c r="U54" i="15"/>
  <c r="Q54" i="15"/>
  <c r="CV53" i="15"/>
  <c r="CR53" i="15"/>
  <c r="CN53" i="15"/>
  <c r="CI53" i="15"/>
  <c r="CD53" i="15"/>
  <c r="AW53" i="15"/>
  <c r="R53" i="15"/>
  <c r="BD53" i="15"/>
  <c r="BH53" i="15"/>
  <c r="BL53" i="15"/>
  <c r="T53" i="15"/>
  <c r="DF52" i="15"/>
  <c r="CU52" i="15"/>
  <c r="CP52" i="15"/>
  <c r="BH52" i="15"/>
  <c r="AX52" i="15"/>
  <c r="AR52" i="15"/>
  <c r="X52" i="15"/>
  <c r="DY52" i="15"/>
  <c r="EC52" i="15"/>
  <c r="EG52" i="15"/>
  <c r="S52" i="15"/>
  <c r="BQ52" i="15"/>
  <c r="BU52" i="15"/>
  <c r="BY52" i="15"/>
  <c r="U52" i="15"/>
  <c r="EC51" i="15"/>
  <c r="CJ51" i="15"/>
  <c r="CE51" i="15"/>
  <c r="BX51" i="15"/>
  <c r="CK50" i="15"/>
  <c r="CN50" i="15"/>
  <c r="CR50" i="15"/>
  <c r="CV50" i="15"/>
  <c r="U50" i="15"/>
  <c r="CM50" i="15"/>
  <c r="CQ50" i="15"/>
  <c r="CU50" i="15"/>
  <c r="AR50" i="15"/>
  <c r="AV50" i="15"/>
  <c r="AZ50" i="15"/>
  <c r="Q50" i="15"/>
  <c r="AQ50" i="15"/>
  <c r="AU50" i="15"/>
  <c r="AY50" i="15"/>
  <c r="EG59" i="15"/>
  <c r="EC59" i="15"/>
  <c r="DY59" i="15"/>
  <c r="BY59" i="15"/>
  <c r="BU59" i="15"/>
  <c r="BQ59" i="15"/>
  <c r="X59" i="15"/>
  <c r="S59" i="15"/>
  <c r="CH58" i="15"/>
  <c r="CD58" i="15"/>
  <c r="BZ58" i="15"/>
  <c r="T58" i="15"/>
  <c r="CU57" i="15"/>
  <c r="CQ57" i="15"/>
  <c r="CM57" i="15"/>
  <c r="AY57" i="15"/>
  <c r="AU57" i="15"/>
  <c r="AQ57" i="15"/>
  <c r="U57" i="15"/>
  <c r="Q57" i="15"/>
  <c r="DH56" i="15"/>
  <c r="DD56" i="15"/>
  <c r="CZ56" i="15"/>
  <c r="BL56" i="15"/>
  <c r="BH56" i="15"/>
  <c r="BD56" i="15"/>
  <c r="V56" i="15"/>
  <c r="R56" i="15"/>
  <c r="EG55" i="15"/>
  <c r="EC55" i="15"/>
  <c r="DY55" i="15"/>
  <c r="BY55" i="15"/>
  <c r="BU55" i="15"/>
  <c r="BQ55" i="15"/>
  <c r="X55" i="15"/>
  <c r="S55" i="15"/>
  <c r="CH54" i="15"/>
  <c r="CD54" i="15"/>
  <c r="BZ54" i="15"/>
  <c r="T54" i="15"/>
  <c r="CH53" i="15"/>
  <c r="AR53" i="15"/>
  <c r="AV53" i="15"/>
  <c r="AZ53" i="15"/>
  <c r="CT52" i="15"/>
  <c r="AV52" i="15"/>
  <c r="DA52" i="15"/>
  <c r="DE52" i="15"/>
  <c r="DI52" i="15"/>
  <c r="BE52" i="15"/>
  <c r="BI52" i="15"/>
  <c r="BM52" i="15"/>
  <c r="CI51" i="15"/>
  <c r="CB50" i="15"/>
  <c r="CF50" i="15"/>
  <c r="CJ50" i="15"/>
  <c r="CA50" i="15"/>
  <c r="CE50" i="15"/>
  <c r="CI50" i="15"/>
  <c r="CB53" i="15"/>
  <c r="CF53" i="15"/>
  <c r="CJ53" i="15"/>
  <c r="CO52" i="15"/>
  <c r="CS52" i="15"/>
  <c r="CW52" i="15"/>
  <c r="AS52" i="15"/>
  <c r="AW52" i="15"/>
  <c r="BA52" i="15"/>
  <c r="CA51" i="15"/>
  <c r="T51" i="15"/>
  <c r="BZ51" i="15"/>
  <c r="CD51" i="15"/>
  <c r="CH51" i="15"/>
  <c r="S45" i="15"/>
  <c r="AD45" i="15" s="1"/>
  <c r="EE59" i="15"/>
  <c r="EA59" i="15"/>
  <c r="CI59" i="15"/>
  <c r="CE59" i="15"/>
  <c r="BW59" i="15"/>
  <c r="BS59" i="15"/>
  <c r="CV58" i="15"/>
  <c r="CR58" i="15"/>
  <c r="CJ58" i="15"/>
  <c r="CF58" i="15"/>
  <c r="AZ58" i="15"/>
  <c r="AV58" i="15"/>
  <c r="DI57" i="15"/>
  <c r="DE57" i="15"/>
  <c r="CW57" i="15"/>
  <c r="CS57" i="15"/>
  <c r="BM57" i="15"/>
  <c r="BI57" i="15"/>
  <c r="BA57" i="15"/>
  <c r="AW57" i="15"/>
  <c r="ED56" i="15"/>
  <c r="DZ56" i="15"/>
  <c r="DF56" i="15"/>
  <c r="DB56" i="15"/>
  <c r="BV56" i="15"/>
  <c r="BR56" i="15"/>
  <c r="BJ56" i="15"/>
  <c r="BF56" i="15"/>
  <c r="EE55" i="15"/>
  <c r="EA55" i="15"/>
  <c r="CI55" i="15"/>
  <c r="CE55" i="15"/>
  <c r="BW55" i="15"/>
  <c r="BS55" i="15"/>
  <c r="CV54" i="15"/>
  <c r="CR54" i="15"/>
  <c r="CJ54" i="15"/>
  <c r="CF54" i="15"/>
  <c r="AZ54" i="15"/>
  <c r="AV54" i="15"/>
  <c r="CW53" i="15"/>
  <c r="CS53" i="15"/>
  <c r="CO53" i="15"/>
  <c r="CK53" i="15"/>
  <c r="CE53" i="15"/>
  <c r="BZ53" i="15"/>
  <c r="AX53" i="15"/>
  <c r="AS53" i="15"/>
  <c r="DG52" i="15"/>
  <c r="DB52" i="15"/>
  <c r="CV52" i="15"/>
  <c r="CQ52" i="15"/>
  <c r="CL52" i="15"/>
  <c r="BJ52" i="15"/>
  <c r="BD52" i="15"/>
  <c r="AY52" i="15"/>
  <c r="AT52" i="15"/>
  <c r="V52" i="15"/>
  <c r="Q52" i="15"/>
  <c r="CK51" i="15"/>
  <c r="CF51" i="15"/>
  <c r="DV51" i="15"/>
  <c r="DZ51" i="15"/>
  <c r="ED51" i="15"/>
  <c r="BO51" i="15"/>
  <c r="BS51" i="15"/>
  <c r="BW51" i="15"/>
  <c r="BN51" i="15"/>
  <c r="BR51" i="15"/>
  <c r="BV51" i="15"/>
  <c r="T50" i="15"/>
  <c r="DF51" i="15"/>
  <c r="DB51" i="15"/>
  <c r="BJ51" i="15"/>
  <c r="BF51" i="15"/>
  <c r="EE50" i="15"/>
  <c r="EA50" i="15"/>
  <c r="BW50" i="15"/>
  <c r="BS50" i="15"/>
  <c r="DH49" i="15"/>
  <c r="DD49" i="15"/>
  <c r="CZ49" i="15"/>
  <c r="CV49" i="15"/>
  <c r="CR49" i="15"/>
  <c r="CN49" i="15"/>
  <c r="CJ49" i="15"/>
  <c r="CF49" i="15"/>
  <c r="BL49" i="15"/>
  <c r="BH49" i="15"/>
  <c r="BD49" i="15"/>
  <c r="AZ49" i="15"/>
  <c r="AV49" i="15"/>
  <c r="AR49" i="15"/>
  <c r="V49" i="15"/>
  <c r="R49" i="15"/>
  <c r="EG48" i="15"/>
  <c r="EC48" i="15"/>
  <c r="DY48" i="15"/>
  <c r="DI48" i="15"/>
  <c r="DE48" i="15"/>
  <c r="DA48" i="15"/>
  <c r="CW48" i="15"/>
  <c r="CS48" i="15"/>
  <c r="BY48" i="15"/>
  <c r="BU48" i="15"/>
  <c r="BQ48" i="15"/>
  <c r="BM48" i="15"/>
  <c r="BI48" i="15"/>
  <c r="BE48" i="15"/>
  <c r="BA48" i="15"/>
  <c r="AW48" i="15"/>
  <c r="X48" i="15"/>
  <c r="S48" i="15"/>
  <c r="AA45" i="15"/>
  <c r="AL45" i="15" s="1"/>
  <c r="W45" i="15"/>
  <c r="AH45" i="15" s="1"/>
  <c r="V48" i="15"/>
  <c r="R48" i="15"/>
  <c r="BJ49" i="15"/>
  <c r="BF49" i="15"/>
  <c r="BB49" i="15"/>
  <c r="DI49" i="15"/>
  <c r="DE49" i="15"/>
  <c r="CW49" i="15"/>
  <c r="CS49" i="15"/>
  <c r="BM49" i="15"/>
  <c r="BI49" i="15"/>
  <c r="BA49" i="15"/>
  <c r="AW49" i="15"/>
  <c r="ED48" i="15"/>
  <c r="DZ48" i="15"/>
  <c r="DF48" i="15"/>
  <c r="DB48" i="15"/>
  <c r="BV48" i="15"/>
  <c r="BR48" i="15"/>
  <c r="BJ48" i="15"/>
  <c r="BF48" i="15"/>
  <c r="EG59" i="16"/>
  <c r="EC59" i="16"/>
  <c r="DY59" i="16"/>
  <c r="DI59" i="16"/>
  <c r="DE59" i="16"/>
  <c r="DA59" i="16"/>
  <c r="CW59" i="16"/>
  <c r="CS59" i="16"/>
  <c r="CO59" i="16"/>
  <c r="BY59" i="16"/>
  <c r="BU59" i="16"/>
  <c r="BQ59" i="16"/>
  <c r="BM59" i="16"/>
  <c r="BI59" i="16"/>
  <c r="BE59" i="16"/>
  <c r="BA59" i="16"/>
  <c r="AW59" i="16"/>
  <c r="AS59" i="16"/>
  <c r="CT58" i="16"/>
  <c r="CI58" i="16"/>
  <c r="CD58" i="16"/>
  <c r="AW58" i="16"/>
  <c r="V58" i="16"/>
  <c r="CZ58" i="16"/>
  <c r="DD58" i="16"/>
  <c r="DH58" i="16"/>
  <c r="R58" i="16"/>
  <c r="BD58" i="16"/>
  <c r="BH58" i="16"/>
  <c r="BL58" i="16"/>
  <c r="T58" i="16"/>
  <c r="DF57" i="16"/>
  <c r="CU57" i="16"/>
  <c r="CP57" i="16"/>
  <c r="BH57" i="16"/>
  <c r="AX57" i="16"/>
  <c r="AR57" i="16"/>
  <c r="X57" i="16"/>
  <c r="DY57" i="16"/>
  <c r="EC57" i="16"/>
  <c r="EG57" i="16"/>
  <c r="S57" i="16"/>
  <c r="BQ57" i="16"/>
  <c r="BU57" i="16"/>
  <c r="BY57" i="16"/>
  <c r="U57" i="16"/>
  <c r="EC56" i="16"/>
  <c r="CJ56" i="16"/>
  <c r="CE56" i="16"/>
  <c r="BY56" i="16"/>
  <c r="BT56" i="16"/>
  <c r="BO56" i="16"/>
  <c r="CX56" i="16"/>
  <c r="DB56" i="16"/>
  <c r="DF56" i="16"/>
  <c r="BB56" i="16"/>
  <c r="BF56" i="16"/>
  <c r="BJ56" i="16"/>
  <c r="CN55" i="16"/>
  <c r="CO55" i="16"/>
  <c r="CS55" i="16"/>
  <c r="CW55" i="16"/>
  <c r="U55" i="16"/>
  <c r="CM55" i="16"/>
  <c r="CQ55" i="16"/>
  <c r="CU55" i="16"/>
  <c r="AR55" i="16"/>
  <c r="AV55" i="16"/>
  <c r="AZ55" i="16"/>
  <c r="AS55" i="16"/>
  <c r="AW55" i="16"/>
  <c r="BA55" i="16"/>
  <c r="Q55" i="16"/>
  <c r="AQ55" i="16"/>
  <c r="AU55" i="16"/>
  <c r="AY55" i="16"/>
  <c r="DH59" i="16"/>
  <c r="DD59" i="16"/>
  <c r="CZ59" i="16"/>
  <c r="CV59" i="16"/>
  <c r="CR59" i="16"/>
  <c r="BL59" i="16"/>
  <c r="BH59" i="16"/>
  <c r="BD59" i="16"/>
  <c r="AZ59" i="16"/>
  <c r="AV59" i="16"/>
  <c r="V59" i="16"/>
  <c r="R59" i="16"/>
  <c r="CH58" i="16"/>
  <c r="CN58" i="16"/>
  <c r="CR58" i="16"/>
  <c r="CV58" i="16"/>
  <c r="AR58" i="16"/>
  <c r="AV58" i="16"/>
  <c r="AZ58" i="16"/>
  <c r="CT57" i="16"/>
  <c r="AV57" i="16"/>
  <c r="DA57" i="16"/>
  <c r="DE57" i="16"/>
  <c r="DI57" i="16"/>
  <c r="BE57" i="16"/>
  <c r="BI57" i="16"/>
  <c r="BM57" i="16"/>
  <c r="CI56" i="16"/>
  <c r="BX56" i="16"/>
  <c r="BS56" i="16"/>
  <c r="CB58" i="16"/>
  <c r="CF58" i="16"/>
  <c r="CJ58" i="16"/>
  <c r="CO57" i="16"/>
  <c r="CS57" i="16"/>
  <c r="CW57" i="16"/>
  <c r="AS57" i="16"/>
  <c r="AW57" i="16"/>
  <c r="BA57" i="16"/>
  <c r="T56" i="16"/>
  <c r="BZ56" i="16"/>
  <c r="CD56" i="16"/>
  <c r="CH56" i="16"/>
  <c r="DF59" i="16"/>
  <c r="DB59" i="16"/>
  <c r="BJ59" i="16"/>
  <c r="BF59" i="16"/>
  <c r="CK58" i="16"/>
  <c r="CE58" i="16"/>
  <c r="BZ58" i="16"/>
  <c r="CV57" i="16"/>
  <c r="CQ57" i="16"/>
  <c r="CL57" i="16"/>
  <c r="AY57" i="16"/>
  <c r="AT57" i="16"/>
  <c r="Q57" i="16"/>
  <c r="DV56" i="16"/>
  <c r="DZ56" i="16"/>
  <c r="ED56" i="16"/>
  <c r="BN56" i="16"/>
  <c r="BR56" i="16"/>
  <c r="BV56" i="16"/>
  <c r="EE55" i="16"/>
  <c r="EA55" i="16"/>
  <c r="DW55" i="16"/>
  <c r="CI55" i="16"/>
  <c r="CE55" i="16"/>
  <c r="BW55" i="16"/>
  <c r="BS55" i="16"/>
  <c r="BO55" i="16"/>
  <c r="DH54" i="16"/>
  <c r="DD54" i="16"/>
  <c r="CZ54" i="16"/>
  <c r="CV54" i="16"/>
  <c r="CR54" i="16"/>
  <c r="CJ54" i="16"/>
  <c r="CF54" i="16"/>
  <c r="CB54" i="16"/>
  <c r="BL54" i="16"/>
  <c r="BH54" i="16"/>
  <c r="BD54" i="16"/>
  <c r="AZ54" i="16"/>
  <c r="AV54" i="16"/>
  <c r="V54" i="16"/>
  <c r="R54" i="16"/>
  <c r="EG53" i="16"/>
  <c r="EC53" i="16"/>
  <c r="DY53" i="16"/>
  <c r="DI53" i="16"/>
  <c r="DE53" i="16"/>
  <c r="CW53" i="16"/>
  <c r="CS53" i="16"/>
  <c r="CO53" i="16"/>
  <c r="BY53" i="16"/>
  <c r="BU53" i="16"/>
  <c r="BQ53" i="16"/>
  <c r="BM53" i="16"/>
  <c r="BI53" i="16"/>
  <c r="BA53" i="16"/>
  <c r="AW53" i="16"/>
  <c r="AS53" i="16"/>
  <c r="X53" i="16"/>
  <c r="S53" i="16"/>
  <c r="ED52" i="16"/>
  <c r="DZ52" i="16"/>
  <c r="DF52" i="16"/>
  <c r="DB52" i="16"/>
  <c r="CX52" i="16"/>
  <c r="CH52" i="16"/>
  <c r="CD52" i="16"/>
  <c r="BZ52" i="16"/>
  <c r="BV52" i="16"/>
  <c r="BR52" i="16"/>
  <c r="BJ52" i="16"/>
  <c r="BF52" i="16"/>
  <c r="BB52" i="16"/>
  <c r="T52" i="16"/>
  <c r="EE51" i="16"/>
  <c r="EA51" i="16"/>
  <c r="DW51" i="16"/>
  <c r="CU51" i="16"/>
  <c r="CQ51" i="16"/>
  <c r="CM51" i="16"/>
  <c r="CI51" i="16"/>
  <c r="CE51" i="16"/>
  <c r="BW51" i="16"/>
  <c r="BS51" i="16"/>
  <c r="BO51" i="16"/>
  <c r="AY51" i="16"/>
  <c r="AU51" i="16"/>
  <c r="AQ51" i="16"/>
  <c r="U51" i="16"/>
  <c r="Q51" i="16"/>
  <c r="DH50" i="16"/>
  <c r="DD50" i="16"/>
  <c r="CZ50" i="16"/>
  <c r="CV50" i="16"/>
  <c r="CR50" i="16"/>
  <c r="CJ50" i="16"/>
  <c r="CF50" i="16"/>
  <c r="CB50" i="16"/>
  <c r="BL50" i="16"/>
  <c r="BH50" i="16"/>
  <c r="BD50" i="16"/>
  <c r="AZ50" i="16"/>
  <c r="AV50" i="16"/>
  <c r="V50" i="16"/>
  <c r="R50" i="16"/>
  <c r="EG49" i="16"/>
  <c r="EC49" i="16"/>
  <c r="DY49" i="16"/>
  <c r="DI49" i="16"/>
  <c r="DE49" i="16"/>
  <c r="CW49" i="16"/>
  <c r="CS49" i="16"/>
  <c r="CO49" i="16"/>
  <c r="BY49" i="16"/>
  <c r="BU49" i="16"/>
  <c r="BQ49" i="16"/>
  <c r="BM49" i="16"/>
  <c r="BI49" i="16"/>
  <c r="BA49" i="16"/>
  <c r="AW49" i="16"/>
  <c r="AS49" i="16"/>
  <c r="S49" i="16"/>
  <c r="ED48" i="16"/>
  <c r="DZ48" i="16"/>
  <c r="DV48" i="16"/>
  <c r="DF48" i="16"/>
  <c r="DB48" i="16"/>
  <c r="CX48" i="16"/>
  <c r="CH48" i="16"/>
  <c r="CD48" i="16"/>
  <c r="BZ48" i="16"/>
  <c r="BV48" i="16"/>
  <c r="BR48" i="16"/>
  <c r="BN48" i="16"/>
  <c r="BJ48" i="16"/>
  <c r="BF48" i="16"/>
  <c r="BB48" i="16"/>
  <c r="BY55" i="16"/>
  <c r="BU55" i="16"/>
  <c r="BQ55" i="16"/>
  <c r="DF54" i="16"/>
  <c r="DB54" i="16"/>
  <c r="CX54" i="16"/>
  <c r="CH54" i="16"/>
  <c r="CD54" i="16"/>
  <c r="BZ54" i="16"/>
  <c r="BJ54" i="16"/>
  <c r="BF54" i="16"/>
  <c r="BB54" i="16"/>
  <c r="EE53" i="16"/>
  <c r="EA53" i="16"/>
  <c r="DW53" i="16"/>
  <c r="CU53" i="16"/>
  <c r="CQ53" i="16"/>
  <c r="CM53" i="16"/>
  <c r="BW53" i="16"/>
  <c r="BS53" i="16"/>
  <c r="BO53" i="16"/>
  <c r="AY53" i="16"/>
  <c r="AU53" i="16"/>
  <c r="AQ53" i="16"/>
  <c r="CJ52" i="16"/>
  <c r="CF52" i="16"/>
  <c r="CB52" i="16"/>
  <c r="BL52" i="16"/>
  <c r="BH52" i="16"/>
  <c r="BD52" i="16"/>
  <c r="CW51" i="16"/>
  <c r="CS51" i="16"/>
  <c r="BQ51" i="16"/>
  <c r="BA51" i="16"/>
  <c r="AW51" i="16"/>
  <c r="AS51" i="16"/>
  <c r="DF50" i="16"/>
  <c r="DB50" i="16"/>
  <c r="BJ50" i="16"/>
  <c r="BF50" i="16"/>
  <c r="BB50" i="16"/>
  <c r="BW49" i="16"/>
  <c r="BS49" i="16"/>
  <c r="BO49" i="16"/>
  <c r="DI54" i="16"/>
  <c r="DE54" i="16"/>
  <c r="BM54" i="16"/>
  <c r="BI54" i="16"/>
  <c r="ED53" i="16"/>
  <c r="DZ53" i="16"/>
  <c r="BV53" i="16"/>
  <c r="BR53" i="16"/>
  <c r="CI52" i="16"/>
  <c r="CE52" i="16"/>
  <c r="AZ51" i="16"/>
  <c r="AV51" i="16"/>
  <c r="BM50" i="16"/>
  <c r="BI50" i="16"/>
  <c r="BX45" i="7" l="1"/>
  <c r="BN45" i="7"/>
  <c r="BB7" i="8"/>
  <c r="BD7" i="8"/>
  <c r="BI7" i="8"/>
  <c r="BE7" i="8"/>
  <c r="BK7" i="8"/>
  <c r="BG7" i="8"/>
  <c r="BL7" i="8"/>
  <c r="BC7" i="8"/>
  <c r="BH7" i="8"/>
  <c r="BM7" i="8"/>
  <c r="DM7" i="8"/>
  <c r="DL7" i="8"/>
  <c r="CZ18" i="8"/>
  <c r="DG18" i="8"/>
  <c r="CY18" i="8"/>
  <c r="CZ30" i="8"/>
  <c r="DC30" i="8"/>
  <c r="DG30" i="8"/>
  <c r="DV42" i="8"/>
  <c r="EC42" i="8"/>
  <c r="EG42" i="8"/>
  <c r="DY42" i="8"/>
  <c r="BZ25" i="8"/>
  <c r="CG25" i="8"/>
  <c r="BZ27" i="8"/>
  <c r="CC27" i="8"/>
  <c r="CG27" i="8"/>
  <c r="CK27" i="8"/>
  <c r="EV20" i="8"/>
  <c r="EU20" i="8"/>
  <c r="CZ22" i="8"/>
  <c r="DG22" i="8"/>
  <c r="EV33" i="8"/>
  <c r="EU33" i="8"/>
  <c r="BD39" i="8"/>
  <c r="BK39" i="8"/>
  <c r="BC39" i="8"/>
  <c r="BZ42" i="8"/>
  <c r="CG42" i="8"/>
  <c r="CX7" i="8"/>
  <c r="CZ7" i="8"/>
  <c r="DE7" i="8"/>
  <c r="DA7" i="8"/>
  <c r="DG7" i="8"/>
  <c r="DC7" i="8"/>
  <c r="DH7" i="8"/>
  <c r="CY7" i="8"/>
  <c r="DD7" i="8"/>
  <c r="DI7" i="8"/>
  <c r="BZ13" i="8"/>
  <c r="CG13" i="8"/>
  <c r="BZ17" i="8"/>
  <c r="CG17" i="8"/>
  <c r="FI7" i="8"/>
  <c r="FL7" i="8"/>
  <c r="FP7" i="8"/>
  <c r="DV38" i="8"/>
  <c r="EC38" i="8"/>
  <c r="EG38" i="8"/>
  <c r="DY38" i="8"/>
  <c r="EV18" i="8"/>
  <c r="EY18" i="8"/>
  <c r="EU18" i="8"/>
  <c r="DV21" i="8"/>
  <c r="EG21" i="8"/>
  <c r="EC21" i="8"/>
  <c r="DY21" i="8"/>
  <c r="BD28" i="8"/>
  <c r="BC28" i="8"/>
  <c r="BK28" i="8"/>
  <c r="BD33" i="8"/>
  <c r="BC33" i="8"/>
  <c r="BK33" i="8"/>
  <c r="BD37" i="8"/>
  <c r="BC37" i="8"/>
  <c r="BK37" i="8"/>
  <c r="BD41" i="8"/>
  <c r="BC41" i="8"/>
  <c r="BK41" i="8"/>
  <c r="BD20" i="8"/>
  <c r="BC20" i="8"/>
  <c r="BK20" i="8"/>
  <c r="EV26" i="8"/>
  <c r="EU26" i="8"/>
  <c r="EY26" i="8"/>
  <c r="BZ29" i="8"/>
  <c r="CG29" i="8"/>
  <c r="EV37" i="8"/>
  <c r="EU37" i="8"/>
  <c r="BD43" i="8"/>
  <c r="BK43" i="8"/>
  <c r="BC43" i="8"/>
  <c r="ET7" i="8"/>
  <c r="EY7" i="8"/>
  <c r="FD7" i="8"/>
  <c r="EU7" i="8"/>
  <c r="EZ7" i="8"/>
  <c r="FE7" i="8"/>
  <c r="EV7" i="8"/>
  <c r="FA7" i="8"/>
  <c r="EW7" i="8"/>
  <c r="FC7" i="8"/>
  <c r="AQ9" i="8"/>
  <c r="AP9" i="8"/>
  <c r="AT9" i="8"/>
  <c r="AX9" i="8"/>
  <c r="BZ10" i="8"/>
  <c r="CG10" i="8"/>
  <c r="CK10" i="8"/>
  <c r="CC10" i="8"/>
  <c r="EV16" i="8"/>
  <c r="EU16" i="8"/>
  <c r="FC16" i="8"/>
  <c r="DV34" i="8"/>
  <c r="EC34" i="8"/>
  <c r="EG34" i="8"/>
  <c r="DY34" i="8"/>
  <c r="CZ39" i="8"/>
  <c r="DC39" i="8"/>
  <c r="DG39" i="8"/>
  <c r="CZ43" i="8"/>
  <c r="DC43" i="8"/>
  <c r="DG43" i="8"/>
  <c r="BD18" i="8"/>
  <c r="BC18" i="8"/>
  <c r="BK18" i="8"/>
  <c r="BG18" i="8"/>
  <c r="BD26" i="8"/>
  <c r="BC26" i="8"/>
  <c r="BG26" i="8"/>
  <c r="BK26" i="8"/>
  <c r="EV30" i="8"/>
  <c r="EU30" i="8"/>
  <c r="EV35" i="8"/>
  <c r="EU35" i="8"/>
  <c r="EV39" i="8"/>
  <c r="EU39" i="8"/>
  <c r="EV43" i="8"/>
  <c r="EU43" i="8"/>
  <c r="BD30" i="8"/>
  <c r="BK30" i="8"/>
  <c r="BC30" i="8"/>
  <c r="BZ34" i="8"/>
  <c r="CG34" i="8"/>
  <c r="EV41" i="8"/>
  <c r="EU41" i="8"/>
  <c r="BV45" i="7"/>
  <c r="BZ15" i="8"/>
  <c r="CG15" i="8"/>
  <c r="CK15" i="8"/>
  <c r="CC15" i="8"/>
  <c r="BQ7" i="8"/>
  <c r="BT7" i="8"/>
  <c r="BX7" i="8"/>
  <c r="EV14" i="8"/>
  <c r="EU14" i="8"/>
  <c r="EY14" i="8"/>
  <c r="FC14" i="8"/>
  <c r="EV24" i="8"/>
  <c r="EU24" i="8"/>
  <c r="FC24" i="8"/>
  <c r="DV29" i="8"/>
  <c r="EC29" i="8"/>
  <c r="EG29" i="8"/>
  <c r="DY29" i="8"/>
  <c r="CZ35" i="8"/>
  <c r="DC35" i="8"/>
  <c r="DG35" i="8"/>
  <c r="BZ32" i="8"/>
  <c r="CG32" i="8"/>
  <c r="BZ36" i="8"/>
  <c r="CG36" i="8"/>
  <c r="BZ40" i="8"/>
  <c r="CG40" i="8"/>
  <c r="BZ19" i="8"/>
  <c r="CG19" i="8"/>
  <c r="CC19" i="8"/>
  <c r="CK19" i="8"/>
  <c r="BD22" i="8"/>
  <c r="BG22" i="8"/>
  <c r="BC22" i="8"/>
  <c r="CZ24" i="8"/>
  <c r="DC24" i="8"/>
  <c r="DG24" i="8"/>
  <c r="CY24" i="8"/>
  <c r="EV28" i="8"/>
  <c r="EU28" i="8"/>
  <c r="BD35" i="8"/>
  <c r="BK35" i="8"/>
  <c r="BC35" i="8"/>
  <c r="BZ38" i="8"/>
  <c r="CG38" i="8"/>
  <c r="Q62" i="7"/>
  <c r="B25" i="17" s="1"/>
  <c r="W62" i="7"/>
  <c r="H25" i="17" s="1"/>
  <c r="U62" i="7"/>
  <c r="F25" i="17" s="1"/>
  <c r="BT45" i="7"/>
  <c r="BO45" i="7"/>
  <c r="BY45" i="7"/>
  <c r="Y62" i="8"/>
  <c r="J26" i="17" s="1"/>
  <c r="AJ62" i="8"/>
  <c r="J8" i="17" s="1"/>
  <c r="R62" i="7"/>
  <c r="C25" i="17" s="1"/>
  <c r="BW45" i="7"/>
  <c r="BR45" i="7"/>
  <c r="Z62" i="8"/>
  <c r="K26" i="17" s="1"/>
  <c r="FF45" i="15"/>
  <c r="FJ45" i="15"/>
  <c r="FN45" i="15"/>
  <c r="FG45" i="15"/>
  <c r="FK45" i="15"/>
  <c r="FO45" i="15"/>
  <c r="FH45" i="15"/>
  <c r="FL45" i="15"/>
  <c r="FP45" i="15"/>
  <c r="FI45" i="15"/>
  <c r="FM45" i="15"/>
  <c r="FQ45" i="15"/>
  <c r="DW45" i="14"/>
  <c r="EA45" i="14"/>
  <c r="EE45" i="14"/>
  <c r="DX45" i="14"/>
  <c r="EB45" i="14"/>
  <c r="EF45" i="14"/>
  <c r="DY45" i="14"/>
  <c r="EC45" i="14"/>
  <c r="EG45" i="14"/>
  <c r="AT45" i="14"/>
  <c r="DV45" i="14"/>
  <c r="DZ45" i="14"/>
  <c r="ED45" i="14"/>
  <c r="DK45" i="14"/>
  <c r="DO45" i="14"/>
  <c r="DS45" i="14"/>
  <c r="DL45" i="14"/>
  <c r="DP45" i="14"/>
  <c r="DT45" i="14"/>
  <c r="AS45" i="14"/>
  <c r="DM45" i="14"/>
  <c r="DQ45" i="14"/>
  <c r="DU45" i="14"/>
  <c r="DJ45" i="14"/>
  <c r="DN45" i="14"/>
  <c r="DR45" i="14"/>
  <c r="DM45" i="11"/>
  <c r="DQ45" i="11"/>
  <c r="DU45" i="11"/>
  <c r="DJ45" i="11"/>
  <c r="DN45" i="11"/>
  <c r="DR45" i="11"/>
  <c r="DK45" i="11"/>
  <c r="DO45" i="11"/>
  <c r="DS45" i="11"/>
  <c r="DL45" i="11"/>
  <c r="DP45" i="11"/>
  <c r="DT45" i="11"/>
  <c r="DA45" i="11"/>
  <c r="DE45" i="11"/>
  <c r="DI45" i="11"/>
  <c r="CX45" i="11"/>
  <c r="DB45" i="11"/>
  <c r="DF45" i="11"/>
  <c r="CY45" i="11"/>
  <c r="DC45" i="11"/>
  <c r="DG45" i="11"/>
  <c r="CZ45" i="11"/>
  <c r="DD45" i="11"/>
  <c r="DH45" i="11"/>
  <c r="CO38" i="9"/>
  <c r="CS38" i="9"/>
  <c r="CW38" i="9"/>
  <c r="CM38" i="9"/>
  <c r="CQ38" i="9"/>
  <c r="CU38" i="9"/>
  <c r="U38" i="9"/>
  <c r="CR38" i="9"/>
  <c r="CL38" i="9"/>
  <c r="CT38" i="9"/>
  <c r="CN38" i="9"/>
  <c r="CV38" i="9"/>
  <c r="CP38" i="9"/>
  <c r="AS40" i="9"/>
  <c r="AW40" i="9"/>
  <c r="BA40" i="9"/>
  <c r="AQ40" i="9"/>
  <c r="AU40" i="9"/>
  <c r="AY40" i="9"/>
  <c r="Q40" i="9"/>
  <c r="AR40" i="9"/>
  <c r="AZ40" i="9"/>
  <c r="AT40" i="9"/>
  <c r="AV40" i="9"/>
  <c r="AP40" i="9"/>
  <c r="AX40" i="9"/>
  <c r="FI45" i="9"/>
  <c r="FM45" i="9"/>
  <c r="FQ45" i="9"/>
  <c r="FF45" i="9"/>
  <c r="FJ45" i="9"/>
  <c r="FN45" i="9"/>
  <c r="FG45" i="9"/>
  <c r="FK45" i="9"/>
  <c r="FO45" i="9"/>
  <c r="FH45" i="9"/>
  <c r="FL45" i="9"/>
  <c r="FP45" i="9"/>
  <c r="BC9" i="8"/>
  <c r="BG9" i="8"/>
  <c r="BK9" i="8"/>
  <c r="BD9" i="8"/>
  <c r="BH9" i="8"/>
  <c r="BL9" i="8"/>
  <c r="BE9" i="8"/>
  <c r="BI9" i="8"/>
  <c r="BM9" i="8"/>
  <c r="AC62" i="8"/>
  <c r="C8" i="17" s="1"/>
  <c r="BB9" i="8"/>
  <c r="BF9" i="8"/>
  <c r="BJ9" i="8"/>
  <c r="CN10" i="9"/>
  <c r="CR10" i="9"/>
  <c r="CV10" i="9"/>
  <c r="CO10" i="9"/>
  <c r="CS10" i="9"/>
  <c r="CW10" i="9"/>
  <c r="CL10" i="9"/>
  <c r="CP10" i="9"/>
  <c r="CT10" i="9"/>
  <c r="CM10" i="9"/>
  <c r="CQ10" i="9"/>
  <c r="CU10" i="9"/>
  <c r="DX10" i="9"/>
  <c r="EB10" i="9"/>
  <c r="EF10" i="9"/>
  <c r="DY10" i="9"/>
  <c r="EC10" i="9"/>
  <c r="EG10" i="9"/>
  <c r="DV10" i="9"/>
  <c r="DZ10" i="9"/>
  <c r="ED10" i="9"/>
  <c r="DW10" i="9"/>
  <c r="EA10" i="9"/>
  <c r="EE10" i="9"/>
  <c r="BP10" i="9"/>
  <c r="BT10" i="9"/>
  <c r="BX10" i="9"/>
  <c r="BQ10" i="9"/>
  <c r="BU10" i="9"/>
  <c r="BY10" i="9"/>
  <c r="BN10" i="9"/>
  <c r="BR10" i="9"/>
  <c r="BV10" i="9"/>
  <c r="BO10" i="9"/>
  <c r="BS10" i="9"/>
  <c r="BW10" i="9"/>
  <c r="D10" i="11"/>
  <c r="T10" i="10"/>
  <c r="X10" i="10"/>
  <c r="AB10" i="10"/>
  <c r="AF10" i="10"/>
  <c r="AJ10" i="10"/>
  <c r="Q10" i="10"/>
  <c r="U10" i="10"/>
  <c r="Y10" i="10"/>
  <c r="AC10" i="10"/>
  <c r="AG10" i="10"/>
  <c r="AK10" i="10"/>
  <c r="A10" i="10"/>
  <c r="S10" i="10"/>
  <c r="W10" i="10"/>
  <c r="AA10" i="10"/>
  <c r="AE10" i="10"/>
  <c r="AI10" i="10"/>
  <c r="V10" i="10"/>
  <c r="AL10" i="10"/>
  <c r="Z10" i="10"/>
  <c r="AD10" i="10"/>
  <c r="R10" i="10"/>
  <c r="AH10" i="10"/>
  <c r="S14" i="8"/>
  <c r="BP14" i="8"/>
  <c r="BT14" i="8"/>
  <c r="BX14" i="8"/>
  <c r="BQ14" i="8"/>
  <c r="BU14" i="8"/>
  <c r="BY14" i="8"/>
  <c r="BN14" i="8"/>
  <c r="BR14" i="8"/>
  <c r="BV14" i="8"/>
  <c r="BO14" i="8"/>
  <c r="BS14" i="8"/>
  <c r="BW14" i="8"/>
  <c r="S16" i="8"/>
  <c r="BP16" i="8"/>
  <c r="BT16" i="8"/>
  <c r="BX16" i="8"/>
  <c r="BQ16" i="8"/>
  <c r="BU16" i="8"/>
  <c r="BY16" i="8"/>
  <c r="BN16" i="8"/>
  <c r="BR16" i="8"/>
  <c r="BV16" i="8"/>
  <c r="BO16" i="8"/>
  <c r="BS16" i="8"/>
  <c r="BW16" i="8"/>
  <c r="S18" i="8"/>
  <c r="BP18" i="8"/>
  <c r="BT18" i="8"/>
  <c r="BX18" i="8"/>
  <c r="BQ18" i="8"/>
  <c r="BU18" i="8"/>
  <c r="BY18" i="8"/>
  <c r="BN18" i="8"/>
  <c r="BR18" i="8"/>
  <c r="BV18" i="8"/>
  <c r="BO18" i="8"/>
  <c r="BS18" i="8"/>
  <c r="BW18" i="8"/>
  <c r="S20" i="8"/>
  <c r="BP20" i="8"/>
  <c r="BT20" i="8"/>
  <c r="BX20" i="8"/>
  <c r="BQ20" i="8"/>
  <c r="BU20" i="8"/>
  <c r="BY20" i="8"/>
  <c r="BN20" i="8"/>
  <c r="BR20" i="8"/>
  <c r="BV20" i="8"/>
  <c r="BO20" i="8"/>
  <c r="BS20" i="8"/>
  <c r="BW20" i="8"/>
  <c r="S22" i="8"/>
  <c r="BP22" i="8"/>
  <c r="BT22" i="8"/>
  <c r="BX22" i="8"/>
  <c r="BQ22" i="8"/>
  <c r="BU22" i="8"/>
  <c r="BY22" i="8"/>
  <c r="BN22" i="8"/>
  <c r="BR22" i="8"/>
  <c r="BV22" i="8"/>
  <c r="BO22" i="8"/>
  <c r="BS22" i="8"/>
  <c r="BW22" i="8"/>
  <c r="S24" i="8"/>
  <c r="BP24" i="8"/>
  <c r="BT24" i="8"/>
  <c r="BX24" i="8"/>
  <c r="BQ24" i="8"/>
  <c r="BU24" i="8"/>
  <c r="BY24" i="8"/>
  <c r="BN24" i="8"/>
  <c r="BR24" i="8"/>
  <c r="BV24" i="8"/>
  <c r="BO24" i="8"/>
  <c r="BS24" i="8"/>
  <c r="BW24" i="8"/>
  <c r="S26" i="8"/>
  <c r="BP26" i="8"/>
  <c r="BT26" i="8"/>
  <c r="BX26" i="8"/>
  <c r="BQ26" i="8"/>
  <c r="BU26" i="8"/>
  <c r="BY26" i="8"/>
  <c r="BN26" i="8"/>
  <c r="BR26" i="8"/>
  <c r="BV26" i="8"/>
  <c r="BO26" i="8"/>
  <c r="BS26" i="8"/>
  <c r="BW26" i="8"/>
  <c r="S28" i="8"/>
  <c r="BP28" i="8"/>
  <c r="BT28" i="8"/>
  <c r="BX28" i="8"/>
  <c r="BQ28" i="8"/>
  <c r="BU28" i="8"/>
  <c r="BY28" i="8"/>
  <c r="BN28" i="8"/>
  <c r="BR28" i="8"/>
  <c r="BV28" i="8"/>
  <c r="BO28" i="8"/>
  <c r="BS28" i="8"/>
  <c r="BW28" i="8"/>
  <c r="EH32" i="8"/>
  <c r="EL32" i="8"/>
  <c r="EP32" i="8"/>
  <c r="EI32" i="8"/>
  <c r="EM32" i="8"/>
  <c r="EQ32" i="8"/>
  <c r="EJ32" i="8"/>
  <c r="EN32" i="8"/>
  <c r="ER32" i="8"/>
  <c r="EK32" i="8"/>
  <c r="EO32" i="8"/>
  <c r="ES32" i="8"/>
  <c r="FH33" i="8"/>
  <c r="FL33" i="8"/>
  <c r="FP33" i="8"/>
  <c r="FI33" i="8"/>
  <c r="FM33" i="8"/>
  <c r="FQ33" i="8"/>
  <c r="FF33" i="8"/>
  <c r="FJ33" i="8"/>
  <c r="FN33" i="8"/>
  <c r="FG33" i="8"/>
  <c r="FK33" i="8"/>
  <c r="FO33" i="8"/>
  <c r="U34" i="8"/>
  <c r="CL34" i="8"/>
  <c r="CP34" i="8"/>
  <c r="CT34" i="8"/>
  <c r="CM34" i="8"/>
  <c r="CQ34" i="8"/>
  <c r="CU34" i="8"/>
  <c r="CN34" i="8"/>
  <c r="CR34" i="8"/>
  <c r="CV34" i="8"/>
  <c r="CO34" i="8"/>
  <c r="CS34" i="8"/>
  <c r="CW34" i="8"/>
  <c r="W35" i="8"/>
  <c r="DL35" i="8"/>
  <c r="DP35" i="8"/>
  <c r="DT35" i="8"/>
  <c r="DM35" i="8"/>
  <c r="DQ35" i="8"/>
  <c r="DU35" i="8"/>
  <c r="DJ35" i="8"/>
  <c r="DN35" i="8"/>
  <c r="DR35" i="8"/>
  <c r="DK35" i="8"/>
  <c r="DO35" i="8"/>
  <c r="DS35" i="8"/>
  <c r="Q36" i="8"/>
  <c r="AP36" i="8"/>
  <c r="AT36" i="8"/>
  <c r="AX36" i="8"/>
  <c r="AQ36" i="8"/>
  <c r="AU36" i="8"/>
  <c r="AY36" i="8"/>
  <c r="AR36" i="8"/>
  <c r="AV36" i="8"/>
  <c r="AZ36" i="8"/>
  <c r="AS36" i="8"/>
  <c r="AW36" i="8"/>
  <c r="BA36" i="8"/>
  <c r="S37" i="8"/>
  <c r="BP37" i="8"/>
  <c r="BT37" i="8"/>
  <c r="BX37" i="8"/>
  <c r="BQ37" i="8"/>
  <c r="BU37" i="8"/>
  <c r="BY37" i="8"/>
  <c r="BN37" i="8"/>
  <c r="BR37" i="8"/>
  <c r="BV37" i="8"/>
  <c r="BO37" i="8"/>
  <c r="BS37" i="8"/>
  <c r="BW37" i="8"/>
  <c r="EH40" i="8"/>
  <c r="EL40" i="8"/>
  <c r="EP40" i="8"/>
  <c r="EI40" i="8"/>
  <c r="EM40" i="8"/>
  <c r="EQ40" i="8"/>
  <c r="EJ40" i="8"/>
  <c r="EN40" i="8"/>
  <c r="ER40" i="8"/>
  <c r="EK40" i="8"/>
  <c r="EO40" i="8"/>
  <c r="ES40" i="8"/>
  <c r="FH41" i="8"/>
  <c r="FL41" i="8"/>
  <c r="FP41" i="8"/>
  <c r="FI41" i="8"/>
  <c r="FM41" i="8"/>
  <c r="FQ41" i="8"/>
  <c r="FF41" i="8"/>
  <c r="FJ41" i="8"/>
  <c r="FN41" i="8"/>
  <c r="FG41" i="8"/>
  <c r="FK41" i="8"/>
  <c r="FO41" i="8"/>
  <c r="EH42" i="8"/>
  <c r="EL42" i="8"/>
  <c r="EP42" i="8"/>
  <c r="EI42" i="8"/>
  <c r="EM42" i="8"/>
  <c r="EQ42" i="8"/>
  <c r="EJ42" i="8"/>
  <c r="EN42" i="8"/>
  <c r="ER42" i="8"/>
  <c r="EK42" i="8"/>
  <c r="EO42" i="8"/>
  <c r="ES42" i="8"/>
  <c r="FH43" i="8"/>
  <c r="FL43" i="8"/>
  <c r="FP43" i="8"/>
  <c r="FI43" i="8"/>
  <c r="FM43" i="8"/>
  <c r="FQ43" i="8"/>
  <c r="FF43" i="8"/>
  <c r="FJ43" i="8"/>
  <c r="FN43" i="8"/>
  <c r="FG43" i="8"/>
  <c r="FK43" i="8"/>
  <c r="FO43" i="8"/>
  <c r="BQ21" i="9"/>
  <c r="BU21" i="9"/>
  <c r="BY21" i="9"/>
  <c r="BN21" i="9"/>
  <c r="BR21" i="9"/>
  <c r="BV21" i="9"/>
  <c r="BO21" i="9"/>
  <c r="BS21" i="9"/>
  <c r="BW21" i="9"/>
  <c r="BT21" i="9"/>
  <c r="BX21" i="9"/>
  <c r="S21" i="9"/>
  <c r="BP21" i="9"/>
  <c r="BQ25" i="9"/>
  <c r="BU25" i="9"/>
  <c r="BY25" i="9"/>
  <c r="BN25" i="9"/>
  <c r="BR25" i="9"/>
  <c r="BV25" i="9"/>
  <c r="BO25" i="9"/>
  <c r="BS25" i="9"/>
  <c r="BW25" i="9"/>
  <c r="BT25" i="9"/>
  <c r="BX25" i="9"/>
  <c r="S25" i="9"/>
  <c r="BP25" i="9"/>
  <c r="BQ29" i="9"/>
  <c r="BU29" i="9"/>
  <c r="BY29" i="9"/>
  <c r="BN29" i="9"/>
  <c r="BR29" i="9"/>
  <c r="BV29" i="9"/>
  <c r="BO29" i="9"/>
  <c r="BS29" i="9"/>
  <c r="BW29" i="9"/>
  <c r="BT29" i="9"/>
  <c r="BX29" i="9"/>
  <c r="S29" i="9"/>
  <c r="BP29" i="9"/>
  <c r="BQ34" i="9"/>
  <c r="BU34" i="9"/>
  <c r="BY34" i="9"/>
  <c r="BN34" i="9"/>
  <c r="BR34" i="9"/>
  <c r="BV34" i="9"/>
  <c r="BO34" i="9"/>
  <c r="BS34" i="9"/>
  <c r="BW34" i="9"/>
  <c r="BT34" i="9"/>
  <c r="BX34" i="9"/>
  <c r="S34" i="9"/>
  <c r="BP34" i="9"/>
  <c r="EI37" i="9"/>
  <c r="EM37" i="9"/>
  <c r="EQ37" i="9"/>
  <c r="EK37" i="9"/>
  <c r="EO37" i="9"/>
  <c r="ES37" i="9"/>
  <c r="EH37" i="9"/>
  <c r="EP37" i="9"/>
  <c r="EJ37" i="9"/>
  <c r="ER37" i="9"/>
  <c r="EL37" i="9"/>
  <c r="EN37" i="9"/>
  <c r="FI40" i="9"/>
  <c r="FM40" i="9"/>
  <c r="FQ40" i="9"/>
  <c r="FG40" i="9"/>
  <c r="FK40" i="9"/>
  <c r="FO40" i="9"/>
  <c r="FH40" i="9"/>
  <c r="FP40" i="9"/>
  <c r="FJ40" i="9"/>
  <c r="FL40" i="9"/>
  <c r="FF40" i="9"/>
  <c r="FN40" i="9"/>
  <c r="EI7" i="9"/>
  <c r="EM7" i="9"/>
  <c r="EQ7" i="9"/>
  <c r="EJ7" i="9"/>
  <c r="EN7" i="9"/>
  <c r="ER7" i="9"/>
  <c r="EK7" i="9"/>
  <c r="EO7" i="9"/>
  <c r="ES7" i="9"/>
  <c r="EH7" i="9"/>
  <c r="EL7" i="9"/>
  <c r="EP7" i="9"/>
  <c r="CA7" i="9"/>
  <c r="CE7" i="9"/>
  <c r="CI7" i="9"/>
  <c r="CB7" i="9"/>
  <c r="CF7" i="9"/>
  <c r="CJ7" i="9"/>
  <c r="CC7" i="9"/>
  <c r="CG7" i="9"/>
  <c r="CK7" i="9"/>
  <c r="BZ7" i="9"/>
  <c r="CD7" i="9"/>
  <c r="CH7" i="9"/>
  <c r="FG7" i="9"/>
  <c r="FK7" i="9"/>
  <c r="FO7" i="9"/>
  <c r="FH7" i="9"/>
  <c r="FL7" i="9"/>
  <c r="FP7" i="9"/>
  <c r="FI7" i="9"/>
  <c r="FM7" i="9"/>
  <c r="FQ7" i="9"/>
  <c r="FF7" i="9"/>
  <c r="FJ7" i="9"/>
  <c r="FN7" i="9"/>
  <c r="BC11" i="9"/>
  <c r="BG11" i="9"/>
  <c r="BK11" i="9"/>
  <c r="BD11" i="9"/>
  <c r="BH11" i="9"/>
  <c r="BL11" i="9"/>
  <c r="BE11" i="9"/>
  <c r="BI11" i="9"/>
  <c r="BM11" i="9"/>
  <c r="BB11" i="9"/>
  <c r="BF11" i="9"/>
  <c r="BJ11" i="9"/>
  <c r="Y62" i="9"/>
  <c r="J27" i="17" s="1"/>
  <c r="DX8" i="8"/>
  <c r="EB8" i="8"/>
  <c r="EF8" i="8"/>
  <c r="AI62" i="8"/>
  <c r="I8" i="17" s="1"/>
  <c r="DY8" i="8"/>
  <c r="EC8" i="8"/>
  <c r="EG8" i="8"/>
  <c r="DV8" i="8"/>
  <c r="DZ8" i="8"/>
  <c r="ED8" i="8"/>
  <c r="DW8" i="8"/>
  <c r="EA8" i="8"/>
  <c r="EE8" i="8"/>
  <c r="X21" i="17"/>
  <c r="X47" i="17"/>
  <c r="X34" i="17"/>
  <c r="BB10" i="8"/>
  <c r="BF10" i="8"/>
  <c r="BJ10" i="8"/>
  <c r="BC10" i="8"/>
  <c r="BG10" i="8"/>
  <c r="BK10" i="8"/>
  <c r="BD10" i="8"/>
  <c r="BH10" i="8"/>
  <c r="BL10" i="8"/>
  <c r="BE10" i="8"/>
  <c r="BI10" i="8"/>
  <c r="BM10" i="8"/>
  <c r="BP12" i="8"/>
  <c r="BT12" i="8"/>
  <c r="BX12" i="8"/>
  <c r="BQ12" i="8"/>
  <c r="BU12" i="8"/>
  <c r="BY12" i="8"/>
  <c r="BN12" i="8"/>
  <c r="BR12" i="8"/>
  <c r="BV12" i="8"/>
  <c r="BO12" i="8"/>
  <c r="BS12" i="8"/>
  <c r="BW12" i="8"/>
  <c r="BB13" i="8"/>
  <c r="BF13" i="8"/>
  <c r="BJ13" i="8"/>
  <c r="R13" i="8"/>
  <c r="BC13" i="8"/>
  <c r="BG13" i="8"/>
  <c r="BK13" i="8"/>
  <c r="BD13" i="8"/>
  <c r="BH13" i="8"/>
  <c r="BL13" i="8"/>
  <c r="BE13" i="8"/>
  <c r="BI13" i="8"/>
  <c r="BM13" i="8"/>
  <c r="DJ14" i="9"/>
  <c r="DN14" i="9"/>
  <c r="DR14" i="9"/>
  <c r="DK14" i="9"/>
  <c r="DO14" i="9"/>
  <c r="DS14" i="9"/>
  <c r="W14" i="9"/>
  <c r="DL14" i="9"/>
  <c r="DP14" i="9"/>
  <c r="DT14" i="9"/>
  <c r="DM14" i="9"/>
  <c r="DQ14" i="9"/>
  <c r="DU14" i="9"/>
  <c r="CX14" i="9"/>
  <c r="DB14" i="9"/>
  <c r="DF14" i="9"/>
  <c r="V14" i="9"/>
  <c r="CY14" i="9"/>
  <c r="DC14" i="9"/>
  <c r="DG14" i="9"/>
  <c r="CZ14" i="9"/>
  <c r="DD14" i="9"/>
  <c r="DH14" i="9"/>
  <c r="DA14" i="9"/>
  <c r="DE14" i="9"/>
  <c r="DI14" i="9"/>
  <c r="U14" i="9"/>
  <c r="CL14" i="9"/>
  <c r="CP14" i="9"/>
  <c r="CT14" i="9"/>
  <c r="CM14" i="9"/>
  <c r="CQ14" i="9"/>
  <c r="CU14" i="9"/>
  <c r="CN14" i="9"/>
  <c r="CR14" i="9"/>
  <c r="CV14" i="9"/>
  <c r="CO14" i="9"/>
  <c r="CS14" i="9"/>
  <c r="CW14" i="9"/>
  <c r="D16" i="11"/>
  <c r="A16" i="10"/>
  <c r="AD16" i="10"/>
  <c r="AH16" i="10"/>
  <c r="AL16" i="10"/>
  <c r="AE16" i="10"/>
  <c r="AJ16" i="10"/>
  <c r="AF16" i="10"/>
  <c r="AK16" i="10"/>
  <c r="AB16" i="10"/>
  <c r="AG16" i="10"/>
  <c r="AC16" i="10"/>
  <c r="AI16" i="10"/>
  <c r="EH16" i="9"/>
  <c r="EL16" i="9"/>
  <c r="EP16" i="9"/>
  <c r="EI16" i="9"/>
  <c r="EM16" i="9"/>
  <c r="EQ16" i="9"/>
  <c r="EJ16" i="9"/>
  <c r="EN16" i="9"/>
  <c r="ER16" i="9"/>
  <c r="EK16" i="9"/>
  <c r="EO16" i="9"/>
  <c r="ES16" i="9"/>
  <c r="DX16" i="8"/>
  <c r="EB16" i="8"/>
  <c r="EF16" i="8"/>
  <c r="X16" i="8"/>
  <c r="DY16" i="8"/>
  <c r="EC16" i="8"/>
  <c r="EG16" i="8"/>
  <c r="DV16" i="8"/>
  <c r="DZ16" i="8"/>
  <c r="ED16" i="8"/>
  <c r="DW16" i="8"/>
  <c r="EA16" i="8"/>
  <c r="EE16" i="8"/>
  <c r="ET17" i="8"/>
  <c r="EX17" i="8"/>
  <c r="FB17" i="8"/>
  <c r="EU17" i="8"/>
  <c r="EY17" i="8"/>
  <c r="FC17" i="8"/>
  <c r="EV17" i="8"/>
  <c r="EZ17" i="8"/>
  <c r="FD17" i="8"/>
  <c r="EW17" i="8"/>
  <c r="FA17" i="8"/>
  <c r="FE17" i="8"/>
  <c r="CA18" i="9"/>
  <c r="CE18" i="9"/>
  <c r="CI18" i="9"/>
  <c r="CB18" i="9"/>
  <c r="CF18" i="9"/>
  <c r="CJ18" i="9"/>
  <c r="T18" i="9"/>
  <c r="CC18" i="9"/>
  <c r="CG18" i="9"/>
  <c r="CK18" i="9"/>
  <c r="BZ18" i="9"/>
  <c r="CD18" i="9"/>
  <c r="CH18" i="9"/>
  <c r="R18" i="9"/>
  <c r="BC18" i="9"/>
  <c r="BG18" i="9"/>
  <c r="BK18" i="9"/>
  <c r="BD18" i="9"/>
  <c r="BH18" i="9"/>
  <c r="BL18" i="9"/>
  <c r="BE18" i="9"/>
  <c r="BI18" i="9"/>
  <c r="BM18" i="9"/>
  <c r="BJ18" i="9"/>
  <c r="BB18" i="9"/>
  <c r="BF18" i="9"/>
  <c r="CX19" i="8"/>
  <c r="DB19" i="8"/>
  <c r="DF19" i="8"/>
  <c r="V19" i="8"/>
  <c r="CY19" i="8"/>
  <c r="DC19" i="8"/>
  <c r="DG19" i="8"/>
  <c r="CZ19" i="8"/>
  <c r="DD19" i="8"/>
  <c r="DH19" i="8"/>
  <c r="DA19" i="8"/>
  <c r="DE19" i="8"/>
  <c r="DI19" i="8"/>
  <c r="DW20" i="9"/>
  <c r="EA20" i="9"/>
  <c r="EE20" i="9"/>
  <c r="DX20" i="9"/>
  <c r="EB20" i="9"/>
  <c r="EF20" i="9"/>
  <c r="X20" i="9"/>
  <c r="DY20" i="9"/>
  <c r="EC20" i="9"/>
  <c r="EG20" i="9"/>
  <c r="DV20" i="9"/>
  <c r="DZ20" i="9"/>
  <c r="ED20" i="9"/>
  <c r="BO20" i="9"/>
  <c r="BS20" i="9"/>
  <c r="BW20" i="9"/>
  <c r="S20" i="9"/>
  <c r="BP20" i="9"/>
  <c r="BT20" i="9"/>
  <c r="BX20" i="9"/>
  <c r="BQ20" i="9"/>
  <c r="BU20" i="9"/>
  <c r="BY20" i="9"/>
  <c r="BN20" i="9"/>
  <c r="BR20" i="9"/>
  <c r="BV20" i="9"/>
  <c r="V20" i="9"/>
  <c r="CY20" i="9"/>
  <c r="DC20" i="9"/>
  <c r="DG20" i="9"/>
  <c r="CZ20" i="9"/>
  <c r="DD20" i="9"/>
  <c r="DH20" i="9"/>
  <c r="DA20" i="9"/>
  <c r="DE20" i="9"/>
  <c r="DI20" i="9"/>
  <c r="DF20" i="9"/>
  <c r="CX20" i="9"/>
  <c r="DB20" i="9"/>
  <c r="FG22" i="9"/>
  <c r="FK22" i="9"/>
  <c r="FO22" i="9"/>
  <c r="FH22" i="9"/>
  <c r="FL22" i="9"/>
  <c r="FP22" i="9"/>
  <c r="FI22" i="9"/>
  <c r="FM22" i="9"/>
  <c r="FQ22" i="9"/>
  <c r="FF22" i="9"/>
  <c r="FJ22" i="9"/>
  <c r="FN22" i="9"/>
  <c r="D22" i="11"/>
  <c r="AC22" i="10"/>
  <c r="AG22" i="10"/>
  <c r="AK22" i="10"/>
  <c r="A22" i="10"/>
  <c r="AD22" i="10"/>
  <c r="AH22" i="10"/>
  <c r="AL22" i="10"/>
  <c r="AE22" i="10"/>
  <c r="AI22" i="10"/>
  <c r="AB22" i="10"/>
  <c r="AF22" i="10"/>
  <c r="AJ22" i="10"/>
  <c r="CB22" i="8"/>
  <c r="CF22" i="8"/>
  <c r="CJ22" i="8"/>
  <c r="T22" i="8"/>
  <c r="CC22" i="8"/>
  <c r="CG22" i="8"/>
  <c r="CK22" i="8"/>
  <c r="BZ22" i="8"/>
  <c r="CD22" i="8"/>
  <c r="CH22" i="8"/>
  <c r="CA22" i="8"/>
  <c r="CE22" i="8"/>
  <c r="CI22" i="8"/>
  <c r="CX23" i="8"/>
  <c r="DB23" i="8"/>
  <c r="DF23" i="8"/>
  <c r="V23" i="8"/>
  <c r="CY23" i="8"/>
  <c r="DC23" i="8"/>
  <c r="DG23" i="8"/>
  <c r="CZ23" i="8"/>
  <c r="DD23" i="8"/>
  <c r="DH23" i="8"/>
  <c r="DA23" i="8"/>
  <c r="DE23" i="8"/>
  <c r="DI23" i="8"/>
  <c r="DW24" i="9"/>
  <c r="EA24" i="9"/>
  <c r="EE24" i="9"/>
  <c r="DX24" i="9"/>
  <c r="EB24" i="9"/>
  <c r="EF24" i="9"/>
  <c r="X24" i="9"/>
  <c r="DY24" i="9"/>
  <c r="EC24" i="9"/>
  <c r="EG24" i="9"/>
  <c r="DV24" i="9"/>
  <c r="DZ24" i="9"/>
  <c r="ED24" i="9"/>
  <c r="BO24" i="9"/>
  <c r="BS24" i="9"/>
  <c r="BW24" i="9"/>
  <c r="S24" i="9"/>
  <c r="BP24" i="9"/>
  <c r="BT24" i="9"/>
  <c r="BX24" i="9"/>
  <c r="BQ24" i="9"/>
  <c r="BU24" i="9"/>
  <c r="BY24" i="9"/>
  <c r="BN24" i="9"/>
  <c r="BR24" i="9"/>
  <c r="BV24" i="9"/>
  <c r="V24" i="9"/>
  <c r="CY24" i="9"/>
  <c r="DC24" i="9"/>
  <c r="DG24" i="9"/>
  <c r="CZ24" i="9"/>
  <c r="DD24" i="9"/>
  <c r="DH24" i="9"/>
  <c r="DA24" i="9"/>
  <c r="DE24" i="9"/>
  <c r="DI24" i="9"/>
  <c r="DF24" i="9"/>
  <c r="CX24" i="9"/>
  <c r="DB24" i="9"/>
  <c r="FG26" i="9"/>
  <c r="FK26" i="9"/>
  <c r="FO26" i="9"/>
  <c r="FH26" i="9"/>
  <c r="FL26" i="9"/>
  <c r="FP26" i="9"/>
  <c r="FI26" i="9"/>
  <c r="FM26" i="9"/>
  <c r="FQ26" i="9"/>
  <c r="FF26" i="9"/>
  <c r="FJ26" i="9"/>
  <c r="FN26" i="9"/>
  <c r="D26" i="11"/>
  <c r="AC26" i="10"/>
  <c r="AG26" i="10"/>
  <c r="AK26" i="10"/>
  <c r="A26" i="10"/>
  <c r="AD26" i="10"/>
  <c r="AH26" i="10"/>
  <c r="AL26" i="10"/>
  <c r="AE26" i="10"/>
  <c r="AI26" i="10"/>
  <c r="AB26" i="10"/>
  <c r="AF26" i="10"/>
  <c r="AJ26" i="10"/>
  <c r="CB26" i="8"/>
  <c r="CF26" i="8"/>
  <c r="CJ26" i="8"/>
  <c r="T26" i="8"/>
  <c r="CC26" i="8"/>
  <c r="CG26" i="8"/>
  <c r="CK26" i="8"/>
  <c r="BZ26" i="8"/>
  <c r="CD26" i="8"/>
  <c r="CH26" i="8"/>
  <c r="CA26" i="8"/>
  <c r="CE26" i="8"/>
  <c r="CI26" i="8"/>
  <c r="CX27" i="8"/>
  <c r="DB27" i="8"/>
  <c r="DF27" i="8"/>
  <c r="V27" i="8"/>
  <c r="CY27" i="8"/>
  <c r="DC27" i="8"/>
  <c r="DG27" i="8"/>
  <c r="CZ27" i="8"/>
  <c r="DD27" i="8"/>
  <c r="DH27" i="8"/>
  <c r="DA27" i="8"/>
  <c r="DE27" i="8"/>
  <c r="DI27" i="8"/>
  <c r="DW28" i="9"/>
  <c r="EA28" i="9"/>
  <c r="EE28" i="9"/>
  <c r="DX28" i="9"/>
  <c r="EB28" i="9"/>
  <c r="EF28" i="9"/>
  <c r="X28" i="9"/>
  <c r="DY28" i="9"/>
  <c r="EC28" i="9"/>
  <c r="EG28" i="9"/>
  <c r="DV28" i="9"/>
  <c r="DZ28" i="9"/>
  <c r="ED28" i="9"/>
  <c r="BO28" i="9"/>
  <c r="BS28" i="9"/>
  <c r="BW28" i="9"/>
  <c r="S28" i="9"/>
  <c r="BP28" i="9"/>
  <c r="BT28" i="9"/>
  <c r="BX28" i="9"/>
  <c r="BQ28" i="9"/>
  <c r="BU28" i="9"/>
  <c r="BY28" i="9"/>
  <c r="BN28" i="9"/>
  <c r="BR28" i="9"/>
  <c r="BV28" i="9"/>
  <c r="V28" i="9"/>
  <c r="CY28" i="9"/>
  <c r="DC28" i="9"/>
  <c r="DG28" i="9"/>
  <c r="CZ28" i="9"/>
  <c r="DD28" i="9"/>
  <c r="DH28" i="9"/>
  <c r="DA28" i="9"/>
  <c r="DE28" i="9"/>
  <c r="DI28" i="9"/>
  <c r="DF28" i="9"/>
  <c r="CX28" i="9"/>
  <c r="DB28" i="9"/>
  <c r="FG30" i="9"/>
  <c r="FK30" i="9"/>
  <c r="FO30" i="9"/>
  <c r="FH30" i="9"/>
  <c r="FL30" i="9"/>
  <c r="FP30" i="9"/>
  <c r="FI30" i="9"/>
  <c r="FM30" i="9"/>
  <c r="FQ30" i="9"/>
  <c r="FF30" i="9"/>
  <c r="FJ30" i="9"/>
  <c r="FN30" i="9"/>
  <c r="D30" i="11"/>
  <c r="AC30" i="10"/>
  <c r="AG30" i="10"/>
  <c r="AK30" i="10"/>
  <c r="A30" i="10"/>
  <c r="AD30" i="10"/>
  <c r="AH30" i="10"/>
  <c r="AL30" i="10"/>
  <c r="AE30" i="10"/>
  <c r="AI30" i="10"/>
  <c r="AB30" i="10"/>
  <c r="AF30" i="10"/>
  <c r="AJ30" i="10"/>
  <c r="CB30" i="8"/>
  <c r="CF30" i="8"/>
  <c r="CJ30" i="8"/>
  <c r="T30" i="8"/>
  <c r="CC30" i="8"/>
  <c r="CG30" i="8"/>
  <c r="CK30" i="8"/>
  <c r="BZ30" i="8"/>
  <c r="CD30" i="8"/>
  <c r="CH30" i="8"/>
  <c r="CA30" i="8"/>
  <c r="CE30" i="8"/>
  <c r="CI30" i="8"/>
  <c r="CX32" i="8"/>
  <c r="DB32" i="8"/>
  <c r="DF32" i="8"/>
  <c r="V32" i="8"/>
  <c r="CY32" i="8"/>
  <c r="DC32" i="8"/>
  <c r="DG32" i="8"/>
  <c r="CZ32" i="8"/>
  <c r="DD32" i="8"/>
  <c r="DH32" i="8"/>
  <c r="DA32" i="8"/>
  <c r="DE32" i="8"/>
  <c r="DI32" i="8"/>
  <c r="DW33" i="9"/>
  <c r="EA33" i="9"/>
  <c r="EE33" i="9"/>
  <c r="DX33" i="9"/>
  <c r="EB33" i="9"/>
  <c r="EF33" i="9"/>
  <c r="X33" i="9"/>
  <c r="DY33" i="9"/>
  <c r="EC33" i="9"/>
  <c r="EG33" i="9"/>
  <c r="DV33" i="9"/>
  <c r="DZ33" i="9"/>
  <c r="ED33" i="9"/>
  <c r="BO33" i="9"/>
  <c r="BS33" i="9"/>
  <c r="BW33" i="9"/>
  <c r="S33" i="9"/>
  <c r="BP33" i="9"/>
  <c r="BT33" i="9"/>
  <c r="BX33" i="9"/>
  <c r="BQ33" i="9"/>
  <c r="BU33" i="9"/>
  <c r="BY33" i="9"/>
  <c r="BN33" i="9"/>
  <c r="BR33" i="9"/>
  <c r="BV33" i="9"/>
  <c r="V33" i="9"/>
  <c r="CY33" i="9"/>
  <c r="DC33" i="9"/>
  <c r="DG33" i="9"/>
  <c r="CZ33" i="9"/>
  <c r="DD33" i="9"/>
  <c r="DH33" i="9"/>
  <c r="DA33" i="9"/>
  <c r="DE33" i="9"/>
  <c r="DI33" i="9"/>
  <c r="DF33" i="9"/>
  <c r="CX33" i="9"/>
  <c r="DB33" i="9"/>
  <c r="FG35" i="9"/>
  <c r="FK35" i="9"/>
  <c r="FO35" i="9"/>
  <c r="FH35" i="9"/>
  <c r="FL35" i="9"/>
  <c r="FP35" i="9"/>
  <c r="FI35" i="9"/>
  <c r="FM35" i="9"/>
  <c r="FQ35" i="9"/>
  <c r="FF35" i="9"/>
  <c r="FJ35" i="9"/>
  <c r="FN35" i="9"/>
  <c r="D35" i="11"/>
  <c r="AC35" i="10"/>
  <c r="AG35" i="10"/>
  <c r="AK35" i="10"/>
  <c r="A35" i="10"/>
  <c r="AD35" i="10"/>
  <c r="AH35" i="10"/>
  <c r="AL35" i="10"/>
  <c r="AE35" i="10"/>
  <c r="AI35" i="10"/>
  <c r="AB35" i="10"/>
  <c r="AF35" i="10"/>
  <c r="AJ35" i="10"/>
  <c r="CB35" i="8"/>
  <c r="CF35" i="8"/>
  <c r="CJ35" i="8"/>
  <c r="T35" i="8"/>
  <c r="CC35" i="8"/>
  <c r="CG35" i="8"/>
  <c r="CK35" i="8"/>
  <c r="BZ35" i="8"/>
  <c r="CD35" i="8"/>
  <c r="CH35" i="8"/>
  <c r="CA35" i="8"/>
  <c r="CE35" i="8"/>
  <c r="CI35" i="8"/>
  <c r="CX36" i="8"/>
  <c r="DB36" i="8"/>
  <c r="DF36" i="8"/>
  <c r="V36" i="8"/>
  <c r="CY36" i="8"/>
  <c r="DC36" i="8"/>
  <c r="DG36" i="8"/>
  <c r="CZ36" i="8"/>
  <c r="DD36" i="8"/>
  <c r="DH36" i="8"/>
  <c r="DA36" i="8"/>
  <c r="DE36" i="8"/>
  <c r="DI36" i="8"/>
  <c r="DW37" i="9"/>
  <c r="EA37" i="9"/>
  <c r="EE37" i="9"/>
  <c r="X37" i="9"/>
  <c r="DY37" i="9"/>
  <c r="EC37" i="9"/>
  <c r="EG37" i="9"/>
  <c r="DZ37" i="9"/>
  <c r="EB37" i="9"/>
  <c r="DV37" i="9"/>
  <c r="ED37" i="9"/>
  <c r="DX37" i="9"/>
  <c r="EF37" i="9"/>
  <c r="EU37" i="9"/>
  <c r="EY37" i="9"/>
  <c r="FC37" i="9"/>
  <c r="EW37" i="9"/>
  <c r="FA37" i="9"/>
  <c r="FE37" i="9"/>
  <c r="EX37" i="9"/>
  <c r="EZ37" i="9"/>
  <c r="ET37" i="9"/>
  <c r="FB37" i="9"/>
  <c r="EV37" i="9"/>
  <c r="FD37" i="9"/>
  <c r="DX37" i="8"/>
  <c r="EB37" i="8"/>
  <c r="EF37" i="8"/>
  <c r="X37" i="8"/>
  <c r="DY37" i="8"/>
  <c r="EC37" i="8"/>
  <c r="EG37" i="8"/>
  <c r="DV37" i="8"/>
  <c r="DZ37" i="8"/>
  <c r="ED37" i="8"/>
  <c r="DW37" i="8"/>
  <c r="EA37" i="8"/>
  <c r="EE37" i="8"/>
  <c r="ET38" i="8"/>
  <c r="EX38" i="8"/>
  <c r="FB38" i="8"/>
  <c r="EU38" i="8"/>
  <c r="EY38" i="8"/>
  <c r="FC38" i="8"/>
  <c r="EV38" i="8"/>
  <c r="EZ38" i="8"/>
  <c r="FD38" i="8"/>
  <c r="EW38" i="8"/>
  <c r="FA38" i="8"/>
  <c r="FE38" i="8"/>
  <c r="CA39" i="9"/>
  <c r="CE39" i="9"/>
  <c r="CI39" i="9"/>
  <c r="T39" i="9"/>
  <c r="CC39" i="9"/>
  <c r="CG39" i="9"/>
  <c r="CK39" i="9"/>
  <c r="BZ39" i="9"/>
  <c r="CH39" i="9"/>
  <c r="CB39" i="9"/>
  <c r="CJ39" i="9"/>
  <c r="CD39" i="9"/>
  <c r="CF39" i="9"/>
  <c r="R39" i="9"/>
  <c r="BC39" i="9"/>
  <c r="BG39" i="9"/>
  <c r="BK39" i="9"/>
  <c r="BE39" i="9"/>
  <c r="BI39" i="9"/>
  <c r="BM39" i="9"/>
  <c r="BB39" i="9"/>
  <c r="BJ39" i="9"/>
  <c r="BD39" i="9"/>
  <c r="BL39" i="9"/>
  <c r="BF39" i="9"/>
  <c r="BH39" i="9"/>
  <c r="BB40" i="8"/>
  <c r="BF40" i="8"/>
  <c r="BJ40" i="8"/>
  <c r="R40" i="8"/>
  <c r="BC40" i="8"/>
  <c r="BG40" i="8"/>
  <c r="BK40" i="8"/>
  <c r="BD40" i="8"/>
  <c r="BH40" i="8"/>
  <c r="BL40" i="8"/>
  <c r="BE40" i="8"/>
  <c r="BI40" i="8"/>
  <c r="BM40" i="8"/>
  <c r="EU41" i="9"/>
  <c r="EY41" i="9"/>
  <c r="FC41" i="9"/>
  <c r="EW41" i="9"/>
  <c r="FA41" i="9"/>
  <c r="EX41" i="9"/>
  <c r="FE41" i="9"/>
  <c r="EZ41" i="9"/>
  <c r="ET41" i="9"/>
  <c r="FB41" i="9"/>
  <c r="EV41" i="9"/>
  <c r="FD41" i="9"/>
  <c r="DX41" i="8"/>
  <c r="EB41" i="8"/>
  <c r="EF41" i="8"/>
  <c r="X41" i="8"/>
  <c r="DY41" i="8"/>
  <c r="EC41" i="8"/>
  <c r="EG41" i="8"/>
  <c r="DV41" i="8"/>
  <c r="DZ41" i="8"/>
  <c r="ED41" i="8"/>
  <c r="DW41" i="8"/>
  <c r="EA41" i="8"/>
  <c r="EE41" i="8"/>
  <c r="ET42" i="8"/>
  <c r="EX42" i="8"/>
  <c r="FB42" i="8"/>
  <c r="EU42" i="8"/>
  <c r="EY42" i="8"/>
  <c r="FC42" i="8"/>
  <c r="EV42" i="8"/>
  <c r="EZ42" i="8"/>
  <c r="FD42" i="8"/>
  <c r="EW42" i="8"/>
  <c r="FA42" i="8"/>
  <c r="FE42" i="8"/>
  <c r="O20" i="17"/>
  <c r="O46" i="17"/>
  <c r="O33" i="17"/>
  <c r="DM25" i="9"/>
  <c r="DQ25" i="9"/>
  <c r="DU25" i="9"/>
  <c r="DJ25" i="9"/>
  <c r="DN25" i="9"/>
  <c r="DR25" i="9"/>
  <c r="DK25" i="9"/>
  <c r="DO25" i="9"/>
  <c r="DS25" i="9"/>
  <c r="W25" i="9"/>
  <c r="DP25" i="9"/>
  <c r="DT25" i="9"/>
  <c r="DL25" i="9"/>
  <c r="DM34" i="9"/>
  <c r="DQ34" i="9"/>
  <c r="DU34" i="9"/>
  <c r="DJ34" i="9"/>
  <c r="DN34" i="9"/>
  <c r="DR34" i="9"/>
  <c r="DK34" i="9"/>
  <c r="DO34" i="9"/>
  <c r="DS34" i="9"/>
  <c r="W34" i="9"/>
  <c r="DP34" i="9"/>
  <c r="DT34" i="9"/>
  <c r="DL34" i="9"/>
  <c r="AS38" i="9"/>
  <c r="AW38" i="9"/>
  <c r="BA38" i="9"/>
  <c r="AQ38" i="9"/>
  <c r="AU38" i="9"/>
  <c r="AY38" i="9"/>
  <c r="AV38" i="9"/>
  <c r="AP38" i="9"/>
  <c r="AX38" i="9"/>
  <c r="Q38" i="9"/>
  <c r="AR38" i="9"/>
  <c r="AZ38" i="9"/>
  <c r="AT38" i="9"/>
  <c r="D42" i="10"/>
  <c r="AC42" i="9"/>
  <c r="AG42" i="9"/>
  <c r="AK42" i="9"/>
  <c r="A42" i="9"/>
  <c r="AD42" i="9"/>
  <c r="AH42" i="9"/>
  <c r="AL42" i="9"/>
  <c r="AE42" i="9"/>
  <c r="AI42" i="9"/>
  <c r="AB42" i="9"/>
  <c r="AF42" i="9"/>
  <c r="AJ42" i="9"/>
  <c r="BZ8" i="9"/>
  <c r="CD8" i="9"/>
  <c r="CH8" i="9"/>
  <c r="CA8" i="9"/>
  <c r="CE8" i="9"/>
  <c r="CI8" i="9"/>
  <c r="CB8" i="9"/>
  <c r="CF8" i="9"/>
  <c r="CJ8" i="9"/>
  <c r="CC8" i="9"/>
  <c r="CG8" i="9"/>
  <c r="CK8" i="9"/>
  <c r="CX8" i="9"/>
  <c r="DB8" i="9"/>
  <c r="DF8" i="9"/>
  <c r="CY8" i="9"/>
  <c r="DC8" i="9"/>
  <c r="DG8" i="9"/>
  <c r="CZ8" i="9"/>
  <c r="DD8" i="9"/>
  <c r="DH8" i="9"/>
  <c r="DA8" i="9"/>
  <c r="DE8" i="9"/>
  <c r="DI8" i="9"/>
  <c r="DJ10" i="8"/>
  <c r="DN10" i="8"/>
  <c r="DR10" i="8"/>
  <c r="DK10" i="8"/>
  <c r="DO10" i="8"/>
  <c r="DS10" i="8"/>
  <c r="DL10" i="8"/>
  <c r="DP10" i="8"/>
  <c r="DT10" i="8"/>
  <c r="DM10" i="8"/>
  <c r="DQ10" i="8"/>
  <c r="DU10" i="8"/>
  <c r="DJ12" i="9"/>
  <c r="DN12" i="9"/>
  <c r="DR12" i="9"/>
  <c r="DK12" i="9"/>
  <c r="DO12" i="9"/>
  <c r="DS12" i="9"/>
  <c r="DL12" i="9"/>
  <c r="DP12" i="9"/>
  <c r="DT12" i="9"/>
  <c r="DM12" i="9"/>
  <c r="DQ12" i="9"/>
  <c r="DU12" i="9"/>
  <c r="ET12" i="9"/>
  <c r="EX12" i="9"/>
  <c r="FB12" i="9"/>
  <c r="EU12" i="9"/>
  <c r="EY12" i="9"/>
  <c r="FC12" i="9"/>
  <c r="EV12" i="9"/>
  <c r="EZ12" i="9"/>
  <c r="FD12" i="9"/>
  <c r="EW12" i="9"/>
  <c r="FA12" i="9"/>
  <c r="FE12" i="9"/>
  <c r="CL12" i="9"/>
  <c r="CP12" i="9"/>
  <c r="CT12" i="9"/>
  <c r="CM12" i="9"/>
  <c r="CQ12" i="9"/>
  <c r="CU12" i="9"/>
  <c r="CN12" i="9"/>
  <c r="CR12" i="9"/>
  <c r="CV12" i="9"/>
  <c r="CO12" i="9"/>
  <c r="CS12" i="9"/>
  <c r="CW12" i="9"/>
  <c r="FF13" i="8"/>
  <c r="FJ13" i="8"/>
  <c r="FN13" i="8"/>
  <c r="FG13" i="8"/>
  <c r="FK13" i="8"/>
  <c r="FO13" i="8"/>
  <c r="FH13" i="8"/>
  <c r="FL13" i="8"/>
  <c r="FP13" i="8"/>
  <c r="FI13" i="8"/>
  <c r="FM13" i="8"/>
  <c r="FQ13" i="8"/>
  <c r="CN14" i="8"/>
  <c r="CR14" i="8"/>
  <c r="CV14" i="8"/>
  <c r="CO14" i="8"/>
  <c r="CS14" i="8"/>
  <c r="CW14" i="8"/>
  <c r="U14" i="8"/>
  <c r="CL14" i="8"/>
  <c r="CP14" i="8"/>
  <c r="CT14" i="8"/>
  <c r="CM14" i="8"/>
  <c r="CQ14" i="8"/>
  <c r="CU14" i="8"/>
  <c r="BN15" i="8"/>
  <c r="BR15" i="8"/>
  <c r="BV15" i="8"/>
  <c r="BO15" i="8"/>
  <c r="BS15" i="8"/>
  <c r="BW15" i="8"/>
  <c r="S15" i="8"/>
  <c r="BP15" i="8"/>
  <c r="BT15" i="8"/>
  <c r="BX15" i="8"/>
  <c r="BQ15" i="8"/>
  <c r="BU15" i="8"/>
  <c r="BY15" i="8"/>
  <c r="FF17" i="8"/>
  <c r="FJ17" i="8"/>
  <c r="FN17" i="8"/>
  <c r="FG17" i="8"/>
  <c r="FK17" i="8"/>
  <c r="FO17" i="8"/>
  <c r="FH17" i="8"/>
  <c r="FL17" i="8"/>
  <c r="FP17" i="8"/>
  <c r="FI17" i="8"/>
  <c r="FM17" i="8"/>
  <c r="FQ17" i="8"/>
  <c r="CN18" i="8"/>
  <c r="CR18" i="8"/>
  <c r="CV18" i="8"/>
  <c r="CO18" i="8"/>
  <c r="CS18" i="8"/>
  <c r="CW18" i="8"/>
  <c r="U18" i="8"/>
  <c r="CL18" i="8"/>
  <c r="CP18" i="8"/>
  <c r="CT18" i="8"/>
  <c r="CM18" i="8"/>
  <c r="CQ18" i="8"/>
  <c r="CU18" i="8"/>
  <c r="BN19" i="8"/>
  <c r="BR19" i="8"/>
  <c r="BV19" i="8"/>
  <c r="BO19" i="8"/>
  <c r="BS19" i="8"/>
  <c r="BW19" i="8"/>
  <c r="S19" i="8"/>
  <c r="BP19" i="8"/>
  <c r="BT19" i="8"/>
  <c r="BX19" i="8"/>
  <c r="BQ19" i="8"/>
  <c r="BU19" i="8"/>
  <c r="BY19" i="8"/>
  <c r="FF21" i="8"/>
  <c r="FJ21" i="8"/>
  <c r="FN21" i="8"/>
  <c r="FG21" i="8"/>
  <c r="FK21" i="8"/>
  <c r="FO21" i="8"/>
  <c r="FH21" i="8"/>
  <c r="FL21" i="8"/>
  <c r="FP21" i="8"/>
  <c r="FI21" i="8"/>
  <c r="FM21" i="8"/>
  <c r="FQ21" i="8"/>
  <c r="CN22" i="8"/>
  <c r="CR22" i="8"/>
  <c r="CV22" i="8"/>
  <c r="CO22" i="8"/>
  <c r="CS22" i="8"/>
  <c r="CW22" i="8"/>
  <c r="U22" i="8"/>
  <c r="CL22" i="8"/>
  <c r="CP22" i="8"/>
  <c r="CT22" i="8"/>
  <c r="CM22" i="8"/>
  <c r="CQ22" i="8"/>
  <c r="CU22" i="8"/>
  <c r="BN23" i="8"/>
  <c r="BR23" i="8"/>
  <c r="BV23" i="8"/>
  <c r="BO23" i="8"/>
  <c r="BS23" i="8"/>
  <c r="BW23" i="8"/>
  <c r="S23" i="8"/>
  <c r="BP23" i="8"/>
  <c r="BT23" i="8"/>
  <c r="BX23" i="8"/>
  <c r="BQ23" i="8"/>
  <c r="BU23" i="8"/>
  <c r="BY23" i="8"/>
  <c r="FF25" i="8"/>
  <c r="FJ25" i="8"/>
  <c r="FN25" i="8"/>
  <c r="FG25" i="8"/>
  <c r="FK25" i="8"/>
  <c r="FO25" i="8"/>
  <c r="FH25" i="8"/>
  <c r="FL25" i="8"/>
  <c r="FP25" i="8"/>
  <c r="FI25" i="8"/>
  <c r="FM25" i="8"/>
  <c r="FQ25" i="8"/>
  <c r="CN26" i="8"/>
  <c r="CR26" i="8"/>
  <c r="CV26" i="8"/>
  <c r="CO26" i="8"/>
  <c r="CS26" i="8"/>
  <c r="CW26" i="8"/>
  <c r="U26" i="8"/>
  <c r="CL26" i="8"/>
  <c r="CP26" i="8"/>
  <c r="CT26" i="8"/>
  <c r="CM26" i="8"/>
  <c r="CQ26" i="8"/>
  <c r="CU26" i="8"/>
  <c r="BN27" i="8"/>
  <c r="BR27" i="8"/>
  <c r="BV27" i="8"/>
  <c r="BO27" i="8"/>
  <c r="BS27" i="8"/>
  <c r="BW27" i="8"/>
  <c r="S27" i="8"/>
  <c r="BP27" i="8"/>
  <c r="BT27" i="8"/>
  <c r="BX27" i="8"/>
  <c r="BQ27" i="8"/>
  <c r="BU27" i="8"/>
  <c r="BY27" i="8"/>
  <c r="FF29" i="8"/>
  <c r="FJ29" i="8"/>
  <c r="FN29" i="8"/>
  <c r="FG29" i="8"/>
  <c r="FK29" i="8"/>
  <c r="FO29" i="8"/>
  <c r="FH29" i="8"/>
  <c r="FL29" i="8"/>
  <c r="FP29" i="8"/>
  <c r="FI29" i="8"/>
  <c r="FM29" i="8"/>
  <c r="FQ29" i="8"/>
  <c r="CN30" i="8"/>
  <c r="CR30" i="8"/>
  <c r="CV30" i="8"/>
  <c r="CO30" i="8"/>
  <c r="CS30" i="8"/>
  <c r="CW30" i="8"/>
  <c r="U30" i="8"/>
  <c r="CL30" i="8"/>
  <c r="CP30" i="8"/>
  <c r="CT30" i="8"/>
  <c r="CM30" i="8"/>
  <c r="CQ30" i="8"/>
  <c r="CU30" i="8"/>
  <c r="BN32" i="8"/>
  <c r="BR32" i="8"/>
  <c r="BV32" i="8"/>
  <c r="BO32" i="8"/>
  <c r="BS32" i="8"/>
  <c r="BW32" i="8"/>
  <c r="S32" i="8"/>
  <c r="BP32" i="8"/>
  <c r="BT32" i="8"/>
  <c r="BX32" i="8"/>
  <c r="BQ32" i="8"/>
  <c r="BU32" i="8"/>
  <c r="BY32" i="8"/>
  <c r="FF34" i="8"/>
  <c r="FJ34" i="8"/>
  <c r="FN34" i="8"/>
  <c r="FG34" i="8"/>
  <c r="FK34" i="8"/>
  <c r="FO34" i="8"/>
  <c r="FH34" i="8"/>
  <c r="FL34" i="8"/>
  <c r="FP34" i="8"/>
  <c r="FI34" i="8"/>
  <c r="FM34" i="8"/>
  <c r="FQ34" i="8"/>
  <c r="CN35" i="8"/>
  <c r="CR35" i="8"/>
  <c r="CV35" i="8"/>
  <c r="CO35" i="8"/>
  <c r="CS35" i="8"/>
  <c r="CW35" i="8"/>
  <c r="U35" i="8"/>
  <c r="CL35" i="8"/>
  <c r="CP35" i="8"/>
  <c r="CT35" i="8"/>
  <c r="CM35" i="8"/>
  <c r="CQ35" i="8"/>
  <c r="CU35" i="8"/>
  <c r="BN36" i="8"/>
  <c r="BR36" i="8"/>
  <c r="BV36" i="8"/>
  <c r="BO36" i="8"/>
  <c r="BS36" i="8"/>
  <c r="BW36" i="8"/>
  <c r="S36" i="8"/>
  <c r="BP36" i="8"/>
  <c r="BT36" i="8"/>
  <c r="BX36" i="8"/>
  <c r="BQ36" i="8"/>
  <c r="BU36" i="8"/>
  <c r="BY36" i="8"/>
  <c r="FF38" i="8"/>
  <c r="FJ38" i="8"/>
  <c r="FN38" i="8"/>
  <c r="FG38" i="8"/>
  <c r="FK38" i="8"/>
  <c r="FO38" i="8"/>
  <c r="FH38" i="8"/>
  <c r="FL38" i="8"/>
  <c r="FP38" i="8"/>
  <c r="FI38" i="8"/>
  <c r="FM38" i="8"/>
  <c r="FQ38" i="8"/>
  <c r="CN39" i="8"/>
  <c r="CR39" i="8"/>
  <c r="CV39" i="8"/>
  <c r="CO39" i="8"/>
  <c r="CS39" i="8"/>
  <c r="CW39" i="8"/>
  <c r="U39" i="8"/>
  <c r="CL39" i="8"/>
  <c r="CP39" i="8"/>
  <c r="CT39" i="8"/>
  <c r="CM39" i="8"/>
  <c r="CQ39" i="8"/>
  <c r="CU39" i="8"/>
  <c r="BN40" i="8"/>
  <c r="BR40" i="8"/>
  <c r="BV40" i="8"/>
  <c r="BO40" i="8"/>
  <c r="BS40" i="8"/>
  <c r="BW40" i="8"/>
  <c r="S40" i="8"/>
  <c r="BP40" i="8"/>
  <c r="BT40" i="8"/>
  <c r="BX40" i="8"/>
  <c r="BQ40" i="8"/>
  <c r="BU40" i="8"/>
  <c r="BY40" i="8"/>
  <c r="FF42" i="8"/>
  <c r="FJ42" i="8"/>
  <c r="FN42" i="8"/>
  <c r="FG42" i="8"/>
  <c r="FK42" i="8"/>
  <c r="FO42" i="8"/>
  <c r="FH42" i="8"/>
  <c r="FL42" i="8"/>
  <c r="FP42" i="8"/>
  <c r="FI42" i="8"/>
  <c r="FM42" i="8"/>
  <c r="FQ42" i="8"/>
  <c r="CN43" i="8"/>
  <c r="CR43" i="8"/>
  <c r="CV43" i="8"/>
  <c r="CO43" i="8"/>
  <c r="CS43" i="8"/>
  <c r="CW43" i="8"/>
  <c r="U43" i="8"/>
  <c r="CL43" i="8"/>
  <c r="CP43" i="8"/>
  <c r="CT43" i="8"/>
  <c r="CM43" i="8"/>
  <c r="CQ43" i="8"/>
  <c r="CU43" i="8"/>
  <c r="FI19" i="9"/>
  <c r="FM19" i="9"/>
  <c r="FQ19" i="9"/>
  <c r="FF19" i="9"/>
  <c r="FJ19" i="9"/>
  <c r="FN19" i="9"/>
  <c r="FG19" i="9"/>
  <c r="FK19" i="9"/>
  <c r="FO19" i="9"/>
  <c r="FL19" i="9"/>
  <c r="FP19" i="9"/>
  <c r="FH19" i="9"/>
  <c r="FI27" i="9"/>
  <c r="FM27" i="9"/>
  <c r="FQ27" i="9"/>
  <c r="FF27" i="9"/>
  <c r="FJ27" i="9"/>
  <c r="FN27" i="9"/>
  <c r="FG27" i="9"/>
  <c r="FK27" i="9"/>
  <c r="FO27" i="9"/>
  <c r="FL27" i="9"/>
  <c r="FP27" i="9"/>
  <c r="FH27" i="9"/>
  <c r="FI36" i="9"/>
  <c r="FM36" i="9"/>
  <c r="FQ36" i="9"/>
  <c r="FF36" i="9"/>
  <c r="FJ36" i="9"/>
  <c r="FN36" i="9"/>
  <c r="FG36" i="9"/>
  <c r="FK36" i="9"/>
  <c r="FO36" i="9"/>
  <c r="FL36" i="9"/>
  <c r="FP36" i="9"/>
  <c r="FH36" i="9"/>
  <c r="CM41" i="9"/>
  <c r="CQ41" i="9"/>
  <c r="CU41" i="9"/>
  <c r="CO41" i="9"/>
  <c r="CS41" i="9"/>
  <c r="CW41" i="9"/>
  <c r="CL41" i="9"/>
  <c r="CT41" i="9"/>
  <c r="CN41" i="9"/>
  <c r="CV41" i="9"/>
  <c r="CP41" i="9"/>
  <c r="U41" i="9"/>
  <c r="CR41" i="9"/>
  <c r="FI9" i="9"/>
  <c r="FM9" i="9"/>
  <c r="FQ9" i="9"/>
  <c r="FF9" i="9"/>
  <c r="FJ9" i="9"/>
  <c r="FN9" i="9"/>
  <c r="FG9" i="9"/>
  <c r="FK9" i="9"/>
  <c r="FO9" i="9"/>
  <c r="FH9" i="9"/>
  <c r="FL9" i="9"/>
  <c r="FP9" i="9"/>
  <c r="BE9" i="9"/>
  <c r="BI9" i="9"/>
  <c r="BM9" i="9"/>
  <c r="BB9" i="9"/>
  <c r="BF9" i="9"/>
  <c r="BJ9" i="9"/>
  <c r="BC9" i="9"/>
  <c r="BG9" i="9"/>
  <c r="BK9" i="9"/>
  <c r="BD9" i="9"/>
  <c r="BH9" i="9"/>
  <c r="BL9" i="9"/>
  <c r="EK9" i="9"/>
  <c r="EO9" i="9"/>
  <c r="ES9" i="9"/>
  <c r="EH9" i="9"/>
  <c r="EL9" i="9"/>
  <c r="EP9" i="9"/>
  <c r="EI9" i="9"/>
  <c r="EM9" i="9"/>
  <c r="EQ9" i="9"/>
  <c r="EJ9" i="9"/>
  <c r="EN9" i="9"/>
  <c r="ER9" i="9"/>
  <c r="EV13" i="9"/>
  <c r="EZ13" i="9"/>
  <c r="FD13" i="9"/>
  <c r="EW13" i="9"/>
  <c r="FA13" i="9"/>
  <c r="FE13" i="9"/>
  <c r="ET13" i="9"/>
  <c r="EX13" i="9"/>
  <c r="FB13" i="9"/>
  <c r="EU13" i="9"/>
  <c r="EY13" i="9"/>
  <c r="FC13" i="9"/>
  <c r="CN13" i="9"/>
  <c r="CR13" i="9"/>
  <c r="CV13" i="9"/>
  <c r="CO13" i="9"/>
  <c r="CS13" i="9"/>
  <c r="CW13" i="9"/>
  <c r="U13" i="9"/>
  <c r="CL13" i="9"/>
  <c r="CP13" i="9"/>
  <c r="CT13" i="9"/>
  <c r="CM13" i="9"/>
  <c r="CQ13" i="9"/>
  <c r="CU13" i="9"/>
  <c r="FH13" i="9"/>
  <c r="FL13" i="9"/>
  <c r="FP13" i="9"/>
  <c r="FI13" i="9"/>
  <c r="FM13" i="9"/>
  <c r="FQ13" i="9"/>
  <c r="FF13" i="9"/>
  <c r="FJ13" i="9"/>
  <c r="FN13" i="9"/>
  <c r="FG13" i="9"/>
  <c r="FK13" i="9"/>
  <c r="FO13" i="9"/>
  <c r="AB13" i="10"/>
  <c r="AF13" i="10"/>
  <c r="AJ13" i="10"/>
  <c r="D13" i="11"/>
  <c r="AE13" i="10"/>
  <c r="AI13" i="10"/>
  <c r="A13" i="10"/>
  <c r="AC13" i="10"/>
  <c r="AK13" i="10"/>
  <c r="AD13" i="10"/>
  <c r="AL13" i="10"/>
  <c r="AG13" i="10"/>
  <c r="AH13" i="10"/>
  <c r="EJ15" i="9"/>
  <c r="EN15" i="9"/>
  <c r="ER15" i="9"/>
  <c r="EK15" i="9"/>
  <c r="EO15" i="9"/>
  <c r="ES15" i="9"/>
  <c r="EH15" i="9"/>
  <c r="EL15" i="9"/>
  <c r="EP15" i="9"/>
  <c r="EI15" i="9"/>
  <c r="EM15" i="9"/>
  <c r="EQ15" i="9"/>
  <c r="CB15" i="9"/>
  <c r="CF15" i="9"/>
  <c r="CJ15" i="9"/>
  <c r="T15" i="9"/>
  <c r="CC15" i="9"/>
  <c r="CG15" i="9"/>
  <c r="CK15" i="9"/>
  <c r="BZ15" i="9"/>
  <c r="CD15" i="9"/>
  <c r="CH15" i="9"/>
  <c r="CA15" i="9"/>
  <c r="CE15" i="9"/>
  <c r="CI15" i="9"/>
  <c r="S15" i="9"/>
  <c r="BP15" i="9"/>
  <c r="BT15" i="9"/>
  <c r="BX15" i="9"/>
  <c r="BQ15" i="9"/>
  <c r="BU15" i="9"/>
  <c r="BY15" i="9"/>
  <c r="BN15" i="9"/>
  <c r="BR15" i="9"/>
  <c r="BV15" i="9"/>
  <c r="BO15" i="9"/>
  <c r="BS15" i="9"/>
  <c r="BW15" i="9"/>
  <c r="BD17" i="9"/>
  <c r="BH17" i="9"/>
  <c r="BL17" i="9"/>
  <c r="BE17" i="9"/>
  <c r="BI17" i="9"/>
  <c r="BM17" i="9"/>
  <c r="BB17" i="9"/>
  <c r="BF17" i="9"/>
  <c r="BJ17" i="9"/>
  <c r="R17" i="9"/>
  <c r="BC17" i="9"/>
  <c r="BG17" i="9"/>
  <c r="BK17" i="9"/>
  <c r="DX17" i="9"/>
  <c r="EB17" i="9"/>
  <c r="EF17" i="9"/>
  <c r="X17" i="9"/>
  <c r="DY17" i="9"/>
  <c r="EC17" i="9"/>
  <c r="EG17" i="9"/>
  <c r="DV17" i="9"/>
  <c r="DZ17" i="9"/>
  <c r="ED17" i="9"/>
  <c r="DW17" i="9"/>
  <c r="EA17" i="9"/>
  <c r="EE17" i="9"/>
  <c r="S17" i="9"/>
  <c r="BP17" i="9"/>
  <c r="BT17" i="9"/>
  <c r="BX17" i="9"/>
  <c r="BQ17" i="9"/>
  <c r="BU17" i="9"/>
  <c r="BY17" i="9"/>
  <c r="BN17" i="9"/>
  <c r="BR17" i="9"/>
  <c r="BV17" i="9"/>
  <c r="BO17" i="9"/>
  <c r="BS17" i="9"/>
  <c r="BW17" i="9"/>
  <c r="DA19" i="9"/>
  <c r="DE19" i="9"/>
  <c r="DI19" i="9"/>
  <c r="CX19" i="9"/>
  <c r="DB19" i="9"/>
  <c r="DF19" i="9"/>
  <c r="V19" i="9"/>
  <c r="CY19" i="9"/>
  <c r="DC19" i="9"/>
  <c r="DG19" i="9"/>
  <c r="CZ19" i="9"/>
  <c r="DD19" i="9"/>
  <c r="DH19" i="9"/>
  <c r="AS19" i="9"/>
  <c r="AW19" i="9"/>
  <c r="BA19" i="9"/>
  <c r="Q19" i="9"/>
  <c r="AP19" i="9"/>
  <c r="AT19" i="9"/>
  <c r="AX19" i="9"/>
  <c r="AQ19" i="9"/>
  <c r="AU19" i="9"/>
  <c r="AY19" i="9"/>
  <c r="AR19" i="9"/>
  <c r="AV19" i="9"/>
  <c r="AZ19" i="9"/>
  <c r="EW21" i="9"/>
  <c r="FA21" i="9"/>
  <c r="FE21" i="9"/>
  <c r="ET21" i="9"/>
  <c r="EX21" i="9"/>
  <c r="FB21" i="9"/>
  <c r="EU21" i="9"/>
  <c r="EY21" i="9"/>
  <c r="FC21" i="9"/>
  <c r="EV21" i="9"/>
  <c r="EZ21" i="9"/>
  <c r="FD21" i="9"/>
  <c r="CO21" i="9"/>
  <c r="CS21" i="9"/>
  <c r="CW21" i="9"/>
  <c r="U21" i="9"/>
  <c r="CL21" i="9"/>
  <c r="CP21" i="9"/>
  <c r="CT21" i="9"/>
  <c r="CM21" i="9"/>
  <c r="CQ21" i="9"/>
  <c r="CU21" i="9"/>
  <c r="CN21" i="9"/>
  <c r="CR21" i="9"/>
  <c r="CV21" i="9"/>
  <c r="D21" i="11"/>
  <c r="AE21" i="10"/>
  <c r="AI21" i="10"/>
  <c r="AB21" i="10"/>
  <c r="AF21" i="10"/>
  <c r="AJ21" i="10"/>
  <c r="AC21" i="10"/>
  <c r="AG21" i="10"/>
  <c r="AK21" i="10"/>
  <c r="A21" i="10"/>
  <c r="AD21" i="10"/>
  <c r="AH21" i="10"/>
  <c r="AL21" i="10"/>
  <c r="EK23" i="9"/>
  <c r="EO23" i="9"/>
  <c r="ES23" i="9"/>
  <c r="EH23" i="9"/>
  <c r="EL23" i="9"/>
  <c r="EP23" i="9"/>
  <c r="EI23" i="9"/>
  <c r="EM23" i="9"/>
  <c r="EQ23" i="9"/>
  <c r="EJ23" i="9"/>
  <c r="EN23" i="9"/>
  <c r="ER23" i="9"/>
  <c r="T23" i="9"/>
  <c r="CC23" i="9"/>
  <c r="CG23" i="9"/>
  <c r="CK23" i="9"/>
  <c r="BZ23" i="9"/>
  <c r="CD23" i="9"/>
  <c r="CH23" i="9"/>
  <c r="CA23" i="9"/>
  <c r="CE23" i="9"/>
  <c r="CI23" i="9"/>
  <c r="CJ23" i="9"/>
  <c r="CB23" i="9"/>
  <c r="CF23" i="9"/>
  <c r="BE25" i="9"/>
  <c r="BI25" i="9"/>
  <c r="BM25" i="9"/>
  <c r="BB25" i="9"/>
  <c r="BF25" i="9"/>
  <c r="BJ25" i="9"/>
  <c r="R25" i="9"/>
  <c r="BC25" i="9"/>
  <c r="BG25" i="9"/>
  <c r="BK25" i="9"/>
  <c r="BD25" i="9"/>
  <c r="BH25" i="9"/>
  <c r="BL25" i="9"/>
  <c r="X25" i="9"/>
  <c r="DY25" i="9"/>
  <c r="EC25" i="9"/>
  <c r="EG25" i="9"/>
  <c r="DV25" i="9"/>
  <c r="DZ25" i="9"/>
  <c r="ED25" i="9"/>
  <c r="DW25" i="9"/>
  <c r="EA25" i="9"/>
  <c r="EE25" i="9"/>
  <c r="EF25" i="9"/>
  <c r="DX25" i="9"/>
  <c r="EB25" i="9"/>
  <c r="DA27" i="9"/>
  <c r="DE27" i="9"/>
  <c r="DI27" i="9"/>
  <c r="CX27" i="9"/>
  <c r="DB27" i="9"/>
  <c r="DF27" i="9"/>
  <c r="V27" i="9"/>
  <c r="CY27" i="9"/>
  <c r="DC27" i="9"/>
  <c r="DG27" i="9"/>
  <c r="CZ27" i="9"/>
  <c r="DD27" i="9"/>
  <c r="DH27" i="9"/>
  <c r="AS27" i="9"/>
  <c r="AW27" i="9"/>
  <c r="BA27" i="9"/>
  <c r="Q27" i="9"/>
  <c r="AP27" i="9"/>
  <c r="AT27" i="9"/>
  <c r="AX27" i="9"/>
  <c r="AQ27" i="9"/>
  <c r="AU27" i="9"/>
  <c r="AY27" i="9"/>
  <c r="AR27" i="9"/>
  <c r="AV27" i="9"/>
  <c r="AZ27" i="9"/>
  <c r="EW29" i="9"/>
  <c r="FA29" i="9"/>
  <c r="FE29" i="9"/>
  <c r="ET29" i="9"/>
  <c r="EX29" i="9"/>
  <c r="FB29" i="9"/>
  <c r="EU29" i="9"/>
  <c r="EY29" i="9"/>
  <c r="FC29" i="9"/>
  <c r="EV29" i="9"/>
  <c r="EZ29" i="9"/>
  <c r="FD29" i="9"/>
  <c r="CO29" i="9"/>
  <c r="CS29" i="9"/>
  <c r="CW29" i="9"/>
  <c r="U29" i="9"/>
  <c r="CL29" i="9"/>
  <c r="CP29" i="9"/>
  <c r="CT29" i="9"/>
  <c r="CM29" i="9"/>
  <c r="CQ29" i="9"/>
  <c r="CU29" i="9"/>
  <c r="CN29" i="9"/>
  <c r="CR29" i="9"/>
  <c r="CV29" i="9"/>
  <c r="D29" i="11"/>
  <c r="AE29" i="10"/>
  <c r="AI29" i="10"/>
  <c r="AB29" i="10"/>
  <c r="AF29" i="10"/>
  <c r="AJ29" i="10"/>
  <c r="AC29" i="10"/>
  <c r="AG29" i="10"/>
  <c r="AK29" i="10"/>
  <c r="A29" i="10"/>
  <c r="AD29" i="10"/>
  <c r="AH29" i="10"/>
  <c r="AL29" i="10"/>
  <c r="EK32" i="9"/>
  <c r="EO32" i="9"/>
  <c r="ES32" i="9"/>
  <c r="EH32" i="9"/>
  <c r="EL32" i="9"/>
  <c r="EP32" i="9"/>
  <c r="EI32" i="9"/>
  <c r="EM32" i="9"/>
  <c r="EQ32" i="9"/>
  <c r="EJ32" i="9"/>
  <c r="EN32" i="9"/>
  <c r="ER32" i="9"/>
  <c r="T32" i="9"/>
  <c r="CC32" i="9"/>
  <c r="CG32" i="9"/>
  <c r="CK32" i="9"/>
  <c r="BZ32" i="9"/>
  <c r="CD32" i="9"/>
  <c r="CH32" i="9"/>
  <c r="CA32" i="9"/>
  <c r="CE32" i="9"/>
  <c r="CI32" i="9"/>
  <c r="CJ32" i="9"/>
  <c r="CB32" i="9"/>
  <c r="CF32" i="9"/>
  <c r="BE34" i="9"/>
  <c r="BI34" i="9"/>
  <c r="BM34" i="9"/>
  <c r="BB34" i="9"/>
  <c r="BF34" i="9"/>
  <c r="BJ34" i="9"/>
  <c r="R34" i="9"/>
  <c r="BC34" i="9"/>
  <c r="BG34" i="9"/>
  <c r="BK34" i="9"/>
  <c r="BD34" i="9"/>
  <c r="BH34" i="9"/>
  <c r="BL34" i="9"/>
  <c r="X34" i="9"/>
  <c r="DY34" i="9"/>
  <c r="EC34" i="9"/>
  <c r="EG34" i="9"/>
  <c r="DV34" i="9"/>
  <c r="DZ34" i="9"/>
  <c r="ED34" i="9"/>
  <c r="DW34" i="9"/>
  <c r="EA34" i="9"/>
  <c r="EE34" i="9"/>
  <c r="EF34" i="9"/>
  <c r="DX34" i="9"/>
  <c r="EB34" i="9"/>
  <c r="DA36" i="9"/>
  <c r="DE36" i="9"/>
  <c r="DI36" i="9"/>
  <c r="CX36" i="9"/>
  <c r="DB36" i="9"/>
  <c r="DF36" i="9"/>
  <c r="V36" i="9"/>
  <c r="CY36" i="9"/>
  <c r="DC36" i="9"/>
  <c r="DG36" i="9"/>
  <c r="CZ36" i="9"/>
  <c r="DD36" i="9"/>
  <c r="DH36" i="9"/>
  <c r="AS36" i="9"/>
  <c r="AW36" i="9"/>
  <c r="BA36" i="9"/>
  <c r="Q36" i="9"/>
  <c r="AP36" i="9"/>
  <c r="AT36" i="9"/>
  <c r="AX36" i="9"/>
  <c r="AQ36" i="9"/>
  <c r="AU36" i="9"/>
  <c r="AY36" i="9"/>
  <c r="AR36" i="9"/>
  <c r="AV36" i="9"/>
  <c r="AZ36" i="9"/>
  <c r="EW38" i="9"/>
  <c r="FA38" i="9"/>
  <c r="FE38" i="9"/>
  <c r="EU38" i="9"/>
  <c r="EY38" i="9"/>
  <c r="FC38" i="9"/>
  <c r="EV38" i="9"/>
  <c r="FD38" i="9"/>
  <c r="EX38" i="9"/>
  <c r="EZ38" i="9"/>
  <c r="ET38" i="9"/>
  <c r="FB38" i="9"/>
  <c r="T38" i="9"/>
  <c r="CC38" i="9"/>
  <c r="CG38" i="9"/>
  <c r="CK38" i="9"/>
  <c r="CA38" i="9"/>
  <c r="CE38" i="9"/>
  <c r="CI38" i="9"/>
  <c r="CB38" i="9"/>
  <c r="CJ38" i="9"/>
  <c r="CD38" i="9"/>
  <c r="CF38" i="9"/>
  <c r="BZ38" i="9"/>
  <c r="CH38" i="9"/>
  <c r="BE40" i="9"/>
  <c r="BI40" i="9"/>
  <c r="BM40" i="9"/>
  <c r="R40" i="9"/>
  <c r="BC40" i="9"/>
  <c r="BG40" i="9"/>
  <c r="BK40" i="9"/>
  <c r="BH40" i="9"/>
  <c r="BB40" i="9"/>
  <c r="BJ40" i="9"/>
  <c r="BD40" i="9"/>
  <c r="BL40" i="9"/>
  <c r="BF40" i="9"/>
  <c r="DM45" i="7"/>
  <c r="DQ45" i="7"/>
  <c r="DU45" i="7"/>
  <c r="DJ45" i="7"/>
  <c r="DN45" i="7"/>
  <c r="DR45" i="7"/>
  <c r="DK45" i="7"/>
  <c r="DO45" i="7"/>
  <c r="DS45" i="7"/>
  <c r="AH62" i="7"/>
  <c r="H7" i="17" s="1"/>
  <c r="DL45" i="7"/>
  <c r="DP45" i="7"/>
  <c r="DT45" i="7"/>
  <c r="DA46" i="8"/>
  <c r="DE46" i="8"/>
  <c r="DI46" i="8"/>
  <c r="CX46" i="8"/>
  <c r="DB46" i="8"/>
  <c r="DF46" i="8"/>
  <c r="CY46" i="8"/>
  <c r="DC46" i="8"/>
  <c r="DG46" i="8"/>
  <c r="CZ46" i="8"/>
  <c r="DD46" i="8"/>
  <c r="DH46" i="8"/>
  <c r="AR45" i="8"/>
  <c r="AV45" i="8"/>
  <c r="AZ45" i="8"/>
  <c r="AS45" i="8"/>
  <c r="AW45" i="8"/>
  <c r="BA45" i="8"/>
  <c r="AP45" i="8"/>
  <c r="AT45" i="8"/>
  <c r="AX45" i="8"/>
  <c r="AQ45" i="8"/>
  <c r="AU45" i="8"/>
  <c r="AY45" i="8"/>
  <c r="EW45" i="9"/>
  <c r="FA45" i="9"/>
  <c r="FE45" i="9"/>
  <c r="ET45" i="9"/>
  <c r="EX45" i="9"/>
  <c r="FB45" i="9"/>
  <c r="EU45" i="9"/>
  <c r="EY45" i="9"/>
  <c r="FC45" i="9"/>
  <c r="EV45" i="9"/>
  <c r="EZ45" i="9"/>
  <c r="FD45" i="9"/>
  <c r="CO46" i="8"/>
  <c r="CS46" i="8"/>
  <c r="CW46" i="8"/>
  <c r="CL46" i="8"/>
  <c r="CP46" i="8"/>
  <c r="CT46" i="8"/>
  <c r="CM46" i="8"/>
  <c r="CQ46" i="8"/>
  <c r="CU46" i="8"/>
  <c r="CN46" i="8"/>
  <c r="CR46" i="8"/>
  <c r="CV46" i="8"/>
  <c r="ET46" i="9"/>
  <c r="EX46" i="9"/>
  <c r="FB46" i="9"/>
  <c r="EU46" i="9"/>
  <c r="EY46" i="9"/>
  <c r="FC46" i="9"/>
  <c r="EV46" i="9"/>
  <c r="EZ46" i="9"/>
  <c r="FD46" i="9"/>
  <c r="EW46" i="9"/>
  <c r="FA46" i="9"/>
  <c r="FE46" i="9"/>
  <c r="CO45" i="9"/>
  <c r="CS45" i="9"/>
  <c r="CW45" i="9"/>
  <c r="CL45" i="9"/>
  <c r="CP45" i="9"/>
  <c r="CT45" i="9"/>
  <c r="CM45" i="9"/>
  <c r="CQ45" i="9"/>
  <c r="CU45" i="9"/>
  <c r="CN45" i="9"/>
  <c r="CR45" i="9"/>
  <c r="CV45" i="9"/>
  <c r="FH45" i="8"/>
  <c r="FL45" i="8"/>
  <c r="FP45" i="8"/>
  <c r="FI45" i="8"/>
  <c r="FM45" i="8"/>
  <c r="FQ45" i="8"/>
  <c r="FF45" i="8"/>
  <c r="FJ45" i="8"/>
  <c r="FN45" i="8"/>
  <c r="FG45" i="8"/>
  <c r="FK45" i="8"/>
  <c r="FO45" i="8"/>
  <c r="CL46" i="9"/>
  <c r="CP46" i="9"/>
  <c r="CT46" i="9"/>
  <c r="CM46" i="9"/>
  <c r="CQ46" i="9"/>
  <c r="CU46" i="9"/>
  <c r="CN46" i="9"/>
  <c r="CR46" i="9"/>
  <c r="CV46" i="9"/>
  <c r="CO46" i="9"/>
  <c r="CS46" i="9"/>
  <c r="CW46" i="9"/>
  <c r="FI46" i="8"/>
  <c r="FM46" i="8"/>
  <c r="FQ46" i="8"/>
  <c r="FF46" i="8"/>
  <c r="FJ46" i="8"/>
  <c r="FN46" i="8"/>
  <c r="FG46" i="8"/>
  <c r="FK46" i="8"/>
  <c r="FO46" i="8"/>
  <c r="FH46" i="8"/>
  <c r="FL46" i="8"/>
  <c r="FP46" i="8"/>
  <c r="CZ45" i="8"/>
  <c r="DD45" i="8"/>
  <c r="DH45" i="8"/>
  <c r="DA45" i="8"/>
  <c r="DE45" i="8"/>
  <c r="DI45" i="8"/>
  <c r="CX45" i="8"/>
  <c r="DB45" i="8"/>
  <c r="DF45" i="8"/>
  <c r="CY45" i="8"/>
  <c r="DC45" i="8"/>
  <c r="DG45" i="8"/>
  <c r="EJ46" i="10"/>
  <c r="EN46" i="10"/>
  <c r="ER46" i="10"/>
  <c r="EK46" i="10"/>
  <c r="EO46" i="10"/>
  <c r="ES46" i="10"/>
  <c r="EH46" i="10"/>
  <c r="EL46" i="10"/>
  <c r="EP46" i="10"/>
  <c r="EI46" i="10"/>
  <c r="EM46" i="10"/>
  <c r="EQ46" i="10"/>
  <c r="CA45" i="10"/>
  <c r="CE45" i="10"/>
  <c r="CI45" i="10"/>
  <c r="CB45" i="10"/>
  <c r="CF45" i="10"/>
  <c r="CJ45" i="10"/>
  <c r="CC45" i="10"/>
  <c r="CG45" i="10"/>
  <c r="CK45" i="10"/>
  <c r="BZ45" i="10"/>
  <c r="CD45" i="10"/>
  <c r="CH45" i="10"/>
  <c r="DK45" i="10"/>
  <c r="DO45" i="10"/>
  <c r="DS45" i="10"/>
  <c r="DL45" i="10"/>
  <c r="DP45" i="10"/>
  <c r="DT45" i="10"/>
  <c r="DM45" i="10"/>
  <c r="DQ45" i="10"/>
  <c r="DU45" i="10"/>
  <c r="DJ45" i="10"/>
  <c r="DN45" i="10"/>
  <c r="DR45" i="10"/>
  <c r="BP46" i="10"/>
  <c r="BT46" i="10"/>
  <c r="BX46" i="10"/>
  <c r="BQ46" i="10"/>
  <c r="BU46" i="10"/>
  <c r="BY46" i="10"/>
  <c r="BN46" i="10"/>
  <c r="BR46" i="10"/>
  <c r="BV46" i="10"/>
  <c r="BO46" i="10"/>
  <c r="BS46" i="10"/>
  <c r="BW46" i="10"/>
  <c r="EV46" i="10"/>
  <c r="EZ46" i="10"/>
  <c r="FD46" i="10"/>
  <c r="EW46" i="10"/>
  <c r="FA46" i="10"/>
  <c r="FE46" i="10"/>
  <c r="ET46" i="10"/>
  <c r="EX46" i="10"/>
  <c r="FB46" i="10"/>
  <c r="EU46" i="10"/>
  <c r="EY46" i="10"/>
  <c r="FC46" i="10"/>
  <c r="CM45" i="10"/>
  <c r="CQ45" i="10"/>
  <c r="CU45" i="10"/>
  <c r="CN45" i="10"/>
  <c r="CR45" i="10"/>
  <c r="CV45" i="10"/>
  <c r="CO45" i="10"/>
  <c r="CS45" i="10"/>
  <c r="CW45" i="10"/>
  <c r="CL45" i="10"/>
  <c r="CP45" i="10"/>
  <c r="CT45" i="10"/>
  <c r="BN46" i="11"/>
  <c r="BR46" i="11"/>
  <c r="BV46" i="11"/>
  <c r="BO46" i="11"/>
  <c r="BS46" i="11"/>
  <c r="BW46" i="11"/>
  <c r="BP46" i="11"/>
  <c r="BT46" i="11"/>
  <c r="BX46" i="11"/>
  <c r="BQ46" i="11"/>
  <c r="BU46" i="11"/>
  <c r="BY46" i="11"/>
  <c r="EK45" i="11"/>
  <c r="EO45" i="11"/>
  <c r="ES45" i="11"/>
  <c r="EH45" i="11"/>
  <c r="EL45" i="11"/>
  <c r="EP45" i="11"/>
  <c r="EI45" i="11"/>
  <c r="EM45" i="11"/>
  <c r="EQ45" i="11"/>
  <c r="EJ45" i="11"/>
  <c r="EN45" i="11"/>
  <c r="ER45" i="11"/>
  <c r="CL46" i="11"/>
  <c r="CP46" i="11"/>
  <c r="CT46" i="11"/>
  <c r="CM46" i="11"/>
  <c r="CQ46" i="11"/>
  <c r="CU46" i="11"/>
  <c r="CN46" i="11"/>
  <c r="CR46" i="11"/>
  <c r="CV46" i="11"/>
  <c r="CO46" i="11"/>
  <c r="CS46" i="11"/>
  <c r="CW46" i="11"/>
  <c r="DV46" i="11"/>
  <c r="DZ46" i="11"/>
  <c r="ED46" i="11"/>
  <c r="DW46" i="11"/>
  <c r="EA46" i="11"/>
  <c r="EE46" i="11"/>
  <c r="DX46" i="11"/>
  <c r="EB46" i="11"/>
  <c r="EF46" i="11"/>
  <c r="DY46" i="11"/>
  <c r="EC46" i="11"/>
  <c r="EG46" i="11"/>
  <c r="FF45" i="12"/>
  <c r="FJ45" i="12"/>
  <c r="FN45" i="12"/>
  <c r="FG45" i="12"/>
  <c r="FK45" i="12"/>
  <c r="FO45" i="12"/>
  <c r="FH45" i="12"/>
  <c r="FL45" i="12"/>
  <c r="FP45" i="12"/>
  <c r="FI45" i="12"/>
  <c r="FM45" i="12"/>
  <c r="FQ45" i="12"/>
  <c r="DK46" i="12"/>
  <c r="DO46" i="12"/>
  <c r="DS46" i="12"/>
  <c r="DL46" i="12"/>
  <c r="DP46" i="12"/>
  <c r="DT46" i="12"/>
  <c r="DM46" i="12"/>
  <c r="DQ46" i="12"/>
  <c r="DU46" i="12"/>
  <c r="DJ46" i="12"/>
  <c r="DN46" i="12"/>
  <c r="DR46" i="12"/>
  <c r="BB45" i="12"/>
  <c r="BF45" i="12"/>
  <c r="BJ45" i="12"/>
  <c r="BC45" i="12"/>
  <c r="BG45" i="12"/>
  <c r="BK45" i="12"/>
  <c r="BD45" i="12"/>
  <c r="BH45" i="12"/>
  <c r="BL45" i="12"/>
  <c r="BE45" i="12"/>
  <c r="BI45" i="12"/>
  <c r="BM45" i="12"/>
  <c r="EI46" i="12"/>
  <c r="EM46" i="12"/>
  <c r="EQ46" i="12"/>
  <c r="EJ46" i="12"/>
  <c r="EN46" i="12"/>
  <c r="ER46" i="12"/>
  <c r="EK46" i="12"/>
  <c r="EO46" i="12"/>
  <c r="ES46" i="12"/>
  <c r="EH46" i="12"/>
  <c r="EL46" i="12"/>
  <c r="EP46" i="12"/>
  <c r="BZ45" i="12"/>
  <c r="CD45" i="12"/>
  <c r="CH45" i="12"/>
  <c r="CA45" i="12"/>
  <c r="CE45" i="12"/>
  <c r="CI45" i="12"/>
  <c r="CB45" i="12"/>
  <c r="CF45" i="12"/>
  <c r="CJ45" i="12"/>
  <c r="CC45" i="12"/>
  <c r="CG45" i="12"/>
  <c r="CK45" i="12"/>
  <c r="CL45" i="13"/>
  <c r="CP45" i="13"/>
  <c r="CT45" i="13"/>
  <c r="CO45" i="13"/>
  <c r="CU45" i="13"/>
  <c r="CQ45" i="13"/>
  <c r="CV45" i="13"/>
  <c r="CM45" i="13"/>
  <c r="CR45" i="13"/>
  <c r="CW45" i="13"/>
  <c r="CN45" i="13"/>
  <c r="CS45" i="13"/>
  <c r="EH45" i="13"/>
  <c r="EL45" i="13"/>
  <c r="EP45" i="13"/>
  <c r="EK45" i="13"/>
  <c r="EQ45" i="13"/>
  <c r="EM45" i="13"/>
  <c r="ER45" i="13"/>
  <c r="EI45" i="13"/>
  <c r="EN45" i="13"/>
  <c r="ES45" i="13"/>
  <c r="EJ45" i="13"/>
  <c r="EO45" i="13"/>
  <c r="BC46" i="13"/>
  <c r="BG46" i="13"/>
  <c r="BK46" i="13"/>
  <c r="BD46" i="13"/>
  <c r="BH46" i="13"/>
  <c r="BL46" i="13"/>
  <c r="BE46" i="13"/>
  <c r="BI46" i="13"/>
  <c r="BM46" i="13"/>
  <c r="BB46" i="13"/>
  <c r="BF46" i="13"/>
  <c r="BJ46" i="13"/>
  <c r="CM46" i="13"/>
  <c r="CQ46" i="13"/>
  <c r="CU46" i="13"/>
  <c r="CN46" i="13"/>
  <c r="CR46" i="13"/>
  <c r="CV46" i="13"/>
  <c r="CO46" i="13"/>
  <c r="CS46" i="13"/>
  <c r="CW46" i="13"/>
  <c r="CL46" i="13"/>
  <c r="CP46" i="13"/>
  <c r="CT46" i="13"/>
  <c r="AP45" i="13"/>
  <c r="AT45" i="13"/>
  <c r="AX45" i="13"/>
  <c r="AS45" i="13"/>
  <c r="AY45" i="13"/>
  <c r="AU45" i="13"/>
  <c r="AZ45" i="13"/>
  <c r="AQ45" i="13"/>
  <c r="AV45" i="13"/>
  <c r="BA45" i="13"/>
  <c r="AR45" i="13"/>
  <c r="AW45" i="13"/>
  <c r="CX46" i="14"/>
  <c r="DB46" i="14"/>
  <c r="DF46" i="14"/>
  <c r="CY46" i="14"/>
  <c r="DC46" i="14"/>
  <c r="DG46" i="14"/>
  <c r="AR46" i="14"/>
  <c r="CZ46" i="14"/>
  <c r="DD46" i="14"/>
  <c r="DH46" i="14"/>
  <c r="DA46" i="14"/>
  <c r="DE46" i="14"/>
  <c r="DI46" i="14"/>
  <c r="BC45" i="14"/>
  <c r="BG45" i="14"/>
  <c r="BK45" i="14"/>
  <c r="AN45" i="14"/>
  <c r="BD45" i="14"/>
  <c r="BH45" i="14"/>
  <c r="BL45" i="14"/>
  <c r="BE45" i="14"/>
  <c r="BI45" i="14"/>
  <c r="BM45" i="14"/>
  <c r="BB45" i="14"/>
  <c r="BF45" i="14"/>
  <c r="BJ45" i="14"/>
  <c r="AT46" i="14"/>
  <c r="DV46" i="14"/>
  <c r="DZ46" i="14"/>
  <c r="ED46" i="14"/>
  <c r="DW46" i="14"/>
  <c r="EA46" i="14"/>
  <c r="EE46" i="14"/>
  <c r="DX46" i="14"/>
  <c r="EB46" i="14"/>
  <c r="EF46" i="14"/>
  <c r="DY46" i="14"/>
  <c r="EC46" i="14"/>
  <c r="EG46" i="14"/>
  <c r="BN46" i="14"/>
  <c r="BR46" i="14"/>
  <c r="BV46" i="14"/>
  <c r="BO46" i="14"/>
  <c r="BS46" i="14"/>
  <c r="BW46" i="14"/>
  <c r="BP46" i="14"/>
  <c r="BT46" i="14"/>
  <c r="BX46" i="14"/>
  <c r="AO46" i="14"/>
  <c r="BQ46" i="14"/>
  <c r="BU46" i="14"/>
  <c r="BY46" i="14"/>
  <c r="DW46" i="15"/>
  <c r="EA46" i="15"/>
  <c r="EE46" i="15"/>
  <c r="DX46" i="15"/>
  <c r="EB46" i="15"/>
  <c r="EF46" i="15"/>
  <c r="DY46" i="15"/>
  <c r="EC46" i="15"/>
  <c r="EG46" i="15"/>
  <c r="DV46" i="15"/>
  <c r="DZ46" i="15"/>
  <c r="ED46" i="15"/>
  <c r="BO46" i="15"/>
  <c r="BS46" i="15"/>
  <c r="BW46" i="15"/>
  <c r="BP46" i="15"/>
  <c r="BT46" i="15"/>
  <c r="BX46" i="15"/>
  <c r="BQ46" i="15"/>
  <c r="BU46" i="15"/>
  <c r="BY46" i="15"/>
  <c r="BN46" i="15"/>
  <c r="BR46" i="15"/>
  <c r="BV46" i="15"/>
  <c r="EU46" i="15"/>
  <c r="EY46" i="15"/>
  <c r="FC46" i="15"/>
  <c r="EV46" i="15"/>
  <c r="EZ46" i="15"/>
  <c r="FD46" i="15"/>
  <c r="EW46" i="15"/>
  <c r="FA46" i="15"/>
  <c r="FE46" i="15"/>
  <c r="ET46" i="15"/>
  <c r="EX46" i="15"/>
  <c r="FB46" i="15"/>
  <c r="CL45" i="15"/>
  <c r="CP45" i="15"/>
  <c r="CT45" i="15"/>
  <c r="CM45" i="15"/>
  <c r="CQ45" i="15"/>
  <c r="CU45" i="15"/>
  <c r="CN45" i="15"/>
  <c r="CR45" i="15"/>
  <c r="CV45" i="15"/>
  <c r="CO45" i="15"/>
  <c r="CS45" i="15"/>
  <c r="CW45" i="15"/>
  <c r="AQ46" i="15"/>
  <c r="AU46" i="15"/>
  <c r="AY46" i="15"/>
  <c r="AR46" i="15"/>
  <c r="AV46" i="15"/>
  <c r="AZ46" i="15"/>
  <c r="AS46" i="15"/>
  <c r="AW46" i="15"/>
  <c r="BA46" i="15"/>
  <c r="AP46" i="15"/>
  <c r="AT46" i="15"/>
  <c r="AX46" i="15"/>
  <c r="CN46" i="16"/>
  <c r="CR46" i="16"/>
  <c r="CV46" i="16"/>
  <c r="CO46" i="16"/>
  <c r="CS46" i="16"/>
  <c r="CW46" i="16"/>
  <c r="CL46" i="16"/>
  <c r="CP46" i="16"/>
  <c r="CT46" i="16"/>
  <c r="CM46" i="16"/>
  <c r="CQ46" i="16"/>
  <c r="CU46" i="16"/>
  <c r="DX46" i="16"/>
  <c r="EB46" i="16"/>
  <c r="EF46" i="16"/>
  <c r="DY46" i="16"/>
  <c r="EC46" i="16"/>
  <c r="EG46" i="16"/>
  <c r="DV46" i="16"/>
  <c r="DZ46" i="16"/>
  <c r="ED46" i="16"/>
  <c r="DW46" i="16"/>
  <c r="EA46" i="16"/>
  <c r="EE46" i="16"/>
  <c r="BO45" i="16"/>
  <c r="BS45" i="16"/>
  <c r="BW45" i="16"/>
  <c r="BP45" i="16"/>
  <c r="BT45" i="16"/>
  <c r="BX45" i="16"/>
  <c r="BQ45" i="16"/>
  <c r="BU45" i="16"/>
  <c r="BY45" i="16"/>
  <c r="BN45" i="16"/>
  <c r="BR45" i="16"/>
  <c r="BV45" i="16"/>
  <c r="EU45" i="16"/>
  <c r="EY45" i="16"/>
  <c r="FC45" i="16"/>
  <c r="EV45" i="16"/>
  <c r="EZ45" i="16"/>
  <c r="FD45" i="16"/>
  <c r="EW45" i="16"/>
  <c r="FA45" i="16"/>
  <c r="FE45" i="16"/>
  <c r="ET45" i="16"/>
  <c r="EX45" i="16"/>
  <c r="FB45" i="16"/>
  <c r="CZ46" i="16"/>
  <c r="DD46" i="16"/>
  <c r="DH46" i="16"/>
  <c r="DA46" i="16"/>
  <c r="DE46" i="16"/>
  <c r="DI46" i="16"/>
  <c r="CX46" i="16"/>
  <c r="DB46" i="16"/>
  <c r="DF46" i="16"/>
  <c r="CY46" i="16"/>
  <c r="DC46" i="16"/>
  <c r="DG46" i="16"/>
  <c r="AQ45" i="16"/>
  <c r="AU45" i="16"/>
  <c r="AY45" i="16"/>
  <c r="AR45" i="16"/>
  <c r="AV45" i="16"/>
  <c r="AZ45" i="16"/>
  <c r="AS45" i="16"/>
  <c r="AW45" i="16"/>
  <c r="BA45" i="16"/>
  <c r="AP45" i="16"/>
  <c r="AT45" i="16"/>
  <c r="AX45" i="16"/>
  <c r="DY45" i="7"/>
  <c r="EC45" i="7"/>
  <c r="EG45" i="7"/>
  <c r="AI62" i="7"/>
  <c r="I7" i="17" s="1"/>
  <c r="DV45" i="7"/>
  <c r="DZ45" i="7"/>
  <c r="ED45" i="7"/>
  <c r="DW45" i="7"/>
  <c r="EA45" i="7"/>
  <c r="EE45" i="7"/>
  <c r="DX45" i="7"/>
  <c r="EB45" i="7"/>
  <c r="EF45" i="7"/>
  <c r="AC64" i="9"/>
  <c r="AG64" i="9"/>
  <c r="AD64" i="9"/>
  <c r="AE64" i="9"/>
  <c r="AB64" i="9"/>
  <c r="AF64" i="9"/>
  <c r="AD64" i="13"/>
  <c r="AE64" i="13"/>
  <c r="AB64" i="13"/>
  <c r="AF64" i="13"/>
  <c r="AC64" i="13"/>
  <c r="AG64" i="13"/>
  <c r="AQ28" i="9"/>
  <c r="AU28" i="9"/>
  <c r="AY28" i="9"/>
  <c r="AR28" i="9"/>
  <c r="AV28" i="9"/>
  <c r="AZ28" i="9"/>
  <c r="AS28" i="9"/>
  <c r="AW28" i="9"/>
  <c r="BA28" i="9"/>
  <c r="AT28" i="9"/>
  <c r="Q28" i="9"/>
  <c r="AX28" i="9"/>
  <c r="AP28" i="9"/>
  <c r="BO37" i="9"/>
  <c r="BS37" i="9"/>
  <c r="BW37" i="9"/>
  <c r="BQ37" i="9"/>
  <c r="BU37" i="9"/>
  <c r="BY37" i="9"/>
  <c r="BN37" i="9"/>
  <c r="BV37" i="9"/>
  <c r="BP37" i="9"/>
  <c r="BX37" i="9"/>
  <c r="S37" i="9"/>
  <c r="BR37" i="9"/>
  <c r="BT37" i="9"/>
  <c r="AH43" i="9"/>
  <c r="AG43" i="9"/>
  <c r="AB43" i="9"/>
  <c r="S62" i="7"/>
  <c r="D25" i="17" s="1"/>
  <c r="AS45" i="7"/>
  <c r="AW45" i="7"/>
  <c r="BA45" i="7"/>
  <c r="AB62" i="7"/>
  <c r="B7" i="17" s="1"/>
  <c r="AP45" i="7"/>
  <c r="AT45" i="7"/>
  <c r="AX45" i="7"/>
  <c r="AQ45" i="7"/>
  <c r="AU45" i="7"/>
  <c r="AY45" i="7"/>
  <c r="AR45" i="7"/>
  <c r="AV45" i="7"/>
  <c r="AZ45" i="7"/>
  <c r="CX46" i="7"/>
  <c r="DB46" i="7"/>
  <c r="DF46" i="7"/>
  <c r="CY46" i="7"/>
  <c r="DC46" i="7"/>
  <c r="DG46" i="7"/>
  <c r="CZ46" i="7"/>
  <c r="DD46" i="7"/>
  <c r="DH46" i="7"/>
  <c r="DA46" i="7"/>
  <c r="DE46" i="7"/>
  <c r="DI46" i="7"/>
  <c r="D49" i="11"/>
  <c r="A49" i="10"/>
  <c r="BE45" i="7"/>
  <c r="BI45" i="7"/>
  <c r="BM45" i="7"/>
  <c r="BB45" i="7"/>
  <c r="BF45" i="7"/>
  <c r="BJ45" i="7"/>
  <c r="AC62" i="7"/>
  <c r="C7" i="17" s="1"/>
  <c r="BC45" i="7"/>
  <c r="BG45" i="7"/>
  <c r="BK45" i="7"/>
  <c r="BD45" i="7"/>
  <c r="BH45" i="7"/>
  <c r="BL45" i="7"/>
  <c r="DJ46" i="7"/>
  <c r="DN46" i="7"/>
  <c r="DR46" i="7"/>
  <c r="DK46" i="7"/>
  <c r="DO46" i="7"/>
  <c r="DS46" i="7"/>
  <c r="DL46" i="7"/>
  <c r="DP46" i="7"/>
  <c r="DT46" i="7"/>
  <c r="DM46" i="7"/>
  <c r="DQ46" i="7"/>
  <c r="DU46" i="7"/>
  <c r="O3" i="9"/>
  <c r="AN2" i="9"/>
  <c r="AO2" i="9" s="1"/>
  <c r="C62" i="9"/>
  <c r="A21" i="2"/>
  <c r="FG45" i="14"/>
  <c r="FK45" i="14"/>
  <c r="FO45" i="14"/>
  <c r="FH45" i="14"/>
  <c r="FL45" i="14"/>
  <c r="FP45" i="14"/>
  <c r="AW45" i="14"/>
  <c r="FI45" i="14"/>
  <c r="FM45" i="14"/>
  <c r="FQ45" i="14"/>
  <c r="FF45" i="14"/>
  <c r="FJ45" i="14"/>
  <c r="FN45" i="14"/>
  <c r="FI45" i="11"/>
  <c r="FM45" i="11"/>
  <c r="FQ45" i="11"/>
  <c r="FF45" i="11"/>
  <c r="FJ45" i="11"/>
  <c r="FN45" i="11"/>
  <c r="FG45" i="11"/>
  <c r="FK45" i="11"/>
  <c r="FO45" i="11"/>
  <c r="FH45" i="11"/>
  <c r="FL45" i="11"/>
  <c r="FP45" i="11"/>
  <c r="EW45" i="11"/>
  <c r="FA45" i="11"/>
  <c r="FE45" i="11"/>
  <c r="ET45" i="11"/>
  <c r="EX45" i="11"/>
  <c r="FB45" i="11"/>
  <c r="EU45" i="11"/>
  <c r="EY45" i="11"/>
  <c r="FC45" i="11"/>
  <c r="EV45" i="11"/>
  <c r="EZ45" i="11"/>
  <c r="FD45" i="11"/>
  <c r="BQ45" i="11"/>
  <c r="BU45" i="11"/>
  <c r="BY45" i="11"/>
  <c r="BN45" i="11"/>
  <c r="BR45" i="11"/>
  <c r="BV45" i="11"/>
  <c r="BO45" i="11"/>
  <c r="BS45" i="11"/>
  <c r="BW45" i="11"/>
  <c r="BP45" i="11"/>
  <c r="BT45" i="11"/>
  <c r="BX45" i="11"/>
  <c r="CM18" i="9"/>
  <c r="CQ18" i="9"/>
  <c r="CU18" i="9"/>
  <c r="CN18" i="9"/>
  <c r="CR18" i="9"/>
  <c r="CV18" i="9"/>
  <c r="CO18" i="9"/>
  <c r="CS18" i="9"/>
  <c r="CW18" i="9"/>
  <c r="CP18" i="9"/>
  <c r="CT18" i="9"/>
  <c r="U18" i="9"/>
  <c r="CL18" i="9"/>
  <c r="CM22" i="9"/>
  <c r="CQ22" i="9"/>
  <c r="CU22" i="9"/>
  <c r="CN22" i="9"/>
  <c r="CR22" i="9"/>
  <c r="CV22" i="9"/>
  <c r="CO22" i="9"/>
  <c r="CS22" i="9"/>
  <c r="CW22" i="9"/>
  <c r="CP22" i="9"/>
  <c r="CT22" i="9"/>
  <c r="U22" i="9"/>
  <c r="CL22" i="9"/>
  <c r="CM26" i="9"/>
  <c r="CQ26" i="9"/>
  <c r="CU26" i="9"/>
  <c r="CN26" i="9"/>
  <c r="CR26" i="9"/>
  <c r="CV26" i="9"/>
  <c r="CO26" i="9"/>
  <c r="CS26" i="9"/>
  <c r="CW26" i="9"/>
  <c r="CP26" i="9"/>
  <c r="CT26" i="9"/>
  <c r="U26" i="9"/>
  <c r="CL26" i="9"/>
  <c r="CM30" i="9"/>
  <c r="CQ30" i="9"/>
  <c r="CU30" i="9"/>
  <c r="CN30" i="9"/>
  <c r="CR30" i="9"/>
  <c r="CV30" i="9"/>
  <c r="CO30" i="9"/>
  <c r="CS30" i="9"/>
  <c r="CW30" i="9"/>
  <c r="CP30" i="9"/>
  <c r="CT30" i="9"/>
  <c r="U30" i="9"/>
  <c r="CL30" i="9"/>
  <c r="CM35" i="9"/>
  <c r="CQ35" i="9"/>
  <c r="CU35" i="9"/>
  <c r="CN35" i="9"/>
  <c r="CR35" i="9"/>
  <c r="CV35" i="9"/>
  <c r="CO35" i="9"/>
  <c r="CS35" i="9"/>
  <c r="CW35" i="9"/>
  <c r="CP35" i="9"/>
  <c r="CT35" i="9"/>
  <c r="U35" i="9"/>
  <c r="CL35" i="9"/>
  <c r="BO39" i="9"/>
  <c r="BS39" i="9"/>
  <c r="BW39" i="9"/>
  <c r="BQ39" i="9"/>
  <c r="BU39" i="9"/>
  <c r="BY39" i="9"/>
  <c r="S39" i="9"/>
  <c r="BR39" i="9"/>
  <c r="BT39" i="9"/>
  <c r="BN39" i="9"/>
  <c r="BV39" i="9"/>
  <c r="BP39" i="9"/>
  <c r="BX39" i="9"/>
  <c r="EK40" i="9"/>
  <c r="EO40" i="9"/>
  <c r="ES40" i="9"/>
  <c r="EI40" i="9"/>
  <c r="EM40" i="9"/>
  <c r="EQ40" i="9"/>
  <c r="EJ40" i="9"/>
  <c r="ER40" i="9"/>
  <c r="EL40" i="9"/>
  <c r="EN40" i="9"/>
  <c r="EH40" i="9"/>
  <c r="EP40" i="9"/>
  <c r="CY9" i="8"/>
  <c r="DC9" i="8"/>
  <c r="DG9" i="8"/>
  <c r="CZ9" i="8"/>
  <c r="DD9" i="8"/>
  <c r="DH9" i="8"/>
  <c r="DA9" i="8"/>
  <c r="DE9" i="8"/>
  <c r="DI9" i="8"/>
  <c r="AG62" i="8"/>
  <c r="G8" i="17" s="1"/>
  <c r="CX9" i="8"/>
  <c r="DB9" i="8"/>
  <c r="DF9" i="8"/>
  <c r="EV10" i="9"/>
  <c r="EZ10" i="9"/>
  <c r="FD10" i="9"/>
  <c r="EW10" i="9"/>
  <c r="FA10" i="9"/>
  <c r="FE10" i="9"/>
  <c r="ET10" i="9"/>
  <c r="EX10" i="9"/>
  <c r="FB10" i="9"/>
  <c r="EU10" i="9"/>
  <c r="EY10" i="9"/>
  <c r="FC10" i="9"/>
  <c r="AR10" i="9"/>
  <c r="AV10" i="9"/>
  <c r="AZ10" i="9"/>
  <c r="AS10" i="9"/>
  <c r="AW10" i="9"/>
  <c r="BA10" i="9"/>
  <c r="AP10" i="9"/>
  <c r="AT10" i="9"/>
  <c r="AX10" i="9"/>
  <c r="AQ10" i="9"/>
  <c r="AU10" i="9"/>
  <c r="AY10" i="9"/>
  <c r="CB10" i="9"/>
  <c r="CF10" i="9"/>
  <c r="CJ10" i="9"/>
  <c r="CC10" i="9"/>
  <c r="CG10" i="9"/>
  <c r="CK10" i="9"/>
  <c r="BZ10" i="9"/>
  <c r="CD10" i="9"/>
  <c r="CH10" i="9"/>
  <c r="CA10" i="9"/>
  <c r="CE10" i="9"/>
  <c r="CI10" i="9"/>
  <c r="Q13" i="8"/>
  <c r="AP13" i="8"/>
  <c r="AT13" i="8"/>
  <c r="AX13" i="8"/>
  <c r="AQ13" i="8"/>
  <c r="AU13" i="8"/>
  <c r="AY13" i="8"/>
  <c r="AR13" i="8"/>
  <c r="AV13" i="8"/>
  <c r="AZ13" i="8"/>
  <c r="AS13" i="8"/>
  <c r="AW13" i="8"/>
  <c r="BA13" i="8"/>
  <c r="W14" i="8"/>
  <c r="DL14" i="8"/>
  <c r="DP14" i="8"/>
  <c r="DT14" i="8"/>
  <c r="DM14" i="8"/>
  <c r="DQ14" i="8"/>
  <c r="DU14" i="8"/>
  <c r="DJ14" i="8"/>
  <c r="DN14" i="8"/>
  <c r="DR14" i="8"/>
  <c r="DK14" i="8"/>
  <c r="DO14" i="8"/>
  <c r="DS14" i="8"/>
  <c r="Q15" i="8"/>
  <c r="AP15" i="8"/>
  <c r="AT15" i="8"/>
  <c r="AX15" i="8"/>
  <c r="AQ15" i="8"/>
  <c r="AU15" i="8"/>
  <c r="AY15" i="8"/>
  <c r="AR15" i="8"/>
  <c r="AV15" i="8"/>
  <c r="AZ15" i="8"/>
  <c r="AS15" i="8"/>
  <c r="AW15" i="8"/>
  <c r="BA15" i="8"/>
  <c r="W16" i="8"/>
  <c r="DL16" i="8"/>
  <c r="DP16" i="8"/>
  <c r="DT16" i="8"/>
  <c r="DM16" i="8"/>
  <c r="DQ16" i="8"/>
  <c r="DU16" i="8"/>
  <c r="DJ16" i="8"/>
  <c r="DN16" i="8"/>
  <c r="DR16" i="8"/>
  <c r="DK16" i="8"/>
  <c r="DO16" i="8"/>
  <c r="DS16" i="8"/>
  <c r="Q17" i="8"/>
  <c r="AP17" i="8"/>
  <c r="AT17" i="8"/>
  <c r="AX17" i="8"/>
  <c r="AQ17" i="8"/>
  <c r="AU17" i="8"/>
  <c r="AY17" i="8"/>
  <c r="AR17" i="8"/>
  <c r="AV17" i="8"/>
  <c r="AZ17" i="8"/>
  <c r="AS17" i="8"/>
  <c r="AW17" i="8"/>
  <c r="BA17" i="8"/>
  <c r="W18" i="8"/>
  <c r="DL18" i="8"/>
  <c r="DP18" i="8"/>
  <c r="DT18" i="8"/>
  <c r="DM18" i="8"/>
  <c r="DQ18" i="8"/>
  <c r="DU18" i="8"/>
  <c r="DJ18" i="8"/>
  <c r="DN18" i="8"/>
  <c r="DR18" i="8"/>
  <c r="DK18" i="8"/>
  <c r="DO18" i="8"/>
  <c r="DS18" i="8"/>
  <c r="Q19" i="8"/>
  <c r="AP19" i="8"/>
  <c r="AT19" i="8"/>
  <c r="AX19" i="8"/>
  <c r="AQ19" i="8"/>
  <c r="AU19" i="8"/>
  <c r="AY19" i="8"/>
  <c r="AR19" i="8"/>
  <c r="AV19" i="8"/>
  <c r="AZ19" i="8"/>
  <c r="AS19" i="8"/>
  <c r="AW19" i="8"/>
  <c r="BA19" i="8"/>
  <c r="W20" i="8"/>
  <c r="DL20" i="8"/>
  <c r="DP20" i="8"/>
  <c r="DT20" i="8"/>
  <c r="DM20" i="8"/>
  <c r="DQ20" i="8"/>
  <c r="DU20" i="8"/>
  <c r="DJ20" i="8"/>
  <c r="DN20" i="8"/>
  <c r="DR20" i="8"/>
  <c r="DK20" i="8"/>
  <c r="DO20" i="8"/>
  <c r="DS20" i="8"/>
  <c r="Q21" i="8"/>
  <c r="AP21" i="8"/>
  <c r="AT21" i="8"/>
  <c r="AX21" i="8"/>
  <c r="AQ21" i="8"/>
  <c r="AU21" i="8"/>
  <c r="AY21" i="8"/>
  <c r="AR21" i="8"/>
  <c r="AV21" i="8"/>
  <c r="AZ21" i="8"/>
  <c r="AS21" i="8"/>
  <c r="AW21" i="8"/>
  <c r="BA21" i="8"/>
  <c r="W22" i="8"/>
  <c r="DL22" i="8"/>
  <c r="DP22" i="8"/>
  <c r="DT22" i="8"/>
  <c r="DM22" i="8"/>
  <c r="DQ22" i="8"/>
  <c r="DU22" i="8"/>
  <c r="DJ22" i="8"/>
  <c r="DN22" i="8"/>
  <c r="DR22" i="8"/>
  <c r="DK22" i="8"/>
  <c r="DO22" i="8"/>
  <c r="DS22" i="8"/>
  <c r="Q23" i="8"/>
  <c r="AP23" i="8"/>
  <c r="AT23" i="8"/>
  <c r="AX23" i="8"/>
  <c r="AQ23" i="8"/>
  <c r="AU23" i="8"/>
  <c r="AY23" i="8"/>
  <c r="AR23" i="8"/>
  <c r="AV23" i="8"/>
  <c r="AZ23" i="8"/>
  <c r="AS23" i="8"/>
  <c r="AW23" i="8"/>
  <c r="BA23" i="8"/>
  <c r="W24" i="8"/>
  <c r="DL24" i="8"/>
  <c r="DP24" i="8"/>
  <c r="DT24" i="8"/>
  <c r="DM24" i="8"/>
  <c r="DQ24" i="8"/>
  <c r="DU24" i="8"/>
  <c r="DJ24" i="8"/>
  <c r="DN24" i="8"/>
  <c r="DR24" i="8"/>
  <c r="DK24" i="8"/>
  <c r="DO24" i="8"/>
  <c r="DS24" i="8"/>
  <c r="Q25" i="8"/>
  <c r="AP25" i="8"/>
  <c r="AT25" i="8"/>
  <c r="AX25" i="8"/>
  <c r="AQ25" i="8"/>
  <c r="AU25" i="8"/>
  <c r="AY25" i="8"/>
  <c r="AR25" i="8"/>
  <c r="AV25" i="8"/>
  <c r="AZ25" i="8"/>
  <c r="AS25" i="8"/>
  <c r="AW25" i="8"/>
  <c r="BA25" i="8"/>
  <c r="W26" i="8"/>
  <c r="DL26" i="8"/>
  <c r="DP26" i="8"/>
  <c r="DT26" i="8"/>
  <c r="DM26" i="8"/>
  <c r="DQ26" i="8"/>
  <c r="DU26" i="8"/>
  <c r="DJ26" i="8"/>
  <c r="DN26" i="8"/>
  <c r="DR26" i="8"/>
  <c r="DK26" i="8"/>
  <c r="DO26" i="8"/>
  <c r="DS26" i="8"/>
  <c r="Q27" i="8"/>
  <c r="AP27" i="8"/>
  <c r="AT27" i="8"/>
  <c r="AX27" i="8"/>
  <c r="AQ27" i="8"/>
  <c r="AU27" i="8"/>
  <c r="AY27" i="8"/>
  <c r="AR27" i="8"/>
  <c r="AV27" i="8"/>
  <c r="AZ27" i="8"/>
  <c r="AS27" i="8"/>
  <c r="AW27" i="8"/>
  <c r="BA27" i="8"/>
  <c r="W28" i="8"/>
  <c r="DL28" i="8"/>
  <c r="DP28" i="8"/>
  <c r="DT28" i="8"/>
  <c r="DM28" i="8"/>
  <c r="DQ28" i="8"/>
  <c r="DU28" i="8"/>
  <c r="DJ28" i="8"/>
  <c r="DN28" i="8"/>
  <c r="DR28" i="8"/>
  <c r="DK28" i="8"/>
  <c r="DO28" i="8"/>
  <c r="DS28" i="8"/>
  <c r="Q29" i="8"/>
  <c r="AP29" i="8"/>
  <c r="AT29" i="8"/>
  <c r="AX29" i="8"/>
  <c r="AQ29" i="8"/>
  <c r="AU29" i="8"/>
  <c r="AY29" i="8"/>
  <c r="AR29" i="8"/>
  <c r="AV29" i="8"/>
  <c r="AZ29" i="8"/>
  <c r="AS29" i="8"/>
  <c r="AW29" i="8"/>
  <c r="BA29" i="8"/>
  <c r="S30" i="8"/>
  <c r="BP30" i="8"/>
  <c r="BT30" i="8"/>
  <c r="BX30" i="8"/>
  <c r="BQ30" i="8"/>
  <c r="BU30" i="8"/>
  <c r="BY30" i="8"/>
  <c r="BN30" i="8"/>
  <c r="BR30" i="8"/>
  <c r="BV30" i="8"/>
  <c r="BO30" i="8"/>
  <c r="BS30" i="8"/>
  <c r="BW30" i="8"/>
  <c r="EH34" i="8"/>
  <c r="EL34" i="8"/>
  <c r="EP34" i="8"/>
  <c r="EI34" i="8"/>
  <c r="EM34" i="8"/>
  <c r="EQ34" i="8"/>
  <c r="EJ34" i="8"/>
  <c r="EN34" i="8"/>
  <c r="ER34" i="8"/>
  <c r="EK34" i="8"/>
  <c r="EO34" i="8"/>
  <c r="ES34" i="8"/>
  <c r="FH35" i="8"/>
  <c r="FL35" i="8"/>
  <c r="FP35" i="8"/>
  <c r="FI35" i="8"/>
  <c r="FM35" i="8"/>
  <c r="FQ35" i="8"/>
  <c r="FF35" i="8"/>
  <c r="FJ35" i="8"/>
  <c r="FN35" i="8"/>
  <c r="FG35" i="8"/>
  <c r="FK35" i="8"/>
  <c r="FO35" i="8"/>
  <c r="U36" i="8"/>
  <c r="CL36" i="8"/>
  <c r="CP36" i="8"/>
  <c r="CT36" i="8"/>
  <c r="CM36" i="8"/>
  <c r="CQ36" i="8"/>
  <c r="CU36" i="8"/>
  <c r="CN36" i="8"/>
  <c r="CR36" i="8"/>
  <c r="CV36" i="8"/>
  <c r="CO36" i="8"/>
  <c r="CS36" i="8"/>
  <c r="CW36" i="8"/>
  <c r="W37" i="8"/>
  <c r="DL37" i="8"/>
  <c r="DP37" i="8"/>
  <c r="DT37" i="8"/>
  <c r="DM37" i="8"/>
  <c r="DQ37" i="8"/>
  <c r="DU37" i="8"/>
  <c r="DJ37" i="8"/>
  <c r="DN37" i="8"/>
  <c r="DR37" i="8"/>
  <c r="DK37" i="8"/>
  <c r="DO37" i="8"/>
  <c r="DS37" i="8"/>
  <c r="Q38" i="8"/>
  <c r="AP38" i="8"/>
  <c r="AT38" i="8"/>
  <c r="AX38" i="8"/>
  <c r="AQ38" i="8"/>
  <c r="AU38" i="8"/>
  <c r="AY38" i="8"/>
  <c r="AR38" i="8"/>
  <c r="AV38" i="8"/>
  <c r="AZ38" i="8"/>
  <c r="AS38" i="8"/>
  <c r="AW38" i="8"/>
  <c r="BA38" i="8"/>
  <c r="S39" i="8"/>
  <c r="BP39" i="8"/>
  <c r="BT39" i="8"/>
  <c r="BX39" i="8"/>
  <c r="BQ39" i="8"/>
  <c r="BU39" i="8"/>
  <c r="BY39" i="8"/>
  <c r="BN39" i="8"/>
  <c r="BR39" i="8"/>
  <c r="BV39" i="8"/>
  <c r="BO39" i="8"/>
  <c r="BS39" i="8"/>
  <c r="BW39" i="8"/>
  <c r="DQ62" i="7"/>
  <c r="EI18" i="9"/>
  <c r="EM18" i="9"/>
  <c r="EQ18" i="9"/>
  <c r="EJ18" i="9"/>
  <c r="EN18" i="9"/>
  <c r="ER18" i="9"/>
  <c r="EK18" i="9"/>
  <c r="EO18" i="9"/>
  <c r="ES18" i="9"/>
  <c r="EL18" i="9"/>
  <c r="EP18" i="9"/>
  <c r="EH18" i="9"/>
  <c r="EI22" i="9"/>
  <c r="EM22" i="9"/>
  <c r="EQ22" i="9"/>
  <c r="EJ22" i="9"/>
  <c r="EN22" i="9"/>
  <c r="ER22" i="9"/>
  <c r="EK22" i="9"/>
  <c r="EO22" i="9"/>
  <c r="ES22" i="9"/>
  <c r="EL22" i="9"/>
  <c r="EP22" i="9"/>
  <c r="EH22" i="9"/>
  <c r="EI26" i="9"/>
  <c r="EM26" i="9"/>
  <c r="EQ26" i="9"/>
  <c r="EJ26" i="9"/>
  <c r="EN26" i="9"/>
  <c r="ER26" i="9"/>
  <c r="EK26" i="9"/>
  <c r="EO26" i="9"/>
  <c r="ES26" i="9"/>
  <c r="EL26" i="9"/>
  <c r="EP26" i="9"/>
  <c r="EH26" i="9"/>
  <c r="EI30" i="9"/>
  <c r="EM30" i="9"/>
  <c r="EQ30" i="9"/>
  <c r="EJ30" i="9"/>
  <c r="EN30" i="9"/>
  <c r="ER30" i="9"/>
  <c r="EK30" i="9"/>
  <c r="EO30" i="9"/>
  <c r="ES30" i="9"/>
  <c r="EL30" i="9"/>
  <c r="EP30" i="9"/>
  <c r="EH30" i="9"/>
  <c r="EI35" i="9"/>
  <c r="EM35" i="9"/>
  <c r="EQ35" i="9"/>
  <c r="EJ35" i="9"/>
  <c r="EN35" i="9"/>
  <c r="ER35" i="9"/>
  <c r="EK35" i="9"/>
  <c r="EO35" i="9"/>
  <c r="ES35" i="9"/>
  <c r="EL35" i="9"/>
  <c r="EP35" i="9"/>
  <c r="EH35" i="9"/>
  <c r="DM38" i="9"/>
  <c r="DQ38" i="9"/>
  <c r="DU38" i="9"/>
  <c r="DK38" i="9"/>
  <c r="DO38" i="9"/>
  <c r="DS38" i="9"/>
  <c r="DP38" i="9"/>
  <c r="W38" i="9"/>
  <c r="DJ38" i="9"/>
  <c r="DR38" i="9"/>
  <c r="DL38" i="9"/>
  <c r="DT38" i="9"/>
  <c r="DN38" i="9"/>
  <c r="EI11" i="9"/>
  <c r="EM11" i="9"/>
  <c r="EQ11" i="9"/>
  <c r="EJ11" i="9"/>
  <c r="EN11" i="9"/>
  <c r="ER11" i="9"/>
  <c r="EK11" i="9"/>
  <c r="EO11" i="9"/>
  <c r="ES11" i="9"/>
  <c r="EH11" i="9"/>
  <c r="EL11" i="9"/>
  <c r="EP11" i="9"/>
  <c r="CM7" i="9"/>
  <c r="CQ7" i="9"/>
  <c r="CU7" i="9"/>
  <c r="CN7" i="9"/>
  <c r="CR7" i="9"/>
  <c r="CV7" i="9"/>
  <c r="CO7" i="9"/>
  <c r="CS7" i="9"/>
  <c r="CW7" i="9"/>
  <c r="CL7" i="9"/>
  <c r="CP7" i="9"/>
  <c r="CT7" i="9"/>
  <c r="DW11" i="9"/>
  <c r="EA11" i="9"/>
  <c r="EE11" i="9"/>
  <c r="DX11" i="9"/>
  <c r="EB11" i="9"/>
  <c r="EF11" i="9"/>
  <c r="DY11" i="9"/>
  <c r="EC11" i="9"/>
  <c r="EG11" i="9"/>
  <c r="DV11" i="9"/>
  <c r="DZ11" i="9"/>
  <c r="ED11" i="9"/>
  <c r="AA62" i="9"/>
  <c r="L27" i="17" s="1"/>
  <c r="FG11" i="9"/>
  <c r="FK11" i="9"/>
  <c r="FO11" i="9"/>
  <c r="FH11" i="9"/>
  <c r="FL11" i="9"/>
  <c r="FP11" i="9"/>
  <c r="FI11" i="9"/>
  <c r="FM11" i="9"/>
  <c r="FQ11" i="9"/>
  <c r="FF11" i="9"/>
  <c r="FJ11" i="9"/>
  <c r="FN11" i="9"/>
  <c r="DK7" i="9"/>
  <c r="DO7" i="9"/>
  <c r="DS7" i="9"/>
  <c r="DL7" i="9"/>
  <c r="DP7" i="9"/>
  <c r="DT7" i="9"/>
  <c r="DM7" i="9"/>
  <c r="DQ7" i="9"/>
  <c r="DU7" i="9"/>
  <c r="DJ7" i="9"/>
  <c r="DN7" i="9"/>
  <c r="DR7" i="9"/>
  <c r="AH62" i="9"/>
  <c r="H9" i="17" s="1"/>
  <c r="EU7" i="9"/>
  <c r="EY7" i="9"/>
  <c r="FC7" i="9"/>
  <c r="EV7" i="9"/>
  <c r="EZ7" i="9"/>
  <c r="FD7" i="9"/>
  <c r="EW7" i="9"/>
  <c r="FA7" i="9"/>
  <c r="FE7" i="9"/>
  <c r="ET7" i="9"/>
  <c r="EX7" i="9"/>
  <c r="FB7" i="9"/>
  <c r="BO9" i="8"/>
  <c r="BS9" i="8"/>
  <c r="BW9" i="8"/>
  <c r="BP9" i="8"/>
  <c r="BT9" i="8"/>
  <c r="BX9" i="8"/>
  <c r="BQ9" i="8"/>
  <c r="BU9" i="8"/>
  <c r="BY9" i="8"/>
  <c r="BN9" i="8"/>
  <c r="BR9" i="8"/>
  <c r="BV9" i="8"/>
  <c r="AD62" i="8"/>
  <c r="D8" i="17" s="1"/>
  <c r="CX10" i="8"/>
  <c r="DB10" i="8"/>
  <c r="DF10" i="8"/>
  <c r="CY10" i="8"/>
  <c r="DC10" i="8"/>
  <c r="DG10" i="8"/>
  <c r="CZ10" i="8"/>
  <c r="DD10" i="8"/>
  <c r="DH10" i="8"/>
  <c r="DA10" i="8"/>
  <c r="DE10" i="8"/>
  <c r="DI10" i="8"/>
  <c r="DL12" i="8"/>
  <c r="DP12" i="8"/>
  <c r="DT12" i="8"/>
  <c r="DM12" i="8"/>
  <c r="DQ12" i="8"/>
  <c r="DU12" i="8"/>
  <c r="DJ12" i="8"/>
  <c r="DN12" i="8"/>
  <c r="DR12" i="8"/>
  <c r="DK12" i="8"/>
  <c r="DO12" i="8"/>
  <c r="DS12" i="8"/>
  <c r="CX13" i="8"/>
  <c r="DB13" i="8"/>
  <c r="DF13" i="8"/>
  <c r="V13" i="8"/>
  <c r="CY13" i="8"/>
  <c r="DC13" i="8"/>
  <c r="DG13" i="8"/>
  <c r="CZ13" i="8"/>
  <c r="DD13" i="8"/>
  <c r="DH13" i="8"/>
  <c r="DA13" i="8"/>
  <c r="DE13" i="8"/>
  <c r="DI13" i="8"/>
  <c r="DV14" i="9"/>
  <c r="DZ14" i="9"/>
  <c r="ED14" i="9"/>
  <c r="DW14" i="9"/>
  <c r="EA14" i="9"/>
  <c r="EE14" i="9"/>
  <c r="DX14" i="9"/>
  <c r="EB14" i="9"/>
  <c r="EF14" i="9"/>
  <c r="X14" i="9"/>
  <c r="DY14" i="9"/>
  <c r="EC14" i="9"/>
  <c r="EG14" i="9"/>
  <c r="BN14" i="9"/>
  <c r="BR14" i="9"/>
  <c r="BV14" i="9"/>
  <c r="BO14" i="9"/>
  <c r="BS14" i="9"/>
  <c r="BW14" i="9"/>
  <c r="S14" i="9"/>
  <c r="BP14" i="9"/>
  <c r="BT14" i="9"/>
  <c r="BX14" i="9"/>
  <c r="BQ14" i="9"/>
  <c r="BU14" i="9"/>
  <c r="BY14" i="9"/>
  <c r="BB14" i="9"/>
  <c r="BF14" i="9"/>
  <c r="BJ14" i="9"/>
  <c r="R14" i="9"/>
  <c r="BC14" i="9"/>
  <c r="BG14" i="9"/>
  <c r="BK14" i="9"/>
  <c r="BD14" i="9"/>
  <c r="BH14" i="9"/>
  <c r="BL14" i="9"/>
  <c r="BE14" i="9"/>
  <c r="BI14" i="9"/>
  <c r="BM14" i="9"/>
  <c r="Q14" i="9"/>
  <c r="AP14" i="9"/>
  <c r="AT14" i="9"/>
  <c r="AX14" i="9"/>
  <c r="AQ14" i="9"/>
  <c r="AU14" i="9"/>
  <c r="AY14" i="9"/>
  <c r="AR14" i="9"/>
  <c r="AV14" i="9"/>
  <c r="AZ14" i="9"/>
  <c r="AS14" i="9"/>
  <c r="AW14" i="9"/>
  <c r="BA14" i="9"/>
  <c r="BB15" i="8"/>
  <c r="BF15" i="8"/>
  <c r="BJ15" i="8"/>
  <c r="R15" i="8"/>
  <c r="BC15" i="8"/>
  <c r="BG15" i="8"/>
  <c r="BK15" i="8"/>
  <c r="BD15" i="8"/>
  <c r="BH15" i="8"/>
  <c r="BL15" i="8"/>
  <c r="BE15" i="8"/>
  <c r="BI15" i="8"/>
  <c r="BM15" i="8"/>
  <c r="FF16" i="9"/>
  <c r="FJ16" i="9"/>
  <c r="FN16" i="9"/>
  <c r="FG16" i="9"/>
  <c r="FK16" i="9"/>
  <c r="FO16" i="9"/>
  <c r="FH16" i="9"/>
  <c r="FL16" i="9"/>
  <c r="FP16" i="9"/>
  <c r="FI16" i="9"/>
  <c r="FM16" i="9"/>
  <c r="FQ16" i="9"/>
  <c r="ET16" i="9"/>
  <c r="EX16" i="9"/>
  <c r="FB16" i="9"/>
  <c r="EU16" i="9"/>
  <c r="EY16" i="9"/>
  <c r="FC16" i="9"/>
  <c r="EV16" i="9"/>
  <c r="EZ16" i="9"/>
  <c r="FD16" i="9"/>
  <c r="EW16" i="9"/>
  <c r="FA16" i="9"/>
  <c r="FE16" i="9"/>
  <c r="U16" i="9"/>
  <c r="CL16" i="9"/>
  <c r="CP16" i="9"/>
  <c r="CT16" i="9"/>
  <c r="CM16" i="9"/>
  <c r="CQ16" i="9"/>
  <c r="CU16" i="9"/>
  <c r="CN16" i="9"/>
  <c r="CR16" i="9"/>
  <c r="CV16" i="9"/>
  <c r="CO16" i="9"/>
  <c r="CS16" i="9"/>
  <c r="CW16" i="9"/>
  <c r="FG18" i="9"/>
  <c r="FK18" i="9"/>
  <c r="FO18" i="9"/>
  <c r="FH18" i="9"/>
  <c r="FL18" i="9"/>
  <c r="FP18" i="9"/>
  <c r="FI18" i="9"/>
  <c r="FM18" i="9"/>
  <c r="FQ18" i="9"/>
  <c r="FF18" i="9"/>
  <c r="FJ18" i="9"/>
  <c r="FN18" i="9"/>
  <c r="D18" i="11"/>
  <c r="AC18" i="10"/>
  <c r="AG18" i="10"/>
  <c r="AK18" i="10"/>
  <c r="A18" i="10"/>
  <c r="AD18" i="10"/>
  <c r="AH18" i="10"/>
  <c r="AL18" i="10"/>
  <c r="AE18" i="10"/>
  <c r="AI18" i="10"/>
  <c r="AB18" i="10"/>
  <c r="AF18" i="10"/>
  <c r="AJ18" i="10"/>
  <c r="DX18" i="8"/>
  <c r="EB18" i="8"/>
  <c r="EF18" i="8"/>
  <c r="X18" i="8"/>
  <c r="DY18" i="8"/>
  <c r="EC18" i="8"/>
  <c r="EG18" i="8"/>
  <c r="DV18" i="8"/>
  <c r="DZ18" i="8"/>
  <c r="ED18" i="8"/>
  <c r="DW18" i="8"/>
  <c r="EA18" i="8"/>
  <c r="EE18" i="8"/>
  <c r="ET19" i="8"/>
  <c r="EX19" i="8"/>
  <c r="FB19" i="8"/>
  <c r="EU19" i="8"/>
  <c r="EY19" i="8"/>
  <c r="FC19" i="8"/>
  <c r="EV19" i="8"/>
  <c r="EZ19" i="8"/>
  <c r="FD19" i="8"/>
  <c r="EW19" i="8"/>
  <c r="FA19" i="8"/>
  <c r="FE19" i="8"/>
  <c r="CA20" i="9"/>
  <c r="CE20" i="9"/>
  <c r="CI20" i="9"/>
  <c r="CB20" i="9"/>
  <c r="CF20" i="9"/>
  <c r="CJ20" i="9"/>
  <c r="T20" i="9"/>
  <c r="CC20" i="9"/>
  <c r="CG20" i="9"/>
  <c r="CK20" i="9"/>
  <c r="BZ20" i="9"/>
  <c r="CD20" i="9"/>
  <c r="CH20" i="9"/>
  <c r="R20" i="9"/>
  <c r="BC20" i="9"/>
  <c r="BG20" i="9"/>
  <c r="BK20" i="9"/>
  <c r="BD20" i="9"/>
  <c r="BH20" i="9"/>
  <c r="BL20" i="9"/>
  <c r="BE20" i="9"/>
  <c r="BI20" i="9"/>
  <c r="BM20" i="9"/>
  <c r="BJ20" i="9"/>
  <c r="BB20" i="9"/>
  <c r="BF20" i="9"/>
  <c r="BB21" i="8"/>
  <c r="BF21" i="8"/>
  <c r="BJ21" i="8"/>
  <c r="R21" i="8"/>
  <c r="BC21" i="8"/>
  <c r="BG21" i="8"/>
  <c r="BK21" i="8"/>
  <c r="BD21" i="8"/>
  <c r="BH21" i="8"/>
  <c r="BL21" i="8"/>
  <c r="BE21" i="8"/>
  <c r="BI21" i="8"/>
  <c r="BM21" i="8"/>
  <c r="DK22" i="9"/>
  <c r="DO22" i="9"/>
  <c r="DS22" i="9"/>
  <c r="W22" i="9"/>
  <c r="DL22" i="9"/>
  <c r="DP22" i="9"/>
  <c r="DT22" i="9"/>
  <c r="DM22" i="9"/>
  <c r="DQ22" i="9"/>
  <c r="DU22" i="9"/>
  <c r="DJ22" i="9"/>
  <c r="DN22" i="9"/>
  <c r="DR22" i="9"/>
  <c r="EU22" i="9"/>
  <c r="EY22" i="9"/>
  <c r="FC22" i="9"/>
  <c r="EV22" i="9"/>
  <c r="EZ22" i="9"/>
  <c r="FD22" i="9"/>
  <c r="EW22" i="9"/>
  <c r="FA22" i="9"/>
  <c r="FE22" i="9"/>
  <c r="FB22" i="9"/>
  <c r="ET22" i="9"/>
  <c r="EX22" i="9"/>
  <c r="DX22" i="8"/>
  <c r="EB22" i="8"/>
  <c r="EF22" i="8"/>
  <c r="X22" i="8"/>
  <c r="DY22" i="8"/>
  <c r="EC22" i="8"/>
  <c r="EG22" i="8"/>
  <c r="DV22" i="8"/>
  <c r="DZ22" i="8"/>
  <c r="ED22" i="8"/>
  <c r="DW22" i="8"/>
  <c r="EA22" i="8"/>
  <c r="EE22" i="8"/>
  <c r="ET23" i="8"/>
  <c r="EX23" i="8"/>
  <c r="FB23" i="8"/>
  <c r="EU23" i="8"/>
  <c r="EY23" i="8"/>
  <c r="FC23" i="8"/>
  <c r="EV23" i="8"/>
  <c r="EZ23" i="8"/>
  <c r="FD23" i="8"/>
  <c r="EW23" i="8"/>
  <c r="FA23" i="8"/>
  <c r="FE23" i="8"/>
  <c r="CA24" i="9"/>
  <c r="CE24" i="9"/>
  <c r="CI24" i="9"/>
  <c r="CB24" i="9"/>
  <c r="CF24" i="9"/>
  <c r="CJ24" i="9"/>
  <c r="T24" i="9"/>
  <c r="CC24" i="9"/>
  <c r="CG24" i="9"/>
  <c r="CK24" i="9"/>
  <c r="BZ24" i="9"/>
  <c r="CD24" i="9"/>
  <c r="CH24" i="9"/>
  <c r="R24" i="9"/>
  <c r="BC24" i="9"/>
  <c r="BG24" i="9"/>
  <c r="BK24" i="9"/>
  <c r="BD24" i="9"/>
  <c r="BH24" i="9"/>
  <c r="BL24" i="9"/>
  <c r="BE24" i="9"/>
  <c r="BI24" i="9"/>
  <c r="BM24" i="9"/>
  <c r="BJ24" i="9"/>
  <c r="BB24" i="9"/>
  <c r="BF24" i="9"/>
  <c r="BB25" i="8"/>
  <c r="BF25" i="8"/>
  <c r="BJ25" i="8"/>
  <c r="R25" i="8"/>
  <c r="BC25" i="8"/>
  <c r="BG25" i="8"/>
  <c r="BK25" i="8"/>
  <c r="BD25" i="8"/>
  <c r="BH25" i="8"/>
  <c r="BL25" i="8"/>
  <c r="BE25" i="8"/>
  <c r="BI25" i="8"/>
  <c r="BM25" i="8"/>
  <c r="DK26" i="9"/>
  <c r="DO26" i="9"/>
  <c r="DS26" i="9"/>
  <c r="W26" i="9"/>
  <c r="DL26" i="9"/>
  <c r="DP26" i="9"/>
  <c r="DT26" i="9"/>
  <c r="DM26" i="9"/>
  <c r="DQ26" i="9"/>
  <c r="DU26" i="9"/>
  <c r="DJ26" i="9"/>
  <c r="DN26" i="9"/>
  <c r="DR26" i="9"/>
  <c r="EU26" i="9"/>
  <c r="EY26" i="9"/>
  <c r="FC26" i="9"/>
  <c r="EV26" i="9"/>
  <c r="EZ26" i="9"/>
  <c r="FD26" i="9"/>
  <c r="EW26" i="9"/>
  <c r="FA26" i="9"/>
  <c r="FE26" i="9"/>
  <c r="FB26" i="9"/>
  <c r="ET26" i="9"/>
  <c r="EX26" i="9"/>
  <c r="DX26" i="8"/>
  <c r="EB26" i="8"/>
  <c r="EF26" i="8"/>
  <c r="X26" i="8"/>
  <c r="DY26" i="8"/>
  <c r="EC26" i="8"/>
  <c r="EG26" i="8"/>
  <c r="DV26" i="8"/>
  <c r="DZ26" i="8"/>
  <c r="ED26" i="8"/>
  <c r="DW26" i="8"/>
  <c r="EA26" i="8"/>
  <c r="EE26" i="8"/>
  <c r="ET27" i="8"/>
  <c r="EX27" i="8"/>
  <c r="FB27" i="8"/>
  <c r="EU27" i="8"/>
  <c r="EY27" i="8"/>
  <c r="FC27" i="8"/>
  <c r="EV27" i="8"/>
  <c r="EZ27" i="8"/>
  <c r="FD27" i="8"/>
  <c r="EW27" i="8"/>
  <c r="FA27" i="8"/>
  <c r="FE27" i="8"/>
  <c r="CA28" i="9"/>
  <c r="CE28" i="9"/>
  <c r="CI28" i="9"/>
  <c r="CB28" i="9"/>
  <c r="CF28" i="9"/>
  <c r="CJ28" i="9"/>
  <c r="T28" i="9"/>
  <c r="CC28" i="9"/>
  <c r="CG28" i="9"/>
  <c r="CK28" i="9"/>
  <c r="BZ28" i="9"/>
  <c r="CD28" i="9"/>
  <c r="CH28" i="9"/>
  <c r="R28" i="9"/>
  <c r="BC28" i="9"/>
  <c r="BG28" i="9"/>
  <c r="BK28" i="9"/>
  <c r="BD28" i="9"/>
  <c r="BH28" i="9"/>
  <c r="BL28" i="9"/>
  <c r="BE28" i="9"/>
  <c r="BI28" i="9"/>
  <c r="BM28" i="9"/>
  <c r="BJ28" i="9"/>
  <c r="BB28" i="9"/>
  <c r="BF28" i="9"/>
  <c r="BB29" i="8"/>
  <c r="BF29" i="8"/>
  <c r="BJ29" i="8"/>
  <c r="R29" i="8"/>
  <c r="BC29" i="8"/>
  <c r="BG29" i="8"/>
  <c r="BK29" i="8"/>
  <c r="BD29" i="8"/>
  <c r="BH29" i="8"/>
  <c r="BL29" i="8"/>
  <c r="BE29" i="8"/>
  <c r="BI29" i="8"/>
  <c r="BM29" i="8"/>
  <c r="DK30" i="9"/>
  <c r="DO30" i="9"/>
  <c r="DS30" i="9"/>
  <c r="W30" i="9"/>
  <c r="DL30" i="9"/>
  <c r="DP30" i="9"/>
  <c r="DT30" i="9"/>
  <c r="DM30" i="9"/>
  <c r="DQ30" i="9"/>
  <c r="DU30" i="9"/>
  <c r="DJ30" i="9"/>
  <c r="DN30" i="9"/>
  <c r="DR30" i="9"/>
  <c r="EU30" i="9"/>
  <c r="EY30" i="9"/>
  <c r="FC30" i="9"/>
  <c r="EV30" i="9"/>
  <c r="EZ30" i="9"/>
  <c r="FD30" i="9"/>
  <c r="EW30" i="9"/>
  <c r="FA30" i="9"/>
  <c r="FE30" i="9"/>
  <c r="FB30" i="9"/>
  <c r="ET30" i="9"/>
  <c r="EX30" i="9"/>
  <c r="DX30" i="8"/>
  <c r="EB30" i="8"/>
  <c r="EF30" i="8"/>
  <c r="X30" i="8"/>
  <c r="DY30" i="8"/>
  <c r="EC30" i="8"/>
  <c r="EG30" i="8"/>
  <c r="DV30" i="8"/>
  <c r="DZ30" i="8"/>
  <c r="ED30" i="8"/>
  <c r="DW30" i="8"/>
  <c r="EA30" i="8"/>
  <c r="EE30" i="8"/>
  <c r="ET32" i="8"/>
  <c r="EX32" i="8"/>
  <c r="FB32" i="8"/>
  <c r="EU32" i="8"/>
  <c r="EY32" i="8"/>
  <c r="FC32" i="8"/>
  <c r="EV32" i="8"/>
  <c r="EZ32" i="8"/>
  <c r="FD32" i="8"/>
  <c r="EW32" i="8"/>
  <c r="FA32" i="8"/>
  <c r="FE32" i="8"/>
  <c r="CA33" i="9"/>
  <c r="CE33" i="9"/>
  <c r="CI33" i="9"/>
  <c r="CB33" i="9"/>
  <c r="CF33" i="9"/>
  <c r="CJ33" i="9"/>
  <c r="T33" i="9"/>
  <c r="CC33" i="9"/>
  <c r="CG33" i="9"/>
  <c r="CK33" i="9"/>
  <c r="BZ33" i="9"/>
  <c r="CD33" i="9"/>
  <c r="CH33" i="9"/>
  <c r="R33" i="9"/>
  <c r="BC33" i="9"/>
  <c r="BG33" i="9"/>
  <c r="BK33" i="9"/>
  <c r="BD33" i="9"/>
  <c r="BH33" i="9"/>
  <c r="BL33" i="9"/>
  <c r="BE33" i="9"/>
  <c r="BI33" i="9"/>
  <c r="BM33" i="9"/>
  <c r="BJ33" i="9"/>
  <c r="BB33" i="9"/>
  <c r="BF33" i="9"/>
  <c r="BB34" i="8"/>
  <c r="BF34" i="8"/>
  <c r="BJ34" i="8"/>
  <c r="R34" i="8"/>
  <c r="BC34" i="8"/>
  <c r="BG34" i="8"/>
  <c r="BK34" i="8"/>
  <c r="BD34" i="8"/>
  <c r="BH34" i="8"/>
  <c r="BL34" i="8"/>
  <c r="BE34" i="8"/>
  <c r="BI34" i="8"/>
  <c r="BM34" i="8"/>
  <c r="DK35" i="9"/>
  <c r="DO35" i="9"/>
  <c r="DS35" i="9"/>
  <c r="W35" i="9"/>
  <c r="DL35" i="9"/>
  <c r="DP35" i="9"/>
  <c r="DT35" i="9"/>
  <c r="DM35" i="9"/>
  <c r="DQ35" i="9"/>
  <c r="DU35" i="9"/>
  <c r="DJ35" i="9"/>
  <c r="DN35" i="9"/>
  <c r="DR35" i="9"/>
  <c r="EU35" i="9"/>
  <c r="EY35" i="9"/>
  <c r="FC35" i="9"/>
  <c r="EV35" i="9"/>
  <c r="EZ35" i="9"/>
  <c r="FD35" i="9"/>
  <c r="EW35" i="9"/>
  <c r="FA35" i="9"/>
  <c r="FE35" i="9"/>
  <c r="FB35" i="9"/>
  <c r="ET35" i="9"/>
  <c r="EX35" i="9"/>
  <c r="DX35" i="8"/>
  <c r="EB35" i="8"/>
  <c r="EF35" i="8"/>
  <c r="X35" i="8"/>
  <c r="DY35" i="8"/>
  <c r="EC35" i="8"/>
  <c r="EG35" i="8"/>
  <c r="DV35" i="8"/>
  <c r="DZ35" i="8"/>
  <c r="ED35" i="8"/>
  <c r="DW35" i="8"/>
  <c r="EA35" i="8"/>
  <c r="EE35" i="8"/>
  <c r="ET36" i="8"/>
  <c r="EX36" i="8"/>
  <c r="FB36" i="8"/>
  <c r="EU36" i="8"/>
  <c r="EY36" i="8"/>
  <c r="FC36" i="8"/>
  <c r="EV36" i="8"/>
  <c r="EZ36" i="8"/>
  <c r="FD36" i="8"/>
  <c r="EW36" i="8"/>
  <c r="FA36" i="8"/>
  <c r="FE36" i="8"/>
  <c r="CA37" i="9"/>
  <c r="CE37" i="9"/>
  <c r="CI37" i="9"/>
  <c r="T37" i="9"/>
  <c r="CC37" i="9"/>
  <c r="CG37" i="9"/>
  <c r="CK37" i="9"/>
  <c r="CD37" i="9"/>
  <c r="CF37" i="9"/>
  <c r="BZ37" i="9"/>
  <c r="CH37" i="9"/>
  <c r="CB37" i="9"/>
  <c r="CJ37" i="9"/>
  <c r="V37" i="9"/>
  <c r="CY37" i="9"/>
  <c r="DC37" i="9"/>
  <c r="DG37" i="9"/>
  <c r="DA37" i="9"/>
  <c r="DE37" i="9"/>
  <c r="DI37" i="9"/>
  <c r="DB37" i="9"/>
  <c r="DD37" i="9"/>
  <c r="CX37" i="9"/>
  <c r="DF37" i="9"/>
  <c r="CZ37" i="9"/>
  <c r="DH37" i="9"/>
  <c r="D39" i="11"/>
  <c r="AC39" i="10"/>
  <c r="AG39" i="10"/>
  <c r="AK39" i="10"/>
  <c r="A39" i="10"/>
  <c r="AD39" i="10"/>
  <c r="AH39" i="10"/>
  <c r="AL39" i="10"/>
  <c r="AE39" i="10"/>
  <c r="AI39" i="10"/>
  <c r="AB39" i="10"/>
  <c r="AF39" i="10"/>
  <c r="AJ39" i="10"/>
  <c r="CB39" i="8"/>
  <c r="CF39" i="8"/>
  <c r="CJ39" i="8"/>
  <c r="T39" i="8"/>
  <c r="CC39" i="8"/>
  <c r="CG39" i="8"/>
  <c r="CK39" i="8"/>
  <c r="BZ39" i="8"/>
  <c r="CD39" i="8"/>
  <c r="CH39" i="8"/>
  <c r="CA39" i="8"/>
  <c r="CE39" i="8"/>
  <c r="CI39" i="8"/>
  <c r="CX40" i="8"/>
  <c r="DB40" i="8"/>
  <c r="DF40" i="8"/>
  <c r="V40" i="8"/>
  <c r="CY40" i="8"/>
  <c r="DC40" i="8"/>
  <c r="DG40" i="8"/>
  <c r="CZ40" i="8"/>
  <c r="DD40" i="8"/>
  <c r="DH40" i="8"/>
  <c r="DA40" i="8"/>
  <c r="DE40" i="8"/>
  <c r="DI40" i="8"/>
  <c r="DW41" i="9"/>
  <c r="EA41" i="9"/>
  <c r="EE41" i="9"/>
  <c r="X41" i="9"/>
  <c r="DY41" i="9"/>
  <c r="EC41" i="9"/>
  <c r="EG41" i="9"/>
  <c r="DZ41" i="9"/>
  <c r="EB41" i="9"/>
  <c r="DV41" i="9"/>
  <c r="ED41" i="9"/>
  <c r="DX41" i="9"/>
  <c r="EF41" i="9"/>
  <c r="V41" i="9"/>
  <c r="CY41" i="9"/>
  <c r="DC41" i="9"/>
  <c r="DG41" i="9"/>
  <c r="DA41" i="9"/>
  <c r="DE41" i="9"/>
  <c r="DI41" i="9"/>
  <c r="DB41" i="9"/>
  <c r="DD41" i="9"/>
  <c r="CX41" i="9"/>
  <c r="DF41" i="9"/>
  <c r="CZ41" i="9"/>
  <c r="DH41" i="9"/>
  <c r="DR62" i="7"/>
  <c r="S20" i="17"/>
  <c r="S46" i="17"/>
  <c r="S33" i="17"/>
  <c r="DM19" i="9"/>
  <c r="DQ19" i="9"/>
  <c r="DU19" i="9"/>
  <c r="DJ19" i="9"/>
  <c r="DN19" i="9"/>
  <c r="DR19" i="9"/>
  <c r="DK19" i="9"/>
  <c r="DO19" i="9"/>
  <c r="DS19" i="9"/>
  <c r="W19" i="9"/>
  <c r="DP19" i="9"/>
  <c r="DT19" i="9"/>
  <c r="DL19" i="9"/>
  <c r="DM27" i="9"/>
  <c r="DQ27" i="9"/>
  <c r="DU27" i="9"/>
  <c r="DJ27" i="9"/>
  <c r="DN27" i="9"/>
  <c r="DR27" i="9"/>
  <c r="DK27" i="9"/>
  <c r="DO27" i="9"/>
  <c r="DS27" i="9"/>
  <c r="W27" i="9"/>
  <c r="DP27" i="9"/>
  <c r="DT27" i="9"/>
  <c r="DL27" i="9"/>
  <c r="DM36" i="9"/>
  <c r="DQ36" i="9"/>
  <c r="DU36" i="9"/>
  <c r="DJ36" i="9"/>
  <c r="DN36" i="9"/>
  <c r="DR36" i="9"/>
  <c r="DK36" i="9"/>
  <c r="DO36" i="9"/>
  <c r="DS36" i="9"/>
  <c r="W36" i="9"/>
  <c r="DP36" i="9"/>
  <c r="DT36" i="9"/>
  <c r="DL36" i="9"/>
  <c r="EK38" i="9"/>
  <c r="EO38" i="9"/>
  <c r="ES38" i="9"/>
  <c r="EI38" i="9"/>
  <c r="EM38" i="9"/>
  <c r="EQ38" i="9"/>
  <c r="EN38" i="9"/>
  <c r="EH38" i="9"/>
  <c r="EP38" i="9"/>
  <c r="EJ38" i="9"/>
  <c r="ER38" i="9"/>
  <c r="EL38" i="9"/>
  <c r="FF8" i="9"/>
  <c r="FJ8" i="9"/>
  <c r="FN8" i="9"/>
  <c r="FG8" i="9"/>
  <c r="FK8" i="9"/>
  <c r="FO8" i="9"/>
  <c r="FH8" i="9"/>
  <c r="FL8" i="9"/>
  <c r="FP8" i="9"/>
  <c r="FI8" i="9"/>
  <c r="FM8" i="9"/>
  <c r="FQ8" i="9"/>
  <c r="BB8" i="9"/>
  <c r="BF8" i="9"/>
  <c r="BJ8" i="9"/>
  <c r="BC8" i="9"/>
  <c r="BG8" i="9"/>
  <c r="BK8" i="9"/>
  <c r="BD8" i="9"/>
  <c r="BH8" i="9"/>
  <c r="BL8" i="9"/>
  <c r="BE8" i="9"/>
  <c r="BI8" i="9"/>
  <c r="BM8" i="9"/>
  <c r="EH8" i="9"/>
  <c r="EL8" i="9"/>
  <c r="EP8" i="9"/>
  <c r="EI8" i="9"/>
  <c r="EM8" i="9"/>
  <c r="EQ8" i="9"/>
  <c r="EJ8" i="9"/>
  <c r="EN8" i="9"/>
  <c r="ER8" i="9"/>
  <c r="EK8" i="9"/>
  <c r="EO8" i="9"/>
  <c r="ES8" i="9"/>
  <c r="CA9" i="8"/>
  <c r="CE9" i="8"/>
  <c r="CI9" i="8"/>
  <c r="CB9" i="8"/>
  <c r="CF9" i="8"/>
  <c r="CJ9" i="8"/>
  <c r="CC9" i="8"/>
  <c r="CG9" i="8"/>
  <c r="CK9" i="8"/>
  <c r="BZ9" i="8"/>
  <c r="CD9" i="8"/>
  <c r="CH9" i="8"/>
  <c r="FF10" i="8"/>
  <c r="FJ10" i="8"/>
  <c r="FN10" i="8"/>
  <c r="FG10" i="8"/>
  <c r="FK10" i="8"/>
  <c r="FO10" i="8"/>
  <c r="FH10" i="8"/>
  <c r="FL10" i="8"/>
  <c r="FP10" i="8"/>
  <c r="FI10" i="8"/>
  <c r="FM10" i="8"/>
  <c r="FQ10" i="8"/>
  <c r="BN12" i="9"/>
  <c r="BR12" i="9"/>
  <c r="BV12" i="9"/>
  <c r="BO12" i="9"/>
  <c r="BS12" i="9"/>
  <c r="BW12" i="9"/>
  <c r="BP12" i="9"/>
  <c r="BT12" i="9"/>
  <c r="BX12" i="9"/>
  <c r="BQ12" i="9"/>
  <c r="BU12" i="9"/>
  <c r="BY12" i="9"/>
  <c r="CX12" i="9"/>
  <c r="DB12" i="9"/>
  <c r="DF12" i="9"/>
  <c r="CY12" i="9"/>
  <c r="DC12" i="9"/>
  <c r="DG12" i="9"/>
  <c r="CZ12" i="9"/>
  <c r="DD12" i="9"/>
  <c r="DH12" i="9"/>
  <c r="DA12" i="9"/>
  <c r="DE12" i="9"/>
  <c r="DI12" i="9"/>
  <c r="AP12" i="9"/>
  <c r="AT12" i="9"/>
  <c r="AX12" i="9"/>
  <c r="AQ12" i="9"/>
  <c r="AU12" i="9"/>
  <c r="AY12" i="9"/>
  <c r="AR12" i="9"/>
  <c r="AV12" i="9"/>
  <c r="AZ12" i="9"/>
  <c r="AS12" i="9"/>
  <c r="AW12" i="9"/>
  <c r="BA12" i="9"/>
  <c r="EJ14" i="8"/>
  <c r="EN14" i="8"/>
  <c r="ER14" i="8"/>
  <c r="EK14" i="8"/>
  <c r="EO14" i="8"/>
  <c r="ES14" i="8"/>
  <c r="EH14" i="8"/>
  <c r="EL14" i="8"/>
  <c r="EP14" i="8"/>
  <c r="EI14" i="8"/>
  <c r="EM14" i="8"/>
  <c r="EQ14" i="8"/>
  <c r="DJ15" i="8"/>
  <c r="DN15" i="8"/>
  <c r="DR15" i="8"/>
  <c r="DK15" i="8"/>
  <c r="DO15" i="8"/>
  <c r="DS15" i="8"/>
  <c r="W15" i="8"/>
  <c r="DL15" i="8"/>
  <c r="DP15" i="8"/>
  <c r="DT15" i="8"/>
  <c r="DM15" i="8"/>
  <c r="DQ15" i="8"/>
  <c r="DU15" i="8"/>
  <c r="AR16" i="8"/>
  <c r="AV16" i="8"/>
  <c r="AZ16" i="8"/>
  <c r="AS16" i="8"/>
  <c r="AW16" i="8"/>
  <c r="BA16" i="8"/>
  <c r="Q16" i="8"/>
  <c r="AP16" i="8"/>
  <c r="AT16" i="8"/>
  <c r="AX16" i="8"/>
  <c r="AQ16" i="8"/>
  <c r="AU16" i="8"/>
  <c r="AY16" i="8"/>
  <c r="EJ18" i="8"/>
  <c r="EN18" i="8"/>
  <c r="ER18" i="8"/>
  <c r="EK18" i="8"/>
  <c r="EO18" i="8"/>
  <c r="ES18" i="8"/>
  <c r="EH18" i="8"/>
  <c r="EL18" i="8"/>
  <c r="EP18" i="8"/>
  <c r="EI18" i="8"/>
  <c r="EM18" i="8"/>
  <c r="EQ18" i="8"/>
  <c r="DJ19" i="8"/>
  <c r="DN19" i="8"/>
  <c r="DR19" i="8"/>
  <c r="DK19" i="8"/>
  <c r="DO19" i="8"/>
  <c r="DS19" i="8"/>
  <c r="W19" i="8"/>
  <c r="DL19" i="8"/>
  <c r="DP19" i="8"/>
  <c r="DT19" i="8"/>
  <c r="DM19" i="8"/>
  <c r="DQ19" i="8"/>
  <c r="DU19" i="8"/>
  <c r="AR20" i="8"/>
  <c r="AV20" i="8"/>
  <c r="AZ20" i="8"/>
  <c r="AS20" i="8"/>
  <c r="AW20" i="8"/>
  <c r="BA20" i="8"/>
  <c r="Q20" i="8"/>
  <c r="AP20" i="8"/>
  <c r="AT20" i="8"/>
  <c r="AX20" i="8"/>
  <c r="AQ20" i="8"/>
  <c r="AU20" i="8"/>
  <c r="AY20" i="8"/>
  <c r="EJ22" i="8"/>
  <c r="EN22" i="8"/>
  <c r="ER22" i="8"/>
  <c r="EK22" i="8"/>
  <c r="EO22" i="8"/>
  <c r="ES22" i="8"/>
  <c r="EH22" i="8"/>
  <c r="EL22" i="8"/>
  <c r="EP22" i="8"/>
  <c r="EI22" i="8"/>
  <c r="EM22" i="8"/>
  <c r="EQ22" i="8"/>
  <c r="DJ23" i="8"/>
  <c r="DN23" i="8"/>
  <c r="DR23" i="8"/>
  <c r="DK23" i="8"/>
  <c r="DO23" i="8"/>
  <c r="DS23" i="8"/>
  <c r="W23" i="8"/>
  <c r="DL23" i="8"/>
  <c r="DP23" i="8"/>
  <c r="DT23" i="8"/>
  <c r="DM23" i="8"/>
  <c r="DQ23" i="8"/>
  <c r="DU23" i="8"/>
  <c r="AR24" i="8"/>
  <c r="AV24" i="8"/>
  <c r="AZ24" i="8"/>
  <c r="AS24" i="8"/>
  <c r="AW24" i="8"/>
  <c r="BA24" i="8"/>
  <c r="Q24" i="8"/>
  <c r="AP24" i="8"/>
  <c r="AT24" i="8"/>
  <c r="AX24" i="8"/>
  <c r="AQ24" i="8"/>
  <c r="AU24" i="8"/>
  <c r="AY24" i="8"/>
  <c r="EJ26" i="8"/>
  <c r="EN26" i="8"/>
  <c r="ER26" i="8"/>
  <c r="EK26" i="8"/>
  <c r="EO26" i="8"/>
  <c r="ES26" i="8"/>
  <c r="EH26" i="8"/>
  <c r="EL26" i="8"/>
  <c r="EP26" i="8"/>
  <c r="EI26" i="8"/>
  <c r="EM26" i="8"/>
  <c r="EQ26" i="8"/>
  <c r="DJ27" i="8"/>
  <c r="DN27" i="8"/>
  <c r="DR27" i="8"/>
  <c r="DK27" i="8"/>
  <c r="DO27" i="8"/>
  <c r="DS27" i="8"/>
  <c r="W27" i="8"/>
  <c r="DL27" i="8"/>
  <c r="DP27" i="8"/>
  <c r="DT27" i="8"/>
  <c r="DM27" i="8"/>
  <c r="DQ27" i="8"/>
  <c r="DU27" i="8"/>
  <c r="AR28" i="8"/>
  <c r="AV28" i="8"/>
  <c r="AZ28" i="8"/>
  <c r="AS28" i="8"/>
  <c r="AW28" i="8"/>
  <c r="BA28" i="8"/>
  <c r="Q28" i="8"/>
  <c r="AP28" i="8"/>
  <c r="AT28" i="8"/>
  <c r="AX28" i="8"/>
  <c r="AQ28" i="8"/>
  <c r="AU28" i="8"/>
  <c r="AY28" i="8"/>
  <c r="EJ30" i="8"/>
  <c r="EN30" i="8"/>
  <c r="ER30" i="8"/>
  <c r="EK30" i="8"/>
  <c r="EO30" i="8"/>
  <c r="ES30" i="8"/>
  <c r="EH30" i="8"/>
  <c r="EL30" i="8"/>
  <c r="EP30" i="8"/>
  <c r="EI30" i="8"/>
  <c r="EM30" i="8"/>
  <c r="EQ30" i="8"/>
  <c r="DJ32" i="8"/>
  <c r="DN32" i="8"/>
  <c r="DR32" i="8"/>
  <c r="DK32" i="8"/>
  <c r="DO32" i="8"/>
  <c r="DS32" i="8"/>
  <c r="W32" i="8"/>
  <c r="DL32" i="8"/>
  <c r="DP32" i="8"/>
  <c r="DT32" i="8"/>
  <c r="DM32" i="8"/>
  <c r="DQ32" i="8"/>
  <c r="DU32" i="8"/>
  <c r="AR33" i="8"/>
  <c r="AV33" i="8"/>
  <c r="AZ33" i="8"/>
  <c r="AS33" i="8"/>
  <c r="AW33" i="8"/>
  <c r="BA33" i="8"/>
  <c r="Q33" i="8"/>
  <c r="AP33" i="8"/>
  <c r="AT33" i="8"/>
  <c r="AX33" i="8"/>
  <c r="AQ33" i="8"/>
  <c r="AU33" i="8"/>
  <c r="AY33" i="8"/>
  <c r="EJ35" i="8"/>
  <c r="EN35" i="8"/>
  <c r="ER35" i="8"/>
  <c r="EK35" i="8"/>
  <c r="EO35" i="8"/>
  <c r="ES35" i="8"/>
  <c r="EH35" i="8"/>
  <c r="EL35" i="8"/>
  <c r="EP35" i="8"/>
  <c r="EI35" i="8"/>
  <c r="EM35" i="8"/>
  <c r="EQ35" i="8"/>
  <c r="DJ36" i="8"/>
  <c r="DN36" i="8"/>
  <c r="DR36" i="8"/>
  <c r="DK36" i="8"/>
  <c r="DO36" i="8"/>
  <c r="DS36" i="8"/>
  <c r="W36" i="8"/>
  <c r="DL36" i="8"/>
  <c r="DP36" i="8"/>
  <c r="DT36" i="8"/>
  <c r="DM36" i="8"/>
  <c r="DQ36" i="8"/>
  <c r="DU36" i="8"/>
  <c r="AR37" i="8"/>
  <c r="AV37" i="8"/>
  <c r="AZ37" i="8"/>
  <c r="AS37" i="8"/>
  <c r="AW37" i="8"/>
  <c r="BA37" i="8"/>
  <c r="Q37" i="8"/>
  <c r="AP37" i="8"/>
  <c r="AT37" i="8"/>
  <c r="AX37" i="8"/>
  <c r="AQ37" i="8"/>
  <c r="AU37" i="8"/>
  <c r="AY37" i="8"/>
  <c r="EJ39" i="8"/>
  <c r="EN39" i="8"/>
  <c r="ER39" i="8"/>
  <c r="EK39" i="8"/>
  <c r="EO39" i="8"/>
  <c r="ES39" i="8"/>
  <c r="EH39" i="8"/>
  <c r="EL39" i="8"/>
  <c r="EP39" i="8"/>
  <c r="EI39" i="8"/>
  <c r="EM39" i="8"/>
  <c r="EQ39" i="8"/>
  <c r="DJ40" i="8"/>
  <c r="DN40" i="8"/>
  <c r="DR40" i="8"/>
  <c r="DK40" i="8"/>
  <c r="DO40" i="8"/>
  <c r="DS40" i="8"/>
  <c r="W40" i="8"/>
  <c r="DL40" i="8"/>
  <c r="DP40" i="8"/>
  <c r="DT40" i="8"/>
  <c r="DM40" i="8"/>
  <c r="DQ40" i="8"/>
  <c r="DU40" i="8"/>
  <c r="AR41" i="8"/>
  <c r="AV41" i="8"/>
  <c r="AZ41" i="8"/>
  <c r="AS41" i="8"/>
  <c r="AW41" i="8"/>
  <c r="BA41" i="8"/>
  <c r="Q41" i="8"/>
  <c r="AP41" i="8"/>
  <c r="AT41" i="8"/>
  <c r="AX41" i="8"/>
  <c r="AQ41" i="8"/>
  <c r="AU41" i="8"/>
  <c r="AY41" i="8"/>
  <c r="EJ43" i="8"/>
  <c r="EN43" i="8"/>
  <c r="ER43" i="8"/>
  <c r="EK43" i="8"/>
  <c r="EO43" i="8"/>
  <c r="ES43" i="8"/>
  <c r="EH43" i="8"/>
  <c r="EL43" i="8"/>
  <c r="EP43" i="8"/>
  <c r="EI43" i="8"/>
  <c r="EM43" i="8"/>
  <c r="EQ43" i="8"/>
  <c r="FI21" i="9"/>
  <c r="FM21" i="9"/>
  <c r="FQ21" i="9"/>
  <c r="FF21" i="9"/>
  <c r="FJ21" i="9"/>
  <c r="FN21" i="9"/>
  <c r="FG21" i="9"/>
  <c r="FK21" i="9"/>
  <c r="FO21" i="9"/>
  <c r="FL21" i="9"/>
  <c r="FP21" i="9"/>
  <c r="FH21" i="9"/>
  <c r="FI29" i="9"/>
  <c r="FM29" i="9"/>
  <c r="FQ29" i="9"/>
  <c r="FF29" i="9"/>
  <c r="FJ29" i="9"/>
  <c r="FN29" i="9"/>
  <c r="FG29" i="9"/>
  <c r="FK29" i="9"/>
  <c r="FO29" i="9"/>
  <c r="FL29" i="9"/>
  <c r="FP29" i="9"/>
  <c r="FH29" i="9"/>
  <c r="CM37" i="9"/>
  <c r="CQ37" i="9"/>
  <c r="CU37" i="9"/>
  <c r="CO37" i="9"/>
  <c r="CS37" i="9"/>
  <c r="CW37" i="9"/>
  <c r="CL37" i="9"/>
  <c r="CT37" i="9"/>
  <c r="CN37" i="9"/>
  <c r="CV37" i="9"/>
  <c r="CP37" i="9"/>
  <c r="U37" i="9"/>
  <c r="CR37" i="9"/>
  <c r="AQ39" i="9"/>
  <c r="AU39" i="9"/>
  <c r="AY39" i="9"/>
  <c r="AS39" i="9"/>
  <c r="AW39" i="9"/>
  <c r="BA39" i="9"/>
  <c r="AT39" i="9"/>
  <c r="AV39" i="9"/>
  <c r="AP39" i="9"/>
  <c r="AX39" i="9"/>
  <c r="Q39" i="9"/>
  <c r="AR39" i="9"/>
  <c r="AZ39" i="9"/>
  <c r="DM9" i="9"/>
  <c r="DQ9" i="9"/>
  <c r="DU9" i="9"/>
  <c r="DJ9" i="9"/>
  <c r="DN9" i="9"/>
  <c r="DR9" i="9"/>
  <c r="DK9" i="9"/>
  <c r="DO9" i="9"/>
  <c r="DS9" i="9"/>
  <c r="DL9" i="9"/>
  <c r="DP9" i="9"/>
  <c r="DT9" i="9"/>
  <c r="CO9" i="9"/>
  <c r="CS9" i="9"/>
  <c r="CW9" i="9"/>
  <c r="CL9" i="9"/>
  <c r="CP9" i="9"/>
  <c r="CT9" i="9"/>
  <c r="CM9" i="9"/>
  <c r="CQ9" i="9"/>
  <c r="CU9" i="9"/>
  <c r="CN9" i="9"/>
  <c r="CR9" i="9"/>
  <c r="CV9" i="9"/>
  <c r="DY9" i="9"/>
  <c r="EC9" i="9"/>
  <c r="EG9" i="9"/>
  <c r="DV9" i="9"/>
  <c r="DZ9" i="9"/>
  <c r="ED9" i="9"/>
  <c r="DW9" i="9"/>
  <c r="EA9" i="9"/>
  <c r="EE9" i="9"/>
  <c r="DX9" i="9"/>
  <c r="EB9" i="9"/>
  <c r="EF9" i="9"/>
  <c r="CZ13" i="9"/>
  <c r="DD13" i="9"/>
  <c r="DH13" i="9"/>
  <c r="DA13" i="9"/>
  <c r="DE13" i="9"/>
  <c r="DI13" i="9"/>
  <c r="CX13" i="9"/>
  <c r="DB13" i="9"/>
  <c r="DF13" i="9"/>
  <c r="V13" i="9"/>
  <c r="CY13" i="9"/>
  <c r="DC13" i="9"/>
  <c r="DG13" i="9"/>
  <c r="AR13" i="9"/>
  <c r="AV13" i="9"/>
  <c r="AZ13" i="9"/>
  <c r="AS13" i="9"/>
  <c r="AW13" i="9"/>
  <c r="BA13" i="9"/>
  <c r="Q13" i="9"/>
  <c r="AP13" i="9"/>
  <c r="AT13" i="9"/>
  <c r="AX13" i="9"/>
  <c r="AQ13" i="9"/>
  <c r="AU13" i="9"/>
  <c r="AY13" i="9"/>
  <c r="W13" i="9"/>
  <c r="DL13" i="9"/>
  <c r="DP13" i="9"/>
  <c r="DT13" i="9"/>
  <c r="DM13" i="9"/>
  <c r="DQ13" i="9"/>
  <c r="DU13" i="9"/>
  <c r="DJ13" i="9"/>
  <c r="DN13" i="9"/>
  <c r="DR13" i="9"/>
  <c r="DK13" i="9"/>
  <c r="DO13" i="9"/>
  <c r="DS13" i="9"/>
  <c r="EV15" i="9"/>
  <c r="EZ15" i="9"/>
  <c r="FD15" i="9"/>
  <c r="EW15" i="9"/>
  <c r="FA15" i="9"/>
  <c r="FE15" i="9"/>
  <c r="ET15" i="9"/>
  <c r="EX15" i="9"/>
  <c r="FB15" i="9"/>
  <c r="EU15" i="9"/>
  <c r="EY15" i="9"/>
  <c r="FC15" i="9"/>
  <c r="CN15" i="9"/>
  <c r="CR15" i="9"/>
  <c r="CV15" i="9"/>
  <c r="CO15" i="9"/>
  <c r="CS15" i="9"/>
  <c r="CW15" i="9"/>
  <c r="U15" i="9"/>
  <c r="CL15" i="9"/>
  <c r="CP15" i="9"/>
  <c r="CT15" i="9"/>
  <c r="CM15" i="9"/>
  <c r="CQ15" i="9"/>
  <c r="CU15" i="9"/>
  <c r="AB15" i="10"/>
  <c r="AF15" i="10"/>
  <c r="AJ15" i="10"/>
  <c r="D15" i="11"/>
  <c r="A15" i="10"/>
  <c r="AD15" i="10"/>
  <c r="AI15" i="10"/>
  <c r="AE15" i="10"/>
  <c r="AK15" i="10"/>
  <c r="AG15" i="10"/>
  <c r="AL15" i="10"/>
  <c r="AC15" i="10"/>
  <c r="AH15" i="10"/>
  <c r="EJ17" i="9"/>
  <c r="EN17" i="9"/>
  <c r="ER17" i="9"/>
  <c r="EK17" i="9"/>
  <c r="EO17" i="9"/>
  <c r="ES17" i="9"/>
  <c r="EH17" i="9"/>
  <c r="EL17" i="9"/>
  <c r="EP17" i="9"/>
  <c r="EI17" i="9"/>
  <c r="EM17" i="9"/>
  <c r="EQ17" i="9"/>
  <c r="CB17" i="9"/>
  <c r="CF17" i="9"/>
  <c r="CJ17" i="9"/>
  <c r="T17" i="9"/>
  <c r="CC17" i="9"/>
  <c r="CG17" i="9"/>
  <c r="CK17" i="9"/>
  <c r="BZ17" i="9"/>
  <c r="CD17" i="9"/>
  <c r="CH17" i="9"/>
  <c r="CA17" i="9"/>
  <c r="CE17" i="9"/>
  <c r="CI17" i="9"/>
  <c r="BE19" i="9"/>
  <c r="BI19" i="9"/>
  <c r="BM19" i="9"/>
  <c r="BB19" i="9"/>
  <c r="BF19" i="9"/>
  <c r="BJ19" i="9"/>
  <c r="R19" i="9"/>
  <c r="BC19" i="9"/>
  <c r="BG19" i="9"/>
  <c r="BK19" i="9"/>
  <c r="BD19" i="9"/>
  <c r="BH19" i="9"/>
  <c r="BL19" i="9"/>
  <c r="X19" i="9"/>
  <c r="DY19" i="9"/>
  <c r="EC19" i="9"/>
  <c r="EG19" i="9"/>
  <c r="DV19" i="9"/>
  <c r="DZ19" i="9"/>
  <c r="ED19" i="9"/>
  <c r="DW19" i="9"/>
  <c r="EA19" i="9"/>
  <c r="EE19" i="9"/>
  <c r="EF19" i="9"/>
  <c r="DX19" i="9"/>
  <c r="EB19" i="9"/>
  <c r="DA21" i="9"/>
  <c r="DE21" i="9"/>
  <c r="DI21" i="9"/>
  <c r="CX21" i="9"/>
  <c r="DB21" i="9"/>
  <c r="DF21" i="9"/>
  <c r="V21" i="9"/>
  <c r="CY21" i="9"/>
  <c r="DC21" i="9"/>
  <c r="DG21" i="9"/>
  <c r="CZ21" i="9"/>
  <c r="DD21" i="9"/>
  <c r="DH21" i="9"/>
  <c r="AS21" i="9"/>
  <c r="AW21" i="9"/>
  <c r="BA21" i="9"/>
  <c r="Q21" i="9"/>
  <c r="AP21" i="9"/>
  <c r="AT21" i="9"/>
  <c r="AX21" i="9"/>
  <c r="AQ21" i="9"/>
  <c r="AU21" i="9"/>
  <c r="AY21" i="9"/>
  <c r="AR21" i="9"/>
  <c r="AV21" i="9"/>
  <c r="AZ21" i="9"/>
  <c r="EW23" i="9"/>
  <c r="FA23" i="9"/>
  <c r="FE23" i="9"/>
  <c r="ET23" i="9"/>
  <c r="EX23" i="9"/>
  <c r="FB23" i="9"/>
  <c r="EU23" i="9"/>
  <c r="EY23" i="9"/>
  <c r="FC23" i="9"/>
  <c r="EV23" i="9"/>
  <c r="EZ23" i="9"/>
  <c r="FD23" i="9"/>
  <c r="CO23" i="9"/>
  <c r="CS23" i="9"/>
  <c r="CW23" i="9"/>
  <c r="U23" i="9"/>
  <c r="CL23" i="9"/>
  <c r="CP23" i="9"/>
  <c r="CT23" i="9"/>
  <c r="CM23" i="9"/>
  <c r="CQ23" i="9"/>
  <c r="CU23" i="9"/>
  <c r="CN23" i="9"/>
  <c r="CR23" i="9"/>
  <c r="CV23" i="9"/>
  <c r="D23" i="11"/>
  <c r="AE23" i="10"/>
  <c r="AI23" i="10"/>
  <c r="AB23" i="10"/>
  <c r="AF23" i="10"/>
  <c r="AJ23" i="10"/>
  <c r="AC23" i="10"/>
  <c r="AG23" i="10"/>
  <c r="AK23" i="10"/>
  <c r="A23" i="10"/>
  <c r="AD23" i="10"/>
  <c r="AH23" i="10"/>
  <c r="AL23" i="10"/>
  <c r="EK25" i="9"/>
  <c r="EO25" i="9"/>
  <c r="ES25" i="9"/>
  <c r="EH25" i="9"/>
  <c r="EL25" i="9"/>
  <c r="EP25" i="9"/>
  <c r="EI25" i="9"/>
  <c r="EM25" i="9"/>
  <c r="EQ25" i="9"/>
  <c r="EJ25" i="9"/>
  <c r="EN25" i="9"/>
  <c r="ER25" i="9"/>
  <c r="T25" i="9"/>
  <c r="CC25" i="9"/>
  <c r="CG25" i="9"/>
  <c r="CK25" i="9"/>
  <c r="BZ25" i="9"/>
  <c r="CD25" i="9"/>
  <c r="CH25" i="9"/>
  <c r="CA25" i="9"/>
  <c r="CE25" i="9"/>
  <c r="CI25" i="9"/>
  <c r="CJ25" i="9"/>
  <c r="CB25" i="9"/>
  <c r="CF25" i="9"/>
  <c r="BE27" i="9"/>
  <c r="BI27" i="9"/>
  <c r="BM27" i="9"/>
  <c r="BB27" i="9"/>
  <c r="BF27" i="9"/>
  <c r="BJ27" i="9"/>
  <c r="R27" i="9"/>
  <c r="BC27" i="9"/>
  <c r="BG27" i="9"/>
  <c r="BK27" i="9"/>
  <c r="BD27" i="9"/>
  <c r="BH27" i="9"/>
  <c r="BL27" i="9"/>
  <c r="X27" i="9"/>
  <c r="DY27" i="9"/>
  <c r="EC27" i="9"/>
  <c r="EG27" i="9"/>
  <c r="DV27" i="9"/>
  <c r="DZ27" i="9"/>
  <c r="ED27" i="9"/>
  <c r="DW27" i="9"/>
  <c r="EA27" i="9"/>
  <c r="EE27" i="9"/>
  <c r="EF27" i="9"/>
  <c r="DX27" i="9"/>
  <c r="EB27" i="9"/>
  <c r="DA29" i="9"/>
  <c r="DE29" i="9"/>
  <c r="DI29" i="9"/>
  <c r="CX29" i="9"/>
  <c r="DB29" i="9"/>
  <c r="DF29" i="9"/>
  <c r="V29" i="9"/>
  <c r="CY29" i="9"/>
  <c r="DC29" i="9"/>
  <c r="DG29" i="9"/>
  <c r="CZ29" i="9"/>
  <c r="DD29" i="9"/>
  <c r="DH29" i="9"/>
  <c r="AS29" i="9"/>
  <c r="AW29" i="9"/>
  <c r="BA29" i="9"/>
  <c r="Q29" i="9"/>
  <c r="AP29" i="9"/>
  <c r="AT29" i="9"/>
  <c r="AX29" i="9"/>
  <c r="AQ29" i="9"/>
  <c r="AU29" i="9"/>
  <c r="AY29" i="9"/>
  <c r="AR29" i="9"/>
  <c r="AV29" i="9"/>
  <c r="AZ29" i="9"/>
  <c r="EW32" i="9"/>
  <c r="FA32" i="9"/>
  <c r="FE32" i="9"/>
  <c r="ET32" i="9"/>
  <c r="EX32" i="9"/>
  <c r="FB32" i="9"/>
  <c r="EU32" i="9"/>
  <c r="EY32" i="9"/>
  <c r="FC32" i="9"/>
  <c r="EV32" i="9"/>
  <c r="EZ32" i="9"/>
  <c r="FD32" i="9"/>
  <c r="CO32" i="9"/>
  <c r="CS32" i="9"/>
  <c r="CW32" i="9"/>
  <c r="U32" i="9"/>
  <c r="CL32" i="9"/>
  <c r="CP32" i="9"/>
  <c r="CT32" i="9"/>
  <c r="CM32" i="9"/>
  <c r="CQ32" i="9"/>
  <c r="CU32" i="9"/>
  <c r="CN32" i="9"/>
  <c r="CR32" i="9"/>
  <c r="CV32" i="9"/>
  <c r="D32" i="11"/>
  <c r="AE32" i="10"/>
  <c r="AI32" i="10"/>
  <c r="AB32" i="10"/>
  <c r="AF32" i="10"/>
  <c r="AJ32" i="10"/>
  <c r="AC32" i="10"/>
  <c r="AG32" i="10"/>
  <c r="AK32" i="10"/>
  <c r="A32" i="10"/>
  <c r="AD32" i="10"/>
  <c r="AH32" i="10"/>
  <c r="AL32" i="10"/>
  <c r="EK34" i="9"/>
  <c r="EO34" i="9"/>
  <c r="ES34" i="9"/>
  <c r="EH34" i="9"/>
  <c r="EL34" i="9"/>
  <c r="EP34" i="9"/>
  <c r="EI34" i="9"/>
  <c r="EM34" i="9"/>
  <c r="EQ34" i="9"/>
  <c r="EJ34" i="9"/>
  <c r="EN34" i="9"/>
  <c r="ER34" i="9"/>
  <c r="T34" i="9"/>
  <c r="CC34" i="9"/>
  <c r="CG34" i="9"/>
  <c r="CK34" i="9"/>
  <c r="BZ34" i="9"/>
  <c r="CD34" i="9"/>
  <c r="CH34" i="9"/>
  <c r="CA34" i="9"/>
  <c r="CE34" i="9"/>
  <c r="CI34" i="9"/>
  <c r="CJ34" i="9"/>
  <c r="CB34" i="9"/>
  <c r="CF34" i="9"/>
  <c r="BE36" i="9"/>
  <c r="BI36" i="9"/>
  <c r="BM36" i="9"/>
  <c r="BB36" i="9"/>
  <c r="BF36" i="9"/>
  <c r="BJ36" i="9"/>
  <c r="R36" i="9"/>
  <c r="BC36" i="9"/>
  <c r="BG36" i="9"/>
  <c r="BK36" i="9"/>
  <c r="BD36" i="9"/>
  <c r="BH36" i="9"/>
  <c r="BL36" i="9"/>
  <c r="X36" i="9"/>
  <c r="DY36" i="9"/>
  <c r="EC36" i="9"/>
  <c r="EG36" i="9"/>
  <c r="DV36" i="9"/>
  <c r="DZ36" i="9"/>
  <c r="ED36" i="9"/>
  <c r="DW36" i="9"/>
  <c r="EA36" i="9"/>
  <c r="EE36" i="9"/>
  <c r="EF36" i="9"/>
  <c r="DX36" i="9"/>
  <c r="EB36" i="9"/>
  <c r="DA38" i="9"/>
  <c r="DE38" i="9"/>
  <c r="DI38" i="9"/>
  <c r="V38" i="9"/>
  <c r="CY38" i="9"/>
  <c r="DC38" i="9"/>
  <c r="DG38" i="9"/>
  <c r="CZ38" i="9"/>
  <c r="DH38" i="9"/>
  <c r="DB38" i="9"/>
  <c r="DD38" i="9"/>
  <c r="CX38" i="9"/>
  <c r="DF38" i="9"/>
  <c r="D38" i="11"/>
  <c r="AE38" i="10"/>
  <c r="AI38" i="10"/>
  <c r="AB38" i="10"/>
  <c r="AF38" i="10"/>
  <c r="AJ38" i="10"/>
  <c r="AC38" i="10"/>
  <c r="AG38" i="10"/>
  <c r="AK38" i="10"/>
  <c r="A38" i="10"/>
  <c r="AD38" i="10"/>
  <c r="AH38" i="10"/>
  <c r="AL38" i="10"/>
  <c r="X40" i="9"/>
  <c r="DY40" i="9"/>
  <c r="EC40" i="9"/>
  <c r="EG40" i="9"/>
  <c r="DW40" i="9"/>
  <c r="EA40" i="9"/>
  <c r="EE40" i="9"/>
  <c r="EB40" i="9"/>
  <c r="DV40" i="9"/>
  <c r="ED40" i="9"/>
  <c r="DX40" i="9"/>
  <c r="EF40" i="9"/>
  <c r="DZ40" i="9"/>
  <c r="D48" i="11"/>
  <c r="A48" i="10"/>
  <c r="D55" i="11"/>
  <c r="A55" i="10"/>
  <c r="D58" i="11"/>
  <c r="A58" i="10"/>
  <c r="U20" i="17"/>
  <c r="U33" i="17"/>
  <c r="U46" i="17"/>
  <c r="AA62" i="7"/>
  <c r="L25" i="17" s="1"/>
  <c r="AL45" i="7"/>
  <c r="BE46" i="8"/>
  <c r="BI46" i="8"/>
  <c r="BM46" i="8"/>
  <c r="BB46" i="8"/>
  <c r="BF46" i="8"/>
  <c r="BJ46" i="8"/>
  <c r="BC46" i="8"/>
  <c r="BG46" i="8"/>
  <c r="BK46" i="8"/>
  <c r="BD46" i="8"/>
  <c r="BH46" i="8"/>
  <c r="BL46" i="8"/>
  <c r="FF46" i="9"/>
  <c r="FJ46" i="9"/>
  <c r="FN46" i="9"/>
  <c r="FG46" i="9"/>
  <c r="FK46" i="9"/>
  <c r="FO46" i="9"/>
  <c r="FH46" i="9"/>
  <c r="FL46" i="9"/>
  <c r="FP46" i="9"/>
  <c r="FI46" i="9"/>
  <c r="FM46" i="9"/>
  <c r="FQ46" i="9"/>
  <c r="DA45" i="9"/>
  <c r="DE45" i="9"/>
  <c r="DI45" i="9"/>
  <c r="CX45" i="9"/>
  <c r="DB45" i="9"/>
  <c r="DF45" i="9"/>
  <c r="CY45" i="9"/>
  <c r="DC45" i="9"/>
  <c r="DG45" i="9"/>
  <c r="CZ45" i="9"/>
  <c r="DD45" i="9"/>
  <c r="DH45" i="9"/>
  <c r="AS46" i="8"/>
  <c r="AW46" i="8"/>
  <c r="BA46" i="8"/>
  <c r="AP46" i="8"/>
  <c r="AT46" i="8"/>
  <c r="AX46" i="8"/>
  <c r="AQ46" i="8"/>
  <c r="AU46" i="8"/>
  <c r="AY46" i="8"/>
  <c r="AR46" i="8"/>
  <c r="AV46" i="8"/>
  <c r="AZ46" i="8"/>
  <c r="CX46" i="9"/>
  <c r="DB46" i="9"/>
  <c r="DF46" i="9"/>
  <c r="CY46" i="9"/>
  <c r="DC46" i="9"/>
  <c r="DG46" i="9"/>
  <c r="CZ46" i="9"/>
  <c r="DD46" i="9"/>
  <c r="DH46" i="9"/>
  <c r="DA46" i="9"/>
  <c r="DE46" i="9"/>
  <c r="DI46" i="9"/>
  <c r="AS45" i="9"/>
  <c r="AW45" i="9"/>
  <c r="BA45" i="9"/>
  <c r="AP45" i="9"/>
  <c r="AT45" i="9"/>
  <c r="AX45" i="9"/>
  <c r="AQ45" i="9"/>
  <c r="AU45" i="9"/>
  <c r="AY45" i="9"/>
  <c r="AR45" i="9"/>
  <c r="AV45" i="9"/>
  <c r="AZ45" i="9"/>
  <c r="DL45" i="8"/>
  <c r="DP45" i="8"/>
  <c r="DT45" i="8"/>
  <c r="DM45" i="8"/>
  <c r="DQ45" i="8"/>
  <c r="DU45" i="8"/>
  <c r="DJ45" i="8"/>
  <c r="DN45" i="8"/>
  <c r="DR45" i="8"/>
  <c r="DK45" i="8"/>
  <c r="DO45" i="8"/>
  <c r="DS45" i="8"/>
  <c r="AP46" i="9"/>
  <c r="AT46" i="9"/>
  <c r="AX46" i="9"/>
  <c r="AQ46" i="9"/>
  <c r="AU46" i="9"/>
  <c r="AY46" i="9"/>
  <c r="AR46" i="9"/>
  <c r="AV46" i="9"/>
  <c r="AZ46" i="9"/>
  <c r="AS46" i="9"/>
  <c r="AW46" i="9"/>
  <c r="BA46" i="9"/>
  <c r="DM46" i="8"/>
  <c r="DQ46" i="8"/>
  <c r="DU46" i="8"/>
  <c r="DJ46" i="8"/>
  <c r="DN46" i="8"/>
  <c r="DR46" i="8"/>
  <c r="DK46" i="8"/>
  <c r="DO46" i="8"/>
  <c r="DS46" i="8"/>
  <c r="DL46" i="8"/>
  <c r="DP46" i="8"/>
  <c r="DT46" i="8"/>
  <c r="BD45" i="8"/>
  <c r="BH45" i="8"/>
  <c r="BL45" i="8"/>
  <c r="BE45" i="8"/>
  <c r="BI45" i="8"/>
  <c r="BM45" i="8"/>
  <c r="BB45" i="8"/>
  <c r="BF45" i="8"/>
  <c r="BJ45" i="8"/>
  <c r="BC45" i="8"/>
  <c r="BG45" i="8"/>
  <c r="BK45" i="8"/>
  <c r="CN46" i="10"/>
  <c r="CR46" i="10"/>
  <c r="CV46" i="10"/>
  <c r="CO46" i="10"/>
  <c r="CS46" i="10"/>
  <c r="CW46" i="10"/>
  <c r="CL46" i="10"/>
  <c r="CP46" i="10"/>
  <c r="CT46" i="10"/>
  <c r="CM46" i="10"/>
  <c r="CQ46" i="10"/>
  <c r="CU46" i="10"/>
  <c r="DX46" i="10"/>
  <c r="EB46" i="10"/>
  <c r="EF46" i="10"/>
  <c r="DY46" i="10"/>
  <c r="EC46" i="10"/>
  <c r="EG46" i="10"/>
  <c r="DV46" i="10"/>
  <c r="DZ46" i="10"/>
  <c r="ED46" i="10"/>
  <c r="DW46" i="10"/>
  <c r="EA46" i="10"/>
  <c r="EE46" i="10"/>
  <c r="BO45" i="10"/>
  <c r="BS45" i="10"/>
  <c r="BW45" i="10"/>
  <c r="BP45" i="10"/>
  <c r="BT45" i="10"/>
  <c r="BX45" i="10"/>
  <c r="BQ45" i="10"/>
  <c r="BU45" i="10"/>
  <c r="BY45" i="10"/>
  <c r="BN45" i="10"/>
  <c r="BR45" i="10"/>
  <c r="BV45" i="10"/>
  <c r="EU45" i="10"/>
  <c r="EY45" i="10"/>
  <c r="FC45" i="10"/>
  <c r="EV45" i="10"/>
  <c r="EZ45" i="10"/>
  <c r="FD45" i="10"/>
  <c r="EW45" i="10"/>
  <c r="FA45" i="10"/>
  <c r="FE45" i="10"/>
  <c r="ET45" i="10"/>
  <c r="EX45" i="10"/>
  <c r="FB45" i="10"/>
  <c r="CZ46" i="10"/>
  <c r="DD46" i="10"/>
  <c r="DH46" i="10"/>
  <c r="DA46" i="10"/>
  <c r="DE46" i="10"/>
  <c r="DI46" i="10"/>
  <c r="CX46" i="10"/>
  <c r="DB46" i="10"/>
  <c r="DF46" i="10"/>
  <c r="CY46" i="10"/>
  <c r="DC46" i="10"/>
  <c r="DG46" i="10"/>
  <c r="AQ45" i="10"/>
  <c r="AU45" i="10"/>
  <c r="AY45" i="10"/>
  <c r="AR45" i="10"/>
  <c r="AV45" i="10"/>
  <c r="AZ45" i="10"/>
  <c r="AS45" i="10"/>
  <c r="AW45" i="10"/>
  <c r="BA45" i="10"/>
  <c r="AP45" i="10"/>
  <c r="AT45" i="10"/>
  <c r="AX45" i="10"/>
  <c r="ET46" i="11"/>
  <c r="EX46" i="11"/>
  <c r="FB46" i="11"/>
  <c r="EU46" i="11"/>
  <c r="EY46" i="11"/>
  <c r="FC46" i="11"/>
  <c r="EV46" i="11"/>
  <c r="EZ46" i="11"/>
  <c r="FD46" i="11"/>
  <c r="EW46" i="11"/>
  <c r="FA46" i="11"/>
  <c r="FE46" i="11"/>
  <c r="CO45" i="11"/>
  <c r="CS45" i="11"/>
  <c r="CW45" i="11"/>
  <c r="CL45" i="11"/>
  <c r="CP45" i="11"/>
  <c r="CT45" i="11"/>
  <c r="CM45" i="11"/>
  <c r="CQ45" i="11"/>
  <c r="CU45" i="11"/>
  <c r="CN45" i="11"/>
  <c r="CR45" i="11"/>
  <c r="CV45" i="11"/>
  <c r="AP46" i="11"/>
  <c r="AT46" i="11"/>
  <c r="AX46" i="11"/>
  <c r="AQ46" i="11"/>
  <c r="AU46" i="11"/>
  <c r="AY46" i="11"/>
  <c r="AR46" i="11"/>
  <c r="AV46" i="11"/>
  <c r="AZ46" i="11"/>
  <c r="AS46" i="11"/>
  <c r="AW46" i="11"/>
  <c r="BA46" i="11"/>
  <c r="BZ46" i="11"/>
  <c r="CD46" i="11"/>
  <c r="CH46" i="11"/>
  <c r="CA46" i="11"/>
  <c r="CE46" i="11"/>
  <c r="CI46" i="11"/>
  <c r="CB46" i="11"/>
  <c r="CF46" i="11"/>
  <c r="CJ46" i="11"/>
  <c r="CC46" i="11"/>
  <c r="CG46" i="11"/>
  <c r="CK46" i="11"/>
  <c r="DJ45" i="12"/>
  <c r="DN45" i="12"/>
  <c r="DR45" i="12"/>
  <c r="DK45" i="12"/>
  <c r="DO45" i="12"/>
  <c r="DS45" i="12"/>
  <c r="DL45" i="12"/>
  <c r="DP45" i="12"/>
  <c r="DT45" i="12"/>
  <c r="DM45" i="12"/>
  <c r="DQ45" i="12"/>
  <c r="DU45" i="12"/>
  <c r="BO46" i="12"/>
  <c r="BS46" i="12"/>
  <c r="BW46" i="12"/>
  <c r="BP46" i="12"/>
  <c r="BT46" i="12"/>
  <c r="BX46" i="12"/>
  <c r="BQ46" i="12"/>
  <c r="BU46" i="12"/>
  <c r="BY46" i="12"/>
  <c r="BN46" i="12"/>
  <c r="BR46" i="12"/>
  <c r="BV46" i="12"/>
  <c r="EU46" i="12"/>
  <c r="EY46" i="12"/>
  <c r="FC46" i="12"/>
  <c r="EV46" i="12"/>
  <c r="EZ46" i="12"/>
  <c r="FD46" i="12"/>
  <c r="EW46" i="12"/>
  <c r="FA46" i="12"/>
  <c r="FE46" i="12"/>
  <c r="ET46" i="12"/>
  <c r="EX46" i="12"/>
  <c r="FB46" i="12"/>
  <c r="CM46" i="12"/>
  <c r="CQ46" i="12"/>
  <c r="CU46" i="12"/>
  <c r="CN46" i="12"/>
  <c r="CR46" i="12"/>
  <c r="CV46" i="12"/>
  <c r="CO46" i="12"/>
  <c r="CS46" i="12"/>
  <c r="CW46" i="12"/>
  <c r="CL46" i="12"/>
  <c r="CP46" i="12"/>
  <c r="CT46" i="12"/>
  <c r="DW46" i="13"/>
  <c r="EA46" i="13"/>
  <c r="EE46" i="13"/>
  <c r="DX46" i="13"/>
  <c r="EB46" i="13"/>
  <c r="EF46" i="13"/>
  <c r="DY46" i="13"/>
  <c r="EC46" i="13"/>
  <c r="EG46" i="13"/>
  <c r="DV46" i="13"/>
  <c r="DZ46" i="13"/>
  <c r="ED46" i="13"/>
  <c r="FG46" i="13"/>
  <c r="FK46" i="13"/>
  <c r="FO46" i="13"/>
  <c r="FH46" i="13"/>
  <c r="FL46" i="13"/>
  <c r="FP46" i="13"/>
  <c r="FI46" i="13"/>
  <c r="FM46" i="13"/>
  <c r="FQ46" i="13"/>
  <c r="FF46" i="13"/>
  <c r="FJ46" i="13"/>
  <c r="FN46" i="13"/>
  <c r="BN45" i="13"/>
  <c r="BR45" i="13"/>
  <c r="BV45" i="13"/>
  <c r="BO45" i="13"/>
  <c r="BT45" i="13"/>
  <c r="BY45" i="13"/>
  <c r="BP45" i="13"/>
  <c r="BU45" i="13"/>
  <c r="BQ45" i="13"/>
  <c r="BW45" i="13"/>
  <c r="BS45" i="13"/>
  <c r="BX45" i="13"/>
  <c r="DJ45" i="13"/>
  <c r="DN45" i="13"/>
  <c r="DR45" i="13"/>
  <c r="DK45" i="13"/>
  <c r="DP45" i="13"/>
  <c r="DU45" i="13"/>
  <c r="DL45" i="13"/>
  <c r="DQ45" i="13"/>
  <c r="DM45" i="13"/>
  <c r="DS45" i="13"/>
  <c r="DO45" i="13"/>
  <c r="DT45" i="13"/>
  <c r="AQ46" i="13"/>
  <c r="AU46" i="13"/>
  <c r="AY46" i="13"/>
  <c r="AR46" i="13"/>
  <c r="AV46" i="13"/>
  <c r="AZ46" i="13"/>
  <c r="AS46" i="13"/>
  <c r="AW46" i="13"/>
  <c r="BA46" i="13"/>
  <c r="AP46" i="13"/>
  <c r="AT46" i="13"/>
  <c r="AX46" i="13"/>
  <c r="DV45" i="13"/>
  <c r="DZ45" i="13"/>
  <c r="ED45" i="13"/>
  <c r="EA45" i="13"/>
  <c r="EF45" i="13"/>
  <c r="DW45" i="13"/>
  <c r="EB45" i="13"/>
  <c r="EG45" i="13"/>
  <c r="DX45" i="13"/>
  <c r="EC45" i="13"/>
  <c r="DY45" i="13"/>
  <c r="EE45" i="13"/>
  <c r="BB46" i="14"/>
  <c r="BF46" i="14"/>
  <c r="BJ46" i="14"/>
  <c r="BC46" i="14"/>
  <c r="BG46" i="14"/>
  <c r="BK46" i="14"/>
  <c r="AN46" i="14"/>
  <c r="BD46" i="14"/>
  <c r="BH46" i="14"/>
  <c r="BL46" i="14"/>
  <c r="BE46" i="14"/>
  <c r="BI46" i="14"/>
  <c r="BM46" i="14"/>
  <c r="EH46" i="14"/>
  <c r="EL46" i="14"/>
  <c r="EP46" i="14"/>
  <c r="AU46" i="14"/>
  <c r="EI46" i="14"/>
  <c r="EM46" i="14"/>
  <c r="EQ46" i="14"/>
  <c r="EJ46" i="14"/>
  <c r="EN46" i="14"/>
  <c r="ER46" i="14"/>
  <c r="EK46" i="14"/>
  <c r="EO46" i="14"/>
  <c r="ES46" i="14"/>
  <c r="AP46" i="14"/>
  <c r="BZ46" i="14"/>
  <c r="CD46" i="14"/>
  <c r="CH46" i="14"/>
  <c r="CA46" i="14"/>
  <c r="CE46" i="14"/>
  <c r="CI46" i="14"/>
  <c r="CB46" i="14"/>
  <c r="CF46" i="14"/>
  <c r="CJ46" i="14"/>
  <c r="CC46" i="14"/>
  <c r="CG46" i="14"/>
  <c r="CK46" i="14"/>
  <c r="AU45" i="14"/>
  <c r="EI45" i="14"/>
  <c r="EM45" i="14"/>
  <c r="EQ45" i="14"/>
  <c r="EJ45" i="14"/>
  <c r="EN45" i="14"/>
  <c r="ER45" i="14"/>
  <c r="EK45" i="14"/>
  <c r="EO45" i="14"/>
  <c r="ES45" i="14"/>
  <c r="EH45" i="14"/>
  <c r="EL45" i="14"/>
  <c r="EP45" i="14"/>
  <c r="CA46" i="15"/>
  <c r="CE46" i="15"/>
  <c r="CI46" i="15"/>
  <c r="CB46" i="15"/>
  <c r="CF46" i="15"/>
  <c r="CJ46" i="15"/>
  <c r="CC46" i="15"/>
  <c r="CG46" i="15"/>
  <c r="CK46" i="15"/>
  <c r="BZ46" i="15"/>
  <c r="CD46" i="15"/>
  <c r="CH46" i="15"/>
  <c r="ET45" i="15"/>
  <c r="EX45" i="15"/>
  <c r="FB45" i="15"/>
  <c r="EU45" i="15"/>
  <c r="EY45" i="15"/>
  <c r="FC45" i="15"/>
  <c r="EV45" i="15"/>
  <c r="EZ45" i="15"/>
  <c r="FD45" i="15"/>
  <c r="EW45" i="15"/>
  <c r="FA45" i="15"/>
  <c r="FE45" i="15"/>
  <c r="CY46" i="15"/>
  <c r="DC46" i="15"/>
  <c r="DG46" i="15"/>
  <c r="CZ46" i="15"/>
  <c r="DD46" i="15"/>
  <c r="DH46" i="15"/>
  <c r="DA46" i="15"/>
  <c r="DE46" i="15"/>
  <c r="DI46" i="15"/>
  <c r="CX46" i="15"/>
  <c r="DB46" i="15"/>
  <c r="DF46" i="15"/>
  <c r="AP45" i="15"/>
  <c r="AT45" i="15"/>
  <c r="AX45" i="15"/>
  <c r="AQ45" i="15"/>
  <c r="AU45" i="15"/>
  <c r="AY45" i="15"/>
  <c r="AR45" i="15"/>
  <c r="AV45" i="15"/>
  <c r="AZ45" i="15"/>
  <c r="AS45" i="15"/>
  <c r="AW45" i="15"/>
  <c r="BA45" i="15"/>
  <c r="DV45" i="15"/>
  <c r="DZ45" i="15"/>
  <c r="ED45" i="15"/>
  <c r="DW45" i="15"/>
  <c r="EA45" i="15"/>
  <c r="EE45" i="15"/>
  <c r="DX45" i="15"/>
  <c r="EB45" i="15"/>
  <c r="EF45" i="15"/>
  <c r="DY45" i="15"/>
  <c r="EC45" i="15"/>
  <c r="EG45" i="15"/>
  <c r="AR46" i="16"/>
  <c r="AV46" i="16"/>
  <c r="AZ46" i="16"/>
  <c r="AS46" i="16"/>
  <c r="AW46" i="16"/>
  <c r="BA46" i="16"/>
  <c r="AP46" i="16"/>
  <c r="AT46" i="16"/>
  <c r="AX46" i="16"/>
  <c r="AQ46" i="16"/>
  <c r="AU46" i="16"/>
  <c r="AY46" i="16"/>
  <c r="CB46" i="16"/>
  <c r="CF46" i="16"/>
  <c r="CJ46" i="16"/>
  <c r="CC46" i="16"/>
  <c r="CG46" i="16"/>
  <c r="CK46" i="16"/>
  <c r="BZ46" i="16"/>
  <c r="CD46" i="16"/>
  <c r="CH46" i="16"/>
  <c r="CA46" i="16"/>
  <c r="CE46" i="16"/>
  <c r="CI46" i="16"/>
  <c r="FH46" i="16"/>
  <c r="FL46" i="16"/>
  <c r="FP46" i="16"/>
  <c r="FI46" i="16"/>
  <c r="FM46" i="16"/>
  <c r="FQ46" i="16"/>
  <c r="FF46" i="16"/>
  <c r="FJ46" i="16"/>
  <c r="FN46" i="16"/>
  <c r="FG46" i="16"/>
  <c r="FK46" i="16"/>
  <c r="FO46" i="16"/>
  <c r="CY45" i="16"/>
  <c r="DC45" i="16"/>
  <c r="DG45" i="16"/>
  <c r="CZ45" i="16"/>
  <c r="DD45" i="16"/>
  <c r="DH45" i="16"/>
  <c r="DA45" i="16"/>
  <c r="DE45" i="16"/>
  <c r="DI45" i="16"/>
  <c r="CX45" i="16"/>
  <c r="DB45" i="16"/>
  <c r="DF45" i="16"/>
  <c r="BD46" i="16"/>
  <c r="BH46" i="16"/>
  <c r="BL46" i="16"/>
  <c r="BE46" i="16"/>
  <c r="BI46" i="16"/>
  <c r="BM46" i="16"/>
  <c r="BB46" i="16"/>
  <c r="BF46" i="16"/>
  <c r="BJ46" i="16"/>
  <c r="BC46" i="16"/>
  <c r="BG46" i="16"/>
  <c r="BK46" i="16"/>
  <c r="AP46" i="7"/>
  <c r="AT46" i="7"/>
  <c r="AT62" i="7" s="1"/>
  <c r="AX46" i="7"/>
  <c r="AQ46" i="7"/>
  <c r="AU46" i="7"/>
  <c r="AY46" i="7"/>
  <c r="AY62" i="7" s="1"/>
  <c r="AR46" i="7"/>
  <c r="AV46" i="7"/>
  <c r="AV62" i="7" s="1"/>
  <c r="AZ46" i="7"/>
  <c r="AS46" i="7"/>
  <c r="AS62" i="7" s="1"/>
  <c r="AW46" i="7"/>
  <c r="BA46" i="7"/>
  <c r="AE64" i="10"/>
  <c r="AB64" i="10"/>
  <c r="AF64" i="10"/>
  <c r="AC64" i="10"/>
  <c r="AG64" i="10"/>
  <c r="AD64" i="10"/>
  <c r="AC64" i="14"/>
  <c r="AG64" i="14"/>
  <c r="AB64" i="14"/>
  <c r="AF64" i="14"/>
  <c r="AD64" i="14"/>
  <c r="AE64" i="14"/>
  <c r="AQ30" i="9"/>
  <c r="AU30" i="9"/>
  <c r="AY30" i="9"/>
  <c r="AR30" i="9"/>
  <c r="AV30" i="9"/>
  <c r="AZ30" i="9"/>
  <c r="AS30" i="9"/>
  <c r="AW30" i="9"/>
  <c r="BA30" i="9"/>
  <c r="AT30" i="9"/>
  <c r="Q30" i="9"/>
  <c r="AX30" i="9"/>
  <c r="AP30" i="9"/>
  <c r="DK39" i="9"/>
  <c r="DO39" i="9"/>
  <c r="DS39" i="9"/>
  <c r="DM39" i="9"/>
  <c r="DQ39" i="9"/>
  <c r="DU39" i="9"/>
  <c r="DN39" i="9"/>
  <c r="DP39" i="9"/>
  <c r="W39" i="9"/>
  <c r="DJ39" i="9"/>
  <c r="DR39" i="9"/>
  <c r="DL39" i="9"/>
  <c r="DT39" i="9"/>
  <c r="AD43" i="9"/>
  <c r="AC43" i="9"/>
  <c r="AI43" i="9"/>
  <c r="D51" i="11"/>
  <c r="A51" i="10"/>
  <c r="D54" i="11"/>
  <c r="A54" i="10"/>
  <c r="DM62" i="7"/>
  <c r="T20" i="17"/>
  <c r="T33" i="17"/>
  <c r="T46" i="17"/>
  <c r="CO45" i="7"/>
  <c r="CS45" i="7"/>
  <c r="CW45" i="7"/>
  <c r="AF62" i="7"/>
  <c r="F7" i="17" s="1"/>
  <c r="CL45" i="7"/>
  <c r="CP45" i="7"/>
  <c r="CT45" i="7"/>
  <c r="CM45" i="7"/>
  <c r="CQ45" i="7"/>
  <c r="CU45" i="7"/>
  <c r="CN45" i="7"/>
  <c r="CR45" i="7"/>
  <c r="CV45" i="7"/>
  <c r="ET46" i="7"/>
  <c r="EX46" i="7"/>
  <c r="FB46" i="7"/>
  <c r="EU46" i="7"/>
  <c r="EY46" i="7"/>
  <c r="FC46" i="7"/>
  <c r="EV46" i="7"/>
  <c r="EZ46" i="7"/>
  <c r="FD46" i="7"/>
  <c r="EW46" i="7"/>
  <c r="FA46" i="7"/>
  <c r="FE46" i="7"/>
  <c r="DA45" i="7"/>
  <c r="DA62" i="7" s="1"/>
  <c r="DE45" i="7"/>
  <c r="DI45" i="7"/>
  <c r="AG62" i="7"/>
  <c r="G7" i="17" s="1"/>
  <c r="CX45" i="7"/>
  <c r="CX62" i="7" s="1"/>
  <c r="DB45" i="7"/>
  <c r="DB62" i="7" s="1"/>
  <c r="DF45" i="7"/>
  <c r="CY45" i="7"/>
  <c r="DC45" i="7"/>
  <c r="DC62" i="7" s="1"/>
  <c r="DG45" i="7"/>
  <c r="DG62" i="7" s="1"/>
  <c r="CZ45" i="7"/>
  <c r="DD45" i="7"/>
  <c r="DH45" i="7"/>
  <c r="DH62" i="7" s="1"/>
  <c r="FF46" i="7"/>
  <c r="FJ46" i="7"/>
  <c r="FN46" i="7"/>
  <c r="FG46" i="7"/>
  <c r="FK46" i="7"/>
  <c r="FO46" i="7"/>
  <c r="FH46" i="7"/>
  <c r="FL46" i="7"/>
  <c r="FP46" i="7"/>
  <c r="FI46" i="7"/>
  <c r="FM46" i="7"/>
  <c r="FQ46" i="7"/>
  <c r="T62" i="7"/>
  <c r="E25" i="17" s="1"/>
  <c r="BN45" i="15"/>
  <c r="BR45" i="15"/>
  <c r="BV45" i="15"/>
  <c r="BO45" i="15"/>
  <c r="BS45" i="15"/>
  <c r="BW45" i="15"/>
  <c r="BP45" i="15"/>
  <c r="BT45" i="15"/>
  <c r="BX45" i="15"/>
  <c r="BQ45" i="15"/>
  <c r="BU45" i="15"/>
  <c r="BY45" i="15"/>
  <c r="CL45" i="12"/>
  <c r="CP45" i="12"/>
  <c r="CT45" i="12"/>
  <c r="CM45" i="12"/>
  <c r="CQ45" i="12"/>
  <c r="CU45" i="12"/>
  <c r="CN45" i="12"/>
  <c r="CR45" i="12"/>
  <c r="CV45" i="12"/>
  <c r="CO45" i="12"/>
  <c r="CS45" i="12"/>
  <c r="CW45" i="12"/>
  <c r="FG39" i="9"/>
  <c r="FK39" i="9"/>
  <c r="FO39" i="9"/>
  <c r="FI39" i="9"/>
  <c r="FM39" i="9"/>
  <c r="FQ39" i="9"/>
  <c r="FJ39" i="9"/>
  <c r="FL39" i="9"/>
  <c r="FF39" i="9"/>
  <c r="FN39" i="9"/>
  <c r="FH39" i="9"/>
  <c r="FP39" i="9"/>
  <c r="DK41" i="9"/>
  <c r="DO41" i="9"/>
  <c r="DS41" i="9"/>
  <c r="DM41" i="9"/>
  <c r="DQ41" i="9"/>
  <c r="DU41" i="9"/>
  <c r="W41" i="9"/>
  <c r="DJ41" i="9"/>
  <c r="DR41" i="9"/>
  <c r="DL41" i="9"/>
  <c r="DT41" i="9"/>
  <c r="DN41" i="9"/>
  <c r="DP41" i="9"/>
  <c r="EU9" i="8"/>
  <c r="EY9" i="8"/>
  <c r="FC9" i="8"/>
  <c r="EV9" i="8"/>
  <c r="EZ9" i="8"/>
  <c r="FD9" i="8"/>
  <c r="EW9" i="8"/>
  <c r="FA9" i="8"/>
  <c r="FE9" i="8"/>
  <c r="AK62" i="8"/>
  <c r="K8" i="17" s="1"/>
  <c r="ET9" i="8"/>
  <c r="EX9" i="8"/>
  <c r="FB9" i="8"/>
  <c r="CZ10" i="9"/>
  <c r="DD10" i="9"/>
  <c r="DH10" i="9"/>
  <c r="DA10" i="9"/>
  <c r="DE10" i="9"/>
  <c r="DI10" i="9"/>
  <c r="CX10" i="9"/>
  <c r="DB10" i="9"/>
  <c r="DF10" i="9"/>
  <c r="CY10" i="9"/>
  <c r="DC10" i="9"/>
  <c r="DG10" i="9"/>
  <c r="FH10" i="9"/>
  <c r="FL10" i="9"/>
  <c r="FP10" i="9"/>
  <c r="FI10" i="9"/>
  <c r="FM10" i="9"/>
  <c r="FQ10" i="9"/>
  <c r="FF10" i="9"/>
  <c r="FJ10" i="9"/>
  <c r="FN10" i="9"/>
  <c r="FG10" i="9"/>
  <c r="FK10" i="9"/>
  <c r="FO10" i="9"/>
  <c r="U13" i="8"/>
  <c r="CL13" i="8"/>
  <c r="CP13" i="8"/>
  <c r="CT13" i="8"/>
  <c r="CM13" i="8"/>
  <c r="CQ13" i="8"/>
  <c r="CU13" i="8"/>
  <c r="CN13" i="8"/>
  <c r="CR13" i="8"/>
  <c r="CV13" i="8"/>
  <c r="CO13" i="8"/>
  <c r="CS13" i="8"/>
  <c r="CW13" i="8"/>
  <c r="FH14" i="8"/>
  <c r="FL14" i="8"/>
  <c r="FP14" i="8"/>
  <c r="FI14" i="8"/>
  <c r="FM14" i="8"/>
  <c r="FQ14" i="8"/>
  <c r="FF14" i="8"/>
  <c r="FJ14" i="8"/>
  <c r="FN14" i="8"/>
  <c r="FG14" i="8"/>
  <c r="FK14" i="8"/>
  <c r="FO14" i="8"/>
  <c r="U15" i="8"/>
  <c r="CL15" i="8"/>
  <c r="CP15" i="8"/>
  <c r="CT15" i="8"/>
  <c r="CM15" i="8"/>
  <c r="CQ15" i="8"/>
  <c r="CU15" i="8"/>
  <c r="CN15" i="8"/>
  <c r="CR15" i="8"/>
  <c r="CV15" i="8"/>
  <c r="CO15" i="8"/>
  <c r="CS15" i="8"/>
  <c r="CW15" i="8"/>
  <c r="FH16" i="8"/>
  <c r="FL16" i="8"/>
  <c r="FP16" i="8"/>
  <c r="FI16" i="8"/>
  <c r="FM16" i="8"/>
  <c r="FQ16" i="8"/>
  <c r="FF16" i="8"/>
  <c r="FJ16" i="8"/>
  <c r="FN16" i="8"/>
  <c r="FG16" i="8"/>
  <c r="FK16" i="8"/>
  <c r="FO16" i="8"/>
  <c r="U17" i="8"/>
  <c r="CL17" i="8"/>
  <c r="CP17" i="8"/>
  <c r="CT17" i="8"/>
  <c r="CM17" i="8"/>
  <c r="CQ17" i="8"/>
  <c r="CU17" i="8"/>
  <c r="CN17" i="8"/>
  <c r="CR17" i="8"/>
  <c r="CV17" i="8"/>
  <c r="CO17" i="8"/>
  <c r="CS17" i="8"/>
  <c r="CW17" i="8"/>
  <c r="FH18" i="8"/>
  <c r="FL18" i="8"/>
  <c r="FP18" i="8"/>
  <c r="FI18" i="8"/>
  <c r="FM18" i="8"/>
  <c r="FQ18" i="8"/>
  <c r="FF18" i="8"/>
  <c r="FJ18" i="8"/>
  <c r="FN18" i="8"/>
  <c r="FG18" i="8"/>
  <c r="FK18" i="8"/>
  <c r="FO18" i="8"/>
  <c r="U19" i="8"/>
  <c r="CL19" i="8"/>
  <c r="CP19" i="8"/>
  <c r="CT19" i="8"/>
  <c r="CM19" i="8"/>
  <c r="CQ19" i="8"/>
  <c r="CU19" i="8"/>
  <c r="CN19" i="8"/>
  <c r="CR19" i="8"/>
  <c r="CV19" i="8"/>
  <c r="CO19" i="8"/>
  <c r="CS19" i="8"/>
  <c r="CW19" i="8"/>
  <c r="FH20" i="8"/>
  <c r="FL20" i="8"/>
  <c r="FP20" i="8"/>
  <c r="FI20" i="8"/>
  <c r="FM20" i="8"/>
  <c r="FQ20" i="8"/>
  <c r="FF20" i="8"/>
  <c r="FJ20" i="8"/>
  <c r="FN20" i="8"/>
  <c r="FG20" i="8"/>
  <c r="FK20" i="8"/>
  <c r="FO20" i="8"/>
  <c r="U21" i="8"/>
  <c r="CL21" i="8"/>
  <c r="CP21" i="8"/>
  <c r="CT21" i="8"/>
  <c r="CM21" i="8"/>
  <c r="CQ21" i="8"/>
  <c r="CU21" i="8"/>
  <c r="CN21" i="8"/>
  <c r="CR21" i="8"/>
  <c r="CV21" i="8"/>
  <c r="CO21" i="8"/>
  <c r="CS21" i="8"/>
  <c r="CW21" i="8"/>
  <c r="FH22" i="8"/>
  <c r="FL22" i="8"/>
  <c r="FP22" i="8"/>
  <c r="FI22" i="8"/>
  <c r="FM22" i="8"/>
  <c r="FQ22" i="8"/>
  <c r="FF22" i="8"/>
  <c r="FJ22" i="8"/>
  <c r="FN22" i="8"/>
  <c r="FG22" i="8"/>
  <c r="FK22" i="8"/>
  <c r="FO22" i="8"/>
  <c r="U23" i="8"/>
  <c r="CL23" i="8"/>
  <c r="CP23" i="8"/>
  <c r="CT23" i="8"/>
  <c r="CM23" i="8"/>
  <c r="CQ23" i="8"/>
  <c r="CU23" i="8"/>
  <c r="CN23" i="8"/>
  <c r="CR23" i="8"/>
  <c r="CV23" i="8"/>
  <c r="CO23" i="8"/>
  <c r="CS23" i="8"/>
  <c r="CW23" i="8"/>
  <c r="FH24" i="8"/>
  <c r="FL24" i="8"/>
  <c r="FP24" i="8"/>
  <c r="FI24" i="8"/>
  <c r="FM24" i="8"/>
  <c r="FQ24" i="8"/>
  <c r="FF24" i="8"/>
  <c r="FJ24" i="8"/>
  <c r="FN24" i="8"/>
  <c r="FG24" i="8"/>
  <c r="FK24" i="8"/>
  <c r="FO24" i="8"/>
  <c r="U25" i="8"/>
  <c r="CL25" i="8"/>
  <c r="CP25" i="8"/>
  <c r="CT25" i="8"/>
  <c r="CM25" i="8"/>
  <c r="CQ25" i="8"/>
  <c r="CU25" i="8"/>
  <c r="CN25" i="8"/>
  <c r="CR25" i="8"/>
  <c r="CV25" i="8"/>
  <c r="CO25" i="8"/>
  <c r="CS25" i="8"/>
  <c r="CW25" i="8"/>
  <c r="FH26" i="8"/>
  <c r="FL26" i="8"/>
  <c r="FP26" i="8"/>
  <c r="FI26" i="8"/>
  <c r="FM26" i="8"/>
  <c r="FQ26" i="8"/>
  <c r="FF26" i="8"/>
  <c r="FJ26" i="8"/>
  <c r="FN26" i="8"/>
  <c r="FG26" i="8"/>
  <c r="FK26" i="8"/>
  <c r="FO26" i="8"/>
  <c r="U27" i="8"/>
  <c r="CL27" i="8"/>
  <c r="CP27" i="8"/>
  <c r="CT27" i="8"/>
  <c r="CM27" i="8"/>
  <c r="CQ27" i="8"/>
  <c r="CU27" i="8"/>
  <c r="CN27" i="8"/>
  <c r="CR27" i="8"/>
  <c r="CV27" i="8"/>
  <c r="CO27" i="8"/>
  <c r="CS27" i="8"/>
  <c r="CW27" i="8"/>
  <c r="FH28" i="8"/>
  <c r="FL28" i="8"/>
  <c r="FP28" i="8"/>
  <c r="FI28" i="8"/>
  <c r="FM28" i="8"/>
  <c r="FQ28" i="8"/>
  <c r="FF28" i="8"/>
  <c r="FJ28" i="8"/>
  <c r="FN28" i="8"/>
  <c r="FG28" i="8"/>
  <c r="FK28" i="8"/>
  <c r="FO28" i="8"/>
  <c r="U29" i="8"/>
  <c r="CL29" i="8"/>
  <c r="CP29" i="8"/>
  <c r="CT29" i="8"/>
  <c r="CM29" i="8"/>
  <c r="CQ29" i="8"/>
  <c r="CU29" i="8"/>
  <c r="CN29" i="8"/>
  <c r="CR29" i="8"/>
  <c r="CV29" i="8"/>
  <c r="CO29" i="8"/>
  <c r="CS29" i="8"/>
  <c r="CW29" i="8"/>
  <c r="W30" i="8"/>
  <c r="DL30" i="8"/>
  <c r="DP30" i="8"/>
  <c r="DT30" i="8"/>
  <c r="DM30" i="8"/>
  <c r="DQ30" i="8"/>
  <c r="DU30" i="8"/>
  <c r="DJ30" i="8"/>
  <c r="DN30" i="8"/>
  <c r="DR30" i="8"/>
  <c r="DK30" i="8"/>
  <c r="DO30" i="8"/>
  <c r="DS30" i="8"/>
  <c r="Q32" i="8"/>
  <c r="AP32" i="8"/>
  <c r="AT32" i="8"/>
  <c r="AX32" i="8"/>
  <c r="AQ32" i="8"/>
  <c r="AU32" i="8"/>
  <c r="AY32" i="8"/>
  <c r="AR32" i="8"/>
  <c r="AV32" i="8"/>
  <c r="AZ32" i="8"/>
  <c r="AS32" i="8"/>
  <c r="AW32" i="8"/>
  <c r="BA32" i="8"/>
  <c r="S33" i="8"/>
  <c r="BP33" i="8"/>
  <c r="BT33" i="8"/>
  <c r="BX33" i="8"/>
  <c r="BQ33" i="8"/>
  <c r="BU33" i="8"/>
  <c r="BY33" i="8"/>
  <c r="BN33" i="8"/>
  <c r="BR33" i="8"/>
  <c r="BV33" i="8"/>
  <c r="BO33" i="8"/>
  <c r="BS33" i="8"/>
  <c r="BW33" i="8"/>
  <c r="EH36" i="8"/>
  <c r="EL36" i="8"/>
  <c r="EP36" i="8"/>
  <c r="EI36" i="8"/>
  <c r="EM36" i="8"/>
  <c r="EQ36" i="8"/>
  <c r="EJ36" i="8"/>
  <c r="EN36" i="8"/>
  <c r="ER36" i="8"/>
  <c r="EK36" i="8"/>
  <c r="EO36" i="8"/>
  <c r="ES36" i="8"/>
  <c r="FH37" i="8"/>
  <c r="FL37" i="8"/>
  <c r="FP37" i="8"/>
  <c r="FI37" i="8"/>
  <c r="FM37" i="8"/>
  <c r="FQ37" i="8"/>
  <c r="FF37" i="8"/>
  <c r="FJ37" i="8"/>
  <c r="FN37" i="8"/>
  <c r="FG37" i="8"/>
  <c r="FK37" i="8"/>
  <c r="FO37" i="8"/>
  <c r="U38" i="8"/>
  <c r="CL38" i="8"/>
  <c r="CP38" i="8"/>
  <c r="CT38" i="8"/>
  <c r="CM38" i="8"/>
  <c r="CQ38" i="8"/>
  <c r="CU38" i="8"/>
  <c r="CN38" i="8"/>
  <c r="CR38" i="8"/>
  <c r="CV38" i="8"/>
  <c r="CO38" i="8"/>
  <c r="CS38" i="8"/>
  <c r="CW38" i="8"/>
  <c r="W39" i="8"/>
  <c r="DL39" i="8"/>
  <c r="DP39" i="8"/>
  <c r="DT39" i="8"/>
  <c r="DM39" i="8"/>
  <c r="DQ39" i="8"/>
  <c r="DU39" i="8"/>
  <c r="DJ39" i="8"/>
  <c r="DN39" i="8"/>
  <c r="DR39" i="8"/>
  <c r="DK39" i="8"/>
  <c r="DO39" i="8"/>
  <c r="DS39" i="8"/>
  <c r="Q40" i="8"/>
  <c r="AP40" i="8"/>
  <c r="AT40" i="8"/>
  <c r="AX40" i="8"/>
  <c r="AQ40" i="8"/>
  <c r="AU40" i="8"/>
  <c r="AY40" i="8"/>
  <c r="AR40" i="8"/>
  <c r="AV40" i="8"/>
  <c r="AZ40" i="8"/>
  <c r="AS40" i="8"/>
  <c r="AW40" i="8"/>
  <c r="BA40" i="8"/>
  <c r="S41" i="8"/>
  <c r="BP41" i="8"/>
  <c r="BT41" i="8"/>
  <c r="BX41" i="8"/>
  <c r="BQ41" i="8"/>
  <c r="BU41" i="8"/>
  <c r="BY41" i="8"/>
  <c r="BN41" i="8"/>
  <c r="BR41" i="8"/>
  <c r="BV41" i="8"/>
  <c r="BO41" i="8"/>
  <c r="BS41" i="8"/>
  <c r="BW41" i="8"/>
  <c r="S43" i="8"/>
  <c r="BP43" i="8"/>
  <c r="BT43" i="8"/>
  <c r="BX43" i="8"/>
  <c r="BQ43" i="8"/>
  <c r="BU43" i="8"/>
  <c r="BY43" i="8"/>
  <c r="BN43" i="8"/>
  <c r="BR43" i="8"/>
  <c r="BV43" i="8"/>
  <c r="BO43" i="8"/>
  <c r="BS43" i="8"/>
  <c r="BW43" i="8"/>
  <c r="DU62" i="7"/>
  <c r="BQ19" i="9"/>
  <c r="BU19" i="9"/>
  <c r="BY19" i="9"/>
  <c r="BN19" i="9"/>
  <c r="BR19" i="9"/>
  <c r="BV19" i="9"/>
  <c r="BO19" i="9"/>
  <c r="BS19" i="9"/>
  <c r="BW19" i="9"/>
  <c r="BT19" i="9"/>
  <c r="BX19" i="9"/>
  <c r="S19" i="9"/>
  <c r="BP19" i="9"/>
  <c r="BQ23" i="9"/>
  <c r="BU23" i="9"/>
  <c r="BY23" i="9"/>
  <c r="BN23" i="9"/>
  <c r="BR23" i="9"/>
  <c r="BV23" i="9"/>
  <c r="BO23" i="9"/>
  <c r="BS23" i="9"/>
  <c r="BW23" i="9"/>
  <c r="BT23" i="9"/>
  <c r="BX23" i="9"/>
  <c r="S23" i="9"/>
  <c r="BP23" i="9"/>
  <c r="BQ27" i="9"/>
  <c r="BU27" i="9"/>
  <c r="BY27" i="9"/>
  <c r="BN27" i="9"/>
  <c r="BR27" i="9"/>
  <c r="BV27" i="9"/>
  <c r="BO27" i="9"/>
  <c r="BS27" i="9"/>
  <c r="BW27" i="9"/>
  <c r="BT27" i="9"/>
  <c r="BX27" i="9"/>
  <c r="S27" i="9"/>
  <c r="BP27" i="9"/>
  <c r="BQ32" i="9"/>
  <c r="BU32" i="9"/>
  <c r="BY32" i="9"/>
  <c r="BN32" i="9"/>
  <c r="BR32" i="9"/>
  <c r="BV32" i="9"/>
  <c r="BO32" i="9"/>
  <c r="BS32" i="9"/>
  <c r="BW32" i="9"/>
  <c r="BT32" i="9"/>
  <c r="BX32" i="9"/>
  <c r="S32" i="9"/>
  <c r="BP32" i="9"/>
  <c r="BQ36" i="9"/>
  <c r="BU36" i="9"/>
  <c r="BY36" i="9"/>
  <c r="BN36" i="9"/>
  <c r="BR36" i="9"/>
  <c r="BV36" i="9"/>
  <c r="BO36" i="9"/>
  <c r="BS36" i="9"/>
  <c r="BW36" i="9"/>
  <c r="BT36" i="9"/>
  <c r="BX36" i="9"/>
  <c r="S36" i="9"/>
  <c r="BP36" i="9"/>
  <c r="CM39" i="9"/>
  <c r="CQ39" i="9"/>
  <c r="CU39" i="9"/>
  <c r="CO39" i="9"/>
  <c r="CS39" i="9"/>
  <c r="CW39" i="9"/>
  <c r="CP39" i="9"/>
  <c r="U39" i="9"/>
  <c r="CR39" i="9"/>
  <c r="CL39" i="9"/>
  <c r="CT39" i="9"/>
  <c r="CN39" i="9"/>
  <c r="CV39" i="9"/>
  <c r="AQ41" i="9"/>
  <c r="AU41" i="9"/>
  <c r="AY41" i="9"/>
  <c r="AS41" i="9"/>
  <c r="AW41" i="9"/>
  <c r="BA41" i="9"/>
  <c r="AP41" i="9"/>
  <c r="AX41" i="9"/>
  <c r="Q41" i="9"/>
  <c r="AR41" i="9"/>
  <c r="AZ41" i="9"/>
  <c r="AT41" i="9"/>
  <c r="AV41" i="9"/>
  <c r="CM11" i="9"/>
  <c r="CQ11" i="9"/>
  <c r="CU11" i="9"/>
  <c r="CN11" i="9"/>
  <c r="CR11" i="9"/>
  <c r="CV11" i="9"/>
  <c r="CO11" i="9"/>
  <c r="CS11" i="9"/>
  <c r="CW11" i="9"/>
  <c r="CL11" i="9"/>
  <c r="CP11" i="9"/>
  <c r="CT11" i="9"/>
  <c r="AQ7" i="9"/>
  <c r="AU7" i="9"/>
  <c r="AY7" i="9"/>
  <c r="AR7" i="9"/>
  <c r="AV7" i="9"/>
  <c r="AZ7" i="9"/>
  <c r="AS7" i="9"/>
  <c r="AW7" i="9"/>
  <c r="BA7" i="9"/>
  <c r="AP7" i="9"/>
  <c r="AT7" i="9"/>
  <c r="AX7" i="9"/>
  <c r="CA11" i="9"/>
  <c r="CE11" i="9"/>
  <c r="CI11" i="9"/>
  <c r="CB11" i="9"/>
  <c r="CF11" i="9"/>
  <c r="CJ11" i="9"/>
  <c r="CC11" i="9"/>
  <c r="CG11" i="9"/>
  <c r="CK11" i="9"/>
  <c r="BZ11" i="9"/>
  <c r="CD11" i="9"/>
  <c r="CH11" i="9"/>
  <c r="DK11" i="9"/>
  <c r="DO11" i="9"/>
  <c r="DS11" i="9"/>
  <c r="DL11" i="9"/>
  <c r="DP11" i="9"/>
  <c r="DT11" i="9"/>
  <c r="DM11" i="9"/>
  <c r="DQ11" i="9"/>
  <c r="DU11" i="9"/>
  <c r="DJ11" i="9"/>
  <c r="DN11" i="9"/>
  <c r="DR11" i="9"/>
  <c r="BO7" i="9"/>
  <c r="BS7" i="9"/>
  <c r="BW7" i="9"/>
  <c r="BP7" i="9"/>
  <c r="BT7" i="9"/>
  <c r="BX7" i="9"/>
  <c r="BQ7" i="9"/>
  <c r="BU7" i="9"/>
  <c r="BY7" i="9"/>
  <c r="BN7" i="9"/>
  <c r="BR7" i="9"/>
  <c r="BV7" i="9"/>
  <c r="AD62" i="9"/>
  <c r="D9" i="17" s="1"/>
  <c r="EU11" i="9"/>
  <c r="EY11" i="9"/>
  <c r="FC11" i="9"/>
  <c r="EV11" i="9"/>
  <c r="EZ11" i="9"/>
  <c r="FD11" i="9"/>
  <c r="EW11" i="9"/>
  <c r="FA11" i="9"/>
  <c r="FE11" i="9"/>
  <c r="ET11" i="9"/>
  <c r="EX11" i="9"/>
  <c r="FB11" i="9"/>
  <c r="CY7" i="9"/>
  <c r="DC7" i="9"/>
  <c r="DG7" i="9"/>
  <c r="CZ7" i="9"/>
  <c r="DD7" i="9"/>
  <c r="DH7" i="9"/>
  <c r="DA7" i="9"/>
  <c r="DE7" i="9"/>
  <c r="DI7" i="9"/>
  <c r="CX7" i="9"/>
  <c r="DB7" i="9"/>
  <c r="DF7" i="9"/>
  <c r="AG62" i="9"/>
  <c r="G9" i="17" s="1"/>
  <c r="Y21" i="17"/>
  <c r="Y34" i="17"/>
  <c r="Y47" i="17"/>
  <c r="DK9" i="8"/>
  <c r="DO9" i="8"/>
  <c r="DS9" i="8"/>
  <c r="DL9" i="8"/>
  <c r="DP9" i="8"/>
  <c r="DT9" i="8"/>
  <c r="DM9" i="8"/>
  <c r="DQ9" i="8"/>
  <c r="DU9" i="8"/>
  <c r="DJ9" i="8"/>
  <c r="DN9" i="8"/>
  <c r="DR9" i="8"/>
  <c r="AH62" i="8"/>
  <c r="H8" i="17" s="1"/>
  <c r="ET10" i="8"/>
  <c r="EX10" i="8"/>
  <c r="FB10" i="8"/>
  <c r="EU10" i="8"/>
  <c r="EY10" i="8"/>
  <c r="FC10" i="8"/>
  <c r="EV10" i="8"/>
  <c r="EZ10" i="8"/>
  <c r="FD10" i="8"/>
  <c r="EW10" i="8"/>
  <c r="FA10" i="8"/>
  <c r="FE10" i="8"/>
  <c r="FH12" i="8"/>
  <c r="FL12" i="8"/>
  <c r="FP12" i="8"/>
  <c r="FI12" i="8"/>
  <c r="FM12" i="8"/>
  <c r="FQ12" i="8"/>
  <c r="FF12" i="8"/>
  <c r="FJ12" i="8"/>
  <c r="FN12" i="8"/>
  <c r="FG12" i="8"/>
  <c r="FK12" i="8"/>
  <c r="FO12" i="8"/>
  <c r="ET13" i="8"/>
  <c r="EX13" i="8"/>
  <c r="FB13" i="8"/>
  <c r="EU13" i="8"/>
  <c r="EY13" i="8"/>
  <c r="FC13" i="8"/>
  <c r="EV13" i="8"/>
  <c r="EZ13" i="8"/>
  <c r="FD13" i="8"/>
  <c r="EW13" i="8"/>
  <c r="FA13" i="8"/>
  <c r="FE13" i="8"/>
  <c r="BZ14" i="9"/>
  <c r="CD14" i="9"/>
  <c r="CH14" i="9"/>
  <c r="CA14" i="9"/>
  <c r="CE14" i="9"/>
  <c r="CI14" i="9"/>
  <c r="CB14" i="9"/>
  <c r="CF14" i="9"/>
  <c r="CJ14" i="9"/>
  <c r="T14" i="9"/>
  <c r="CC14" i="9"/>
  <c r="CG14" i="9"/>
  <c r="CK14" i="9"/>
  <c r="D14" i="11"/>
  <c r="A14" i="10"/>
  <c r="AD14" i="10"/>
  <c r="AH14" i="10"/>
  <c r="AL14" i="10"/>
  <c r="AC14" i="10"/>
  <c r="AG14" i="10"/>
  <c r="AK14" i="10"/>
  <c r="AI14" i="10"/>
  <c r="AB14" i="10"/>
  <c r="AJ14" i="10"/>
  <c r="AE14" i="10"/>
  <c r="AF14" i="10"/>
  <c r="CB14" i="8"/>
  <c r="CF14" i="8"/>
  <c r="CJ14" i="8"/>
  <c r="T14" i="8"/>
  <c r="CC14" i="8"/>
  <c r="CG14" i="8"/>
  <c r="CK14" i="8"/>
  <c r="BZ14" i="8"/>
  <c r="CD14" i="8"/>
  <c r="CH14" i="8"/>
  <c r="CA14" i="8"/>
  <c r="CE14" i="8"/>
  <c r="CI14" i="8"/>
  <c r="CX15" i="8"/>
  <c r="DB15" i="8"/>
  <c r="DF15" i="8"/>
  <c r="V15" i="8"/>
  <c r="CY15" i="8"/>
  <c r="DC15" i="8"/>
  <c r="DG15" i="8"/>
  <c r="CZ15" i="8"/>
  <c r="DD15" i="8"/>
  <c r="DH15" i="8"/>
  <c r="DA15" i="8"/>
  <c r="DE15" i="8"/>
  <c r="DI15" i="8"/>
  <c r="DV16" i="9"/>
  <c r="DZ16" i="9"/>
  <c r="ED16" i="9"/>
  <c r="DW16" i="9"/>
  <c r="EA16" i="9"/>
  <c r="EE16" i="9"/>
  <c r="DX16" i="9"/>
  <c r="EB16" i="9"/>
  <c r="EF16" i="9"/>
  <c r="X16" i="9"/>
  <c r="DY16" i="9"/>
  <c r="EC16" i="9"/>
  <c r="EG16" i="9"/>
  <c r="DJ16" i="9"/>
  <c r="DN16" i="9"/>
  <c r="DR16" i="9"/>
  <c r="DK16" i="9"/>
  <c r="DO16" i="9"/>
  <c r="DS16" i="9"/>
  <c r="W16" i="9"/>
  <c r="DL16" i="9"/>
  <c r="DP16" i="9"/>
  <c r="DT16" i="9"/>
  <c r="DM16" i="9"/>
  <c r="DQ16" i="9"/>
  <c r="DU16" i="9"/>
  <c r="CX16" i="9"/>
  <c r="DB16" i="9"/>
  <c r="DF16" i="9"/>
  <c r="V16" i="9"/>
  <c r="CY16" i="9"/>
  <c r="DC16" i="9"/>
  <c r="DG16" i="9"/>
  <c r="CZ16" i="9"/>
  <c r="DD16" i="9"/>
  <c r="DH16" i="9"/>
  <c r="DA16" i="9"/>
  <c r="DE16" i="9"/>
  <c r="DI16" i="9"/>
  <c r="Q16" i="9"/>
  <c r="AP16" i="9"/>
  <c r="AT16" i="9"/>
  <c r="AX16" i="9"/>
  <c r="AQ16" i="9"/>
  <c r="AU16" i="9"/>
  <c r="AY16" i="9"/>
  <c r="AR16" i="9"/>
  <c r="AV16" i="9"/>
  <c r="AZ16" i="9"/>
  <c r="AS16" i="9"/>
  <c r="AW16" i="9"/>
  <c r="BA16" i="9"/>
  <c r="BB17" i="8"/>
  <c r="BF17" i="8"/>
  <c r="BJ17" i="8"/>
  <c r="R17" i="8"/>
  <c r="BC17" i="8"/>
  <c r="BG17" i="8"/>
  <c r="BK17" i="8"/>
  <c r="BD17" i="8"/>
  <c r="BH17" i="8"/>
  <c r="BL17" i="8"/>
  <c r="BE17" i="8"/>
  <c r="BI17" i="8"/>
  <c r="BM17" i="8"/>
  <c r="DK18" i="9"/>
  <c r="DO18" i="9"/>
  <c r="DS18" i="9"/>
  <c r="W18" i="9"/>
  <c r="DL18" i="9"/>
  <c r="DP18" i="9"/>
  <c r="DT18" i="9"/>
  <c r="DM18" i="9"/>
  <c r="DQ18" i="9"/>
  <c r="DU18" i="9"/>
  <c r="DJ18" i="9"/>
  <c r="DN18" i="9"/>
  <c r="DR18" i="9"/>
  <c r="EU18" i="9"/>
  <c r="EY18" i="9"/>
  <c r="FC18" i="9"/>
  <c r="EV18" i="9"/>
  <c r="EZ18" i="9"/>
  <c r="FD18" i="9"/>
  <c r="EW18" i="9"/>
  <c r="FA18" i="9"/>
  <c r="FE18" i="9"/>
  <c r="FB18" i="9"/>
  <c r="ET18" i="9"/>
  <c r="EX18" i="9"/>
  <c r="FG20" i="9"/>
  <c r="FK20" i="9"/>
  <c r="FO20" i="9"/>
  <c r="FH20" i="9"/>
  <c r="FL20" i="9"/>
  <c r="FP20" i="9"/>
  <c r="FI20" i="9"/>
  <c r="FM20" i="9"/>
  <c r="FQ20" i="9"/>
  <c r="FF20" i="9"/>
  <c r="FJ20" i="9"/>
  <c r="FN20" i="9"/>
  <c r="D20" i="11"/>
  <c r="AC20" i="10"/>
  <c r="AG20" i="10"/>
  <c r="AK20" i="10"/>
  <c r="A20" i="10"/>
  <c r="AD20" i="10"/>
  <c r="AH20" i="10"/>
  <c r="AL20" i="10"/>
  <c r="AE20" i="10"/>
  <c r="AI20" i="10"/>
  <c r="AB20" i="10"/>
  <c r="AF20" i="10"/>
  <c r="AJ20" i="10"/>
  <c r="CB20" i="8"/>
  <c r="CF20" i="8"/>
  <c r="CJ20" i="8"/>
  <c r="T20" i="8"/>
  <c r="CC20" i="8"/>
  <c r="CG20" i="8"/>
  <c r="CK20" i="8"/>
  <c r="BZ20" i="8"/>
  <c r="CD20" i="8"/>
  <c r="CH20" i="8"/>
  <c r="CA20" i="8"/>
  <c r="CE20" i="8"/>
  <c r="CI20" i="8"/>
  <c r="CX21" i="8"/>
  <c r="DB21" i="8"/>
  <c r="DF21" i="8"/>
  <c r="V21" i="8"/>
  <c r="CY21" i="8"/>
  <c r="DC21" i="8"/>
  <c r="DG21" i="8"/>
  <c r="CZ21" i="8"/>
  <c r="DD21" i="8"/>
  <c r="DH21" i="8"/>
  <c r="DA21" i="8"/>
  <c r="DE21" i="8"/>
  <c r="DI21" i="8"/>
  <c r="DW22" i="9"/>
  <c r="EA22" i="9"/>
  <c r="EE22" i="9"/>
  <c r="DX22" i="9"/>
  <c r="EB22" i="9"/>
  <c r="EF22" i="9"/>
  <c r="X22" i="9"/>
  <c r="DY22" i="9"/>
  <c r="EC22" i="9"/>
  <c r="EG22" i="9"/>
  <c r="DV22" i="9"/>
  <c r="DZ22" i="9"/>
  <c r="ED22" i="9"/>
  <c r="BO22" i="9"/>
  <c r="BS22" i="9"/>
  <c r="BW22" i="9"/>
  <c r="S22" i="9"/>
  <c r="BP22" i="9"/>
  <c r="BT22" i="9"/>
  <c r="BX22" i="9"/>
  <c r="BQ22" i="9"/>
  <c r="BU22" i="9"/>
  <c r="BY22" i="9"/>
  <c r="BN22" i="9"/>
  <c r="BR22" i="9"/>
  <c r="BV22" i="9"/>
  <c r="V22" i="9"/>
  <c r="CY22" i="9"/>
  <c r="DC22" i="9"/>
  <c r="DG22" i="9"/>
  <c r="CZ22" i="9"/>
  <c r="DD22" i="9"/>
  <c r="DH22" i="9"/>
  <c r="DA22" i="9"/>
  <c r="DE22" i="9"/>
  <c r="DI22" i="9"/>
  <c r="DF22" i="9"/>
  <c r="CX22" i="9"/>
  <c r="DB22" i="9"/>
  <c r="FG24" i="9"/>
  <c r="FK24" i="9"/>
  <c r="FO24" i="9"/>
  <c r="FH24" i="9"/>
  <c r="FL24" i="9"/>
  <c r="FP24" i="9"/>
  <c r="FI24" i="9"/>
  <c r="FM24" i="9"/>
  <c r="FQ24" i="9"/>
  <c r="FF24" i="9"/>
  <c r="FJ24" i="9"/>
  <c r="FN24" i="9"/>
  <c r="D24" i="11"/>
  <c r="AC24" i="10"/>
  <c r="AG24" i="10"/>
  <c r="AK24" i="10"/>
  <c r="A24" i="10"/>
  <c r="AD24" i="10"/>
  <c r="AH24" i="10"/>
  <c r="AL24" i="10"/>
  <c r="AE24" i="10"/>
  <c r="AI24" i="10"/>
  <c r="AB24" i="10"/>
  <c r="AF24" i="10"/>
  <c r="AJ24" i="10"/>
  <c r="CB24" i="8"/>
  <c r="CF24" i="8"/>
  <c r="CJ24" i="8"/>
  <c r="T24" i="8"/>
  <c r="CC24" i="8"/>
  <c r="CG24" i="8"/>
  <c r="CK24" i="8"/>
  <c r="BZ24" i="8"/>
  <c r="CD24" i="8"/>
  <c r="CH24" i="8"/>
  <c r="CA24" i="8"/>
  <c r="CE24" i="8"/>
  <c r="CI24" i="8"/>
  <c r="CX25" i="8"/>
  <c r="DB25" i="8"/>
  <c r="DF25" i="8"/>
  <c r="V25" i="8"/>
  <c r="CY25" i="8"/>
  <c r="DC25" i="8"/>
  <c r="DG25" i="8"/>
  <c r="CZ25" i="8"/>
  <c r="DD25" i="8"/>
  <c r="DH25" i="8"/>
  <c r="DA25" i="8"/>
  <c r="DE25" i="8"/>
  <c r="DI25" i="8"/>
  <c r="DW26" i="9"/>
  <c r="EA26" i="9"/>
  <c r="EE26" i="9"/>
  <c r="DX26" i="9"/>
  <c r="EB26" i="9"/>
  <c r="EF26" i="9"/>
  <c r="X26" i="9"/>
  <c r="DY26" i="9"/>
  <c r="EC26" i="9"/>
  <c r="EG26" i="9"/>
  <c r="DV26" i="9"/>
  <c r="DZ26" i="9"/>
  <c r="ED26" i="9"/>
  <c r="BO26" i="9"/>
  <c r="BS26" i="9"/>
  <c r="BW26" i="9"/>
  <c r="S26" i="9"/>
  <c r="BP26" i="9"/>
  <c r="BT26" i="9"/>
  <c r="BX26" i="9"/>
  <c r="BQ26" i="9"/>
  <c r="BU26" i="9"/>
  <c r="BY26" i="9"/>
  <c r="BN26" i="9"/>
  <c r="BR26" i="9"/>
  <c r="BV26" i="9"/>
  <c r="V26" i="9"/>
  <c r="CY26" i="9"/>
  <c r="DC26" i="9"/>
  <c r="DG26" i="9"/>
  <c r="CZ26" i="9"/>
  <c r="DD26" i="9"/>
  <c r="DH26" i="9"/>
  <c r="DA26" i="9"/>
  <c r="DE26" i="9"/>
  <c r="DI26" i="9"/>
  <c r="DF26" i="9"/>
  <c r="CX26" i="9"/>
  <c r="DB26" i="9"/>
  <c r="FG28" i="9"/>
  <c r="FK28" i="9"/>
  <c r="FO28" i="9"/>
  <c r="FH28" i="9"/>
  <c r="FL28" i="9"/>
  <c r="FP28" i="9"/>
  <c r="FI28" i="9"/>
  <c r="FM28" i="9"/>
  <c r="FQ28" i="9"/>
  <c r="FF28" i="9"/>
  <c r="FJ28" i="9"/>
  <c r="FN28" i="9"/>
  <c r="D28" i="11"/>
  <c r="AC28" i="10"/>
  <c r="AG28" i="10"/>
  <c r="AK28" i="10"/>
  <c r="A28" i="10"/>
  <c r="AD28" i="10"/>
  <c r="AH28" i="10"/>
  <c r="AL28" i="10"/>
  <c r="AE28" i="10"/>
  <c r="AI28" i="10"/>
  <c r="AB28" i="10"/>
  <c r="AF28" i="10"/>
  <c r="AJ28" i="10"/>
  <c r="CB28" i="8"/>
  <c r="CF28" i="8"/>
  <c r="CJ28" i="8"/>
  <c r="T28" i="8"/>
  <c r="CC28" i="8"/>
  <c r="CG28" i="8"/>
  <c r="CK28" i="8"/>
  <c r="BZ28" i="8"/>
  <c r="CD28" i="8"/>
  <c r="CH28" i="8"/>
  <c r="CA28" i="8"/>
  <c r="CE28" i="8"/>
  <c r="CI28" i="8"/>
  <c r="CX29" i="8"/>
  <c r="DB29" i="8"/>
  <c r="DF29" i="8"/>
  <c r="V29" i="8"/>
  <c r="CY29" i="8"/>
  <c r="DC29" i="8"/>
  <c r="DG29" i="8"/>
  <c r="CZ29" i="8"/>
  <c r="DD29" i="8"/>
  <c r="DH29" i="8"/>
  <c r="DA29" i="8"/>
  <c r="DE29" i="8"/>
  <c r="DI29" i="8"/>
  <c r="DW30" i="9"/>
  <c r="EA30" i="9"/>
  <c r="EE30" i="9"/>
  <c r="DX30" i="9"/>
  <c r="EB30" i="9"/>
  <c r="EF30" i="9"/>
  <c r="X30" i="9"/>
  <c r="DY30" i="9"/>
  <c r="EC30" i="9"/>
  <c r="EG30" i="9"/>
  <c r="DV30" i="9"/>
  <c r="DZ30" i="9"/>
  <c r="ED30" i="9"/>
  <c r="BO30" i="9"/>
  <c r="BS30" i="9"/>
  <c r="BW30" i="9"/>
  <c r="S30" i="9"/>
  <c r="BP30" i="9"/>
  <c r="BT30" i="9"/>
  <c r="BX30" i="9"/>
  <c r="BQ30" i="9"/>
  <c r="BU30" i="9"/>
  <c r="BY30" i="9"/>
  <c r="BN30" i="9"/>
  <c r="BR30" i="9"/>
  <c r="BV30" i="9"/>
  <c r="V30" i="9"/>
  <c r="CY30" i="9"/>
  <c r="DC30" i="9"/>
  <c r="DG30" i="9"/>
  <c r="CZ30" i="9"/>
  <c r="DD30" i="9"/>
  <c r="DH30" i="9"/>
  <c r="DA30" i="9"/>
  <c r="DE30" i="9"/>
  <c r="DI30" i="9"/>
  <c r="DF30" i="9"/>
  <c r="CX30" i="9"/>
  <c r="DB30" i="9"/>
  <c r="FG33" i="9"/>
  <c r="FK33" i="9"/>
  <c r="FO33" i="9"/>
  <c r="FH33" i="9"/>
  <c r="FL33" i="9"/>
  <c r="FP33" i="9"/>
  <c r="FI33" i="9"/>
  <c r="FM33" i="9"/>
  <c r="FQ33" i="9"/>
  <c r="FF33" i="9"/>
  <c r="FJ33" i="9"/>
  <c r="FN33" i="9"/>
  <c r="D33" i="11"/>
  <c r="AC33" i="10"/>
  <c r="AG33" i="10"/>
  <c r="AK33" i="10"/>
  <c r="A33" i="10"/>
  <c r="AD33" i="10"/>
  <c r="AH33" i="10"/>
  <c r="AL33" i="10"/>
  <c r="AE33" i="10"/>
  <c r="AI33" i="10"/>
  <c r="AB33" i="10"/>
  <c r="AF33" i="10"/>
  <c r="AJ33" i="10"/>
  <c r="CB33" i="8"/>
  <c r="CF33" i="8"/>
  <c r="CJ33" i="8"/>
  <c r="T33" i="8"/>
  <c r="CC33" i="8"/>
  <c r="CG33" i="8"/>
  <c r="CK33" i="8"/>
  <c r="BZ33" i="8"/>
  <c r="CD33" i="8"/>
  <c r="CH33" i="8"/>
  <c r="CA33" i="8"/>
  <c r="CE33" i="8"/>
  <c r="CI33" i="8"/>
  <c r="CX34" i="8"/>
  <c r="DB34" i="8"/>
  <c r="DF34" i="8"/>
  <c r="V34" i="8"/>
  <c r="CY34" i="8"/>
  <c r="DC34" i="8"/>
  <c r="DG34" i="8"/>
  <c r="CZ34" i="8"/>
  <c r="DD34" i="8"/>
  <c r="DH34" i="8"/>
  <c r="DA34" i="8"/>
  <c r="DE34" i="8"/>
  <c r="DI34" i="8"/>
  <c r="DW35" i="9"/>
  <c r="EA35" i="9"/>
  <c r="EE35" i="9"/>
  <c r="DX35" i="9"/>
  <c r="EB35" i="9"/>
  <c r="EF35" i="9"/>
  <c r="X35" i="9"/>
  <c r="DY35" i="9"/>
  <c r="EC35" i="9"/>
  <c r="EG35" i="9"/>
  <c r="DV35" i="9"/>
  <c r="DZ35" i="9"/>
  <c r="ED35" i="9"/>
  <c r="BO35" i="9"/>
  <c r="BS35" i="9"/>
  <c r="BW35" i="9"/>
  <c r="S35" i="9"/>
  <c r="BP35" i="9"/>
  <c r="BT35" i="9"/>
  <c r="BX35" i="9"/>
  <c r="BQ35" i="9"/>
  <c r="BU35" i="9"/>
  <c r="BY35" i="9"/>
  <c r="BN35" i="9"/>
  <c r="BR35" i="9"/>
  <c r="BV35" i="9"/>
  <c r="V35" i="9"/>
  <c r="CY35" i="9"/>
  <c r="DC35" i="9"/>
  <c r="DG35" i="9"/>
  <c r="CZ35" i="9"/>
  <c r="DD35" i="9"/>
  <c r="DH35" i="9"/>
  <c r="DA35" i="9"/>
  <c r="DE35" i="9"/>
  <c r="DI35" i="9"/>
  <c r="DF35" i="9"/>
  <c r="CX35" i="9"/>
  <c r="DB35" i="9"/>
  <c r="R37" i="9"/>
  <c r="BC37" i="9"/>
  <c r="BG37" i="9"/>
  <c r="BK37" i="9"/>
  <c r="BE37" i="9"/>
  <c r="BI37" i="9"/>
  <c r="BM37" i="9"/>
  <c r="BF37" i="9"/>
  <c r="BH37" i="9"/>
  <c r="BB37" i="9"/>
  <c r="BJ37" i="9"/>
  <c r="BD37" i="9"/>
  <c r="BL37" i="9"/>
  <c r="BB38" i="8"/>
  <c r="BF38" i="8"/>
  <c r="BJ38" i="8"/>
  <c r="R38" i="8"/>
  <c r="BC38" i="8"/>
  <c r="BG38" i="8"/>
  <c r="BK38" i="8"/>
  <c r="BD38" i="8"/>
  <c r="BH38" i="8"/>
  <c r="BL38" i="8"/>
  <c r="BE38" i="8"/>
  <c r="BI38" i="8"/>
  <c r="BM38" i="8"/>
  <c r="EU39" i="9"/>
  <c r="EY39" i="9"/>
  <c r="FC39" i="9"/>
  <c r="EW39" i="9"/>
  <c r="FA39" i="9"/>
  <c r="FE39" i="9"/>
  <c r="ET39" i="9"/>
  <c r="FB39" i="9"/>
  <c r="EV39" i="9"/>
  <c r="FD39" i="9"/>
  <c r="EX39" i="9"/>
  <c r="EZ39" i="9"/>
  <c r="DX39" i="8"/>
  <c r="EB39" i="8"/>
  <c r="EF39" i="8"/>
  <c r="X39" i="8"/>
  <c r="DY39" i="8"/>
  <c r="EC39" i="8"/>
  <c r="EG39" i="8"/>
  <c r="DV39" i="8"/>
  <c r="DZ39" i="8"/>
  <c r="ED39" i="8"/>
  <c r="DW39" i="8"/>
  <c r="EA39" i="8"/>
  <c r="EE39" i="8"/>
  <c r="ET40" i="8"/>
  <c r="EX40" i="8"/>
  <c r="FB40" i="8"/>
  <c r="EU40" i="8"/>
  <c r="EY40" i="8"/>
  <c r="FC40" i="8"/>
  <c r="EV40" i="8"/>
  <c r="EZ40" i="8"/>
  <c r="FD40" i="8"/>
  <c r="EW40" i="8"/>
  <c r="FA40" i="8"/>
  <c r="FE40" i="8"/>
  <c r="CA41" i="9"/>
  <c r="CE41" i="9"/>
  <c r="CI41" i="9"/>
  <c r="T41" i="9"/>
  <c r="CC41" i="9"/>
  <c r="CG41" i="9"/>
  <c r="CK41" i="9"/>
  <c r="CD41" i="9"/>
  <c r="CF41" i="9"/>
  <c r="BZ41" i="9"/>
  <c r="CH41" i="9"/>
  <c r="CB41" i="9"/>
  <c r="CJ41" i="9"/>
  <c r="R41" i="9"/>
  <c r="BC41" i="9"/>
  <c r="BG41" i="9"/>
  <c r="BK41" i="9"/>
  <c r="BE41" i="9"/>
  <c r="BI41" i="9"/>
  <c r="BM41" i="9"/>
  <c r="BF41" i="9"/>
  <c r="BH41" i="9"/>
  <c r="BB41" i="9"/>
  <c r="BJ41" i="9"/>
  <c r="BD41" i="9"/>
  <c r="BL41" i="9"/>
  <c r="BB42" i="8"/>
  <c r="BF42" i="8"/>
  <c r="BJ42" i="8"/>
  <c r="R42" i="8"/>
  <c r="BC42" i="8"/>
  <c r="BG42" i="8"/>
  <c r="BK42" i="8"/>
  <c r="BD42" i="8"/>
  <c r="BH42" i="8"/>
  <c r="BL42" i="8"/>
  <c r="BE42" i="8"/>
  <c r="BI42" i="8"/>
  <c r="BM42" i="8"/>
  <c r="DM21" i="9"/>
  <c r="DQ21" i="9"/>
  <c r="DU21" i="9"/>
  <c r="DJ21" i="9"/>
  <c r="DN21" i="9"/>
  <c r="DR21" i="9"/>
  <c r="DK21" i="9"/>
  <c r="DO21" i="9"/>
  <c r="DS21" i="9"/>
  <c r="W21" i="9"/>
  <c r="DP21" i="9"/>
  <c r="DT21" i="9"/>
  <c r="DL21" i="9"/>
  <c r="DM29" i="9"/>
  <c r="DQ29" i="9"/>
  <c r="DU29" i="9"/>
  <c r="DJ29" i="9"/>
  <c r="DN29" i="9"/>
  <c r="DR29" i="9"/>
  <c r="DK29" i="9"/>
  <c r="DO29" i="9"/>
  <c r="DS29" i="9"/>
  <c r="W29" i="9"/>
  <c r="DP29" i="9"/>
  <c r="DT29" i="9"/>
  <c r="DL29" i="9"/>
  <c r="FG37" i="9"/>
  <c r="FK37" i="9"/>
  <c r="FO37" i="9"/>
  <c r="FI37" i="9"/>
  <c r="FM37" i="9"/>
  <c r="FQ37" i="9"/>
  <c r="FF37" i="9"/>
  <c r="FN37" i="9"/>
  <c r="FH37" i="9"/>
  <c r="FP37" i="9"/>
  <c r="FJ37" i="9"/>
  <c r="FL37" i="9"/>
  <c r="CO40" i="9"/>
  <c r="CS40" i="9"/>
  <c r="CW40" i="9"/>
  <c r="CM40" i="9"/>
  <c r="CQ40" i="9"/>
  <c r="CU40" i="9"/>
  <c r="CN40" i="9"/>
  <c r="CV40" i="9"/>
  <c r="CP40" i="9"/>
  <c r="U40" i="9"/>
  <c r="CR40" i="9"/>
  <c r="CL40" i="9"/>
  <c r="CT40" i="9"/>
  <c r="DJ8" i="9"/>
  <c r="DN8" i="9"/>
  <c r="DR8" i="9"/>
  <c r="DK8" i="9"/>
  <c r="DO8" i="9"/>
  <c r="DS8" i="9"/>
  <c r="DL8" i="9"/>
  <c r="DP8" i="9"/>
  <c r="DT8" i="9"/>
  <c r="DM8" i="9"/>
  <c r="DQ8" i="9"/>
  <c r="DU8" i="9"/>
  <c r="CL8" i="9"/>
  <c r="CP8" i="9"/>
  <c r="CT8" i="9"/>
  <c r="CM8" i="9"/>
  <c r="CQ8" i="9"/>
  <c r="CU8" i="9"/>
  <c r="CN8" i="9"/>
  <c r="CR8" i="9"/>
  <c r="CV8" i="9"/>
  <c r="CO8" i="9"/>
  <c r="CS8" i="9"/>
  <c r="CW8" i="9"/>
  <c r="D8" i="11"/>
  <c r="R8" i="10"/>
  <c r="V8" i="10"/>
  <c r="Z8" i="10"/>
  <c r="AD8" i="10"/>
  <c r="AH8" i="10"/>
  <c r="AL8" i="10"/>
  <c r="A8" i="10"/>
  <c r="S8" i="10"/>
  <c r="W8" i="10"/>
  <c r="AA8" i="10"/>
  <c r="AE8" i="10"/>
  <c r="AI8" i="10"/>
  <c r="T8" i="10"/>
  <c r="X8" i="10"/>
  <c r="AB8" i="10"/>
  <c r="AF8" i="10"/>
  <c r="AJ8" i="10"/>
  <c r="Q8" i="10"/>
  <c r="U8" i="10"/>
  <c r="Y8" i="10"/>
  <c r="AC8" i="10"/>
  <c r="AG8" i="10"/>
  <c r="AK8" i="10"/>
  <c r="DW9" i="8"/>
  <c r="EA9" i="8"/>
  <c r="EE9" i="8"/>
  <c r="DX9" i="8"/>
  <c r="EB9" i="8"/>
  <c r="EF9" i="8"/>
  <c r="DY9" i="8"/>
  <c r="EC9" i="8"/>
  <c r="EG9" i="8"/>
  <c r="DV9" i="8"/>
  <c r="DZ9" i="8"/>
  <c r="ED9" i="8"/>
  <c r="BB12" i="9"/>
  <c r="BF12" i="9"/>
  <c r="BJ12" i="9"/>
  <c r="BC12" i="9"/>
  <c r="BG12" i="9"/>
  <c r="BK12" i="9"/>
  <c r="BD12" i="9"/>
  <c r="BH12" i="9"/>
  <c r="BL12" i="9"/>
  <c r="BE12" i="9"/>
  <c r="BI12" i="9"/>
  <c r="BM12" i="9"/>
  <c r="DV12" i="9"/>
  <c r="DZ12" i="9"/>
  <c r="ED12" i="9"/>
  <c r="DW12" i="9"/>
  <c r="EA12" i="9"/>
  <c r="EE12" i="9"/>
  <c r="DX12" i="9"/>
  <c r="EB12" i="9"/>
  <c r="EF12" i="9"/>
  <c r="DY12" i="9"/>
  <c r="EC12" i="9"/>
  <c r="EG12" i="9"/>
  <c r="BN13" i="8"/>
  <c r="BR13" i="8"/>
  <c r="BV13" i="8"/>
  <c r="BO13" i="8"/>
  <c r="BS13" i="8"/>
  <c r="BW13" i="8"/>
  <c r="S13" i="8"/>
  <c r="BP13" i="8"/>
  <c r="BT13" i="8"/>
  <c r="BX13" i="8"/>
  <c r="BQ13" i="8"/>
  <c r="BU13" i="8"/>
  <c r="BY13" i="8"/>
  <c r="FF15" i="8"/>
  <c r="FJ15" i="8"/>
  <c r="FN15" i="8"/>
  <c r="FG15" i="8"/>
  <c r="FK15" i="8"/>
  <c r="FO15" i="8"/>
  <c r="FH15" i="8"/>
  <c r="FL15" i="8"/>
  <c r="FP15" i="8"/>
  <c r="FI15" i="8"/>
  <c r="FM15" i="8"/>
  <c r="FQ15" i="8"/>
  <c r="CN16" i="8"/>
  <c r="CR16" i="8"/>
  <c r="CV16" i="8"/>
  <c r="CO16" i="8"/>
  <c r="CS16" i="8"/>
  <c r="CW16" i="8"/>
  <c r="U16" i="8"/>
  <c r="CL16" i="8"/>
  <c r="CP16" i="8"/>
  <c r="CT16" i="8"/>
  <c r="CM16" i="8"/>
  <c r="CQ16" i="8"/>
  <c r="CU16" i="8"/>
  <c r="BN17" i="8"/>
  <c r="BR17" i="8"/>
  <c r="BV17" i="8"/>
  <c r="BO17" i="8"/>
  <c r="BS17" i="8"/>
  <c r="BW17" i="8"/>
  <c r="S17" i="8"/>
  <c r="BP17" i="8"/>
  <c r="BT17" i="8"/>
  <c r="BX17" i="8"/>
  <c r="BQ17" i="8"/>
  <c r="BU17" i="8"/>
  <c r="BY17" i="8"/>
  <c r="FF19" i="8"/>
  <c r="FJ19" i="8"/>
  <c r="FN19" i="8"/>
  <c r="FG19" i="8"/>
  <c r="FK19" i="8"/>
  <c r="FO19" i="8"/>
  <c r="FH19" i="8"/>
  <c r="FL19" i="8"/>
  <c r="FP19" i="8"/>
  <c r="FI19" i="8"/>
  <c r="FM19" i="8"/>
  <c r="FQ19" i="8"/>
  <c r="CN20" i="8"/>
  <c r="CR20" i="8"/>
  <c r="CV20" i="8"/>
  <c r="CO20" i="8"/>
  <c r="CS20" i="8"/>
  <c r="CW20" i="8"/>
  <c r="U20" i="8"/>
  <c r="CL20" i="8"/>
  <c r="CP20" i="8"/>
  <c r="CT20" i="8"/>
  <c r="CM20" i="8"/>
  <c r="CQ20" i="8"/>
  <c r="CU20" i="8"/>
  <c r="BN21" i="8"/>
  <c r="BR21" i="8"/>
  <c r="BV21" i="8"/>
  <c r="BO21" i="8"/>
  <c r="BS21" i="8"/>
  <c r="BW21" i="8"/>
  <c r="S21" i="8"/>
  <c r="BP21" i="8"/>
  <c r="BT21" i="8"/>
  <c r="BX21" i="8"/>
  <c r="BQ21" i="8"/>
  <c r="BU21" i="8"/>
  <c r="BY21" i="8"/>
  <c r="FF23" i="8"/>
  <c r="FJ23" i="8"/>
  <c r="FN23" i="8"/>
  <c r="FG23" i="8"/>
  <c r="FK23" i="8"/>
  <c r="FO23" i="8"/>
  <c r="FH23" i="8"/>
  <c r="FL23" i="8"/>
  <c r="FP23" i="8"/>
  <c r="FI23" i="8"/>
  <c r="FM23" i="8"/>
  <c r="FQ23" i="8"/>
  <c r="CN24" i="8"/>
  <c r="CR24" i="8"/>
  <c r="CV24" i="8"/>
  <c r="CO24" i="8"/>
  <c r="CS24" i="8"/>
  <c r="CW24" i="8"/>
  <c r="U24" i="8"/>
  <c r="CL24" i="8"/>
  <c r="CP24" i="8"/>
  <c r="CT24" i="8"/>
  <c r="CM24" i="8"/>
  <c r="CQ24" i="8"/>
  <c r="CU24" i="8"/>
  <c r="BN25" i="8"/>
  <c r="BR25" i="8"/>
  <c r="BV25" i="8"/>
  <c r="BO25" i="8"/>
  <c r="BS25" i="8"/>
  <c r="BW25" i="8"/>
  <c r="S25" i="8"/>
  <c r="BP25" i="8"/>
  <c r="BT25" i="8"/>
  <c r="BX25" i="8"/>
  <c r="BQ25" i="8"/>
  <c r="BU25" i="8"/>
  <c r="BY25" i="8"/>
  <c r="FF27" i="8"/>
  <c r="FJ27" i="8"/>
  <c r="FN27" i="8"/>
  <c r="FG27" i="8"/>
  <c r="FK27" i="8"/>
  <c r="FO27" i="8"/>
  <c r="FH27" i="8"/>
  <c r="FL27" i="8"/>
  <c r="FP27" i="8"/>
  <c r="FI27" i="8"/>
  <c r="FM27" i="8"/>
  <c r="FQ27" i="8"/>
  <c r="CN28" i="8"/>
  <c r="CR28" i="8"/>
  <c r="CV28" i="8"/>
  <c r="CO28" i="8"/>
  <c r="CS28" i="8"/>
  <c r="CW28" i="8"/>
  <c r="U28" i="8"/>
  <c r="CL28" i="8"/>
  <c r="CP28" i="8"/>
  <c r="CT28" i="8"/>
  <c r="CM28" i="8"/>
  <c r="CQ28" i="8"/>
  <c r="CU28" i="8"/>
  <c r="BN29" i="8"/>
  <c r="BR29" i="8"/>
  <c r="BV29" i="8"/>
  <c r="BO29" i="8"/>
  <c r="BS29" i="8"/>
  <c r="BW29" i="8"/>
  <c r="S29" i="8"/>
  <c r="BP29" i="8"/>
  <c r="BT29" i="8"/>
  <c r="BX29" i="8"/>
  <c r="BQ29" i="8"/>
  <c r="BU29" i="8"/>
  <c r="BY29" i="8"/>
  <c r="FF32" i="8"/>
  <c r="FJ32" i="8"/>
  <c r="FN32" i="8"/>
  <c r="FG32" i="8"/>
  <c r="FK32" i="8"/>
  <c r="FO32" i="8"/>
  <c r="FH32" i="8"/>
  <c r="FL32" i="8"/>
  <c r="FP32" i="8"/>
  <c r="FI32" i="8"/>
  <c r="FM32" i="8"/>
  <c r="FQ32" i="8"/>
  <c r="CN33" i="8"/>
  <c r="CR33" i="8"/>
  <c r="CV33" i="8"/>
  <c r="CO33" i="8"/>
  <c r="CS33" i="8"/>
  <c r="CW33" i="8"/>
  <c r="U33" i="8"/>
  <c r="CL33" i="8"/>
  <c r="CP33" i="8"/>
  <c r="CT33" i="8"/>
  <c r="CM33" i="8"/>
  <c r="CQ33" i="8"/>
  <c r="CU33" i="8"/>
  <c r="BN34" i="8"/>
  <c r="BR34" i="8"/>
  <c r="BV34" i="8"/>
  <c r="BO34" i="8"/>
  <c r="BS34" i="8"/>
  <c r="BW34" i="8"/>
  <c r="S34" i="8"/>
  <c r="BP34" i="8"/>
  <c r="BT34" i="8"/>
  <c r="BX34" i="8"/>
  <c r="BQ34" i="8"/>
  <c r="BU34" i="8"/>
  <c r="BY34" i="8"/>
  <c r="FF36" i="8"/>
  <c r="FJ36" i="8"/>
  <c r="FN36" i="8"/>
  <c r="FG36" i="8"/>
  <c r="FK36" i="8"/>
  <c r="FO36" i="8"/>
  <c r="FH36" i="8"/>
  <c r="FL36" i="8"/>
  <c r="FP36" i="8"/>
  <c r="FI36" i="8"/>
  <c r="FM36" i="8"/>
  <c r="FQ36" i="8"/>
  <c r="CN37" i="8"/>
  <c r="CR37" i="8"/>
  <c r="CV37" i="8"/>
  <c r="CO37" i="8"/>
  <c r="CS37" i="8"/>
  <c r="CW37" i="8"/>
  <c r="U37" i="8"/>
  <c r="CL37" i="8"/>
  <c r="CP37" i="8"/>
  <c r="CT37" i="8"/>
  <c r="CM37" i="8"/>
  <c r="CQ37" i="8"/>
  <c r="CU37" i="8"/>
  <c r="BN38" i="8"/>
  <c r="BR38" i="8"/>
  <c r="BV38" i="8"/>
  <c r="BO38" i="8"/>
  <c r="BS38" i="8"/>
  <c r="BW38" i="8"/>
  <c r="S38" i="8"/>
  <c r="BP38" i="8"/>
  <c r="BT38" i="8"/>
  <c r="BX38" i="8"/>
  <c r="BQ38" i="8"/>
  <c r="BU38" i="8"/>
  <c r="BY38" i="8"/>
  <c r="FF40" i="8"/>
  <c r="FJ40" i="8"/>
  <c r="FN40" i="8"/>
  <c r="FG40" i="8"/>
  <c r="FK40" i="8"/>
  <c r="FO40" i="8"/>
  <c r="FH40" i="8"/>
  <c r="FL40" i="8"/>
  <c r="FP40" i="8"/>
  <c r="FI40" i="8"/>
  <c r="FM40" i="8"/>
  <c r="FQ40" i="8"/>
  <c r="CN41" i="8"/>
  <c r="CR41" i="8"/>
  <c r="CV41" i="8"/>
  <c r="CO41" i="8"/>
  <c r="CS41" i="8"/>
  <c r="CW41" i="8"/>
  <c r="U41" i="8"/>
  <c r="CL41" i="8"/>
  <c r="CP41" i="8"/>
  <c r="CT41" i="8"/>
  <c r="CM41" i="8"/>
  <c r="CQ41" i="8"/>
  <c r="CU41" i="8"/>
  <c r="BN42" i="8"/>
  <c r="BR42" i="8"/>
  <c r="BV42" i="8"/>
  <c r="BO42" i="8"/>
  <c r="BS42" i="8"/>
  <c r="BW42" i="8"/>
  <c r="S42" i="8"/>
  <c r="BP42" i="8"/>
  <c r="BT42" i="8"/>
  <c r="BX42" i="8"/>
  <c r="BQ42" i="8"/>
  <c r="BU42" i="8"/>
  <c r="BY42" i="8"/>
  <c r="DK62" i="7"/>
  <c r="FI23" i="9"/>
  <c r="FM23" i="9"/>
  <c r="FQ23" i="9"/>
  <c r="FF23" i="9"/>
  <c r="FJ23" i="9"/>
  <c r="FN23" i="9"/>
  <c r="FG23" i="9"/>
  <c r="FK23" i="9"/>
  <c r="FO23" i="9"/>
  <c r="FL23" i="9"/>
  <c r="FP23" i="9"/>
  <c r="FH23" i="9"/>
  <c r="FI32" i="9"/>
  <c r="FM32" i="9"/>
  <c r="FQ32" i="9"/>
  <c r="FF32" i="9"/>
  <c r="FJ32" i="9"/>
  <c r="FN32" i="9"/>
  <c r="FG32" i="9"/>
  <c r="FK32" i="9"/>
  <c r="FO32" i="9"/>
  <c r="FL32" i="9"/>
  <c r="FP32" i="9"/>
  <c r="FH32" i="9"/>
  <c r="BQ38" i="9"/>
  <c r="BU38" i="9"/>
  <c r="BY38" i="9"/>
  <c r="BO38" i="9"/>
  <c r="BS38" i="9"/>
  <c r="BW38" i="9"/>
  <c r="BT38" i="9"/>
  <c r="BN38" i="9"/>
  <c r="BV38" i="9"/>
  <c r="BP38" i="9"/>
  <c r="BX38" i="9"/>
  <c r="S38" i="9"/>
  <c r="BR38" i="9"/>
  <c r="EI39" i="9"/>
  <c r="EM39" i="9"/>
  <c r="EQ39" i="9"/>
  <c r="EK39" i="9"/>
  <c r="EO39" i="9"/>
  <c r="ES39" i="9"/>
  <c r="EL39" i="9"/>
  <c r="EN39" i="9"/>
  <c r="EH39" i="9"/>
  <c r="EP39" i="9"/>
  <c r="EJ39" i="9"/>
  <c r="ER39" i="9"/>
  <c r="BQ9" i="9"/>
  <c r="BU9" i="9"/>
  <c r="BY9" i="9"/>
  <c r="BN9" i="9"/>
  <c r="BR9" i="9"/>
  <c r="BV9" i="9"/>
  <c r="BO9" i="9"/>
  <c r="BS9" i="9"/>
  <c r="BW9" i="9"/>
  <c r="BP9" i="9"/>
  <c r="BT9" i="9"/>
  <c r="BX9" i="9"/>
  <c r="EW9" i="9"/>
  <c r="FA9" i="9"/>
  <c r="FE9" i="9"/>
  <c r="ET9" i="9"/>
  <c r="EX9" i="9"/>
  <c r="FB9" i="9"/>
  <c r="EU9" i="9"/>
  <c r="EY9" i="9"/>
  <c r="FC9" i="9"/>
  <c r="EV9" i="9"/>
  <c r="EZ9" i="9"/>
  <c r="FD9" i="9"/>
  <c r="AS9" i="9"/>
  <c r="AW9" i="9"/>
  <c r="BA9" i="9"/>
  <c r="AP9" i="9"/>
  <c r="AT9" i="9"/>
  <c r="AX9" i="9"/>
  <c r="AQ9" i="9"/>
  <c r="AU9" i="9"/>
  <c r="AY9" i="9"/>
  <c r="AR9" i="9"/>
  <c r="AV9" i="9"/>
  <c r="AZ9" i="9"/>
  <c r="CC9" i="9"/>
  <c r="CG9" i="9"/>
  <c r="CK9" i="9"/>
  <c r="BZ9" i="9"/>
  <c r="CD9" i="9"/>
  <c r="CH9" i="9"/>
  <c r="CA9" i="9"/>
  <c r="CE9" i="9"/>
  <c r="CI9" i="9"/>
  <c r="CB9" i="9"/>
  <c r="CF9" i="9"/>
  <c r="CJ9" i="9"/>
  <c r="BD13" i="9"/>
  <c r="BH13" i="9"/>
  <c r="BL13" i="9"/>
  <c r="BE13" i="9"/>
  <c r="BI13" i="9"/>
  <c r="BM13" i="9"/>
  <c r="BB13" i="9"/>
  <c r="BF13" i="9"/>
  <c r="BJ13" i="9"/>
  <c r="R13" i="9"/>
  <c r="BC13" i="9"/>
  <c r="BG13" i="9"/>
  <c r="BK13" i="9"/>
  <c r="DX13" i="9"/>
  <c r="EB13" i="9"/>
  <c r="EF13" i="9"/>
  <c r="X13" i="9"/>
  <c r="DY13" i="9"/>
  <c r="EC13" i="9"/>
  <c r="EG13" i="9"/>
  <c r="DV13" i="9"/>
  <c r="DZ13" i="9"/>
  <c r="ED13" i="9"/>
  <c r="DW13" i="9"/>
  <c r="EA13" i="9"/>
  <c r="EE13" i="9"/>
  <c r="S13" i="9"/>
  <c r="BP13" i="9"/>
  <c r="BT13" i="9"/>
  <c r="BX13" i="9"/>
  <c r="BQ13" i="9"/>
  <c r="BU13" i="9"/>
  <c r="BY13" i="9"/>
  <c r="BN13" i="9"/>
  <c r="BR13" i="9"/>
  <c r="BV13" i="9"/>
  <c r="BO13" i="9"/>
  <c r="BS13" i="9"/>
  <c r="BW13" i="9"/>
  <c r="CZ15" i="9"/>
  <c r="DD15" i="9"/>
  <c r="DH15" i="9"/>
  <c r="DA15" i="9"/>
  <c r="DE15" i="9"/>
  <c r="DI15" i="9"/>
  <c r="CX15" i="9"/>
  <c r="DB15" i="9"/>
  <c r="DF15" i="9"/>
  <c r="V15" i="9"/>
  <c r="CY15" i="9"/>
  <c r="DC15" i="9"/>
  <c r="DG15" i="9"/>
  <c r="AR15" i="9"/>
  <c r="AV15" i="9"/>
  <c r="AZ15" i="9"/>
  <c r="AS15" i="9"/>
  <c r="AW15" i="9"/>
  <c r="BA15" i="9"/>
  <c r="Q15" i="9"/>
  <c r="AP15" i="9"/>
  <c r="AT15" i="9"/>
  <c r="AX15" i="9"/>
  <c r="AQ15" i="9"/>
  <c r="AU15" i="9"/>
  <c r="AY15" i="9"/>
  <c r="FH15" i="9"/>
  <c r="FL15" i="9"/>
  <c r="FP15" i="9"/>
  <c r="FI15" i="9"/>
  <c r="FM15" i="9"/>
  <c r="FQ15" i="9"/>
  <c r="FF15" i="9"/>
  <c r="FJ15" i="9"/>
  <c r="FN15" i="9"/>
  <c r="FG15" i="9"/>
  <c r="FK15" i="9"/>
  <c r="FO15" i="9"/>
  <c r="EV17" i="9"/>
  <c r="EZ17" i="9"/>
  <c r="FD17" i="9"/>
  <c r="EW17" i="9"/>
  <c r="FA17" i="9"/>
  <c r="FE17" i="9"/>
  <c r="ET17" i="9"/>
  <c r="EX17" i="9"/>
  <c r="FB17" i="9"/>
  <c r="EU17" i="9"/>
  <c r="EY17" i="9"/>
  <c r="FC17" i="9"/>
  <c r="CN17" i="9"/>
  <c r="CR17" i="9"/>
  <c r="CV17" i="9"/>
  <c r="CO17" i="9"/>
  <c r="CS17" i="9"/>
  <c r="CW17" i="9"/>
  <c r="U17" i="9"/>
  <c r="CL17" i="9"/>
  <c r="CP17" i="9"/>
  <c r="CT17" i="9"/>
  <c r="CM17" i="9"/>
  <c r="CQ17" i="9"/>
  <c r="CU17" i="9"/>
  <c r="FH17" i="9"/>
  <c r="FI17" i="9"/>
  <c r="FM17" i="9"/>
  <c r="FQ17" i="9"/>
  <c r="FF17" i="9"/>
  <c r="FJ17" i="9"/>
  <c r="FN17" i="9"/>
  <c r="FG17" i="9"/>
  <c r="FK17" i="9"/>
  <c r="FO17" i="9"/>
  <c r="FL17" i="9"/>
  <c r="FP17" i="9"/>
  <c r="D17" i="11"/>
  <c r="AE17" i="10"/>
  <c r="AI17" i="10"/>
  <c r="AB17" i="10"/>
  <c r="AF17" i="10"/>
  <c r="AJ17" i="10"/>
  <c r="AC17" i="10"/>
  <c r="AG17" i="10"/>
  <c r="AK17" i="10"/>
  <c r="A17" i="10"/>
  <c r="AD17" i="10"/>
  <c r="AH17" i="10"/>
  <c r="AL17" i="10"/>
  <c r="EK19" i="9"/>
  <c r="EO19" i="9"/>
  <c r="ES19" i="9"/>
  <c r="EH19" i="9"/>
  <c r="EL19" i="9"/>
  <c r="EP19" i="9"/>
  <c r="EI19" i="9"/>
  <c r="EM19" i="9"/>
  <c r="EQ19" i="9"/>
  <c r="EJ19" i="9"/>
  <c r="EN19" i="9"/>
  <c r="ER19" i="9"/>
  <c r="T19" i="9"/>
  <c r="CC19" i="9"/>
  <c r="CG19" i="9"/>
  <c r="CK19" i="9"/>
  <c r="BZ19" i="9"/>
  <c r="CD19" i="9"/>
  <c r="CH19" i="9"/>
  <c r="CA19" i="9"/>
  <c r="CE19" i="9"/>
  <c r="CI19" i="9"/>
  <c r="CJ19" i="9"/>
  <c r="CB19" i="9"/>
  <c r="CF19" i="9"/>
  <c r="BE21" i="9"/>
  <c r="BI21" i="9"/>
  <c r="BM21" i="9"/>
  <c r="BB21" i="9"/>
  <c r="BF21" i="9"/>
  <c r="BJ21" i="9"/>
  <c r="R21" i="9"/>
  <c r="BC21" i="9"/>
  <c r="BG21" i="9"/>
  <c r="BK21" i="9"/>
  <c r="BD21" i="9"/>
  <c r="BH21" i="9"/>
  <c r="BL21" i="9"/>
  <c r="X21" i="9"/>
  <c r="DY21" i="9"/>
  <c r="EC21" i="9"/>
  <c r="EG21" i="9"/>
  <c r="DV21" i="9"/>
  <c r="DZ21" i="9"/>
  <c r="ED21" i="9"/>
  <c r="DW21" i="9"/>
  <c r="EA21" i="9"/>
  <c r="EE21" i="9"/>
  <c r="EF21" i="9"/>
  <c r="DX21" i="9"/>
  <c r="EB21" i="9"/>
  <c r="DA23" i="9"/>
  <c r="DE23" i="9"/>
  <c r="DI23" i="9"/>
  <c r="CX23" i="9"/>
  <c r="DB23" i="9"/>
  <c r="DF23" i="9"/>
  <c r="V23" i="9"/>
  <c r="CY23" i="9"/>
  <c r="DC23" i="9"/>
  <c r="DG23" i="9"/>
  <c r="CZ23" i="9"/>
  <c r="DD23" i="9"/>
  <c r="DH23" i="9"/>
  <c r="AS23" i="9"/>
  <c r="AW23" i="9"/>
  <c r="BA23" i="9"/>
  <c r="Q23" i="9"/>
  <c r="AP23" i="9"/>
  <c r="AT23" i="9"/>
  <c r="AX23" i="9"/>
  <c r="AQ23" i="9"/>
  <c r="AU23" i="9"/>
  <c r="AY23" i="9"/>
  <c r="AR23" i="9"/>
  <c r="AV23" i="9"/>
  <c r="AZ23" i="9"/>
  <c r="EW25" i="9"/>
  <c r="FA25" i="9"/>
  <c r="FE25" i="9"/>
  <c r="ET25" i="9"/>
  <c r="EX25" i="9"/>
  <c r="FB25" i="9"/>
  <c r="EU25" i="9"/>
  <c r="EY25" i="9"/>
  <c r="FC25" i="9"/>
  <c r="EV25" i="9"/>
  <c r="EZ25" i="9"/>
  <c r="FD25" i="9"/>
  <c r="CO25" i="9"/>
  <c r="CS25" i="9"/>
  <c r="CW25" i="9"/>
  <c r="U25" i="9"/>
  <c r="CL25" i="9"/>
  <c r="CP25" i="9"/>
  <c r="CT25" i="9"/>
  <c r="CM25" i="9"/>
  <c r="CQ25" i="9"/>
  <c r="CU25" i="9"/>
  <c r="CN25" i="9"/>
  <c r="CR25" i="9"/>
  <c r="CV25" i="9"/>
  <c r="D25" i="11"/>
  <c r="AE25" i="10"/>
  <c r="AI25" i="10"/>
  <c r="AB25" i="10"/>
  <c r="AF25" i="10"/>
  <c r="AJ25" i="10"/>
  <c r="AC25" i="10"/>
  <c r="AG25" i="10"/>
  <c r="AK25" i="10"/>
  <c r="A25" i="10"/>
  <c r="AD25" i="10"/>
  <c r="AH25" i="10"/>
  <c r="AL25" i="10"/>
  <c r="EK27" i="9"/>
  <c r="EO27" i="9"/>
  <c r="ES27" i="9"/>
  <c r="EH27" i="9"/>
  <c r="EL27" i="9"/>
  <c r="EP27" i="9"/>
  <c r="EI27" i="9"/>
  <c r="EM27" i="9"/>
  <c r="EQ27" i="9"/>
  <c r="EJ27" i="9"/>
  <c r="EN27" i="9"/>
  <c r="ER27" i="9"/>
  <c r="T27" i="9"/>
  <c r="CC27" i="9"/>
  <c r="CG27" i="9"/>
  <c r="CK27" i="9"/>
  <c r="BZ27" i="9"/>
  <c r="CD27" i="9"/>
  <c r="CH27" i="9"/>
  <c r="CA27" i="9"/>
  <c r="CE27" i="9"/>
  <c r="CI27" i="9"/>
  <c r="CJ27" i="9"/>
  <c r="CB27" i="9"/>
  <c r="CF27" i="9"/>
  <c r="BE29" i="9"/>
  <c r="BI29" i="9"/>
  <c r="BM29" i="9"/>
  <c r="BB29" i="9"/>
  <c r="BF29" i="9"/>
  <c r="BJ29" i="9"/>
  <c r="R29" i="9"/>
  <c r="BC29" i="9"/>
  <c r="BG29" i="9"/>
  <c r="BK29" i="9"/>
  <c r="BD29" i="9"/>
  <c r="BH29" i="9"/>
  <c r="BL29" i="9"/>
  <c r="X29" i="9"/>
  <c r="DY29" i="9"/>
  <c r="EC29" i="9"/>
  <c r="EG29" i="9"/>
  <c r="DV29" i="9"/>
  <c r="DZ29" i="9"/>
  <c r="ED29" i="9"/>
  <c r="DW29" i="9"/>
  <c r="EA29" i="9"/>
  <c r="EE29" i="9"/>
  <c r="EF29" i="9"/>
  <c r="DX29" i="9"/>
  <c r="EB29" i="9"/>
  <c r="DA32" i="9"/>
  <c r="DE32" i="9"/>
  <c r="DI32" i="9"/>
  <c r="CX32" i="9"/>
  <c r="DB32" i="9"/>
  <c r="DF32" i="9"/>
  <c r="V32" i="9"/>
  <c r="CY32" i="9"/>
  <c r="DC32" i="9"/>
  <c r="DG32" i="9"/>
  <c r="CZ32" i="9"/>
  <c r="DD32" i="9"/>
  <c r="DH32" i="9"/>
  <c r="AS32" i="9"/>
  <c r="AW32" i="9"/>
  <c r="BA32" i="9"/>
  <c r="Q32" i="9"/>
  <c r="AP32" i="9"/>
  <c r="AT32" i="9"/>
  <c r="AX32" i="9"/>
  <c r="AQ32" i="9"/>
  <c r="AU32" i="9"/>
  <c r="AY32" i="9"/>
  <c r="AR32" i="9"/>
  <c r="AV32" i="9"/>
  <c r="AZ32" i="9"/>
  <c r="EW34" i="9"/>
  <c r="FA34" i="9"/>
  <c r="FE34" i="9"/>
  <c r="ET34" i="9"/>
  <c r="EX34" i="9"/>
  <c r="FB34" i="9"/>
  <c r="EU34" i="9"/>
  <c r="EY34" i="9"/>
  <c r="FC34" i="9"/>
  <c r="EV34" i="9"/>
  <c r="EZ34" i="9"/>
  <c r="FD34" i="9"/>
  <c r="CO34" i="9"/>
  <c r="CS34" i="9"/>
  <c r="CW34" i="9"/>
  <c r="U34" i="9"/>
  <c r="CL34" i="9"/>
  <c r="CP34" i="9"/>
  <c r="CT34" i="9"/>
  <c r="CM34" i="9"/>
  <c r="CQ34" i="9"/>
  <c r="CU34" i="9"/>
  <c r="CN34" i="9"/>
  <c r="CR34" i="9"/>
  <c r="CV34" i="9"/>
  <c r="D34" i="11"/>
  <c r="AE34" i="10"/>
  <c r="AI34" i="10"/>
  <c r="AB34" i="10"/>
  <c r="AF34" i="10"/>
  <c r="AJ34" i="10"/>
  <c r="AC34" i="10"/>
  <c r="AG34" i="10"/>
  <c r="AK34" i="10"/>
  <c r="A34" i="10"/>
  <c r="AD34" i="10"/>
  <c r="AH34" i="10"/>
  <c r="AL34" i="10"/>
  <c r="EK36" i="9"/>
  <c r="EO36" i="9"/>
  <c r="ES36" i="9"/>
  <c r="EH36" i="9"/>
  <c r="EL36" i="9"/>
  <c r="EP36" i="9"/>
  <c r="EI36" i="9"/>
  <c r="EM36" i="9"/>
  <c r="EQ36" i="9"/>
  <c r="EJ36" i="9"/>
  <c r="EN36" i="9"/>
  <c r="ER36" i="9"/>
  <c r="T36" i="9"/>
  <c r="CC36" i="9"/>
  <c r="CG36" i="9"/>
  <c r="CK36" i="9"/>
  <c r="BZ36" i="9"/>
  <c r="CD36" i="9"/>
  <c r="CH36" i="9"/>
  <c r="CA36" i="9"/>
  <c r="CE36" i="9"/>
  <c r="CI36" i="9"/>
  <c r="CJ36" i="9"/>
  <c r="CB36" i="9"/>
  <c r="CF36" i="9"/>
  <c r="BE38" i="9"/>
  <c r="BI38" i="9"/>
  <c r="BM38" i="9"/>
  <c r="R38" i="9"/>
  <c r="BC38" i="9"/>
  <c r="BG38" i="9"/>
  <c r="BK38" i="9"/>
  <c r="BD38" i="9"/>
  <c r="BL38" i="9"/>
  <c r="BF38" i="9"/>
  <c r="BH38" i="9"/>
  <c r="BB38" i="9"/>
  <c r="BJ38" i="9"/>
  <c r="EW40" i="9"/>
  <c r="FA40" i="9"/>
  <c r="FE40" i="9"/>
  <c r="EU40" i="9"/>
  <c r="EY40" i="9"/>
  <c r="FC40" i="9"/>
  <c r="EZ40" i="9"/>
  <c r="ET40" i="9"/>
  <c r="FB40" i="9"/>
  <c r="EV40" i="9"/>
  <c r="FD40" i="9"/>
  <c r="EX40" i="9"/>
  <c r="T40" i="9"/>
  <c r="CC40" i="9"/>
  <c r="CG40" i="9"/>
  <c r="CK40" i="9"/>
  <c r="CA40" i="9"/>
  <c r="CE40" i="9"/>
  <c r="CI40" i="9"/>
  <c r="CF40" i="9"/>
  <c r="BZ40" i="9"/>
  <c r="CH40" i="9"/>
  <c r="CB40" i="9"/>
  <c r="CJ40" i="9"/>
  <c r="CD40" i="9"/>
  <c r="BZ46" i="7"/>
  <c r="BZ62" i="7" s="1"/>
  <c r="CD46" i="7"/>
  <c r="CD62" i="7" s="1"/>
  <c r="CH46" i="7"/>
  <c r="CA46" i="7"/>
  <c r="CE46" i="7"/>
  <c r="CE62" i="7" s="1"/>
  <c r="CI46" i="7"/>
  <c r="CI62" i="7" s="1"/>
  <c r="CB46" i="7"/>
  <c r="CF46" i="7"/>
  <c r="CF62" i="7" s="1"/>
  <c r="CJ46" i="7"/>
  <c r="CJ62" i="7" s="1"/>
  <c r="CC46" i="7"/>
  <c r="CC62" i="7" s="1"/>
  <c r="CG46" i="7"/>
  <c r="CK46" i="7"/>
  <c r="EJ45" i="8"/>
  <c r="EN45" i="8"/>
  <c r="ER45" i="8"/>
  <c r="EK45" i="8"/>
  <c r="EO45" i="8"/>
  <c r="ES45" i="8"/>
  <c r="EH45" i="8"/>
  <c r="EL45" i="8"/>
  <c r="EP45" i="8"/>
  <c r="EI45" i="8"/>
  <c r="EM45" i="8"/>
  <c r="EQ45" i="8"/>
  <c r="DJ46" i="9"/>
  <c r="DN46" i="9"/>
  <c r="DR46" i="9"/>
  <c r="DK46" i="9"/>
  <c r="DO46" i="9"/>
  <c r="DS46" i="9"/>
  <c r="DL46" i="9"/>
  <c r="DP46" i="9"/>
  <c r="DT46" i="9"/>
  <c r="DM46" i="9"/>
  <c r="DQ46" i="9"/>
  <c r="DU46" i="9"/>
  <c r="BE45" i="9"/>
  <c r="BI45" i="9"/>
  <c r="BM45" i="9"/>
  <c r="BB45" i="9"/>
  <c r="BF45" i="9"/>
  <c r="BJ45" i="9"/>
  <c r="BC45" i="9"/>
  <c r="BG45" i="9"/>
  <c r="BK45" i="9"/>
  <c r="BD45" i="9"/>
  <c r="BH45" i="9"/>
  <c r="BL45" i="9"/>
  <c r="DX45" i="8"/>
  <c r="EB45" i="8"/>
  <c r="EF45" i="8"/>
  <c r="DY45" i="8"/>
  <c r="EC45" i="8"/>
  <c r="EG45" i="8"/>
  <c r="DV45" i="8"/>
  <c r="DZ45" i="8"/>
  <c r="ED45" i="8"/>
  <c r="DW45" i="8"/>
  <c r="EA45" i="8"/>
  <c r="EE45" i="8"/>
  <c r="BB46" i="9"/>
  <c r="BF46" i="9"/>
  <c r="BJ46" i="9"/>
  <c r="BC46" i="9"/>
  <c r="BG46" i="9"/>
  <c r="BK46" i="9"/>
  <c r="BD46" i="9"/>
  <c r="BH46" i="9"/>
  <c r="BL46" i="9"/>
  <c r="BE46" i="9"/>
  <c r="BI46" i="9"/>
  <c r="BM46" i="9"/>
  <c r="DY46" i="8"/>
  <c r="EC46" i="8"/>
  <c r="EG46" i="8"/>
  <c r="DV46" i="8"/>
  <c r="DZ46" i="8"/>
  <c r="ED46" i="8"/>
  <c r="DW46" i="8"/>
  <c r="EA46" i="8"/>
  <c r="EE46" i="8"/>
  <c r="DX46" i="8"/>
  <c r="EB46" i="8"/>
  <c r="EF46" i="8"/>
  <c r="BP45" i="8"/>
  <c r="BT45" i="8"/>
  <c r="BX45" i="8"/>
  <c r="BQ45" i="8"/>
  <c r="BU45" i="8"/>
  <c r="BY45" i="8"/>
  <c r="BN45" i="8"/>
  <c r="BR45" i="8"/>
  <c r="BV45" i="8"/>
  <c r="BO45" i="8"/>
  <c r="BS45" i="8"/>
  <c r="BW45" i="8"/>
  <c r="DY45" i="9"/>
  <c r="EC45" i="9"/>
  <c r="EG45" i="9"/>
  <c r="DV45" i="9"/>
  <c r="DZ45" i="9"/>
  <c r="ED45" i="9"/>
  <c r="DW45" i="9"/>
  <c r="EA45" i="9"/>
  <c r="EE45" i="9"/>
  <c r="DX45" i="9"/>
  <c r="EB45" i="9"/>
  <c r="EF45" i="9"/>
  <c r="BQ46" i="8"/>
  <c r="BU46" i="8"/>
  <c r="BY46" i="8"/>
  <c r="BN46" i="8"/>
  <c r="BR46" i="8"/>
  <c r="BV46" i="8"/>
  <c r="BO46" i="8"/>
  <c r="BS46" i="8"/>
  <c r="BW46" i="8"/>
  <c r="BP46" i="8"/>
  <c r="BT46" i="8"/>
  <c r="BX46" i="8"/>
  <c r="DV46" i="9"/>
  <c r="DZ46" i="9"/>
  <c r="ED46" i="9"/>
  <c r="DW46" i="9"/>
  <c r="EA46" i="9"/>
  <c r="EE46" i="9"/>
  <c r="DX46" i="9"/>
  <c r="EB46" i="9"/>
  <c r="EF46" i="9"/>
  <c r="DY46" i="9"/>
  <c r="EC46" i="9"/>
  <c r="EG46" i="9"/>
  <c r="AR46" i="10"/>
  <c r="AV46" i="10"/>
  <c r="AZ46" i="10"/>
  <c r="AS46" i="10"/>
  <c r="AW46" i="10"/>
  <c r="BA46" i="10"/>
  <c r="AP46" i="10"/>
  <c r="AT46" i="10"/>
  <c r="AX46" i="10"/>
  <c r="AQ46" i="10"/>
  <c r="AU46" i="10"/>
  <c r="AY46" i="10"/>
  <c r="CB46" i="10"/>
  <c r="CF46" i="10"/>
  <c r="CJ46" i="10"/>
  <c r="CC46" i="10"/>
  <c r="CG46" i="10"/>
  <c r="CK46" i="10"/>
  <c r="BZ46" i="10"/>
  <c r="CD46" i="10"/>
  <c r="CH46" i="10"/>
  <c r="CA46" i="10"/>
  <c r="CE46" i="10"/>
  <c r="CI46" i="10"/>
  <c r="FH46" i="10"/>
  <c r="FL46" i="10"/>
  <c r="FP46" i="10"/>
  <c r="FI46" i="10"/>
  <c r="FM46" i="10"/>
  <c r="FQ46" i="10"/>
  <c r="FF46" i="10"/>
  <c r="FJ46" i="10"/>
  <c r="FN46" i="10"/>
  <c r="FG46" i="10"/>
  <c r="FK46" i="10"/>
  <c r="FO46" i="10"/>
  <c r="CY45" i="10"/>
  <c r="DC45" i="10"/>
  <c r="DG45" i="10"/>
  <c r="CZ45" i="10"/>
  <c r="DD45" i="10"/>
  <c r="DH45" i="10"/>
  <c r="DA45" i="10"/>
  <c r="DE45" i="10"/>
  <c r="DI45" i="10"/>
  <c r="CX45" i="10"/>
  <c r="DB45" i="10"/>
  <c r="DF45" i="10"/>
  <c r="BD46" i="10"/>
  <c r="BH46" i="10"/>
  <c r="BL46" i="10"/>
  <c r="BE46" i="10"/>
  <c r="BI46" i="10"/>
  <c r="BM46" i="10"/>
  <c r="BB46" i="10"/>
  <c r="BF46" i="10"/>
  <c r="BJ46" i="10"/>
  <c r="BC46" i="10"/>
  <c r="BG46" i="10"/>
  <c r="BK46" i="10"/>
  <c r="FF46" i="11"/>
  <c r="FJ46" i="11"/>
  <c r="FN46" i="11"/>
  <c r="FG46" i="11"/>
  <c r="FK46" i="11"/>
  <c r="FO46" i="11"/>
  <c r="FH46" i="11"/>
  <c r="FL46" i="11"/>
  <c r="FP46" i="11"/>
  <c r="FI46" i="11"/>
  <c r="FM46" i="11"/>
  <c r="FQ46" i="11"/>
  <c r="CX46" i="11"/>
  <c r="DB46" i="11"/>
  <c r="DF46" i="11"/>
  <c r="CY46" i="11"/>
  <c r="DC46" i="11"/>
  <c r="DG46" i="11"/>
  <c r="CZ46" i="11"/>
  <c r="DD46" i="11"/>
  <c r="DH46" i="11"/>
  <c r="DA46" i="11"/>
  <c r="DE46" i="11"/>
  <c r="DI46" i="11"/>
  <c r="AS45" i="11"/>
  <c r="AW45" i="11"/>
  <c r="BA45" i="11"/>
  <c r="AP45" i="11"/>
  <c r="AT45" i="11"/>
  <c r="AX45" i="11"/>
  <c r="AQ45" i="11"/>
  <c r="AU45" i="11"/>
  <c r="AY45" i="11"/>
  <c r="AR45" i="11"/>
  <c r="AV45" i="11"/>
  <c r="AZ45" i="11"/>
  <c r="DY45" i="11"/>
  <c r="EC45" i="11"/>
  <c r="EG45" i="11"/>
  <c r="DV45" i="11"/>
  <c r="DZ45" i="11"/>
  <c r="ED45" i="11"/>
  <c r="DW45" i="11"/>
  <c r="EA45" i="11"/>
  <c r="EE45" i="11"/>
  <c r="DX45" i="11"/>
  <c r="EB45" i="11"/>
  <c r="EF45" i="11"/>
  <c r="DW46" i="12"/>
  <c r="EA46" i="12"/>
  <c r="EE46" i="12"/>
  <c r="DX46" i="12"/>
  <c r="EB46" i="12"/>
  <c r="EF46" i="12"/>
  <c r="DY46" i="12"/>
  <c r="EC46" i="12"/>
  <c r="EG46" i="12"/>
  <c r="DV46" i="12"/>
  <c r="DZ46" i="12"/>
  <c r="ED46" i="12"/>
  <c r="BN45" i="12"/>
  <c r="BR45" i="12"/>
  <c r="BV45" i="12"/>
  <c r="BO45" i="12"/>
  <c r="BS45" i="12"/>
  <c r="BW45" i="12"/>
  <c r="BP45" i="12"/>
  <c r="BT45" i="12"/>
  <c r="BX45" i="12"/>
  <c r="BQ45" i="12"/>
  <c r="BU45" i="12"/>
  <c r="BY45" i="12"/>
  <c r="ET45" i="12"/>
  <c r="EX45" i="12"/>
  <c r="FB45" i="12"/>
  <c r="EU45" i="12"/>
  <c r="EY45" i="12"/>
  <c r="FC45" i="12"/>
  <c r="EV45" i="12"/>
  <c r="EZ45" i="12"/>
  <c r="FD45" i="12"/>
  <c r="EW45" i="12"/>
  <c r="FA45" i="12"/>
  <c r="FE45" i="12"/>
  <c r="CY46" i="12"/>
  <c r="DC46" i="12"/>
  <c r="DG46" i="12"/>
  <c r="CZ46" i="12"/>
  <c r="DD46" i="12"/>
  <c r="DH46" i="12"/>
  <c r="DA46" i="12"/>
  <c r="DE46" i="12"/>
  <c r="DI46" i="12"/>
  <c r="CX46" i="12"/>
  <c r="DB46" i="12"/>
  <c r="DF46" i="12"/>
  <c r="AQ46" i="12"/>
  <c r="AU46" i="12"/>
  <c r="AY46" i="12"/>
  <c r="AR46" i="12"/>
  <c r="AV46" i="12"/>
  <c r="AZ46" i="12"/>
  <c r="AS46" i="12"/>
  <c r="AW46" i="12"/>
  <c r="BA46" i="12"/>
  <c r="AP46" i="12"/>
  <c r="AT46" i="12"/>
  <c r="AX46" i="12"/>
  <c r="CA46" i="13"/>
  <c r="CE46" i="13"/>
  <c r="CI46" i="13"/>
  <c r="CB46" i="13"/>
  <c r="CF46" i="13"/>
  <c r="CJ46" i="13"/>
  <c r="CC46" i="13"/>
  <c r="CG46" i="13"/>
  <c r="CK46" i="13"/>
  <c r="BZ46" i="13"/>
  <c r="CD46" i="13"/>
  <c r="CH46" i="13"/>
  <c r="DK46" i="13"/>
  <c r="DO46" i="13"/>
  <c r="DS46" i="13"/>
  <c r="DL46" i="13"/>
  <c r="DP46" i="13"/>
  <c r="DT46" i="13"/>
  <c r="DM46" i="13"/>
  <c r="DQ46" i="13"/>
  <c r="DU46" i="13"/>
  <c r="DJ46" i="13"/>
  <c r="DN46" i="13"/>
  <c r="DR46" i="13"/>
  <c r="EU46" i="13"/>
  <c r="EY46" i="13"/>
  <c r="FC46" i="13"/>
  <c r="EV46" i="13"/>
  <c r="EZ46" i="13"/>
  <c r="FD46" i="13"/>
  <c r="EW46" i="13"/>
  <c r="FA46" i="13"/>
  <c r="FE46" i="13"/>
  <c r="ET46" i="13"/>
  <c r="EX46" i="13"/>
  <c r="FB46" i="13"/>
  <c r="BB45" i="13"/>
  <c r="BF45" i="13"/>
  <c r="BJ45" i="13"/>
  <c r="BD45" i="13"/>
  <c r="BI45" i="13"/>
  <c r="BE45" i="13"/>
  <c r="BK45" i="13"/>
  <c r="BG45" i="13"/>
  <c r="BL45" i="13"/>
  <c r="BC45" i="13"/>
  <c r="BH45" i="13"/>
  <c r="BM45" i="13"/>
  <c r="FF45" i="13"/>
  <c r="FJ45" i="13"/>
  <c r="FN45" i="13"/>
  <c r="FG45" i="13"/>
  <c r="FK45" i="13"/>
  <c r="FO45" i="13"/>
  <c r="FH45" i="13"/>
  <c r="FL45" i="13"/>
  <c r="FP45" i="13"/>
  <c r="FI45" i="13"/>
  <c r="FM45" i="13"/>
  <c r="FQ45" i="13"/>
  <c r="BZ45" i="13"/>
  <c r="CD45" i="13"/>
  <c r="CH45" i="13"/>
  <c r="CE45" i="13"/>
  <c r="CJ45" i="13"/>
  <c r="CA45" i="13"/>
  <c r="CF45" i="13"/>
  <c r="CK45" i="13"/>
  <c r="CB45" i="13"/>
  <c r="CG45" i="13"/>
  <c r="CC45" i="13"/>
  <c r="CI45" i="13"/>
  <c r="CL46" i="14"/>
  <c r="CP46" i="14"/>
  <c r="CT46" i="14"/>
  <c r="AQ46" i="14"/>
  <c r="CM46" i="14"/>
  <c r="CQ46" i="14"/>
  <c r="CU46" i="14"/>
  <c r="CN46" i="14"/>
  <c r="CR46" i="14"/>
  <c r="CV46" i="14"/>
  <c r="CO46" i="14"/>
  <c r="CS46" i="14"/>
  <c r="CW46" i="14"/>
  <c r="EU45" i="14"/>
  <c r="EY45" i="14"/>
  <c r="FC45" i="14"/>
  <c r="AV45" i="14"/>
  <c r="EV45" i="14"/>
  <c r="EZ45" i="14"/>
  <c r="FD45" i="14"/>
  <c r="EW45" i="14"/>
  <c r="FA45" i="14"/>
  <c r="FE45" i="14"/>
  <c r="ET45" i="14"/>
  <c r="EX45" i="14"/>
  <c r="FB45" i="14"/>
  <c r="AQ45" i="14"/>
  <c r="CM45" i="14"/>
  <c r="CQ45" i="14"/>
  <c r="CU45" i="14"/>
  <c r="CN45" i="14"/>
  <c r="CR45" i="14"/>
  <c r="CV45" i="14"/>
  <c r="CO45" i="14"/>
  <c r="CS45" i="14"/>
  <c r="CW45" i="14"/>
  <c r="CL45" i="14"/>
  <c r="CP45" i="14"/>
  <c r="CT45" i="14"/>
  <c r="FF46" i="14"/>
  <c r="FJ46" i="14"/>
  <c r="FN46" i="14"/>
  <c r="FG46" i="14"/>
  <c r="FK46" i="14"/>
  <c r="FO46" i="14"/>
  <c r="FH46" i="14"/>
  <c r="FL46" i="14"/>
  <c r="FP46" i="14"/>
  <c r="AW46" i="14"/>
  <c r="FI46" i="14"/>
  <c r="FM46" i="14"/>
  <c r="FQ46" i="14"/>
  <c r="FG46" i="15"/>
  <c r="FK46" i="15"/>
  <c r="FO46" i="15"/>
  <c r="FH46" i="15"/>
  <c r="FL46" i="15"/>
  <c r="FP46" i="15"/>
  <c r="FI46" i="15"/>
  <c r="FM46" i="15"/>
  <c r="FQ46" i="15"/>
  <c r="FF46" i="15"/>
  <c r="FJ46" i="15"/>
  <c r="FN46" i="15"/>
  <c r="CX45" i="15"/>
  <c r="DB45" i="15"/>
  <c r="DF45" i="15"/>
  <c r="CY45" i="15"/>
  <c r="DC45" i="15"/>
  <c r="DG45" i="15"/>
  <c r="CZ45" i="15"/>
  <c r="DD45" i="15"/>
  <c r="DH45" i="15"/>
  <c r="DA45" i="15"/>
  <c r="DE45" i="15"/>
  <c r="DI45" i="15"/>
  <c r="BC46" i="15"/>
  <c r="BG46" i="15"/>
  <c r="BK46" i="15"/>
  <c r="BD46" i="15"/>
  <c r="BH46" i="15"/>
  <c r="BL46" i="15"/>
  <c r="BE46" i="15"/>
  <c r="BI46" i="15"/>
  <c r="BM46" i="15"/>
  <c r="BB46" i="15"/>
  <c r="BF46" i="15"/>
  <c r="BJ46" i="15"/>
  <c r="EI46" i="15"/>
  <c r="EM46" i="15"/>
  <c r="EQ46" i="15"/>
  <c r="EJ46" i="15"/>
  <c r="EN46" i="15"/>
  <c r="ER46" i="15"/>
  <c r="EK46" i="15"/>
  <c r="EO46" i="15"/>
  <c r="ES46" i="15"/>
  <c r="EH46" i="15"/>
  <c r="EL46" i="15"/>
  <c r="EP46" i="15"/>
  <c r="BZ45" i="15"/>
  <c r="CD45" i="15"/>
  <c r="CH45" i="15"/>
  <c r="CA45" i="15"/>
  <c r="CE45" i="15"/>
  <c r="CI45" i="15"/>
  <c r="CB45" i="15"/>
  <c r="CF45" i="15"/>
  <c r="CJ45" i="15"/>
  <c r="CC45" i="15"/>
  <c r="CG45" i="15"/>
  <c r="CK45" i="15"/>
  <c r="DW45" i="16"/>
  <c r="EA45" i="16"/>
  <c r="EE45" i="16"/>
  <c r="DX45" i="16"/>
  <c r="EB45" i="16"/>
  <c r="EF45" i="16"/>
  <c r="DY45" i="16"/>
  <c r="EC45" i="16"/>
  <c r="EG45" i="16"/>
  <c r="DV45" i="16"/>
  <c r="DZ45" i="16"/>
  <c r="ED45" i="16"/>
  <c r="FG45" i="16"/>
  <c r="FK45" i="16"/>
  <c r="FO45" i="16"/>
  <c r="FH45" i="16"/>
  <c r="FL45" i="16"/>
  <c r="FP45" i="16"/>
  <c r="FI45" i="16"/>
  <c r="FM45" i="16"/>
  <c r="FQ45" i="16"/>
  <c r="FF45" i="16"/>
  <c r="FJ45" i="16"/>
  <c r="FN45" i="16"/>
  <c r="DL46" i="16"/>
  <c r="DP46" i="16"/>
  <c r="DT46" i="16"/>
  <c r="DM46" i="16"/>
  <c r="DQ46" i="16"/>
  <c r="DU46" i="16"/>
  <c r="DJ46" i="16"/>
  <c r="DN46" i="16"/>
  <c r="DR46" i="16"/>
  <c r="DK46" i="16"/>
  <c r="DO46" i="16"/>
  <c r="DS46" i="16"/>
  <c r="BC45" i="16"/>
  <c r="BG45" i="16"/>
  <c r="BK45" i="16"/>
  <c r="BD45" i="16"/>
  <c r="BH45" i="16"/>
  <c r="BL45" i="16"/>
  <c r="BE45" i="16"/>
  <c r="BI45" i="16"/>
  <c r="BM45" i="16"/>
  <c r="BB45" i="16"/>
  <c r="BF45" i="16"/>
  <c r="BJ45" i="16"/>
  <c r="EI45" i="16"/>
  <c r="EM45" i="16"/>
  <c r="EQ45" i="16"/>
  <c r="EJ45" i="16"/>
  <c r="EN45" i="16"/>
  <c r="ER45" i="16"/>
  <c r="EK45" i="16"/>
  <c r="EO45" i="16"/>
  <c r="ES45" i="16"/>
  <c r="EH45" i="16"/>
  <c r="EL45" i="16"/>
  <c r="EP45" i="16"/>
  <c r="D53" i="11"/>
  <c r="A53" i="10"/>
  <c r="CA62" i="7"/>
  <c r="CK62" i="7"/>
  <c r="CL46" i="7"/>
  <c r="CL62" i="7" s="1"/>
  <c r="CP46" i="7"/>
  <c r="CT46" i="7"/>
  <c r="CM46" i="7"/>
  <c r="CQ46" i="7"/>
  <c r="CU46" i="7"/>
  <c r="CN46" i="7"/>
  <c r="CN62" i="7" s="1"/>
  <c r="CR46" i="7"/>
  <c r="CV46" i="7"/>
  <c r="CO46" i="7"/>
  <c r="CO62" i="7" s="1"/>
  <c r="CS46" i="7"/>
  <c r="CW46" i="7"/>
  <c r="AC64" i="11"/>
  <c r="AG64" i="11"/>
  <c r="AD64" i="11"/>
  <c r="AE64" i="11"/>
  <c r="AB64" i="11"/>
  <c r="AF64" i="11"/>
  <c r="AD64" i="15"/>
  <c r="AE64" i="15"/>
  <c r="AB64" i="15"/>
  <c r="AF64" i="15"/>
  <c r="AC64" i="15"/>
  <c r="AG64" i="15"/>
  <c r="AQ33" i="9"/>
  <c r="AU33" i="9"/>
  <c r="AY33" i="9"/>
  <c r="AR33" i="9"/>
  <c r="AV33" i="9"/>
  <c r="AZ33" i="9"/>
  <c r="AS33" i="9"/>
  <c r="AW33" i="9"/>
  <c r="BA33" i="9"/>
  <c r="AT33" i="9"/>
  <c r="Q33" i="9"/>
  <c r="AX33" i="9"/>
  <c r="AP33" i="9"/>
  <c r="BO41" i="9"/>
  <c r="BS41" i="9"/>
  <c r="BW41" i="9"/>
  <c r="BQ41" i="9"/>
  <c r="BU41" i="9"/>
  <c r="BY41" i="9"/>
  <c r="BN41" i="9"/>
  <c r="BV41" i="9"/>
  <c r="BP41" i="9"/>
  <c r="BX41" i="9"/>
  <c r="S41" i="9"/>
  <c r="BR41" i="9"/>
  <c r="BT41" i="9"/>
  <c r="AJ43" i="9"/>
  <c r="AE43" i="9"/>
  <c r="DD62" i="7"/>
  <c r="Y62" i="7"/>
  <c r="J25" i="17" s="1"/>
  <c r="AJ45" i="7"/>
  <c r="BQ45" i="9"/>
  <c r="BU45" i="9"/>
  <c r="BY45" i="9"/>
  <c r="BN45" i="9"/>
  <c r="BR45" i="9"/>
  <c r="BV45" i="9"/>
  <c r="BO45" i="9"/>
  <c r="BS45" i="9"/>
  <c r="BW45" i="9"/>
  <c r="BP45" i="9"/>
  <c r="BT45" i="9"/>
  <c r="BX45" i="9"/>
  <c r="D57" i="11"/>
  <c r="A57" i="10"/>
  <c r="CY62" i="7"/>
  <c r="DI62" i="7"/>
  <c r="AK45" i="7"/>
  <c r="Z62" i="7"/>
  <c r="K25" i="17" s="1"/>
  <c r="CB62" i="7"/>
  <c r="X62" i="7"/>
  <c r="I25" i="17" s="1"/>
  <c r="DJ45" i="15"/>
  <c r="DN45" i="15"/>
  <c r="DR45" i="15"/>
  <c r="DK45" i="15"/>
  <c r="DO45" i="15"/>
  <c r="DS45" i="15"/>
  <c r="DL45" i="15"/>
  <c r="DP45" i="15"/>
  <c r="DT45" i="15"/>
  <c r="DM45" i="15"/>
  <c r="DQ45" i="15"/>
  <c r="DU45" i="15"/>
  <c r="CA45" i="14"/>
  <c r="CE45" i="14"/>
  <c r="CI45" i="14"/>
  <c r="CB45" i="14"/>
  <c r="CF45" i="14"/>
  <c r="CJ45" i="14"/>
  <c r="CC45" i="14"/>
  <c r="CG45" i="14"/>
  <c r="CK45" i="14"/>
  <c r="AP45" i="14"/>
  <c r="BZ45" i="14"/>
  <c r="CD45" i="14"/>
  <c r="CH45" i="14"/>
  <c r="BO45" i="14"/>
  <c r="BS45" i="14"/>
  <c r="BW45" i="14"/>
  <c r="BP45" i="14"/>
  <c r="BT45" i="14"/>
  <c r="BX45" i="14"/>
  <c r="AO45" i="14"/>
  <c r="BQ45" i="14"/>
  <c r="BU45" i="14"/>
  <c r="BY45" i="14"/>
  <c r="BN45" i="14"/>
  <c r="BR45" i="14"/>
  <c r="BV45" i="14"/>
  <c r="EH45" i="12"/>
  <c r="EL45" i="12"/>
  <c r="EP45" i="12"/>
  <c r="EI45" i="12"/>
  <c r="EM45" i="12"/>
  <c r="EQ45" i="12"/>
  <c r="EJ45" i="12"/>
  <c r="EN45" i="12"/>
  <c r="ER45" i="12"/>
  <c r="EK45" i="12"/>
  <c r="EO45" i="12"/>
  <c r="ES45" i="12"/>
  <c r="AP45" i="12"/>
  <c r="AT45" i="12"/>
  <c r="AX45" i="12"/>
  <c r="AQ45" i="12"/>
  <c r="AU45" i="12"/>
  <c r="AY45" i="12"/>
  <c r="AR45" i="12"/>
  <c r="AV45" i="12"/>
  <c r="AZ45" i="12"/>
  <c r="AS45" i="12"/>
  <c r="AW45" i="12"/>
  <c r="BA45" i="12"/>
  <c r="BE45" i="11"/>
  <c r="BI45" i="11"/>
  <c r="BM45" i="11"/>
  <c r="BB45" i="11"/>
  <c r="BF45" i="11"/>
  <c r="BJ45" i="11"/>
  <c r="BC45" i="11"/>
  <c r="BG45" i="11"/>
  <c r="BK45" i="11"/>
  <c r="BD45" i="11"/>
  <c r="BH45" i="11"/>
  <c r="BL45" i="11"/>
  <c r="CM20" i="9"/>
  <c r="CQ20" i="9"/>
  <c r="CU20" i="9"/>
  <c r="CN20" i="9"/>
  <c r="CR20" i="9"/>
  <c r="CV20" i="9"/>
  <c r="CO20" i="9"/>
  <c r="CS20" i="9"/>
  <c r="CW20" i="9"/>
  <c r="CP20" i="9"/>
  <c r="CT20" i="9"/>
  <c r="U20" i="9"/>
  <c r="CL20" i="9"/>
  <c r="CM24" i="9"/>
  <c r="CQ24" i="9"/>
  <c r="CU24" i="9"/>
  <c r="CN24" i="9"/>
  <c r="CR24" i="9"/>
  <c r="CV24" i="9"/>
  <c r="CO24" i="9"/>
  <c r="CS24" i="9"/>
  <c r="CW24" i="9"/>
  <c r="CP24" i="9"/>
  <c r="CT24" i="9"/>
  <c r="U24" i="9"/>
  <c r="CL24" i="9"/>
  <c r="CM28" i="9"/>
  <c r="CQ28" i="9"/>
  <c r="CU28" i="9"/>
  <c r="CN28" i="9"/>
  <c r="CR28" i="9"/>
  <c r="CV28" i="9"/>
  <c r="CO28" i="9"/>
  <c r="CS28" i="9"/>
  <c r="CW28" i="9"/>
  <c r="CP28" i="9"/>
  <c r="CT28" i="9"/>
  <c r="U28" i="9"/>
  <c r="CL28" i="9"/>
  <c r="CM33" i="9"/>
  <c r="CQ33" i="9"/>
  <c r="CU33" i="9"/>
  <c r="CN33" i="9"/>
  <c r="CR33" i="9"/>
  <c r="CV33" i="9"/>
  <c r="CO33" i="9"/>
  <c r="CS33" i="9"/>
  <c r="CW33" i="9"/>
  <c r="CP33" i="9"/>
  <c r="CT33" i="9"/>
  <c r="U33" i="9"/>
  <c r="CL33" i="9"/>
  <c r="DK37" i="9"/>
  <c r="DO37" i="9"/>
  <c r="DS37" i="9"/>
  <c r="DM37" i="9"/>
  <c r="DQ37" i="9"/>
  <c r="DU37" i="9"/>
  <c r="W37" i="9"/>
  <c r="DJ37" i="9"/>
  <c r="DR37" i="9"/>
  <c r="DL37" i="9"/>
  <c r="DT37" i="9"/>
  <c r="DN37" i="9"/>
  <c r="DP37" i="9"/>
  <c r="DM45" i="9"/>
  <c r="DQ45" i="9"/>
  <c r="DU45" i="9"/>
  <c r="DJ45" i="9"/>
  <c r="DN45" i="9"/>
  <c r="DR45" i="9"/>
  <c r="DK45" i="9"/>
  <c r="DO45" i="9"/>
  <c r="DS45" i="9"/>
  <c r="DL45" i="9"/>
  <c r="DP45" i="9"/>
  <c r="DT45" i="9"/>
  <c r="W21" i="17"/>
  <c r="W47" i="17"/>
  <c r="W34" i="17"/>
  <c r="BD10" i="9"/>
  <c r="BH10" i="9"/>
  <c r="BL10" i="9"/>
  <c r="BE10" i="9"/>
  <c r="BI10" i="9"/>
  <c r="BM10" i="9"/>
  <c r="BB10" i="9"/>
  <c r="BF10" i="9"/>
  <c r="BJ10" i="9"/>
  <c r="BC10" i="9"/>
  <c r="BG10" i="9"/>
  <c r="BK10" i="9"/>
  <c r="EJ10" i="9"/>
  <c r="EN10" i="9"/>
  <c r="ER10" i="9"/>
  <c r="EK10" i="9"/>
  <c r="EO10" i="9"/>
  <c r="ES10" i="9"/>
  <c r="EH10" i="9"/>
  <c r="EL10" i="9"/>
  <c r="EP10" i="9"/>
  <c r="EI10" i="9"/>
  <c r="EM10" i="9"/>
  <c r="EQ10" i="9"/>
  <c r="DL10" i="9"/>
  <c r="DP10" i="9"/>
  <c r="DT10" i="9"/>
  <c r="DM10" i="9"/>
  <c r="DQ10" i="9"/>
  <c r="DU10" i="9"/>
  <c r="DJ10" i="9"/>
  <c r="DN10" i="9"/>
  <c r="DR10" i="9"/>
  <c r="DK10" i="9"/>
  <c r="DO10" i="9"/>
  <c r="DS10" i="9"/>
  <c r="EH13" i="8"/>
  <c r="EL13" i="8"/>
  <c r="EP13" i="8"/>
  <c r="EI13" i="8"/>
  <c r="EM13" i="8"/>
  <c r="EQ13" i="8"/>
  <c r="EJ13" i="8"/>
  <c r="EN13" i="8"/>
  <c r="ER13" i="8"/>
  <c r="EK13" i="8"/>
  <c r="EO13" i="8"/>
  <c r="ES13" i="8"/>
  <c r="EH15" i="8"/>
  <c r="EL15" i="8"/>
  <c r="EP15" i="8"/>
  <c r="EI15" i="8"/>
  <c r="EM15" i="8"/>
  <c r="EQ15" i="8"/>
  <c r="EJ15" i="8"/>
  <c r="EN15" i="8"/>
  <c r="ER15" i="8"/>
  <c r="EK15" i="8"/>
  <c r="EO15" i="8"/>
  <c r="ES15" i="8"/>
  <c r="EH17" i="8"/>
  <c r="EL17" i="8"/>
  <c r="EP17" i="8"/>
  <c r="EI17" i="8"/>
  <c r="EM17" i="8"/>
  <c r="EQ17" i="8"/>
  <c r="EJ17" i="8"/>
  <c r="EN17" i="8"/>
  <c r="ER17" i="8"/>
  <c r="EK17" i="8"/>
  <c r="EO17" i="8"/>
  <c r="ES17" i="8"/>
  <c r="EH19" i="8"/>
  <c r="EL19" i="8"/>
  <c r="EP19" i="8"/>
  <c r="EI19" i="8"/>
  <c r="EM19" i="8"/>
  <c r="EQ19" i="8"/>
  <c r="EJ19" i="8"/>
  <c r="EN19" i="8"/>
  <c r="ER19" i="8"/>
  <c r="EK19" i="8"/>
  <c r="EO19" i="8"/>
  <c r="ES19" i="8"/>
  <c r="EH21" i="8"/>
  <c r="EL21" i="8"/>
  <c r="EP21" i="8"/>
  <c r="EI21" i="8"/>
  <c r="EM21" i="8"/>
  <c r="EQ21" i="8"/>
  <c r="EJ21" i="8"/>
  <c r="EN21" i="8"/>
  <c r="ER21" i="8"/>
  <c r="EK21" i="8"/>
  <c r="EO21" i="8"/>
  <c r="ES21" i="8"/>
  <c r="EH23" i="8"/>
  <c r="EL23" i="8"/>
  <c r="EP23" i="8"/>
  <c r="EI23" i="8"/>
  <c r="EM23" i="8"/>
  <c r="EQ23" i="8"/>
  <c r="EJ23" i="8"/>
  <c r="EN23" i="8"/>
  <c r="ER23" i="8"/>
  <c r="EK23" i="8"/>
  <c r="EO23" i="8"/>
  <c r="ES23" i="8"/>
  <c r="EH25" i="8"/>
  <c r="EL25" i="8"/>
  <c r="EP25" i="8"/>
  <c r="EI25" i="8"/>
  <c r="EM25" i="8"/>
  <c r="EQ25" i="8"/>
  <c r="EJ25" i="8"/>
  <c r="EN25" i="8"/>
  <c r="ER25" i="8"/>
  <c r="EK25" i="8"/>
  <c r="EO25" i="8"/>
  <c r="ES25" i="8"/>
  <c r="EH27" i="8"/>
  <c r="EL27" i="8"/>
  <c r="EP27" i="8"/>
  <c r="EI27" i="8"/>
  <c r="EM27" i="8"/>
  <c r="EQ27" i="8"/>
  <c r="EJ27" i="8"/>
  <c r="EN27" i="8"/>
  <c r="ER27" i="8"/>
  <c r="EK27" i="8"/>
  <c r="EO27" i="8"/>
  <c r="ES27" i="8"/>
  <c r="EH29" i="8"/>
  <c r="EL29" i="8"/>
  <c r="EP29" i="8"/>
  <c r="EI29" i="8"/>
  <c r="EM29" i="8"/>
  <c r="EQ29" i="8"/>
  <c r="EJ29" i="8"/>
  <c r="EN29" i="8"/>
  <c r="ER29" i="8"/>
  <c r="EK29" i="8"/>
  <c r="EO29" i="8"/>
  <c r="ES29" i="8"/>
  <c r="FH30" i="8"/>
  <c r="FL30" i="8"/>
  <c r="FP30" i="8"/>
  <c r="FI30" i="8"/>
  <c r="FM30" i="8"/>
  <c r="FQ30" i="8"/>
  <c r="FF30" i="8"/>
  <c r="FJ30" i="8"/>
  <c r="FN30" i="8"/>
  <c r="FG30" i="8"/>
  <c r="FK30" i="8"/>
  <c r="FO30" i="8"/>
  <c r="U32" i="8"/>
  <c r="CL32" i="8"/>
  <c r="CP32" i="8"/>
  <c r="CT32" i="8"/>
  <c r="CM32" i="8"/>
  <c r="CQ32" i="8"/>
  <c r="CU32" i="8"/>
  <c r="CN32" i="8"/>
  <c r="CR32" i="8"/>
  <c r="CV32" i="8"/>
  <c r="CO32" i="8"/>
  <c r="CS32" i="8"/>
  <c r="CW32" i="8"/>
  <c r="W33" i="8"/>
  <c r="DL33" i="8"/>
  <c r="DP33" i="8"/>
  <c r="DT33" i="8"/>
  <c r="DM33" i="8"/>
  <c r="DQ33" i="8"/>
  <c r="DU33" i="8"/>
  <c r="DJ33" i="8"/>
  <c r="DN33" i="8"/>
  <c r="DR33" i="8"/>
  <c r="DK33" i="8"/>
  <c r="DO33" i="8"/>
  <c r="DS33" i="8"/>
  <c r="Q34" i="8"/>
  <c r="AP34" i="8"/>
  <c r="AT34" i="8"/>
  <c r="AX34" i="8"/>
  <c r="AQ34" i="8"/>
  <c r="AU34" i="8"/>
  <c r="AY34" i="8"/>
  <c r="AR34" i="8"/>
  <c r="AV34" i="8"/>
  <c r="AZ34" i="8"/>
  <c r="AS34" i="8"/>
  <c r="AW34" i="8"/>
  <c r="BA34" i="8"/>
  <c r="S35" i="8"/>
  <c r="BP35" i="8"/>
  <c r="BT35" i="8"/>
  <c r="BX35" i="8"/>
  <c r="BQ35" i="8"/>
  <c r="BU35" i="8"/>
  <c r="BY35" i="8"/>
  <c r="BN35" i="8"/>
  <c r="BR35" i="8"/>
  <c r="BV35" i="8"/>
  <c r="BO35" i="8"/>
  <c r="BS35" i="8"/>
  <c r="BW35" i="8"/>
  <c r="EH38" i="8"/>
  <c r="EL38" i="8"/>
  <c r="EP38" i="8"/>
  <c r="EI38" i="8"/>
  <c r="EM38" i="8"/>
  <c r="EQ38" i="8"/>
  <c r="EJ38" i="8"/>
  <c r="EN38" i="8"/>
  <c r="ER38" i="8"/>
  <c r="EK38" i="8"/>
  <c r="EO38" i="8"/>
  <c r="ES38" i="8"/>
  <c r="FH39" i="8"/>
  <c r="FL39" i="8"/>
  <c r="FP39" i="8"/>
  <c r="FI39" i="8"/>
  <c r="FM39" i="8"/>
  <c r="FQ39" i="8"/>
  <c r="FF39" i="8"/>
  <c r="FJ39" i="8"/>
  <c r="FN39" i="8"/>
  <c r="FG39" i="8"/>
  <c r="FK39" i="8"/>
  <c r="FO39" i="8"/>
  <c r="U40" i="8"/>
  <c r="CL40" i="8"/>
  <c r="CP40" i="8"/>
  <c r="CT40" i="8"/>
  <c r="CM40" i="8"/>
  <c r="CQ40" i="8"/>
  <c r="CU40" i="8"/>
  <c r="CN40" i="8"/>
  <c r="CR40" i="8"/>
  <c r="CV40" i="8"/>
  <c r="CO40" i="8"/>
  <c r="CS40" i="8"/>
  <c r="CW40" i="8"/>
  <c r="W41" i="8"/>
  <c r="DL41" i="8"/>
  <c r="DP41" i="8"/>
  <c r="DT41" i="8"/>
  <c r="DM41" i="8"/>
  <c r="DQ41" i="8"/>
  <c r="DU41" i="8"/>
  <c r="DJ41" i="8"/>
  <c r="DN41" i="8"/>
  <c r="DR41" i="8"/>
  <c r="DK41" i="8"/>
  <c r="DO41" i="8"/>
  <c r="DS41" i="8"/>
  <c r="U42" i="8"/>
  <c r="CL42" i="8"/>
  <c r="CP42" i="8"/>
  <c r="CT42" i="8"/>
  <c r="CM42" i="8"/>
  <c r="CQ42" i="8"/>
  <c r="CU42" i="8"/>
  <c r="CN42" i="8"/>
  <c r="CR42" i="8"/>
  <c r="CV42" i="8"/>
  <c r="CO42" i="8"/>
  <c r="CS42" i="8"/>
  <c r="CW42" i="8"/>
  <c r="W43" i="8"/>
  <c r="DL43" i="8"/>
  <c r="DP43" i="8"/>
  <c r="DT43" i="8"/>
  <c r="DM43" i="8"/>
  <c r="DQ43" i="8"/>
  <c r="DU43" i="8"/>
  <c r="DJ43" i="8"/>
  <c r="DN43" i="8"/>
  <c r="DR43" i="8"/>
  <c r="DK43" i="8"/>
  <c r="DO43" i="8"/>
  <c r="DS43" i="8"/>
  <c r="AW62" i="7"/>
  <c r="CS62" i="7"/>
  <c r="EI20" i="9"/>
  <c r="EM20" i="9"/>
  <c r="EQ20" i="9"/>
  <c r="EJ20" i="9"/>
  <c r="EN20" i="9"/>
  <c r="ER20" i="9"/>
  <c r="EK20" i="9"/>
  <c r="EO20" i="9"/>
  <c r="ES20" i="9"/>
  <c r="EL20" i="9"/>
  <c r="EP20" i="9"/>
  <c r="EH20" i="9"/>
  <c r="EI24" i="9"/>
  <c r="EM24" i="9"/>
  <c r="EQ24" i="9"/>
  <c r="EJ24" i="9"/>
  <c r="EN24" i="9"/>
  <c r="ER24" i="9"/>
  <c r="EK24" i="9"/>
  <c r="EO24" i="9"/>
  <c r="ES24" i="9"/>
  <c r="EL24" i="9"/>
  <c r="EP24" i="9"/>
  <c r="EH24" i="9"/>
  <c r="EI28" i="9"/>
  <c r="EM28" i="9"/>
  <c r="EQ28" i="9"/>
  <c r="EJ28" i="9"/>
  <c r="EN28" i="9"/>
  <c r="ER28" i="9"/>
  <c r="EK28" i="9"/>
  <c r="EO28" i="9"/>
  <c r="ES28" i="9"/>
  <c r="EL28" i="9"/>
  <c r="EP28" i="9"/>
  <c r="EH28" i="9"/>
  <c r="EI33" i="9"/>
  <c r="EM33" i="9"/>
  <c r="EQ33" i="9"/>
  <c r="EJ33" i="9"/>
  <c r="EN33" i="9"/>
  <c r="ER33" i="9"/>
  <c r="EK33" i="9"/>
  <c r="EO33" i="9"/>
  <c r="ES33" i="9"/>
  <c r="EL33" i="9"/>
  <c r="EP33" i="9"/>
  <c r="EH33" i="9"/>
  <c r="AQ37" i="9"/>
  <c r="AU37" i="9"/>
  <c r="AY37" i="9"/>
  <c r="AS37" i="9"/>
  <c r="AW37" i="9"/>
  <c r="BA37" i="9"/>
  <c r="AP37" i="9"/>
  <c r="AX37" i="9"/>
  <c r="Q37" i="9"/>
  <c r="AR37" i="9"/>
  <c r="AZ37" i="9"/>
  <c r="AT37" i="9"/>
  <c r="AV37" i="9"/>
  <c r="BQ40" i="9"/>
  <c r="BU40" i="9"/>
  <c r="BY40" i="9"/>
  <c r="BO40" i="9"/>
  <c r="BS40" i="9"/>
  <c r="BW40" i="9"/>
  <c r="BP40" i="9"/>
  <c r="BX40" i="9"/>
  <c r="S40" i="9"/>
  <c r="BR40" i="9"/>
  <c r="BT40" i="9"/>
  <c r="BN40" i="9"/>
  <c r="BV40" i="9"/>
  <c r="EI41" i="9"/>
  <c r="EM41" i="9"/>
  <c r="EQ41" i="9"/>
  <c r="EK41" i="9"/>
  <c r="EO41" i="9"/>
  <c r="ES41" i="9"/>
  <c r="EH41" i="9"/>
  <c r="EP41" i="9"/>
  <c r="EJ41" i="9"/>
  <c r="ER41" i="9"/>
  <c r="EL41" i="9"/>
  <c r="EN41" i="9"/>
  <c r="AQ11" i="9"/>
  <c r="AU11" i="9"/>
  <c r="AY11" i="9"/>
  <c r="AR11" i="9"/>
  <c r="AV11" i="9"/>
  <c r="AZ11" i="9"/>
  <c r="AS11" i="9"/>
  <c r="AW11" i="9"/>
  <c r="BA11" i="9"/>
  <c r="AP11" i="9"/>
  <c r="AT11" i="9"/>
  <c r="AX11" i="9"/>
  <c r="DW7" i="9"/>
  <c r="EA7" i="9"/>
  <c r="EE7" i="9"/>
  <c r="DX7" i="9"/>
  <c r="EB7" i="9"/>
  <c r="EF7" i="9"/>
  <c r="DY7" i="9"/>
  <c r="EC7" i="9"/>
  <c r="EG7" i="9"/>
  <c r="DV7" i="9"/>
  <c r="DZ7" i="9"/>
  <c r="ED7" i="9"/>
  <c r="AI62" i="9"/>
  <c r="I9" i="17" s="1"/>
  <c r="BO11" i="9"/>
  <c r="BS11" i="9"/>
  <c r="BW11" i="9"/>
  <c r="BP11" i="9"/>
  <c r="BT11" i="9"/>
  <c r="BX11" i="9"/>
  <c r="BQ11" i="9"/>
  <c r="BU11" i="9"/>
  <c r="BY11" i="9"/>
  <c r="BN11" i="9"/>
  <c r="BR11" i="9"/>
  <c r="BV11" i="9"/>
  <c r="Z62" i="9"/>
  <c r="K27" i="17" s="1"/>
  <c r="CY11" i="9"/>
  <c r="DC11" i="9"/>
  <c r="DG11" i="9"/>
  <c r="CZ11" i="9"/>
  <c r="DD11" i="9"/>
  <c r="DH11" i="9"/>
  <c r="DA11" i="9"/>
  <c r="DE11" i="9"/>
  <c r="DI11" i="9"/>
  <c r="CX11" i="9"/>
  <c r="DB11" i="9"/>
  <c r="DF11" i="9"/>
  <c r="BC7" i="9"/>
  <c r="BG7" i="9"/>
  <c r="BK7" i="9"/>
  <c r="BD7" i="9"/>
  <c r="BH7" i="9"/>
  <c r="BL7" i="9"/>
  <c r="BE7" i="9"/>
  <c r="BI7" i="9"/>
  <c r="BM7" i="9"/>
  <c r="BB7" i="9"/>
  <c r="BF7" i="9"/>
  <c r="BJ7" i="9"/>
  <c r="AC62" i="9"/>
  <c r="C9" i="17" s="1"/>
  <c r="D7" i="11"/>
  <c r="A7" i="10"/>
  <c r="S7" i="10"/>
  <c r="W7" i="10"/>
  <c r="AA7" i="10"/>
  <c r="AE7" i="10"/>
  <c r="AI7" i="10"/>
  <c r="AE11" i="10"/>
  <c r="AI11" i="10"/>
  <c r="T7" i="10"/>
  <c r="X7" i="10"/>
  <c r="AB7" i="10"/>
  <c r="AF7" i="10"/>
  <c r="AJ7" i="10"/>
  <c r="AB11" i="10"/>
  <c r="AF11" i="10"/>
  <c r="AJ11" i="10"/>
  <c r="Q7" i="10"/>
  <c r="U7" i="10"/>
  <c r="Y7" i="10"/>
  <c r="AC7" i="10"/>
  <c r="AG7" i="10"/>
  <c r="AK7" i="10"/>
  <c r="R7" i="10"/>
  <c r="V7" i="10"/>
  <c r="Z7" i="10"/>
  <c r="AD7" i="10"/>
  <c r="AH7" i="10"/>
  <c r="AL7" i="10"/>
  <c r="AD11" i="10"/>
  <c r="AH11" i="10"/>
  <c r="AL11" i="10"/>
  <c r="AK11" i="10"/>
  <c r="AC11" i="10"/>
  <c r="AG11" i="10"/>
  <c r="CB8" i="8"/>
  <c r="CF8" i="8"/>
  <c r="CJ8" i="8"/>
  <c r="AE62" i="8"/>
  <c r="E8" i="17" s="1"/>
  <c r="CC8" i="8"/>
  <c r="CG8" i="8"/>
  <c r="CK8" i="8"/>
  <c r="BZ8" i="8"/>
  <c r="CD8" i="8"/>
  <c r="CH8" i="8"/>
  <c r="CA8" i="8"/>
  <c r="CE8" i="8"/>
  <c r="CI8" i="8"/>
  <c r="FG9" i="8"/>
  <c r="FK9" i="8"/>
  <c r="FO9" i="8"/>
  <c r="FH9" i="8"/>
  <c r="FH62" i="8" s="1"/>
  <c r="FL9" i="8"/>
  <c r="FP9" i="8"/>
  <c r="FI9" i="8"/>
  <c r="FM9" i="8"/>
  <c r="FM62" i="8" s="1"/>
  <c r="FQ9" i="8"/>
  <c r="FF9" i="8"/>
  <c r="FJ9" i="8"/>
  <c r="FN9" i="8"/>
  <c r="FN62" i="8" s="1"/>
  <c r="AL62" i="8"/>
  <c r="L8" i="17" s="1"/>
  <c r="D11" i="11"/>
  <c r="A11" i="10"/>
  <c r="S11" i="10"/>
  <c r="W11" i="10"/>
  <c r="AA11" i="10"/>
  <c r="T11" i="10"/>
  <c r="X11" i="10"/>
  <c r="R11" i="10"/>
  <c r="V11" i="10"/>
  <c r="Z11" i="10"/>
  <c r="U11" i="10"/>
  <c r="Y11" i="10"/>
  <c r="Q11" i="10"/>
  <c r="FF14" i="9"/>
  <c r="FJ14" i="9"/>
  <c r="FN14" i="9"/>
  <c r="FG14" i="9"/>
  <c r="FK14" i="9"/>
  <c r="FO14" i="9"/>
  <c r="FH14" i="9"/>
  <c r="FL14" i="9"/>
  <c r="FP14" i="9"/>
  <c r="FI14" i="9"/>
  <c r="FM14" i="9"/>
  <c r="FQ14" i="9"/>
  <c r="ET14" i="9"/>
  <c r="EX14" i="9"/>
  <c r="FB14" i="9"/>
  <c r="EU14" i="9"/>
  <c r="EY14" i="9"/>
  <c r="FC14" i="9"/>
  <c r="EV14" i="9"/>
  <c r="EZ14" i="9"/>
  <c r="FD14" i="9"/>
  <c r="EW14" i="9"/>
  <c r="FA14" i="9"/>
  <c r="FE14" i="9"/>
  <c r="EH14" i="9"/>
  <c r="EL14" i="9"/>
  <c r="EP14" i="9"/>
  <c r="EI14" i="9"/>
  <c r="EM14" i="9"/>
  <c r="EQ14" i="9"/>
  <c r="EJ14" i="9"/>
  <c r="EN14" i="9"/>
  <c r="ER14" i="9"/>
  <c r="EK14" i="9"/>
  <c r="EO14" i="9"/>
  <c r="ES14" i="9"/>
  <c r="DX14" i="8"/>
  <c r="EB14" i="8"/>
  <c r="EF14" i="8"/>
  <c r="X14" i="8"/>
  <c r="DY14" i="8"/>
  <c r="EC14" i="8"/>
  <c r="EG14" i="8"/>
  <c r="DV14" i="8"/>
  <c r="DZ14" i="8"/>
  <c r="ED14" i="8"/>
  <c r="DW14" i="8"/>
  <c r="EA14" i="8"/>
  <c r="EE14" i="8"/>
  <c r="ET15" i="8"/>
  <c r="EX15" i="8"/>
  <c r="FB15" i="8"/>
  <c r="EU15" i="8"/>
  <c r="EY15" i="8"/>
  <c r="FC15" i="8"/>
  <c r="EV15" i="8"/>
  <c r="EZ15" i="8"/>
  <c r="FD15" i="8"/>
  <c r="EW15" i="8"/>
  <c r="FA15" i="8"/>
  <c r="FE15" i="8"/>
  <c r="BZ16" i="9"/>
  <c r="CD16" i="9"/>
  <c r="CH16" i="9"/>
  <c r="CA16" i="9"/>
  <c r="CE16" i="9"/>
  <c r="CI16" i="9"/>
  <c r="CB16" i="9"/>
  <c r="CF16" i="9"/>
  <c r="CJ16" i="9"/>
  <c r="T16" i="9"/>
  <c r="CC16" i="9"/>
  <c r="CG16" i="9"/>
  <c r="CK16" i="9"/>
  <c r="BN16" i="9"/>
  <c r="BR16" i="9"/>
  <c r="BV16" i="9"/>
  <c r="BO16" i="9"/>
  <c r="BS16" i="9"/>
  <c r="BW16" i="9"/>
  <c r="S16" i="9"/>
  <c r="BP16" i="9"/>
  <c r="BT16" i="9"/>
  <c r="BX16" i="9"/>
  <c r="BQ16" i="9"/>
  <c r="BU16" i="9"/>
  <c r="BY16" i="9"/>
  <c r="BB16" i="9"/>
  <c r="BF16" i="9"/>
  <c r="BJ16" i="9"/>
  <c r="R16" i="9"/>
  <c r="BC16" i="9"/>
  <c r="BG16" i="9"/>
  <c r="BK16" i="9"/>
  <c r="BD16" i="9"/>
  <c r="BH16" i="9"/>
  <c r="BL16" i="9"/>
  <c r="BE16" i="9"/>
  <c r="BI16" i="9"/>
  <c r="BM16" i="9"/>
  <c r="CB16" i="8"/>
  <c r="CF16" i="8"/>
  <c r="CJ16" i="8"/>
  <c r="T16" i="8"/>
  <c r="CC16" i="8"/>
  <c r="CG16" i="8"/>
  <c r="CK16" i="8"/>
  <c r="BZ16" i="8"/>
  <c r="CD16" i="8"/>
  <c r="CH16" i="8"/>
  <c r="CA16" i="8"/>
  <c r="CE16" i="8"/>
  <c r="CI16" i="8"/>
  <c r="CX17" i="8"/>
  <c r="DB17" i="8"/>
  <c r="DF17" i="8"/>
  <c r="V17" i="8"/>
  <c r="CY17" i="8"/>
  <c r="DC17" i="8"/>
  <c r="DG17" i="8"/>
  <c r="CZ17" i="8"/>
  <c r="DD17" i="8"/>
  <c r="DH17" i="8"/>
  <c r="DA17" i="8"/>
  <c r="DE17" i="8"/>
  <c r="DI17" i="8"/>
  <c r="DW18" i="9"/>
  <c r="EA18" i="9"/>
  <c r="EE18" i="9"/>
  <c r="DX18" i="9"/>
  <c r="EB18" i="9"/>
  <c r="EF18" i="9"/>
  <c r="X18" i="9"/>
  <c r="DY18" i="9"/>
  <c r="EC18" i="9"/>
  <c r="EG18" i="9"/>
  <c r="DV18" i="9"/>
  <c r="DZ18" i="9"/>
  <c r="ED18" i="9"/>
  <c r="BO18" i="9"/>
  <c r="BS18" i="9"/>
  <c r="BW18" i="9"/>
  <c r="S18" i="9"/>
  <c r="BP18" i="9"/>
  <c r="BT18" i="9"/>
  <c r="BX18" i="9"/>
  <c r="BQ18" i="9"/>
  <c r="BU18" i="9"/>
  <c r="BY18" i="9"/>
  <c r="BN18" i="9"/>
  <c r="BR18" i="9"/>
  <c r="BV18" i="9"/>
  <c r="V18" i="9"/>
  <c r="CY18" i="9"/>
  <c r="DC18" i="9"/>
  <c r="DG18" i="9"/>
  <c r="CZ18" i="9"/>
  <c r="DD18" i="9"/>
  <c r="DH18" i="9"/>
  <c r="DA18" i="9"/>
  <c r="DE18" i="9"/>
  <c r="DI18" i="9"/>
  <c r="DF18" i="9"/>
  <c r="CX18" i="9"/>
  <c r="DB18" i="9"/>
  <c r="BB19" i="8"/>
  <c r="BF19" i="8"/>
  <c r="BJ19" i="8"/>
  <c r="R19" i="8"/>
  <c r="BC19" i="8"/>
  <c r="BG19" i="8"/>
  <c r="BK19" i="8"/>
  <c r="BD19" i="8"/>
  <c r="BH19" i="8"/>
  <c r="BL19" i="8"/>
  <c r="BE19" i="8"/>
  <c r="BI19" i="8"/>
  <c r="BM19" i="8"/>
  <c r="DK20" i="9"/>
  <c r="DO20" i="9"/>
  <c r="DS20" i="9"/>
  <c r="W20" i="9"/>
  <c r="DL20" i="9"/>
  <c r="DP20" i="9"/>
  <c r="DT20" i="9"/>
  <c r="DM20" i="9"/>
  <c r="DQ20" i="9"/>
  <c r="DU20" i="9"/>
  <c r="DJ20" i="9"/>
  <c r="DN20" i="9"/>
  <c r="DR20" i="9"/>
  <c r="EU20" i="9"/>
  <c r="EY20" i="9"/>
  <c r="FC20" i="9"/>
  <c r="EV20" i="9"/>
  <c r="EZ20" i="9"/>
  <c r="FD20" i="9"/>
  <c r="EW20" i="9"/>
  <c r="FA20" i="9"/>
  <c r="FE20" i="9"/>
  <c r="FB20" i="9"/>
  <c r="ET20" i="9"/>
  <c r="EX20" i="9"/>
  <c r="DX20" i="8"/>
  <c r="EB20" i="8"/>
  <c r="EF20" i="8"/>
  <c r="X20" i="8"/>
  <c r="DY20" i="8"/>
  <c r="EC20" i="8"/>
  <c r="EG20" i="8"/>
  <c r="DV20" i="8"/>
  <c r="DZ20" i="8"/>
  <c r="ED20" i="8"/>
  <c r="DW20" i="8"/>
  <c r="EA20" i="8"/>
  <c r="EE20" i="8"/>
  <c r="ET21" i="8"/>
  <c r="EX21" i="8"/>
  <c r="FB21" i="8"/>
  <c r="EU21" i="8"/>
  <c r="EY21" i="8"/>
  <c r="FC21" i="8"/>
  <c r="EV21" i="8"/>
  <c r="EZ21" i="8"/>
  <c r="FD21" i="8"/>
  <c r="EW21" i="8"/>
  <c r="FA21" i="8"/>
  <c r="FE21" i="8"/>
  <c r="CA22" i="9"/>
  <c r="CE22" i="9"/>
  <c r="CI22" i="9"/>
  <c r="CB22" i="9"/>
  <c r="CF22" i="9"/>
  <c r="CJ22" i="9"/>
  <c r="T22" i="9"/>
  <c r="CC22" i="9"/>
  <c r="CG22" i="9"/>
  <c r="CK22" i="9"/>
  <c r="BZ22" i="9"/>
  <c r="CD22" i="9"/>
  <c r="CH22" i="9"/>
  <c r="R22" i="9"/>
  <c r="BC22" i="9"/>
  <c r="BG22" i="9"/>
  <c r="BK22" i="9"/>
  <c r="BD22" i="9"/>
  <c r="BH22" i="9"/>
  <c r="BL22" i="9"/>
  <c r="BE22" i="9"/>
  <c r="BI22" i="9"/>
  <c r="BM22" i="9"/>
  <c r="BJ22" i="9"/>
  <c r="BB22" i="9"/>
  <c r="BF22" i="9"/>
  <c r="BB23" i="8"/>
  <c r="BF23" i="8"/>
  <c r="BJ23" i="8"/>
  <c r="R23" i="8"/>
  <c r="BC23" i="8"/>
  <c r="BG23" i="8"/>
  <c r="BK23" i="8"/>
  <c r="BD23" i="8"/>
  <c r="BH23" i="8"/>
  <c r="BL23" i="8"/>
  <c r="BE23" i="8"/>
  <c r="BI23" i="8"/>
  <c r="BM23" i="8"/>
  <c r="DK24" i="9"/>
  <c r="DO24" i="9"/>
  <c r="DS24" i="9"/>
  <c r="W24" i="9"/>
  <c r="DL24" i="9"/>
  <c r="DP24" i="9"/>
  <c r="DT24" i="9"/>
  <c r="DM24" i="9"/>
  <c r="DQ24" i="9"/>
  <c r="DU24" i="9"/>
  <c r="DJ24" i="9"/>
  <c r="DN24" i="9"/>
  <c r="DR24" i="9"/>
  <c r="EU24" i="9"/>
  <c r="EY24" i="9"/>
  <c r="FC24" i="9"/>
  <c r="EV24" i="9"/>
  <c r="EZ24" i="9"/>
  <c r="FD24" i="9"/>
  <c r="EW24" i="9"/>
  <c r="FA24" i="9"/>
  <c r="FE24" i="9"/>
  <c r="FB24" i="9"/>
  <c r="ET24" i="9"/>
  <c r="EX24" i="9"/>
  <c r="DX24" i="8"/>
  <c r="EB24" i="8"/>
  <c r="EF24" i="8"/>
  <c r="X24" i="8"/>
  <c r="DY24" i="8"/>
  <c r="EC24" i="8"/>
  <c r="EG24" i="8"/>
  <c r="DV24" i="8"/>
  <c r="DZ24" i="8"/>
  <c r="ED24" i="8"/>
  <c r="DW24" i="8"/>
  <c r="EA24" i="8"/>
  <c r="EE24" i="8"/>
  <c r="ET25" i="8"/>
  <c r="EX25" i="8"/>
  <c r="FB25" i="8"/>
  <c r="EU25" i="8"/>
  <c r="EY25" i="8"/>
  <c r="FC25" i="8"/>
  <c r="EV25" i="8"/>
  <c r="EZ25" i="8"/>
  <c r="FD25" i="8"/>
  <c r="EW25" i="8"/>
  <c r="FA25" i="8"/>
  <c r="FE25" i="8"/>
  <c r="CA26" i="9"/>
  <c r="CE26" i="9"/>
  <c r="CI26" i="9"/>
  <c r="CB26" i="9"/>
  <c r="CF26" i="9"/>
  <c r="CJ26" i="9"/>
  <c r="T26" i="9"/>
  <c r="CC26" i="9"/>
  <c r="CG26" i="9"/>
  <c r="CK26" i="9"/>
  <c r="BZ26" i="9"/>
  <c r="CD26" i="9"/>
  <c r="CH26" i="9"/>
  <c r="R26" i="9"/>
  <c r="BC26" i="9"/>
  <c r="BG26" i="9"/>
  <c r="BK26" i="9"/>
  <c r="BD26" i="9"/>
  <c r="BH26" i="9"/>
  <c r="BL26" i="9"/>
  <c r="BE26" i="9"/>
  <c r="BI26" i="9"/>
  <c r="BM26" i="9"/>
  <c r="BJ26" i="9"/>
  <c r="BB26" i="9"/>
  <c r="BF26" i="9"/>
  <c r="BB27" i="8"/>
  <c r="BF27" i="8"/>
  <c r="BJ27" i="8"/>
  <c r="R27" i="8"/>
  <c r="BC27" i="8"/>
  <c r="BG27" i="8"/>
  <c r="BK27" i="8"/>
  <c r="BD27" i="8"/>
  <c r="BH27" i="8"/>
  <c r="BL27" i="8"/>
  <c r="BE27" i="8"/>
  <c r="BI27" i="8"/>
  <c r="BM27" i="8"/>
  <c r="DK28" i="9"/>
  <c r="DO28" i="9"/>
  <c r="DS28" i="9"/>
  <c r="W28" i="9"/>
  <c r="DL28" i="9"/>
  <c r="DP28" i="9"/>
  <c r="DT28" i="9"/>
  <c r="DM28" i="9"/>
  <c r="DQ28" i="9"/>
  <c r="DU28" i="9"/>
  <c r="DJ28" i="9"/>
  <c r="DN28" i="9"/>
  <c r="DR28" i="9"/>
  <c r="EU28" i="9"/>
  <c r="EY28" i="9"/>
  <c r="FC28" i="9"/>
  <c r="EV28" i="9"/>
  <c r="EZ28" i="9"/>
  <c r="FD28" i="9"/>
  <c r="EW28" i="9"/>
  <c r="FA28" i="9"/>
  <c r="FE28" i="9"/>
  <c r="FB28" i="9"/>
  <c r="ET28" i="9"/>
  <c r="EX28" i="9"/>
  <c r="DX28" i="8"/>
  <c r="EB28" i="8"/>
  <c r="EF28" i="8"/>
  <c r="X28" i="8"/>
  <c r="DY28" i="8"/>
  <c r="EC28" i="8"/>
  <c r="EG28" i="8"/>
  <c r="DV28" i="8"/>
  <c r="DZ28" i="8"/>
  <c r="ED28" i="8"/>
  <c r="DW28" i="8"/>
  <c r="EA28" i="8"/>
  <c r="EE28" i="8"/>
  <c r="ET29" i="8"/>
  <c r="EX29" i="8"/>
  <c r="FB29" i="8"/>
  <c r="EU29" i="8"/>
  <c r="EY29" i="8"/>
  <c r="FC29" i="8"/>
  <c r="EV29" i="8"/>
  <c r="EZ29" i="8"/>
  <c r="FD29" i="8"/>
  <c r="EW29" i="8"/>
  <c r="FA29" i="8"/>
  <c r="FE29" i="8"/>
  <c r="CA30" i="9"/>
  <c r="CE30" i="9"/>
  <c r="CI30" i="9"/>
  <c r="CB30" i="9"/>
  <c r="CF30" i="9"/>
  <c r="CJ30" i="9"/>
  <c r="T30" i="9"/>
  <c r="CC30" i="9"/>
  <c r="CG30" i="9"/>
  <c r="CK30" i="9"/>
  <c r="BZ30" i="9"/>
  <c r="CD30" i="9"/>
  <c r="CH30" i="9"/>
  <c r="R30" i="9"/>
  <c r="BC30" i="9"/>
  <c r="BG30" i="9"/>
  <c r="BK30" i="9"/>
  <c r="BD30" i="9"/>
  <c r="BH30" i="9"/>
  <c r="BL30" i="9"/>
  <c r="BE30" i="9"/>
  <c r="BI30" i="9"/>
  <c r="BM30" i="9"/>
  <c r="BJ30" i="9"/>
  <c r="BB30" i="9"/>
  <c r="BF30" i="9"/>
  <c r="BB32" i="8"/>
  <c r="BF32" i="8"/>
  <c r="BJ32" i="8"/>
  <c r="R32" i="8"/>
  <c r="BC32" i="8"/>
  <c r="BG32" i="8"/>
  <c r="BK32" i="8"/>
  <c r="BD32" i="8"/>
  <c r="BH32" i="8"/>
  <c r="BL32" i="8"/>
  <c r="BE32" i="8"/>
  <c r="BI32" i="8"/>
  <c r="BM32" i="8"/>
  <c r="DK33" i="9"/>
  <c r="DO33" i="9"/>
  <c r="DS33" i="9"/>
  <c r="W33" i="9"/>
  <c r="DL33" i="9"/>
  <c r="DP33" i="9"/>
  <c r="DT33" i="9"/>
  <c r="DM33" i="9"/>
  <c r="DQ33" i="9"/>
  <c r="DU33" i="9"/>
  <c r="DJ33" i="9"/>
  <c r="DN33" i="9"/>
  <c r="DR33" i="9"/>
  <c r="EU33" i="9"/>
  <c r="EY33" i="9"/>
  <c r="FC33" i="9"/>
  <c r="EV33" i="9"/>
  <c r="EZ33" i="9"/>
  <c r="FD33" i="9"/>
  <c r="EW33" i="9"/>
  <c r="FA33" i="9"/>
  <c r="FE33" i="9"/>
  <c r="FB33" i="9"/>
  <c r="ET33" i="9"/>
  <c r="EX33" i="9"/>
  <c r="DX33" i="8"/>
  <c r="EB33" i="8"/>
  <c r="EF33" i="8"/>
  <c r="X33" i="8"/>
  <c r="DY33" i="8"/>
  <c r="EC33" i="8"/>
  <c r="EG33" i="8"/>
  <c r="DV33" i="8"/>
  <c r="DZ33" i="8"/>
  <c r="ED33" i="8"/>
  <c r="DW33" i="8"/>
  <c r="EA33" i="8"/>
  <c r="EE33" i="8"/>
  <c r="ET34" i="8"/>
  <c r="EX34" i="8"/>
  <c r="FB34" i="8"/>
  <c r="EU34" i="8"/>
  <c r="EY34" i="8"/>
  <c r="FC34" i="8"/>
  <c r="EV34" i="8"/>
  <c r="EZ34" i="8"/>
  <c r="FD34" i="8"/>
  <c r="EW34" i="8"/>
  <c r="FA34" i="8"/>
  <c r="FE34" i="8"/>
  <c r="CA35" i="9"/>
  <c r="CE35" i="9"/>
  <c r="CI35" i="9"/>
  <c r="CB35" i="9"/>
  <c r="CF35" i="9"/>
  <c r="CJ35" i="9"/>
  <c r="T35" i="9"/>
  <c r="CC35" i="9"/>
  <c r="CG35" i="9"/>
  <c r="CK35" i="9"/>
  <c r="BZ35" i="9"/>
  <c r="CD35" i="9"/>
  <c r="CH35" i="9"/>
  <c r="R35" i="9"/>
  <c r="BC35" i="9"/>
  <c r="BG35" i="9"/>
  <c r="BK35" i="9"/>
  <c r="BD35" i="9"/>
  <c r="BH35" i="9"/>
  <c r="BL35" i="9"/>
  <c r="BE35" i="9"/>
  <c r="BI35" i="9"/>
  <c r="BM35" i="9"/>
  <c r="BJ35" i="9"/>
  <c r="BB35" i="9"/>
  <c r="BF35" i="9"/>
  <c r="BB36" i="8"/>
  <c r="BF36" i="8"/>
  <c r="BJ36" i="8"/>
  <c r="R36" i="8"/>
  <c r="BC36" i="8"/>
  <c r="BG36" i="8"/>
  <c r="BK36" i="8"/>
  <c r="BD36" i="8"/>
  <c r="BH36" i="8"/>
  <c r="BL36" i="8"/>
  <c r="BE36" i="8"/>
  <c r="BI36" i="8"/>
  <c r="BM36" i="8"/>
  <c r="D37" i="11"/>
  <c r="AC37" i="10"/>
  <c r="AG37" i="10"/>
  <c r="AK37" i="10"/>
  <c r="A37" i="10"/>
  <c r="AD37" i="10"/>
  <c r="AH37" i="10"/>
  <c r="AL37" i="10"/>
  <c r="AE37" i="10"/>
  <c r="AI37" i="10"/>
  <c r="AB37" i="10"/>
  <c r="AF37" i="10"/>
  <c r="AJ37" i="10"/>
  <c r="CB37" i="8"/>
  <c r="CF37" i="8"/>
  <c r="CJ37" i="8"/>
  <c r="T37" i="8"/>
  <c r="CC37" i="8"/>
  <c r="CG37" i="8"/>
  <c r="CK37" i="8"/>
  <c r="BZ37" i="8"/>
  <c r="CD37" i="8"/>
  <c r="CH37" i="8"/>
  <c r="CA37" i="8"/>
  <c r="CE37" i="8"/>
  <c r="CI37" i="8"/>
  <c r="CX38" i="8"/>
  <c r="DB38" i="8"/>
  <c r="DF38" i="8"/>
  <c r="V38" i="8"/>
  <c r="CY38" i="8"/>
  <c r="DC38" i="8"/>
  <c r="DG38" i="8"/>
  <c r="CZ38" i="8"/>
  <c r="DD38" i="8"/>
  <c r="DH38" i="8"/>
  <c r="DA38" i="8"/>
  <c r="DE38" i="8"/>
  <c r="DI38" i="8"/>
  <c r="DW39" i="9"/>
  <c r="EA39" i="9"/>
  <c r="EE39" i="9"/>
  <c r="X39" i="9"/>
  <c r="DY39" i="9"/>
  <c r="EC39" i="9"/>
  <c r="EG39" i="9"/>
  <c r="DV39" i="9"/>
  <c r="ED39" i="9"/>
  <c r="DX39" i="9"/>
  <c r="EF39" i="9"/>
  <c r="DZ39" i="9"/>
  <c r="EB39" i="9"/>
  <c r="V39" i="9"/>
  <c r="CY39" i="9"/>
  <c r="DC39" i="9"/>
  <c r="DG39" i="9"/>
  <c r="DA39" i="9"/>
  <c r="DE39" i="9"/>
  <c r="DI39" i="9"/>
  <c r="CX39" i="9"/>
  <c r="DF39" i="9"/>
  <c r="CZ39" i="9"/>
  <c r="DH39" i="9"/>
  <c r="DB39" i="9"/>
  <c r="DD39" i="9"/>
  <c r="D41" i="11"/>
  <c r="AC41" i="10"/>
  <c r="AG41" i="10"/>
  <c r="AK41" i="10"/>
  <c r="A41" i="10"/>
  <c r="AD41" i="10"/>
  <c r="AH41" i="10"/>
  <c r="AL41" i="10"/>
  <c r="AE41" i="10"/>
  <c r="AI41" i="10"/>
  <c r="AB41" i="10"/>
  <c r="AF41" i="10"/>
  <c r="AJ41" i="10"/>
  <c r="CB41" i="8"/>
  <c r="CF41" i="8"/>
  <c r="CJ41" i="8"/>
  <c r="T41" i="8"/>
  <c r="CC41" i="8"/>
  <c r="CG41" i="8"/>
  <c r="CK41" i="8"/>
  <c r="BZ41" i="8"/>
  <c r="CD41" i="8"/>
  <c r="CH41" i="8"/>
  <c r="CA41" i="8"/>
  <c r="CE41" i="8"/>
  <c r="CI41" i="8"/>
  <c r="CX42" i="8"/>
  <c r="DB42" i="8"/>
  <c r="DF42" i="8"/>
  <c r="V42" i="8"/>
  <c r="CY42" i="8"/>
  <c r="DC42" i="8"/>
  <c r="DG42" i="8"/>
  <c r="CZ42" i="8"/>
  <c r="DD42" i="8"/>
  <c r="DH42" i="8"/>
  <c r="DA42" i="8"/>
  <c r="DE42" i="8"/>
  <c r="DI42" i="8"/>
  <c r="DX43" i="8"/>
  <c r="EB43" i="8"/>
  <c r="EF43" i="8"/>
  <c r="X43" i="8"/>
  <c r="DY43" i="8"/>
  <c r="EC43" i="8"/>
  <c r="EG43" i="8"/>
  <c r="DV43" i="8"/>
  <c r="DZ43" i="8"/>
  <c r="ED43" i="8"/>
  <c r="DW43" i="8"/>
  <c r="EA43" i="8"/>
  <c r="EE43" i="8"/>
  <c r="DJ62" i="7"/>
  <c r="DM23" i="9"/>
  <c r="DQ23" i="9"/>
  <c r="DU23" i="9"/>
  <c r="DJ23" i="9"/>
  <c r="DN23" i="9"/>
  <c r="DR23" i="9"/>
  <c r="DK23" i="9"/>
  <c r="DO23" i="9"/>
  <c r="DS23" i="9"/>
  <c r="W23" i="9"/>
  <c r="DP23" i="9"/>
  <c r="DT23" i="9"/>
  <c r="DL23" i="9"/>
  <c r="DM32" i="9"/>
  <c r="DQ32" i="9"/>
  <c r="DU32" i="9"/>
  <c r="DJ32" i="9"/>
  <c r="DN32" i="9"/>
  <c r="DR32" i="9"/>
  <c r="DK32" i="9"/>
  <c r="DO32" i="9"/>
  <c r="DS32" i="9"/>
  <c r="W32" i="9"/>
  <c r="DP32" i="9"/>
  <c r="DT32" i="9"/>
  <c r="DL32" i="9"/>
  <c r="FI41" i="9"/>
  <c r="FM41" i="9"/>
  <c r="FQ41" i="9"/>
  <c r="FF41" i="9"/>
  <c r="FJ41" i="9"/>
  <c r="FN41" i="9"/>
  <c r="FG41" i="9"/>
  <c r="FK41" i="9"/>
  <c r="FO41" i="9"/>
  <c r="FH41" i="9"/>
  <c r="FL41" i="9"/>
  <c r="FP41" i="9"/>
  <c r="DV8" i="9"/>
  <c r="DZ8" i="9"/>
  <c r="ED8" i="9"/>
  <c r="DW8" i="9"/>
  <c r="EA8" i="9"/>
  <c r="EE8" i="9"/>
  <c r="DX8" i="9"/>
  <c r="EB8" i="9"/>
  <c r="EF8" i="9"/>
  <c r="DY8" i="9"/>
  <c r="EC8" i="9"/>
  <c r="EG8" i="9"/>
  <c r="BN8" i="9"/>
  <c r="BR8" i="9"/>
  <c r="BV8" i="9"/>
  <c r="BO8" i="9"/>
  <c r="BS8" i="9"/>
  <c r="BW8" i="9"/>
  <c r="BP8" i="9"/>
  <c r="BT8" i="9"/>
  <c r="BX8" i="9"/>
  <c r="BQ8" i="9"/>
  <c r="BU8" i="9"/>
  <c r="BY8" i="9"/>
  <c r="ET8" i="9"/>
  <c r="EX8" i="9"/>
  <c r="FB8" i="9"/>
  <c r="EU8" i="9"/>
  <c r="EY8" i="9"/>
  <c r="FC8" i="9"/>
  <c r="EV8" i="9"/>
  <c r="EZ8" i="9"/>
  <c r="FD8" i="9"/>
  <c r="EW8" i="9"/>
  <c r="FA8" i="9"/>
  <c r="FE8" i="9"/>
  <c r="AP8" i="9"/>
  <c r="AT8" i="9"/>
  <c r="AX8" i="9"/>
  <c r="AQ8" i="9"/>
  <c r="AU8" i="9"/>
  <c r="AY8" i="9"/>
  <c r="AR8" i="9"/>
  <c r="AV8" i="9"/>
  <c r="AZ8" i="9"/>
  <c r="AS8" i="9"/>
  <c r="AW8" i="9"/>
  <c r="BA8" i="9"/>
  <c r="BN10" i="8"/>
  <c r="BR10" i="8"/>
  <c r="BR62" i="8" s="1"/>
  <c r="BV10" i="8"/>
  <c r="BO10" i="8"/>
  <c r="BS10" i="8"/>
  <c r="BW10" i="8"/>
  <c r="BW62" i="8" s="1"/>
  <c r="BP10" i="8"/>
  <c r="BT10" i="8"/>
  <c r="BX10" i="8"/>
  <c r="BQ10" i="8"/>
  <c r="BU10" i="8"/>
  <c r="BY10" i="8"/>
  <c r="FF12" i="9"/>
  <c r="FJ12" i="9"/>
  <c r="FN12" i="9"/>
  <c r="FG12" i="9"/>
  <c r="FK12" i="9"/>
  <c r="FO12" i="9"/>
  <c r="FH12" i="9"/>
  <c r="FL12" i="9"/>
  <c r="FP12" i="9"/>
  <c r="FI12" i="9"/>
  <c r="FM12" i="9"/>
  <c r="FQ12" i="9"/>
  <c r="D12" i="11"/>
  <c r="R12" i="10"/>
  <c r="AC12" i="10" s="1"/>
  <c r="V12" i="10"/>
  <c r="AG12" i="10" s="1"/>
  <c r="Z12" i="10"/>
  <c r="AK12" i="10" s="1"/>
  <c r="A12" i="10"/>
  <c r="S12" i="10"/>
  <c r="AD12" i="10" s="1"/>
  <c r="W12" i="10"/>
  <c r="AH12" i="10" s="1"/>
  <c r="AA12" i="10"/>
  <c r="AL12" i="10" s="1"/>
  <c r="Q12" i="10"/>
  <c r="AB12" i="10" s="1"/>
  <c r="U12" i="10"/>
  <c r="AF12" i="10" s="1"/>
  <c r="Y12" i="10"/>
  <c r="AJ12" i="10" s="1"/>
  <c r="T12" i="10"/>
  <c r="AE12" i="10" s="1"/>
  <c r="X12" i="10"/>
  <c r="AI12" i="10" s="1"/>
  <c r="EH12" i="9"/>
  <c r="EL12" i="9"/>
  <c r="EP12" i="9"/>
  <c r="EI12" i="9"/>
  <c r="EM12" i="9"/>
  <c r="EQ12" i="9"/>
  <c r="EJ12" i="9"/>
  <c r="EN12" i="9"/>
  <c r="ER12" i="9"/>
  <c r="EK12" i="9"/>
  <c r="EO12" i="9"/>
  <c r="ES12" i="9"/>
  <c r="BZ12" i="9"/>
  <c r="CD12" i="9"/>
  <c r="CH12" i="9"/>
  <c r="CA12" i="9"/>
  <c r="CE12" i="9"/>
  <c r="CI12" i="9"/>
  <c r="CB12" i="9"/>
  <c r="CF12" i="9"/>
  <c r="CJ12" i="9"/>
  <c r="CC12" i="9"/>
  <c r="CG12" i="9"/>
  <c r="CK12" i="9"/>
  <c r="DJ13" i="8"/>
  <c r="DN13" i="8"/>
  <c r="DR13" i="8"/>
  <c r="DK13" i="8"/>
  <c r="DO13" i="8"/>
  <c r="DS13" i="8"/>
  <c r="W13" i="8"/>
  <c r="DL13" i="8"/>
  <c r="DP13" i="8"/>
  <c r="DT13" i="8"/>
  <c r="DM13" i="8"/>
  <c r="DQ13" i="8"/>
  <c r="DU13" i="8"/>
  <c r="AR14" i="8"/>
  <c r="AV14" i="8"/>
  <c r="AZ14" i="8"/>
  <c r="AS14" i="8"/>
  <c r="AW14" i="8"/>
  <c r="BA14" i="8"/>
  <c r="Q14" i="8"/>
  <c r="AP14" i="8"/>
  <c r="AT14" i="8"/>
  <c r="AX14" i="8"/>
  <c r="AQ14" i="8"/>
  <c r="AU14" i="8"/>
  <c r="AY14" i="8"/>
  <c r="EJ16" i="8"/>
  <c r="EN16" i="8"/>
  <c r="ER16" i="8"/>
  <c r="EK16" i="8"/>
  <c r="EO16" i="8"/>
  <c r="ES16" i="8"/>
  <c r="EH16" i="8"/>
  <c r="EL16" i="8"/>
  <c r="EP16" i="8"/>
  <c r="EI16" i="8"/>
  <c r="EM16" i="8"/>
  <c r="EQ16" i="8"/>
  <c r="DJ17" i="8"/>
  <c r="DN17" i="8"/>
  <c r="DR17" i="8"/>
  <c r="DK17" i="8"/>
  <c r="DO17" i="8"/>
  <c r="DS17" i="8"/>
  <c r="W17" i="8"/>
  <c r="DL17" i="8"/>
  <c r="DP17" i="8"/>
  <c r="DT17" i="8"/>
  <c r="DM17" i="8"/>
  <c r="DQ17" i="8"/>
  <c r="DU17" i="8"/>
  <c r="AR18" i="8"/>
  <c r="AV18" i="8"/>
  <c r="AZ18" i="8"/>
  <c r="AS18" i="8"/>
  <c r="AW18" i="8"/>
  <c r="BA18" i="8"/>
  <c r="Q18" i="8"/>
  <c r="AP18" i="8"/>
  <c r="AT18" i="8"/>
  <c r="AX18" i="8"/>
  <c r="AQ18" i="8"/>
  <c r="AU18" i="8"/>
  <c r="AY18" i="8"/>
  <c r="EJ20" i="8"/>
  <c r="EN20" i="8"/>
  <c r="ER20" i="8"/>
  <c r="EK20" i="8"/>
  <c r="EO20" i="8"/>
  <c r="ES20" i="8"/>
  <c r="EH20" i="8"/>
  <c r="EL20" i="8"/>
  <c r="EP20" i="8"/>
  <c r="EI20" i="8"/>
  <c r="EM20" i="8"/>
  <c r="EQ20" i="8"/>
  <c r="DJ21" i="8"/>
  <c r="DN21" i="8"/>
  <c r="DR21" i="8"/>
  <c r="DK21" i="8"/>
  <c r="DO21" i="8"/>
  <c r="DS21" i="8"/>
  <c r="W21" i="8"/>
  <c r="DL21" i="8"/>
  <c r="DP21" i="8"/>
  <c r="DT21" i="8"/>
  <c r="DM21" i="8"/>
  <c r="DQ21" i="8"/>
  <c r="DU21" i="8"/>
  <c r="AR22" i="8"/>
  <c r="AV22" i="8"/>
  <c r="AZ22" i="8"/>
  <c r="AS22" i="8"/>
  <c r="AW22" i="8"/>
  <c r="BA22" i="8"/>
  <c r="Q22" i="8"/>
  <c r="AP22" i="8"/>
  <c r="AT22" i="8"/>
  <c r="AX22" i="8"/>
  <c r="AQ22" i="8"/>
  <c r="AU22" i="8"/>
  <c r="AY22" i="8"/>
  <c r="EJ24" i="8"/>
  <c r="EN24" i="8"/>
  <c r="ER24" i="8"/>
  <c r="EK24" i="8"/>
  <c r="EO24" i="8"/>
  <c r="ES24" i="8"/>
  <c r="EH24" i="8"/>
  <c r="EL24" i="8"/>
  <c r="EP24" i="8"/>
  <c r="EI24" i="8"/>
  <c r="EM24" i="8"/>
  <c r="EQ24" i="8"/>
  <c r="DJ25" i="8"/>
  <c r="DN25" i="8"/>
  <c r="DR25" i="8"/>
  <c r="DK25" i="8"/>
  <c r="DO25" i="8"/>
  <c r="DS25" i="8"/>
  <c r="W25" i="8"/>
  <c r="DL25" i="8"/>
  <c r="DP25" i="8"/>
  <c r="DT25" i="8"/>
  <c r="DM25" i="8"/>
  <c r="DQ25" i="8"/>
  <c r="DU25" i="8"/>
  <c r="AR26" i="8"/>
  <c r="AV26" i="8"/>
  <c r="AZ26" i="8"/>
  <c r="AS26" i="8"/>
  <c r="AW26" i="8"/>
  <c r="BA26" i="8"/>
  <c r="Q26" i="8"/>
  <c r="AP26" i="8"/>
  <c r="AT26" i="8"/>
  <c r="AX26" i="8"/>
  <c r="AQ26" i="8"/>
  <c r="AU26" i="8"/>
  <c r="AY26" i="8"/>
  <c r="EJ28" i="8"/>
  <c r="EN28" i="8"/>
  <c r="ER28" i="8"/>
  <c r="EK28" i="8"/>
  <c r="EO28" i="8"/>
  <c r="ES28" i="8"/>
  <c r="EH28" i="8"/>
  <c r="EL28" i="8"/>
  <c r="EP28" i="8"/>
  <c r="EI28" i="8"/>
  <c r="EM28" i="8"/>
  <c r="EQ28" i="8"/>
  <c r="DJ29" i="8"/>
  <c r="DN29" i="8"/>
  <c r="DR29" i="8"/>
  <c r="DK29" i="8"/>
  <c r="DO29" i="8"/>
  <c r="DS29" i="8"/>
  <c r="W29" i="8"/>
  <c r="DL29" i="8"/>
  <c r="DP29" i="8"/>
  <c r="DT29" i="8"/>
  <c r="DM29" i="8"/>
  <c r="DQ29" i="8"/>
  <c r="DU29" i="8"/>
  <c r="AR30" i="8"/>
  <c r="AV30" i="8"/>
  <c r="AZ30" i="8"/>
  <c r="AS30" i="8"/>
  <c r="AW30" i="8"/>
  <c r="BA30" i="8"/>
  <c r="Q30" i="8"/>
  <c r="AP30" i="8"/>
  <c r="AT30" i="8"/>
  <c r="AX30" i="8"/>
  <c r="AQ30" i="8"/>
  <c r="AU30" i="8"/>
  <c r="AY30" i="8"/>
  <c r="EJ33" i="8"/>
  <c r="EN33" i="8"/>
  <c r="ER33" i="8"/>
  <c r="EK33" i="8"/>
  <c r="EO33" i="8"/>
  <c r="ES33" i="8"/>
  <c r="EH33" i="8"/>
  <c r="EL33" i="8"/>
  <c r="EP33" i="8"/>
  <c r="EI33" i="8"/>
  <c r="EM33" i="8"/>
  <c r="EQ33" i="8"/>
  <c r="DJ34" i="8"/>
  <c r="DN34" i="8"/>
  <c r="DR34" i="8"/>
  <c r="DK34" i="8"/>
  <c r="DO34" i="8"/>
  <c r="DS34" i="8"/>
  <c r="W34" i="8"/>
  <c r="DL34" i="8"/>
  <c r="DP34" i="8"/>
  <c r="DT34" i="8"/>
  <c r="DM34" i="8"/>
  <c r="DQ34" i="8"/>
  <c r="DU34" i="8"/>
  <c r="AR35" i="8"/>
  <c r="AV35" i="8"/>
  <c r="AZ35" i="8"/>
  <c r="AS35" i="8"/>
  <c r="AW35" i="8"/>
  <c r="BA35" i="8"/>
  <c r="Q35" i="8"/>
  <c r="AP35" i="8"/>
  <c r="AT35" i="8"/>
  <c r="AX35" i="8"/>
  <c r="AQ35" i="8"/>
  <c r="AU35" i="8"/>
  <c r="AY35" i="8"/>
  <c r="EJ37" i="8"/>
  <c r="EN37" i="8"/>
  <c r="ER37" i="8"/>
  <c r="EK37" i="8"/>
  <c r="EO37" i="8"/>
  <c r="ES37" i="8"/>
  <c r="EH37" i="8"/>
  <c r="EL37" i="8"/>
  <c r="EP37" i="8"/>
  <c r="EI37" i="8"/>
  <c r="EM37" i="8"/>
  <c r="EQ37" i="8"/>
  <c r="DJ38" i="8"/>
  <c r="DN38" i="8"/>
  <c r="DR38" i="8"/>
  <c r="DK38" i="8"/>
  <c r="DO38" i="8"/>
  <c r="DS38" i="8"/>
  <c r="W38" i="8"/>
  <c r="DL38" i="8"/>
  <c r="DP38" i="8"/>
  <c r="DT38" i="8"/>
  <c r="DM38" i="8"/>
  <c r="DQ38" i="8"/>
  <c r="DU38" i="8"/>
  <c r="AR39" i="8"/>
  <c r="AV39" i="8"/>
  <c r="AZ39" i="8"/>
  <c r="AS39" i="8"/>
  <c r="AW39" i="8"/>
  <c r="BA39" i="8"/>
  <c r="Q39" i="8"/>
  <c r="AP39" i="8"/>
  <c r="AT39" i="8"/>
  <c r="AX39" i="8"/>
  <c r="AQ39" i="8"/>
  <c r="AU39" i="8"/>
  <c r="AY39" i="8"/>
  <c r="EJ41" i="8"/>
  <c r="EN41" i="8"/>
  <c r="ER41" i="8"/>
  <c r="EK41" i="8"/>
  <c r="EO41" i="8"/>
  <c r="ES41" i="8"/>
  <c r="EH41" i="8"/>
  <c r="EL41" i="8"/>
  <c r="EP41" i="8"/>
  <c r="EI41" i="8"/>
  <c r="EM41" i="8"/>
  <c r="EQ41" i="8"/>
  <c r="DJ42" i="8"/>
  <c r="DN42" i="8"/>
  <c r="DR42" i="8"/>
  <c r="DK42" i="8"/>
  <c r="DO42" i="8"/>
  <c r="DS42" i="8"/>
  <c r="W42" i="8"/>
  <c r="DL42" i="8"/>
  <c r="DP42" i="8"/>
  <c r="DT42" i="8"/>
  <c r="DM42" i="8"/>
  <c r="DQ42" i="8"/>
  <c r="DU42" i="8"/>
  <c r="AR43" i="8"/>
  <c r="AV43" i="8"/>
  <c r="AZ43" i="8"/>
  <c r="AS43" i="8"/>
  <c r="AW43" i="8"/>
  <c r="BA43" i="8"/>
  <c r="Q43" i="8"/>
  <c r="AP43" i="8"/>
  <c r="AT43" i="8"/>
  <c r="AX43" i="8"/>
  <c r="AQ43" i="8"/>
  <c r="AU43" i="8"/>
  <c r="AY43" i="8"/>
  <c r="AQ62" i="7"/>
  <c r="CM62" i="7"/>
  <c r="DO62" i="7"/>
  <c r="P20" i="17"/>
  <c r="P33" i="17"/>
  <c r="P46" i="17"/>
  <c r="FI25" i="9"/>
  <c r="FM25" i="9"/>
  <c r="FQ25" i="9"/>
  <c r="FF25" i="9"/>
  <c r="FJ25" i="9"/>
  <c r="FN25" i="9"/>
  <c r="FG25" i="9"/>
  <c r="FK25" i="9"/>
  <c r="FO25" i="9"/>
  <c r="FL25" i="9"/>
  <c r="FP25" i="9"/>
  <c r="FH25" i="9"/>
  <c r="FI34" i="9"/>
  <c r="FM34" i="9"/>
  <c r="FQ34" i="9"/>
  <c r="FF34" i="9"/>
  <c r="FJ34" i="9"/>
  <c r="FN34" i="9"/>
  <c r="FG34" i="9"/>
  <c r="FK34" i="9"/>
  <c r="FO34" i="9"/>
  <c r="FL34" i="9"/>
  <c r="FP34" i="9"/>
  <c r="FH34" i="9"/>
  <c r="FI38" i="9"/>
  <c r="FM38" i="9"/>
  <c r="FQ38" i="9"/>
  <c r="FG38" i="9"/>
  <c r="FK38" i="9"/>
  <c r="FO38" i="9"/>
  <c r="FL38" i="9"/>
  <c r="FF38" i="9"/>
  <c r="FN38" i="9"/>
  <c r="FH38" i="9"/>
  <c r="FP38" i="9"/>
  <c r="FJ38" i="9"/>
  <c r="DM40" i="9"/>
  <c r="DQ40" i="9"/>
  <c r="DU40" i="9"/>
  <c r="DK40" i="9"/>
  <c r="DO40" i="9"/>
  <c r="DS40" i="9"/>
  <c r="DL40" i="9"/>
  <c r="DT40" i="9"/>
  <c r="DN40" i="9"/>
  <c r="DP40" i="9"/>
  <c r="W40" i="9"/>
  <c r="DJ40" i="9"/>
  <c r="DR40" i="9"/>
  <c r="DA9" i="9"/>
  <c r="DE9" i="9"/>
  <c r="DI9" i="9"/>
  <c r="CX9" i="9"/>
  <c r="DB9" i="9"/>
  <c r="DF9" i="9"/>
  <c r="CY9" i="9"/>
  <c r="DC9" i="9"/>
  <c r="DG9" i="9"/>
  <c r="CZ9" i="9"/>
  <c r="DD9" i="9"/>
  <c r="DH9" i="9"/>
  <c r="Q9" i="10"/>
  <c r="U9" i="10"/>
  <c r="Y9" i="10"/>
  <c r="AC9" i="10"/>
  <c r="AG9" i="10"/>
  <c r="AK9" i="10"/>
  <c r="R9" i="10"/>
  <c r="V9" i="10"/>
  <c r="Z9" i="10"/>
  <c r="AD9" i="10"/>
  <c r="AH9" i="10"/>
  <c r="AL9" i="10"/>
  <c r="A9" i="10"/>
  <c r="S9" i="10"/>
  <c r="W9" i="10"/>
  <c r="AA9" i="10"/>
  <c r="D9" i="11"/>
  <c r="T9" i="10"/>
  <c r="X9" i="10"/>
  <c r="AB9" i="10"/>
  <c r="AF9" i="10"/>
  <c r="AJ9" i="10"/>
  <c r="AI9" i="10"/>
  <c r="AE9" i="10"/>
  <c r="EJ13" i="9"/>
  <c r="EN13" i="9"/>
  <c r="ER13" i="9"/>
  <c r="EK13" i="9"/>
  <c r="EO13" i="9"/>
  <c r="ES13" i="9"/>
  <c r="EH13" i="9"/>
  <c r="EL13" i="9"/>
  <c r="EP13" i="9"/>
  <c r="EI13" i="9"/>
  <c r="EM13" i="9"/>
  <c r="EQ13" i="9"/>
  <c r="CB13" i="9"/>
  <c r="CF13" i="9"/>
  <c r="CJ13" i="9"/>
  <c r="T13" i="9"/>
  <c r="CC13" i="9"/>
  <c r="CG13" i="9"/>
  <c r="CK13" i="9"/>
  <c r="BZ13" i="9"/>
  <c r="CD13" i="9"/>
  <c r="CH13" i="9"/>
  <c r="CA13" i="9"/>
  <c r="CE13" i="9"/>
  <c r="CI13" i="9"/>
  <c r="BD15" i="9"/>
  <c r="BH15" i="9"/>
  <c r="BL15" i="9"/>
  <c r="BE15" i="9"/>
  <c r="BI15" i="9"/>
  <c r="BM15" i="9"/>
  <c r="BB15" i="9"/>
  <c r="BF15" i="9"/>
  <c r="BJ15" i="9"/>
  <c r="R15" i="9"/>
  <c r="BC15" i="9"/>
  <c r="BG15" i="9"/>
  <c r="BK15" i="9"/>
  <c r="DX15" i="9"/>
  <c r="EB15" i="9"/>
  <c r="EF15" i="9"/>
  <c r="X15" i="9"/>
  <c r="DY15" i="9"/>
  <c r="EC15" i="9"/>
  <c r="EG15" i="9"/>
  <c r="DV15" i="9"/>
  <c r="DZ15" i="9"/>
  <c r="ED15" i="9"/>
  <c r="DW15" i="9"/>
  <c r="EA15" i="9"/>
  <c r="EE15" i="9"/>
  <c r="W15" i="9"/>
  <c r="DL15" i="9"/>
  <c r="DP15" i="9"/>
  <c r="DT15" i="9"/>
  <c r="DM15" i="9"/>
  <c r="DQ15" i="9"/>
  <c r="DU15" i="9"/>
  <c r="DJ15" i="9"/>
  <c r="DN15" i="9"/>
  <c r="DR15" i="9"/>
  <c r="DK15" i="9"/>
  <c r="DO15" i="9"/>
  <c r="DS15" i="9"/>
  <c r="CZ17" i="9"/>
  <c r="DD17" i="9"/>
  <c r="DH17" i="9"/>
  <c r="DA17" i="9"/>
  <c r="DE17" i="9"/>
  <c r="DI17" i="9"/>
  <c r="CX17" i="9"/>
  <c r="DB17" i="9"/>
  <c r="DF17" i="9"/>
  <c r="V17" i="9"/>
  <c r="CY17" i="9"/>
  <c r="DC17" i="9"/>
  <c r="DG17" i="9"/>
  <c r="AR17" i="9"/>
  <c r="AV17" i="9"/>
  <c r="AZ17" i="9"/>
  <c r="AS17" i="9"/>
  <c r="AW17" i="9"/>
  <c r="BA17" i="9"/>
  <c r="Q17" i="9"/>
  <c r="AP17" i="9"/>
  <c r="AT17" i="9"/>
  <c r="AX17" i="9"/>
  <c r="AQ17" i="9"/>
  <c r="AU17" i="9"/>
  <c r="AY17" i="9"/>
  <c r="W17" i="9"/>
  <c r="DL17" i="9"/>
  <c r="DP17" i="9"/>
  <c r="DT17" i="9"/>
  <c r="DM17" i="9"/>
  <c r="DQ17" i="9"/>
  <c r="DU17" i="9"/>
  <c r="DJ17" i="9"/>
  <c r="DN17" i="9"/>
  <c r="DR17" i="9"/>
  <c r="DK17" i="9"/>
  <c r="DO17" i="9"/>
  <c r="DS17" i="9"/>
  <c r="EW19" i="9"/>
  <c r="FA19" i="9"/>
  <c r="FE19" i="9"/>
  <c r="ET19" i="9"/>
  <c r="EX19" i="9"/>
  <c r="FB19" i="9"/>
  <c r="EU19" i="9"/>
  <c r="EY19" i="9"/>
  <c r="FC19" i="9"/>
  <c r="EV19" i="9"/>
  <c r="EZ19" i="9"/>
  <c r="FD19" i="9"/>
  <c r="CO19" i="9"/>
  <c r="CS19" i="9"/>
  <c r="CW19" i="9"/>
  <c r="U19" i="9"/>
  <c r="CL19" i="9"/>
  <c r="CP19" i="9"/>
  <c r="CT19" i="9"/>
  <c r="CM19" i="9"/>
  <c r="CQ19" i="9"/>
  <c r="CU19" i="9"/>
  <c r="CN19" i="9"/>
  <c r="CR19" i="9"/>
  <c r="CV19" i="9"/>
  <c r="D19" i="11"/>
  <c r="AE19" i="10"/>
  <c r="AI19" i="10"/>
  <c r="AB19" i="10"/>
  <c r="AF19" i="10"/>
  <c r="AJ19" i="10"/>
  <c r="AC19" i="10"/>
  <c r="AG19" i="10"/>
  <c r="AK19" i="10"/>
  <c r="A19" i="10"/>
  <c r="AD19" i="10"/>
  <c r="AH19" i="10"/>
  <c r="AL19" i="10"/>
  <c r="EK21" i="9"/>
  <c r="EO21" i="9"/>
  <c r="ES21" i="9"/>
  <c r="EH21" i="9"/>
  <c r="EL21" i="9"/>
  <c r="EP21" i="9"/>
  <c r="EI21" i="9"/>
  <c r="EM21" i="9"/>
  <c r="EQ21" i="9"/>
  <c r="EJ21" i="9"/>
  <c r="EN21" i="9"/>
  <c r="ER21" i="9"/>
  <c r="T21" i="9"/>
  <c r="CC21" i="9"/>
  <c r="CG21" i="9"/>
  <c r="CK21" i="9"/>
  <c r="BZ21" i="9"/>
  <c r="CD21" i="9"/>
  <c r="CH21" i="9"/>
  <c r="CA21" i="9"/>
  <c r="CE21" i="9"/>
  <c r="CI21" i="9"/>
  <c r="CJ21" i="9"/>
  <c r="CB21" i="9"/>
  <c r="CF21" i="9"/>
  <c r="BE23" i="9"/>
  <c r="BI23" i="9"/>
  <c r="BM23" i="9"/>
  <c r="BB23" i="9"/>
  <c r="BF23" i="9"/>
  <c r="BJ23" i="9"/>
  <c r="R23" i="9"/>
  <c r="BC23" i="9"/>
  <c r="BG23" i="9"/>
  <c r="BK23" i="9"/>
  <c r="BD23" i="9"/>
  <c r="BH23" i="9"/>
  <c r="BL23" i="9"/>
  <c r="X23" i="9"/>
  <c r="DY23" i="9"/>
  <c r="EC23" i="9"/>
  <c r="EG23" i="9"/>
  <c r="DV23" i="9"/>
  <c r="DZ23" i="9"/>
  <c r="ED23" i="9"/>
  <c r="DW23" i="9"/>
  <c r="EA23" i="9"/>
  <c r="EE23" i="9"/>
  <c r="EF23" i="9"/>
  <c r="DX23" i="9"/>
  <c r="EB23" i="9"/>
  <c r="DA25" i="9"/>
  <c r="DE25" i="9"/>
  <c r="DI25" i="9"/>
  <c r="CX25" i="9"/>
  <c r="DB25" i="9"/>
  <c r="DF25" i="9"/>
  <c r="V25" i="9"/>
  <c r="CY25" i="9"/>
  <c r="DC25" i="9"/>
  <c r="DG25" i="9"/>
  <c r="CZ25" i="9"/>
  <c r="DD25" i="9"/>
  <c r="DH25" i="9"/>
  <c r="AS25" i="9"/>
  <c r="AW25" i="9"/>
  <c r="BA25" i="9"/>
  <c r="Q25" i="9"/>
  <c r="AP25" i="9"/>
  <c r="AT25" i="9"/>
  <c r="AX25" i="9"/>
  <c r="AQ25" i="9"/>
  <c r="AU25" i="9"/>
  <c r="AY25" i="9"/>
  <c r="AR25" i="9"/>
  <c r="AV25" i="9"/>
  <c r="AZ25" i="9"/>
  <c r="EW27" i="9"/>
  <c r="FA27" i="9"/>
  <c r="FE27" i="9"/>
  <c r="ET27" i="9"/>
  <c r="EX27" i="9"/>
  <c r="FB27" i="9"/>
  <c r="EU27" i="9"/>
  <c r="EY27" i="9"/>
  <c r="FC27" i="9"/>
  <c r="EV27" i="9"/>
  <c r="EZ27" i="9"/>
  <c r="FD27" i="9"/>
  <c r="CO27" i="9"/>
  <c r="CS27" i="9"/>
  <c r="CW27" i="9"/>
  <c r="U27" i="9"/>
  <c r="CL27" i="9"/>
  <c r="CP27" i="9"/>
  <c r="CT27" i="9"/>
  <c r="CM27" i="9"/>
  <c r="CQ27" i="9"/>
  <c r="CU27" i="9"/>
  <c r="CN27" i="9"/>
  <c r="CR27" i="9"/>
  <c r="CV27" i="9"/>
  <c r="D27" i="11"/>
  <c r="AE27" i="10"/>
  <c r="AI27" i="10"/>
  <c r="AB27" i="10"/>
  <c r="AF27" i="10"/>
  <c r="AJ27" i="10"/>
  <c r="AC27" i="10"/>
  <c r="AG27" i="10"/>
  <c r="AK27" i="10"/>
  <c r="A27" i="10"/>
  <c r="AD27" i="10"/>
  <c r="AH27" i="10"/>
  <c r="AL27" i="10"/>
  <c r="EK29" i="9"/>
  <c r="EO29" i="9"/>
  <c r="ES29" i="9"/>
  <c r="EH29" i="9"/>
  <c r="EL29" i="9"/>
  <c r="EP29" i="9"/>
  <c r="EI29" i="9"/>
  <c r="EM29" i="9"/>
  <c r="EQ29" i="9"/>
  <c r="EJ29" i="9"/>
  <c r="EN29" i="9"/>
  <c r="ER29" i="9"/>
  <c r="T29" i="9"/>
  <c r="CC29" i="9"/>
  <c r="CG29" i="9"/>
  <c r="CK29" i="9"/>
  <c r="BZ29" i="9"/>
  <c r="CD29" i="9"/>
  <c r="CH29" i="9"/>
  <c r="CA29" i="9"/>
  <c r="CE29" i="9"/>
  <c r="CI29" i="9"/>
  <c r="CJ29" i="9"/>
  <c r="CB29" i="9"/>
  <c r="CF29" i="9"/>
  <c r="BE32" i="9"/>
  <c r="BI32" i="9"/>
  <c r="BM32" i="9"/>
  <c r="BB32" i="9"/>
  <c r="BF32" i="9"/>
  <c r="BJ32" i="9"/>
  <c r="R32" i="9"/>
  <c r="BC32" i="9"/>
  <c r="BG32" i="9"/>
  <c r="BK32" i="9"/>
  <c r="BD32" i="9"/>
  <c r="BH32" i="9"/>
  <c r="BL32" i="9"/>
  <c r="X32" i="9"/>
  <c r="DY32" i="9"/>
  <c r="EC32" i="9"/>
  <c r="EG32" i="9"/>
  <c r="DV32" i="9"/>
  <c r="DZ32" i="9"/>
  <c r="ED32" i="9"/>
  <c r="DW32" i="9"/>
  <c r="EA32" i="9"/>
  <c r="EE32" i="9"/>
  <c r="EF32" i="9"/>
  <c r="DX32" i="9"/>
  <c r="EB32" i="9"/>
  <c r="DA34" i="9"/>
  <c r="DE34" i="9"/>
  <c r="DI34" i="9"/>
  <c r="CX34" i="9"/>
  <c r="DB34" i="9"/>
  <c r="DF34" i="9"/>
  <c r="V34" i="9"/>
  <c r="CY34" i="9"/>
  <c r="DC34" i="9"/>
  <c r="DG34" i="9"/>
  <c r="CZ34" i="9"/>
  <c r="DD34" i="9"/>
  <c r="DH34" i="9"/>
  <c r="AS34" i="9"/>
  <c r="AW34" i="9"/>
  <c r="BA34" i="9"/>
  <c r="Q34" i="9"/>
  <c r="AP34" i="9"/>
  <c r="AT34" i="9"/>
  <c r="AX34" i="9"/>
  <c r="AQ34" i="9"/>
  <c r="AU34" i="9"/>
  <c r="AY34" i="9"/>
  <c r="AR34" i="9"/>
  <c r="AV34" i="9"/>
  <c r="AZ34" i="9"/>
  <c r="EW36" i="9"/>
  <c r="FA36" i="9"/>
  <c r="FE36" i="9"/>
  <c r="ET36" i="9"/>
  <c r="EX36" i="9"/>
  <c r="FB36" i="9"/>
  <c r="EU36" i="9"/>
  <c r="EY36" i="9"/>
  <c r="FC36" i="9"/>
  <c r="EV36" i="9"/>
  <c r="EZ36" i="9"/>
  <c r="FD36" i="9"/>
  <c r="CO36" i="9"/>
  <c r="CS36" i="9"/>
  <c r="CW36" i="9"/>
  <c r="U36" i="9"/>
  <c r="CL36" i="9"/>
  <c r="CP36" i="9"/>
  <c r="CT36" i="9"/>
  <c r="CM36" i="9"/>
  <c r="CQ36" i="9"/>
  <c r="CU36" i="9"/>
  <c r="CN36" i="9"/>
  <c r="CR36" i="9"/>
  <c r="CV36" i="9"/>
  <c r="D36" i="11"/>
  <c r="AE36" i="10"/>
  <c r="AI36" i="10"/>
  <c r="AB36" i="10"/>
  <c r="AF36" i="10"/>
  <c r="AJ36" i="10"/>
  <c r="AC36" i="10"/>
  <c r="AG36" i="10"/>
  <c r="AK36" i="10"/>
  <c r="A36" i="10"/>
  <c r="AD36" i="10"/>
  <c r="AH36" i="10"/>
  <c r="AL36" i="10"/>
  <c r="X38" i="9"/>
  <c r="DY38" i="9"/>
  <c r="EC38" i="9"/>
  <c r="EG38" i="9"/>
  <c r="DW38" i="9"/>
  <c r="EA38" i="9"/>
  <c r="EE38" i="9"/>
  <c r="DX38" i="9"/>
  <c r="EF38" i="9"/>
  <c r="DZ38" i="9"/>
  <c r="EB38" i="9"/>
  <c r="DV38" i="9"/>
  <c r="ED38" i="9"/>
  <c r="DA40" i="9"/>
  <c r="DE40" i="9"/>
  <c r="DI40" i="9"/>
  <c r="V40" i="9"/>
  <c r="CY40" i="9"/>
  <c r="DC40" i="9"/>
  <c r="DG40" i="9"/>
  <c r="DD40" i="9"/>
  <c r="CX40" i="9"/>
  <c r="DF40" i="9"/>
  <c r="CZ40" i="9"/>
  <c r="DH40" i="9"/>
  <c r="DB40" i="9"/>
  <c r="D40" i="11"/>
  <c r="AE40" i="10"/>
  <c r="AI40" i="10"/>
  <c r="AB40" i="10"/>
  <c r="AF40" i="10"/>
  <c r="AJ40" i="10"/>
  <c r="AC40" i="10"/>
  <c r="AG40" i="10"/>
  <c r="AK40" i="10"/>
  <c r="A40" i="10"/>
  <c r="AD40" i="10"/>
  <c r="AH40" i="10"/>
  <c r="AL40" i="10"/>
  <c r="D50" i="11"/>
  <c r="A50" i="10"/>
  <c r="D56" i="11"/>
  <c r="A56" i="10"/>
  <c r="DL62" i="7"/>
  <c r="CV62" i="7"/>
  <c r="AR62" i="7"/>
  <c r="CT62" i="7"/>
  <c r="DV46" i="7"/>
  <c r="DV62" i="7" s="1"/>
  <c r="DZ46" i="7"/>
  <c r="DZ62" i="7" s="1"/>
  <c r="ED46" i="7"/>
  <c r="DW46" i="7"/>
  <c r="DW62" i="7" s="1"/>
  <c r="EA46" i="7"/>
  <c r="EA62" i="7" s="1"/>
  <c r="EE46" i="7"/>
  <c r="EE62" i="7" s="1"/>
  <c r="DX46" i="7"/>
  <c r="EB46" i="7"/>
  <c r="EF46" i="7"/>
  <c r="DY46" i="7"/>
  <c r="DY62" i="7" s="1"/>
  <c r="EC46" i="7"/>
  <c r="EC62" i="7" s="1"/>
  <c r="EG46" i="7"/>
  <c r="EW46" i="8"/>
  <c r="FA46" i="8"/>
  <c r="FE46" i="8"/>
  <c r="ET46" i="8"/>
  <c r="EX46" i="8"/>
  <c r="FB46" i="8"/>
  <c r="EU46" i="8"/>
  <c r="EY46" i="8"/>
  <c r="FC46" i="8"/>
  <c r="EV46" i="8"/>
  <c r="EZ46" i="8"/>
  <c r="FD46" i="8"/>
  <c r="CN45" i="8"/>
  <c r="CR45" i="8"/>
  <c r="CV45" i="8"/>
  <c r="CO45" i="8"/>
  <c r="CS45" i="8"/>
  <c r="CW45" i="8"/>
  <c r="CL45" i="8"/>
  <c r="CP45" i="8"/>
  <c r="CT45" i="8"/>
  <c r="CM45" i="8"/>
  <c r="CQ45" i="8"/>
  <c r="CU45" i="8"/>
  <c r="BN46" i="9"/>
  <c r="BR46" i="9"/>
  <c r="BV46" i="9"/>
  <c r="BO46" i="9"/>
  <c r="BS46" i="9"/>
  <c r="BW46" i="9"/>
  <c r="BP46" i="9"/>
  <c r="BT46" i="9"/>
  <c r="BX46" i="9"/>
  <c r="BQ46" i="9"/>
  <c r="BU46" i="9"/>
  <c r="BY46" i="9"/>
  <c r="EK46" i="8"/>
  <c r="EO46" i="8"/>
  <c r="ES46" i="8"/>
  <c r="EH46" i="8"/>
  <c r="EL46" i="8"/>
  <c r="EP46" i="8"/>
  <c r="EI46" i="8"/>
  <c r="EM46" i="8"/>
  <c r="EQ46" i="8"/>
  <c r="EJ46" i="8"/>
  <c r="EN46" i="8"/>
  <c r="ER46" i="8"/>
  <c r="CB45" i="8"/>
  <c r="CF45" i="8"/>
  <c r="CJ45" i="8"/>
  <c r="CC45" i="8"/>
  <c r="CG45" i="8"/>
  <c r="CK45" i="8"/>
  <c r="BZ45" i="8"/>
  <c r="CD45" i="8"/>
  <c r="CH45" i="8"/>
  <c r="CA45" i="8"/>
  <c r="CE45" i="8"/>
  <c r="CI45" i="8"/>
  <c r="EK45" i="9"/>
  <c r="EO45" i="9"/>
  <c r="ES45" i="9"/>
  <c r="EH45" i="9"/>
  <c r="EL45" i="9"/>
  <c r="EP45" i="9"/>
  <c r="EI45" i="9"/>
  <c r="EM45" i="9"/>
  <c r="EQ45" i="9"/>
  <c r="EJ45" i="9"/>
  <c r="EN45" i="9"/>
  <c r="ER45" i="9"/>
  <c r="CC46" i="8"/>
  <c r="CG46" i="8"/>
  <c r="CK46" i="8"/>
  <c r="BZ46" i="8"/>
  <c r="CD46" i="8"/>
  <c r="CH46" i="8"/>
  <c r="CA46" i="8"/>
  <c r="CE46" i="8"/>
  <c r="CI46" i="8"/>
  <c r="CB46" i="8"/>
  <c r="CF46" i="8"/>
  <c r="CJ46" i="8"/>
  <c r="EH46" i="9"/>
  <c r="EL46" i="9"/>
  <c r="EP46" i="9"/>
  <c r="EI46" i="9"/>
  <c r="EM46" i="9"/>
  <c r="EQ46" i="9"/>
  <c r="EJ46" i="9"/>
  <c r="EN46" i="9"/>
  <c r="ER46" i="9"/>
  <c r="EK46" i="9"/>
  <c r="EO46" i="9"/>
  <c r="ES46" i="9"/>
  <c r="CC45" i="9"/>
  <c r="CG45" i="9"/>
  <c r="CK45" i="9"/>
  <c r="BZ45" i="9"/>
  <c r="CD45" i="9"/>
  <c r="CH45" i="9"/>
  <c r="CA45" i="9"/>
  <c r="CE45" i="9"/>
  <c r="CI45" i="9"/>
  <c r="CB45" i="9"/>
  <c r="CF45" i="9"/>
  <c r="CJ45" i="9"/>
  <c r="EV45" i="8"/>
  <c r="EZ45" i="8"/>
  <c r="FD45" i="8"/>
  <c r="EW45" i="8"/>
  <c r="FA45" i="8"/>
  <c r="FE45" i="8"/>
  <c r="ET45" i="8"/>
  <c r="EX45" i="8"/>
  <c r="FB45" i="8"/>
  <c r="EU45" i="8"/>
  <c r="EY45" i="8"/>
  <c r="FC45" i="8"/>
  <c r="BZ46" i="9"/>
  <c r="CD46" i="9"/>
  <c r="CH46" i="9"/>
  <c r="CA46" i="9"/>
  <c r="CE46" i="9"/>
  <c r="CI46" i="9"/>
  <c r="CB46" i="9"/>
  <c r="CF46" i="9"/>
  <c r="CJ46" i="9"/>
  <c r="CC46" i="9"/>
  <c r="CG46" i="9"/>
  <c r="CK46" i="9"/>
  <c r="DW45" i="10"/>
  <c r="EA45" i="10"/>
  <c r="EE45" i="10"/>
  <c r="DX45" i="10"/>
  <c r="EB45" i="10"/>
  <c r="EF45" i="10"/>
  <c r="DY45" i="10"/>
  <c r="EC45" i="10"/>
  <c r="EG45" i="10"/>
  <c r="DV45" i="10"/>
  <c r="DZ45" i="10"/>
  <c r="ED45" i="10"/>
  <c r="FG45" i="10"/>
  <c r="FK45" i="10"/>
  <c r="FO45" i="10"/>
  <c r="FH45" i="10"/>
  <c r="FL45" i="10"/>
  <c r="FP45" i="10"/>
  <c r="FI45" i="10"/>
  <c r="FM45" i="10"/>
  <c r="FQ45" i="10"/>
  <c r="FF45" i="10"/>
  <c r="FJ45" i="10"/>
  <c r="FN45" i="10"/>
  <c r="DL46" i="10"/>
  <c r="DP46" i="10"/>
  <c r="DT46" i="10"/>
  <c r="DM46" i="10"/>
  <c r="DQ46" i="10"/>
  <c r="DU46" i="10"/>
  <c r="DJ46" i="10"/>
  <c r="DN46" i="10"/>
  <c r="DR46" i="10"/>
  <c r="DK46" i="10"/>
  <c r="DO46" i="10"/>
  <c r="DS46" i="10"/>
  <c r="BC45" i="10"/>
  <c r="BG45" i="10"/>
  <c r="BK45" i="10"/>
  <c r="BD45" i="10"/>
  <c r="BH45" i="10"/>
  <c r="BL45" i="10"/>
  <c r="BE45" i="10"/>
  <c r="BI45" i="10"/>
  <c r="BM45" i="10"/>
  <c r="BB45" i="10"/>
  <c r="BF45" i="10"/>
  <c r="BJ45" i="10"/>
  <c r="EI45" i="10"/>
  <c r="EM45" i="10"/>
  <c r="EQ45" i="10"/>
  <c r="EJ45" i="10"/>
  <c r="EN45" i="10"/>
  <c r="ER45" i="10"/>
  <c r="EK45" i="10"/>
  <c r="EO45" i="10"/>
  <c r="ES45" i="10"/>
  <c r="EH45" i="10"/>
  <c r="EL45" i="10"/>
  <c r="EP45" i="10"/>
  <c r="DJ46" i="11"/>
  <c r="DN46" i="11"/>
  <c r="DR46" i="11"/>
  <c r="DK46" i="11"/>
  <c r="DO46" i="11"/>
  <c r="DS46" i="11"/>
  <c r="DL46" i="11"/>
  <c r="DP46" i="11"/>
  <c r="DT46" i="11"/>
  <c r="DM46" i="11"/>
  <c r="DQ46" i="11"/>
  <c r="DU46" i="11"/>
  <c r="BB46" i="11"/>
  <c r="BF46" i="11"/>
  <c r="BJ46" i="11"/>
  <c r="BC46" i="11"/>
  <c r="BG46" i="11"/>
  <c r="BK46" i="11"/>
  <c r="BD46" i="11"/>
  <c r="BH46" i="11"/>
  <c r="BL46" i="11"/>
  <c r="BE46" i="11"/>
  <c r="BI46" i="11"/>
  <c r="BM46" i="11"/>
  <c r="EH46" i="11"/>
  <c r="EL46" i="11"/>
  <c r="EP46" i="11"/>
  <c r="EI46" i="11"/>
  <c r="EM46" i="11"/>
  <c r="EQ46" i="11"/>
  <c r="EJ46" i="11"/>
  <c r="EN46" i="11"/>
  <c r="ER46" i="11"/>
  <c r="EK46" i="11"/>
  <c r="EO46" i="11"/>
  <c r="ES46" i="11"/>
  <c r="CC45" i="11"/>
  <c r="CG45" i="11"/>
  <c r="CK45" i="11"/>
  <c r="BZ45" i="11"/>
  <c r="CD45" i="11"/>
  <c r="CH45" i="11"/>
  <c r="CA45" i="11"/>
  <c r="CE45" i="11"/>
  <c r="CI45" i="11"/>
  <c r="CB45" i="11"/>
  <c r="CF45" i="11"/>
  <c r="CJ45" i="11"/>
  <c r="CA46" i="12"/>
  <c r="CE46" i="12"/>
  <c r="CI46" i="12"/>
  <c r="CB46" i="12"/>
  <c r="CF46" i="12"/>
  <c r="CJ46" i="12"/>
  <c r="CC46" i="12"/>
  <c r="CG46" i="12"/>
  <c r="CK46" i="12"/>
  <c r="BZ46" i="12"/>
  <c r="CD46" i="12"/>
  <c r="CH46" i="12"/>
  <c r="FG46" i="12"/>
  <c r="FK46" i="12"/>
  <c r="FO46" i="12"/>
  <c r="FH46" i="12"/>
  <c r="FL46" i="12"/>
  <c r="FP46" i="12"/>
  <c r="FI46" i="12"/>
  <c r="FM46" i="12"/>
  <c r="FQ46" i="12"/>
  <c r="FF46" i="12"/>
  <c r="FJ46" i="12"/>
  <c r="FN46" i="12"/>
  <c r="CX45" i="12"/>
  <c r="DB45" i="12"/>
  <c r="DF45" i="12"/>
  <c r="CY45" i="12"/>
  <c r="DC45" i="12"/>
  <c r="DG45" i="12"/>
  <c r="CZ45" i="12"/>
  <c r="DD45" i="12"/>
  <c r="DH45" i="12"/>
  <c r="DA45" i="12"/>
  <c r="DE45" i="12"/>
  <c r="DI45" i="12"/>
  <c r="BC46" i="12"/>
  <c r="BG46" i="12"/>
  <c r="BK46" i="12"/>
  <c r="BD46" i="12"/>
  <c r="BH46" i="12"/>
  <c r="BL46" i="12"/>
  <c r="BE46" i="12"/>
  <c r="BI46" i="12"/>
  <c r="BM46" i="12"/>
  <c r="BB46" i="12"/>
  <c r="BF46" i="12"/>
  <c r="BJ46" i="12"/>
  <c r="DV45" i="12"/>
  <c r="DZ45" i="12"/>
  <c r="ED45" i="12"/>
  <c r="DW45" i="12"/>
  <c r="EA45" i="12"/>
  <c r="EE45" i="12"/>
  <c r="DX45" i="12"/>
  <c r="EB45" i="12"/>
  <c r="EF45" i="12"/>
  <c r="DY45" i="12"/>
  <c r="EC45" i="12"/>
  <c r="EG45" i="12"/>
  <c r="ET45" i="13"/>
  <c r="EX45" i="13"/>
  <c r="FB45" i="13"/>
  <c r="EV45" i="13"/>
  <c r="FA45" i="13"/>
  <c r="EW45" i="13"/>
  <c r="FC45" i="13"/>
  <c r="EY45" i="13"/>
  <c r="FD45" i="13"/>
  <c r="EU45" i="13"/>
  <c r="EZ45" i="13"/>
  <c r="FE45" i="13"/>
  <c r="BO46" i="13"/>
  <c r="BS46" i="13"/>
  <c r="BW46" i="13"/>
  <c r="BP46" i="13"/>
  <c r="BT46" i="13"/>
  <c r="BX46" i="13"/>
  <c r="BQ46" i="13"/>
  <c r="BU46" i="13"/>
  <c r="BY46" i="13"/>
  <c r="BN46" i="13"/>
  <c r="BR46" i="13"/>
  <c r="BV46" i="13"/>
  <c r="CY46" i="13"/>
  <c r="DC46" i="13"/>
  <c r="DG46" i="13"/>
  <c r="CZ46" i="13"/>
  <c r="DD46" i="13"/>
  <c r="DH46" i="13"/>
  <c r="DA46" i="13"/>
  <c r="DE46" i="13"/>
  <c r="DI46" i="13"/>
  <c r="CX46" i="13"/>
  <c r="DB46" i="13"/>
  <c r="DF46" i="13"/>
  <c r="EI46" i="13"/>
  <c r="EM46" i="13"/>
  <c r="EQ46" i="13"/>
  <c r="EJ46" i="13"/>
  <c r="EN46" i="13"/>
  <c r="ER46" i="13"/>
  <c r="EK46" i="13"/>
  <c r="EO46" i="13"/>
  <c r="ES46" i="13"/>
  <c r="EH46" i="13"/>
  <c r="EL46" i="13"/>
  <c r="EP46" i="13"/>
  <c r="CX45" i="13"/>
  <c r="DB45" i="13"/>
  <c r="DF45" i="13"/>
  <c r="CZ45" i="13"/>
  <c r="DE45" i="13"/>
  <c r="DA45" i="13"/>
  <c r="DG45" i="13"/>
  <c r="DC45" i="13"/>
  <c r="DH45" i="13"/>
  <c r="CY45" i="13"/>
  <c r="DD45" i="13"/>
  <c r="DI45" i="13"/>
  <c r="ET46" i="14"/>
  <c r="EX46" i="14"/>
  <c r="FB46" i="14"/>
  <c r="EU46" i="14"/>
  <c r="EY46" i="14"/>
  <c r="FC46" i="14"/>
  <c r="AV46" i="14"/>
  <c r="EV46" i="14"/>
  <c r="EZ46" i="14"/>
  <c r="FD46" i="14"/>
  <c r="EW46" i="14"/>
  <c r="FA46" i="14"/>
  <c r="FE46" i="14"/>
  <c r="AX46" i="14"/>
  <c r="AM46" i="14"/>
  <c r="AY46" i="14"/>
  <c r="AZ46" i="14"/>
  <c r="BA46" i="14"/>
  <c r="CY45" i="14"/>
  <c r="DC45" i="14"/>
  <c r="DG45" i="14"/>
  <c r="AR45" i="14"/>
  <c r="CZ45" i="14"/>
  <c r="DD45" i="14"/>
  <c r="DH45" i="14"/>
  <c r="DA45" i="14"/>
  <c r="DE45" i="14"/>
  <c r="DI45" i="14"/>
  <c r="CX45" i="14"/>
  <c r="DB45" i="14"/>
  <c r="DF45" i="14"/>
  <c r="AM45" i="14"/>
  <c r="AY45" i="14"/>
  <c r="AZ45" i="14"/>
  <c r="BA45" i="14"/>
  <c r="AX45" i="14"/>
  <c r="DJ46" i="14"/>
  <c r="DN46" i="14"/>
  <c r="DR46" i="14"/>
  <c r="DK46" i="14"/>
  <c r="DO46" i="14"/>
  <c r="DS46" i="14"/>
  <c r="DL46" i="14"/>
  <c r="DP46" i="14"/>
  <c r="DT46" i="14"/>
  <c r="AS46" i="14"/>
  <c r="DM46" i="14"/>
  <c r="DQ46" i="14"/>
  <c r="DU46" i="14"/>
  <c r="DK46" i="15"/>
  <c r="DO46" i="15"/>
  <c r="DS46" i="15"/>
  <c r="DL46" i="15"/>
  <c r="DP46" i="15"/>
  <c r="DT46" i="15"/>
  <c r="DM46" i="15"/>
  <c r="DQ46" i="15"/>
  <c r="DU46" i="15"/>
  <c r="DJ46" i="15"/>
  <c r="DN46" i="15"/>
  <c r="DR46" i="15"/>
  <c r="BB45" i="15"/>
  <c r="BF45" i="15"/>
  <c r="BJ45" i="15"/>
  <c r="BC45" i="15"/>
  <c r="BG45" i="15"/>
  <c r="BK45" i="15"/>
  <c r="BD45" i="15"/>
  <c r="BH45" i="15"/>
  <c r="BL45" i="15"/>
  <c r="BE45" i="15"/>
  <c r="BI45" i="15"/>
  <c r="BM45" i="15"/>
  <c r="EH45" i="15"/>
  <c r="EL45" i="15"/>
  <c r="EP45" i="15"/>
  <c r="EI45" i="15"/>
  <c r="EM45" i="15"/>
  <c r="EQ45" i="15"/>
  <c r="EJ45" i="15"/>
  <c r="EN45" i="15"/>
  <c r="ER45" i="15"/>
  <c r="EK45" i="15"/>
  <c r="EO45" i="15"/>
  <c r="ES45" i="15"/>
  <c r="CM46" i="15"/>
  <c r="CQ46" i="15"/>
  <c r="CU46" i="15"/>
  <c r="CN46" i="15"/>
  <c r="CR46" i="15"/>
  <c r="CV46" i="15"/>
  <c r="CO46" i="15"/>
  <c r="CS46" i="15"/>
  <c r="CW46" i="15"/>
  <c r="CL46" i="15"/>
  <c r="CP46" i="15"/>
  <c r="CT46" i="15"/>
  <c r="EJ46" i="16"/>
  <c r="EN46" i="16"/>
  <c r="ER46" i="16"/>
  <c r="EK46" i="16"/>
  <c r="EO46" i="16"/>
  <c r="ES46" i="16"/>
  <c r="EH46" i="16"/>
  <c r="EL46" i="16"/>
  <c r="EP46" i="16"/>
  <c r="EI46" i="16"/>
  <c r="EM46" i="16"/>
  <c r="EQ46" i="16"/>
  <c r="CA45" i="16"/>
  <c r="CE45" i="16"/>
  <c r="CI45" i="16"/>
  <c r="CB45" i="16"/>
  <c r="CF45" i="16"/>
  <c r="CJ45" i="16"/>
  <c r="CC45" i="16"/>
  <c r="CG45" i="16"/>
  <c r="CK45" i="16"/>
  <c r="BZ45" i="16"/>
  <c r="CD45" i="16"/>
  <c r="CH45" i="16"/>
  <c r="DK45" i="16"/>
  <c r="DO45" i="16"/>
  <c r="DS45" i="16"/>
  <c r="DL45" i="16"/>
  <c r="DP45" i="16"/>
  <c r="DT45" i="16"/>
  <c r="DM45" i="16"/>
  <c r="DQ45" i="16"/>
  <c r="DU45" i="16"/>
  <c r="DJ45" i="16"/>
  <c r="DN45" i="16"/>
  <c r="DR45" i="16"/>
  <c r="BP46" i="16"/>
  <c r="BT46" i="16"/>
  <c r="BX46" i="16"/>
  <c r="BQ46" i="16"/>
  <c r="BU46" i="16"/>
  <c r="BY46" i="16"/>
  <c r="BN46" i="16"/>
  <c r="BR46" i="16"/>
  <c r="BV46" i="16"/>
  <c r="BO46" i="16"/>
  <c r="BS46" i="16"/>
  <c r="BW46" i="16"/>
  <c r="EV46" i="16"/>
  <c r="EZ46" i="16"/>
  <c r="FD46" i="16"/>
  <c r="EW46" i="16"/>
  <c r="FA46" i="16"/>
  <c r="FE46" i="16"/>
  <c r="ET46" i="16"/>
  <c r="EX46" i="16"/>
  <c r="FB46" i="16"/>
  <c r="EU46" i="16"/>
  <c r="EY46" i="16"/>
  <c r="FC46" i="16"/>
  <c r="CM45" i="16"/>
  <c r="CQ45" i="16"/>
  <c r="CU45" i="16"/>
  <c r="CN45" i="16"/>
  <c r="CR45" i="16"/>
  <c r="CV45" i="16"/>
  <c r="CO45" i="16"/>
  <c r="CS45" i="16"/>
  <c r="CW45" i="16"/>
  <c r="CL45" i="16"/>
  <c r="CP45" i="16"/>
  <c r="CT45" i="16"/>
  <c r="EH62" i="8"/>
  <c r="AB18" i="9"/>
  <c r="DP62" i="7"/>
  <c r="CH62" i="7"/>
  <c r="CG62" i="7"/>
  <c r="EG62" i="7"/>
  <c r="CZ62" i="7"/>
  <c r="DT62" i="7"/>
  <c r="AX62" i="7"/>
  <c r="EH46" i="7"/>
  <c r="EL46" i="7"/>
  <c r="EP46" i="7"/>
  <c r="EI46" i="7"/>
  <c r="EM46" i="7"/>
  <c r="EQ46" i="7"/>
  <c r="EJ46" i="7"/>
  <c r="EN46" i="7"/>
  <c r="ER46" i="7"/>
  <c r="EK46" i="7"/>
  <c r="EO46" i="7"/>
  <c r="ES46" i="7"/>
  <c r="AB64" i="8"/>
  <c r="AF64" i="8"/>
  <c r="AC64" i="8"/>
  <c r="AG64" i="8"/>
  <c r="AD64" i="8"/>
  <c r="AE64" i="8"/>
  <c r="AD64" i="12"/>
  <c r="AE64" i="12"/>
  <c r="AB64" i="12"/>
  <c r="AF64" i="12"/>
  <c r="AC64" i="12"/>
  <c r="AG64" i="12"/>
  <c r="AC64" i="16"/>
  <c r="AG64" i="16"/>
  <c r="AD64" i="16"/>
  <c r="AE64" i="16"/>
  <c r="AB64" i="16"/>
  <c r="AF64" i="16"/>
  <c r="AF62" i="8"/>
  <c r="F8" i="17" s="1"/>
  <c r="AQ20" i="9"/>
  <c r="AU20" i="9"/>
  <c r="AY20" i="9"/>
  <c r="AR20" i="9"/>
  <c r="AV20" i="9"/>
  <c r="AZ20" i="9"/>
  <c r="AS20" i="9"/>
  <c r="AW20" i="9"/>
  <c r="BA20" i="9"/>
  <c r="AT20" i="9"/>
  <c r="Q20" i="9"/>
  <c r="AX20" i="9"/>
  <c r="AP20" i="9"/>
  <c r="AQ35" i="9"/>
  <c r="AU35" i="9"/>
  <c r="AY35" i="9"/>
  <c r="AR35" i="9"/>
  <c r="AV35" i="9"/>
  <c r="AZ35" i="9"/>
  <c r="AS35" i="9"/>
  <c r="AW35" i="9"/>
  <c r="BA35" i="9"/>
  <c r="AT35" i="9"/>
  <c r="Q35" i="9"/>
  <c r="AX35" i="9"/>
  <c r="AP35" i="9"/>
  <c r="AL43" i="9"/>
  <c r="AK43" i="9"/>
  <c r="AK62" i="9" s="1"/>
  <c r="K9" i="17" s="1"/>
  <c r="AF43" i="9"/>
  <c r="AF62" i="9" s="1"/>
  <c r="F9" i="17" s="1"/>
  <c r="D43" i="11"/>
  <c r="AC43" i="10"/>
  <c r="AG43" i="10"/>
  <c r="AK43" i="10"/>
  <c r="A43" i="10"/>
  <c r="AD43" i="10"/>
  <c r="AH43" i="10"/>
  <c r="AL43" i="10"/>
  <c r="AE43" i="10"/>
  <c r="AI43" i="10"/>
  <c r="AB43" i="10"/>
  <c r="AF43" i="10"/>
  <c r="AJ43" i="10"/>
  <c r="D52" i="11"/>
  <c r="A52" i="10"/>
  <c r="D59" i="11"/>
  <c r="A59" i="10"/>
  <c r="CR62" i="7"/>
  <c r="BB46" i="7"/>
  <c r="BB62" i="7" s="1"/>
  <c r="BF46" i="7"/>
  <c r="BF62" i="7" s="1"/>
  <c r="BJ46" i="7"/>
  <c r="BJ62" i="7" s="1"/>
  <c r="BC46" i="7"/>
  <c r="BC62" i="7" s="1"/>
  <c r="BG46" i="7"/>
  <c r="BK46" i="7"/>
  <c r="BD46" i="7"/>
  <c r="BD62" i="7" s="1"/>
  <c r="BH46" i="7"/>
  <c r="BL46" i="7"/>
  <c r="BL62" i="7" s="1"/>
  <c r="BE46" i="7"/>
  <c r="BE62" i="7" s="1"/>
  <c r="BI46" i="7"/>
  <c r="BI62" i="7" s="1"/>
  <c r="BM46" i="7"/>
  <c r="BM62" i="7" s="1"/>
  <c r="AB62" i="8"/>
  <c r="B8" i="17" s="1"/>
  <c r="BK62" i="7"/>
  <c r="DF62" i="7"/>
  <c r="DE62" i="7"/>
  <c r="BN46" i="7"/>
  <c r="BN62" i="7" s="1"/>
  <c r="BR46" i="7"/>
  <c r="BR62" i="7" s="1"/>
  <c r="BV46" i="7"/>
  <c r="BV62" i="7" s="1"/>
  <c r="BO46" i="7"/>
  <c r="BO62" i="7" s="1"/>
  <c r="BS46" i="7"/>
  <c r="BS62" i="7" s="1"/>
  <c r="BW46" i="7"/>
  <c r="BW62" i="7" s="1"/>
  <c r="BP46" i="7"/>
  <c r="BP62" i="7" s="1"/>
  <c r="BT46" i="7"/>
  <c r="BT62" i="7" s="1"/>
  <c r="BX46" i="7"/>
  <c r="BX62" i="7" s="1"/>
  <c r="BQ46" i="7"/>
  <c r="BQ62" i="7" s="1"/>
  <c r="BU46" i="7"/>
  <c r="BU62" i="7" s="1"/>
  <c r="BY46" i="7"/>
  <c r="BY62" i="7" s="1"/>
  <c r="AE62" i="7"/>
  <c r="E7" i="17" s="1"/>
  <c r="DO62" i="8" l="1"/>
  <c r="R62" i="8"/>
  <c r="C26" i="17" s="1"/>
  <c r="DU62" i="8"/>
  <c r="DK62" i="8"/>
  <c r="DD62" i="8"/>
  <c r="DR62" i="8"/>
  <c r="AU62" i="8"/>
  <c r="AP62" i="8"/>
  <c r="DE62" i="8"/>
  <c r="V62" i="8"/>
  <c r="G26" i="17" s="1"/>
  <c r="EE62" i="8"/>
  <c r="FJ62" i="8"/>
  <c r="FI62" i="8"/>
  <c r="FO62" i="8"/>
  <c r="AL62" i="9"/>
  <c r="L9" i="17" s="1"/>
  <c r="AT62" i="8"/>
  <c r="Q62" i="8"/>
  <c r="B26" i="17" s="1"/>
  <c r="AZ62" i="8"/>
  <c r="DQ62" i="8"/>
  <c r="BN62" i="8"/>
  <c r="BE62" i="8"/>
  <c r="EA62" i="8"/>
  <c r="X62" i="8"/>
  <c r="I26" i="17" s="1"/>
  <c r="FF62" i="8"/>
  <c r="FP62" i="8"/>
  <c r="FK62" i="8"/>
  <c r="S62" i="8"/>
  <c r="D26" i="17" s="1"/>
  <c r="Q34" i="17" s="1"/>
  <c r="DA62" i="8"/>
  <c r="T62" i="8"/>
  <c r="E26" i="17" s="1"/>
  <c r="DN62" i="8"/>
  <c r="DS62" i="8"/>
  <c r="U62" i="8"/>
  <c r="F26" i="17" s="1"/>
  <c r="BA62" i="8"/>
  <c r="AV62" i="8"/>
  <c r="W62" i="8"/>
  <c r="H26" i="17" s="1"/>
  <c r="BY62" i="8"/>
  <c r="BH62" i="8"/>
  <c r="DH62" i="8"/>
  <c r="DB62" i="8"/>
  <c r="FQ62" i="8"/>
  <c r="FL62" i="8"/>
  <c r="FG62" i="8"/>
  <c r="O14" i="18" s="1"/>
  <c r="BM62" i="8"/>
  <c r="DJ62" i="8"/>
  <c r="EN62" i="8"/>
  <c r="FA62" i="8"/>
  <c r="FB62" i="8"/>
  <c r="CA62" i="8"/>
  <c r="CL62" i="8"/>
  <c r="EK62" i="8"/>
  <c r="EQ62" i="8"/>
  <c r="EL62" i="8"/>
  <c r="CS62" i="8"/>
  <c r="CT62" i="8"/>
  <c r="CQ62" i="7"/>
  <c r="BV62" i="8"/>
  <c r="BU62" i="8"/>
  <c r="CX62" i="8"/>
  <c r="DZ62" i="8"/>
  <c r="BB62" i="8"/>
  <c r="EO62" i="8"/>
  <c r="CH62" i="8"/>
  <c r="ER62" i="8"/>
  <c r="DW62" i="8"/>
  <c r="CO62" i="8"/>
  <c r="CU62" i="8"/>
  <c r="CP62" i="8"/>
  <c r="AZ62" i="7"/>
  <c r="AU62" i="7"/>
  <c r="DS62" i="7"/>
  <c r="DN62" i="7"/>
  <c r="CI62" i="8"/>
  <c r="CD62" i="8"/>
  <c r="CN62" i="8"/>
  <c r="ES62" i="8"/>
  <c r="ED62" i="8"/>
  <c r="CV62" i="8"/>
  <c r="CQ62" i="8"/>
  <c r="ET62" i="8"/>
  <c r="EW62" i="8"/>
  <c r="CW62" i="7"/>
  <c r="BS62" i="8"/>
  <c r="AW62" i="8"/>
  <c r="AR62" i="8"/>
  <c r="AX62" i="8"/>
  <c r="DF62" i="8"/>
  <c r="DI62" i="8"/>
  <c r="BG62" i="7"/>
  <c r="ED62" i="7"/>
  <c r="BI62" i="8"/>
  <c r="EM62" i="8"/>
  <c r="FE62" i="8"/>
  <c r="EZ62" i="8"/>
  <c r="CE62" i="8"/>
  <c r="EJ62" i="8"/>
  <c r="EP62" i="8"/>
  <c r="EX62" i="8"/>
  <c r="CW62" i="8"/>
  <c r="I14" i="18" s="1"/>
  <c r="CR62" i="8"/>
  <c r="CM62" i="8"/>
  <c r="FD62" i="8"/>
  <c r="CU62" i="7"/>
  <c r="CP62" i="7"/>
  <c r="I4" i="18" s="1"/>
  <c r="BJ62" i="8"/>
  <c r="BO62" i="8"/>
  <c r="G4" i="18" s="1"/>
  <c r="AS62" i="8"/>
  <c r="AY62" i="8"/>
  <c r="BA62" i="7"/>
  <c r="BL62" i="8"/>
  <c r="BF62" i="8"/>
  <c r="E3" i="18"/>
  <c r="T21" i="17"/>
  <c r="T47" i="17"/>
  <c r="T34" i="17"/>
  <c r="H2" i="18"/>
  <c r="Q21" i="17"/>
  <c r="Q47" i="17"/>
  <c r="R34" i="17"/>
  <c r="R47" i="17"/>
  <c r="R21" i="17"/>
  <c r="S21" i="17"/>
  <c r="S47" i="17"/>
  <c r="S34" i="17"/>
  <c r="J2" i="18"/>
  <c r="O21" i="17"/>
  <c r="O34" i="17"/>
  <c r="O47" i="17"/>
  <c r="G3" i="18"/>
  <c r="V21" i="17"/>
  <c r="V34" i="17"/>
  <c r="V47" i="17"/>
  <c r="J3" i="18"/>
  <c r="G2" i="18"/>
  <c r="U21" i="17"/>
  <c r="U34" i="17"/>
  <c r="U47" i="17"/>
  <c r="P21" i="17"/>
  <c r="P47" i="17"/>
  <c r="P34" i="17"/>
  <c r="EW40" i="10"/>
  <c r="FA40" i="10"/>
  <c r="FE40" i="10"/>
  <c r="ET40" i="10"/>
  <c r="EX40" i="10"/>
  <c r="FB40" i="10"/>
  <c r="EU40" i="10"/>
  <c r="EY40" i="10"/>
  <c r="FC40" i="10"/>
  <c r="EV40" i="10"/>
  <c r="EZ40" i="10"/>
  <c r="FD40" i="10"/>
  <c r="D40" i="12"/>
  <c r="AC40" i="11"/>
  <c r="AG40" i="11"/>
  <c r="AK40" i="11"/>
  <c r="A40" i="11"/>
  <c r="AD40" i="11"/>
  <c r="AH40" i="11"/>
  <c r="AL40" i="11"/>
  <c r="AE40" i="11"/>
  <c r="AI40" i="11"/>
  <c r="AB40" i="11"/>
  <c r="AF40" i="11"/>
  <c r="AJ40" i="11"/>
  <c r="DA36" i="10"/>
  <c r="DE36" i="10"/>
  <c r="DI36" i="10"/>
  <c r="CX36" i="10"/>
  <c r="DB36" i="10"/>
  <c r="DF36" i="10"/>
  <c r="V36" i="10"/>
  <c r="CY36" i="10"/>
  <c r="DC36" i="10"/>
  <c r="DG36" i="10"/>
  <c r="CZ36" i="10"/>
  <c r="DD36" i="10"/>
  <c r="DH36" i="10"/>
  <c r="BQ27" i="10"/>
  <c r="BU27" i="10"/>
  <c r="BY27" i="10"/>
  <c r="BN27" i="10"/>
  <c r="BR27" i="10"/>
  <c r="BV27" i="10"/>
  <c r="BO27" i="10"/>
  <c r="BS27" i="10"/>
  <c r="BW27" i="10"/>
  <c r="S27" i="10"/>
  <c r="BP27" i="10"/>
  <c r="BT27" i="10"/>
  <c r="BX27" i="10"/>
  <c r="X27" i="10"/>
  <c r="DY27" i="10"/>
  <c r="EC27" i="10"/>
  <c r="EG27" i="10"/>
  <c r="DV27" i="10"/>
  <c r="DZ27" i="10"/>
  <c r="ED27" i="10"/>
  <c r="DW27" i="10"/>
  <c r="EA27" i="10"/>
  <c r="EE27" i="10"/>
  <c r="DX27" i="10"/>
  <c r="EB27" i="10"/>
  <c r="EF27" i="10"/>
  <c r="EK19" i="10"/>
  <c r="EO19" i="10"/>
  <c r="ES19" i="10"/>
  <c r="EH19" i="10"/>
  <c r="EL19" i="10"/>
  <c r="EP19" i="10"/>
  <c r="EI19" i="10"/>
  <c r="EM19" i="10"/>
  <c r="EQ19" i="10"/>
  <c r="EJ19" i="10"/>
  <c r="EN19" i="10"/>
  <c r="ER19" i="10"/>
  <c r="BO9" i="10"/>
  <c r="BS9" i="10"/>
  <c r="BW9" i="10"/>
  <c r="BP9" i="10"/>
  <c r="BT9" i="10"/>
  <c r="BX9" i="10"/>
  <c r="BN9" i="10"/>
  <c r="BR9" i="10"/>
  <c r="BV9" i="10"/>
  <c r="BQ9" i="10"/>
  <c r="BU9" i="10"/>
  <c r="BY9" i="10"/>
  <c r="EU9" i="10"/>
  <c r="EY9" i="10"/>
  <c r="FC9" i="10"/>
  <c r="EV9" i="10"/>
  <c r="EZ9" i="10"/>
  <c r="FD9" i="10"/>
  <c r="ET9" i="10"/>
  <c r="EX9" i="10"/>
  <c r="FB9" i="10"/>
  <c r="EW9" i="10"/>
  <c r="FA9" i="10"/>
  <c r="FE9" i="10"/>
  <c r="D52" i="12"/>
  <c r="A52" i="11"/>
  <c r="DW43" i="10"/>
  <c r="EA43" i="10"/>
  <c r="EE43" i="10"/>
  <c r="DX43" i="10"/>
  <c r="EB43" i="10"/>
  <c r="EF43" i="10"/>
  <c r="X43" i="10"/>
  <c r="DY43" i="10"/>
  <c r="EC43" i="10"/>
  <c r="EG43" i="10"/>
  <c r="DV43" i="10"/>
  <c r="DZ43" i="10"/>
  <c r="ED43" i="10"/>
  <c r="BO43" i="10"/>
  <c r="BS43" i="10"/>
  <c r="BW43" i="10"/>
  <c r="S43" i="10"/>
  <c r="BP43" i="10"/>
  <c r="BT43" i="10"/>
  <c r="BX43" i="10"/>
  <c r="BQ43" i="10"/>
  <c r="BU43" i="10"/>
  <c r="BY43" i="10"/>
  <c r="BN43" i="10"/>
  <c r="BR43" i="10"/>
  <c r="BV43" i="10"/>
  <c r="R43" i="10"/>
  <c r="BC43" i="10"/>
  <c r="BG43" i="10"/>
  <c r="BK43" i="10"/>
  <c r="BD43" i="10"/>
  <c r="BH43" i="10"/>
  <c r="BL43" i="10"/>
  <c r="BE43" i="10"/>
  <c r="BI43" i="10"/>
  <c r="BM43" i="10"/>
  <c r="BB43" i="10"/>
  <c r="BF43" i="10"/>
  <c r="BJ43" i="10"/>
  <c r="FI43" i="9"/>
  <c r="FM43" i="9"/>
  <c r="FQ43" i="9"/>
  <c r="FF43" i="9"/>
  <c r="FJ43" i="9"/>
  <c r="FN43" i="9"/>
  <c r="FG43" i="9"/>
  <c r="FK43" i="9"/>
  <c r="FO43" i="9"/>
  <c r="FH43" i="9"/>
  <c r="FL43" i="9"/>
  <c r="FP43" i="9"/>
  <c r="D56" i="12"/>
  <c r="A56" i="11"/>
  <c r="DM40" i="10"/>
  <c r="DQ40" i="10"/>
  <c r="DU40" i="10"/>
  <c r="DJ40" i="10"/>
  <c r="DN40" i="10"/>
  <c r="DR40" i="10"/>
  <c r="DK40" i="10"/>
  <c r="DO40" i="10"/>
  <c r="DS40" i="10"/>
  <c r="W40" i="10"/>
  <c r="DL40" i="10"/>
  <c r="DP40" i="10"/>
  <c r="DT40" i="10"/>
  <c r="DA40" i="10"/>
  <c r="DE40" i="10"/>
  <c r="DI40" i="10"/>
  <c r="CX40" i="10"/>
  <c r="DB40" i="10"/>
  <c r="DF40" i="10"/>
  <c r="V40" i="10"/>
  <c r="CY40" i="10"/>
  <c r="DC40" i="10"/>
  <c r="DG40" i="10"/>
  <c r="CZ40" i="10"/>
  <c r="DD40" i="10"/>
  <c r="DH40" i="10"/>
  <c r="AS40" i="10"/>
  <c r="AW40" i="10"/>
  <c r="BA40" i="10"/>
  <c r="Q40" i="10"/>
  <c r="AP40" i="10"/>
  <c r="AT40" i="10"/>
  <c r="AX40" i="10"/>
  <c r="AQ40" i="10"/>
  <c r="AU40" i="10"/>
  <c r="AY40" i="10"/>
  <c r="AR40" i="10"/>
  <c r="AV40" i="10"/>
  <c r="AZ40" i="10"/>
  <c r="BQ36" i="10"/>
  <c r="BU36" i="10"/>
  <c r="BY36" i="10"/>
  <c r="BN36" i="10"/>
  <c r="BR36" i="10"/>
  <c r="BV36" i="10"/>
  <c r="BO36" i="10"/>
  <c r="BS36" i="10"/>
  <c r="BW36" i="10"/>
  <c r="S36" i="10"/>
  <c r="BP36" i="10"/>
  <c r="BT36" i="10"/>
  <c r="BX36" i="10"/>
  <c r="BE36" i="10"/>
  <c r="BI36" i="10"/>
  <c r="BM36" i="10"/>
  <c r="BB36" i="10"/>
  <c r="BF36" i="10"/>
  <c r="BJ36" i="10"/>
  <c r="R36" i="10"/>
  <c r="BC36" i="10"/>
  <c r="BG36" i="10"/>
  <c r="BK36" i="10"/>
  <c r="BD36" i="10"/>
  <c r="BH36" i="10"/>
  <c r="BL36" i="10"/>
  <c r="X36" i="10"/>
  <c r="DY36" i="10"/>
  <c r="EC36" i="10"/>
  <c r="EG36" i="10"/>
  <c r="DV36" i="10"/>
  <c r="DZ36" i="10"/>
  <c r="ED36" i="10"/>
  <c r="DW36" i="10"/>
  <c r="EA36" i="10"/>
  <c r="EE36" i="10"/>
  <c r="DX36" i="10"/>
  <c r="EB36" i="10"/>
  <c r="EF36" i="10"/>
  <c r="EK27" i="10"/>
  <c r="EO27" i="10"/>
  <c r="ES27" i="10"/>
  <c r="EH27" i="10"/>
  <c r="EL27" i="10"/>
  <c r="EP27" i="10"/>
  <c r="EI27" i="10"/>
  <c r="EM27" i="10"/>
  <c r="EQ27" i="10"/>
  <c r="EJ27" i="10"/>
  <c r="EN27" i="10"/>
  <c r="ER27" i="10"/>
  <c r="T27" i="10"/>
  <c r="CC27" i="10"/>
  <c r="CG27" i="10"/>
  <c r="CK27" i="10"/>
  <c r="BZ27" i="10"/>
  <c r="CD27" i="10"/>
  <c r="CH27" i="10"/>
  <c r="CA27" i="10"/>
  <c r="CE27" i="10"/>
  <c r="CI27" i="10"/>
  <c r="CB27" i="10"/>
  <c r="CF27" i="10"/>
  <c r="CJ27" i="10"/>
  <c r="FI19" i="10"/>
  <c r="FM19" i="10"/>
  <c r="FQ19" i="10"/>
  <c r="FF19" i="10"/>
  <c r="FJ19" i="10"/>
  <c r="FN19" i="10"/>
  <c r="FG19" i="10"/>
  <c r="FK19" i="10"/>
  <c r="FO19" i="10"/>
  <c r="FH19" i="10"/>
  <c r="FL19" i="10"/>
  <c r="FP19" i="10"/>
  <c r="EW19" i="10"/>
  <c r="FA19" i="10"/>
  <c r="FE19" i="10"/>
  <c r="ET19" i="10"/>
  <c r="EX19" i="10"/>
  <c r="FB19" i="10"/>
  <c r="EU19" i="10"/>
  <c r="EY19" i="10"/>
  <c r="FC19" i="10"/>
  <c r="EV19" i="10"/>
  <c r="EZ19" i="10"/>
  <c r="FD19" i="10"/>
  <c r="CO19" i="10"/>
  <c r="CS19" i="10"/>
  <c r="CW19" i="10"/>
  <c r="U19" i="10"/>
  <c r="CL19" i="10"/>
  <c r="CP19" i="10"/>
  <c r="CT19" i="10"/>
  <c r="CM19" i="10"/>
  <c r="CQ19" i="10"/>
  <c r="CU19" i="10"/>
  <c r="CN19" i="10"/>
  <c r="CR19" i="10"/>
  <c r="CV19" i="10"/>
  <c r="D19" i="12"/>
  <c r="AC19" i="11"/>
  <c r="AG19" i="11"/>
  <c r="AK19" i="11"/>
  <c r="A19" i="11"/>
  <c r="AD19" i="11"/>
  <c r="AH19" i="11"/>
  <c r="AL19" i="11"/>
  <c r="AE19" i="11"/>
  <c r="AI19" i="11"/>
  <c r="AB19" i="11"/>
  <c r="AF19" i="11"/>
  <c r="AJ19" i="11"/>
  <c r="CM9" i="10"/>
  <c r="CQ9" i="10"/>
  <c r="CU9" i="10"/>
  <c r="CN9" i="10"/>
  <c r="CR9" i="10"/>
  <c r="CV9" i="10"/>
  <c r="CL9" i="10"/>
  <c r="CP9" i="10"/>
  <c r="CT9" i="10"/>
  <c r="CW9" i="10"/>
  <c r="CO9" i="10"/>
  <c r="CS9" i="10"/>
  <c r="D9" i="12"/>
  <c r="R9" i="11"/>
  <c r="V9" i="11"/>
  <c r="Z9" i="11"/>
  <c r="AD9" i="11"/>
  <c r="AH9" i="11"/>
  <c r="AL9" i="11"/>
  <c r="A9" i="11"/>
  <c r="S9" i="11"/>
  <c r="W9" i="11"/>
  <c r="AA9" i="11"/>
  <c r="AE9" i="11"/>
  <c r="AI9" i="11"/>
  <c r="Q9" i="11"/>
  <c r="U9" i="11"/>
  <c r="Y9" i="11"/>
  <c r="AC9" i="11"/>
  <c r="AG9" i="11"/>
  <c r="AK9" i="11"/>
  <c r="T9" i="11"/>
  <c r="AJ9" i="11"/>
  <c r="X9" i="11"/>
  <c r="AB9" i="11"/>
  <c r="AF9" i="11"/>
  <c r="CY9" i="10"/>
  <c r="DC9" i="10"/>
  <c r="DG9" i="10"/>
  <c r="CZ9" i="10"/>
  <c r="DD9" i="10"/>
  <c r="DH9" i="10"/>
  <c r="CX9" i="10"/>
  <c r="DB9" i="10"/>
  <c r="DF9" i="10"/>
  <c r="DA9" i="10"/>
  <c r="DE9" i="10"/>
  <c r="DI9" i="10"/>
  <c r="CB12" i="10"/>
  <c r="CF12" i="10"/>
  <c r="CJ12" i="10"/>
  <c r="CA12" i="10"/>
  <c r="CE12" i="10"/>
  <c r="CI12" i="10"/>
  <c r="BZ12" i="10"/>
  <c r="CH12" i="10"/>
  <c r="CC12" i="10"/>
  <c r="CK12" i="10"/>
  <c r="CD12" i="10"/>
  <c r="CG12" i="10"/>
  <c r="FH12" i="10"/>
  <c r="FL12" i="10"/>
  <c r="FP12" i="10"/>
  <c r="FG12" i="10"/>
  <c r="FK12" i="10"/>
  <c r="FO12" i="10"/>
  <c r="FJ12" i="10"/>
  <c r="FM12" i="10"/>
  <c r="FF12" i="10"/>
  <c r="FN12" i="10"/>
  <c r="FI12" i="10"/>
  <c r="FQ12" i="10"/>
  <c r="EV12" i="10"/>
  <c r="EZ12" i="10"/>
  <c r="FD12" i="10"/>
  <c r="EU12" i="10"/>
  <c r="EY12" i="10"/>
  <c r="FC12" i="10"/>
  <c r="ET12" i="10"/>
  <c r="FB12" i="10"/>
  <c r="EW12" i="10"/>
  <c r="FE12" i="10"/>
  <c r="EX12" i="10"/>
  <c r="FA12" i="10"/>
  <c r="AQ41" i="10"/>
  <c r="AU41" i="10"/>
  <c r="AY41" i="10"/>
  <c r="AR41" i="10"/>
  <c r="AV41" i="10"/>
  <c r="AZ41" i="10"/>
  <c r="AS41" i="10"/>
  <c r="AW41" i="10"/>
  <c r="BA41" i="10"/>
  <c r="Q41" i="10"/>
  <c r="AP41" i="10"/>
  <c r="AT41" i="10"/>
  <c r="AX41" i="10"/>
  <c r="DK41" i="10"/>
  <c r="DO41" i="10"/>
  <c r="DS41" i="10"/>
  <c r="W41" i="10"/>
  <c r="DL41" i="10"/>
  <c r="DP41" i="10"/>
  <c r="DT41" i="10"/>
  <c r="DM41" i="10"/>
  <c r="DQ41" i="10"/>
  <c r="DU41" i="10"/>
  <c r="DJ41" i="10"/>
  <c r="DN41" i="10"/>
  <c r="DR41" i="10"/>
  <c r="V41" i="10"/>
  <c r="CY41" i="10"/>
  <c r="DC41" i="10"/>
  <c r="DG41" i="10"/>
  <c r="CZ41" i="10"/>
  <c r="DD41" i="10"/>
  <c r="DH41" i="10"/>
  <c r="DA41" i="10"/>
  <c r="DE41" i="10"/>
  <c r="DI41" i="10"/>
  <c r="CX41" i="10"/>
  <c r="DB41" i="10"/>
  <c r="DF41" i="10"/>
  <c r="CM37" i="10"/>
  <c r="CQ37" i="10"/>
  <c r="CU37" i="10"/>
  <c r="CN37" i="10"/>
  <c r="CR37" i="10"/>
  <c r="CV37" i="10"/>
  <c r="CO37" i="10"/>
  <c r="CS37" i="10"/>
  <c r="CW37" i="10"/>
  <c r="U37" i="10"/>
  <c r="CL37" i="10"/>
  <c r="CP37" i="10"/>
  <c r="CT37" i="10"/>
  <c r="FG37" i="10"/>
  <c r="FK37" i="10"/>
  <c r="FO37" i="10"/>
  <c r="FH37" i="10"/>
  <c r="FL37" i="10"/>
  <c r="FP37" i="10"/>
  <c r="FI37" i="10"/>
  <c r="FM37" i="10"/>
  <c r="FQ37" i="10"/>
  <c r="FF37" i="10"/>
  <c r="FJ37" i="10"/>
  <c r="FN37" i="10"/>
  <c r="EU37" i="10"/>
  <c r="EY37" i="10"/>
  <c r="FC37" i="10"/>
  <c r="EV37" i="10"/>
  <c r="EZ37" i="10"/>
  <c r="FD37" i="10"/>
  <c r="EW37" i="10"/>
  <c r="FA37" i="10"/>
  <c r="FE37" i="10"/>
  <c r="ET37" i="10"/>
  <c r="EX37" i="10"/>
  <c r="FB37" i="10"/>
  <c r="BZ62" i="8"/>
  <c r="DA11" i="10"/>
  <c r="DE11" i="10"/>
  <c r="DI11" i="10"/>
  <c r="CX11" i="10"/>
  <c r="DB11" i="10"/>
  <c r="DF11" i="10"/>
  <c r="CZ11" i="10"/>
  <c r="DD11" i="10"/>
  <c r="DH11" i="10"/>
  <c r="CY11" i="10"/>
  <c r="DC11" i="10"/>
  <c r="DG11" i="10"/>
  <c r="DM11" i="10"/>
  <c r="DQ11" i="10"/>
  <c r="DU11" i="10"/>
  <c r="DJ11" i="10"/>
  <c r="DN11" i="10"/>
  <c r="DR11" i="10"/>
  <c r="DL11" i="10"/>
  <c r="DP11" i="10"/>
  <c r="DT11" i="10"/>
  <c r="DK11" i="10"/>
  <c r="DO11" i="10"/>
  <c r="DS11" i="10"/>
  <c r="BQ7" i="10"/>
  <c r="BU7" i="10"/>
  <c r="BY7" i="10"/>
  <c r="BN7" i="10"/>
  <c r="BR7" i="10"/>
  <c r="BV7" i="10"/>
  <c r="BO7" i="10"/>
  <c r="BS7" i="10"/>
  <c r="BW7" i="10"/>
  <c r="BP7" i="10"/>
  <c r="BT7" i="10"/>
  <c r="BX7" i="10"/>
  <c r="EW7" i="10"/>
  <c r="FA7" i="10"/>
  <c r="FE7" i="10"/>
  <c r="ET7" i="10"/>
  <c r="EX7" i="10"/>
  <c r="FB7" i="10"/>
  <c r="EU7" i="10"/>
  <c r="EY7" i="10"/>
  <c r="FC7" i="10"/>
  <c r="EV7" i="10"/>
  <c r="EZ7" i="10"/>
  <c r="FD7" i="10"/>
  <c r="AS11" i="10"/>
  <c r="AW11" i="10"/>
  <c r="BA11" i="10"/>
  <c r="AP11" i="10"/>
  <c r="AT11" i="10"/>
  <c r="AX11" i="10"/>
  <c r="AR11" i="10"/>
  <c r="AV11" i="10"/>
  <c r="AZ11" i="10"/>
  <c r="AY11" i="10"/>
  <c r="AQ11" i="10"/>
  <c r="AU11" i="10"/>
  <c r="DY7" i="10"/>
  <c r="EC7" i="10"/>
  <c r="EG7" i="10"/>
  <c r="DV7" i="10"/>
  <c r="DZ7" i="10"/>
  <c r="ED7" i="10"/>
  <c r="DW7" i="10"/>
  <c r="EA7" i="10"/>
  <c r="EE7" i="10"/>
  <c r="DX7" i="10"/>
  <c r="EB7" i="10"/>
  <c r="EF7" i="10"/>
  <c r="X22" i="17"/>
  <c r="X48" i="17"/>
  <c r="X35" i="17"/>
  <c r="V20" i="17"/>
  <c r="V46" i="17"/>
  <c r="V33" i="17"/>
  <c r="D53" i="12"/>
  <c r="A53" i="11"/>
  <c r="DM34" i="10"/>
  <c r="DQ34" i="10"/>
  <c r="DU34" i="10"/>
  <c r="DJ34" i="10"/>
  <c r="DN34" i="10"/>
  <c r="DR34" i="10"/>
  <c r="DK34" i="10"/>
  <c r="DO34" i="10"/>
  <c r="DS34" i="10"/>
  <c r="W34" i="10"/>
  <c r="DL34" i="10"/>
  <c r="DP34" i="10"/>
  <c r="DT34" i="10"/>
  <c r="DA34" i="10"/>
  <c r="DE34" i="10"/>
  <c r="DI34" i="10"/>
  <c r="CX34" i="10"/>
  <c r="DB34" i="10"/>
  <c r="DF34" i="10"/>
  <c r="V34" i="10"/>
  <c r="CY34" i="10"/>
  <c r="DC34" i="10"/>
  <c r="DG34" i="10"/>
  <c r="CZ34" i="10"/>
  <c r="DD34" i="10"/>
  <c r="DH34" i="10"/>
  <c r="AS34" i="10"/>
  <c r="AW34" i="10"/>
  <c r="BA34" i="10"/>
  <c r="Q34" i="10"/>
  <c r="AP34" i="10"/>
  <c r="AT34" i="10"/>
  <c r="AX34" i="10"/>
  <c r="AQ34" i="10"/>
  <c r="AU34" i="10"/>
  <c r="AY34" i="10"/>
  <c r="AR34" i="10"/>
  <c r="AV34" i="10"/>
  <c r="AZ34" i="10"/>
  <c r="BQ25" i="10"/>
  <c r="BU25" i="10"/>
  <c r="BY25" i="10"/>
  <c r="BN25" i="10"/>
  <c r="BR25" i="10"/>
  <c r="BV25" i="10"/>
  <c r="BO25" i="10"/>
  <c r="BS25" i="10"/>
  <c r="BW25" i="10"/>
  <c r="S25" i="10"/>
  <c r="BP25" i="10"/>
  <c r="BT25" i="10"/>
  <c r="BX25" i="10"/>
  <c r="BE25" i="10"/>
  <c r="BI25" i="10"/>
  <c r="BM25" i="10"/>
  <c r="BB25" i="10"/>
  <c r="BF25" i="10"/>
  <c r="BJ25" i="10"/>
  <c r="R25" i="10"/>
  <c r="BC25" i="10"/>
  <c r="BG25" i="10"/>
  <c r="BK25" i="10"/>
  <c r="BD25" i="10"/>
  <c r="BH25" i="10"/>
  <c r="BL25" i="10"/>
  <c r="X25" i="10"/>
  <c r="DY25" i="10"/>
  <c r="EC25" i="10"/>
  <c r="EG25" i="10"/>
  <c r="DV25" i="10"/>
  <c r="DZ25" i="10"/>
  <c r="ED25" i="10"/>
  <c r="DW25" i="10"/>
  <c r="EA25" i="10"/>
  <c r="EE25" i="10"/>
  <c r="DX25" i="10"/>
  <c r="EB25" i="10"/>
  <c r="EF25" i="10"/>
  <c r="EK17" i="10"/>
  <c r="EO17" i="10"/>
  <c r="ES17" i="10"/>
  <c r="EH17" i="10"/>
  <c r="EL17" i="10"/>
  <c r="EP17" i="10"/>
  <c r="EI17" i="10"/>
  <c r="EM17" i="10"/>
  <c r="EQ17" i="10"/>
  <c r="EJ17" i="10"/>
  <c r="EN17" i="10"/>
  <c r="ER17" i="10"/>
  <c r="T17" i="10"/>
  <c r="CC17" i="10"/>
  <c r="CG17" i="10"/>
  <c r="CK17" i="10"/>
  <c r="BZ17" i="10"/>
  <c r="CD17" i="10"/>
  <c r="CH17" i="10"/>
  <c r="CA17" i="10"/>
  <c r="CE17" i="10"/>
  <c r="CI17" i="10"/>
  <c r="CB17" i="10"/>
  <c r="CF17" i="10"/>
  <c r="CJ17" i="10"/>
  <c r="BD8" i="10"/>
  <c r="BH8" i="10"/>
  <c r="BL8" i="10"/>
  <c r="BE8" i="10"/>
  <c r="BI8" i="10"/>
  <c r="BM8" i="10"/>
  <c r="BB8" i="10"/>
  <c r="BF8" i="10"/>
  <c r="BJ8" i="10"/>
  <c r="BC8" i="10"/>
  <c r="BG8" i="10"/>
  <c r="BK8" i="10"/>
  <c r="EJ8" i="10"/>
  <c r="EN8" i="10"/>
  <c r="ER8" i="10"/>
  <c r="EK8" i="10"/>
  <c r="EO8" i="10"/>
  <c r="ES8" i="10"/>
  <c r="EH8" i="10"/>
  <c r="EL8" i="10"/>
  <c r="EP8" i="10"/>
  <c r="EI8" i="10"/>
  <c r="EM8" i="10"/>
  <c r="EQ8" i="10"/>
  <c r="DL8" i="10"/>
  <c r="DP8" i="10"/>
  <c r="DT8" i="10"/>
  <c r="DM8" i="10"/>
  <c r="DQ8" i="10"/>
  <c r="DU8" i="10"/>
  <c r="DJ8" i="10"/>
  <c r="DN8" i="10"/>
  <c r="DR8" i="10"/>
  <c r="DK8" i="10"/>
  <c r="DO8" i="10"/>
  <c r="DS8" i="10"/>
  <c r="AQ33" i="10"/>
  <c r="AU33" i="10"/>
  <c r="AY33" i="10"/>
  <c r="AR33" i="10"/>
  <c r="AV33" i="10"/>
  <c r="AZ33" i="10"/>
  <c r="AS33" i="10"/>
  <c r="AW33" i="10"/>
  <c r="BA33" i="10"/>
  <c r="Q33" i="10"/>
  <c r="AP33" i="10"/>
  <c r="AT33" i="10"/>
  <c r="AX33" i="10"/>
  <c r="DK33" i="10"/>
  <c r="DO33" i="10"/>
  <c r="DS33" i="10"/>
  <c r="W33" i="10"/>
  <c r="DL33" i="10"/>
  <c r="DP33" i="10"/>
  <c r="DT33" i="10"/>
  <c r="DM33" i="10"/>
  <c r="DQ33" i="10"/>
  <c r="DU33" i="10"/>
  <c r="DJ33" i="10"/>
  <c r="DN33" i="10"/>
  <c r="DR33" i="10"/>
  <c r="V33" i="10"/>
  <c r="CY33" i="10"/>
  <c r="DC33" i="10"/>
  <c r="DG33" i="10"/>
  <c r="CZ33" i="10"/>
  <c r="DD33" i="10"/>
  <c r="DH33" i="10"/>
  <c r="DA33" i="10"/>
  <c r="DE33" i="10"/>
  <c r="DI33" i="10"/>
  <c r="CX33" i="10"/>
  <c r="DB33" i="10"/>
  <c r="DF33" i="10"/>
  <c r="EI28" i="10"/>
  <c r="EM28" i="10"/>
  <c r="EQ28" i="10"/>
  <c r="EJ28" i="10"/>
  <c r="EN28" i="10"/>
  <c r="ER28" i="10"/>
  <c r="EK28" i="10"/>
  <c r="EO28" i="10"/>
  <c r="ES28" i="10"/>
  <c r="EH28" i="10"/>
  <c r="EL28" i="10"/>
  <c r="EP28" i="10"/>
  <c r="CA28" i="10"/>
  <c r="CE28" i="10"/>
  <c r="CI28" i="10"/>
  <c r="CB28" i="10"/>
  <c r="CF28" i="10"/>
  <c r="CJ28" i="10"/>
  <c r="T28" i="10"/>
  <c r="CC28" i="10"/>
  <c r="CG28" i="10"/>
  <c r="CK28" i="10"/>
  <c r="BZ28" i="10"/>
  <c r="CD28" i="10"/>
  <c r="CH28" i="10"/>
  <c r="D28" i="12"/>
  <c r="AE28" i="11"/>
  <c r="AI28" i="11"/>
  <c r="AB28" i="11"/>
  <c r="AF28" i="11"/>
  <c r="AJ28" i="11"/>
  <c r="AC28" i="11"/>
  <c r="AG28" i="11"/>
  <c r="AK28" i="11"/>
  <c r="A28" i="11"/>
  <c r="AD28" i="11"/>
  <c r="AH28" i="11"/>
  <c r="AL28" i="11"/>
  <c r="AQ24" i="10"/>
  <c r="AU24" i="10"/>
  <c r="AY24" i="10"/>
  <c r="AR24" i="10"/>
  <c r="AV24" i="10"/>
  <c r="AZ24" i="10"/>
  <c r="AS24" i="10"/>
  <c r="AW24" i="10"/>
  <c r="BA24" i="10"/>
  <c r="Q24" i="10"/>
  <c r="AP24" i="10"/>
  <c r="AT24" i="10"/>
  <c r="AX24" i="10"/>
  <c r="DK24" i="10"/>
  <c r="DO24" i="10"/>
  <c r="DS24" i="10"/>
  <c r="W24" i="10"/>
  <c r="DL24" i="10"/>
  <c r="DP24" i="10"/>
  <c r="DT24" i="10"/>
  <c r="DM24" i="10"/>
  <c r="DQ24" i="10"/>
  <c r="DU24" i="10"/>
  <c r="DJ24" i="10"/>
  <c r="DN24" i="10"/>
  <c r="DR24" i="10"/>
  <c r="V24" i="10"/>
  <c r="CY24" i="10"/>
  <c r="DC24" i="10"/>
  <c r="DG24" i="10"/>
  <c r="CZ24" i="10"/>
  <c r="DD24" i="10"/>
  <c r="DH24" i="10"/>
  <c r="DA24" i="10"/>
  <c r="DE24" i="10"/>
  <c r="DI24" i="10"/>
  <c r="CX24" i="10"/>
  <c r="DB24" i="10"/>
  <c r="DF24" i="10"/>
  <c r="EI20" i="10"/>
  <c r="EM20" i="10"/>
  <c r="EQ20" i="10"/>
  <c r="EJ20" i="10"/>
  <c r="EN20" i="10"/>
  <c r="ER20" i="10"/>
  <c r="EK20" i="10"/>
  <c r="EO20" i="10"/>
  <c r="ES20" i="10"/>
  <c r="EH20" i="10"/>
  <c r="EL20" i="10"/>
  <c r="EP20" i="10"/>
  <c r="CA20" i="10"/>
  <c r="CE20" i="10"/>
  <c r="CI20" i="10"/>
  <c r="CB20" i="10"/>
  <c r="CF20" i="10"/>
  <c r="CJ20" i="10"/>
  <c r="T20" i="10"/>
  <c r="CC20" i="10"/>
  <c r="CG20" i="10"/>
  <c r="CK20" i="10"/>
  <c r="BZ20" i="10"/>
  <c r="CD20" i="10"/>
  <c r="CH20" i="10"/>
  <c r="D20" i="12"/>
  <c r="AE20" i="11"/>
  <c r="AI20" i="11"/>
  <c r="AB20" i="11"/>
  <c r="AF20" i="11"/>
  <c r="AJ20" i="11"/>
  <c r="AC20" i="11"/>
  <c r="AG20" i="11"/>
  <c r="AK20" i="11"/>
  <c r="A20" i="11"/>
  <c r="AD20" i="11"/>
  <c r="AH20" i="11"/>
  <c r="AL20" i="11"/>
  <c r="AR14" i="10"/>
  <c r="AV14" i="10"/>
  <c r="AZ14" i="10"/>
  <c r="AQ14" i="10"/>
  <c r="AU14" i="10"/>
  <c r="AY14" i="10"/>
  <c r="AS14" i="10"/>
  <c r="BA14" i="10"/>
  <c r="Q14" i="10"/>
  <c r="AT14" i="10"/>
  <c r="AW14" i="10"/>
  <c r="AP14" i="10"/>
  <c r="AX14" i="10"/>
  <c r="BD14" i="10"/>
  <c r="BH14" i="10"/>
  <c r="BL14" i="10"/>
  <c r="R14" i="10"/>
  <c r="BC14" i="10"/>
  <c r="BG14" i="10"/>
  <c r="BK14" i="10"/>
  <c r="BI14" i="10"/>
  <c r="BB14" i="10"/>
  <c r="BJ14" i="10"/>
  <c r="BE14" i="10"/>
  <c r="BM14" i="10"/>
  <c r="BF14" i="10"/>
  <c r="DT62" i="8"/>
  <c r="EV62" i="8"/>
  <c r="BQ43" i="9"/>
  <c r="BU43" i="9"/>
  <c r="BY43" i="9"/>
  <c r="BN43" i="9"/>
  <c r="BR43" i="9"/>
  <c r="BV43" i="9"/>
  <c r="BO43" i="9"/>
  <c r="BS43" i="9"/>
  <c r="BW43" i="9"/>
  <c r="S43" i="9"/>
  <c r="BP43" i="9"/>
  <c r="BT43" i="9"/>
  <c r="BX43" i="9"/>
  <c r="FI45" i="7"/>
  <c r="FI62" i="7" s="1"/>
  <c r="FM45" i="7"/>
  <c r="FM62" i="7" s="1"/>
  <c r="FQ45" i="7"/>
  <c r="FQ62" i="7" s="1"/>
  <c r="O13" i="18" s="1"/>
  <c r="FF45" i="7"/>
  <c r="FF62" i="7" s="1"/>
  <c r="FJ45" i="7"/>
  <c r="FJ62" i="7" s="1"/>
  <c r="FN45" i="7"/>
  <c r="FN62" i="7" s="1"/>
  <c r="FG45" i="7"/>
  <c r="FG62" i="7" s="1"/>
  <c r="FK45" i="7"/>
  <c r="FK62" i="7" s="1"/>
  <c r="FO45" i="7"/>
  <c r="FO62" i="7" s="1"/>
  <c r="AL62" i="7"/>
  <c r="L7" i="17" s="1"/>
  <c r="FH45" i="7"/>
  <c r="FH62" i="7" s="1"/>
  <c r="FL45" i="7"/>
  <c r="FL62" i="7" s="1"/>
  <c r="FP45" i="7"/>
  <c r="FP62" i="7" s="1"/>
  <c r="D55" i="12"/>
  <c r="A55" i="11"/>
  <c r="FI38" i="10"/>
  <c r="FM38" i="10"/>
  <c r="FQ38" i="10"/>
  <c r="FF38" i="10"/>
  <c r="FJ38" i="10"/>
  <c r="FN38" i="10"/>
  <c r="FG38" i="10"/>
  <c r="FK38" i="10"/>
  <c r="FO38" i="10"/>
  <c r="FH38" i="10"/>
  <c r="FL38" i="10"/>
  <c r="FP38" i="10"/>
  <c r="EW38" i="10"/>
  <c r="FA38" i="10"/>
  <c r="FE38" i="10"/>
  <c r="ET38" i="10"/>
  <c r="EX38" i="10"/>
  <c r="FB38" i="10"/>
  <c r="EU38" i="10"/>
  <c r="EY38" i="10"/>
  <c r="FC38" i="10"/>
  <c r="EV38" i="10"/>
  <c r="EZ38" i="10"/>
  <c r="FD38" i="10"/>
  <c r="CO38" i="10"/>
  <c r="CS38" i="10"/>
  <c r="CW38" i="10"/>
  <c r="U38" i="10"/>
  <c r="CL38" i="10"/>
  <c r="CP38" i="10"/>
  <c r="CT38" i="10"/>
  <c r="CM38" i="10"/>
  <c r="CQ38" i="10"/>
  <c r="CU38" i="10"/>
  <c r="CN38" i="10"/>
  <c r="CR38" i="10"/>
  <c r="CV38" i="10"/>
  <c r="D38" i="12"/>
  <c r="AC38" i="11"/>
  <c r="AG38" i="11"/>
  <c r="AK38" i="11"/>
  <c r="A38" i="11"/>
  <c r="AD38" i="11"/>
  <c r="AH38" i="11"/>
  <c r="AL38" i="11"/>
  <c r="AE38" i="11"/>
  <c r="AI38" i="11"/>
  <c r="AB38" i="11"/>
  <c r="AF38" i="11"/>
  <c r="AJ38" i="11"/>
  <c r="EK32" i="10"/>
  <c r="EO32" i="10"/>
  <c r="ES32" i="10"/>
  <c r="EH32" i="10"/>
  <c r="EL32" i="10"/>
  <c r="EP32" i="10"/>
  <c r="EI32" i="10"/>
  <c r="EM32" i="10"/>
  <c r="EQ32" i="10"/>
  <c r="EJ32" i="10"/>
  <c r="EN32" i="10"/>
  <c r="ER32" i="10"/>
  <c r="T32" i="10"/>
  <c r="CC32" i="10"/>
  <c r="CG32" i="10"/>
  <c r="CK32" i="10"/>
  <c r="BZ32" i="10"/>
  <c r="CD32" i="10"/>
  <c r="CH32" i="10"/>
  <c r="CA32" i="10"/>
  <c r="CE32" i="10"/>
  <c r="CI32" i="10"/>
  <c r="CB32" i="10"/>
  <c r="CF32" i="10"/>
  <c r="CJ32" i="10"/>
  <c r="FI23" i="10"/>
  <c r="FM23" i="10"/>
  <c r="FQ23" i="10"/>
  <c r="FF23" i="10"/>
  <c r="FJ23" i="10"/>
  <c r="FN23" i="10"/>
  <c r="FG23" i="10"/>
  <c r="FK23" i="10"/>
  <c r="FO23" i="10"/>
  <c r="FH23" i="10"/>
  <c r="FL23" i="10"/>
  <c r="FP23" i="10"/>
  <c r="EW23" i="10"/>
  <c r="FA23" i="10"/>
  <c r="FE23" i="10"/>
  <c r="ET23" i="10"/>
  <c r="EX23" i="10"/>
  <c r="FB23" i="10"/>
  <c r="EU23" i="10"/>
  <c r="EY23" i="10"/>
  <c r="FC23" i="10"/>
  <c r="EV23" i="10"/>
  <c r="EZ23" i="10"/>
  <c r="FD23" i="10"/>
  <c r="CO23" i="10"/>
  <c r="CS23" i="10"/>
  <c r="CW23" i="10"/>
  <c r="U23" i="10"/>
  <c r="CL23" i="10"/>
  <c r="CP23" i="10"/>
  <c r="CT23" i="10"/>
  <c r="CM23" i="10"/>
  <c r="CQ23" i="10"/>
  <c r="CU23" i="10"/>
  <c r="CN23" i="10"/>
  <c r="CR23" i="10"/>
  <c r="CV23" i="10"/>
  <c r="D23" i="12"/>
  <c r="AC23" i="11"/>
  <c r="AG23" i="11"/>
  <c r="AK23" i="11"/>
  <c r="A23" i="11"/>
  <c r="AD23" i="11"/>
  <c r="AH23" i="11"/>
  <c r="AL23" i="11"/>
  <c r="AE23" i="11"/>
  <c r="AI23" i="11"/>
  <c r="AB23" i="11"/>
  <c r="AF23" i="11"/>
  <c r="AJ23" i="11"/>
  <c r="BB15" i="10"/>
  <c r="BF15" i="10"/>
  <c r="BJ15" i="10"/>
  <c r="BG15" i="10"/>
  <c r="BL15" i="10"/>
  <c r="R15" i="10"/>
  <c r="BC15" i="10"/>
  <c r="BH15" i="10"/>
  <c r="BM15" i="10"/>
  <c r="BD15" i="10"/>
  <c r="BI15" i="10"/>
  <c r="BE15" i="10"/>
  <c r="BK15" i="10"/>
  <c r="BZ15" i="10"/>
  <c r="CD15" i="10"/>
  <c r="CH15" i="10"/>
  <c r="CB15" i="10"/>
  <c r="CG15" i="10"/>
  <c r="CC15" i="10"/>
  <c r="CI15" i="10"/>
  <c r="CE15" i="10"/>
  <c r="CJ15" i="10"/>
  <c r="T15" i="10"/>
  <c r="CA15" i="10"/>
  <c r="CF15" i="10"/>
  <c r="CK15" i="10"/>
  <c r="D15" i="12"/>
  <c r="AC15" i="11"/>
  <c r="AG15" i="11"/>
  <c r="AK15" i="11"/>
  <c r="A15" i="11"/>
  <c r="AD15" i="11"/>
  <c r="AH15" i="11"/>
  <c r="AL15" i="11"/>
  <c r="AF15" i="11"/>
  <c r="AI15" i="11"/>
  <c r="AB15" i="11"/>
  <c r="AJ15" i="11"/>
  <c r="AE15" i="11"/>
  <c r="AQ39" i="10"/>
  <c r="AU39" i="10"/>
  <c r="AY39" i="10"/>
  <c r="AR39" i="10"/>
  <c r="AV39" i="10"/>
  <c r="AZ39" i="10"/>
  <c r="AS39" i="10"/>
  <c r="AW39" i="10"/>
  <c r="BA39" i="10"/>
  <c r="Q39" i="10"/>
  <c r="AP39" i="10"/>
  <c r="AT39" i="10"/>
  <c r="AX39" i="10"/>
  <c r="DK39" i="10"/>
  <c r="DO39" i="10"/>
  <c r="DS39" i="10"/>
  <c r="W39" i="10"/>
  <c r="DL39" i="10"/>
  <c r="DP39" i="10"/>
  <c r="DT39" i="10"/>
  <c r="DM39" i="10"/>
  <c r="DQ39" i="10"/>
  <c r="DU39" i="10"/>
  <c r="DJ39" i="10"/>
  <c r="DN39" i="10"/>
  <c r="DR39" i="10"/>
  <c r="V39" i="10"/>
  <c r="CY39" i="10"/>
  <c r="DC39" i="10"/>
  <c r="DG39" i="10"/>
  <c r="CZ39" i="10"/>
  <c r="DD39" i="10"/>
  <c r="DH39" i="10"/>
  <c r="DA39" i="10"/>
  <c r="DE39" i="10"/>
  <c r="DI39" i="10"/>
  <c r="CX39" i="10"/>
  <c r="DB39" i="10"/>
  <c r="DF39" i="10"/>
  <c r="AQ18" i="10"/>
  <c r="AU18" i="10"/>
  <c r="AY18" i="10"/>
  <c r="AR18" i="10"/>
  <c r="AV18" i="10"/>
  <c r="AZ18" i="10"/>
  <c r="AS18" i="10"/>
  <c r="AW18" i="10"/>
  <c r="BA18" i="10"/>
  <c r="Q18" i="10"/>
  <c r="AP18" i="10"/>
  <c r="AT18" i="10"/>
  <c r="AX18" i="10"/>
  <c r="DK18" i="10"/>
  <c r="DO18" i="10"/>
  <c r="DS18" i="10"/>
  <c r="W18" i="10"/>
  <c r="DL18" i="10"/>
  <c r="DP18" i="10"/>
  <c r="DT18" i="10"/>
  <c r="DM18" i="10"/>
  <c r="DQ18" i="10"/>
  <c r="DU18" i="10"/>
  <c r="DJ18" i="10"/>
  <c r="DN18" i="10"/>
  <c r="DR18" i="10"/>
  <c r="V18" i="10"/>
  <c r="CY18" i="10"/>
  <c r="DC18" i="10"/>
  <c r="DG18" i="10"/>
  <c r="CZ18" i="10"/>
  <c r="DD18" i="10"/>
  <c r="DH18" i="10"/>
  <c r="DA18" i="10"/>
  <c r="DE18" i="10"/>
  <c r="DI18" i="10"/>
  <c r="CX18" i="10"/>
  <c r="DB18" i="10"/>
  <c r="DF18" i="10"/>
  <c r="BT62" i="8"/>
  <c r="CY62" i="8"/>
  <c r="AP62" i="7"/>
  <c r="E2" i="18" s="1"/>
  <c r="AS43" i="9"/>
  <c r="AW43" i="9"/>
  <c r="BA43" i="9"/>
  <c r="Q43" i="9"/>
  <c r="AP43" i="9"/>
  <c r="AT43" i="9"/>
  <c r="AX43" i="9"/>
  <c r="AQ43" i="9"/>
  <c r="AU43" i="9"/>
  <c r="AY43" i="9"/>
  <c r="AR43" i="9"/>
  <c r="AV43" i="9"/>
  <c r="AZ43" i="9"/>
  <c r="DX62" i="7"/>
  <c r="FI29" i="10"/>
  <c r="FM29" i="10"/>
  <c r="FQ29" i="10"/>
  <c r="FF29" i="10"/>
  <c r="FJ29" i="10"/>
  <c r="FN29" i="10"/>
  <c r="FG29" i="10"/>
  <c r="FK29" i="10"/>
  <c r="FO29" i="10"/>
  <c r="FH29" i="10"/>
  <c r="FL29" i="10"/>
  <c r="FP29" i="10"/>
  <c r="EW29" i="10"/>
  <c r="FA29" i="10"/>
  <c r="FE29" i="10"/>
  <c r="ET29" i="10"/>
  <c r="EX29" i="10"/>
  <c r="FB29" i="10"/>
  <c r="EU29" i="10"/>
  <c r="EY29" i="10"/>
  <c r="FC29" i="10"/>
  <c r="EV29" i="10"/>
  <c r="EZ29" i="10"/>
  <c r="FD29" i="10"/>
  <c r="CO29" i="10"/>
  <c r="CS29" i="10"/>
  <c r="CW29" i="10"/>
  <c r="U29" i="10"/>
  <c r="CL29" i="10"/>
  <c r="CP29" i="10"/>
  <c r="CT29" i="10"/>
  <c r="CM29" i="10"/>
  <c r="CQ29" i="10"/>
  <c r="CU29" i="10"/>
  <c r="CN29" i="10"/>
  <c r="CR29" i="10"/>
  <c r="CV29" i="10"/>
  <c r="D29" i="12"/>
  <c r="AC29" i="11"/>
  <c r="AG29" i="11"/>
  <c r="AK29" i="11"/>
  <c r="A29" i="11"/>
  <c r="AD29" i="11"/>
  <c r="AH29" i="11"/>
  <c r="AL29" i="11"/>
  <c r="AE29" i="11"/>
  <c r="AI29" i="11"/>
  <c r="AB29" i="11"/>
  <c r="AF29" i="11"/>
  <c r="AJ29" i="11"/>
  <c r="DM21" i="10"/>
  <c r="DQ21" i="10"/>
  <c r="DU21" i="10"/>
  <c r="DJ21" i="10"/>
  <c r="DN21" i="10"/>
  <c r="DR21" i="10"/>
  <c r="DK21" i="10"/>
  <c r="DO21" i="10"/>
  <c r="DS21" i="10"/>
  <c r="W21" i="10"/>
  <c r="DL21" i="10"/>
  <c r="DP21" i="10"/>
  <c r="DT21" i="10"/>
  <c r="DA21" i="10"/>
  <c r="DE21" i="10"/>
  <c r="DI21" i="10"/>
  <c r="CX21" i="10"/>
  <c r="DB21" i="10"/>
  <c r="DF21" i="10"/>
  <c r="V21" i="10"/>
  <c r="CY21" i="10"/>
  <c r="DC21" i="10"/>
  <c r="DG21" i="10"/>
  <c r="CZ21" i="10"/>
  <c r="DD21" i="10"/>
  <c r="DH21" i="10"/>
  <c r="AS21" i="10"/>
  <c r="AW21" i="10"/>
  <c r="BA21" i="10"/>
  <c r="Q21" i="10"/>
  <c r="AP21" i="10"/>
  <c r="AT21" i="10"/>
  <c r="AX21" i="10"/>
  <c r="AQ21" i="10"/>
  <c r="AU21" i="10"/>
  <c r="AY21" i="10"/>
  <c r="AR21" i="10"/>
  <c r="AV21" i="10"/>
  <c r="AZ21" i="10"/>
  <c r="DJ13" i="10"/>
  <c r="DN13" i="10"/>
  <c r="DR13" i="10"/>
  <c r="DM13" i="10"/>
  <c r="DQ13" i="10"/>
  <c r="DU13" i="10"/>
  <c r="DL13" i="10"/>
  <c r="DT13" i="10"/>
  <c r="DO13" i="10"/>
  <c r="DP13" i="10"/>
  <c r="W13" i="10"/>
  <c r="DK13" i="10"/>
  <c r="DS13" i="10"/>
  <c r="ET13" i="10"/>
  <c r="EX13" i="10"/>
  <c r="FB13" i="10"/>
  <c r="EW13" i="10"/>
  <c r="FA13" i="10"/>
  <c r="FE13" i="10"/>
  <c r="EZ13" i="10"/>
  <c r="EU13" i="10"/>
  <c r="FC13" i="10"/>
  <c r="EV13" i="10"/>
  <c r="FD13" i="10"/>
  <c r="EY13" i="10"/>
  <c r="BZ13" i="10"/>
  <c r="CD13" i="10"/>
  <c r="CH13" i="10"/>
  <c r="T13" i="10"/>
  <c r="CC13" i="10"/>
  <c r="CG13" i="10"/>
  <c r="CK13" i="10"/>
  <c r="CF13" i="10"/>
  <c r="CA13" i="10"/>
  <c r="CI13" i="10"/>
  <c r="CB13" i="10"/>
  <c r="CJ13" i="10"/>
  <c r="CE13" i="10"/>
  <c r="Q13" i="10"/>
  <c r="AP13" i="10"/>
  <c r="AT13" i="10"/>
  <c r="AX13" i="10"/>
  <c r="AS13" i="10"/>
  <c r="AW13" i="10"/>
  <c r="BA13" i="10"/>
  <c r="AR13" i="10"/>
  <c r="AZ13" i="10"/>
  <c r="AU13" i="10"/>
  <c r="AV13" i="10"/>
  <c r="AQ13" i="10"/>
  <c r="AY13" i="10"/>
  <c r="EI42" i="9"/>
  <c r="EM42" i="9"/>
  <c r="EQ42" i="9"/>
  <c r="EJ42" i="9"/>
  <c r="EN42" i="9"/>
  <c r="ER42" i="9"/>
  <c r="EK42" i="9"/>
  <c r="EO42" i="9"/>
  <c r="ES42" i="9"/>
  <c r="EH42" i="9"/>
  <c r="EL42" i="9"/>
  <c r="EP42" i="9"/>
  <c r="CA42" i="9"/>
  <c r="CE42" i="9"/>
  <c r="CI42" i="9"/>
  <c r="CB42" i="9"/>
  <c r="CF42" i="9"/>
  <c r="CJ42" i="9"/>
  <c r="T42" i="9"/>
  <c r="CC42" i="9"/>
  <c r="CG42" i="9"/>
  <c r="CK42" i="9"/>
  <c r="BZ42" i="9"/>
  <c r="CD42" i="9"/>
  <c r="CH42" i="9"/>
  <c r="D42" i="11"/>
  <c r="AE42" i="10"/>
  <c r="AI42" i="10"/>
  <c r="AI62" i="10" s="1"/>
  <c r="I10" i="17" s="1"/>
  <c r="AB42" i="10"/>
  <c r="AF42" i="10"/>
  <c r="AJ42" i="10"/>
  <c r="AC42" i="10"/>
  <c r="AG42" i="10"/>
  <c r="AK42" i="10"/>
  <c r="A42" i="10"/>
  <c r="AD42" i="10"/>
  <c r="AD62" i="10" s="1"/>
  <c r="D10" i="17" s="1"/>
  <c r="AH42" i="10"/>
  <c r="AL42" i="10"/>
  <c r="AQ35" i="10"/>
  <c r="AU35" i="10"/>
  <c r="AY35" i="10"/>
  <c r="AR35" i="10"/>
  <c r="AV35" i="10"/>
  <c r="AZ35" i="10"/>
  <c r="AS35" i="10"/>
  <c r="AW35" i="10"/>
  <c r="BA35" i="10"/>
  <c r="Q35" i="10"/>
  <c r="AP35" i="10"/>
  <c r="AT35" i="10"/>
  <c r="AX35" i="10"/>
  <c r="DK35" i="10"/>
  <c r="DO35" i="10"/>
  <c r="DS35" i="10"/>
  <c r="W35" i="10"/>
  <c r="DL35" i="10"/>
  <c r="DP35" i="10"/>
  <c r="DT35" i="10"/>
  <c r="DM35" i="10"/>
  <c r="DQ35" i="10"/>
  <c r="DU35" i="10"/>
  <c r="DJ35" i="10"/>
  <c r="DN35" i="10"/>
  <c r="DR35" i="10"/>
  <c r="V35" i="10"/>
  <c r="CY35" i="10"/>
  <c r="DC35" i="10"/>
  <c r="DG35" i="10"/>
  <c r="CZ35" i="10"/>
  <c r="DD35" i="10"/>
  <c r="DH35" i="10"/>
  <c r="DA35" i="10"/>
  <c r="DE35" i="10"/>
  <c r="DI35" i="10"/>
  <c r="CX35" i="10"/>
  <c r="DB35" i="10"/>
  <c r="DF35" i="10"/>
  <c r="EI30" i="10"/>
  <c r="EM30" i="10"/>
  <c r="EQ30" i="10"/>
  <c r="EJ30" i="10"/>
  <c r="EN30" i="10"/>
  <c r="ER30" i="10"/>
  <c r="EK30" i="10"/>
  <c r="EO30" i="10"/>
  <c r="ES30" i="10"/>
  <c r="EH30" i="10"/>
  <c r="EL30" i="10"/>
  <c r="EP30" i="10"/>
  <c r="CA30" i="10"/>
  <c r="CE30" i="10"/>
  <c r="CI30" i="10"/>
  <c r="CB30" i="10"/>
  <c r="CF30" i="10"/>
  <c r="CJ30" i="10"/>
  <c r="T30" i="10"/>
  <c r="CC30" i="10"/>
  <c r="CG30" i="10"/>
  <c r="CK30" i="10"/>
  <c r="BZ30" i="10"/>
  <c r="CD30" i="10"/>
  <c r="CH30" i="10"/>
  <c r="D30" i="12"/>
  <c r="AE30" i="11"/>
  <c r="AI30" i="11"/>
  <c r="AB30" i="11"/>
  <c r="AF30" i="11"/>
  <c r="AJ30" i="11"/>
  <c r="AC30" i="11"/>
  <c r="AG30" i="11"/>
  <c r="AK30" i="11"/>
  <c r="A30" i="11"/>
  <c r="AD30" i="11"/>
  <c r="AH30" i="11"/>
  <c r="AL30" i="11"/>
  <c r="AQ26" i="10"/>
  <c r="AU26" i="10"/>
  <c r="AY26" i="10"/>
  <c r="AR26" i="10"/>
  <c r="AV26" i="10"/>
  <c r="AZ26" i="10"/>
  <c r="AS26" i="10"/>
  <c r="AW26" i="10"/>
  <c r="BA26" i="10"/>
  <c r="Q26" i="10"/>
  <c r="AP26" i="10"/>
  <c r="AT26" i="10"/>
  <c r="AX26" i="10"/>
  <c r="DK26" i="10"/>
  <c r="DO26" i="10"/>
  <c r="DS26" i="10"/>
  <c r="W26" i="10"/>
  <c r="DL26" i="10"/>
  <c r="DP26" i="10"/>
  <c r="DT26" i="10"/>
  <c r="DM26" i="10"/>
  <c r="DQ26" i="10"/>
  <c r="DU26" i="10"/>
  <c r="DJ26" i="10"/>
  <c r="DN26" i="10"/>
  <c r="DR26" i="10"/>
  <c r="V26" i="10"/>
  <c r="CY26" i="10"/>
  <c r="DC26" i="10"/>
  <c r="DG26" i="10"/>
  <c r="CZ26" i="10"/>
  <c r="DD26" i="10"/>
  <c r="DH26" i="10"/>
  <c r="DA26" i="10"/>
  <c r="DE26" i="10"/>
  <c r="DI26" i="10"/>
  <c r="CX26" i="10"/>
  <c r="DB26" i="10"/>
  <c r="DF26" i="10"/>
  <c r="EI22" i="10"/>
  <c r="EM22" i="10"/>
  <c r="EQ22" i="10"/>
  <c r="EJ22" i="10"/>
  <c r="EN22" i="10"/>
  <c r="ER22" i="10"/>
  <c r="EK22" i="10"/>
  <c r="EO22" i="10"/>
  <c r="ES22" i="10"/>
  <c r="EH22" i="10"/>
  <c r="EL22" i="10"/>
  <c r="EP22" i="10"/>
  <c r="CA22" i="10"/>
  <c r="CE22" i="10"/>
  <c r="CI22" i="10"/>
  <c r="CB22" i="10"/>
  <c r="CF22" i="10"/>
  <c r="CJ22" i="10"/>
  <c r="T22" i="10"/>
  <c r="CC22" i="10"/>
  <c r="CG22" i="10"/>
  <c r="CK22" i="10"/>
  <c r="BZ22" i="10"/>
  <c r="CD22" i="10"/>
  <c r="CH22" i="10"/>
  <c r="D22" i="12"/>
  <c r="AE22" i="11"/>
  <c r="AI22" i="11"/>
  <c r="AB22" i="11"/>
  <c r="AF22" i="11"/>
  <c r="AJ22" i="11"/>
  <c r="AC22" i="11"/>
  <c r="AG22" i="11"/>
  <c r="AK22" i="11"/>
  <c r="A22" i="11"/>
  <c r="AD22" i="11"/>
  <c r="AH22" i="11"/>
  <c r="AL22" i="11"/>
  <c r="DX16" i="10"/>
  <c r="EB16" i="10"/>
  <c r="EF16" i="10"/>
  <c r="DY16" i="10"/>
  <c r="ED16" i="10"/>
  <c r="X16" i="10"/>
  <c r="DZ16" i="10"/>
  <c r="EE16" i="10"/>
  <c r="DV16" i="10"/>
  <c r="EA16" i="10"/>
  <c r="EG16" i="10"/>
  <c r="DW16" i="10"/>
  <c r="EC16" i="10"/>
  <c r="EV16" i="10"/>
  <c r="ET16" i="10"/>
  <c r="EY16" i="10"/>
  <c r="FC16" i="10"/>
  <c r="EU16" i="10"/>
  <c r="EZ16" i="10"/>
  <c r="FD16" i="10"/>
  <c r="EW16" i="10"/>
  <c r="FA16" i="10"/>
  <c r="FE16" i="10"/>
  <c r="EX16" i="10"/>
  <c r="FB16" i="10"/>
  <c r="FG16" i="10"/>
  <c r="FK16" i="10"/>
  <c r="FO16" i="10"/>
  <c r="FH16" i="10"/>
  <c r="FL16" i="10"/>
  <c r="FP16" i="10"/>
  <c r="FI16" i="10"/>
  <c r="FM16" i="10"/>
  <c r="FQ16" i="10"/>
  <c r="FF16" i="10"/>
  <c r="FJ16" i="10"/>
  <c r="FN16" i="10"/>
  <c r="D16" i="12"/>
  <c r="AE16" i="11"/>
  <c r="AI16" i="11"/>
  <c r="AB16" i="11"/>
  <c r="AF16" i="11"/>
  <c r="AJ16" i="11"/>
  <c r="AG16" i="11"/>
  <c r="AH16" i="11"/>
  <c r="A16" i="11"/>
  <c r="AC16" i="11"/>
  <c r="AK16" i="11"/>
  <c r="AD16" i="11"/>
  <c r="AL16" i="11"/>
  <c r="DV62" i="8"/>
  <c r="CX10" i="10"/>
  <c r="DB10" i="10"/>
  <c r="DF10" i="10"/>
  <c r="CY10" i="10"/>
  <c r="DC10" i="10"/>
  <c r="DG10" i="10"/>
  <c r="DA10" i="10"/>
  <c r="DE10" i="10"/>
  <c r="DI10" i="10"/>
  <c r="CZ10" i="10"/>
  <c r="DD10" i="10"/>
  <c r="DH10" i="10"/>
  <c r="BG62" i="8"/>
  <c r="V43" i="10"/>
  <c r="CY43" i="10"/>
  <c r="DC43" i="10"/>
  <c r="DG43" i="10"/>
  <c r="CZ43" i="10"/>
  <c r="DD43" i="10"/>
  <c r="DH43" i="10"/>
  <c r="DA43" i="10"/>
  <c r="DE43" i="10"/>
  <c r="DI43" i="10"/>
  <c r="CX43" i="10"/>
  <c r="DB43" i="10"/>
  <c r="DF43" i="10"/>
  <c r="EI43" i="10"/>
  <c r="EM43" i="10"/>
  <c r="EQ43" i="10"/>
  <c r="EJ43" i="10"/>
  <c r="EN43" i="10"/>
  <c r="ER43" i="10"/>
  <c r="EK43" i="10"/>
  <c r="EO43" i="10"/>
  <c r="ES43" i="10"/>
  <c r="EH43" i="10"/>
  <c r="EL43" i="10"/>
  <c r="EP43" i="10"/>
  <c r="BQ40" i="10"/>
  <c r="BU40" i="10"/>
  <c r="BY40" i="10"/>
  <c r="BN40" i="10"/>
  <c r="BR40" i="10"/>
  <c r="BV40" i="10"/>
  <c r="BO40" i="10"/>
  <c r="BS40" i="10"/>
  <c r="BW40" i="10"/>
  <c r="S40" i="10"/>
  <c r="BP40" i="10"/>
  <c r="BT40" i="10"/>
  <c r="BX40" i="10"/>
  <c r="X40" i="10"/>
  <c r="DY40" i="10"/>
  <c r="EC40" i="10"/>
  <c r="EG40" i="10"/>
  <c r="DV40" i="10"/>
  <c r="DZ40" i="10"/>
  <c r="ED40" i="10"/>
  <c r="DW40" i="10"/>
  <c r="EA40" i="10"/>
  <c r="EE40" i="10"/>
  <c r="DX40" i="10"/>
  <c r="EB40" i="10"/>
  <c r="EF40" i="10"/>
  <c r="EK36" i="10"/>
  <c r="EO36" i="10"/>
  <c r="ES36" i="10"/>
  <c r="EH36" i="10"/>
  <c r="EL36" i="10"/>
  <c r="EP36" i="10"/>
  <c r="EI36" i="10"/>
  <c r="EM36" i="10"/>
  <c r="EQ36" i="10"/>
  <c r="EJ36" i="10"/>
  <c r="EN36" i="10"/>
  <c r="ER36" i="10"/>
  <c r="EW27" i="10"/>
  <c r="FA27" i="10"/>
  <c r="FE27" i="10"/>
  <c r="ET27" i="10"/>
  <c r="EX27" i="10"/>
  <c r="FB27" i="10"/>
  <c r="EU27" i="10"/>
  <c r="EY27" i="10"/>
  <c r="FC27" i="10"/>
  <c r="EV27" i="10"/>
  <c r="EZ27" i="10"/>
  <c r="FD27" i="10"/>
  <c r="D27" i="12"/>
  <c r="AC27" i="11"/>
  <c r="AG27" i="11"/>
  <c r="AK27" i="11"/>
  <c r="A27" i="11"/>
  <c r="AD27" i="11"/>
  <c r="AH27" i="11"/>
  <c r="AL27" i="11"/>
  <c r="AE27" i="11"/>
  <c r="AI27" i="11"/>
  <c r="AB27" i="11"/>
  <c r="AF27" i="11"/>
  <c r="AJ27" i="11"/>
  <c r="DM19" i="10"/>
  <c r="DQ19" i="10"/>
  <c r="DU19" i="10"/>
  <c r="DJ19" i="10"/>
  <c r="DN19" i="10"/>
  <c r="DR19" i="10"/>
  <c r="DK19" i="10"/>
  <c r="DO19" i="10"/>
  <c r="DS19" i="10"/>
  <c r="W19" i="10"/>
  <c r="DL19" i="10"/>
  <c r="DP19" i="10"/>
  <c r="DT19" i="10"/>
  <c r="DA19" i="10"/>
  <c r="DE19" i="10"/>
  <c r="DI19" i="10"/>
  <c r="CX19" i="10"/>
  <c r="DB19" i="10"/>
  <c r="DF19" i="10"/>
  <c r="V19" i="10"/>
  <c r="CY19" i="10"/>
  <c r="DC19" i="10"/>
  <c r="DG19" i="10"/>
  <c r="CZ19" i="10"/>
  <c r="DD19" i="10"/>
  <c r="DH19" i="10"/>
  <c r="AS19" i="10"/>
  <c r="AW19" i="10"/>
  <c r="BA19" i="10"/>
  <c r="Q19" i="10"/>
  <c r="AP19" i="10"/>
  <c r="AT19" i="10"/>
  <c r="AX19" i="10"/>
  <c r="AQ19" i="10"/>
  <c r="AU19" i="10"/>
  <c r="AY19" i="10"/>
  <c r="AR19" i="10"/>
  <c r="AV19" i="10"/>
  <c r="AZ19" i="10"/>
  <c r="CA9" i="10"/>
  <c r="CE9" i="10"/>
  <c r="CI9" i="10"/>
  <c r="CB9" i="10"/>
  <c r="CF9" i="10"/>
  <c r="CJ9" i="10"/>
  <c r="BZ9" i="10"/>
  <c r="CD9" i="10"/>
  <c r="CH9" i="10"/>
  <c r="CG9" i="10"/>
  <c r="CK9" i="10"/>
  <c r="CC9" i="10"/>
  <c r="AQ9" i="10"/>
  <c r="AU9" i="10"/>
  <c r="AY9" i="10"/>
  <c r="AR9" i="10"/>
  <c r="AV9" i="10"/>
  <c r="AZ9" i="10"/>
  <c r="AP9" i="10"/>
  <c r="AT9" i="10"/>
  <c r="AX9" i="10"/>
  <c r="BA9" i="10"/>
  <c r="AS9" i="10"/>
  <c r="AW9" i="10"/>
  <c r="FG9" i="10"/>
  <c r="FK9" i="10"/>
  <c r="FO9" i="10"/>
  <c r="FH9" i="10"/>
  <c r="FL9" i="10"/>
  <c r="FP9" i="10"/>
  <c r="FF9" i="10"/>
  <c r="FJ9" i="10"/>
  <c r="FN9" i="10"/>
  <c r="FI9" i="10"/>
  <c r="FM9" i="10"/>
  <c r="FQ9" i="10"/>
  <c r="BC9" i="10"/>
  <c r="BG9" i="10"/>
  <c r="BK9" i="10"/>
  <c r="BD9" i="10"/>
  <c r="BH9" i="10"/>
  <c r="BL9" i="10"/>
  <c r="BB9" i="10"/>
  <c r="BF9" i="10"/>
  <c r="BJ9" i="10"/>
  <c r="BE9" i="10"/>
  <c r="BI9" i="10"/>
  <c r="BM9" i="10"/>
  <c r="EJ12" i="10"/>
  <c r="EN12" i="10"/>
  <c r="ER12" i="10"/>
  <c r="EI12" i="10"/>
  <c r="EM12" i="10"/>
  <c r="EQ12" i="10"/>
  <c r="EL12" i="10"/>
  <c r="EO12" i="10"/>
  <c r="EH12" i="10"/>
  <c r="EP12" i="10"/>
  <c r="EK12" i="10"/>
  <c r="ES12" i="10"/>
  <c r="DL12" i="10"/>
  <c r="DP12" i="10"/>
  <c r="DT12" i="10"/>
  <c r="DK12" i="10"/>
  <c r="DO12" i="10"/>
  <c r="DS12" i="10"/>
  <c r="DN12" i="10"/>
  <c r="DQ12" i="10"/>
  <c r="DJ12" i="10"/>
  <c r="DR12" i="10"/>
  <c r="DM12" i="10"/>
  <c r="DU12" i="10"/>
  <c r="CZ12" i="10"/>
  <c r="DD12" i="10"/>
  <c r="DH12" i="10"/>
  <c r="CY12" i="10"/>
  <c r="DC12" i="10"/>
  <c r="DG12" i="10"/>
  <c r="CX12" i="10"/>
  <c r="DF12" i="10"/>
  <c r="DA12" i="10"/>
  <c r="DI12" i="10"/>
  <c r="DB12" i="10"/>
  <c r="DE12" i="10"/>
  <c r="DW41" i="10"/>
  <c r="EA41" i="10"/>
  <c r="EE41" i="10"/>
  <c r="DX41" i="10"/>
  <c r="EB41" i="10"/>
  <c r="EF41" i="10"/>
  <c r="X41" i="10"/>
  <c r="DY41" i="10"/>
  <c r="EC41" i="10"/>
  <c r="EG41" i="10"/>
  <c r="DV41" i="10"/>
  <c r="DZ41" i="10"/>
  <c r="ED41" i="10"/>
  <c r="BO41" i="10"/>
  <c r="BS41" i="10"/>
  <c r="BW41" i="10"/>
  <c r="S41" i="10"/>
  <c r="BP41" i="10"/>
  <c r="BT41" i="10"/>
  <c r="BX41" i="10"/>
  <c r="BQ41" i="10"/>
  <c r="BU41" i="10"/>
  <c r="BY41" i="10"/>
  <c r="BN41" i="10"/>
  <c r="BR41" i="10"/>
  <c r="BV41" i="10"/>
  <c r="R41" i="10"/>
  <c r="BC41" i="10"/>
  <c r="BG41" i="10"/>
  <c r="BK41" i="10"/>
  <c r="BD41" i="10"/>
  <c r="BH41" i="10"/>
  <c r="BL41" i="10"/>
  <c r="BE41" i="10"/>
  <c r="BI41" i="10"/>
  <c r="BM41" i="10"/>
  <c r="BB41" i="10"/>
  <c r="BF41" i="10"/>
  <c r="BJ41" i="10"/>
  <c r="AQ37" i="10"/>
  <c r="AU37" i="10"/>
  <c r="AY37" i="10"/>
  <c r="AR37" i="10"/>
  <c r="AV37" i="10"/>
  <c r="AZ37" i="10"/>
  <c r="AS37" i="10"/>
  <c r="AW37" i="10"/>
  <c r="BA37" i="10"/>
  <c r="Q37" i="10"/>
  <c r="AP37" i="10"/>
  <c r="AT37" i="10"/>
  <c r="AX37" i="10"/>
  <c r="DK37" i="10"/>
  <c r="DO37" i="10"/>
  <c r="DS37" i="10"/>
  <c r="W37" i="10"/>
  <c r="DL37" i="10"/>
  <c r="DP37" i="10"/>
  <c r="DT37" i="10"/>
  <c r="DM37" i="10"/>
  <c r="DQ37" i="10"/>
  <c r="DU37" i="10"/>
  <c r="DJ37" i="10"/>
  <c r="DN37" i="10"/>
  <c r="DR37" i="10"/>
  <c r="V37" i="10"/>
  <c r="CY37" i="10"/>
  <c r="DC37" i="10"/>
  <c r="DG37" i="10"/>
  <c r="CZ37" i="10"/>
  <c r="DD37" i="10"/>
  <c r="DH37" i="10"/>
  <c r="DA37" i="10"/>
  <c r="DE37" i="10"/>
  <c r="DI37" i="10"/>
  <c r="CX37" i="10"/>
  <c r="DB37" i="10"/>
  <c r="DF37" i="10"/>
  <c r="CK62" i="8"/>
  <c r="CJ62" i="8"/>
  <c r="BE11" i="10"/>
  <c r="BI11" i="10"/>
  <c r="BM11" i="10"/>
  <c r="BB11" i="10"/>
  <c r="BF11" i="10"/>
  <c r="BJ11" i="10"/>
  <c r="BD11" i="10"/>
  <c r="BH11" i="10"/>
  <c r="BL11" i="10"/>
  <c r="BC11" i="10"/>
  <c r="BG11" i="10"/>
  <c r="BK11" i="10"/>
  <c r="BQ11" i="10"/>
  <c r="BU11" i="10"/>
  <c r="BY11" i="10"/>
  <c r="BN11" i="10"/>
  <c r="BR11" i="10"/>
  <c r="BV11" i="10"/>
  <c r="BP11" i="10"/>
  <c r="BT11" i="10"/>
  <c r="BX11" i="10"/>
  <c r="BO11" i="10"/>
  <c r="BS11" i="10"/>
  <c r="BW11" i="10"/>
  <c r="Z62" i="10"/>
  <c r="K28" i="17" s="1"/>
  <c r="DA7" i="10"/>
  <c r="DE7" i="10"/>
  <c r="DI7" i="10"/>
  <c r="CX7" i="10"/>
  <c r="DB7" i="10"/>
  <c r="DF7" i="10"/>
  <c r="CY7" i="10"/>
  <c r="DC7" i="10"/>
  <c r="DG7" i="10"/>
  <c r="CZ7" i="10"/>
  <c r="DD7" i="10"/>
  <c r="DH7" i="10"/>
  <c r="AG62" i="10"/>
  <c r="G10" i="17" s="1"/>
  <c r="EK7" i="10"/>
  <c r="EO7" i="10"/>
  <c r="ES7" i="10"/>
  <c r="EH7" i="10"/>
  <c r="EL7" i="10"/>
  <c r="EP7" i="10"/>
  <c r="EI7" i="10"/>
  <c r="EM7" i="10"/>
  <c r="EQ7" i="10"/>
  <c r="EJ7" i="10"/>
  <c r="EN7" i="10"/>
  <c r="ER7" i="10"/>
  <c r="CC7" i="10"/>
  <c r="CG7" i="10"/>
  <c r="CK7" i="10"/>
  <c r="BZ7" i="10"/>
  <c r="CD7" i="10"/>
  <c r="CH7" i="10"/>
  <c r="CA7" i="10"/>
  <c r="CE7" i="10"/>
  <c r="CI7" i="10"/>
  <c r="CB7" i="10"/>
  <c r="CF7" i="10"/>
  <c r="CJ7" i="10"/>
  <c r="EI62" i="8"/>
  <c r="M14" i="18" s="1"/>
  <c r="H4" i="18"/>
  <c r="EK45" i="7"/>
  <c r="EK62" i="7" s="1"/>
  <c r="EO45" i="7"/>
  <c r="EO62" i="7" s="1"/>
  <c r="ES45" i="7"/>
  <c r="ES62" i="7" s="1"/>
  <c r="M13" i="18" s="1"/>
  <c r="AJ62" i="7"/>
  <c r="J7" i="17" s="1"/>
  <c r="EH45" i="7"/>
  <c r="EH62" i="7" s="1"/>
  <c r="EL45" i="7"/>
  <c r="EL62" i="7" s="1"/>
  <c r="EP45" i="7"/>
  <c r="EP62" i="7" s="1"/>
  <c r="EI45" i="7"/>
  <c r="EI62" i="7" s="1"/>
  <c r="EM45" i="7"/>
  <c r="EM62" i="7" s="1"/>
  <c r="EQ45" i="7"/>
  <c r="EQ62" i="7" s="1"/>
  <c r="EJ45" i="7"/>
  <c r="EJ62" i="7" s="1"/>
  <c r="EN45" i="7"/>
  <c r="EN62" i="7" s="1"/>
  <c r="ER45" i="7"/>
  <c r="ER62" i="7" s="1"/>
  <c r="T43" i="9"/>
  <c r="CC43" i="9"/>
  <c r="CG43" i="9"/>
  <c r="CK43" i="9"/>
  <c r="BZ43" i="9"/>
  <c r="CD43" i="9"/>
  <c r="CH43" i="9"/>
  <c r="CA43" i="9"/>
  <c r="CA62" i="9" s="1"/>
  <c r="CE43" i="9"/>
  <c r="CE62" i="9" s="1"/>
  <c r="CI43" i="9"/>
  <c r="CB43" i="9"/>
  <c r="CF43" i="9"/>
  <c r="CF62" i="9" s="1"/>
  <c r="CJ43" i="9"/>
  <c r="CJ62" i="9" s="1"/>
  <c r="BQ34" i="10"/>
  <c r="BU34" i="10"/>
  <c r="BY34" i="10"/>
  <c r="BN34" i="10"/>
  <c r="BR34" i="10"/>
  <c r="BV34" i="10"/>
  <c r="BO34" i="10"/>
  <c r="BS34" i="10"/>
  <c r="BW34" i="10"/>
  <c r="S34" i="10"/>
  <c r="BP34" i="10"/>
  <c r="BT34" i="10"/>
  <c r="BX34" i="10"/>
  <c r="BE34" i="10"/>
  <c r="BI34" i="10"/>
  <c r="BM34" i="10"/>
  <c r="BB34" i="10"/>
  <c r="BF34" i="10"/>
  <c r="BJ34" i="10"/>
  <c r="R34" i="10"/>
  <c r="BC34" i="10"/>
  <c r="BG34" i="10"/>
  <c r="BK34" i="10"/>
  <c r="BD34" i="10"/>
  <c r="BH34" i="10"/>
  <c r="BL34" i="10"/>
  <c r="X34" i="10"/>
  <c r="DY34" i="10"/>
  <c r="EC34" i="10"/>
  <c r="EG34" i="10"/>
  <c r="DV34" i="10"/>
  <c r="DZ34" i="10"/>
  <c r="ED34" i="10"/>
  <c r="DW34" i="10"/>
  <c r="EA34" i="10"/>
  <c r="EE34" i="10"/>
  <c r="DX34" i="10"/>
  <c r="EB34" i="10"/>
  <c r="EF34" i="10"/>
  <c r="EK25" i="10"/>
  <c r="EO25" i="10"/>
  <c r="ES25" i="10"/>
  <c r="EH25" i="10"/>
  <c r="EL25" i="10"/>
  <c r="EP25" i="10"/>
  <c r="EI25" i="10"/>
  <c r="EM25" i="10"/>
  <c r="EQ25" i="10"/>
  <c r="EJ25" i="10"/>
  <c r="EN25" i="10"/>
  <c r="ER25" i="10"/>
  <c r="T25" i="10"/>
  <c r="CC25" i="10"/>
  <c r="CG25" i="10"/>
  <c r="CK25" i="10"/>
  <c r="BZ25" i="10"/>
  <c r="CD25" i="10"/>
  <c r="CH25" i="10"/>
  <c r="CA25" i="10"/>
  <c r="CE25" i="10"/>
  <c r="CI25" i="10"/>
  <c r="CB25" i="10"/>
  <c r="CF25" i="10"/>
  <c r="CJ25" i="10"/>
  <c r="FI17" i="10"/>
  <c r="FM17" i="10"/>
  <c r="FQ17" i="10"/>
  <c r="FF17" i="10"/>
  <c r="FJ17" i="10"/>
  <c r="FN17" i="10"/>
  <c r="FG17" i="10"/>
  <c r="FK17" i="10"/>
  <c r="FO17" i="10"/>
  <c r="FH17" i="10"/>
  <c r="FL17" i="10"/>
  <c r="FP17" i="10"/>
  <c r="EW17" i="10"/>
  <c r="FA17" i="10"/>
  <c r="FE17" i="10"/>
  <c r="ET17" i="10"/>
  <c r="EX17" i="10"/>
  <c r="FB17" i="10"/>
  <c r="EU17" i="10"/>
  <c r="EY17" i="10"/>
  <c r="FC17" i="10"/>
  <c r="EV17" i="10"/>
  <c r="EZ17" i="10"/>
  <c r="FD17" i="10"/>
  <c r="CO17" i="10"/>
  <c r="CS17" i="10"/>
  <c r="CW17" i="10"/>
  <c r="U17" i="10"/>
  <c r="CL17" i="10"/>
  <c r="CP17" i="10"/>
  <c r="CT17" i="10"/>
  <c r="CM17" i="10"/>
  <c r="CQ17" i="10"/>
  <c r="CU17" i="10"/>
  <c r="CN17" i="10"/>
  <c r="CR17" i="10"/>
  <c r="CV17" i="10"/>
  <c r="D17" i="12"/>
  <c r="A17" i="11"/>
  <c r="AD17" i="11"/>
  <c r="AH17" i="11"/>
  <c r="AL17" i="11"/>
  <c r="AC17" i="11"/>
  <c r="AI17" i="11"/>
  <c r="AE17" i="11"/>
  <c r="AJ17" i="11"/>
  <c r="AF17" i="11"/>
  <c r="AK17" i="11"/>
  <c r="AB17" i="11"/>
  <c r="AG17" i="11"/>
  <c r="CN8" i="10"/>
  <c r="CR8" i="10"/>
  <c r="CV8" i="10"/>
  <c r="CO8" i="10"/>
  <c r="CS8" i="10"/>
  <c r="CW8" i="10"/>
  <c r="CL8" i="10"/>
  <c r="CP8" i="10"/>
  <c r="CT8" i="10"/>
  <c r="CM8" i="10"/>
  <c r="CQ8" i="10"/>
  <c r="CU8" i="10"/>
  <c r="DX8" i="10"/>
  <c r="EB8" i="10"/>
  <c r="EF8" i="10"/>
  <c r="DY8" i="10"/>
  <c r="EC8" i="10"/>
  <c r="EG8" i="10"/>
  <c r="DV8" i="10"/>
  <c r="DZ8" i="10"/>
  <c r="ED8" i="10"/>
  <c r="DW8" i="10"/>
  <c r="EA8" i="10"/>
  <c r="EE8" i="10"/>
  <c r="BP8" i="10"/>
  <c r="BT8" i="10"/>
  <c r="BX8" i="10"/>
  <c r="BQ8" i="10"/>
  <c r="BU8" i="10"/>
  <c r="BY8" i="10"/>
  <c r="BN8" i="10"/>
  <c r="BR8" i="10"/>
  <c r="BV8" i="10"/>
  <c r="BO8" i="10"/>
  <c r="BS8" i="10"/>
  <c r="BW8" i="10"/>
  <c r="D8" i="12"/>
  <c r="A8" i="11"/>
  <c r="S8" i="11"/>
  <c r="W8" i="11"/>
  <c r="AA8" i="11"/>
  <c r="AE8" i="11"/>
  <c r="AI8" i="11"/>
  <c r="T8" i="11"/>
  <c r="X8" i="11"/>
  <c r="AB8" i="11"/>
  <c r="AF8" i="11"/>
  <c r="AJ8" i="11"/>
  <c r="Q8" i="11"/>
  <c r="U8" i="11"/>
  <c r="Y8" i="11"/>
  <c r="AC8" i="11"/>
  <c r="AG8" i="11"/>
  <c r="AK8" i="11"/>
  <c r="R8" i="11"/>
  <c r="V8" i="11"/>
  <c r="Z8" i="11"/>
  <c r="AD8" i="11"/>
  <c r="AH8" i="11"/>
  <c r="AL8" i="11"/>
  <c r="DW33" i="10"/>
  <c r="EA33" i="10"/>
  <c r="EE33" i="10"/>
  <c r="DX33" i="10"/>
  <c r="EB33" i="10"/>
  <c r="EF33" i="10"/>
  <c r="X33" i="10"/>
  <c r="DY33" i="10"/>
  <c r="EC33" i="10"/>
  <c r="EG33" i="10"/>
  <c r="DV33" i="10"/>
  <c r="DZ33" i="10"/>
  <c r="ED33" i="10"/>
  <c r="BO33" i="10"/>
  <c r="BS33" i="10"/>
  <c r="BW33" i="10"/>
  <c r="S33" i="10"/>
  <c r="BP33" i="10"/>
  <c r="BT33" i="10"/>
  <c r="BX33" i="10"/>
  <c r="BQ33" i="10"/>
  <c r="BU33" i="10"/>
  <c r="BY33" i="10"/>
  <c r="BN33" i="10"/>
  <c r="BR33" i="10"/>
  <c r="BV33" i="10"/>
  <c r="R33" i="10"/>
  <c r="BC33" i="10"/>
  <c r="BG33" i="10"/>
  <c r="BK33" i="10"/>
  <c r="BD33" i="10"/>
  <c r="BH33" i="10"/>
  <c r="BL33" i="10"/>
  <c r="BE33" i="10"/>
  <c r="BI33" i="10"/>
  <c r="BM33" i="10"/>
  <c r="BB33" i="10"/>
  <c r="BF33" i="10"/>
  <c r="BJ33" i="10"/>
  <c r="CM28" i="10"/>
  <c r="CQ28" i="10"/>
  <c r="CU28" i="10"/>
  <c r="CN28" i="10"/>
  <c r="CR28" i="10"/>
  <c r="CV28" i="10"/>
  <c r="CO28" i="10"/>
  <c r="CS28" i="10"/>
  <c r="CW28" i="10"/>
  <c r="U28" i="10"/>
  <c r="CL28" i="10"/>
  <c r="CP28" i="10"/>
  <c r="CT28" i="10"/>
  <c r="FG28" i="10"/>
  <c r="FK28" i="10"/>
  <c r="FO28" i="10"/>
  <c r="FH28" i="10"/>
  <c r="FL28" i="10"/>
  <c r="FP28" i="10"/>
  <c r="FI28" i="10"/>
  <c r="FM28" i="10"/>
  <c r="FQ28" i="10"/>
  <c r="FF28" i="10"/>
  <c r="FJ28" i="10"/>
  <c r="FN28" i="10"/>
  <c r="EU28" i="10"/>
  <c r="EY28" i="10"/>
  <c r="FC28" i="10"/>
  <c r="EV28" i="10"/>
  <c r="EZ28" i="10"/>
  <c r="FD28" i="10"/>
  <c r="EW28" i="10"/>
  <c r="FA28" i="10"/>
  <c r="FE28" i="10"/>
  <c r="ET28" i="10"/>
  <c r="EX28" i="10"/>
  <c r="FB28" i="10"/>
  <c r="DW24" i="10"/>
  <c r="EA24" i="10"/>
  <c r="EE24" i="10"/>
  <c r="DX24" i="10"/>
  <c r="EB24" i="10"/>
  <c r="EF24" i="10"/>
  <c r="X24" i="10"/>
  <c r="DY24" i="10"/>
  <c r="EC24" i="10"/>
  <c r="EG24" i="10"/>
  <c r="DV24" i="10"/>
  <c r="DZ24" i="10"/>
  <c r="ED24" i="10"/>
  <c r="BO24" i="10"/>
  <c r="BS24" i="10"/>
  <c r="BW24" i="10"/>
  <c r="S24" i="10"/>
  <c r="BP24" i="10"/>
  <c r="BT24" i="10"/>
  <c r="BX24" i="10"/>
  <c r="BQ24" i="10"/>
  <c r="BU24" i="10"/>
  <c r="BY24" i="10"/>
  <c r="BN24" i="10"/>
  <c r="BR24" i="10"/>
  <c r="BV24" i="10"/>
  <c r="R24" i="10"/>
  <c r="BC24" i="10"/>
  <c r="BG24" i="10"/>
  <c r="BK24" i="10"/>
  <c r="BD24" i="10"/>
  <c r="BH24" i="10"/>
  <c r="BL24" i="10"/>
  <c r="BE24" i="10"/>
  <c r="BI24" i="10"/>
  <c r="BM24" i="10"/>
  <c r="BB24" i="10"/>
  <c r="BF24" i="10"/>
  <c r="BJ24" i="10"/>
  <c r="CM20" i="10"/>
  <c r="CQ20" i="10"/>
  <c r="CU20" i="10"/>
  <c r="CN20" i="10"/>
  <c r="CR20" i="10"/>
  <c r="CV20" i="10"/>
  <c r="CO20" i="10"/>
  <c r="CS20" i="10"/>
  <c r="CW20" i="10"/>
  <c r="U20" i="10"/>
  <c r="CL20" i="10"/>
  <c r="CP20" i="10"/>
  <c r="CT20" i="10"/>
  <c r="FG20" i="10"/>
  <c r="FK20" i="10"/>
  <c r="FO20" i="10"/>
  <c r="FH20" i="10"/>
  <c r="FL20" i="10"/>
  <c r="FP20" i="10"/>
  <c r="FI20" i="10"/>
  <c r="FM20" i="10"/>
  <c r="FQ20" i="10"/>
  <c r="FF20" i="10"/>
  <c r="FJ20" i="10"/>
  <c r="FN20" i="10"/>
  <c r="EU20" i="10"/>
  <c r="EY20" i="10"/>
  <c r="FC20" i="10"/>
  <c r="EV20" i="10"/>
  <c r="EZ20" i="10"/>
  <c r="FD20" i="10"/>
  <c r="EW20" i="10"/>
  <c r="FA20" i="10"/>
  <c r="FE20" i="10"/>
  <c r="ET20" i="10"/>
  <c r="EX20" i="10"/>
  <c r="FB20" i="10"/>
  <c r="CN14" i="10"/>
  <c r="CR14" i="10"/>
  <c r="CV14" i="10"/>
  <c r="CP14" i="10"/>
  <c r="CU14" i="10"/>
  <c r="CL14" i="10"/>
  <c r="CQ14" i="10"/>
  <c r="CW14" i="10"/>
  <c r="CM14" i="10"/>
  <c r="CS14" i="10"/>
  <c r="U14" i="10"/>
  <c r="CO14" i="10"/>
  <c r="CT14" i="10"/>
  <c r="DX14" i="10"/>
  <c r="EB14" i="10"/>
  <c r="EF14" i="10"/>
  <c r="X14" i="10"/>
  <c r="DV14" i="10"/>
  <c r="EA14" i="10"/>
  <c r="EG14" i="10"/>
  <c r="DW14" i="10"/>
  <c r="EC14" i="10"/>
  <c r="DY14" i="10"/>
  <c r="ED14" i="10"/>
  <c r="DZ14" i="10"/>
  <c r="EE14" i="10"/>
  <c r="FH14" i="10"/>
  <c r="FL14" i="10"/>
  <c r="FP14" i="10"/>
  <c r="FG14" i="10"/>
  <c r="FM14" i="10"/>
  <c r="FI14" i="10"/>
  <c r="FN14" i="10"/>
  <c r="FJ14" i="10"/>
  <c r="FO14" i="10"/>
  <c r="FF14" i="10"/>
  <c r="FK14" i="10"/>
  <c r="FQ14" i="10"/>
  <c r="D14" i="12"/>
  <c r="AE14" i="11"/>
  <c r="AI14" i="11"/>
  <c r="AB14" i="11"/>
  <c r="AF14" i="11"/>
  <c r="AJ14" i="11"/>
  <c r="AG14" i="11"/>
  <c r="AH14" i="11"/>
  <c r="A14" i="11"/>
  <c r="AC14" i="11"/>
  <c r="AK14" i="11"/>
  <c r="AD14" i="11"/>
  <c r="AL14" i="11"/>
  <c r="DP62" i="8"/>
  <c r="FC62" i="8"/>
  <c r="R46" i="17"/>
  <c r="R33" i="17"/>
  <c r="R20" i="17"/>
  <c r="D51" i="12"/>
  <c r="A51" i="11"/>
  <c r="Y20" i="17"/>
  <c r="Y46" i="17"/>
  <c r="Y33" i="17"/>
  <c r="DM38" i="10"/>
  <c r="DQ38" i="10"/>
  <c r="DU38" i="10"/>
  <c r="DJ38" i="10"/>
  <c r="DN38" i="10"/>
  <c r="DR38" i="10"/>
  <c r="DK38" i="10"/>
  <c r="DO38" i="10"/>
  <c r="DS38" i="10"/>
  <c r="W38" i="10"/>
  <c r="DL38" i="10"/>
  <c r="DP38" i="10"/>
  <c r="DT38" i="10"/>
  <c r="DA38" i="10"/>
  <c r="DE38" i="10"/>
  <c r="DI38" i="10"/>
  <c r="CX38" i="10"/>
  <c r="DB38" i="10"/>
  <c r="DF38" i="10"/>
  <c r="V38" i="10"/>
  <c r="CY38" i="10"/>
  <c r="DC38" i="10"/>
  <c r="DG38" i="10"/>
  <c r="CZ38" i="10"/>
  <c r="DD38" i="10"/>
  <c r="DH38" i="10"/>
  <c r="AS38" i="10"/>
  <c r="AW38" i="10"/>
  <c r="BA38" i="10"/>
  <c r="Q38" i="10"/>
  <c r="AP38" i="10"/>
  <c r="AT38" i="10"/>
  <c r="AX38" i="10"/>
  <c r="AQ38" i="10"/>
  <c r="AU38" i="10"/>
  <c r="AY38" i="10"/>
  <c r="AR38" i="10"/>
  <c r="AV38" i="10"/>
  <c r="AZ38" i="10"/>
  <c r="FI32" i="10"/>
  <c r="FM32" i="10"/>
  <c r="FQ32" i="10"/>
  <c r="FF32" i="10"/>
  <c r="FJ32" i="10"/>
  <c r="FN32" i="10"/>
  <c r="FG32" i="10"/>
  <c r="FK32" i="10"/>
  <c r="FO32" i="10"/>
  <c r="FH32" i="10"/>
  <c r="FL32" i="10"/>
  <c r="FP32" i="10"/>
  <c r="EW32" i="10"/>
  <c r="FA32" i="10"/>
  <c r="FE32" i="10"/>
  <c r="ET32" i="10"/>
  <c r="EX32" i="10"/>
  <c r="FB32" i="10"/>
  <c r="EU32" i="10"/>
  <c r="EY32" i="10"/>
  <c r="FC32" i="10"/>
  <c r="EV32" i="10"/>
  <c r="EZ32" i="10"/>
  <c r="FD32" i="10"/>
  <c r="CO32" i="10"/>
  <c r="CS32" i="10"/>
  <c r="CW32" i="10"/>
  <c r="U32" i="10"/>
  <c r="CL32" i="10"/>
  <c r="CP32" i="10"/>
  <c r="CT32" i="10"/>
  <c r="CM32" i="10"/>
  <c r="CQ32" i="10"/>
  <c r="CU32" i="10"/>
  <c r="CN32" i="10"/>
  <c r="CR32" i="10"/>
  <c r="CV32" i="10"/>
  <c r="D32" i="12"/>
  <c r="AC32" i="11"/>
  <c r="AG32" i="11"/>
  <c r="AK32" i="11"/>
  <c r="A32" i="11"/>
  <c r="AD32" i="11"/>
  <c r="AH32" i="11"/>
  <c r="AL32" i="11"/>
  <c r="AE32" i="11"/>
  <c r="AI32" i="11"/>
  <c r="AB32" i="11"/>
  <c r="AF32" i="11"/>
  <c r="AJ32" i="11"/>
  <c r="DM23" i="10"/>
  <c r="DQ23" i="10"/>
  <c r="DU23" i="10"/>
  <c r="DJ23" i="10"/>
  <c r="DN23" i="10"/>
  <c r="DR23" i="10"/>
  <c r="DK23" i="10"/>
  <c r="DO23" i="10"/>
  <c r="DS23" i="10"/>
  <c r="W23" i="10"/>
  <c r="DL23" i="10"/>
  <c r="DP23" i="10"/>
  <c r="DT23" i="10"/>
  <c r="DA23" i="10"/>
  <c r="DE23" i="10"/>
  <c r="DI23" i="10"/>
  <c r="CX23" i="10"/>
  <c r="DB23" i="10"/>
  <c r="DF23" i="10"/>
  <c r="V23" i="10"/>
  <c r="CY23" i="10"/>
  <c r="DC23" i="10"/>
  <c r="DG23" i="10"/>
  <c r="CZ23" i="10"/>
  <c r="DD23" i="10"/>
  <c r="DH23" i="10"/>
  <c r="AS23" i="10"/>
  <c r="AW23" i="10"/>
  <c r="BA23" i="10"/>
  <c r="Q23" i="10"/>
  <c r="AP23" i="10"/>
  <c r="AT23" i="10"/>
  <c r="AX23" i="10"/>
  <c r="AQ23" i="10"/>
  <c r="AU23" i="10"/>
  <c r="AY23" i="10"/>
  <c r="AR23" i="10"/>
  <c r="AV23" i="10"/>
  <c r="AZ23" i="10"/>
  <c r="FF15" i="10"/>
  <c r="FJ15" i="10"/>
  <c r="FN15" i="10"/>
  <c r="FI15" i="10"/>
  <c r="FO15" i="10"/>
  <c r="FK15" i="10"/>
  <c r="FP15" i="10"/>
  <c r="FG15" i="10"/>
  <c r="FL15" i="10"/>
  <c r="FQ15" i="10"/>
  <c r="FH15" i="10"/>
  <c r="FM15" i="10"/>
  <c r="DV15" i="10"/>
  <c r="DZ15" i="10"/>
  <c r="ED15" i="10"/>
  <c r="DX15" i="10"/>
  <c r="EC15" i="10"/>
  <c r="DY15" i="10"/>
  <c r="EE15" i="10"/>
  <c r="X15" i="10"/>
  <c r="EA15" i="10"/>
  <c r="EF15" i="10"/>
  <c r="DW15" i="10"/>
  <c r="EB15" i="10"/>
  <c r="EG15" i="10"/>
  <c r="EH15" i="10"/>
  <c r="EL15" i="10"/>
  <c r="EP15" i="10"/>
  <c r="EI15" i="10"/>
  <c r="EN15" i="10"/>
  <c r="ES15" i="10"/>
  <c r="EJ15" i="10"/>
  <c r="EO15" i="10"/>
  <c r="EK15" i="10"/>
  <c r="EQ15" i="10"/>
  <c r="EM15" i="10"/>
  <c r="ER15" i="10"/>
  <c r="DW39" i="10"/>
  <c r="EA39" i="10"/>
  <c r="EE39" i="10"/>
  <c r="DX39" i="10"/>
  <c r="EB39" i="10"/>
  <c r="EF39" i="10"/>
  <c r="X39" i="10"/>
  <c r="DY39" i="10"/>
  <c r="EC39" i="10"/>
  <c r="EG39" i="10"/>
  <c r="DV39" i="10"/>
  <c r="DZ39" i="10"/>
  <c r="ED39" i="10"/>
  <c r="BO39" i="10"/>
  <c r="BS39" i="10"/>
  <c r="BW39" i="10"/>
  <c r="S39" i="10"/>
  <c r="BP39" i="10"/>
  <c r="BT39" i="10"/>
  <c r="BX39" i="10"/>
  <c r="BQ39" i="10"/>
  <c r="BU39" i="10"/>
  <c r="BY39" i="10"/>
  <c r="BN39" i="10"/>
  <c r="BR39" i="10"/>
  <c r="BV39" i="10"/>
  <c r="R39" i="10"/>
  <c r="BC39" i="10"/>
  <c r="BG39" i="10"/>
  <c r="BK39" i="10"/>
  <c r="BD39" i="10"/>
  <c r="BH39" i="10"/>
  <c r="BL39" i="10"/>
  <c r="BE39" i="10"/>
  <c r="BI39" i="10"/>
  <c r="BM39" i="10"/>
  <c r="BB39" i="10"/>
  <c r="BF39" i="10"/>
  <c r="BJ39" i="10"/>
  <c r="DW18" i="10"/>
  <c r="EA18" i="10"/>
  <c r="EE18" i="10"/>
  <c r="DX18" i="10"/>
  <c r="EB18" i="10"/>
  <c r="EF18" i="10"/>
  <c r="X18" i="10"/>
  <c r="DY18" i="10"/>
  <c r="EC18" i="10"/>
  <c r="EG18" i="10"/>
  <c r="DV18" i="10"/>
  <c r="DZ18" i="10"/>
  <c r="ED18" i="10"/>
  <c r="BO18" i="10"/>
  <c r="BS18" i="10"/>
  <c r="BW18" i="10"/>
  <c r="S18" i="10"/>
  <c r="BP18" i="10"/>
  <c r="BT18" i="10"/>
  <c r="BX18" i="10"/>
  <c r="BQ18" i="10"/>
  <c r="BU18" i="10"/>
  <c r="BY18" i="10"/>
  <c r="BN18" i="10"/>
  <c r="BR18" i="10"/>
  <c r="BV18" i="10"/>
  <c r="R18" i="10"/>
  <c r="BC18" i="10"/>
  <c r="BG18" i="10"/>
  <c r="BK18" i="10"/>
  <c r="BD18" i="10"/>
  <c r="BH18" i="10"/>
  <c r="BL18" i="10"/>
  <c r="BE18" i="10"/>
  <c r="BI18" i="10"/>
  <c r="BM18" i="10"/>
  <c r="BB18" i="10"/>
  <c r="BF18" i="10"/>
  <c r="BJ18" i="10"/>
  <c r="BP62" i="8"/>
  <c r="CZ62" i="8"/>
  <c r="AN2" i="10"/>
  <c r="AO2" i="10" s="1"/>
  <c r="O3" i="10"/>
  <c r="C62" i="10"/>
  <c r="A22" i="2"/>
  <c r="DA43" i="9"/>
  <c r="DE43" i="9"/>
  <c r="DI43" i="9"/>
  <c r="CX43" i="9"/>
  <c r="DB43" i="9"/>
  <c r="DF43" i="9"/>
  <c r="V43" i="9"/>
  <c r="CY43" i="9"/>
  <c r="DC43" i="9"/>
  <c r="DG43" i="9"/>
  <c r="CZ43" i="9"/>
  <c r="DD43" i="9"/>
  <c r="DH43" i="9"/>
  <c r="DM29" i="10"/>
  <c r="DQ29" i="10"/>
  <c r="DU29" i="10"/>
  <c r="DJ29" i="10"/>
  <c r="DN29" i="10"/>
  <c r="DR29" i="10"/>
  <c r="DK29" i="10"/>
  <c r="DO29" i="10"/>
  <c r="DS29" i="10"/>
  <c r="W29" i="10"/>
  <c r="DL29" i="10"/>
  <c r="DP29" i="10"/>
  <c r="DT29" i="10"/>
  <c r="DA29" i="10"/>
  <c r="DE29" i="10"/>
  <c r="DI29" i="10"/>
  <c r="CX29" i="10"/>
  <c r="DB29" i="10"/>
  <c r="DF29" i="10"/>
  <c r="V29" i="10"/>
  <c r="CY29" i="10"/>
  <c r="DC29" i="10"/>
  <c r="DG29" i="10"/>
  <c r="CZ29" i="10"/>
  <c r="DD29" i="10"/>
  <c r="DH29" i="10"/>
  <c r="AS29" i="10"/>
  <c r="AW29" i="10"/>
  <c r="BA29" i="10"/>
  <c r="Q29" i="10"/>
  <c r="AP29" i="10"/>
  <c r="AT29" i="10"/>
  <c r="AX29" i="10"/>
  <c r="AQ29" i="10"/>
  <c r="AU29" i="10"/>
  <c r="AY29" i="10"/>
  <c r="AR29" i="10"/>
  <c r="AV29" i="10"/>
  <c r="AZ29" i="10"/>
  <c r="BQ21" i="10"/>
  <c r="BU21" i="10"/>
  <c r="BY21" i="10"/>
  <c r="BN21" i="10"/>
  <c r="BR21" i="10"/>
  <c r="BV21" i="10"/>
  <c r="BO21" i="10"/>
  <c r="BS21" i="10"/>
  <c r="BW21" i="10"/>
  <c r="S21" i="10"/>
  <c r="BP21" i="10"/>
  <c r="BT21" i="10"/>
  <c r="BX21" i="10"/>
  <c r="BE21" i="10"/>
  <c r="BI21" i="10"/>
  <c r="BM21" i="10"/>
  <c r="BB21" i="10"/>
  <c r="BF21" i="10"/>
  <c r="BJ21" i="10"/>
  <c r="R21" i="10"/>
  <c r="BC21" i="10"/>
  <c r="BG21" i="10"/>
  <c r="BK21" i="10"/>
  <c r="BD21" i="10"/>
  <c r="BH21" i="10"/>
  <c r="BL21" i="10"/>
  <c r="X21" i="10"/>
  <c r="DY21" i="10"/>
  <c r="EC21" i="10"/>
  <c r="EG21" i="10"/>
  <c r="DV21" i="10"/>
  <c r="DZ21" i="10"/>
  <c r="ED21" i="10"/>
  <c r="DW21" i="10"/>
  <c r="EA21" i="10"/>
  <c r="EE21" i="10"/>
  <c r="DX21" i="10"/>
  <c r="EB21" i="10"/>
  <c r="EF21" i="10"/>
  <c r="CX13" i="10"/>
  <c r="DB13" i="10"/>
  <c r="DF13" i="10"/>
  <c r="DA13" i="10"/>
  <c r="DE13" i="10"/>
  <c r="DI13" i="10"/>
  <c r="DD13" i="10"/>
  <c r="CY13" i="10"/>
  <c r="DG13" i="10"/>
  <c r="V13" i="10"/>
  <c r="CZ13" i="10"/>
  <c r="DH13" i="10"/>
  <c r="DC13" i="10"/>
  <c r="BB13" i="10"/>
  <c r="BF13" i="10"/>
  <c r="BJ13" i="10"/>
  <c r="BE13" i="10"/>
  <c r="BI13" i="10"/>
  <c r="BM13" i="10"/>
  <c r="R13" i="10"/>
  <c r="BH13" i="10"/>
  <c r="BC13" i="10"/>
  <c r="BK13" i="10"/>
  <c r="BD13" i="10"/>
  <c r="BL13" i="10"/>
  <c r="BG13" i="10"/>
  <c r="D13" i="12"/>
  <c r="AC13" i="11"/>
  <c r="AG13" i="11"/>
  <c r="AK13" i="11"/>
  <c r="A13" i="11"/>
  <c r="AD13" i="11"/>
  <c r="AH13" i="11"/>
  <c r="AL13" i="11"/>
  <c r="AF13" i="11"/>
  <c r="AI13" i="11"/>
  <c r="AB13" i="11"/>
  <c r="AJ13" i="11"/>
  <c r="AE13" i="11"/>
  <c r="CM42" i="9"/>
  <c r="CQ42" i="9"/>
  <c r="CU42" i="9"/>
  <c r="CN42" i="9"/>
  <c r="CR42" i="9"/>
  <c r="CV42" i="9"/>
  <c r="CO42" i="9"/>
  <c r="CS42" i="9"/>
  <c r="CW42" i="9"/>
  <c r="U42" i="9"/>
  <c r="CL42" i="9"/>
  <c r="CP42" i="9"/>
  <c r="CT42" i="9"/>
  <c r="FG42" i="9"/>
  <c r="FG62" i="9" s="1"/>
  <c r="FK42" i="9"/>
  <c r="FK62" i="9" s="1"/>
  <c r="FO42" i="9"/>
  <c r="FH42" i="9"/>
  <c r="FL42" i="9"/>
  <c r="FL62" i="9" s="1"/>
  <c r="FP42" i="9"/>
  <c r="FP62" i="9" s="1"/>
  <c r="FI42" i="9"/>
  <c r="FM42" i="9"/>
  <c r="FQ42" i="9"/>
  <c r="FQ62" i="9" s="1"/>
  <c r="FF42" i="9"/>
  <c r="FJ42" i="9"/>
  <c r="FN42" i="9"/>
  <c r="EU42" i="9"/>
  <c r="EY42" i="9"/>
  <c r="FC42" i="9"/>
  <c r="EV42" i="9"/>
  <c r="EZ42" i="9"/>
  <c r="FD42" i="9"/>
  <c r="EW42" i="9"/>
  <c r="FA42" i="9"/>
  <c r="FE42" i="9"/>
  <c r="ET42" i="9"/>
  <c r="EX42" i="9"/>
  <c r="FB42" i="9"/>
  <c r="DW35" i="10"/>
  <c r="EA35" i="10"/>
  <c r="EE35" i="10"/>
  <c r="DX35" i="10"/>
  <c r="EB35" i="10"/>
  <c r="EF35" i="10"/>
  <c r="X35" i="10"/>
  <c r="DY35" i="10"/>
  <c r="EC35" i="10"/>
  <c r="EG35" i="10"/>
  <c r="DV35" i="10"/>
  <c r="DZ35" i="10"/>
  <c r="ED35" i="10"/>
  <c r="BO35" i="10"/>
  <c r="BS35" i="10"/>
  <c r="BW35" i="10"/>
  <c r="S35" i="10"/>
  <c r="BP35" i="10"/>
  <c r="BT35" i="10"/>
  <c r="BX35" i="10"/>
  <c r="BQ35" i="10"/>
  <c r="BU35" i="10"/>
  <c r="BY35" i="10"/>
  <c r="BN35" i="10"/>
  <c r="BR35" i="10"/>
  <c r="BV35" i="10"/>
  <c r="R35" i="10"/>
  <c r="BC35" i="10"/>
  <c r="BG35" i="10"/>
  <c r="BK35" i="10"/>
  <c r="BD35" i="10"/>
  <c r="BH35" i="10"/>
  <c r="BL35" i="10"/>
  <c r="BE35" i="10"/>
  <c r="BI35" i="10"/>
  <c r="BM35" i="10"/>
  <c r="BB35" i="10"/>
  <c r="BF35" i="10"/>
  <c r="BJ35" i="10"/>
  <c r="CM30" i="10"/>
  <c r="CQ30" i="10"/>
  <c r="CU30" i="10"/>
  <c r="CN30" i="10"/>
  <c r="CR30" i="10"/>
  <c r="CV30" i="10"/>
  <c r="CO30" i="10"/>
  <c r="CS30" i="10"/>
  <c r="CW30" i="10"/>
  <c r="U30" i="10"/>
  <c r="CL30" i="10"/>
  <c r="CP30" i="10"/>
  <c r="CT30" i="10"/>
  <c r="FG30" i="10"/>
  <c r="FK30" i="10"/>
  <c r="FO30" i="10"/>
  <c r="FH30" i="10"/>
  <c r="FL30" i="10"/>
  <c r="FP30" i="10"/>
  <c r="FI30" i="10"/>
  <c r="FM30" i="10"/>
  <c r="FQ30" i="10"/>
  <c r="FF30" i="10"/>
  <c r="FJ30" i="10"/>
  <c r="FN30" i="10"/>
  <c r="EU30" i="10"/>
  <c r="EY30" i="10"/>
  <c r="FC30" i="10"/>
  <c r="EV30" i="10"/>
  <c r="EZ30" i="10"/>
  <c r="FD30" i="10"/>
  <c r="EW30" i="10"/>
  <c r="FA30" i="10"/>
  <c r="FE30" i="10"/>
  <c r="ET30" i="10"/>
  <c r="EX30" i="10"/>
  <c r="FB30" i="10"/>
  <c r="DW26" i="10"/>
  <c r="EA26" i="10"/>
  <c r="EE26" i="10"/>
  <c r="DX26" i="10"/>
  <c r="EB26" i="10"/>
  <c r="EF26" i="10"/>
  <c r="X26" i="10"/>
  <c r="DY26" i="10"/>
  <c r="EC26" i="10"/>
  <c r="EG26" i="10"/>
  <c r="DV26" i="10"/>
  <c r="DZ26" i="10"/>
  <c r="ED26" i="10"/>
  <c r="BO26" i="10"/>
  <c r="BS26" i="10"/>
  <c r="BW26" i="10"/>
  <c r="S26" i="10"/>
  <c r="BP26" i="10"/>
  <c r="BT26" i="10"/>
  <c r="BX26" i="10"/>
  <c r="BQ26" i="10"/>
  <c r="BU26" i="10"/>
  <c r="BY26" i="10"/>
  <c r="BN26" i="10"/>
  <c r="BR26" i="10"/>
  <c r="BV26" i="10"/>
  <c r="R26" i="10"/>
  <c r="BC26" i="10"/>
  <c r="BG26" i="10"/>
  <c r="BK26" i="10"/>
  <c r="BD26" i="10"/>
  <c r="BH26" i="10"/>
  <c r="BL26" i="10"/>
  <c r="BE26" i="10"/>
  <c r="BI26" i="10"/>
  <c r="BM26" i="10"/>
  <c r="BB26" i="10"/>
  <c r="BF26" i="10"/>
  <c r="BJ26" i="10"/>
  <c r="CM22" i="10"/>
  <c r="CQ22" i="10"/>
  <c r="CU22" i="10"/>
  <c r="CN22" i="10"/>
  <c r="CR22" i="10"/>
  <c r="CV22" i="10"/>
  <c r="CO22" i="10"/>
  <c r="CS22" i="10"/>
  <c r="CW22" i="10"/>
  <c r="U22" i="10"/>
  <c r="CL22" i="10"/>
  <c r="CP22" i="10"/>
  <c r="CT22" i="10"/>
  <c r="FG22" i="10"/>
  <c r="FK22" i="10"/>
  <c r="FO22" i="10"/>
  <c r="FH22" i="10"/>
  <c r="FL22" i="10"/>
  <c r="FP22" i="10"/>
  <c r="FI22" i="10"/>
  <c r="FM22" i="10"/>
  <c r="FQ22" i="10"/>
  <c r="FF22" i="10"/>
  <c r="FJ22" i="10"/>
  <c r="FN22" i="10"/>
  <c r="EU22" i="10"/>
  <c r="EY22" i="10"/>
  <c r="FC22" i="10"/>
  <c r="EV22" i="10"/>
  <c r="EZ22" i="10"/>
  <c r="FD22" i="10"/>
  <c r="EW22" i="10"/>
  <c r="FA22" i="10"/>
  <c r="FE22" i="10"/>
  <c r="ET22" i="10"/>
  <c r="EX22" i="10"/>
  <c r="FB22" i="10"/>
  <c r="BD16" i="10"/>
  <c r="BH16" i="10"/>
  <c r="BL16" i="10"/>
  <c r="BB16" i="10"/>
  <c r="BG16" i="10"/>
  <c r="BM16" i="10"/>
  <c r="R16" i="10"/>
  <c r="BC16" i="10"/>
  <c r="BI16" i="10"/>
  <c r="BE16" i="10"/>
  <c r="BJ16" i="10"/>
  <c r="BF16" i="10"/>
  <c r="BK16" i="10"/>
  <c r="CN16" i="10"/>
  <c r="CR16" i="10"/>
  <c r="CV16" i="10"/>
  <c r="CM16" i="10"/>
  <c r="CS16" i="10"/>
  <c r="CO16" i="10"/>
  <c r="CT16" i="10"/>
  <c r="CP16" i="10"/>
  <c r="CU16" i="10"/>
  <c r="U16" i="10"/>
  <c r="CL16" i="10"/>
  <c r="CQ16" i="10"/>
  <c r="CW16" i="10"/>
  <c r="W16" i="10"/>
  <c r="DL16" i="10"/>
  <c r="DP16" i="10"/>
  <c r="DT16" i="10"/>
  <c r="DN16" i="10"/>
  <c r="DS16" i="10"/>
  <c r="DJ16" i="10"/>
  <c r="DO16" i="10"/>
  <c r="DU16" i="10"/>
  <c r="DK16" i="10"/>
  <c r="DQ16" i="10"/>
  <c r="DM16" i="10"/>
  <c r="DR16" i="10"/>
  <c r="EG62" i="8"/>
  <c r="EF62" i="8"/>
  <c r="FN62" i="9"/>
  <c r="AE62" i="9"/>
  <c r="E9" i="17" s="1"/>
  <c r="CK62" i="9"/>
  <c r="BN10" i="10"/>
  <c r="BR10" i="10"/>
  <c r="BV10" i="10"/>
  <c r="BO10" i="10"/>
  <c r="BS10" i="10"/>
  <c r="BW10" i="10"/>
  <c r="BQ10" i="10"/>
  <c r="BU10" i="10"/>
  <c r="BY10" i="10"/>
  <c r="BP10" i="10"/>
  <c r="BT10" i="10"/>
  <c r="BX10" i="10"/>
  <c r="DV10" i="10"/>
  <c r="DZ10" i="10"/>
  <c r="ED10" i="10"/>
  <c r="DW10" i="10"/>
  <c r="EA10" i="10"/>
  <c r="EE10" i="10"/>
  <c r="DY10" i="10"/>
  <c r="EC10" i="10"/>
  <c r="EG10" i="10"/>
  <c r="EB10" i="10"/>
  <c r="EF10" i="10"/>
  <c r="DX10" i="10"/>
  <c r="BB10" i="10"/>
  <c r="BF10" i="10"/>
  <c r="BJ10" i="10"/>
  <c r="BC10" i="10"/>
  <c r="BG10" i="10"/>
  <c r="BK10" i="10"/>
  <c r="BE10" i="10"/>
  <c r="BI10" i="10"/>
  <c r="BM10" i="10"/>
  <c r="BD10" i="10"/>
  <c r="BH10" i="10"/>
  <c r="BL10" i="10"/>
  <c r="EH10" i="10"/>
  <c r="EL10" i="10"/>
  <c r="EP10" i="10"/>
  <c r="EI10" i="10"/>
  <c r="EM10" i="10"/>
  <c r="EQ10" i="10"/>
  <c r="EK10" i="10"/>
  <c r="EO10" i="10"/>
  <c r="ES10" i="10"/>
  <c r="ER10" i="10"/>
  <c r="EJ10" i="10"/>
  <c r="EN10" i="10"/>
  <c r="BC62" i="8"/>
  <c r="DK43" i="10"/>
  <c r="DO43" i="10"/>
  <c r="DS43" i="10"/>
  <c r="W43" i="10"/>
  <c r="DL43" i="10"/>
  <c r="DP43" i="10"/>
  <c r="DT43" i="10"/>
  <c r="DM43" i="10"/>
  <c r="DQ43" i="10"/>
  <c r="DU43" i="10"/>
  <c r="DJ43" i="10"/>
  <c r="DN43" i="10"/>
  <c r="DR43" i="10"/>
  <c r="CA43" i="10"/>
  <c r="CE43" i="10"/>
  <c r="CI43" i="10"/>
  <c r="CB43" i="10"/>
  <c r="CF43" i="10"/>
  <c r="CJ43" i="10"/>
  <c r="T43" i="10"/>
  <c r="CC43" i="10"/>
  <c r="CG43" i="10"/>
  <c r="CK43" i="10"/>
  <c r="BZ43" i="10"/>
  <c r="CD43" i="10"/>
  <c r="CH43" i="10"/>
  <c r="D43" i="12"/>
  <c r="AE43" i="11"/>
  <c r="AI43" i="11"/>
  <c r="AB43" i="11"/>
  <c r="AF43" i="11"/>
  <c r="AJ43" i="11"/>
  <c r="AC43" i="11"/>
  <c r="AG43" i="11"/>
  <c r="AK43" i="11"/>
  <c r="A43" i="11"/>
  <c r="AD43" i="11"/>
  <c r="AH43" i="11"/>
  <c r="AL43" i="11"/>
  <c r="I10" i="18"/>
  <c r="BE40" i="10"/>
  <c r="BI40" i="10"/>
  <c r="BM40" i="10"/>
  <c r="BB40" i="10"/>
  <c r="BF40" i="10"/>
  <c r="BJ40" i="10"/>
  <c r="R40" i="10"/>
  <c r="BC40" i="10"/>
  <c r="BG40" i="10"/>
  <c r="BK40" i="10"/>
  <c r="BD40" i="10"/>
  <c r="BH40" i="10"/>
  <c r="BL40" i="10"/>
  <c r="T36" i="10"/>
  <c r="CC36" i="10"/>
  <c r="CG36" i="10"/>
  <c r="CK36" i="10"/>
  <c r="BZ36" i="10"/>
  <c r="CD36" i="10"/>
  <c r="CH36" i="10"/>
  <c r="CA36" i="10"/>
  <c r="CE36" i="10"/>
  <c r="CI36" i="10"/>
  <c r="CB36" i="10"/>
  <c r="CF36" i="10"/>
  <c r="CJ36" i="10"/>
  <c r="FI27" i="10"/>
  <c r="FM27" i="10"/>
  <c r="FQ27" i="10"/>
  <c r="FF27" i="10"/>
  <c r="FJ27" i="10"/>
  <c r="FN27" i="10"/>
  <c r="FG27" i="10"/>
  <c r="FK27" i="10"/>
  <c r="FO27" i="10"/>
  <c r="FH27" i="10"/>
  <c r="FL27" i="10"/>
  <c r="FP27" i="10"/>
  <c r="CO27" i="10"/>
  <c r="CS27" i="10"/>
  <c r="CW27" i="10"/>
  <c r="U27" i="10"/>
  <c r="CL27" i="10"/>
  <c r="CP27" i="10"/>
  <c r="CT27" i="10"/>
  <c r="CM27" i="10"/>
  <c r="CQ27" i="10"/>
  <c r="CU27" i="10"/>
  <c r="CN27" i="10"/>
  <c r="CR27" i="10"/>
  <c r="CV27" i="10"/>
  <c r="D59" i="12"/>
  <c r="A59" i="11"/>
  <c r="CM43" i="10"/>
  <c r="CQ43" i="10"/>
  <c r="CU43" i="10"/>
  <c r="CN43" i="10"/>
  <c r="CR43" i="10"/>
  <c r="CV43" i="10"/>
  <c r="CO43" i="10"/>
  <c r="CS43" i="10"/>
  <c r="CW43" i="10"/>
  <c r="U43" i="10"/>
  <c r="CL43" i="10"/>
  <c r="CP43" i="10"/>
  <c r="CT43" i="10"/>
  <c r="FG43" i="10"/>
  <c r="FK43" i="10"/>
  <c r="FO43" i="10"/>
  <c r="FH43" i="10"/>
  <c r="FL43" i="10"/>
  <c r="FP43" i="10"/>
  <c r="FI43" i="10"/>
  <c r="FM43" i="10"/>
  <c r="FQ43" i="10"/>
  <c r="FF43" i="10"/>
  <c r="FJ43" i="10"/>
  <c r="FN43" i="10"/>
  <c r="EU43" i="10"/>
  <c r="EY43" i="10"/>
  <c r="FC43" i="10"/>
  <c r="EV43" i="10"/>
  <c r="EZ43" i="10"/>
  <c r="FD43" i="10"/>
  <c r="EW43" i="10"/>
  <c r="FA43" i="10"/>
  <c r="FE43" i="10"/>
  <c r="ET43" i="10"/>
  <c r="EX43" i="10"/>
  <c r="FB43" i="10"/>
  <c r="CO43" i="9"/>
  <c r="CS43" i="9"/>
  <c r="CW43" i="9"/>
  <c r="U43" i="9"/>
  <c r="CL43" i="9"/>
  <c r="CP43" i="9"/>
  <c r="CT43" i="9"/>
  <c r="CM43" i="9"/>
  <c r="CQ43" i="9"/>
  <c r="CQ62" i="9" s="1"/>
  <c r="CU43" i="9"/>
  <c r="CN43" i="9"/>
  <c r="CR43" i="9"/>
  <c r="CV43" i="9"/>
  <c r="CV62" i="9" s="1"/>
  <c r="AQ18" i="9"/>
  <c r="AU18" i="9"/>
  <c r="AY18" i="9"/>
  <c r="AR18" i="9"/>
  <c r="AV18" i="9"/>
  <c r="AZ18" i="9"/>
  <c r="AS18" i="9"/>
  <c r="AW18" i="9"/>
  <c r="BA18" i="9"/>
  <c r="AT18" i="9"/>
  <c r="Q18" i="9"/>
  <c r="AX18" i="9"/>
  <c r="AP18" i="9"/>
  <c r="K4" i="18"/>
  <c r="D50" i="12"/>
  <c r="A50" i="11"/>
  <c r="EK40" i="10"/>
  <c r="EO40" i="10"/>
  <c r="ES40" i="10"/>
  <c r="EH40" i="10"/>
  <c r="EL40" i="10"/>
  <c r="EP40" i="10"/>
  <c r="EI40" i="10"/>
  <c r="EM40" i="10"/>
  <c r="EQ40" i="10"/>
  <c r="EJ40" i="10"/>
  <c r="EN40" i="10"/>
  <c r="ER40" i="10"/>
  <c r="T40" i="10"/>
  <c r="CC40" i="10"/>
  <c r="CG40" i="10"/>
  <c r="CK40" i="10"/>
  <c r="BZ40" i="10"/>
  <c r="CD40" i="10"/>
  <c r="CH40" i="10"/>
  <c r="CA40" i="10"/>
  <c r="CE40" i="10"/>
  <c r="CI40" i="10"/>
  <c r="CB40" i="10"/>
  <c r="CF40" i="10"/>
  <c r="CJ40" i="10"/>
  <c r="FI36" i="10"/>
  <c r="FM36" i="10"/>
  <c r="FQ36" i="10"/>
  <c r="FF36" i="10"/>
  <c r="FJ36" i="10"/>
  <c r="FN36" i="10"/>
  <c r="FG36" i="10"/>
  <c r="FK36" i="10"/>
  <c r="FO36" i="10"/>
  <c r="FH36" i="10"/>
  <c r="FL36" i="10"/>
  <c r="FP36" i="10"/>
  <c r="EW36" i="10"/>
  <c r="FA36" i="10"/>
  <c r="FE36" i="10"/>
  <c r="ET36" i="10"/>
  <c r="EX36" i="10"/>
  <c r="FB36" i="10"/>
  <c r="EU36" i="10"/>
  <c r="EY36" i="10"/>
  <c r="FC36" i="10"/>
  <c r="EV36" i="10"/>
  <c r="EZ36" i="10"/>
  <c r="FD36" i="10"/>
  <c r="CO36" i="10"/>
  <c r="CS36" i="10"/>
  <c r="CW36" i="10"/>
  <c r="U36" i="10"/>
  <c r="CL36" i="10"/>
  <c r="CP36" i="10"/>
  <c r="CT36" i="10"/>
  <c r="CM36" i="10"/>
  <c r="CQ36" i="10"/>
  <c r="CU36" i="10"/>
  <c r="CN36" i="10"/>
  <c r="CR36" i="10"/>
  <c r="CV36" i="10"/>
  <c r="D36" i="12"/>
  <c r="AC36" i="11"/>
  <c r="AG36" i="11"/>
  <c r="AK36" i="11"/>
  <c r="A36" i="11"/>
  <c r="AD36" i="11"/>
  <c r="AH36" i="11"/>
  <c r="AL36" i="11"/>
  <c r="AE36" i="11"/>
  <c r="AI36" i="11"/>
  <c r="AB36" i="11"/>
  <c r="AF36" i="11"/>
  <c r="AJ36" i="11"/>
  <c r="DM27" i="10"/>
  <c r="DQ27" i="10"/>
  <c r="DU27" i="10"/>
  <c r="DJ27" i="10"/>
  <c r="DN27" i="10"/>
  <c r="DR27" i="10"/>
  <c r="DK27" i="10"/>
  <c r="DO27" i="10"/>
  <c r="DS27" i="10"/>
  <c r="W27" i="10"/>
  <c r="DL27" i="10"/>
  <c r="DP27" i="10"/>
  <c r="DT27" i="10"/>
  <c r="DA27" i="10"/>
  <c r="DE27" i="10"/>
  <c r="DI27" i="10"/>
  <c r="CX27" i="10"/>
  <c r="DB27" i="10"/>
  <c r="DF27" i="10"/>
  <c r="V27" i="10"/>
  <c r="CY27" i="10"/>
  <c r="DC27" i="10"/>
  <c r="DG27" i="10"/>
  <c r="CZ27" i="10"/>
  <c r="DD27" i="10"/>
  <c r="DH27" i="10"/>
  <c r="AS27" i="10"/>
  <c r="AW27" i="10"/>
  <c r="BA27" i="10"/>
  <c r="Q27" i="10"/>
  <c r="AP27" i="10"/>
  <c r="AT27" i="10"/>
  <c r="AX27" i="10"/>
  <c r="AQ27" i="10"/>
  <c r="AU27" i="10"/>
  <c r="AY27" i="10"/>
  <c r="AR27" i="10"/>
  <c r="AV27" i="10"/>
  <c r="AZ27" i="10"/>
  <c r="BQ19" i="10"/>
  <c r="BU19" i="10"/>
  <c r="BY19" i="10"/>
  <c r="BN19" i="10"/>
  <c r="BR19" i="10"/>
  <c r="BV19" i="10"/>
  <c r="BO19" i="10"/>
  <c r="BS19" i="10"/>
  <c r="BW19" i="10"/>
  <c r="S19" i="10"/>
  <c r="BP19" i="10"/>
  <c r="BT19" i="10"/>
  <c r="BX19" i="10"/>
  <c r="BE19" i="10"/>
  <c r="BI19" i="10"/>
  <c r="BM19" i="10"/>
  <c r="BB19" i="10"/>
  <c r="BF19" i="10"/>
  <c r="BJ19" i="10"/>
  <c r="R19" i="10"/>
  <c r="BC19" i="10"/>
  <c r="BG19" i="10"/>
  <c r="BK19" i="10"/>
  <c r="BD19" i="10"/>
  <c r="BH19" i="10"/>
  <c r="BL19" i="10"/>
  <c r="X19" i="10"/>
  <c r="DY19" i="10"/>
  <c r="EC19" i="10"/>
  <c r="EG19" i="10"/>
  <c r="DV19" i="10"/>
  <c r="DZ19" i="10"/>
  <c r="ED19" i="10"/>
  <c r="DW19" i="10"/>
  <c r="EA19" i="10"/>
  <c r="EE19" i="10"/>
  <c r="DX19" i="10"/>
  <c r="EB19" i="10"/>
  <c r="EF19" i="10"/>
  <c r="DW9" i="10"/>
  <c r="EA9" i="10"/>
  <c r="EE9" i="10"/>
  <c r="DX9" i="10"/>
  <c r="EB9" i="10"/>
  <c r="EF9" i="10"/>
  <c r="DV9" i="10"/>
  <c r="DZ9" i="10"/>
  <c r="ED9" i="10"/>
  <c r="EC9" i="10"/>
  <c r="EG9" i="10"/>
  <c r="DY9" i="10"/>
  <c r="DK9" i="10"/>
  <c r="DO9" i="10"/>
  <c r="DS9" i="10"/>
  <c r="DL9" i="10"/>
  <c r="DP9" i="10"/>
  <c r="DT9" i="10"/>
  <c r="DJ9" i="10"/>
  <c r="DN9" i="10"/>
  <c r="DR9" i="10"/>
  <c r="DM9" i="10"/>
  <c r="DQ9" i="10"/>
  <c r="DU9" i="10"/>
  <c r="CN12" i="10"/>
  <c r="CR12" i="10"/>
  <c r="CV12" i="10"/>
  <c r="CM12" i="10"/>
  <c r="CQ12" i="10"/>
  <c r="CU12" i="10"/>
  <c r="CP12" i="10"/>
  <c r="CS12" i="10"/>
  <c r="CL12" i="10"/>
  <c r="CT12" i="10"/>
  <c r="CO12" i="10"/>
  <c r="CW12" i="10"/>
  <c r="BP12" i="10"/>
  <c r="BT12" i="10"/>
  <c r="BX12" i="10"/>
  <c r="BO12" i="10"/>
  <c r="BS12" i="10"/>
  <c r="BW12" i="10"/>
  <c r="BR12" i="10"/>
  <c r="BU12" i="10"/>
  <c r="BN12" i="10"/>
  <c r="BV12" i="10"/>
  <c r="BQ12" i="10"/>
  <c r="BY12" i="10"/>
  <c r="BD12" i="10"/>
  <c r="BH12" i="10"/>
  <c r="BL12" i="10"/>
  <c r="BE12" i="10"/>
  <c r="BC12" i="10"/>
  <c r="BG12" i="10"/>
  <c r="BK12" i="10"/>
  <c r="BJ12" i="10"/>
  <c r="BB12" i="10"/>
  <c r="BM12" i="10"/>
  <c r="BF12" i="10"/>
  <c r="BI12" i="10"/>
  <c r="K2" i="18"/>
  <c r="EI41" i="10"/>
  <c r="EM41" i="10"/>
  <c r="EQ41" i="10"/>
  <c r="EJ41" i="10"/>
  <c r="EN41" i="10"/>
  <c r="ER41" i="10"/>
  <c r="EK41" i="10"/>
  <c r="EO41" i="10"/>
  <c r="ES41" i="10"/>
  <c r="EH41" i="10"/>
  <c r="EL41" i="10"/>
  <c r="EP41" i="10"/>
  <c r="CA41" i="10"/>
  <c r="CE41" i="10"/>
  <c r="CI41" i="10"/>
  <c r="CB41" i="10"/>
  <c r="CF41" i="10"/>
  <c r="CJ41" i="10"/>
  <c r="T41" i="10"/>
  <c r="CC41" i="10"/>
  <c r="CG41" i="10"/>
  <c r="CK41" i="10"/>
  <c r="BZ41" i="10"/>
  <c r="CD41" i="10"/>
  <c r="CH41" i="10"/>
  <c r="D41" i="12"/>
  <c r="AE41" i="11"/>
  <c r="AI41" i="11"/>
  <c r="AB41" i="11"/>
  <c r="AF41" i="11"/>
  <c r="AJ41" i="11"/>
  <c r="AC41" i="11"/>
  <c r="AG41" i="11"/>
  <c r="AK41" i="11"/>
  <c r="A41" i="11"/>
  <c r="AD41" i="11"/>
  <c r="AH41" i="11"/>
  <c r="AL41" i="11"/>
  <c r="DW37" i="10"/>
  <c r="EA37" i="10"/>
  <c r="EE37" i="10"/>
  <c r="DX37" i="10"/>
  <c r="EB37" i="10"/>
  <c r="EF37" i="10"/>
  <c r="X37" i="10"/>
  <c r="DY37" i="10"/>
  <c r="EC37" i="10"/>
  <c r="EG37" i="10"/>
  <c r="DV37" i="10"/>
  <c r="DZ37" i="10"/>
  <c r="ED37" i="10"/>
  <c r="BO37" i="10"/>
  <c r="BS37" i="10"/>
  <c r="BW37" i="10"/>
  <c r="S37" i="10"/>
  <c r="BP37" i="10"/>
  <c r="BT37" i="10"/>
  <c r="BX37" i="10"/>
  <c r="BQ37" i="10"/>
  <c r="BU37" i="10"/>
  <c r="BY37" i="10"/>
  <c r="BN37" i="10"/>
  <c r="BR37" i="10"/>
  <c r="BV37" i="10"/>
  <c r="R37" i="10"/>
  <c r="BC37" i="10"/>
  <c r="BG37" i="10"/>
  <c r="BK37" i="10"/>
  <c r="BD37" i="10"/>
  <c r="BH37" i="10"/>
  <c r="BL37" i="10"/>
  <c r="BE37" i="10"/>
  <c r="BI37" i="10"/>
  <c r="BM37" i="10"/>
  <c r="BB37" i="10"/>
  <c r="BF37" i="10"/>
  <c r="BJ37" i="10"/>
  <c r="D11" i="12"/>
  <c r="T11" i="11"/>
  <c r="X11" i="11"/>
  <c r="Q11" i="11"/>
  <c r="U11" i="11"/>
  <c r="Y11" i="11"/>
  <c r="V11" i="11"/>
  <c r="A11" i="11"/>
  <c r="W11" i="11"/>
  <c r="R11" i="11"/>
  <c r="Z11" i="11"/>
  <c r="S11" i="11"/>
  <c r="AA11" i="11"/>
  <c r="CG62" i="8"/>
  <c r="CF62" i="8"/>
  <c r="EW11" i="10"/>
  <c r="FA11" i="10"/>
  <c r="FE11" i="10"/>
  <c r="ET11" i="10"/>
  <c r="EX11" i="10"/>
  <c r="FB11" i="10"/>
  <c r="EV11" i="10"/>
  <c r="EZ11" i="10"/>
  <c r="FD11" i="10"/>
  <c r="EU11" i="10"/>
  <c r="EY11" i="10"/>
  <c r="FC11" i="10"/>
  <c r="FI7" i="10"/>
  <c r="FM7" i="10"/>
  <c r="FQ7" i="10"/>
  <c r="FF7" i="10"/>
  <c r="FJ7" i="10"/>
  <c r="FN7" i="10"/>
  <c r="FG7" i="10"/>
  <c r="FK7" i="10"/>
  <c r="FO7" i="10"/>
  <c r="FH7" i="10"/>
  <c r="FL7" i="10"/>
  <c r="FP7" i="10"/>
  <c r="AL62" i="10"/>
  <c r="L10" i="17" s="1"/>
  <c r="BE7" i="10"/>
  <c r="BI7" i="10"/>
  <c r="BM7" i="10"/>
  <c r="BB7" i="10"/>
  <c r="BF7" i="10"/>
  <c r="BJ7" i="10"/>
  <c r="BC7" i="10"/>
  <c r="BG7" i="10"/>
  <c r="BK7" i="10"/>
  <c r="BD7" i="10"/>
  <c r="BH7" i="10"/>
  <c r="BL7" i="10"/>
  <c r="AC62" i="10"/>
  <c r="C10" i="17" s="1"/>
  <c r="EK11" i="10"/>
  <c r="EO11" i="10"/>
  <c r="ES11" i="10"/>
  <c r="EH11" i="10"/>
  <c r="EL11" i="10"/>
  <c r="EP11" i="10"/>
  <c r="EJ11" i="10"/>
  <c r="EN11" i="10"/>
  <c r="ER11" i="10"/>
  <c r="EQ11" i="10"/>
  <c r="EI11" i="10"/>
  <c r="EM11" i="10"/>
  <c r="CO7" i="10"/>
  <c r="CS7" i="10"/>
  <c r="CW7" i="10"/>
  <c r="CL7" i="10"/>
  <c r="CP7" i="10"/>
  <c r="CT7" i="10"/>
  <c r="CM7" i="10"/>
  <c r="CQ7" i="10"/>
  <c r="CU7" i="10"/>
  <c r="CN7" i="10"/>
  <c r="CR7" i="10"/>
  <c r="CV7" i="10"/>
  <c r="AF62" i="10"/>
  <c r="F10" i="17" s="1"/>
  <c r="DY11" i="10"/>
  <c r="EC11" i="10"/>
  <c r="EG11" i="10"/>
  <c r="DV11" i="10"/>
  <c r="DZ11" i="10"/>
  <c r="ED11" i="10"/>
  <c r="DX11" i="10"/>
  <c r="EB11" i="10"/>
  <c r="EF11" i="10"/>
  <c r="EA11" i="10"/>
  <c r="EE11" i="10"/>
  <c r="DW11" i="10"/>
  <c r="AA62" i="10"/>
  <c r="L28" i="17" s="1"/>
  <c r="D7" i="12"/>
  <c r="T7" i="11"/>
  <c r="X7" i="11"/>
  <c r="AB7" i="11"/>
  <c r="AF7" i="11"/>
  <c r="AJ7" i="11"/>
  <c r="AB11" i="11"/>
  <c r="AF11" i="11"/>
  <c r="AJ11" i="11"/>
  <c r="Q7" i="11"/>
  <c r="U7" i="11"/>
  <c r="Y7" i="11"/>
  <c r="AC7" i="11"/>
  <c r="AG7" i="11"/>
  <c r="AK7" i="11"/>
  <c r="AC11" i="11"/>
  <c r="AG11" i="11"/>
  <c r="AK11" i="11"/>
  <c r="R7" i="11"/>
  <c r="V7" i="11"/>
  <c r="Z7" i="11"/>
  <c r="AD7" i="11"/>
  <c r="AH7" i="11"/>
  <c r="AL7" i="11"/>
  <c r="A7" i="11"/>
  <c r="S7" i="11"/>
  <c r="W7" i="11"/>
  <c r="AA7" i="11"/>
  <c r="AE7" i="11"/>
  <c r="AI7" i="11"/>
  <c r="AD11" i="11"/>
  <c r="AL11" i="11"/>
  <c r="AE11" i="11"/>
  <c r="AH11" i="11"/>
  <c r="AI11" i="11"/>
  <c r="X33" i="17"/>
  <c r="X20" i="17"/>
  <c r="X46" i="17"/>
  <c r="W20" i="17"/>
  <c r="W46" i="17"/>
  <c r="W33" i="17"/>
  <c r="EK43" i="9"/>
  <c r="EK62" i="9" s="1"/>
  <c r="EO43" i="9"/>
  <c r="EO62" i="9" s="1"/>
  <c r="ES43" i="9"/>
  <c r="EH43" i="9"/>
  <c r="EL43" i="9"/>
  <c r="EP43" i="9"/>
  <c r="EP62" i="9" s="1"/>
  <c r="EI43" i="9"/>
  <c r="EM43" i="9"/>
  <c r="EQ43" i="9"/>
  <c r="EJ43" i="9"/>
  <c r="EJ62" i="9" s="1"/>
  <c r="EN43" i="9"/>
  <c r="ER43" i="9"/>
  <c r="I5" i="18"/>
  <c r="EK34" i="10"/>
  <c r="EO34" i="10"/>
  <c r="ES34" i="10"/>
  <c r="EH34" i="10"/>
  <c r="EL34" i="10"/>
  <c r="EP34" i="10"/>
  <c r="EI34" i="10"/>
  <c r="EM34" i="10"/>
  <c r="EQ34" i="10"/>
  <c r="EJ34" i="10"/>
  <c r="EN34" i="10"/>
  <c r="ER34" i="10"/>
  <c r="T34" i="10"/>
  <c r="CC34" i="10"/>
  <c r="CG34" i="10"/>
  <c r="CK34" i="10"/>
  <c r="BZ34" i="10"/>
  <c r="CD34" i="10"/>
  <c r="CH34" i="10"/>
  <c r="CA34" i="10"/>
  <c r="CE34" i="10"/>
  <c r="CI34" i="10"/>
  <c r="CB34" i="10"/>
  <c r="CF34" i="10"/>
  <c r="CJ34" i="10"/>
  <c r="FI25" i="10"/>
  <c r="FM25" i="10"/>
  <c r="FQ25" i="10"/>
  <c r="FF25" i="10"/>
  <c r="FJ25" i="10"/>
  <c r="FN25" i="10"/>
  <c r="FG25" i="10"/>
  <c r="FK25" i="10"/>
  <c r="FO25" i="10"/>
  <c r="FH25" i="10"/>
  <c r="FL25" i="10"/>
  <c r="FP25" i="10"/>
  <c r="EW25" i="10"/>
  <c r="FA25" i="10"/>
  <c r="FE25" i="10"/>
  <c r="ET25" i="10"/>
  <c r="EX25" i="10"/>
  <c r="FB25" i="10"/>
  <c r="EU25" i="10"/>
  <c r="EY25" i="10"/>
  <c r="FC25" i="10"/>
  <c r="EV25" i="10"/>
  <c r="EZ25" i="10"/>
  <c r="FD25" i="10"/>
  <c r="CO25" i="10"/>
  <c r="CS25" i="10"/>
  <c r="CW25" i="10"/>
  <c r="U25" i="10"/>
  <c r="CL25" i="10"/>
  <c r="CP25" i="10"/>
  <c r="CT25" i="10"/>
  <c r="CM25" i="10"/>
  <c r="CQ25" i="10"/>
  <c r="CU25" i="10"/>
  <c r="CN25" i="10"/>
  <c r="CR25" i="10"/>
  <c r="CV25" i="10"/>
  <c r="D25" i="12"/>
  <c r="AC25" i="11"/>
  <c r="AG25" i="11"/>
  <c r="AK25" i="11"/>
  <c r="A25" i="11"/>
  <c r="AD25" i="11"/>
  <c r="AH25" i="11"/>
  <c r="AL25" i="11"/>
  <c r="AE25" i="11"/>
  <c r="AI25" i="11"/>
  <c r="AB25" i="11"/>
  <c r="AF25" i="11"/>
  <c r="AJ25" i="11"/>
  <c r="DM17" i="10"/>
  <c r="DQ17" i="10"/>
  <c r="DU17" i="10"/>
  <c r="DJ17" i="10"/>
  <c r="DN17" i="10"/>
  <c r="DR17" i="10"/>
  <c r="DK17" i="10"/>
  <c r="DO17" i="10"/>
  <c r="DS17" i="10"/>
  <c r="W17" i="10"/>
  <c r="DL17" i="10"/>
  <c r="DP17" i="10"/>
  <c r="DT17" i="10"/>
  <c r="DA17" i="10"/>
  <c r="DE17" i="10"/>
  <c r="DI17" i="10"/>
  <c r="CX17" i="10"/>
  <c r="DB17" i="10"/>
  <c r="DF17" i="10"/>
  <c r="V17" i="10"/>
  <c r="CY17" i="10"/>
  <c r="DC17" i="10"/>
  <c r="DG17" i="10"/>
  <c r="CZ17" i="10"/>
  <c r="DD17" i="10"/>
  <c r="DH17" i="10"/>
  <c r="AS17" i="10"/>
  <c r="AW17" i="10"/>
  <c r="BA17" i="10"/>
  <c r="Q17" i="10"/>
  <c r="AP17" i="10"/>
  <c r="AT17" i="10"/>
  <c r="AX17" i="10"/>
  <c r="AQ17" i="10"/>
  <c r="AU17" i="10"/>
  <c r="AY17" i="10"/>
  <c r="AR17" i="10"/>
  <c r="AV17" i="10"/>
  <c r="AZ17" i="10"/>
  <c r="EV8" i="10"/>
  <c r="EZ8" i="10"/>
  <c r="FD8" i="10"/>
  <c r="EW8" i="10"/>
  <c r="FA8" i="10"/>
  <c r="FE8" i="10"/>
  <c r="ET8" i="10"/>
  <c r="EX8" i="10"/>
  <c r="FB8" i="10"/>
  <c r="EU8" i="10"/>
  <c r="EY8" i="10"/>
  <c r="FC8" i="10"/>
  <c r="AR8" i="10"/>
  <c r="AV8" i="10"/>
  <c r="AZ8" i="10"/>
  <c r="AS8" i="10"/>
  <c r="AW8" i="10"/>
  <c r="BA8" i="10"/>
  <c r="AP8" i="10"/>
  <c r="AT8" i="10"/>
  <c r="AX8" i="10"/>
  <c r="AQ8" i="10"/>
  <c r="AU8" i="10"/>
  <c r="AY8" i="10"/>
  <c r="CB8" i="10"/>
  <c r="CF8" i="10"/>
  <c r="CJ8" i="10"/>
  <c r="CC8" i="10"/>
  <c r="CG8" i="10"/>
  <c r="CK8" i="10"/>
  <c r="BZ8" i="10"/>
  <c r="CD8" i="10"/>
  <c r="CH8" i="10"/>
  <c r="CA8" i="10"/>
  <c r="CE8" i="10"/>
  <c r="CI8" i="10"/>
  <c r="EI33" i="10"/>
  <c r="EM33" i="10"/>
  <c r="EQ33" i="10"/>
  <c r="EJ33" i="10"/>
  <c r="EN33" i="10"/>
  <c r="ER33" i="10"/>
  <c r="EK33" i="10"/>
  <c r="EO33" i="10"/>
  <c r="ES33" i="10"/>
  <c r="EH33" i="10"/>
  <c r="EL33" i="10"/>
  <c r="EP33" i="10"/>
  <c r="CA33" i="10"/>
  <c r="CE33" i="10"/>
  <c r="CI33" i="10"/>
  <c r="CB33" i="10"/>
  <c r="CF33" i="10"/>
  <c r="CJ33" i="10"/>
  <c r="T33" i="10"/>
  <c r="CC33" i="10"/>
  <c r="CG33" i="10"/>
  <c r="CK33" i="10"/>
  <c r="BZ33" i="10"/>
  <c r="CD33" i="10"/>
  <c r="CH33" i="10"/>
  <c r="D33" i="12"/>
  <c r="AE33" i="11"/>
  <c r="AI33" i="11"/>
  <c r="AB33" i="11"/>
  <c r="AF33" i="11"/>
  <c r="AJ33" i="11"/>
  <c r="AC33" i="11"/>
  <c r="AG33" i="11"/>
  <c r="AK33" i="11"/>
  <c r="A33" i="11"/>
  <c r="AD33" i="11"/>
  <c r="AH33" i="11"/>
  <c r="AL33" i="11"/>
  <c r="AQ28" i="10"/>
  <c r="AU28" i="10"/>
  <c r="AY28" i="10"/>
  <c r="AR28" i="10"/>
  <c r="AV28" i="10"/>
  <c r="AZ28" i="10"/>
  <c r="AS28" i="10"/>
  <c r="AW28" i="10"/>
  <c r="BA28" i="10"/>
  <c r="Q28" i="10"/>
  <c r="AP28" i="10"/>
  <c r="AT28" i="10"/>
  <c r="AX28" i="10"/>
  <c r="DK28" i="10"/>
  <c r="DO28" i="10"/>
  <c r="DS28" i="10"/>
  <c r="W28" i="10"/>
  <c r="DL28" i="10"/>
  <c r="DP28" i="10"/>
  <c r="DT28" i="10"/>
  <c r="DM28" i="10"/>
  <c r="DQ28" i="10"/>
  <c r="DU28" i="10"/>
  <c r="DJ28" i="10"/>
  <c r="DN28" i="10"/>
  <c r="DR28" i="10"/>
  <c r="V28" i="10"/>
  <c r="CY28" i="10"/>
  <c r="DC28" i="10"/>
  <c r="DG28" i="10"/>
  <c r="CZ28" i="10"/>
  <c r="DD28" i="10"/>
  <c r="DH28" i="10"/>
  <c r="DA28" i="10"/>
  <c r="DE28" i="10"/>
  <c r="DI28" i="10"/>
  <c r="CX28" i="10"/>
  <c r="DB28" i="10"/>
  <c r="DF28" i="10"/>
  <c r="EI24" i="10"/>
  <c r="EM24" i="10"/>
  <c r="EQ24" i="10"/>
  <c r="EJ24" i="10"/>
  <c r="EN24" i="10"/>
  <c r="ER24" i="10"/>
  <c r="EK24" i="10"/>
  <c r="EO24" i="10"/>
  <c r="ES24" i="10"/>
  <c r="EH24" i="10"/>
  <c r="EL24" i="10"/>
  <c r="EP24" i="10"/>
  <c r="CA24" i="10"/>
  <c r="CE24" i="10"/>
  <c r="CI24" i="10"/>
  <c r="CB24" i="10"/>
  <c r="CF24" i="10"/>
  <c r="CJ24" i="10"/>
  <c r="T24" i="10"/>
  <c r="CC24" i="10"/>
  <c r="CG24" i="10"/>
  <c r="CK24" i="10"/>
  <c r="BZ24" i="10"/>
  <c r="CD24" i="10"/>
  <c r="CH24" i="10"/>
  <c r="D24" i="12"/>
  <c r="AE24" i="11"/>
  <c r="AI24" i="11"/>
  <c r="AB24" i="11"/>
  <c r="AF24" i="11"/>
  <c r="AJ24" i="11"/>
  <c r="AC24" i="11"/>
  <c r="AG24" i="11"/>
  <c r="AK24" i="11"/>
  <c r="A24" i="11"/>
  <c r="AD24" i="11"/>
  <c r="AH24" i="11"/>
  <c r="AL24" i="11"/>
  <c r="AQ20" i="10"/>
  <c r="AU20" i="10"/>
  <c r="AY20" i="10"/>
  <c r="AR20" i="10"/>
  <c r="AV20" i="10"/>
  <c r="AZ20" i="10"/>
  <c r="AS20" i="10"/>
  <c r="AW20" i="10"/>
  <c r="BA20" i="10"/>
  <c r="Q20" i="10"/>
  <c r="AP20" i="10"/>
  <c r="AT20" i="10"/>
  <c r="AX20" i="10"/>
  <c r="DK20" i="10"/>
  <c r="DO20" i="10"/>
  <c r="DS20" i="10"/>
  <c r="W20" i="10"/>
  <c r="DL20" i="10"/>
  <c r="DP20" i="10"/>
  <c r="DT20" i="10"/>
  <c r="DM20" i="10"/>
  <c r="DQ20" i="10"/>
  <c r="DU20" i="10"/>
  <c r="DJ20" i="10"/>
  <c r="DN20" i="10"/>
  <c r="DR20" i="10"/>
  <c r="V20" i="10"/>
  <c r="CY20" i="10"/>
  <c r="DC20" i="10"/>
  <c r="DG20" i="10"/>
  <c r="CZ20" i="10"/>
  <c r="DD20" i="10"/>
  <c r="DH20" i="10"/>
  <c r="DA20" i="10"/>
  <c r="DE20" i="10"/>
  <c r="DI20" i="10"/>
  <c r="CX20" i="10"/>
  <c r="DB20" i="10"/>
  <c r="DF20" i="10"/>
  <c r="CB14" i="10"/>
  <c r="CF14" i="10"/>
  <c r="CJ14" i="10"/>
  <c r="CA14" i="10"/>
  <c r="CE14" i="10"/>
  <c r="CK14" i="10"/>
  <c r="BZ14" i="10"/>
  <c r="CG14" i="10"/>
  <c r="T14" i="10"/>
  <c r="CC14" i="10"/>
  <c r="CH14" i="10"/>
  <c r="CD14" i="10"/>
  <c r="CI14" i="10"/>
  <c r="EV14" i="10"/>
  <c r="EZ14" i="10"/>
  <c r="FD14" i="10"/>
  <c r="EW14" i="10"/>
  <c r="FB14" i="10"/>
  <c r="EX14" i="10"/>
  <c r="FC14" i="10"/>
  <c r="ET14" i="10"/>
  <c r="EY14" i="10"/>
  <c r="FE14" i="10"/>
  <c r="EU14" i="10"/>
  <c r="FA14" i="10"/>
  <c r="W14" i="10"/>
  <c r="DL14" i="10"/>
  <c r="DP14" i="10"/>
  <c r="DT14" i="10"/>
  <c r="DK14" i="10"/>
  <c r="DQ14" i="10"/>
  <c r="DM14" i="10"/>
  <c r="DR14" i="10"/>
  <c r="DN14" i="10"/>
  <c r="DS14" i="10"/>
  <c r="DJ14" i="10"/>
  <c r="DO14" i="10"/>
  <c r="DU14" i="10"/>
  <c r="DL62" i="8"/>
  <c r="AB62" i="9"/>
  <c r="B9" i="17" s="1"/>
  <c r="EY62" i="8"/>
  <c r="X43" i="9"/>
  <c r="DY43" i="9"/>
  <c r="EC43" i="9"/>
  <c r="EG43" i="9"/>
  <c r="DV43" i="9"/>
  <c r="DZ43" i="9"/>
  <c r="ED43" i="9"/>
  <c r="DW43" i="9"/>
  <c r="EA43" i="9"/>
  <c r="EE43" i="9"/>
  <c r="DX43" i="9"/>
  <c r="EB43" i="9"/>
  <c r="EF43" i="9"/>
  <c r="D58" i="12"/>
  <c r="A58" i="11"/>
  <c r="D48" i="12"/>
  <c r="A48" i="11"/>
  <c r="BQ38" i="10"/>
  <c r="BU38" i="10"/>
  <c r="BY38" i="10"/>
  <c r="BN38" i="10"/>
  <c r="BR38" i="10"/>
  <c r="BV38" i="10"/>
  <c r="BO38" i="10"/>
  <c r="BS38" i="10"/>
  <c r="BW38" i="10"/>
  <c r="S38" i="10"/>
  <c r="BP38" i="10"/>
  <c r="BT38" i="10"/>
  <c r="BX38" i="10"/>
  <c r="BE38" i="10"/>
  <c r="BI38" i="10"/>
  <c r="BM38" i="10"/>
  <c r="BB38" i="10"/>
  <c r="BF38" i="10"/>
  <c r="BJ38" i="10"/>
  <c r="R38" i="10"/>
  <c r="BC38" i="10"/>
  <c r="BG38" i="10"/>
  <c r="BK38" i="10"/>
  <c r="BD38" i="10"/>
  <c r="BH38" i="10"/>
  <c r="BL38" i="10"/>
  <c r="X38" i="10"/>
  <c r="DY38" i="10"/>
  <c r="EC38" i="10"/>
  <c r="EG38" i="10"/>
  <c r="DV38" i="10"/>
  <c r="DZ38" i="10"/>
  <c r="ED38" i="10"/>
  <c r="DW38" i="10"/>
  <c r="EA38" i="10"/>
  <c r="EE38" i="10"/>
  <c r="DX38" i="10"/>
  <c r="EB38" i="10"/>
  <c r="EF38" i="10"/>
  <c r="DM32" i="10"/>
  <c r="DQ32" i="10"/>
  <c r="DU32" i="10"/>
  <c r="DJ32" i="10"/>
  <c r="DN32" i="10"/>
  <c r="DR32" i="10"/>
  <c r="DK32" i="10"/>
  <c r="DO32" i="10"/>
  <c r="DS32" i="10"/>
  <c r="W32" i="10"/>
  <c r="DL32" i="10"/>
  <c r="DP32" i="10"/>
  <c r="DT32" i="10"/>
  <c r="DA32" i="10"/>
  <c r="DE32" i="10"/>
  <c r="DI32" i="10"/>
  <c r="CX32" i="10"/>
  <c r="DB32" i="10"/>
  <c r="DF32" i="10"/>
  <c r="V32" i="10"/>
  <c r="CY32" i="10"/>
  <c r="DC32" i="10"/>
  <c r="DG32" i="10"/>
  <c r="CZ32" i="10"/>
  <c r="DD32" i="10"/>
  <c r="DH32" i="10"/>
  <c r="AS32" i="10"/>
  <c r="AW32" i="10"/>
  <c r="BA32" i="10"/>
  <c r="Q32" i="10"/>
  <c r="AP32" i="10"/>
  <c r="AT32" i="10"/>
  <c r="AX32" i="10"/>
  <c r="AQ32" i="10"/>
  <c r="AU32" i="10"/>
  <c r="AY32" i="10"/>
  <c r="AR32" i="10"/>
  <c r="AV32" i="10"/>
  <c r="AZ32" i="10"/>
  <c r="BQ23" i="10"/>
  <c r="BU23" i="10"/>
  <c r="BY23" i="10"/>
  <c r="BN23" i="10"/>
  <c r="BR23" i="10"/>
  <c r="BV23" i="10"/>
  <c r="BO23" i="10"/>
  <c r="BS23" i="10"/>
  <c r="BW23" i="10"/>
  <c r="S23" i="10"/>
  <c r="BP23" i="10"/>
  <c r="BT23" i="10"/>
  <c r="BX23" i="10"/>
  <c r="BE23" i="10"/>
  <c r="BI23" i="10"/>
  <c r="BM23" i="10"/>
  <c r="BB23" i="10"/>
  <c r="BF23" i="10"/>
  <c r="BJ23" i="10"/>
  <c r="R23" i="10"/>
  <c r="BC23" i="10"/>
  <c r="BG23" i="10"/>
  <c r="BK23" i="10"/>
  <c r="BD23" i="10"/>
  <c r="BH23" i="10"/>
  <c r="BL23" i="10"/>
  <c r="X23" i="10"/>
  <c r="DY23" i="10"/>
  <c r="EC23" i="10"/>
  <c r="EG23" i="10"/>
  <c r="DV23" i="10"/>
  <c r="DZ23" i="10"/>
  <c r="ED23" i="10"/>
  <c r="DW23" i="10"/>
  <c r="EA23" i="10"/>
  <c r="EE23" i="10"/>
  <c r="DX23" i="10"/>
  <c r="EB23" i="10"/>
  <c r="EF23" i="10"/>
  <c r="CX15" i="10"/>
  <c r="DB15" i="10"/>
  <c r="DF15" i="10"/>
  <c r="V15" i="10"/>
  <c r="DC15" i="10"/>
  <c r="DH15" i="10"/>
  <c r="CY15" i="10"/>
  <c r="DD15" i="10"/>
  <c r="DI15" i="10"/>
  <c r="CZ15" i="10"/>
  <c r="DE15" i="10"/>
  <c r="DA15" i="10"/>
  <c r="DG15" i="10"/>
  <c r="BN15" i="10"/>
  <c r="BR15" i="10"/>
  <c r="BV15" i="10"/>
  <c r="BQ15" i="10"/>
  <c r="BW15" i="10"/>
  <c r="BS15" i="10"/>
  <c r="BX15" i="10"/>
  <c r="S15" i="10"/>
  <c r="BO15" i="10"/>
  <c r="BT15" i="10"/>
  <c r="BY15" i="10"/>
  <c r="BP15" i="10"/>
  <c r="BU15" i="10"/>
  <c r="U15" i="10"/>
  <c r="CL15" i="10"/>
  <c r="CP15" i="10"/>
  <c r="CT15" i="10"/>
  <c r="CM15" i="10"/>
  <c r="CR15" i="10"/>
  <c r="CW15" i="10"/>
  <c r="CN15" i="10"/>
  <c r="CS15" i="10"/>
  <c r="CO15" i="10"/>
  <c r="CU15" i="10"/>
  <c r="CQ15" i="10"/>
  <c r="CV15" i="10"/>
  <c r="EI39" i="10"/>
  <c r="EM39" i="10"/>
  <c r="EQ39" i="10"/>
  <c r="EJ39" i="10"/>
  <c r="EN39" i="10"/>
  <c r="ER39" i="10"/>
  <c r="EK39" i="10"/>
  <c r="EO39" i="10"/>
  <c r="ES39" i="10"/>
  <c r="EH39" i="10"/>
  <c r="EL39" i="10"/>
  <c r="EP39" i="10"/>
  <c r="CA39" i="10"/>
  <c r="CE39" i="10"/>
  <c r="CI39" i="10"/>
  <c r="CB39" i="10"/>
  <c r="CF39" i="10"/>
  <c r="CJ39" i="10"/>
  <c r="T39" i="10"/>
  <c r="CC39" i="10"/>
  <c r="CG39" i="10"/>
  <c r="CK39" i="10"/>
  <c r="BZ39" i="10"/>
  <c r="CD39" i="10"/>
  <c r="CH39" i="10"/>
  <c r="D39" i="12"/>
  <c r="AE39" i="11"/>
  <c r="AI39" i="11"/>
  <c r="AB39" i="11"/>
  <c r="AF39" i="11"/>
  <c r="AJ39" i="11"/>
  <c r="AC39" i="11"/>
  <c r="AG39" i="11"/>
  <c r="AK39" i="11"/>
  <c r="A39" i="11"/>
  <c r="AD39" i="11"/>
  <c r="AH39" i="11"/>
  <c r="AL39" i="11"/>
  <c r="EI18" i="10"/>
  <c r="EM18" i="10"/>
  <c r="EQ18" i="10"/>
  <c r="EJ18" i="10"/>
  <c r="EN18" i="10"/>
  <c r="ER18" i="10"/>
  <c r="EK18" i="10"/>
  <c r="EO18" i="10"/>
  <c r="ES18" i="10"/>
  <c r="EH18" i="10"/>
  <c r="EL18" i="10"/>
  <c r="EP18" i="10"/>
  <c r="CA18" i="10"/>
  <c r="CE18" i="10"/>
  <c r="CI18" i="10"/>
  <c r="CB18" i="10"/>
  <c r="CF18" i="10"/>
  <c r="CJ18" i="10"/>
  <c r="T18" i="10"/>
  <c r="CC18" i="10"/>
  <c r="CG18" i="10"/>
  <c r="CK18" i="10"/>
  <c r="BZ18" i="10"/>
  <c r="CD18" i="10"/>
  <c r="CH18" i="10"/>
  <c r="D18" i="12"/>
  <c r="AE18" i="11"/>
  <c r="AI18" i="11"/>
  <c r="AB18" i="11"/>
  <c r="AF18" i="11"/>
  <c r="AJ18" i="11"/>
  <c r="AC18" i="11"/>
  <c r="AG18" i="11"/>
  <c r="AK18" i="11"/>
  <c r="A18" i="11"/>
  <c r="AD18" i="11"/>
  <c r="AH18" i="11"/>
  <c r="AL18" i="11"/>
  <c r="BQ62" i="8"/>
  <c r="CP62" i="9"/>
  <c r="CU62" i="9"/>
  <c r="AQ62" i="8"/>
  <c r="E12" i="18" s="1"/>
  <c r="DG62" i="8"/>
  <c r="BH62" i="7"/>
  <c r="D49" i="12"/>
  <c r="A49" i="11"/>
  <c r="Q20" i="17"/>
  <c r="Q46" i="17"/>
  <c r="Q33" i="17"/>
  <c r="DM43" i="9"/>
  <c r="DQ43" i="9"/>
  <c r="DU43" i="9"/>
  <c r="DJ43" i="9"/>
  <c r="DN43" i="9"/>
  <c r="DR43" i="9"/>
  <c r="DK43" i="9"/>
  <c r="DO43" i="9"/>
  <c r="DS43" i="9"/>
  <c r="W43" i="9"/>
  <c r="DL43" i="9"/>
  <c r="DP43" i="9"/>
  <c r="DT43" i="9"/>
  <c r="EF62" i="7"/>
  <c r="BQ29" i="10"/>
  <c r="BU29" i="10"/>
  <c r="BY29" i="10"/>
  <c r="BN29" i="10"/>
  <c r="BR29" i="10"/>
  <c r="BV29" i="10"/>
  <c r="BO29" i="10"/>
  <c r="BS29" i="10"/>
  <c r="BW29" i="10"/>
  <c r="S29" i="10"/>
  <c r="BP29" i="10"/>
  <c r="BT29" i="10"/>
  <c r="BX29" i="10"/>
  <c r="BE29" i="10"/>
  <c r="BI29" i="10"/>
  <c r="BM29" i="10"/>
  <c r="BB29" i="10"/>
  <c r="BF29" i="10"/>
  <c r="BJ29" i="10"/>
  <c r="R29" i="10"/>
  <c r="BC29" i="10"/>
  <c r="BG29" i="10"/>
  <c r="BK29" i="10"/>
  <c r="BD29" i="10"/>
  <c r="BH29" i="10"/>
  <c r="BL29" i="10"/>
  <c r="X29" i="10"/>
  <c r="DY29" i="10"/>
  <c r="EC29" i="10"/>
  <c r="EG29" i="10"/>
  <c r="DV29" i="10"/>
  <c r="DZ29" i="10"/>
  <c r="ED29" i="10"/>
  <c r="DW29" i="10"/>
  <c r="EA29" i="10"/>
  <c r="EE29" i="10"/>
  <c r="DX29" i="10"/>
  <c r="EB29" i="10"/>
  <c r="EF29" i="10"/>
  <c r="EK21" i="10"/>
  <c r="EO21" i="10"/>
  <c r="ES21" i="10"/>
  <c r="EH21" i="10"/>
  <c r="EL21" i="10"/>
  <c r="EP21" i="10"/>
  <c r="EI21" i="10"/>
  <c r="EM21" i="10"/>
  <c r="EQ21" i="10"/>
  <c r="EJ21" i="10"/>
  <c r="EN21" i="10"/>
  <c r="ER21" i="10"/>
  <c r="T21" i="10"/>
  <c r="CC21" i="10"/>
  <c r="CG21" i="10"/>
  <c r="CK21" i="10"/>
  <c r="BZ21" i="10"/>
  <c r="CD21" i="10"/>
  <c r="CH21" i="10"/>
  <c r="CA21" i="10"/>
  <c r="CE21" i="10"/>
  <c r="CI21" i="10"/>
  <c r="CB21" i="10"/>
  <c r="CF21" i="10"/>
  <c r="CJ21" i="10"/>
  <c r="FF13" i="10"/>
  <c r="FJ13" i="10"/>
  <c r="FN13" i="10"/>
  <c r="FI13" i="10"/>
  <c r="FM13" i="10"/>
  <c r="FQ13" i="10"/>
  <c r="FH13" i="10"/>
  <c r="FP13" i="10"/>
  <c r="FK13" i="10"/>
  <c r="FL13" i="10"/>
  <c r="FG13" i="10"/>
  <c r="FO13" i="10"/>
  <c r="EH13" i="10"/>
  <c r="EL13" i="10"/>
  <c r="EP13" i="10"/>
  <c r="EK13" i="10"/>
  <c r="EO13" i="10"/>
  <c r="ES13" i="10"/>
  <c r="EJ13" i="10"/>
  <c r="ER13" i="10"/>
  <c r="EM13" i="10"/>
  <c r="EN13" i="10"/>
  <c r="EI13" i="10"/>
  <c r="EQ13" i="10"/>
  <c r="AQ42" i="9"/>
  <c r="AQ62" i="9" s="1"/>
  <c r="AU42" i="9"/>
  <c r="AY42" i="9"/>
  <c r="AR42" i="9"/>
  <c r="AV42" i="9"/>
  <c r="AV62" i="9" s="1"/>
  <c r="AZ42" i="9"/>
  <c r="AS42" i="9"/>
  <c r="AW42" i="9"/>
  <c r="BA42" i="9"/>
  <c r="BA62" i="9" s="1"/>
  <c r="Q42" i="9"/>
  <c r="AP42" i="9"/>
  <c r="AT42" i="9"/>
  <c r="AX42" i="9"/>
  <c r="DK42" i="9"/>
  <c r="DK62" i="9" s="1"/>
  <c r="DO42" i="9"/>
  <c r="DS42" i="9"/>
  <c r="DS62" i="9" s="1"/>
  <c r="W42" i="9"/>
  <c r="DL42" i="9"/>
  <c r="DL62" i="9" s="1"/>
  <c r="DP42" i="9"/>
  <c r="DT42" i="9"/>
  <c r="DT62" i="9" s="1"/>
  <c r="DM42" i="9"/>
  <c r="DQ42" i="9"/>
  <c r="DU42" i="9"/>
  <c r="DJ42" i="9"/>
  <c r="DN42" i="9"/>
  <c r="DN62" i="9" s="1"/>
  <c r="DR42" i="9"/>
  <c r="DR62" i="9" s="1"/>
  <c r="V42" i="9"/>
  <c r="V62" i="9" s="1"/>
  <c r="G27" i="17" s="1"/>
  <c r="CY42" i="9"/>
  <c r="DC42" i="9"/>
  <c r="DC62" i="9" s="1"/>
  <c r="DG42" i="9"/>
  <c r="DG62" i="9" s="1"/>
  <c r="CZ42" i="9"/>
  <c r="CZ62" i="9" s="1"/>
  <c r="DD42" i="9"/>
  <c r="DH42" i="9"/>
  <c r="DH62" i="9" s="1"/>
  <c r="DA42" i="9"/>
  <c r="DA62" i="9" s="1"/>
  <c r="DE42" i="9"/>
  <c r="DE62" i="9" s="1"/>
  <c r="DI42" i="9"/>
  <c r="CX42" i="9"/>
  <c r="CX62" i="9" s="1"/>
  <c r="DB42" i="9"/>
  <c r="DB62" i="9" s="1"/>
  <c r="DF42" i="9"/>
  <c r="DF62" i="9" s="1"/>
  <c r="EI35" i="10"/>
  <c r="EM35" i="10"/>
  <c r="EQ35" i="10"/>
  <c r="EJ35" i="10"/>
  <c r="EN35" i="10"/>
  <c r="ER35" i="10"/>
  <c r="EK35" i="10"/>
  <c r="EO35" i="10"/>
  <c r="ES35" i="10"/>
  <c r="EH35" i="10"/>
  <c r="EL35" i="10"/>
  <c r="EP35" i="10"/>
  <c r="CA35" i="10"/>
  <c r="CE35" i="10"/>
  <c r="CI35" i="10"/>
  <c r="CB35" i="10"/>
  <c r="CF35" i="10"/>
  <c r="CJ35" i="10"/>
  <c r="T35" i="10"/>
  <c r="CC35" i="10"/>
  <c r="CG35" i="10"/>
  <c r="CK35" i="10"/>
  <c r="BZ35" i="10"/>
  <c r="CD35" i="10"/>
  <c r="CH35" i="10"/>
  <c r="D35" i="12"/>
  <c r="AE35" i="11"/>
  <c r="AI35" i="11"/>
  <c r="AB35" i="11"/>
  <c r="AF35" i="11"/>
  <c r="AJ35" i="11"/>
  <c r="AC35" i="11"/>
  <c r="AG35" i="11"/>
  <c r="AK35" i="11"/>
  <c r="A35" i="11"/>
  <c r="AD35" i="11"/>
  <c r="AH35" i="11"/>
  <c r="AL35" i="11"/>
  <c r="AQ30" i="10"/>
  <c r="AU30" i="10"/>
  <c r="AY30" i="10"/>
  <c r="AR30" i="10"/>
  <c r="AV30" i="10"/>
  <c r="AZ30" i="10"/>
  <c r="AS30" i="10"/>
  <c r="AW30" i="10"/>
  <c r="BA30" i="10"/>
  <c r="Q30" i="10"/>
  <c r="AP30" i="10"/>
  <c r="AT30" i="10"/>
  <c r="AX30" i="10"/>
  <c r="DK30" i="10"/>
  <c r="DO30" i="10"/>
  <c r="DS30" i="10"/>
  <c r="W30" i="10"/>
  <c r="DL30" i="10"/>
  <c r="DP30" i="10"/>
  <c r="DT30" i="10"/>
  <c r="DM30" i="10"/>
  <c r="DQ30" i="10"/>
  <c r="DU30" i="10"/>
  <c r="DJ30" i="10"/>
  <c r="DN30" i="10"/>
  <c r="DR30" i="10"/>
  <c r="V30" i="10"/>
  <c r="CY30" i="10"/>
  <c r="DC30" i="10"/>
  <c r="DG30" i="10"/>
  <c r="CZ30" i="10"/>
  <c r="DD30" i="10"/>
  <c r="DH30" i="10"/>
  <c r="DA30" i="10"/>
  <c r="DE30" i="10"/>
  <c r="DI30" i="10"/>
  <c r="CX30" i="10"/>
  <c r="DB30" i="10"/>
  <c r="DF30" i="10"/>
  <c r="EI26" i="10"/>
  <c r="EM26" i="10"/>
  <c r="EQ26" i="10"/>
  <c r="EJ26" i="10"/>
  <c r="EN26" i="10"/>
  <c r="ER26" i="10"/>
  <c r="EK26" i="10"/>
  <c r="EO26" i="10"/>
  <c r="ES26" i="10"/>
  <c r="EH26" i="10"/>
  <c r="EL26" i="10"/>
  <c r="EP26" i="10"/>
  <c r="CA26" i="10"/>
  <c r="CE26" i="10"/>
  <c r="CI26" i="10"/>
  <c r="CB26" i="10"/>
  <c r="CF26" i="10"/>
  <c r="CJ26" i="10"/>
  <c r="T26" i="10"/>
  <c r="CC26" i="10"/>
  <c r="CG26" i="10"/>
  <c r="CK26" i="10"/>
  <c r="BZ26" i="10"/>
  <c r="CD26" i="10"/>
  <c r="CH26" i="10"/>
  <c r="D26" i="12"/>
  <c r="AE26" i="11"/>
  <c r="AI26" i="11"/>
  <c r="AB26" i="11"/>
  <c r="AF26" i="11"/>
  <c r="AJ26" i="11"/>
  <c r="AC26" i="11"/>
  <c r="AG26" i="11"/>
  <c r="AK26" i="11"/>
  <c r="A26" i="11"/>
  <c r="AD26" i="11"/>
  <c r="AH26" i="11"/>
  <c r="AL26" i="11"/>
  <c r="AQ22" i="10"/>
  <c r="AU22" i="10"/>
  <c r="AY22" i="10"/>
  <c r="AR22" i="10"/>
  <c r="AV22" i="10"/>
  <c r="AZ22" i="10"/>
  <c r="AS22" i="10"/>
  <c r="AW22" i="10"/>
  <c r="BA22" i="10"/>
  <c r="Q22" i="10"/>
  <c r="AP22" i="10"/>
  <c r="AT22" i="10"/>
  <c r="AX22" i="10"/>
  <c r="DK22" i="10"/>
  <c r="DO22" i="10"/>
  <c r="DS22" i="10"/>
  <c r="W22" i="10"/>
  <c r="DL22" i="10"/>
  <c r="DP22" i="10"/>
  <c r="DT22" i="10"/>
  <c r="DM22" i="10"/>
  <c r="DQ22" i="10"/>
  <c r="DU22" i="10"/>
  <c r="DJ22" i="10"/>
  <c r="DN22" i="10"/>
  <c r="DR22" i="10"/>
  <c r="V22" i="10"/>
  <c r="CY22" i="10"/>
  <c r="DC22" i="10"/>
  <c r="DG22" i="10"/>
  <c r="CZ22" i="10"/>
  <c r="DD22" i="10"/>
  <c r="DH22" i="10"/>
  <c r="DA22" i="10"/>
  <c r="DE22" i="10"/>
  <c r="DI22" i="10"/>
  <c r="CX22" i="10"/>
  <c r="DB22" i="10"/>
  <c r="DF22" i="10"/>
  <c r="CZ16" i="10"/>
  <c r="DD16" i="10"/>
  <c r="DH16" i="10"/>
  <c r="V16" i="10"/>
  <c r="CX16" i="10"/>
  <c r="DC16" i="10"/>
  <c r="DI16" i="10"/>
  <c r="CY16" i="10"/>
  <c r="DE16" i="10"/>
  <c r="DA16" i="10"/>
  <c r="DF16" i="10"/>
  <c r="DB16" i="10"/>
  <c r="DG16" i="10"/>
  <c r="EJ16" i="10"/>
  <c r="EN16" i="10"/>
  <c r="ER16" i="10"/>
  <c r="EI16" i="10"/>
  <c r="EO16" i="10"/>
  <c r="EK16" i="10"/>
  <c r="EP16" i="10"/>
  <c r="EL16" i="10"/>
  <c r="EQ16" i="10"/>
  <c r="EH16" i="10"/>
  <c r="EM16" i="10"/>
  <c r="ES16" i="10"/>
  <c r="S16" i="10"/>
  <c r="BP16" i="10"/>
  <c r="BT16" i="10"/>
  <c r="BX16" i="10"/>
  <c r="BR16" i="10"/>
  <c r="BW16" i="10"/>
  <c r="BN16" i="10"/>
  <c r="BS16" i="10"/>
  <c r="BY16" i="10"/>
  <c r="BO16" i="10"/>
  <c r="BU16" i="10"/>
  <c r="BQ16" i="10"/>
  <c r="BV16" i="10"/>
  <c r="EC62" i="8"/>
  <c r="EB62" i="8"/>
  <c r="W35" i="17"/>
  <c r="W48" i="17"/>
  <c r="W22" i="17"/>
  <c r="FJ62" i="9"/>
  <c r="FI62" i="9"/>
  <c r="FO62" i="9"/>
  <c r="CH62" i="9"/>
  <c r="CG62" i="9"/>
  <c r="CB62" i="9"/>
  <c r="EH62" i="9"/>
  <c r="ER62" i="9"/>
  <c r="EM62" i="9"/>
  <c r="BZ10" i="10"/>
  <c r="CD10" i="10"/>
  <c r="CH10" i="10"/>
  <c r="CA10" i="10"/>
  <c r="CE10" i="10"/>
  <c r="CI10" i="10"/>
  <c r="CC10" i="10"/>
  <c r="CG10" i="10"/>
  <c r="CK10" i="10"/>
  <c r="CF10" i="10"/>
  <c r="CJ10" i="10"/>
  <c r="CB10" i="10"/>
  <c r="CL10" i="10"/>
  <c r="CP10" i="10"/>
  <c r="CT10" i="10"/>
  <c r="CM10" i="10"/>
  <c r="CQ10" i="10"/>
  <c r="CU10" i="10"/>
  <c r="CO10" i="10"/>
  <c r="CS10" i="10"/>
  <c r="CW10" i="10"/>
  <c r="CV10" i="10"/>
  <c r="CN10" i="10"/>
  <c r="CR10" i="10"/>
  <c r="D10" i="12"/>
  <c r="Q10" i="11"/>
  <c r="U10" i="11"/>
  <c r="Y10" i="11"/>
  <c r="AC10" i="11"/>
  <c r="AG10" i="11"/>
  <c r="AK10" i="11"/>
  <c r="R10" i="11"/>
  <c r="V10" i="11"/>
  <c r="Z10" i="11"/>
  <c r="AD10" i="11"/>
  <c r="AH10" i="11"/>
  <c r="AL10" i="11"/>
  <c r="T10" i="11"/>
  <c r="X10" i="11"/>
  <c r="AB10" i="11"/>
  <c r="AF10" i="11"/>
  <c r="AJ10" i="11"/>
  <c r="S10" i="11"/>
  <c r="AI10" i="11"/>
  <c r="W10" i="11"/>
  <c r="AA10" i="11"/>
  <c r="A10" i="11"/>
  <c r="AE10" i="11"/>
  <c r="BD62" i="8"/>
  <c r="F11" i="18" s="1"/>
  <c r="AQ43" i="10"/>
  <c r="AU43" i="10"/>
  <c r="AY43" i="10"/>
  <c r="AR43" i="10"/>
  <c r="AV43" i="10"/>
  <c r="AZ43" i="10"/>
  <c r="AS43" i="10"/>
  <c r="AW43" i="10"/>
  <c r="BA43" i="10"/>
  <c r="Q43" i="10"/>
  <c r="AP43" i="10"/>
  <c r="AT43" i="10"/>
  <c r="AX43" i="10"/>
  <c r="EW43" i="9"/>
  <c r="EW62" i="9" s="1"/>
  <c r="FA43" i="9"/>
  <c r="FE43" i="9"/>
  <c r="ET43" i="9"/>
  <c r="EX43" i="9"/>
  <c r="EX62" i="9" s="1"/>
  <c r="FB43" i="9"/>
  <c r="EU43" i="9"/>
  <c r="EY43" i="9"/>
  <c r="FC43" i="9"/>
  <c r="FC62" i="9" s="1"/>
  <c r="EV43" i="9"/>
  <c r="EV62" i="9" s="1"/>
  <c r="EZ43" i="9"/>
  <c r="FD43" i="9"/>
  <c r="I12" i="18"/>
  <c r="FI40" i="10"/>
  <c r="FM40" i="10"/>
  <c r="FQ40" i="10"/>
  <c r="FF40" i="10"/>
  <c r="FJ40" i="10"/>
  <c r="FN40" i="10"/>
  <c r="FG40" i="10"/>
  <c r="FK40" i="10"/>
  <c r="FO40" i="10"/>
  <c r="FH40" i="10"/>
  <c r="FL40" i="10"/>
  <c r="FP40" i="10"/>
  <c r="CO40" i="10"/>
  <c r="CS40" i="10"/>
  <c r="CW40" i="10"/>
  <c r="U40" i="10"/>
  <c r="CL40" i="10"/>
  <c r="CP40" i="10"/>
  <c r="CT40" i="10"/>
  <c r="CM40" i="10"/>
  <c r="CQ40" i="10"/>
  <c r="CU40" i="10"/>
  <c r="CN40" i="10"/>
  <c r="CR40" i="10"/>
  <c r="CV40" i="10"/>
  <c r="DM36" i="10"/>
  <c r="DQ36" i="10"/>
  <c r="DU36" i="10"/>
  <c r="DJ36" i="10"/>
  <c r="DN36" i="10"/>
  <c r="DR36" i="10"/>
  <c r="DK36" i="10"/>
  <c r="DO36" i="10"/>
  <c r="DS36" i="10"/>
  <c r="W36" i="10"/>
  <c r="DL36" i="10"/>
  <c r="DP36" i="10"/>
  <c r="DT36" i="10"/>
  <c r="AS36" i="10"/>
  <c r="AW36" i="10"/>
  <c r="BA36" i="10"/>
  <c r="Q36" i="10"/>
  <c r="AP36" i="10"/>
  <c r="AT36" i="10"/>
  <c r="AX36" i="10"/>
  <c r="AQ36" i="10"/>
  <c r="AU36" i="10"/>
  <c r="AY36" i="10"/>
  <c r="AR36" i="10"/>
  <c r="AV36" i="10"/>
  <c r="AZ36" i="10"/>
  <c r="BE27" i="10"/>
  <c r="BI27" i="10"/>
  <c r="BM27" i="10"/>
  <c r="BB27" i="10"/>
  <c r="BF27" i="10"/>
  <c r="BJ27" i="10"/>
  <c r="R27" i="10"/>
  <c r="BC27" i="10"/>
  <c r="BG27" i="10"/>
  <c r="BK27" i="10"/>
  <c r="BD27" i="10"/>
  <c r="BH27" i="10"/>
  <c r="BL27" i="10"/>
  <c r="T19" i="10"/>
  <c r="CC19" i="10"/>
  <c r="CG19" i="10"/>
  <c r="CK19" i="10"/>
  <c r="BZ19" i="10"/>
  <c r="CD19" i="10"/>
  <c r="CH19" i="10"/>
  <c r="CA19" i="10"/>
  <c r="CE19" i="10"/>
  <c r="CI19" i="10"/>
  <c r="CB19" i="10"/>
  <c r="CF19" i="10"/>
  <c r="CJ19" i="10"/>
  <c r="EI9" i="10"/>
  <c r="EM9" i="10"/>
  <c r="EQ9" i="10"/>
  <c r="EJ9" i="10"/>
  <c r="EN9" i="10"/>
  <c r="ER9" i="10"/>
  <c r="EH9" i="10"/>
  <c r="EL9" i="10"/>
  <c r="EP9" i="10"/>
  <c r="ES9" i="10"/>
  <c r="EK9" i="10"/>
  <c r="EO9" i="10"/>
  <c r="DX12" i="10"/>
  <c r="EB12" i="10"/>
  <c r="EF12" i="10"/>
  <c r="DW12" i="10"/>
  <c r="EA12" i="10"/>
  <c r="EE12" i="10"/>
  <c r="DV12" i="10"/>
  <c r="ED12" i="10"/>
  <c r="DY12" i="10"/>
  <c r="EG12" i="10"/>
  <c r="DZ12" i="10"/>
  <c r="EC12" i="10"/>
  <c r="AR12" i="10"/>
  <c r="AV12" i="10"/>
  <c r="AZ12" i="10"/>
  <c r="AS12" i="10"/>
  <c r="AW12" i="10"/>
  <c r="BA12" i="10"/>
  <c r="AQ12" i="10"/>
  <c r="AU12" i="10"/>
  <c r="AY12" i="10"/>
  <c r="AX12" i="10"/>
  <c r="AP12" i="10"/>
  <c r="AT12" i="10"/>
  <c r="D12" i="12"/>
  <c r="A12" i="11"/>
  <c r="S12" i="11"/>
  <c r="AD12" i="11" s="1"/>
  <c r="W12" i="11"/>
  <c r="AH12" i="11" s="1"/>
  <c r="AA12" i="11"/>
  <c r="AL12" i="11" s="1"/>
  <c r="T12" i="11"/>
  <c r="AE12" i="11" s="1"/>
  <c r="X12" i="11"/>
  <c r="AI12" i="11" s="1"/>
  <c r="Q12" i="11"/>
  <c r="AB12" i="11" s="1"/>
  <c r="Y12" i="11"/>
  <c r="AJ12" i="11" s="1"/>
  <c r="R12" i="11"/>
  <c r="AC12" i="11" s="1"/>
  <c r="Z12" i="11"/>
  <c r="AK12" i="11" s="1"/>
  <c r="U12" i="11"/>
  <c r="AF12" i="11" s="1"/>
  <c r="V12" i="11"/>
  <c r="AG12" i="11" s="1"/>
  <c r="CM41" i="10"/>
  <c r="CQ41" i="10"/>
  <c r="CU41" i="10"/>
  <c r="CN41" i="10"/>
  <c r="CR41" i="10"/>
  <c r="CV41" i="10"/>
  <c r="CO41" i="10"/>
  <c r="CS41" i="10"/>
  <c r="CW41" i="10"/>
  <c r="U41" i="10"/>
  <c r="CL41" i="10"/>
  <c r="CP41" i="10"/>
  <c r="CT41" i="10"/>
  <c r="FG41" i="10"/>
  <c r="FK41" i="10"/>
  <c r="FO41" i="10"/>
  <c r="FH41" i="10"/>
  <c r="FL41" i="10"/>
  <c r="FP41" i="10"/>
  <c r="FI41" i="10"/>
  <c r="FM41" i="10"/>
  <c r="FQ41" i="10"/>
  <c r="FF41" i="10"/>
  <c r="FJ41" i="10"/>
  <c r="FN41" i="10"/>
  <c r="EU41" i="10"/>
  <c r="EY41" i="10"/>
  <c r="FC41" i="10"/>
  <c r="EV41" i="10"/>
  <c r="EZ41" i="10"/>
  <c r="FD41" i="10"/>
  <c r="EW41" i="10"/>
  <c r="FA41" i="10"/>
  <c r="FE41" i="10"/>
  <c r="ET41" i="10"/>
  <c r="EX41" i="10"/>
  <c r="FB41" i="10"/>
  <c r="EI37" i="10"/>
  <c r="EM37" i="10"/>
  <c r="EQ37" i="10"/>
  <c r="EJ37" i="10"/>
  <c r="EN37" i="10"/>
  <c r="ER37" i="10"/>
  <c r="EK37" i="10"/>
  <c r="EO37" i="10"/>
  <c r="ES37" i="10"/>
  <c r="EH37" i="10"/>
  <c r="EL37" i="10"/>
  <c r="EP37" i="10"/>
  <c r="CA37" i="10"/>
  <c r="CE37" i="10"/>
  <c r="CI37" i="10"/>
  <c r="CB37" i="10"/>
  <c r="CF37" i="10"/>
  <c r="CJ37" i="10"/>
  <c r="T37" i="10"/>
  <c r="CC37" i="10"/>
  <c r="CG37" i="10"/>
  <c r="CK37" i="10"/>
  <c r="BZ37" i="10"/>
  <c r="CD37" i="10"/>
  <c r="CH37" i="10"/>
  <c r="D37" i="12"/>
  <c r="AE37" i="11"/>
  <c r="AI37" i="11"/>
  <c r="AB37" i="11"/>
  <c r="AF37" i="11"/>
  <c r="AJ37" i="11"/>
  <c r="AC37" i="11"/>
  <c r="AG37" i="11"/>
  <c r="AK37" i="11"/>
  <c r="A37" i="11"/>
  <c r="AD37" i="11"/>
  <c r="AH37" i="11"/>
  <c r="AL37" i="11"/>
  <c r="CC62" i="8"/>
  <c r="CB62" i="8"/>
  <c r="FI11" i="10"/>
  <c r="FM11" i="10"/>
  <c r="FQ11" i="10"/>
  <c r="FF11" i="10"/>
  <c r="FJ11" i="10"/>
  <c r="FN11" i="10"/>
  <c r="FH11" i="10"/>
  <c r="FL11" i="10"/>
  <c r="FP11" i="10"/>
  <c r="FG11" i="10"/>
  <c r="FK11" i="10"/>
  <c r="FO11" i="10"/>
  <c r="DM7" i="10"/>
  <c r="DQ7" i="10"/>
  <c r="DU7" i="10"/>
  <c r="DJ7" i="10"/>
  <c r="DN7" i="10"/>
  <c r="DR7" i="10"/>
  <c r="DK7" i="10"/>
  <c r="DO7" i="10"/>
  <c r="DS7" i="10"/>
  <c r="DL7" i="10"/>
  <c r="DP7" i="10"/>
  <c r="DT7" i="10"/>
  <c r="AH62" i="10"/>
  <c r="H10" i="17" s="1"/>
  <c r="Y62" i="10"/>
  <c r="J28" i="17" s="1"/>
  <c r="CO11" i="10"/>
  <c r="CS11" i="10"/>
  <c r="CW11" i="10"/>
  <c r="CL11" i="10"/>
  <c r="CP11" i="10"/>
  <c r="CT11" i="10"/>
  <c r="CN11" i="10"/>
  <c r="CR11" i="10"/>
  <c r="CV11" i="10"/>
  <c r="CU11" i="10"/>
  <c r="CM11" i="10"/>
  <c r="CQ11" i="10"/>
  <c r="AS7" i="10"/>
  <c r="AW7" i="10"/>
  <c r="BA7" i="10"/>
  <c r="AP7" i="10"/>
  <c r="AT7" i="10"/>
  <c r="AX7" i="10"/>
  <c r="AQ7" i="10"/>
  <c r="AU7" i="10"/>
  <c r="AY7" i="10"/>
  <c r="AR7" i="10"/>
  <c r="AV7" i="10"/>
  <c r="AZ7" i="10"/>
  <c r="AB62" i="10"/>
  <c r="B10" i="17" s="1"/>
  <c r="CC11" i="10"/>
  <c r="CG11" i="10"/>
  <c r="CK11" i="10"/>
  <c r="BZ11" i="10"/>
  <c r="CD11" i="10"/>
  <c r="CH11" i="10"/>
  <c r="CB11" i="10"/>
  <c r="CF11" i="10"/>
  <c r="CJ11" i="10"/>
  <c r="CE11" i="10"/>
  <c r="CI11" i="10"/>
  <c r="CA11" i="10"/>
  <c r="I9" i="18"/>
  <c r="EW45" i="7"/>
  <c r="EW62" i="7" s="1"/>
  <c r="FA45" i="7"/>
  <c r="FA62" i="7" s="1"/>
  <c r="FE45" i="7"/>
  <c r="FE62" i="7" s="1"/>
  <c r="AK62" i="7"/>
  <c r="K7" i="17" s="1"/>
  <c r="ET45" i="7"/>
  <c r="ET62" i="7" s="1"/>
  <c r="EX45" i="7"/>
  <c r="EX62" i="7" s="1"/>
  <c r="FB45" i="7"/>
  <c r="FB62" i="7" s="1"/>
  <c r="EU45" i="7"/>
  <c r="EU62" i="7" s="1"/>
  <c r="EY45" i="7"/>
  <c r="EY62" i="7" s="1"/>
  <c r="FC45" i="7"/>
  <c r="FC62" i="7" s="1"/>
  <c r="EV45" i="7"/>
  <c r="EV62" i="7" s="1"/>
  <c r="EZ45" i="7"/>
  <c r="EZ62" i="7" s="1"/>
  <c r="FD45" i="7"/>
  <c r="FD62" i="7" s="1"/>
  <c r="D57" i="12"/>
  <c r="A57" i="11"/>
  <c r="FI34" i="10"/>
  <c r="FM34" i="10"/>
  <c r="FQ34" i="10"/>
  <c r="FF34" i="10"/>
  <c r="FJ34" i="10"/>
  <c r="FN34" i="10"/>
  <c r="FG34" i="10"/>
  <c r="FK34" i="10"/>
  <c r="FO34" i="10"/>
  <c r="FH34" i="10"/>
  <c r="FL34" i="10"/>
  <c r="FP34" i="10"/>
  <c r="EW34" i="10"/>
  <c r="FA34" i="10"/>
  <c r="FE34" i="10"/>
  <c r="ET34" i="10"/>
  <c r="EX34" i="10"/>
  <c r="FB34" i="10"/>
  <c r="EU34" i="10"/>
  <c r="EY34" i="10"/>
  <c r="FC34" i="10"/>
  <c r="EV34" i="10"/>
  <c r="EZ34" i="10"/>
  <c r="FD34" i="10"/>
  <c r="CO34" i="10"/>
  <c r="CS34" i="10"/>
  <c r="CW34" i="10"/>
  <c r="U34" i="10"/>
  <c r="CL34" i="10"/>
  <c r="CP34" i="10"/>
  <c r="CT34" i="10"/>
  <c r="CM34" i="10"/>
  <c r="CQ34" i="10"/>
  <c r="CU34" i="10"/>
  <c r="CN34" i="10"/>
  <c r="CR34" i="10"/>
  <c r="CV34" i="10"/>
  <c r="D34" i="12"/>
  <c r="AC34" i="11"/>
  <c r="AG34" i="11"/>
  <c r="AK34" i="11"/>
  <c r="A34" i="11"/>
  <c r="AD34" i="11"/>
  <c r="AH34" i="11"/>
  <c r="AL34" i="11"/>
  <c r="AE34" i="11"/>
  <c r="AI34" i="11"/>
  <c r="AB34" i="11"/>
  <c r="AF34" i="11"/>
  <c r="AJ34" i="11"/>
  <c r="DM25" i="10"/>
  <c r="DQ25" i="10"/>
  <c r="DU25" i="10"/>
  <c r="DJ25" i="10"/>
  <c r="DN25" i="10"/>
  <c r="DR25" i="10"/>
  <c r="DK25" i="10"/>
  <c r="DO25" i="10"/>
  <c r="DS25" i="10"/>
  <c r="W25" i="10"/>
  <c r="DL25" i="10"/>
  <c r="DP25" i="10"/>
  <c r="DT25" i="10"/>
  <c r="DA25" i="10"/>
  <c r="DE25" i="10"/>
  <c r="DI25" i="10"/>
  <c r="CX25" i="10"/>
  <c r="DB25" i="10"/>
  <c r="DF25" i="10"/>
  <c r="V25" i="10"/>
  <c r="CY25" i="10"/>
  <c r="DC25" i="10"/>
  <c r="DG25" i="10"/>
  <c r="CZ25" i="10"/>
  <c r="DD25" i="10"/>
  <c r="DH25" i="10"/>
  <c r="AS25" i="10"/>
  <c r="AW25" i="10"/>
  <c r="BA25" i="10"/>
  <c r="Q25" i="10"/>
  <c r="AP25" i="10"/>
  <c r="AT25" i="10"/>
  <c r="AX25" i="10"/>
  <c r="AQ25" i="10"/>
  <c r="AU25" i="10"/>
  <c r="AY25" i="10"/>
  <c r="AR25" i="10"/>
  <c r="AV25" i="10"/>
  <c r="AZ25" i="10"/>
  <c r="BQ17" i="10"/>
  <c r="BU17" i="10"/>
  <c r="BY17" i="10"/>
  <c r="BN17" i="10"/>
  <c r="BR17" i="10"/>
  <c r="BV17" i="10"/>
  <c r="BO17" i="10"/>
  <c r="BS17" i="10"/>
  <c r="BW17" i="10"/>
  <c r="S17" i="10"/>
  <c r="BP17" i="10"/>
  <c r="BT17" i="10"/>
  <c r="BX17" i="10"/>
  <c r="BE17" i="10"/>
  <c r="BI17" i="10"/>
  <c r="BM17" i="10"/>
  <c r="BB17" i="10"/>
  <c r="BF17" i="10"/>
  <c r="BJ17" i="10"/>
  <c r="R17" i="10"/>
  <c r="BC17" i="10"/>
  <c r="BG17" i="10"/>
  <c r="BK17" i="10"/>
  <c r="BD17" i="10"/>
  <c r="BH17" i="10"/>
  <c r="BL17" i="10"/>
  <c r="X17" i="10"/>
  <c r="DY17" i="10"/>
  <c r="EC17" i="10"/>
  <c r="EG17" i="10"/>
  <c r="DV17" i="10"/>
  <c r="DZ17" i="10"/>
  <c r="ED17" i="10"/>
  <c r="DW17" i="10"/>
  <c r="EA17" i="10"/>
  <c r="EE17" i="10"/>
  <c r="DX17" i="10"/>
  <c r="EB17" i="10"/>
  <c r="EF17" i="10"/>
  <c r="CZ8" i="10"/>
  <c r="DD8" i="10"/>
  <c r="DH8" i="10"/>
  <c r="DA8" i="10"/>
  <c r="DE8" i="10"/>
  <c r="DI8" i="10"/>
  <c r="CX8" i="10"/>
  <c r="DB8" i="10"/>
  <c r="DF8" i="10"/>
  <c r="CY8" i="10"/>
  <c r="DC8" i="10"/>
  <c r="DG8" i="10"/>
  <c r="FH8" i="10"/>
  <c r="FL8" i="10"/>
  <c r="FP8" i="10"/>
  <c r="FI8" i="10"/>
  <c r="FM8" i="10"/>
  <c r="FQ8" i="10"/>
  <c r="FF8" i="10"/>
  <c r="FJ8" i="10"/>
  <c r="FN8" i="10"/>
  <c r="FG8" i="10"/>
  <c r="FK8" i="10"/>
  <c r="FO8" i="10"/>
  <c r="CM33" i="10"/>
  <c r="CQ33" i="10"/>
  <c r="CU33" i="10"/>
  <c r="CN33" i="10"/>
  <c r="CR33" i="10"/>
  <c r="CV33" i="10"/>
  <c r="CO33" i="10"/>
  <c r="CS33" i="10"/>
  <c r="CW33" i="10"/>
  <c r="U33" i="10"/>
  <c r="CL33" i="10"/>
  <c r="CP33" i="10"/>
  <c r="CT33" i="10"/>
  <c r="FG33" i="10"/>
  <c r="FK33" i="10"/>
  <c r="FO33" i="10"/>
  <c r="FH33" i="10"/>
  <c r="FL33" i="10"/>
  <c r="FP33" i="10"/>
  <c r="FI33" i="10"/>
  <c r="FM33" i="10"/>
  <c r="FQ33" i="10"/>
  <c r="FF33" i="10"/>
  <c r="FJ33" i="10"/>
  <c r="FN33" i="10"/>
  <c r="EU33" i="10"/>
  <c r="EY33" i="10"/>
  <c r="FC33" i="10"/>
  <c r="EV33" i="10"/>
  <c r="EZ33" i="10"/>
  <c r="FD33" i="10"/>
  <c r="EW33" i="10"/>
  <c r="FA33" i="10"/>
  <c r="FE33" i="10"/>
  <c r="ET33" i="10"/>
  <c r="EX33" i="10"/>
  <c r="FB33" i="10"/>
  <c r="DW28" i="10"/>
  <c r="EA28" i="10"/>
  <c r="EE28" i="10"/>
  <c r="DX28" i="10"/>
  <c r="EB28" i="10"/>
  <c r="EF28" i="10"/>
  <c r="X28" i="10"/>
  <c r="DY28" i="10"/>
  <c r="EC28" i="10"/>
  <c r="EG28" i="10"/>
  <c r="DV28" i="10"/>
  <c r="DZ28" i="10"/>
  <c r="ED28" i="10"/>
  <c r="BO28" i="10"/>
  <c r="BS28" i="10"/>
  <c r="BW28" i="10"/>
  <c r="S28" i="10"/>
  <c r="BP28" i="10"/>
  <c r="BT28" i="10"/>
  <c r="BX28" i="10"/>
  <c r="BQ28" i="10"/>
  <c r="BU28" i="10"/>
  <c r="BY28" i="10"/>
  <c r="BN28" i="10"/>
  <c r="BR28" i="10"/>
  <c r="BV28" i="10"/>
  <c r="R28" i="10"/>
  <c r="BC28" i="10"/>
  <c r="BG28" i="10"/>
  <c r="BK28" i="10"/>
  <c r="BD28" i="10"/>
  <c r="BH28" i="10"/>
  <c r="BL28" i="10"/>
  <c r="BE28" i="10"/>
  <c r="BI28" i="10"/>
  <c r="BM28" i="10"/>
  <c r="BB28" i="10"/>
  <c r="BF28" i="10"/>
  <c r="BJ28" i="10"/>
  <c r="CM24" i="10"/>
  <c r="CQ24" i="10"/>
  <c r="CU24" i="10"/>
  <c r="CN24" i="10"/>
  <c r="CR24" i="10"/>
  <c r="CV24" i="10"/>
  <c r="CO24" i="10"/>
  <c r="CS24" i="10"/>
  <c r="CW24" i="10"/>
  <c r="U24" i="10"/>
  <c r="CL24" i="10"/>
  <c r="CP24" i="10"/>
  <c r="CT24" i="10"/>
  <c r="FG24" i="10"/>
  <c r="FK24" i="10"/>
  <c r="FO24" i="10"/>
  <c r="FH24" i="10"/>
  <c r="FL24" i="10"/>
  <c r="FP24" i="10"/>
  <c r="FI24" i="10"/>
  <c r="FM24" i="10"/>
  <c r="FQ24" i="10"/>
  <c r="FF24" i="10"/>
  <c r="FJ24" i="10"/>
  <c r="FN24" i="10"/>
  <c r="EU24" i="10"/>
  <c r="EY24" i="10"/>
  <c r="FC24" i="10"/>
  <c r="EV24" i="10"/>
  <c r="EZ24" i="10"/>
  <c r="FD24" i="10"/>
  <c r="EW24" i="10"/>
  <c r="FA24" i="10"/>
  <c r="FE24" i="10"/>
  <c r="ET24" i="10"/>
  <c r="EX24" i="10"/>
  <c r="FB24" i="10"/>
  <c r="DW20" i="10"/>
  <c r="EA20" i="10"/>
  <c r="EE20" i="10"/>
  <c r="DX20" i="10"/>
  <c r="EB20" i="10"/>
  <c r="EF20" i="10"/>
  <c r="X20" i="10"/>
  <c r="DY20" i="10"/>
  <c r="EC20" i="10"/>
  <c r="EG20" i="10"/>
  <c r="DV20" i="10"/>
  <c r="DZ20" i="10"/>
  <c r="ED20" i="10"/>
  <c r="BO20" i="10"/>
  <c r="BS20" i="10"/>
  <c r="BW20" i="10"/>
  <c r="S20" i="10"/>
  <c r="BP20" i="10"/>
  <c r="BT20" i="10"/>
  <c r="BX20" i="10"/>
  <c r="BQ20" i="10"/>
  <c r="BU20" i="10"/>
  <c r="BY20" i="10"/>
  <c r="BN20" i="10"/>
  <c r="BR20" i="10"/>
  <c r="BV20" i="10"/>
  <c r="R20" i="10"/>
  <c r="BC20" i="10"/>
  <c r="BG20" i="10"/>
  <c r="BK20" i="10"/>
  <c r="BD20" i="10"/>
  <c r="BH20" i="10"/>
  <c r="BL20" i="10"/>
  <c r="BE20" i="10"/>
  <c r="BI20" i="10"/>
  <c r="BM20" i="10"/>
  <c r="BB20" i="10"/>
  <c r="BF20" i="10"/>
  <c r="BJ20" i="10"/>
  <c r="EJ14" i="10"/>
  <c r="EN14" i="10"/>
  <c r="ER14" i="10"/>
  <c r="EL14" i="10"/>
  <c r="EQ14" i="10"/>
  <c r="EH14" i="10"/>
  <c r="EM14" i="10"/>
  <c r="ES14" i="10"/>
  <c r="EI14" i="10"/>
  <c r="EO14" i="10"/>
  <c r="EK14" i="10"/>
  <c r="EP14" i="10"/>
  <c r="CZ14" i="10"/>
  <c r="DD14" i="10"/>
  <c r="DH14" i="10"/>
  <c r="V14" i="10"/>
  <c r="DA14" i="10"/>
  <c r="DF14" i="10"/>
  <c r="DB14" i="10"/>
  <c r="DG14" i="10"/>
  <c r="CX14" i="10"/>
  <c r="DC14" i="10"/>
  <c r="DI14" i="10"/>
  <c r="CY14" i="10"/>
  <c r="DE14" i="10"/>
  <c r="S14" i="10"/>
  <c r="BP14" i="10"/>
  <c r="BT14" i="10"/>
  <c r="BX14" i="10"/>
  <c r="BO14" i="10"/>
  <c r="BS14" i="10"/>
  <c r="BW14" i="10"/>
  <c r="BQ14" i="10"/>
  <c r="BY14" i="10"/>
  <c r="BR14" i="10"/>
  <c r="BU14" i="10"/>
  <c r="BN14" i="10"/>
  <c r="BV14" i="10"/>
  <c r="DM62" i="8"/>
  <c r="K12" i="18" s="1"/>
  <c r="DI62" i="9"/>
  <c r="DD62" i="9"/>
  <c r="CY62" i="9"/>
  <c r="AX62" i="9"/>
  <c r="AW62" i="9"/>
  <c r="AR62" i="9"/>
  <c r="EU62" i="8"/>
  <c r="N14" i="18" s="1"/>
  <c r="D54" i="12"/>
  <c r="A54" i="11"/>
  <c r="BE43" i="9"/>
  <c r="BI43" i="9"/>
  <c r="BM43" i="9"/>
  <c r="BB43" i="9"/>
  <c r="BF43" i="9"/>
  <c r="BJ43" i="9"/>
  <c r="R43" i="9"/>
  <c r="BC43" i="9"/>
  <c r="BG43" i="9"/>
  <c r="BK43" i="9"/>
  <c r="BD43" i="9"/>
  <c r="BH43" i="9"/>
  <c r="BL43" i="9"/>
  <c r="EK38" i="10"/>
  <c r="EO38" i="10"/>
  <c r="ES38" i="10"/>
  <c r="EH38" i="10"/>
  <c r="EL38" i="10"/>
  <c r="EP38" i="10"/>
  <c r="EI38" i="10"/>
  <c r="EM38" i="10"/>
  <c r="EQ38" i="10"/>
  <c r="EJ38" i="10"/>
  <c r="EN38" i="10"/>
  <c r="ER38" i="10"/>
  <c r="T38" i="10"/>
  <c r="CC38" i="10"/>
  <c r="CG38" i="10"/>
  <c r="CK38" i="10"/>
  <c r="BZ38" i="10"/>
  <c r="CD38" i="10"/>
  <c r="CH38" i="10"/>
  <c r="CA38" i="10"/>
  <c r="CE38" i="10"/>
  <c r="CI38" i="10"/>
  <c r="CB38" i="10"/>
  <c r="CF38" i="10"/>
  <c r="CJ38" i="10"/>
  <c r="BQ32" i="10"/>
  <c r="BU32" i="10"/>
  <c r="BY32" i="10"/>
  <c r="BN32" i="10"/>
  <c r="BR32" i="10"/>
  <c r="BV32" i="10"/>
  <c r="BO32" i="10"/>
  <c r="BS32" i="10"/>
  <c r="BW32" i="10"/>
  <c r="S32" i="10"/>
  <c r="BP32" i="10"/>
  <c r="BT32" i="10"/>
  <c r="BX32" i="10"/>
  <c r="BE32" i="10"/>
  <c r="BI32" i="10"/>
  <c r="BM32" i="10"/>
  <c r="BB32" i="10"/>
  <c r="BF32" i="10"/>
  <c r="BJ32" i="10"/>
  <c r="R32" i="10"/>
  <c r="BC32" i="10"/>
  <c r="BG32" i="10"/>
  <c r="BK32" i="10"/>
  <c r="BD32" i="10"/>
  <c r="BH32" i="10"/>
  <c r="BL32" i="10"/>
  <c r="X32" i="10"/>
  <c r="DY32" i="10"/>
  <c r="EC32" i="10"/>
  <c r="EG32" i="10"/>
  <c r="DV32" i="10"/>
  <c r="DZ32" i="10"/>
  <c r="ED32" i="10"/>
  <c r="DW32" i="10"/>
  <c r="EA32" i="10"/>
  <c r="EE32" i="10"/>
  <c r="DX32" i="10"/>
  <c r="EB32" i="10"/>
  <c r="EF32" i="10"/>
  <c r="EK23" i="10"/>
  <c r="EO23" i="10"/>
  <c r="ES23" i="10"/>
  <c r="EH23" i="10"/>
  <c r="EL23" i="10"/>
  <c r="EP23" i="10"/>
  <c r="EI23" i="10"/>
  <c r="EM23" i="10"/>
  <c r="EQ23" i="10"/>
  <c r="EJ23" i="10"/>
  <c r="EN23" i="10"/>
  <c r="ER23" i="10"/>
  <c r="T23" i="10"/>
  <c r="CC23" i="10"/>
  <c r="CG23" i="10"/>
  <c r="CK23" i="10"/>
  <c r="BZ23" i="10"/>
  <c r="CD23" i="10"/>
  <c r="CH23" i="10"/>
  <c r="CA23" i="10"/>
  <c r="CE23" i="10"/>
  <c r="CI23" i="10"/>
  <c r="CB23" i="10"/>
  <c r="CF23" i="10"/>
  <c r="CJ23" i="10"/>
  <c r="DJ15" i="10"/>
  <c r="DN15" i="10"/>
  <c r="DR15" i="10"/>
  <c r="DM15" i="10"/>
  <c r="DS15" i="10"/>
  <c r="W15" i="10"/>
  <c r="DO15" i="10"/>
  <c r="DT15" i="10"/>
  <c r="DK15" i="10"/>
  <c r="DP15" i="10"/>
  <c r="DU15" i="10"/>
  <c r="DL15" i="10"/>
  <c r="DQ15" i="10"/>
  <c r="ET15" i="10"/>
  <c r="EX15" i="10"/>
  <c r="FB15" i="10"/>
  <c r="EY15" i="10"/>
  <c r="FD15" i="10"/>
  <c r="EU15" i="10"/>
  <c r="EZ15" i="10"/>
  <c r="FE15" i="10"/>
  <c r="EV15" i="10"/>
  <c r="FA15" i="10"/>
  <c r="EW15" i="10"/>
  <c r="FC15" i="10"/>
  <c r="Q15" i="10"/>
  <c r="AP15" i="10"/>
  <c r="AT15" i="10"/>
  <c r="AX15" i="10"/>
  <c r="AQ15" i="10"/>
  <c r="AV15" i="10"/>
  <c r="BA15" i="10"/>
  <c r="AR15" i="10"/>
  <c r="AW15" i="10"/>
  <c r="AS15" i="10"/>
  <c r="AY15" i="10"/>
  <c r="AU15" i="10"/>
  <c r="AZ15" i="10"/>
  <c r="E11" i="18"/>
  <c r="CM39" i="10"/>
  <c r="CQ39" i="10"/>
  <c r="CU39" i="10"/>
  <c r="CN39" i="10"/>
  <c r="CR39" i="10"/>
  <c r="CV39" i="10"/>
  <c r="CO39" i="10"/>
  <c r="CS39" i="10"/>
  <c r="CW39" i="10"/>
  <c r="U39" i="10"/>
  <c r="CL39" i="10"/>
  <c r="CP39" i="10"/>
  <c r="CT39" i="10"/>
  <c r="FG39" i="10"/>
  <c r="FK39" i="10"/>
  <c r="FO39" i="10"/>
  <c r="FH39" i="10"/>
  <c r="FL39" i="10"/>
  <c r="FP39" i="10"/>
  <c r="FI39" i="10"/>
  <c r="FM39" i="10"/>
  <c r="FQ39" i="10"/>
  <c r="FF39" i="10"/>
  <c r="FJ39" i="10"/>
  <c r="FN39" i="10"/>
  <c r="EU39" i="10"/>
  <c r="EY39" i="10"/>
  <c r="FC39" i="10"/>
  <c r="EV39" i="10"/>
  <c r="EZ39" i="10"/>
  <c r="FD39" i="10"/>
  <c r="EW39" i="10"/>
  <c r="FA39" i="10"/>
  <c r="FE39" i="10"/>
  <c r="ET39" i="10"/>
  <c r="EX39" i="10"/>
  <c r="FB39" i="10"/>
  <c r="CM18" i="10"/>
  <c r="CQ18" i="10"/>
  <c r="CU18" i="10"/>
  <c r="CN18" i="10"/>
  <c r="CR18" i="10"/>
  <c r="CV18" i="10"/>
  <c r="CO18" i="10"/>
  <c r="CS18" i="10"/>
  <c r="CW18" i="10"/>
  <c r="U18" i="10"/>
  <c r="CL18" i="10"/>
  <c r="CP18" i="10"/>
  <c r="CT18" i="10"/>
  <c r="FG18" i="10"/>
  <c r="FK18" i="10"/>
  <c r="FO18" i="10"/>
  <c r="FH18" i="10"/>
  <c r="FL18" i="10"/>
  <c r="FP18" i="10"/>
  <c r="FI18" i="10"/>
  <c r="FM18" i="10"/>
  <c r="FQ18" i="10"/>
  <c r="FF18" i="10"/>
  <c r="FJ18" i="10"/>
  <c r="FN18" i="10"/>
  <c r="EU18" i="10"/>
  <c r="EY18" i="10"/>
  <c r="FC18" i="10"/>
  <c r="EV18" i="10"/>
  <c r="EZ18" i="10"/>
  <c r="FD18" i="10"/>
  <c r="EW18" i="10"/>
  <c r="FA18" i="10"/>
  <c r="FE18" i="10"/>
  <c r="ET18" i="10"/>
  <c r="EX18" i="10"/>
  <c r="FB18" i="10"/>
  <c r="BX62" i="8"/>
  <c r="ET62" i="9"/>
  <c r="DQ62" i="9"/>
  <c r="Y22" i="17"/>
  <c r="Y48" i="17"/>
  <c r="Y35" i="17"/>
  <c r="DC62" i="8"/>
  <c r="J8" i="18" s="1"/>
  <c r="EB62" i="7"/>
  <c r="EK29" i="10"/>
  <c r="EO29" i="10"/>
  <c r="ES29" i="10"/>
  <c r="EH29" i="10"/>
  <c r="EL29" i="10"/>
  <c r="EP29" i="10"/>
  <c r="EI29" i="10"/>
  <c r="EM29" i="10"/>
  <c r="EQ29" i="10"/>
  <c r="EJ29" i="10"/>
  <c r="EN29" i="10"/>
  <c r="ER29" i="10"/>
  <c r="T29" i="10"/>
  <c r="CC29" i="10"/>
  <c r="CG29" i="10"/>
  <c r="CK29" i="10"/>
  <c r="BZ29" i="10"/>
  <c r="CD29" i="10"/>
  <c r="CH29" i="10"/>
  <c r="CA29" i="10"/>
  <c r="CE29" i="10"/>
  <c r="CI29" i="10"/>
  <c r="CB29" i="10"/>
  <c r="CF29" i="10"/>
  <c r="CJ29" i="10"/>
  <c r="FI21" i="10"/>
  <c r="FM21" i="10"/>
  <c r="FQ21" i="10"/>
  <c r="FF21" i="10"/>
  <c r="FJ21" i="10"/>
  <c r="FN21" i="10"/>
  <c r="FG21" i="10"/>
  <c r="FK21" i="10"/>
  <c r="FO21" i="10"/>
  <c r="FH21" i="10"/>
  <c r="FL21" i="10"/>
  <c r="FP21" i="10"/>
  <c r="EW21" i="10"/>
  <c r="FA21" i="10"/>
  <c r="FE21" i="10"/>
  <c r="ET21" i="10"/>
  <c r="EX21" i="10"/>
  <c r="FB21" i="10"/>
  <c r="EU21" i="10"/>
  <c r="EY21" i="10"/>
  <c r="FC21" i="10"/>
  <c r="EV21" i="10"/>
  <c r="EZ21" i="10"/>
  <c r="FD21" i="10"/>
  <c r="CO21" i="10"/>
  <c r="CS21" i="10"/>
  <c r="CW21" i="10"/>
  <c r="U21" i="10"/>
  <c r="CL21" i="10"/>
  <c r="CP21" i="10"/>
  <c r="CT21" i="10"/>
  <c r="CM21" i="10"/>
  <c r="CQ21" i="10"/>
  <c r="CU21" i="10"/>
  <c r="CN21" i="10"/>
  <c r="CR21" i="10"/>
  <c r="CV21" i="10"/>
  <c r="D21" i="12"/>
  <c r="AC21" i="11"/>
  <c r="AG21" i="11"/>
  <c r="AK21" i="11"/>
  <c r="A21" i="11"/>
  <c r="AD21" i="11"/>
  <c r="AH21" i="11"/>
  <c r="AL21" i="11"/>
  <c r="AE21" i="11"/>
  <c r="AI21" i="11"/>
  <c r="AB21" i="11"/>
  <c r="AF21" i="11"/>
  <c r="AJ21" i="11"/>
  <c r="BN13" i="10"/>
  <c r="BR13" i="10"/>
  <c r="BV13" i="10"/>
  <c r="BQ13" i="10"/>
  <c r="BU13" i="10"/>
  <c r="BY13" i="10"/>
  <c r="BP13" i="10"/>
  <c r="BX13" i="10"/>
  <c r="S13" i="10"/>
  <c r="BS13" i="10"/>
  <c r="BT13" i="10"/>
  <c r="BO13" i="10"/>
  <c r="BW13" i="10"/>
  <c r="DV13" i="10"/>
  <c r="DZ13" i="10"/>
  <c r="ED13" i="10"/>
  <c r="X13" i="10"/>
  <c r="DY13" i="10"/>
  <c r="EC13" i="10"/>
  <c r="EG13" i="10"/>
  <c r="EB13" i="10"/>
  <c r="DW13" i="10"/>
  <c r="EE13" i="10"/>
  <c r="DX13" i="10"/>
  <c r="EF13" i="10"/>
  <c r="EA13" i="10"/>
  <c r="U13" i="10"/>
  <c r="CL13" i="10"/>
  <c r="CP13" i="10"/>
  <c r="CT13" i="10"/>
  <c r="CO13" i="10"/>
  <c r="CS13" i="10"/>
  <c r="CW13" i="10"/>
  <c r="CN13" i="10"/>
  <c r="CV13" i="10"/>
  <c r="CQ13" i="10"/>
  <c r="CR13" i="10"/>
  <c r="CM13" i="10"/>
  <c r="CU13" i="10"/>
  <c r="DW42" i="9"/>
  <c r="DW62" i="9" s="1"/>
  <c r="EA42" i="9"/>
  <c r="EA62" i="9" s="1"/>
  <c r="EE42" i="9"/>
  <c r="EE62" i="9" s="1"/>
  <c r="DX42" i="9"/>
  <c r="DX62" i="9" s="1"/>
  <c r="EB42" i="9"/>
  <c r="EB62" i="9" s="1"/>
  <c r="EF42" i="9"/>
  <c r="EF62" i="9" s="1"/>
  <c r="X42" i="9"/>
  <c r="X62" i="9" s="1"/>
  <c r="I27" i="17" s="1"/>
  <c r="DY42" i="9"/>
  <c r="DY62" i="9" s="1"/>
  <c r="EC42" i="9"/>
  <c r="EC62" i="9" s="1"/>
  <c r="EG42" i="9"/>
  <c r="EG62" i="9" s="1"/>
  <c r="DV42" i="9"/>
  <c r="DV62" i="9" s="1"/>
  <c r="DZ42" i="9"/>
  <c r="DZ62" i="9" s="1"/>
  <c r="ED42" i="9"/>
  <c r="ED62" i="9" s="1"/>
  <c r="BO42" i="9"/>
  <c r="BO62" i="9" s="1"/>
  <c r="BS42" i="9"/>
  <c r="BS62" i="9" s="1"/>
  <c r="BW42" i="9"/>
  <c r="BW62" i="9" s="1"/>
  <c r="S42" i="9"/>
  <c r="S62" i="9" s="1"/>
  <c r="D27" i="17" s="1"/>
  <c r="BP42" i="9"/>
  <c r="BP62" i="9" s="1"/>
  <c r="BT42" i="9"/>
  <c r="BT62" i="9" s="1"/>
  <c r="BX42" i="9"/>
  <c r="BX62" i="9" s="1"/>
  <c r="BQ42" i="9"/>
  <c r="BQ62" i="9" s="1"/>
  <c r="BU42" i="9"/>
  <c r="BU62" i="9" s="1"/>
  <c r="BY42" i="9"/>
  <c r="BY62" i="9" s="1"/>
  <c r="BN42" i="9"/>
  <c r="BN62" i="9" s="1"/>
  <c r="BR42" i="9"/>
  <c r="BR62" i="9" s="1"/>
  <c r="BV42" i="9"/>
  <c r="BV62" i="9" s="1"/>
  <c r="R42" i="9"/>
  <c r="R62" i="9" s="1"/>
  <c r="C27" i="17" s="1"/>
  <c r="BC42" i="9"/>
  <c r="BC62" i="9" s="1"/>
  <c r="BG42" i="9"/>
  <c r="BK42" i="9"/>
  <c r="BK62" i="9" s="1"/>
  <c r="BD42" i="9"/>
  <c r="BD62" i="9" s="1"/>
  <c r="BH42" i="9"/>
  <c r="BH62" i="9" s="1"/>
  <c r="BL42" i="9"/>
  <c r="BL62" i="9" s="1"/>
  <c r="BE42" i="9"/>
  <c r="BE62" i="9" s="1"/>
  <c r="BI42" i="9"/>
  <c r="BI62" i="9" s="1"/>
  <c r="BM42" i="9"/>
  <c r="BM62" i="9" s="1"/>
  <c r="BB42" i="9"/>
  <c r="BB62" i="9" s="1"/>
  <c r="BF42" i="9"/>
  <c r="BJ42" i="9"/>
  <c r="BJ62" i="9" s="1"/>
  <c r="CM35" i="10"/>
  <c r="CQ35" i="10"/>
  <c r="CU35" i="10"/>
  <c r="CN35" i="10"/>
  <c r="CR35" i="10"/>
  <c r="CV35" i="10"/>
  <c r="CO35" i="10"/>
  <c r="CS35" i="10"/>
  <c r="CW35" i="10"/>
  <c r="U35" i="10"/>
  <c r="CL35" i="10"/>
  <c r="CP35" i="10"/>
  <c r="CT35" i="10"/>
  <c r="FG35" i="10"/>
  <c r="FK35" i="10"/>
  <c r="FO35" i="10"/>
  <c r="FH35" i="10"/>
  <c r="FL35" i="10"/>
  <c r="FP35" i="10"/>
  <c r="FI35" i="10"/>
  <c r="FM35" i="10"/>
  <c r="FQ35" i="10"/>
  <c r="FF35" i="10"/>
  <c r="FJ35" i="10"/>
  <c r="FN35" i="10"/>
  <c r="EU35" i="10"/>
  <c r="EY35" i="10"/>
  <c r="FC35" i="10"/>
  <c r="EV35" i="10"/>
  <c r="EZ35" i="10"/>
  <c r="FD35" i="10"/>
  <c r="EW35" i="10"/>
  <c r="FA35" i="10"/>
  <c r="FE35" i="10"/>
  <c r="ET35" i="10"/>
  <c r="EX35" i="10"/>
  <c r="FB35" i="10"/>
  <c r="DW30" i="10"/>
  <c r="EA30" i="10"/>
  <c r="EE30" i="10"/>
  <c r="DX30" i="10"/>
  <c r="EB30" i="10"/>
  <c r="EF30" i="10"/>
  <c r="X30" i="10"/>
  <c r="DY30" i="10"/>
  <c r="EC30" i="10"/>
  <c r="EG30" i="10"/>
  <c r="DV30" i="10"/>
  <c r="DZ30" i="10"/>
  <c r="ED30" i="10"/>
  <c r="BO30" i="10"/>
  <c r="BS30" i="10"/>
  <c r="BW30" i="10"/>
  <c r="S30" i="10"/>
  <c r="BP30" i="10"/>
  <c r="BT30" i="10"/>
  <c r="BX30" i="10"/>
  <c r="BQ30" i="10"/>
  <c r="BU30" i="10"/>
  <c r="BY30" i="10"/>
  <c r="BN30" i="10"/>
  <c r="BR30" i="10"/>
  <c r="BV30" i="10"/>
  <c r="R30" i="10"/>
  <c r="BC30" i="10"/>
  <c r="BG30" i="10"/>
  <c r="BK30" i="10"/>
  <c r="BD30" i="10"/>
  <c r="BH30" i="10"/>
  <c r="BL30" i="10"/>
  <c r="BE30" i="10"/>
  <c r="BI30" i="10"/>
  <c r="BM30" i="10"/>
  <c r="BB30" i="10"/>
  <c r="BF30" i="10"/>
  <c r="BJ30" i="10"/>
  <c r="CM26" i="10"/>
  <c r="CQ26" i="10"/>
  <c r="CU26" i="10"/>
  <c r="CN26" i="10"/>
  <c r="CR26" i="10"/>
  <c r="CV26" i="10"/>
  <c r="CO26" i="10"/>
  <c r="CS26" i="10"/>
  <c r="CW26" i="10"/>
  <c r="U26" i="10"/>
  <c r="CL26" i="10"/>
  <c r="CP26" i="10"/>
  <c r="CT26" i="10"/>
  <c r="FG26" i="10"/>
  <c r="FK26" i="10"/>
  <c r="FO26" i="10"/>
  <c r="FH26" i="10"/>
  <c r="FL26" i="10"/>
  <c r="FP26" i="10"/>
  <c r="FI26" i="10"/>
  <c r="FM26" i="10"/>
  <c r="FQ26" i="10"/>
  <c r="FF26" i="10"/>
  <c r="FJ26" i="10"/>
  <c r="FN26" i="10"/>
  <c r="EU26" i="10"/>
  <c r="EY26" i="10"/>
  <c r="FC26" i="10"/>
  <c r="EV26" i="10"/>
  <c r="EZ26" i="10"/>
  <c r="FD26" i="10"/>
  <c r="EW26" i="10"/>
  <c r="FA26" i="10"/>
  <c r="FE26" i="10"/>
  <c r="ET26" i="10"/>
  <c r="EX26" i="10"/>
  <c r="FB26" i="10"/>
  <c r="DW22" i="10"/>
  <c r="EA22" i="10"/>
  <c r="EE22" i="10"/>
  <c r="DX22" i="10"/>
  <c r="EB22" i="10"/>
  <c r="EF22" i="10"/>
  <c r="X22" i="10"/>
  <c r="DY22" i="10"/>
  <c r="EC22" i="10"/>
  <c r="EG22" i="10"/>
  <c r="DV22" i="10"/>
  <c r="DZ22" i="10"/>
  <c r="ED22" i="10"/>
  <c r="BO22" i="10"/>
  <c r="BS22" i="10"/>
  <c r="BW22" i="10"/>
  <c r="S22" i="10"/>
  <c r="BP22" i="10"/>
  <c r="BT22" i="10"/>
  <c r="BX22" i="10"/>
  <c r="BQ22" i="10"/>
  <c r="BU22" i="10"/>
  <c r="BY22" i="10"/>
  <c r="BN22" i="10"/>
  <c r="BR22" i="10"/>
  <c r="BV22" i="10"/>
  <c r="R22" i="10"/>
  <c r="BC22" i="10"/>
  <c r="BG22" i="10"/>
  <c r="BK22" i="10"/>
  <c r="BD22" i="10"/>
  <c r="BH22" i="10"/>
  <c r="BL22" i="10"/>
  <c r="BE22" i="10"/>
  <c r="BI22" i="10"/>
  <c r="BM22" i="10"/>
  <c r="BB22" i="10"/>
  <c r="BF22" i="10"/>
  <c r="BJ22" i="10"/>
  <c r="AR16" i="10"/>
  <c r="AV16" i="10"/>
  <c r="AZ16" i="10"/>
  <c r="Q16" i="10"/>
  <c r="AQ16" i="10"/>
  <c r="AW16" i="10"/>
  <c r="AS16" i="10"/>
  <c r="AX16" i="10"/>
  <c r="AT16" i="10"/>
  <c r="AY16" i="10"/>
  <c r="AP16" i="10"/>
  <c r="AU16" i="10"/>
  <c r="BA16" i="10"/>
  <c r="CB16" i="10"/>
  <c r="CF16" i="10"/>
  <c r="CJ16" i="10"/>
  <c r="CC16" i="10"/>
  <c r="CH16" i="10"/>
  <c r="CD16" i="10"/>
  <c r="CI16" i="10"/>
  <c r="T16" i="10"/>
  <c r="BZ16" i="10"/>
  <c r="CE16" i="10"/>
  <c r="CK16" i="10"/>
  <c r="CA16" i="10"/>
  <c r="CG16" i="10"/>
  <c r="DY62" i="8"/>
  <c r="DX62" i="8"/>
  <c r="FF62" i="9"/>
  <c r="CD62" i="9"/>
  <c r="CC62" i="9"/>
  <c r="AJ62" i="9"/>
  <c r="J9" i="17" s="1"/>
  <c r="ES62" i="9"/>
  <c r="EN62" i="9"/>
  <c r="EI62" i="9"/>
  <c r="DJ10" i="10"/>
  <c r="DN10" i="10"/>
  <c r="DR10" i="10"/>
  <c r="DK10" i="10"/>
  <c r="DO10" i="10"/>
  <c r="DS10" i="10"/>
  <c r="DM10" i="10"/>
  <c r="DQ10" i="10"/>
  <c r="DU10" i="10"/>
  <c r="DL10" i="10"/>
  <c r="DP10" i="10"/>
  <c r="DT10" i="10"/>
  <c r="FF10" i="10"/>
  <c r="FJ10" i="10"/>
  <c r="FN10" i="10"/>
  <c r="FG10" i="10"/>
  <c r="FK10" i="10"/>
  <c r="FO10" i="10"/>
  <c r="FI10" i="10"/>
  <c r="FM10" i="10"/>
  <c r="FQ10" i="10"/>
  <c r="FH10" i="10"/>
  <c r="FL10" i="10"/>
  <c r="FP10" i="10"/>
  <c r="ET10" i="10"/>
  <c r="EX10" i="10"/>
  <c r="FB10" i="10"/>
  <c r="EU10" i="10"/>
  <c r="EY10" i="10"/>
  <c r="FC10" i="10"/>
  <c r="EW10" i="10"/>
  <c r="FA10" i="10"/>
  <c r="FE10" i="10"/>
  <c r="EV10" i="10"/>
  <c r="EZ10" i="10"/>
  <c r="FD10" i="10"/>
  <c r="AP10" i="10"/>
  <c r="AT10" i="10"/>
  <c r="AX10" i="10"/>
  <c r="AQ10" i="10"/>
  <c r="AU10" i="10"/>
  <c r="AY10" i="10"/>
  <c r="AS10" i="10"/>
  <c r="AW10" i="10"/>
  <c r="BA10" i="10"/>
  <c r="AZ10" i="10"/>
  <c r="AR10" i="10"/>
  <c r="AV10" i="10"/>
  <c r="BK62" i="8"/>
  <c r="BZ62" i="9" l="1"/>
  <c r="K9" i="18"/>
  <c r="W62" i="9"/>
  <c r="H27" i="17" s="1"/>
  <c r="H13" i="18"/>
  <c r="DO62" i="9"/>
  <c r="AP62" i="9"/>
  <c r="K3" i="18"/>
  <c r="CT62" i="9"/>
  <c r="CR62" i="9"/>
  <c r="DJ62" i="9"/>
  <c r="K15" i="18" s="1"/>
  <c r="I11" i="18"/>
  <c r="I2" i="18"/>
  <c r="AT62" i="9"/>
  <c r="AZ62" i="9"/>
  <c r="AU62" i="9"/>
  <c r="CS62" i="9"/>
  <c r="CN62" i="9"/>
  <c r="G8" i="18"/>
  <c r="T62" i="9"/>
  <c r="E27" i="17" s="1"/>
  <c r="CI62" i="9"/>
  <c r="EL62" i="9"/>
  <c r="M20" i="18" s="1"/>
  <c r="EQ62" i="9"/>
  <c r="I6" i="18"/>
  <c r="FD62" i="9"/>
  <c r="EY62" i="9"/>
  <c r="N20" i="18" s="1"/>
  <c r="CL62" i="9"/>
  <c r="I15" i="18" s="1"/>
  <c r="CO62" i="9"/>
  <c r="F3" i="18"/>
  <c r="DP62" i="9"/>
  <c r="FE62" i="9"/>
  <c r="EZ62" i="9"/>
  <c r="EU62" i="9"/>
  <c r="U62" i="9"/>
  <c r="F27" i="17" s="1"/>
  <c r="S35" i="17" s="1"/>
  <c r="J9" i="18"/>
  <c r="BG62" i="9"/>
  <c r="BF62" i="9"/>
  <c r="K13" i="18"/>
  <c r="DM62" i="9"/>
  <c r="K22" i="18" s="1"/>
  <c r="DU62" i="9"/>
  <c r="K6" i="18"/>
  <c r="Q62" i="9"/>
  <c r="B27" i="17" s="1"/>
  <c r="O22" i="17" s="1"/>
  <c r="AS62" i="9"/>
  <c r="AY62" i="9"/>
  <c r="FB62" i="9"/>
  <c r="FA62" i="9"/>
  <c r="CW62" i="9"/>
  <c r="CM62" i="9"/>
  <c r="FH62" i="9"/>
  <c r="FM62" i="9"/>
  <c r="O24" i="18" s="1"/>
  <c r="L9" i="18"/>
  <c r="J21" i="18"/>
  <c r="H22" i="18"/>
  <c r="J7" i="18"/>
  <c r="E6" i="18"/>
  <c r="J5" i="18"/>
  <c r="L7" i="18"/>
  <c r="M22" i="18"/>
  <c r="H19" i="18"/>
  <c r="G6" i="18"/>
  <c r="I8" i="18"/>
  <c r="I7" i="18"/>
  <c r="I3" i="18"/>
  <c r="H9" i="18"/>
  <c r="J10" i="18"/>
  <c r="F10" i="18"/>
  <c r="M12" i="18"/>
  <c r="L10" i="18"/>
  <c r="O4" i="18"/>
  <c r="O3" i="18"/>
  <c r="I13" i="18"/>
  <c r="K14" i="18"/>
  <c r="M3" i="18"/>
  <c r="H6" i="18"/>
  <c r="E14" i="18"/>
  <c r="F26" i="18"/>
  <c r="F15" i="18"/>
  <c r="F25" i="18"/>
  <c r="F24" i="18"/>
  <c r="Q48" i="17"/>
  <c r="Q22" i="17"/>
  <c r="Q35" i="17"/>
  <c r="G15" i="18"/>
  <c r="G26" i="18"/>
  <c r="G25" i="18"/>
  <c r="I17" i="18"/>
  <c r="R22" i="17"/>
  <c r="R48" i="17"/>
  <c r="R35" i="17"/>
  <c r="F22" i="18"/>
  <c r="P22" i="17"/>
  <c r="P48" i="17"/>
  <c r="P35" i="17"/>
  <c r="L15" i="18"/>
  <c r="L26" i="18"/>
  <c r="L22" i="18"/>
  <c r="V22" i="17"/>
  <c r="V48" i="17"/>
  <c r="V35" i="17"/>
  <c r="J26" i="18"/>
  <c r="J15" i="18"/>
  <c r="J25" i="18"/>
  <c r="J24" i="18"/>
  <c r="J20" i="18"/>
  <c r="U22" i="17"/>
  <c r="U48" i="17"/>
  <c r="U35" i="17"/>
  <c r="O48" i="17"/>
  <c r="K18" i="18"/>
  <c r="H23" i="18"/>
  <c r="O15" i="18"/>
  <c r="FG21" i="11"/>
  <c r="FK21" i="11"/>
  <c r="FO21" i="11"/>
  <c r="FH21" i="11"/>
  <c r="FL21" i="11"/>
  <c r="FP21" i="11"/>
  <c r="FI21" i="11"/>
  <c r="FM21" i="11"/>
  <c r="FQ21" i="11"/>
  <c r="FF21" i="11"/>
  <c r="FJ21" i="11"/>
  <c r="FN21" i="11"/>
  <c r="N6" i="18"/>
  <c r="BE37" i="11"/>
  <c r="BI37" i="11"/>
  <c r="BM37" i="11"/>
  <c r="BB37" i="11"/>
  <c r="BF37" i="11"/>
  <c r="BJ37" i="11"/>
  <c r="R37" i="11"/>
  <c r="BC37" i="11"/>
  <c r="BG37" i="11"/>
  <c r="BK37" i="11"/>
  <c r="BD37" i="11"/>
  <c r="BH37" i="11"/>
  <c r="BL37" i="11"/>
  <c r="FG10" i="11"/>
  <c r="FK10" i="11"/>
  <c r="FO10" i="11"/>
  <c r="FH10" i="11"/>
  <c r="FL10" i="11"/>
  <c r="FP10" i="11"/>
  <c r="FI10" i="11"/>
  <c r="FQ10" i="11"/>
  <c r="FJ10" i="11"/>
  <c r="FM10" i="11"/>
  <c r="FF10" i="11"/>
  <c r="FN10" i="11"/>
  <c r="BC10" i="11"/>
  <c r="BG10" i="11"/>
  <c r="BK10" i="11"/>
  <c r="BD10" i="11"/>
  <c r="BH10" i="11"/>
  <c r="BL10" i="11"/>
  <c r="BB10" i="11"/>
  <c r="BF10" i="11"/>
  <c r="BJ10" i="11"/>
  <c r="BE10" i="11"/>
  <c r="BI10" i="11"/>
  <c r="BM10" i="11"/>
  <c r="D26" i="13"/>
  <c r="AE26" i="12"/>
  <c r="AI26" i="12"/>
  <c r="A26" i="12"/>
  <c r="AD26" i="12"/>
  <c r="AH26" i="12"/>
  <c r="AL26" i="12"/>
  <c r="AB26" i="12"/>
  <c r="AJ26" i="12"/>
  <c r="AC26" i="12"/>
  <c r="AK26" i="12"/>
  <c r="AF26" i="12"/>
  <c r="AG26" i="12"/>
  <c r="T35" i="11"/>
  <c r="CC35" i="11"/>
  <c r="CG35" i="11"/>
  <c r="CK35" i="11"/>
  <c r="BZ35" i="11"/>
  <c r="CD35" i="11"/>
  <c r="CH35" i="11"/>
  <c r="CA35" i="11"/>
  <c r="CE35" i="11"/>
  <c r="CI35" i="11"/>
  <c r="CB35" i="11"/>
  <c r="CF35" i="11"/>
  <c r="CJ35" i="11"/>
  <c r="BE18" i="11"/>
  <c r="BI18" i="11"/>
  <c r="BM18" i="11"/>
  <c r="BB18" i="11"/>
  <c r="BF18" i="11"/>
  <c r="BJ18" i="11"/>
  <c r="R18" i="11"/>
  <c r="BC18" i="11"/>
  <c r="BG18" i="11"/>
  <c r="BK18" i="11"/>
  <c r="BD18" i="11"/>
  <c r="BH18" i="11"/>
  <c r="BL18" i="11"/>
  <c r="D39" i="13"/>
  <c r="AB39" i="12"/>
  <c r="AF39" i="12"/>
  <c r="AJ39" i="12"/>
  <c r="AC39" i="12"/>
  <c r="AG39" i="12"/>
  <c r="AK39" i="12"/>
  <c r="A39" i="12"/>
  <c r="AD39" i="12"/>
  <c r="AH39" i="12"/>
  <c r="AL39" i="12"/>
  <c r="AE39" i="12"/>
  <c r="AI39" i="12"/>
  <c r="FI24" i="11"/>
  <c r="FM24" i="11"/>
  <c r="FQ24" i="11"/>
  <c r="FF24" i="11"/>
  <c r="FJ24" i="11"/>
  <c r="FN24" i="11"/>
  <c r="FG24" i="11"/>
  <c r="FK24" i="11"/>
  <c r="FO24" i="11"/>
  <c r="FH24" i="11"/>
  <c r="FL24" i="11"/>
  <c r="FP24" i="11"/>
  <c r="V25" i="11"/>
  <c r="CY25" i="11"/>
  <c r="DC25" i="11"/>
  <c r="DG25" i="11"/>
  <c r="CZ25" i="11"/>
  <c r="DD25" i="11"/>
  <c r="DH25" i="11"/>
  <c r="DA25" i="11"/>
  <c r="DE25" i="11"/>
  <c r="DI25" i="11"/>
  <c r="CX25" i="11"/>
  <c r="DB25" i="11"/>
  <c r="DF25" i="11"/>
  <c r="DV7" i="11"/>
  <c r="DZ7" i="11"/>
  <c r="ED7" i="11"/>
  <c r="DW7" i="11"/>
  <c r="EA7" i="11"/>
  <c r="EE7" i="11"/>
  <c r="DX7" i="11"/>
  <c r="EB7" i="11"/>
  <c r="EF7" i="11"/>
  <c r="DY7" i="11"/>
  <c r="EC7" i="11"/>
  <c r="EG7" i="11"/>
  <c r="BE41" i="11"/>
  <c r="BI41" i="11"/>
  <c r="BM41" i="11"/>
  <c r="BB41" i="11"/>
  <c r="BF41" i="11"/>
  <c r="BJ41" i="11"/>
  <c r="R41" i="11"/>
  <c r="BC41" i="11"/>
  <c r="BG41" i="11"/>
  <c r="BK41" i="11"/>
  <c r="BD41" i="11"/>
  <c r="BH41" i="11"/>
  <c r="BL41" i="11"/>
  <c r="EU36" i="11"/>
  <c r="EY36" i="11"/>
  <c r="FC36" i="11"/>
  <c r="EV36" i="11"/>
  <c r="EZ36" i="11"/>
  <c r="FD36" i="11"/>
  <c r="EW36" i="11"/>
  <c r="FA36" i="11"/>
  <c r="FE36" i="11"/>
  <c r="ET36" i="11"/>
  <c r="EX36" i="11"/>
  <c r="FB36" i="11"/>
  <c r="BE43" i="11"/>
  <c r="BI43" i="11"/>
  <c r="BM43" i="11"/>
  <c r="BB43" i="11"/>
  <c r="BF43" i="11"/>
  <c r="BJ43" i="11"/>
  <c r="R43" i="11"/>
  <c r="BC43" i="11"/>
  <c r="BG43" i="11"/>
  <c r="BK43" i="11"/>
  <c r="BD43" i="11"/>
  <c r="BH43" i="11"/>
  <c r="BL43" i="11"/>
  <c r="EU13" i="11"/>
  <c r="EY13" i="11"/>
  <c r="FC13" i="11"/>
  <c r="EV13" i="11"/>
  <c r="EZ13" i="11"/>
  <c r="FD13" i="11"/>
  <c r="EX13" i="11"/>
  <c r="FA13" i="11"/>
  <c r="ET13" i="11"/>
  <c r="FB13" i="11"/>
  <c r="EW13" i="11"/>
  <c r="FE13" i="11"/>
  <c r="AQ32" i="11"/>
  <c r="AU32" i="11"/>
  <c r="AY32" i="11"/>
  <c r="AR32" i="11"/>
  <c r="AV32" i="11"/>
  <c r="AZ32" i="11"/>
  <c r="AS32" i="11"/>
  <c r="AW32" i="11"/>
  <c r="BA32" i="11"/>
  <c r="Q32" i="11"/>
  <c r="AP32" i="11"/>
  <c r="AT32" i="11"/>
  <c r="AX32" i="11"/>
  <c r="E15" i="18"/>
  <c r="D17" i="13"/>
  <c r="AC17" i="12"/>
  <c r="AG17" i="12"/>
  <c r="AK17" i="12"/>
  <c r="A17" i="12"/>
  <c r="AD17" i="12"/>
  <c r="AH17" i="12"/>
  <c r="AL17" i="12"/>
  <c r="AE17" i="12"/>
  <c r="AI17" i="12"/>
  <c r="AB17" i="12"/>
  <c r="AF17" i="12"/>
  <c r="AJ17" i="12"/>
  <c r="M2" i="18"/>
  <c r="EH16" i="11"/>
  <c r="EL16" i="11"/>
  <c r="EP16" i="11"/>
  <c r="EM16" i="11"/>
  <c r="ER16" i="11"/>
  <c r="EI16" i="11"/>
  <c r="EN16" i="11"/>
  <c r="ES16" i="11"/>
  <c r="EJ16" i="11"/>
  <c r="EO16" i="11"/>
  <c r="EK16" i="11"/>
  <c r="EQ16" i="11"/>
  <c r="EW30" i="11"/>
  <c r="FA30" i="11"/>
  <c r="FE30" i="11"/>
  <c r="ET30" i="11"/>
  <c r="EX30" i="11"/>
  <c r="FB30" i="11"/>
  <c r="EU30" i="11"/>
  <c r="EY30" i="11"/>
  <c r="FC30" i="11"/>
  <c r="EV30" i="11"/>
  <c r="EZ30" i="11"/>
  <c r="FD30" i="11"/>
  <c r="T42" i="10"/>
  <c r="T62" i="10" s="1"/>
  <c r="E28" i="17" s="1"/>
  <c r="CC42" i="10"/>
  <c r="CG42" i="10"/>
  <c r="CK42" i="10"/>
  <c r="BZ42" i="10"/>
  <c r="CD42" i="10"/>
  <c r="CH42" i="10"/>
  <c r="CA42" i="10"/>
  <c r="CE42" i="10"/>
  <c r="CI42" i="10"/>
  <c r="CB42" i="10"/>
  <c r="CB62" i="10" s="1"/>
  <c r="CF42" i="10"/>
  <c r="CJ42" i="10"/>
  <c r="CA15" i="11"/>
  <c r="CE15" i="11"/>
  <c r="CI15" i="11"/>
  <c r="CB15" i="11"/>
  <c r="CF15" i="11"/>
  <c r="CJ15" i="11"/>
  <c r="CD15" i="11"/>
  <c r="CG15" i="11"/>
  <c r="BZ15" i="11"/>
  <c r="CH15" i="11"/>
  <c r="T15" i="11"/>
  <c r="CC15" i="11"/>
  <c r="CK15" i="11"/>
  <c r="DK38" i="11"/>
  <c r="DO38" i="11"/>
  <c r="DS38" i="11"/>
  <c r="W38" i="11"/>
  <c r="DL38" i="11"/>
  <c r="DP38" i="11"/>
  <c r="DT38" i="11"/>
  <c r="DM38" i="11"/>
  <c r="DQ38" i="11"/>
  <c r="DU38" i="11"/>
  <c r="DJ38" i="11"/>
  <c r="DN38" i="11"/>
  <c r="DR38" i="11"/>
  <c r="EK20" i="11"/>
  <c r="EO20" i="11"/>
  <c r="ES20" i="11"/>
  <c r="EH20" i="11"/>
  <c r="EL20" i="11"/>
  <c r="EP20" i="11"/>
  <c r="EI20" i="11"/>
  <c r="EM20" i="11"/>
  <c r="EQ20" i="11"/>
  <c r="EJ20" i="11"/>
  <c r="EN20" i="11"/>
  <c r="ER20" i="11"/>
  <c r="T20" i="11"/>
  <c r="CC20" i="11"/>
  <c r="CG20" i="11"/>
  <c r="CK20" i="11"/>
  <c r="BZ20" i="11"/>
  <c r="CD20" i="11"/>
  <c r="CH20" i="11"/>
  <c r="CA20" i="11"/>
  <c r="CE20" i="11"/>
  <c r="CI20" i="11"/>
  <c r="CB20" i="11"/>
  <c r="CF20" i="11"/>
  <c r="CJ20" i="11"/>
  <c r="BQ28" i="11"/>
  <c r="BU28" i="11"/>
  <c r="BY28" i="11"/>
  <c r="BN28" i="11"/>
  <c r="BR28" i="11"/>
  <c r="BV28" i="11"/>
  <c r="BO28" i="11"/>
  <c r="BS28" i="11"/>
  <c r="BW28" i="11"/>
  <c r="S28" i="11"/>
  <c r="BP28" i="11"/>
  <c r="BT28" i="11"/>
  <c r="BX28" i="11"/>
  <c r="BE28" i="11"/>
  <c r="BI28" i="11"/>
  <c r="BM28" i="11"/>
  <c r="BB28" i="11"/>
  <c r="BF28" i="11"/>
  <c r="BJ28" i="11"/>
  <c r="R28" i="11"/>
  <c r="BC28" i="11"/>
  <c r="BG28" i="11"/>
  <c r="BK28" i="11"/>
  <c r="BD28" i="11"/>
  <c r="BH28" i="11"/>
  <c r="BL28" i="11"/>
  <c r="X28" i="11"/>
  <c r="DY28" i="11"/>
  <c r="EC28" i="11"/>
  <c r="EG28" i="11"/>
  <c r="DV28" i="11"/>
  <c r="DZ28" i="11"/>
  <c r="ED28" i="11"/>
  <c r="DW28" i="11"/>
  <c r="EA28" i="11"/>
  <c r="EE28" i="11"/>
  <c r="DX28" i="11"/>
  <c r="EB28" i="11"/>
  <c r="EF28" i="11"/>
  <c r="EJ9" i="11"/>
  <c r="EN9" i="11"/>
  <c r="ER9" i="11"/>
  <c r="EK9" i="11"/>
  <c r="EO9" i="11"/>
  <c r="ES9" i="11"/>
  <c r="EI9" i="11"/>
  <c r="EM9" i="11"/>
  <c r="EQ9" i="11"/>
  <c r="EP9" i="11"/>
  <c r="EH9" i="11"/>
  <c r="EL9" i="11"/>
  <c r="BD9" i="11"/>
  <c r="BH9" i="11"/>
  <c r="BL9" i="11"/>
  <c r="BE9" i="11"/>
  <c r="BI9" i="11"/>
  <c r="BM9" i="11"/>
  <c r="BC9" i="11"/>
  <c r="BG9" i="11"/>
  <c r="BK9" i="11"/>
  <c r="BB9" i="11"/>
  <c r="BF9" i="11"/>
  <c r="BJ9" i="11"/>
  <c r="DX9" i="11"/>
  <c r="EB9" i="11"/>
  <c r="EF9" i="11"/>
  <c r="DY9" i="11"/>
  <c r="EC9" i="11"/>
  <c r="EG9" i="11"/>
  <c r="DW9" i="11"/>
  <c r="EA9" i="11"/>
  <c r="EE9" i="11"/>
  <c r="DZ9" i="11"/>
  <c r="ED9" i="11"/>
  <c r="DV9" i="11"/>
  <c r="BP9" i="11"/>
  <c r="BT9" i="11"/>
  <c r="BX9" i="11"/>
  <c r="BQ9" i="11"/>
  <c r="BU9" i="11"/>
  <c r="BY9" i="11"/>
  <c r="BO9" i="11"/>
  <c r="BS9" i="11"/>
  <c r="BW9" i="11"/>
  <c r="BN9" i="11"/>
  <c r="BR9" i="11"/>
  <c r="BV9" i="11"/>
  <c r="D9" i="13"/>
  <c r="R9" i="12"/>
  <c r="V9" i="12"/>
  <c r="Z9" i="12"/>
  <c r="AD9" i="12"/>
  <c r="AH9" i="12"/>
  <c r="AL9" i="12"/>
  <c r="A9" i="12"/>
  <c r="S9" i="12"/>
  <c r="W9" i="12"/>
  <c r="AA9" i="12"/>
  <c r="AE9" i="12"/>
  <c r="AI9" i="12"/>
  <c r="T9" i="12"/>
  <c r="X9" i="12"/>
  <c r="AB9" i="12"/>
  <c r="AF9" i="12"/>
  <c r="AJ9" i="12"/>
  <c r="Q9" i="12"/>
  <c r="U9" i="12"/>
  <c r="Y9" i="12"/>
  <c r="AC9" i="12"/>
  <c r="AG9" i="12"/>
  <c r="AK9" i="12"/>
  <c r="DW19" i="11"/>
  <c r="EA19" i="11"/>
  <c r="EE19" i="11"/>
  <c r="DX19" i="11"/>
  <c r="EB19" i="11"/>
  <c r="EF19" i="11"/>
  <c r="X19" i="11"/>
  <c r="DY19" i="11"/>
  <c r="EC19" i="11"/>
  <c r="EG19" i="11"/>
  <c r="DV19" i="11"/>
  <c r="DZ19" i="11"/>
  <c r="ED19" i="11"/>
  <c r="BO19" i="11"/>
  <c r="BS19" i="11"/>
  <c r="BW19" i="11"/>
  <c r="S19" i="11"/>
  <c r="BP19" i="11"/>
  <c r="BT19" i="11"/>
  <c r="BX19" i="11"/>
  <c r="BQ19" i="11"/>
  <c r="BU19" i="11"/>
  <c r="BY19" i="11"/>
  <c r="BN19" i="11"/>
  <c r="BR19" i="11"/>
  <c r="BV19" i="11"/>
  <c r="R19" i="11"/>
  <c r="BC19" i="11"/>
  <c r="BG19" i="11"/>
  <c r="BK19" i="11"/>
  <c r="BD19" i="11"/>
  <c r="BH19" i="11"/>
  <c r="BL19" i="11"/>
  <c r="BE19" i="11"/>
  <c r="BI19" i="11"/>
  <c r="BM19" i="11"/>
  <c r="BB19" i="11"/>
  <c r="BF19" i="11"/>
  <c r="BJ19" i="11"/>
  <c r="H10" i="18"/>
  <c r="CM40" i="11"/>
  <c r="CQ40" i="11"/>
  <c r="CU40" i="11"/>
  <c r="CN40" i="11"/>
  <c r="CR40" i="11"/>
  <c r="CV40" i="11"/>
  <c r="CO40" i="11"/>
  <c r="CS40" i="11"/>
  <c r="CW40" i="11"/>
  <c r="U40" i="11"/>
  <c r="CL40" i="11"/>
  <c r="CP40" i="11"/>
  <c r="CT40" i="11"/>
  <c r="FG40" i="11"/>
  <c r="FK40" i="11"/>
  <c r="FO40" i="11"/>
  <c r="FH40" i="11"/>
  <c r="FL40" i="11"/>
  <c r="FP40" i="11"/>
  <c r="FI40" i="11"/>
  <c r="FM40" i="11"/>
  <c r="FQ40" i="11"/>
  <c r="FF40" i="11"/>
  <c r="FJ40" i="11"/>
  <c r="FN40" i="11"/>
  <c r="EU40" i="11"/>
  <c r="EY40" i="11"/>
  <c r="FC40" i="11"/>
  <c r="EV40" i="11"/>
  <c r="EZ40" i="11"/>
  <c r="FD40" i="11"/>
  <c r="EW40" i="11"/>
  <c r="FA40" i="11"/>
  <c r="FE40" i="11"/>
  <c r="ET40" i="11"/>
  <c r="EX40" i="11"/>
  <c r="FB40" i="11"/>
  <c r="N3" i="18"/>
  <c r="L2" i="18"/>
  <c r="T22" i="17"/>
  <c r="T35" i="17"/>
  <c r="T48" i="17"/>
  <c r="J18" i="18"/>
  <c r="E25" i="18"/>
  <c r="L6" i="18"/>
  <c r="J14" i="18"/>
  <c r="H8" i="18"/>
  <c r="M17" i="18"/>
  <c r="F17" i="18"/>
  <c r="H7" i="18"/>
  <c r="EU21" i="11"/>
  <c r="EY21" i="11"/>
  <c r="FC21" i="11"/>
  <c r="EV21" i="11"/>
  <c r="EZ21" i="11"/>
  <c r="FD21" i="11"/>
  <c r="EW21" i="11"/>
  <c r="FA21" i="11"/>
  <c r="FE21" i="11"/>
  <c r="ET21" i="11"/>
  <c r="EX21" i="11"/>
  <c r="FB21" i="11"/>
  <c r="D34" i="13"/>
  <c r="A34" i="12"/>
  <c r="AD34" i="12"/>
  <c r="AH34" i="12"/>
  <c r="AL34" i="12"/>
  <c r="AE34" i="12"/>
  <c r="AI34" i="12"/>
  <c r="AB34" i="12"/>
  <c r="AF34" i="12"/>
  <c r="AJ34" i="12"/>
  <c r="AC34" i="12"/>
  <c r="AG34" i="12"/>
  <c r="AK34" i="12"/>
  <c r="N9" i="18"/>
  <c r="X37" i="11"/>
  <c r="DY37" i="11"/>
  <c r="EC37" i="11"/>
  <c r="EG37" i="11"/>
  <c r="DV37" i="11"/>
  <c r="DZ37" i="11"/>
  <c r="ED37" i="11"/>
  <c r="DW37" i="11"/>
  <c r="EA37" i="11"/>
  <c r="EE37" i="11"/>
  <c r="DX37" i="11"/>
  <c r="EB37" i="11"/>
  <c r="EF37" i="11"/>
  <c r="CM10" i="11"/>
  <c r="CQ10" i="11"/>
  <c r="CU10" i="11"/>
  <c r="CN10" i="11"/>
  <c r="CR10" i="11"/>
  <c r="CV10" i="11"/>
  <c r="CL10" i="11"/>
  <c r="CP10" i="11"/>
  <c r="CT10" i="11"/>
  <c r="CW10" i="11"/>
  <c r="CO10" i="11"/>
  <c r="CS10" i="11"/>
  <c r="D10" i="13"/>
  <c r="Q10" i="12"/>
  <c r="U10" i="12"/>
  <c r="Y10" i="12"/>
  <c r="AC10" i="12"/>
  <c r="AG10" i="12"/>
  <c r="AK10" i="12"/>
  <c r="R10" i="12"/>
  <c r="V10" i="12"/>
  <c r="Z10" i="12"/>
  <c r="AD10" i="12"/>
  <c r="AH10" i="12"/>
  <c r="AL10" i="12"/>
  <c r="A10" i="12"/>
  <c r="S10" i="12"/>
  <c r="W10" i="12"/>
  <c r="AA10" i="12"/>
  <c r="AE10" i="12"/>
  <c r="AI10" i="12"/>
  <c r="T10" i="12"/>
  <c r="X10" i="12"/>
  <c r="AB10" i="12"/>
  <c r="AF10" i="12"/>
  <c r="AJ10" i="12"/>
  <c r="EW26" i="11"/>
  <c r="FA26" i="11"/>
  <c r="FE26" i="11"/>
  <c r="ET26" i="11"/>
  <c r="EX26" i="11"/>
  <c r="FB26" i="11"/>
  <c r="EU26" i="11"/>
  <c r="EY26" i="11"/>
  <c r="FC26" i="11"/>
  <c r="EV26" i="11"/>
  <c r="EZ26" i="11"/>
  <c r="FD26" i="11"/>
  <c r="X18" i="11"/>
  <c r="DY18" i="11"/>
  <c r="EC18" i="11"/>
  <c r="EG18" i="11"/>
  <c r="DV18" i="11"/>
  <c r="DZ18" i="11"/>
  <c r="ED18" i="11"/>
  <c r="DW18" i="11"/>
  <c r="EA18" i="11"/>
  <c r="EE18" i="11"/>
  <c r="DX18" i="11"/>
  <c r="EB18" i="11"/>
  <c r="EF18" i="11"/>
  <c r="FI39" i="11"/>
  <c r="FM39" i="11"/>
  <c r="FQ39" i="11"/>
  <c r="FF39" i="11"/>
  <c r="FJ39" i="11"/>
  <c r="FN39" i="11"/>
  <c r="FG39" i="11"/>
  <c r="FK39" i="11"/>
  <c r="FO39" i="11"/>
  <c r="FH39" i="11"/>
  <c r="FL39" i="11"/>
  <c r="FP39" i="11"/>
  <c r="CO24" i="11"/>
  <c r="CS24" i="11"/>
  <c r="CW24" i="11"/>
  <c r="U24" i="11"/>
  <c r="CL24" i="11"/>
  <c r="CP24" i="11"/>
  <c r="CT24" i="11"/>
  <c r="CM24" i="11"/>
  <c r="CQ24" i="11"/>
  <c r="CU24" i="11"/>
  <c r="CN24" i="11"/>
  <c r="CR24" i="11"/>
  <c r="CV24" i="11"/>
  <c r="T33" i="11"/>
  <c r="CC33" i="11"/>
  <c r="CG33" i="11"/>
  <c r="CK33" i="11"/>
  <c r="BZ33" i="11"/>
  <c r="CD33" i="11"/>
  <c r="CH33" i="11"/>
  <c r="CA33" i="11"/>
  <c r="CE33" i="11"/>
  <c r="CI33" i="11"/>
  <c r="CB33" i="11"/>
  <c r="CF33" i="11"/>
  <c r="CJ33" i="11"/>
  <c r="DK25" i="11"/>
  <c r="DO25" i="11"/>
  <c r="DS25" i="11"/>
  <c r="W25" i="11"/>
  <c r="DL25" i="11"/>
  <c r="DP25" i="11"/>
  <c r="DT25" i="11"/>
  <c r="DM25" i="11"/>
  <c r="DQ25" i="11"/>
  <c r="DU25" i="11"/>
  <c r="DJ25" i="11"/>
  <c r="DN25" i="11"/>
  <c r="DR25" i="11"/>
  <c r="CX7" i="11"/>
  <c r="DB7" i="11"/>
  <c r="DF7" i="11"/>
  <c r="CY7" i="11"/>
  <c r="DC7" i="11"/>
  <c r="DG7" i="11"/>
  <c r="CZ7" i="11"/>
  <c r="DD7" i="11"/>
  <c r="DH7" i="11"/>
  <c r="DA7" i="11"/>
  <c r="DE7" i="11"/>
  <c r="DI7" i="11"/>
  <c r="X41" i="11"/>
  <c r="DY41" i="11"/>
  <c r="EC41" i="11"/>
  <c r="EG41" i="11"/>
  <c r="DV41" i="11"/>
  <c r="DZ41" i="11"/>
  <c r="ED41" i="11"/>
  <c r="DW41" i="11"/>
  <c r="EA41" i="11"/>
  <c r="EE41" i="11"/>
  <c r="DX41" i="11"/>
  <c r="EB41" i="11"/>
  <c r="EF41" i="11"/>
  <c r="BQ43" i="11"/>
  <c r="BU43" i="11"/>
  <c r="BY43" i="11"/>
  <c r="BN43" i="11"/>
  <c r="BR43" i="11"/>
  <c r="BV43" i="11"/>
  <c r="BO43" i="11"/>
  <c r="BS43" i="11"/>
  <c r="BW43" i="11"/>
  <c r="S43" i="11"/>
  <c r="BP43" i="11"/>
  <c r="BT43" i="11"/>
  <c r="BX43" i="11"/>
  <c r="EI13" i="11"/>
  <c r="EM13" i="11"/>
  <c r="EQ13" i="11"/>
  <c r="EJ13" i="11"/>
  <c r="EN13" i="11"/>
  <c r="ER13" i="11"/>
  <c r="EH13" i="11"/>
  <c r="EP13" i="11"/>
  <c r="EK13" i="11"/>
  <c r="ES13" i="11"/>
  <c r="EL13" i="11"/>
  <c r="EO13" i="11"/>
  <c r="D51" i="13"/>
  <c r="A51" i="12"/>
  <c r="FI14" i="11"/>
  <c r="FM14" i="11"/>
  <c r="FQ14" i="11"/>
  <c r="FF14" i="11"/>
  <c r="FJ14" i="11"/>
  <c r="FN14" i="11"/>
  <c r="FL14" i="11"/>
  <c r="FG14" i="11"/>
  <c r="FO14" i="11"/>
  <c r="FH14" i="11"/>
  <c r="FP14" i="11"/>
  <c r="FK14" i="11"/>
  <c r="DY8" i="11"/>
  <c r="EC8" i="11"/>
  <c r="EG8" i="11"/>
  <c r="DV8" i="11"/>
  <c r="DZ8" i="11"/>
  <c r="ED8" i="11"/>
  <c r="DX8" i="11"/>
  <c r="EB8" i="11"/>
  <c r="EF8" i="11"/>
  <c r="EA8" i="11"/>
  <c r="EE8" i="11"/>
  <c r="DW8" i="11"/>
  <c r="FG17" i="11"/>
  <c r="FK17" i="11"/>
  <c r="FO17" i="11"/>
  <c r="FH17" i="11"/>
  <c r="FL17" i="11"/>
  <c r="FP17" i="11"/>
  <c r="FI17" i="11"/>
  <c r="FM17" i="11"/>
  <c r="FQ17" i="11"/>
  <c r="FF17" i="11"/>
  <c r="FJ17" i="11"/>
  <c r="FN17" i="11"/>
  <c r="M7" i="18"/>
  <c r="EI27" i="11"/>
  <c r="EM27" i="11"/>
  <c r="EQ27" i="11"/>
  <c r="EJ27" i="11"/>
  <c r="EN27" i="11"/>
  <c r="ER27" i="11"/>
  <c r="EK27" i="11"/>
  <c r="EO27" i="11"/>
  <c r="ES27" i="11"/>
  <c r="EH27" i="11"/>
  <c r="EL27" i="11"/>
  <c r="EP27" i="11"/>
  <c r="H15" i="18"/>
  <c r="H26" i="18"/>
  <c r="T16" i="11"/>
  <c r="BZ16" i="11"/>
  <c r="CD16" i="11"/>
  <c r="CH16" i="11"/>
  <c r="CA16" i="11"/>
  <c r="CF16" i="11"/>
  <c r="CK16" i="11"/>
  <c r="CB16" i="11"/>
  <c r="CG16" i="11"/>
  <c r="CC16" i="11"/>
  <c r="CI16" i="11"/>
  <c r="CE16" i="11"/>
  <c r="CJ16" i="11"/>
  <c r="AS22" i="11"/>
  <c r="AW22" i="11"/>
  <c r="BA22" i="11"/>
  <c r="Q22" i="11"/>
  <c r="AP22" i="11"/>
  <c r="AT22" i="11"/>
  <c r="AX22" i="11"/>
  <c r="AQ22" i="11"/>
  <c r="AU22" i="11"/>
  <c r="AY22" i="11"/>
  <c r="AR22" i="11"/>
  <c r="AV22" i="11"/>
  <c r="AZ22" i="11"/>
  <c r="FI30" i="11"/>
  <c r="FM30" i="11"/>
  <c r="FQ30" i="11"/>
  <c r="FF30" i="11"/>
  <c r="FJ30" i="11"/>
  <c r="FN30" i="11"/>
  <c r="FG30" i="11"/>
  <c r="FK30" i="11"/>
  <c r="FO30" i="11"/>
  <c r="FH30" i="11"/>
  <c r="FL30" i="11"/>
  <c r="FP30" i="11"/>
  <c r="DW29" i="11"/>
  <c r="EA29" i="11"/>
  <c r="EE29" i="11"/>
  <c r="DX29" i="11"/>
  <c r="EB29" i="11"/>
  <c r="EF29" i="11"/>
  <c r="X29" i="11"/>
  <c r="DY29" i="11"/>
  <c r="EC29" i="11"/>
  <c r="EG29" i="11"/>
  <c r="DV29" i="11"/>
  <c r="DZ29" i="11"/>
  <c r="ED29" i="11"/>
  <c r="D15" i="13"/>
  <c r="AC15" i="12"/>
  <c r="AG15" i="12"/>
  <c r="AK15" i="12"/>
  <c r="A15" i="12"/>
  <c r="AD15" i="12"/>
  <c r="AH15" i="12"/>
  <c r="AL15" i="12"/>
  <c r="AE15" i="12"/>
  <c r="AI15" i="12"/>
  <c r="AB15" i="12"/>
  <c r="AF15" i="12"/>
  <c r="AJ15" i="12"/>
  <c r="FG23" i="11"/>
  <c r="FK23" i="11"/>
  <c r="FO23" i="11"/>
  <c r="FH23" i="11"/>
  <c r="FL23" i="11"/>
  <c r="FP23" i="11"/>
  <c r="FI23" i="11"/>
  <c r="FM23" i="11"/>
  <c r="FQ23" i="11"/>
  <c r="FF23" i="11"/>
  <c r="FJ23" i="11"/>
  <c r="FN23" i="11"/>
  <c r="V21" i="11"/>
  <c r="CY21" i="11"/>
  <c r="DC21" i="11"/>
  <c r="DG21" i="11"/>
  <c r="CZ21" i="11"/>
  <c r="DD21" i="11"/>
  <c r="DH21" i="11"/>
  <c r="DA21" i="11"/>
  <c r="DE21" i="11"/>
  <c r="DI21" i="11"/>
  <c r="CX21" i="11"/>
  <c r="DB21" i="11"/>
  <c r="DF21" i="11"/>
  <c r="G24" i="18"/>
  <c r="CM34" i="11"/>
  <c r="CQ34" i="11"/>
  <c r="CU34" i="11"/>
  <c r="CN34" i="11"/>
  <c r="CR34" i="11"/>
  <c r="CV34" i="11"/>
  <c r="CO34" i="11"/>
  <c r="CS34" i="11"/>
  <c r="CW34" i="11"/>
  <c r="U34" i="11"/>
  <c r="CL34" i="11"/>
  <c r="CP34" i="11"/>
  <c r="CT34" i="11"/>
  <c r="FG34" i="11"/>
  <c r="FK34" i="11"/>
  <c r="FO34" i="11"/>
  <c r="FH34" i="11"/>
  <c r="FL34" i="11"/>
  <c r="FP34" i="11"/>
  <c r="FI34" i="11"/>
  <c r="FM34" i="11"/>
  <c r="FQ34" i="11"/>
  <c r="FF34" i="11"/>
  <c r="FJ34" i="11"/>
  <c r="FN34" i="11"/>
  <c r="EU34" i="11"/>
  <c r="EY34" i="11"/>
  <c r="FC34" i="11"/>
  <c r="EV34" i="11"/>
  <c r="EZ34" i="11"/>
  <c r="FD34" i="11"/>
  <c r="EW34" i="11"/>
  <c r="FA34" i="11"/>
  <c r="FE34" i="11"/>
  <c r="ET34" i="11"/>
  <c r="EX34" i="11"/>
  <c r="FB34" i="11"/>
  <c r="N12" i="18"/>
  <c r="N7" i="18"/>
  <c r="N2" i="18"/>
  <c r="N5" i="18"/>
  <c r="O17" i="18"/>
  <c r="EK37" i="11"/>
  <c r="EO37" i="11"/>
  <c r="ES37" i="11"/>
  <c r="EH37" i="11"/>
  <c r="EL37" i="11"/>
  <c r="EP37" i="11"/>
  <c r="EI37" i="11"/>
  <c r="EM37" i="11"/>
  <c r="EQ37" i="11"/>
  <c r="EJ37" i="11"/>
  <c r="EN37" i="11"/>
  <c r="ER37" i="11"/>
  <c r="T37" i="11"/>
  <c r="CC37" i="11"/>
  <c r="CG37" i="11"/>
  <c r="CK37" i="11"/>
  <c r="BZ37" i="11"/>
  <c r="CD37" i="11"/>
  <c r="CH37" i="11"/>
  <c r="CA37" i="11"/>
  <c r="CE37" i="11"/>
  <c r="CI37" i="11"/>
  <c r="CB37" i="11"/>
  <c r="CF37" i="11"/>
  <c r="CJ37" i="11"/>
  <c r="DA12" i="11"/>
  <c r="DE12" i="11"/>
  <c r="DI12" i="11"/>
  <c r="CX12" i="11"/>
  <c r="DB12" i="11"/>
  <c r="DF12" i="11"/>
  <c r="CZ12" i="11"/>
  <c r="DH12" i="11"/>
  <c r="DC12" i="11"/>
  <c r="DD12" i="11"/>
  <c r="CY12" i="11"/>
  <c r="DG12" i="11"/>
  <c r="EK12" i="11"/>
  <c r="EO12" i="11"/>
  <c r="ES12" i="11"/>
  <c r="EH12" i="11"/>
  <c r="EL12" i="11"/>
  <c r="EP12" i="11"/>
  <c r="EN12" i="11"/>
  <c r="EI12" i="11"/>
  <c r="EQ12" i="11"/>
  <c r="EJ12" i="11"/>
  <c r="ER12" i="11"/>
  <c r="EM12" i="11"/>
  <c r="FI12" i="11"/>
  <c r="FM12" i="11"/>
  <c r="FQ12" i="11"/>
  <c r="FF12" i="11"/>
  <c r="FJ12" i="11"/>
  <c r="FN12" i="11"/>
  <c r="FL12" i="11"/>
  <c r="FG12" i="11"/>
  <c r="FO12" i="11"/>
  <c r="FH12" i="11"/>
  <c r="FP12" i="11"/>
  <c r="FK12" i="11"/>
  <c r="D12" i="13"/>
  <c r="A12" i="12"/>
  <c r="S12" i="12"/>
  <c r="AD12" i="12" s="1"/>
  <c r="W12" i="12"/>
  <c r="AH12" i="12" s="1"/>
  <c r="AA12" i="12"/>
  <c r="AL12" i="12" s="1"/>
  <c r="T12" i="12"/>
  <c r="AE12" i="12" s="1"/>
  <c r="X12" i="12"/>
  <c r="AI12" i="12" s="1"/>
  <c r="Q12" i="12"/>
  <c r="AB12" i="12" s="1"/>
  <c r="U12" i="12"/>
  <c r="AF12" i="12" s="1"/>
  <c r="Y12" i="12"/>
  <c r="AJ12" i="12" s="1"/>
  <c r="R12" i="12"/>
  <c r="AC12" i="12" s="1"/>
  <c r="V12" i="12"/>
  <c r="AG12" i="12" s="1"/>
  <c r="Z12" i="12"/>
  <c r="AK12" i="12" s="1"/>
  <c r="CA10" i="11"/>
  <c r="CE10" i="11"/>
  <c r="CI10" i="11"/>
  <c r="CB10" i="11"/>
  <c r="CF10" i="11"/>
  <c r="CJ10" i="11"/>
  <c r="BZ10" i="11"/>
  <c r="CD10" i="11"/>
  <c r="CH10" i="11"/>
  <c r="CG10" i="11"/>
  <c r="CK10" i="11"/>
  <c r="CC10" i="11"/>
  <c r="DW10" i="11"/>
  <c r="EA10" i="11"/>
  <c r="EE10" i="11"/>
  <c r="DX10" i="11"/>
  <c r="EB10" i="11"/>
  <c r="EF10" i="11"/>
  <c r="EC10" i="11"/>
  <c r="DV10" i="11"/>
  <c r="ED10" i="11"/>
  <c r="DY10" i="11"/>
  <c r="EG10" i="11"/>
  <c r="DZ10" i="11"/>
  <c r="AQ10" i="11"/>
  <c r="AU10" i="11"/>
  <c r="AY10" i="11"/>
  <c r="AR10" i="11"/>
  <c r="AV10" i="11"/>
  <c r="AZ10" i="11"/>
  <c r="AP10" i="11"/>
  <c r="AT10" i="11"/>
  <c r="AX10" i="11"/>
  <c r="BA10" i="11"/>
  <c r="AS10" i="11"/>
  <c r="AW10" i="11"/>
  <c r="DK10" i="11"/>
  <c r="DO10" i="11"/>
  <c r="DS10" i="11"/>
  <c r="DL10" i="11"/>
  <c r="DP10" i="11"/>
  <c r="DT10" i="11"/>
  <c r="DJ10" i="11"/>
  <c r="DM10" i="11"/>
  <c r="DU10" i="11"/>
  <c r="DN10" i="11"/>
  <c r="DQ10" i="11"/>
  <c r="DR10" i="11"/>
  <c r="L20" i="18"/>
  <c r="DM26" i="11"/>
  <c r="DQ26" i="11"/>
  <c r="DU26" i="11"/>
  <c r="DJ26" i="11"/>
  <c r="DN26" i="11"/>
  <c r="DR26" i="11"/>
  <c r="DK26" i="11"/>
  <c r="DO26" i="11"/>
  <c r="DS26" i="11"/>
  <c r="W26" i="11"/>
  <c r="DL26" i="11"/>
  <c r="DP26" i="11"/>
  <c r="DT26" i="11"/>
  <c r="DA26" i="11"/>
  <c r="DE26" i="11"/>
  <c r="DI26" i="11"/>
  <c r="CX26" i="11"/>
  <c r="DB26" i="11"/>
  <c r="DF26" i="11"/>
  <c r="V26" i="11"/>
  <c r="CY26" i="11"/>
  <c r="DC26" i="11"/>
  <c r="DG26" i="11"/>
  <c r="CZ26" i="11"/>
  <c r="DD26" i="11"/>
  <c r="DH26" i="11"/>
  <c r="AS26" i="11"/>
  <c r="AW26" i="11"/>
  <c r="BA26" i="11"/>
  <c r="Q26" i="11"/>
  <c r="AP26" i="11"/>
  <c r="AT26" i="11"/>
  <c r="AX26" i="11"/>
  <c r="AQ26" i="11"/>
  <c r="AU26" i="11"/>
  <c r="AY26" i="11"/>
  <c r="AR26" i="11"/>
  <c r="AV26" i="11"/>
  <c r="AZ26" i="11"/>
  <c r="FI35" i="11"/>
  <c r="FM35" i="11"/>
  <c r="FQ35" i="11"/>
  <c r="FF35" i="11"/>
  <c r="FJ35" i="11"/>
  <c r="FN35" i="11"/>
  <c r="FG35" i="11"/>
  <c r="FK35" i="11"/>
  <c r="FO35" i="11"/>
  <c r="FH35" i="11"/>
  <c r="FL35" i="11"/>
  <c r="FP35" i="11"/>
  <c r="EW35" i="11"/>
  <c r="FA35" i="11"/>
  <c r="FE35" i="11"/>
  <c r="ET35" i="11"/>
  <c r="EX35" i="11"/>
  <c r="FB35" i="11"/>
  <c r="EU35" i="11"/>
  <c r="EY35" i="11"/>
  <c r="FC35" i="11"/>
  <c r="EV35" i="11"/>
  <c r="EZ35" i="11"/>
  <c r="FD35" i="11"/>
  <c r="CO35" i="11"/>
  <c r="CS35" i="11"/>
  <c r="CW35" i="11"/>
  <c r="U35" i="11"/>
  <c r="CL35" i="11"/>
  <c r="CP35" i="11"/>
  <c r="CT35" i="11"/>
  <c r="CM35" i="11"/>
  <c r="CQ35" i="11"/>
  <c r="CU35" i="11"/>
  <c r="CN35" i="11"/>
  <c r="CR35" i="11"/>
  <c r="CV35" i="11"/>
  <c r="D35" i="13"/>
  <c r="AB35" i="12"/>
  <c r="AF35" i="12"/>
  <c r="AJ35" i="12"/>
  <c r="AC35" i="12"/>
  <c r="AG35" i="12"/>
  <c r="AK35" i="12"/>
  <c r="A35" i="12"/>
  <c r="AD35" i="12"/>
  <c r="AH35" i="12"/>
  <c r="AL35" i="12"/>
  <c r="AE35" i="12"/>
  <c r="AI35" i="12"/>
  <c r="F8" i="18"/>
  <c r="G17" i="18"/>
  <c r="EK18" i="11"/>
  <c r="EO18" i="11"/>
  <c r="ES18" i="11"/>
  <c r="EH18" i="11"/>
  <c r="EL18" i="11"/>
  <c r="EP18" i="11"/>
  <c r="EI18" i="11"/>
  <c r="EM18" i="11"/>
  <c r="EQ18" i="11"/>
  <c r="EJ18" i="11"/>
  <c r="EN18" i="11"/>
  <c r="ER18" i="11"/>
  <c r="T18" i="11"/>
  <c r="CC18" i="11"/>
  <c r="CG18" i="11"/>
  <c r="CK18" i="11"/>
  <c r="BZ18" i="11"/>
  <c r="CD18" i="11"/>
  <c r="CH18" i="11"/>
  <c r="CA18" i="11"/>
  <c r="CE18" i="11"/>
  <c r="CI18" i="11"/>
  <c r="CB18" i="11"/>
  <c r="CF18" i="11"/>
  <c r="CJ18" i="11"/>
  <c r="DM39" i="11"/>
  <c r="DQ39" i="11"/>
  <c r="DU39" i="11"/>
  <c r="DJ39" i="11"/>
  <c r="DN39" i="11"/>
  <c r="DR39" i="11"/>
  <c r="DK39" i="11"/>
  <c r="DO39" i="11"/>
  <c r="DS39" i="11"/>
  <c r="W39" i="11"/>
  <c r="DL39" i="11"/>
  <c r="DP39" i="11"/>
  <c r="DT39" i="11"/>
  <c r="DA39" i="11"/>
  <c r="DE39" i="11"/>
  <c r="DI39" i="11"/>
  <c r="CX39" i="11"/>
  <c r="DB39" i="11"/>
  <c r="DF39" i="11"/>
  <c r="V39" i="11"/>
  <c r="CY39" i="11"/>
  <c r="DC39" i="11"/>
  <c r="DG39" i="11"/>
  <c r="CZ39" i="11"/>
  <c r="DD39" i="11"/>
  <c r="DH39" i="11"/>
  <c r="AS39" i="11"/>
  <c r="AW39" i="11"/>
  <c r="BA39" i="11"/>
  <c r="Q39" i="11"/>
  <c r="AP39" i="11"/>
  <c r="AT39" i="11"/>
  <c r="AX39" i="11"/>
  <c r="AQ39" i="11"/>
  <c r="AU39" i="11"/>
  <c r="AY39" i="11"/>
  <c r="AR39" i="11"/>
  <c r="AV39" i="11"/>
  <c r="AZ39" i="11"/>
  <c r="D58" i="13"/>
  <c r="A58" i="12"/>
  <c r="DM24" i="11"/>
  <c r="DQ24" i="11"/>
  <c r="DU24" i="11"/>
  <c r="DJ24" i="11"/>
  <c r="DN24" i="11"/>
  <c r="DR24" i="11"/>
  <c r="DK24" i="11"/>
  <c r="DO24" i="11"/>
  <c r="DS24" i="11"/>
  <c r="W24" i="11"/>
  <c r="DL24" i="11"/>
  <c r="DP24" i="11"/>
  <c r="DT24" i="11"/>
  <c r="DA24" i="11"/>
  <c r="DE24" i="11"/>
  <c r="DI24" i="11"/>
  <c r="CX24" i="11"/>
  <c r="DB24" i="11"/>
  <c r="DF24" i="11"/>
  <c r="V24" i="11"/>
  <c r="CY24" i="11"/>
  <c r="DC24" i="11"/>
  <c r="DG24" i="11"/>
  <c r="CZ24" i="11"/>
  <c r="DD24" i="11"/>
  <c r="DH24" i="11"/>
  <c r="AS24" i="11"/>
  <c r="AW24" i="11"/>
  <c r="BA24" i="11"/>
  <c r="Q24" i="11"/>
  <c r="AP24" i="11"/>
  <c r="AT24" i="11"/>
  <c r="AX24" i="11"/>
  <c r="AQ24" i="11"/>
  <c r="AU24" i="11"/>
  <c r="AY24" i="11"/>
  <c r="AR24" i="11"/>
  <c r="AV24" i="11"/>
  <c r="AZ24" i="11"/>
  <c r="FI33" i="11"/>
  <c r="FM33" i="11"/>
  <c r="FQ33" i="11"/>
  <c r="FF33" i="11"/>
  <c r="FJ33" i="11"/>
  <c r="FN33" i="11"/>
  <c r="FG33" i="11"/>
  <c r="FK33" i="11"/>
  <c r="FO33" i="11"/>
  <c r="FH33" i="11"/>
  <c r="FL33" i="11"/>
  <c r="FP33" i="11"/>
  <c r="EW33" i="11"/>
  <c r="FA33" i="11"/>
  <c r="FE33" i="11"/>
  <c r="ET33" i="11"/>
  <c r="EX33" i="11"/>
  <c r="FB33" i="11"/>
  <c r="EU33" i="11"/>
  <c r="EY33" i="11"/>
  <c r="FC33" i="11"/>
  <c r="EV33" i="11"/>
  <c r="EZ33" i="11"/>
  <c r="FD33" i="11"/>
  <c r="CO33" i="11"/>
  <c r="CS33" i="11"/>
  <c r="CW33" i="11"/>
  <c r="U33" i="11"/>
  <c r="CL33" i="11"/>
  <c r="CP33" i="11"/>
  <c r="CT33" i="11"/>
  <c r="CM33" i="11"/>
  <c r="CQ33" i="11"/>
  <c r="CU33" i="11"/>
  <c r="CN33" i="11"/>
  <c r="CR33" i="11"/>
  <c r="CV33" i="11"/>
  <c r="D33" i="13"/>
  <c r="AB33" i="12"/>
  <c r="AF33" i="12"/>
  <c r="AJ33" i="12"/>
  <c r="AC33" i="12"/>
  <c r="AG33" i="12"/>
  <c r="AK33" i="12"/>
  <c r="A33" i="12"/>
  <c r="AD33" i="12"/>
  <c r="AH33" i="12"/>
  <c r="AL33" i="12"/>
  <c r="AE33" i="12"/>
  <c r="AI33" i="12"/>
  <c r="DW25" i="11"/>
  <c r="EA25" i="11"/>
  <c r="EE25" i="11"/>
  <c r="DX25" i="11"/>
  <c r="EB25" i="11"/>
  <c r="EF25" i="11"/>
  <c r="X25" i="11"/>
  <c r="DY25" i="11"/>
  <c r="EC25" i="11"/>
  <c r="EG25" i="11"/>
  <c r="DV25" i="11"/>
  <c r="DZ25" i="11"/>
  <c r="ED25" i="11"/>
  <c r="BO25" i="11"/>
  <c r="BS25" i="11"/>
  <c r="BW25" i="11"/>
  <c r="S25" i="11"/>
  <c r="BP25" i="11"/>
  <c r="BT25" i="11"/>
  <c r="BX25" i="11"/>
  <c r="BQ25" i="11"/>
  <c r="BU25" i="11"/>
  <c r="BY25" i="11"/>
  <c r="BN25" i="11"/>
  <c r="BR25" i="11"/>
  <c r="BV25" i="11"/>
  <c r="R25" i="11"/>
  <c r="BC25" i="11"/>
  <c r="BG25" i="11"/>
  <c r="BK25" i="11"/>
  <c r="BD25" i="11"/>
  <c r="BH25" i="11"/>
  <c r="BL25" i="11"/>
  <c r="BE25" i="11"/>
  <c r="BI25" i="11"/>
  <c r="BM25" i="11"/>
  <c r="BB25" i="11"/>
  <c r="BF25" i="11"/>
  <c r="BJ25" i="11"/>
  <c r="J13" i="18"/>
  <c r="BZ11" i="11"/>
  <c r="CD11" i="11"/>
  <c r="CH11" i="11"/>
  <c r="CA11" i="11"/>
  <c r="CE11" i="11"/>
  <c r="CI11" i="11"/>
  <c r="CB11" i="11"/>
  <c r="CJ11" i="11"/>
  <c r="CC11" i="11"/>
  <c r="CK11" i="11"/>
  <c r="CF11" i="11"/>
  <c r="CG11" i="11"/>
  <c r="BZ7" i="11"/>
  <c r="CD7" i="11"/>
  <c r="CH7" i="11"/>
  <c r="CA7" i="11"/>
  <c r="CE7" i="11"/>
  <c r="CI7" i="11"/>
  <c r="CB7" i="11"/>
  <c r="CF7" i="11"/>
  <c r="CJ7" i="11"/>
  <c r="CC7" i="11"/>
  <c r="CG7" i="11"/>
  <c r="CK7" i="11"/>
  <c r="Z62" i="11"/>
  <c r="K29" i="17" s="1"/>
  <c r="CX11" i="11"/>
  <c r="DB11" i="11"/>
  <c r="DF11" i="11"/>
  <c r="CY11" i="11"/>
  <c r="DC11" i="11"/>
  <c r="DG11" i="11"/>
  <c r="CZ11" i="11"/>
  <c r="DH11" i="11"/>
  <c r="DA11" i="11"/>
  <c r="DI11" i="11"/>
  <c r="DD11" i="11"/>
  <c r="DE11" i="11"/>
  <c r="BB7" i="11"/>
  <c r="BF7" i="11"/>
  <c r="BJ7" i="11"/>
  <c r="BC7" i="11"/>
  <c r="BG7" i="11"/>
  <c r="BK7" i="11"/>
  <c r="BD7" i="11"/>
  <c r="BH7" i="11"/>
  <c r="BL7" i="11"/>
  <c r="BE7" i="11"/>
  <c r="BI7" i="11"/>
  <c r="BM7" i="11"/>
  <c r="EH11" i="11"/>
  <c r="EL11" i="11"/>
  <c r="EP11" i="11"/>
  <c r="EI11" i="11"/>
  <c r="EM11" i="11"/>
  <c r="EQ11" i="11"/>
  <c r="EN11" i="11"/>
  <c r="EO11" i="11"/>
  <c r="EJ11" i="11"/>
  <c r="ER11" i="11"/>
  <c r="EK11" i="11"/>
  <c r="ES11" i="11"/>
  <c r="CL7" i="11"/>
  <c r="CP7" i="11"/>
  <c r="CT7" i="11"/>
  <c r="CM7" i="11"/>
  <c r="CQ7" i="11"/>
  <c r="CU7" i="11"/>
  <c r="CN7" i="11"/>
  <c r="CR7" i="11"/>
  <c r="CV7" i="11"/>
  <c r="CO7" i="11"/>
  <c r="CS7" i="11"/>
  <c r="CW7" i="11"/>
  <c r="D7" i="13"/>
  <c r="T7" i="12"/>
  <c r="X7" i="12"/>
  <c r="AB7" i="12"/>
  <c r="AF7" i="12"/>
  <c r="AJ7" i="12"/>
  <c r="AB11" i="12"/>
  <c r="AF11" i="12"/>
  <c r="AJ11" i="12"/>
  <c r="Q7" i="12"/>
  <c r="U7" i="12"/>
  <c r="Y7" i="12"/>
  <c r="AC7" i="12"/>
  <c r="AG7" i="12"/>
  <c r="AK7" i="12"/>
  <c r="AC11" i="12"/>
  <c r="AG11" i="12"/>
  <c r="AK11" i="12"/>
  <c r="R7" i="12"/>
  <c r="V7" i="12"/>
  <c r="Z7" i="12"/>
  <c r="AD7" i="12"/>
  <c r="AH7" i="12"/>
  <c r="AL7" i="12"/>
  <c r="AD11" i="12"/>
  <c r="AH11" i="12"/>
  <c r="AL11" i="12"/>
  <c r="A7" i="12"/>
  <c r="S7" i="12"/>
  <c r="W7" i="12"/>
  <c r="AA7" i="12"/>
  <c r="AE7" i="12"/>
  <c r="AI7" i="12"/>
  <c r="AE11" i="12"/>
  <c r="AI11" i="12"/>
  <c r="O16" i="18"/>
  <c r="EK41" i="11"/>
  <c r="EO41" i="11"/>
  <c r="ES41" i="11"/>
  <c r="EH41" i="11"/>
  <c r="EL41" i="11"/>
  <c r="EP41" i="11"/>
  <c r="EI41" i="11"/>
  <c r="EM41" i="11"/>
  <c r="EQ41" i="11"/>
  <c r="EJ41" i="11"/>
  <c r="EN41" i="11"/>
  <c r="ER41" i="11"/>
  <c r="T41" i="11"/>
  <c r="CC41" i="11"/>
  <c r="CG41" i="11"/>
  <c r="CK41" i="11"/>
  <c r="BZ41" i="11"/>
  <c r="CD41" i="11"/>
  <c r="CH41" i="11"/>
  <c r="CA41" i="11"/>
  <c r="CE41" i="11"/>
  <c r="CI41" i="11"/>
  <c r="CB41" i="11"/>
  <c r="CF41" i="11"/>
  <c r="CJ41" i="11"/>
  <c r="AQ36" i="11"/>
  <c r="AU36" i="11"/>
  <c r="AY36" i="11"/>
  <c r="AR36" i="11"/>
  <c r="AV36" i="11"/>
  <c r="AZ36" i="11"/>
  <c r="AS36" i="11"/>
  <c r="AW36" i="11"/>
  <c r="BA36" i="11"/>
  <c r="Q36" i="11"/>
  <c r="AP36" i="11"/>
  <c r="AT36" i="11"/>
  <c r="AX36" i="11"/>
  <c r="DK36" i="11"/>
  <c r="DO36" i="11"/>
  <c r="DS36" i="11"/>
  <c r="W36" i="11"/>
  <c r="DL36" i="11"/>
  <c r="DP36" i="11"/>
  <c r="DT36" i="11"/>
  <c r="DM36" i="11"/>
  <c r="DQ36" i="11"/>
  <c r="DU36" i="11"/>
  <c r="DJ36" i="11"/>
  <c r="DN36" i="11"/>
  <c r="DR36" i="11"/>
  <c r="V36" i="11"/>
  <c r="CY36" i="11"/>
  <c r="DC36" i="11"/>
  <c r="DG36" i="11"/>
  <c r="CZ36" i="11"/>
  <c r="DD36" i="11"/>
  <c r="DH36" i="11"/>
  <c r="DA36" i="11"/>
  <c r="DE36" i="11"/>
  <c r="DI36" i="11"/>
  <c r="CX36" i="11"/>
  <c r="DB36" i="11"/>
  <c r="DF36" i="11"/>
  <c r="E4" i="18"/>
  <c r="K8" i="18"/>
  <c r="EK43" i="11"/>
  <c r="EO43" i="11"/>
  <c r="ES43" i="11"/>
  <c r="EH43" i="11"/>
  <c r="EL43" i="11"/>
  <c r="EP43" i="11"/>
  <c r="EI43" i="11"/>
  <c r="EM43" i="11"/>
  <c r="EQ43" i="11"/>
  <c r="EJ43" i="11"/>
  <c r="EN43" i="11"/>
  <c r="ER43" i="11"/>
  <c r="T43" i="11"/>
  <c r="CC43" i="11"/>
  <c r="CG43" i="11"/>
  <c r="CK43" i="11"/>
  <c r="BZ43" i="11"/>
  <c r="CD43" i="11"/>
  <c r="CH43" i="11"/>
  <c r="CA43" i="11"/>
  <c r="CE43" i="11"/>
  <c r="CI43" i="11"/>
  <c r="CB43" i="11"/>
  <c r="CF43" i="11"/>
  <c r="CJ43" i="11"/>
  <c r="L24" i="18"/>
  <c r="AQ13" i="11"/>
  <c r="AU13" i="11"/>
  <c r="AY13" i="11"/>
  <c r="AR13" i="11"/>
  <c r="AV13" i="11"/>
  <c r="AZ13" i="11"/>
  <c r="AP13" i="11"/>
  <c r="AX13" i="11"/>
  <c r="AS13" i="11"/>
  <c r="BA13" i="11"/>
  <c r="Q13" i="11"/>
  <c r="AT13" i="11"/>
  <c r="AW13" i="11"/>
  <c r="DK13" i="11"/>
  <c r="DO13" i="11"/>
  <c r="DS13" i="11"/>
  <c r="W13" i="11"/>
  <c r="DL13" i="11"/>
  <c r="DP13" i="11"/>
  <c r="DT13" i="11"/>
  <c r="DJ13" i="11"/>
  <c r="DR13" i="11"/>
  <c r="DM13" i="11"/>
  <c r="DU13" i="11"/>
  <c r="DN13" i="11"/>
  <c r="DQ13" i="11"/>
  <c r="V13" i="11"/>
  <c r="CY13" i="11"/>
  <c r="DC13" i="11"/>
  <c r="DG13" i="11"/>
  <c r="CZ13" i="11"/>
  <c r="DD13" i="11"/>
  <c r="DH13" i="11"/>
  <c r="DB13" i="11"/>
  <c r="DE13" i="11"/>
  <c r="CX13" i="11"/>
  <c r="DF13" i="11"/>
  <c r="DA13" i="11"/>
  <c r="DI13" i="11"/>
  <c r="O3" i="11"/>
  <c r="C62" i="11"/>
  <c r="AN2" i="11" s="1"/>
  <c r="AO2" i="11" s="1"/>
  <c r="A23" i="2"/>
  <c r="J16" i="18"/>
  <c r="DW32" i="11"/>
  <c r="EA32" i="11"/>
  <c r="EE32" i="11"/>
  <c r="DX32" i="11"/>
  <c r="EB32" i="11"/>
  <c r="EF32" i="11"/>
  <c r="X32" i="11"/>
  <c r="DY32" i="11"/>
  <c r="EC32" i="11"/>
  <c r="EG32" i="11"/>
  <c r="DV32" i="11"/>
  <c r="DZ32" i="11"/>
  <c r="ED32" i="11"/>
  <c r="BO32" i="11"/>
  <c r="BS32" i="11"/>
  <c r="BW32" i="11"/>
  <c r="S32" i="11"/>
  <c r="BP32" i="11"/>
  <c r="BT32" i="11"/>
  <c r="BX32" i="11"/>
  <c r="BQ32" i="11"/>
  <c r="BU32" i="11"/>
  <c r="BY32" i="11"/>
  <c r="BN32" i="11"/>
  <c r="BR32" i="11"/>
  <c r="BV32" i="11"/>
  <c r="R32" i="11"/>
  <c r="BC32" i="11"/>
  <c r="BG32" i="11"/>
  <c r="BK32" i="11"/>
  <c r="BD32" i="11"/>
  <c r="BH32" i="11"/>
  <c r="BL32" i="11"/>
  <c r="BE32" i="11"/>
  <c r="BI32" i="11"/>
  <c r="BM32" i="11"/>
  <c r="BB32" i="11"/>
  <c r="BF32" i="11"/>
  <c r="BJ32" i="11"/>
  <c r="K5" i="18"/>
  <c r="N23" i="18"/>
  <c r="BQ14" i="11"/>
  <c r="BU14" i="11"/>
  <c r="BY14" i="11"/>
  <c r="BN14" i="11"/>
  <c r="BR14" i="11"/>
  <c r="BV14" i="11"/>
  <c r="BT14" i="11"/>
  <c r="BO14" i="11"/>
  <c r="BW14" i="11"/>
  <c r="BP14" i="11"/>
  <c r="BX14" i="11"/>
  <c r="S14" i="11"/>
  <c r="BS14" i="11"/>
  <c r="DM14" i="11"/>
  <c r="DQ14" i="11"/>
  <c r="DU14" i="11"/>
  <c r="DJ14" i="11"/>
  <c r="DN14" i="11"/>
  <c r="DR14" i="11"/>
  <c r="DP14" i="11"/>
  <c r="W14" i="11"/>
  <c r="DK14" i="11"/>
  <c r="DS14" i="11"/>
  <c r="DL14" i="11"/>
  <c r="DT14" i="11"/>
  <c r="DO14" i="11"/>
  <c r="AS14" i="11"/>
  <c r="AW14" i="11"/>
  <c r="BA14" i="11"/>
  <c r="Q14" i="11"/>
  <c r="AP14" i="11"/>
  <c r="AT14" i="11"/>
  <c r="AX14" i="11"/>
  <c r="AV14" i="11"/>
  <c r="AQ14" i="11"/>
  <c r="AY14" i="11"/>
  <c r="AR14" i="11"/>
  <c r="AZ14" i="11"/>
  <c r="AU14" i="11"/>
  <c r="BQ8" i="11"/>
  <c r="BU8" i="11"/>
  <c r="BY8" i="11"/>
  <c r="BN8" i="11"/>
  <c r="BR8" i="11"/>
  <c r="BV8" i="11"/>
  <c r="BP8" i="11"/>
  <c r="BT8" i="11"/>
  <c r="BX8" i="11"/>
  <c r="BO8" i="11"/>
  <c r="BS8" i="11"/>
  <c r="BW8" i="11"/>
  <c r="EW8" i="11"/>
  <c r="FA8" i="11"/>
  <c r="FE8" i="11"/>
  <c r="ET8" i="11"/>
  <c r="EX8" i="11"/>
  <c r="FB8" i="11"/>
  <c r="EV8" i="11"/>
  <c r="EZ8" i="11"/>
  <c r="FD8" i="11"/>
  <c r="EU8" i="11"/>
  <c r="EY8" i="11"/>
  <c r="FC8" i="11"/>
  <c r="AS8" i="11"/>
  <c r="AW8" i="11"/>
  <c r="BA8" i="11"/>
  <c r="AP8" i="11"/>
  <c r="AT8" i="11"/>
  <c r="AX8" i="11"/>
  <c r="AQ8" i="11"/>
  <c r="AU8" i="11"/>
  <c r="AY8" i="11"/>
  <c r="AR8" i="11"/>
  <c r="AV8" i="11"/>
  <c r="AZ8" i="11"/>
  <c r="CC8" i="11"/>
  <c r="CG8" i="11"/>
  <c r="CK8" i="11"/>
  <c r="BZ8" i="11"/>
  <c r="CD8" i="11"/>
  <c r="CH8" i="11"/>
  <c r="CB8" i="11"/>
  <c r="CF8" i="11"/>
  <c r="CJ8" i="11"/>
  <c r="CE8" i="11"/>
  <c r="CI8" i="11"/>
  <c r="CA8" i="11"/>
  <c r="AR17" i="11"/>
  <c r="AV17" i="11"/>
  <c r="AZ17" i="11"/>
  <c r="AP17" i="11"/>
  <c r="AU17" i="11"/>
  <c r="BA17" i="11"/>
  <c r="Q17" i="11"/>
  <c r="AQ17" i="11"/>
  <c r="AW17" i="11"/>
  <c r="AS17" i="11"/>
  <c r="AX17" i="11"/>
  <c r="AT17" i="11"/>
  <c r="AY17" i="11"/>
  <c r="CA17" i="11"/>
  <c r="CE17" i="11"/>
  <c r="CI17" i="11"/>
  <c r="CB17" i="11"/>
  <c r="CF17" i="11"/>
  <c r="CJ17" i="11"/>
  <c r="CC17" i="11"/>
  <c r="CG17" i="11"/>
  <c r="CK17" i="11"/>
  <c r="T17" i="11"/>
  <c r="BZ17" i="11"/>
  <c r="CD17" i="11"/>
  <c r="CH17" i="11"/>
  <c r="W17" i="11"/>
  <c r="DK17" i="11"/>
  <c r="DO17" i="11"/>
  <c r="DS17" i="11"/>
  <c r="DL17" i="11"/>
  <c r="DP17" i="11"/>
  <c r="DT17" i="11"/>
  <c r="DM17" i="11"/>
  <c r="DQ17" i="11"/>
  <c r="DU17" i="11"/>
  <c r="DJ17" i="11"/>
  <c r="DN17" i="11"/>
  <c r="DR17" i="11"/>
  <c r="M8" i="18"/>
  <c r="AE62" i="10"/>
  <c r="E10" i="17" s="1"/>
  <c r="CI62" i="10"/>
  <c r="CD62" i="10"/>
  <c r="CC62" i="10"/>
  <c r="O20" i="18"/>
  <c r="CM27" i="11"/>
  <c r="CQ27" i="11"/>
  <c r="CU27" i="11"/>
  <c r="CN27" i="11"/>
  <c r="CR27" i="11"/>
  <c r="CV27" i="11"/>
  <c r="CO27" i="11"/>
  <c r="CS27" i="11"/>
  <c r="CW27" i="11"/>
  <c r="U27" i="11"/>
  <c r="CL27" i="11"/>
  <c r="CP27" i="11"/>
  <c r="CT27" i="11"/>
  <c r="FG27" i="11"/>
  <c r="FK27" i="11"/>
  <c r="FO27" i="11"/>
  <c r="FH27" i="11"/>
  <c r="FL27" i="11"/>
  <c r="FP27" i="11"/>
  <c r="FI27" i="11"/>
  <c r="FM27" i="11"/>
  <c r="FQ27" i="11"/>
  <c r="FF27" i="11"/>
  <c r="FJ27" i="11"/>
  <c r="FN27" i="11"/>
  <c r="EU27" i="11"/>
  <c r="EY27" i="11"/>
  <c r="FC27" i="11"/>
  <c r="EV27" i="11"/>
  <c r="EZ27" i="11"/>
  <c r="FD27" i="11"/>
  <c r="EW27" i="11"/>
  <c r="FA27" i="11"/>
  <c r="FE27" i="11"/>
  <c r="ET27" i="11"/>
  <c r="EX27" i="11"/>
  <c r="FB27" i="11"/>
  <c r="FF16" i="11"/>
  <c r="FJ16" i="11"/>
  <c r="FN16" i="11"/>
  <c r="FH16" i="11"/>
  <c r="FM16" i="11"/>
  <c r="FI16" i="11"/>
  <c r="FO16" i="11"/>
  <c r="FK16" i="11"/>
  <c r="FP16" i="11"/>
  <c r="FG16" i="11"/>
  <c r="FL16" i="11"/>
  <c r="FQ16" i="11"/>
  <c r="U16" i="11"/>
  <c r="CL16" i="11"/>
  <c r="CP16" i="11"/>
  <c r="CT16" i="11"/>
  <c r="CQ16" i="11"/>
  <c r="CV16" i="11"/>
  <c r="CM16" i="11"/>
  <c r="CR16" i="11"/>
  <c r="CW16" i="11"/>
  <c r="CN16" i="11"/>
  <c r="CS16" i="11"/>
  <c r="CO16" i="11"/>
  <c r="CU16" i="11"/>
  <c r="D16" i="13"/>
  <c r="AE16" i="12"/>
  <c r="AI16" i="12"/>
  <c r="AB16" i="12"/>
  <c r="AF16" i="12"/>
  <c r="AJ16" i="12"/>
  <c r="AC16" i="12"/>
  <c r="AG16" i="12"/>
  <c r="AK16" i="12"/>
  <c r="A16" i="12"/>
  <c r="AD16" i="12"/>
  <c r="AH16" i="12"/>
  <c r="AL16" i="12"/>
  <c r="BQ22" i="11"/>
  <c r="BU22" i="11"/>
  <c r="BY22" i="11"/>
  <c r="BN22" i="11"/>
  <c r="BR22" i="11"/>
  <c r="BV22" i="11"/>
  <c r="BO22" i="11"/>
  <c r="BS22" i="11"/>
  <c r="BW22" i="11"/>
  <c r="S22" i="11"/>
  <c r="BP22" i="11"/>
  <c r="BT22" i="11"/>
  <c r="BX22" i="11"/>
  <c r="BE22" i="11"/>
  <c r="BI22" i="11"/>
  <c r="BM22" i="11"/>
  <c r="BB22" i="11"/>
  <c r="BF22" i="11"/>
  <c r="BJ22" i="11"/>
  <c r="R22" i="11"/>
  <c r="BC22" i="11"/>
  <c r="BG22" i="11"/>
  <c r="BK22" i="11"/>
  <c r="BD22" i="11"/>
  <c r="BH22" i="11"/>
  <c r="BL22" i="11"/>
  <c r="X22" i="11"/>
  <c r="DY22" i="11"/>
  <c r="EC22" i="11"/>
  <c r="EG22" i="11"/>
  <c r="DV22" i="11"/>
  <c r="DZ22" i="11"/>
  <c r="ED22" i="11"/>
  <c r="DW22" i="11"/>
  <c r="EA22" i="11"/>
  <c r="EE22" i="11"/>
  <c r="DX22" i="11"/>
  <c r="EB22" i="11"/>
  <c r="EF22" i="11"/>
  <c r="DM30" i="11"/>
  <c r="DQ30" i="11"/>
  <c r="DU30" i="11"/>
  <c r="DJ30" i="11"/>
  <c r="DN30" i="11"/>
  <c r="DR30" i="11"/>
  <c r="DK30" i="11"/>
  <c r="DO30" i="11"/>
  <c r="DS30" i="11"/>
  <c r="W30" i="11"/>
  <c r="DL30" i="11"/>
  <c r="DP30" i="11"/>
  <c r="DT30" i="11"/>
  <c r="DA30" i="11"/>
  <c r="DE30" i="11"/>
  <c r="DI30" i="11"/>
  <c r="CX30" i="11"/>
  <c r="DB30" i="11"/>
  <c r="DF30" i="11"/>
  <c r="V30" i="11"/>
  <c r="CY30" i="11"/>
  <c r="DC30" i="11"/>
  <c r="DG30" i="11"/>
  <c r="CZ30" i="11"/>
  <c r="DD30" i="11"/>
  <c r="DH30" i="11"/>
  <c r="AS30" i="11"/>
  <c r="AW30" i="11"/>
  <c r="BA30" i="11"/>
  <c r="Q30" i="11"/>
  <c r="AP30" i="11"/>
  <c r="AT30" i="11"/>
  <c r="AX30" i="11"/>
  <c r="AQ30" i="11"/>
  <c r="AU30" i="11"/>
  <c r="AY30" i="11"/>
  <c r="AR30" i="11"/>
  <c r="AV30" i="11"/>
  <c r="AZ30" i="11"/>
  <c r="FI42" i="10"/>
  <c r="FM42" i="10"/>
  <c r="FM62" i="10" s="1"/>
  <c r="FQ42" i="10"/>
  <c r="FQ62" i="10" s="1"/>
  <c r="FF42" i="10"/>
  <c r="FJ42" i="10"/>
  <c r="FN42" i="10"/>
  <c r="FN62" i="10" s="1"/>
  <c r="FG42" i="10"/>
  <c r="FK42" i="10"/>
  <c r="FO42" i="10"/>
  <c r="FH42" i="10"/>
  <c r="FH62" i="10" s="1"/>
  <c r="FL42" i="10"/>
  <c r="FL62" i="10" s="1"/>
  <c r="FP42" i="10"/>
  <c r="EW42" i="10"/>
  <c r="FA42" i="10"/>
  <c r="FE42" i="10"/>
  <c r="ET42" i="10"/>
  <c r="EX42" i="10"/>
  <c r="FB42" i="10"/>
  <c r="FB62" i="10" s="1"/>
  <c r="EU42" i="10"/>
  <c r="EY42" i="10"/>
  <c r="FC42" i="10"/>
  <c r="EV42" i="10"/>
  <c r="EV62" i="10" s="1"/>
  <c r="EZ42" i="10"/>
  <c r="FD42" i="10"/>
  <c r="CO42" i="10"/>
  <c r="CS42" i="10"/>
  <c r="CW42" i="10"/>
  <c r="CW62" i="10" s="1"/>
  <c r="U42" i="10"/>
  <c r="U62" i="10" s="1"/>
  <c r="F28" i="17" s="1"/>
  <c r="CL42" i="10"/>
  <c r="CP42" i="10"/>
  <c r="CT42" i="10"/>
  <c r="CM42" i="10"/>
  <c r="CM62" i="10" s="1"/>
  <c r="CQ42" i="10"/>
  <c r="CQ62" i="10" s="1"/>
  <c r="CU42" i="10"/>
  <c r="CN42" i="10"/>
  <c r="CR42" i="10"/>
  <c r="CR62" i="10" s="1"/>
  <c r="CV42" i="10"/>
  <c r="D42" i="12"/>
  <c r="AC42" i="11"/>
  <c r="AG42" i="11"/>
  <c r="AG62" i="11" s="1"/>
  <c r="G11" i="17" s="1"/>
  <c r="AK42" i="11"/>
  <c r="A42" i="11"/>
  <c r="AD42" i="11"/>
  <c r="AH42" i="11"/>
  <c r="AL42" i="11"/>
  <c r="AE42" i="11"/>
  <c r="AE62" i="11" s="1"/>
  <c r="E11" i="17" s="1"/>
  <c r="AI42" i="11"/>
  <c r="AI62" i="11" s="1"/>
  <c r="I11" i="17" s="1"/>
  <c r="AB42" i="11"/>
  <c r="AF42" i="11"/>
  <c r="AJ42" i="11"/>
  <c r="EI29" i="11"/>
  <c r="EM29" i="11"/>
  <c r="EQ29" i="11"/>
  <c r="EJ29" i="11"/>
  <c r="EN29" i="11"/>
  <c r="ER29" i="11"/>
  <c r="EK29" i="11"/>
  <c r="EO29" i="11"/>
  <c r="ES29" i="11"/>
  <c r="EH29" i="11"/>
  <c r="EL29" i="11"/>
  <c r="EP29" i="11"/>
  <c r="CA29" i="11"/>
  <c r="CE29" i="11"/>
  <c r="CI29" i="11"/>
  <c r="CB29" i="11"/>
  <c r="CF29" i="11"/>
  <c r="CJ29" i="11"/>
  <c r="T29" i="11"/>
  <c r="CC29" i="11"/>
  <c r="CG29" i="11"/>
  <c r="CK29" i="11"/>
  <c r="BZ29" i="11"/>
  <c r="CD29" i="11"/>
  <c r="CH29" i="11"/>
  <c r="D29" i="13"/>
  <c r="AB29" i="12"/>
  <c r="AF29" i="12"/>
  <c r="AJ29" i="12"/>
  <c r="A29" i="12"/>
  <c r="AD29" i="12"/>
  <c r="AI29" i="12"/>
  <c r="AE29" i="12"/>
  <c r="AK29" i="12"/>
  <c r="AG29" i="12"/>
  <c r="AL29" i="12"/>
  <c r="AC29" i="12"/>
  <c r="AH29" i="12"/>
  <c r="EI15" i="11"/>
  <c r="EM15" i="11"/>
  <c r="EQ15" i="11"/>
  <c r="EJ15" i="11"/>
  <c r="EN15" i="11"/>
  <c r="ER15" i="11"/>
  <c r="EH15" i="11"/>
  <c r="EP15" i="11"/>
  <c r="EK15" i="11"/>
  <c r="ES15" i="11"/>
  <c r="EL15" i="11"/>
  <c r="EO15" i="11"/>
  <c r="FG15" i="11"/>
  <c r="FK15" i="11"/>
  <c r="FO15" i="11"/>
  <c r="FH15" i="11"/>
  <c r="FL15" i="11"/>
  <c r="FP15" i="11"/>
  <c r="FF15" i="11"/>
  <c r="FN15" i="11"/>
  <c r="FI15" i="11"/>
  <c r="FQ15" i="11"/>
  <c r="FJ15" i="11"/>
  <c r="FM15" i="11"/>
  <c r="EU15" i="11"/>
  <c r="EY15" i="11"/>
  <c r="FC15" i="11"/>
  <c r="EV15" i="11"/>
  <c r="EZ15" i="11"/>
  <c r="FD15" i="11"/>
  <c r="EX15" i="11"/>
  <c r="FA15" i="11"/>
  <c r="ET15" i="11"/>
  <c r="FB15" i="11"/>
  <c r="EW15" i="11"/>
  <c r="FE15" i="11"/>
  <c r="AQ23" i="11"/>
  <c r="AU23" i="11"/>
  <c r="AY23" i="11"/>
  <c r="AR23" i="11"/>
  <c r="AV23" i="11"/>
  <c r="AZ23" i="11"/>
  <c r="AS23" i="11"/>
  <c r="AW23" i="11"/>
  <c r="BA23" i="11"/>
  <c r="Q23" i="11"/>
  <c r="AP23" i="11"/>
  <c r="AT23" i="11"/>
  <c r="AX23" i="11"/>
  <c r="DK23" i="11"/>
  <c r="DO23" i="11"/>
  <c r="DS23" i="11"/>
  <c r="W23" i="11"/>
  <c r="DL23" i="11"/>
  <c r="DP23" i="11"/>
  <c r="DT23" i="11"/>
  <c r="DM23" i="11"/>
  <c r="DQ23" i="11"/>
  <c r="DU23" i="11"/>
  <c r="DJ23" i="11"/>
  <c r="DN23" i="11"/>
  <c r="DR23" i="11"/>
  <c r="V23" i="11"/>
  <c r="CY23" i="11"/>
  <c r="DC23" i="11"/>
  <c r="DG23" i="11"/>
  <c r="CZ23" i="11"/>
  <c r="DD23" i="11"/>
  <c r="DH23" i="11"/>
  <c r="DA23" i="11"/>
  <c r="DE23" i="11"/>
  <c r="DI23" i="11"/>
  <c r="CX23" i="11"/>
  <c r="DB23" i="11"/>
  <c r="DF23" i="11"/>
  <c r="DW38" i="11"/>
  <c r="EA38" i="11"/>
  <c r="EE38" i="11"/>
  <c r="DX38" i="11"/>
  <c r="EB38" i="11"/>
  <c r="EF38" i="11"/>
  <c r="X38" i="11"/>
  <c r="DY38" i="11"/>
  <c r="EC38" i="11"/>
  <c r="EG38" i="11"/>
  <c r="DV38" i="11"/>
  <c r="DZ38" i="11"/>
  <c r="ED38" i="11"/>
  <c r="BO38" i="11"/>
  <c r="BS38" i="11"/>
  <c r="BW38" i="11"/>
  <c r="S38" i="11"/>
  <c r="BP38" i="11"/>
  <c r="BT38" i="11"/>
  <c r="BX38" i="11"/>
  <c r="BQ38" i="11"/>
  <c r="BU38" i="11"/>
  <c r="BY38" i="11"/>
  <c r="BN38" i="11"/>
  <c r="BR38" i="11"/>
  <c r="BV38" i="11"/>
  <c r="R38" i="11"/>
  <c r="BC38" i="11"/>
  <c r="BG38" i="11"/>
  <c r="BK38" i="11"/>
  <c r="BD38" i="11"/>
  <c r="BH38" i="11"/>
  <c r="BL38" i="11"/>
  <c r="BE38" i="11"/>
  <c r="BI38" i="11"/>
  <c r="BM38" i="11"/>
  <c r="BB38" i="11"/>
  <c r="BF38" i="11"/>
  <c r="BJ38" i="11"/>
  <c r="D55" i="13"/>
  <c r="A55" i="12"/>
  <c r="O10" i="18"/>
  <c r="O9" i="18"/>
  <c r="FI20" i="11"/>
  <c r="FM20" i="11"/>
  <c r="FQ20" i="11"/>
  <c r="FF20" i="11"/>
  <c r="FJ20" i="11"/>
  <c r="FN20" i="11"/>
  <c r="FG20" i="11"/>
  <c r="FK20" i="11"/>
  <c r="FO20" i="11"/>
  <c r="FH20" i="11"/>
  <c r="FL20" i="11"/>
  <c r="FP20" i="11"/>
  <c r="EW20" i="11"/>
  <c r="FA20" i="11"/>
  <c r="FE20" i="11"/>
  <c r="ET20" i="11"/>
  <c r="EX20" i="11"/>
  <c r="FB20" i="11"/>
  <c r="EU20" i="11"/>
  <c r="EY20" i="11"/>
  <c r="FC20" i="11"/>
  <c r="EV20" i="11"/>
  <c r="EZ20" i="11"/>
  <c r="FD20" i="11"/>
  <c r="CO20" i="11"/>
  <c r="CS20" i="11"/>
  <c r="CW20" i="11"/>
  <c r="U20" i="11"/>
  <c r="CL20" i="11"/>
  <c r="CP20" i="11"/>
  <c r="CT20" i="11"/>
  <c r="CM20" i="11"/>
  <c r="CQ20" i="11"/>
  <c r="CU20" i="11"/>
  <c r="CN20" i="11"/>
  <c r="CR20" i="11"/>
  <c r="CV20" i="11"/>
  <c r="D20" i="13"/>
  <c r="AE20" i="12"/>
  <c r="AI20" i="12"/>
  <c r="AB20" i="12"/>
  <c r="AF20" i="12"/>
  <c r="AJ20" i="12"/>
  <c r="AC20" i="12"/>
  <c r="AG20" i="12"/>
  <c r="AK20" i="12"/>
  <c r="A20" i="12"/>
  <c r="AD20" i="12"/>
  <c r="AH20" i="12"/>
  <c r="AL20" i="12"/>
  <c r="EK28" i="11"/>
  <c r="EO28" i="11"/>
  <c r="ES28" i="11"/>
  <c r="EH28" i="11"/>
  <c r="EL28" i="11"/>
  <c r="EP28" i="11"/>
  <c r="EI28" i="11"/>
  <c r="EM28" i="11"/>
  <c r="EQ28" i="11"/>
  <c r="EJ28" i="11"/>
  <c r="EN28" i="11"/>
  <c r="ER28" i="11"/>
  <c r="T28" i="11"/>
  <c r="CC28" i="11"/>
  <c r="CG28" i="11"/>
  <c r="CK28" i="11"/>
  <c r="BZ28" i="11"/>
  <c r="CD28" i="11"/>
  <c r="CH28" i="11"/>
  <c r="CA28" i="11"/>
  <c r="CE28" i="11"/>
  <c r="CI28" i="11"/>
  <c r="CB28" i="11"/>
  <c r="CF28" i="11"/>
  <c r="CJ28" i="11"/>
  <c r="AK62" i="10"/>
  <c r="K10" i="17" s="1"/>
  <c r="FC62" i="10"/>
  <c r="EX62" i="10"/>
  <c r="EW62" i="10"/>
  <c r="CN9" i="11"/>
  <c r="CR9" i="11"/>
  <c r="CV9" i="11"/>
  <c r="CO9" i="11"/>
  <c r="CS9" i="11"/>
  <c r="CW9" i="11"/>
  <c r="CM9" i="11"/>
  <c r="CQ9" i="11"/>
  <c r="CU9" i="11"/>
  <c r="CT9" i="11"/>
  <c r="CL9" i="11"/>
  <c r="CP9" i="11"/>
  <c r="CB9" i="11"/>
  <c r="CF9" i="11"/>
  <c r="CJ9" i="11"/>
  <c r="CC9" i="11"/>
  <c r="CG9" i="11"/>
  <c r="CK9" i="11"/>
  <c r="CA9" i="11"/>
  <c r="CE9" i="11"/>
  <c r="CI9" i="11"/>
  <c r="CD9" i="11"/>
  <c r="CH9" i="11"/>
  <c r="BZ9" i="11"/>
  <c r="EI19" i="11"/>
  <c r="EM19" i="11"/>
  <c r="EQ19" i="11"/>
  <c r="EJ19" i="11"/>
  <c r="EN19" i="11"/>
  <c r="ER19" i="11"/>
  <c r="EK19" i="11"/>
  <c r="EO19" i="11"/>
  <c r="ES19" i="11"/>
  <c r="EH19" i="11"/>
  <c r="EL19" i="11"/>
  <c r="EP19" i="11"/>
  <c r="CA19" i="11"/>
  <c r="CE19" i="11"/>
  <c r="CI19" i="11"/>
  <c r="CB19" i="11"/>
  <c r="CF19" i="11"/>
  <c r="CJ19" i="11"/>
  <c r="T19" i="11"/>
  <c r="CC19" i="11"/>
  <c r="CG19" i="11"/>
  <c r="CK19" i="11"/>
  <c r="BZ19" i="11"/>
  <c r="CD19" i="11"/>
  <c r="CH19" i="11"/>
  <c r="D19" i="13"/>
  <c r="AC19" i="12"/>
  <c r="AG19" i="12"/>
  <c r="AK19" i="12"/>
  <c r="A19" i="12"/>
  <c r="AD19" i="12"/>
  <c r="AH19" i="12"/>
  <c r="AL19" i="12"/>
  <c r="AE19" i="12"/>
  <c r="AI19" i="12"/>
  <c r="AB19" i="12"/>
  <c r="AF19" i="12"/>
  <c r="AJ19" i="12"/>
  <c r="J4" i="18"/>
  <c r="AQ40" i="11"/>
  <c r="AU40" i="11"/>
  <c r="AY40" i="11"/>
  <c r="AR40" i="11"/>
  <c r="AV40" i="11"/>
  <c r="AZ40" i="11"/>
  <c r="AS40" i="11"/>
  <c r="AW40" i="11"/>
  <c r="BA40" i="11"/>
  <c r="Q40" i="11"/>
  <c r="AP40" i="11"/>
  <c r="AT40" i="11"/>
  <c r="AX40" i="11"/>
  <c r="DK40" i="11"/>
  <c r="DO40" i="11"/>
  <c r="DS40" i="11"/>
  <c r="W40" i="11"/>
  <c r="DL40" i="11"/>
  <c r="DP40" i="11"/>
  <c r="DT40" i="11"/>
  <c r="DM40" i="11"/>
  <c r="DQ40" i="11"/>
  <c r="DU40" i="11"/>
  <c r="DJ40" i="11"/>
  <c r="DN40" i="11"/>
  <c r="DR40" i="11"/>
  <c r="V40" i="11"/>
  <c r="CY40" i="11"/>
  <c r="DC40" i="11"/>
  <c r="DG40" i="11"/>
  <c r="CZ40" i="11"/>
  <c r="DD40" i="11"/>
  <c r="DH40" i="11"/>
  <c r="DA40" i="11"/>
  <c r="DE40" i="11"/>
  <c r="DI40" i="11"/>
  <c r="CX40" i="11"/>
  <c r="DB40" i="11"/>
  <c r="DF40" i="11"/>
  <c r="F7" i="18"/>
  <c r="E16" i="18"/>
  <c r="J6" i="18"/>
  <c r="M25" i="18"/>
  <c r="O21" i="18"/>
  <c r="G13" i="18"/>
  <c r="K11" i="18"/>
  <c r="M24" i="18"/>
  <c r="M21" i="18"/>
  <c r="L11" i="18"/>
  <c r="G7" i="18"/>
  <c r="F14" i="18"/>
  <c r="G21" i="18"/>
  <c r="E5" i="18"/>
  <c r="L19" i="18"/>
  <c r="G14" i="18"/>
  <c r="E13" i="18"/>
  <c r="H12" i="18"/>
  <c r="O23" i="18"/>
  <c r="G9" i="18"/>
  <c r="CM21" i="11"/>
  <c r="CQ21" i="11"/>
  <c r="CU21" i="11"/>
  <c r="CN21" i="11"/>
  <c r="CR21" i="11"/>
  <c r="CV21" i="11"/>
  <c r="CO21" i="11"/>
  <c r="CS21" i="11"/>
  <c r="CW21" i="11"/>
  <c r="U21" i="11"/>
  <c r="CL21" i="11"/>
  <c r="CP21" i="11"/>
  <c r="CT21" i="11"/>
  <c r="N26" i="18"/>
  <c r="N15" i="18"/>
  <c r="CA34" i="11"/>
  <c r="CE34" i="11"/>
  <c r="CI34" i="11"/>
  <c r="CB34" i="11"/>
  <c r="CF34" i="11"/>
  <c r="CJ34" i="11"/>
  <c r="T34" i="11"/>
  <c r="CC34" i="11"/>
  <c r="CG34" i="11"/>
  <c r="CK34" i="11"/>
  <c r="BZ34" i="11"/>
  <c r="CD34" i="11"/>
  <c r="CH34" i="11"/>
  <c r="D57" i="13"/>
  <c r="A57" i="12"/>
  <c r="BQ37" i="11"/>
  <c r="BU37" i="11"/>
  <c r="BY37" i="11"/>
  <c r="BN37" i="11"/>
  <c r="BR37" i="11"/>
  <c r="BV37" i="11"/>
  <c r="BO37" i="11"/>
  <c r="BS37" i="11"/>
  <c r="BW37" i="11"/>
  <c r="S37" i="11"/>
  <c r="BP37" i="11"/>
  <c r="BT37" i="11"/>
  <c r="BX37" i="11"/>
  <c r="CC12" i="11"/>
  <c r="CG12" i="11"/>
  <c r="CK12" i="11"/>
  <c r="BZ12" i="11"/>
  <c r="CD12" i="11"/>
  <c r="CH12" i="11"/>
  <c r="CB12" i="11"/>
  <c r="CJ12" i="11"/>
  <c r="CE12" i="11"/>
  <c r="CF12" i="11"/>
  <c r="CA12" i="11"/>
  <c r="CI12" i="11"/>
  <c r="FI26" i="11"/>
  <c r="FM26" i="11"/>
  <c r="FQ26" i="11"/>
  <c r="FF26" i="11"/>
  <c r="FJ26" i="11"/>
  <c r="FN26" i="11"/>
  <c r="FG26" i="11"/>
  <c r="FK26" i="11"/>
  <c r="FO26" i="11"/>
  <c r="FH26" i="11"/>
  <c r="FL26" i="11"/>
  <c r="FP26" i="11"/>
  <c r="D49" i="13"/>
  <c r="A49" i="12"/>
  <c r="BQ18" i="11"/>
  <c r="BU18" i="11"/>
  <c r="BY18" i="11"/>
  <c r="BN18" i="11"/>
  <c r="BR18" i="11"/>
  <c r="BV18" i="11"/>
  <c r="BO18" i="11"/>
  <c r="BS18" i="11"/>
  <c r="BW18" i="11"/>
  <c r="S18" i="11"/>
  <c r="BP18" i="11"/>
  <c r="BT18" i="11"/>
  <c r="BX18" i="11"/>
  <c r="CO39" i="11"/>
  <c r="CS39" i="11"/>
  <c r="CW39" i="11"/>
  <c r="U39" i="11"/>
  <c r="CL39" i="11"/>
  <c r="CP39" i="11"/>
  <c r="CT39" i="11"/>
  <c r="CM39" i="11"/>
  <c r="CQ39" i="11"/>
  <c r="CU39" i="11"/>
  <c r="CN39" i="11"/>
  <c r="CR39" i="11"/>
  <c r="CV39" i="11"/>
  <c r="D24" i="13"/>
  <c r="AE24" i="12"/>
  <c r="AI24" i="12"/>
  <c r="AB24" i="12"/>
  <c r="AF24" i="12"/>
  <c r="AJ24" i="12"/>
  <c r="A24" i="12"/>
  <c r="AD24" i="12"/>
  <c r="AH24" i="12"/>
  <c r="AL24" i="12"/>
  <c r="AG24" i="12"/>
  <c r="AK24" i="12"/>
  <c r="AC24" i="12"/>
  <c r="EK33" i="11"/>
  <c r="EO33" i="11"/>
  <c r="ES33" i="11"/>
  <c r="EH33" i="11"/>
  <c r="EL33" i="11"/>
  <c r="EP33" i="11"/>
  <c r="EI33" i="11"/>
  <c r="EM33" i="11"/>
  <c r="EQ33" i="11"/>
  <c r="EJ33" i="11"/>
  <c r="EN33" i="11"/>
  <c r="ER33" i="11"/>
  <c r="AQ25" i="11"/>
  <c r="AU25" i="11"/>
  <c r="AY25" i="11"/>
  <c r="AR25" i="11"/>
  <c r="AV25" i="11"/>
  <c r="AZ25" i="11"/>
  <c r="AS25" i="11"/>
  <c r="AW25" i="11"/>
  <c r="BA25" i="11"/>
  <c r="Q25" i="11"/>
  <c r="AP25" i="11"/>
  <c r="AT25" i="11"/>
  <c r="AX25" i="11"/>
  <c r="DJ11" i="11"/>
  <c r="DN11" i="11"/>
  <c r="DR11" i="11"/>
  <c r="DK11" i="11"/>
  <c r="DO11" i="11"/>
  <c r="DS11" i="11"/>
  <c r="DP11" i="11"/>
  <c r="DQ11" i="11"/>
  <c r="DL11" i="11"/>
  <c r="DT11" i="11"/>
  <c r="DM11" i="11"/>
  <c r="DU11" i="11"/>
  <c r="ET11" i="11"/>
  <c r="EX11" i="11"/>
  <c r="FB11" i="11"/>
  <c r="EU11" i="11"/>
  <c r="EY11" i="11"/>
  <c r="FC11" i="11"/>
  <c r="EV11" i="11"/>
  <c r="FD11" i="11"/>
  <c r="EW11" i="11"/>
  <c r="FE11" i="11"/>
  <c r="EZ11" i="11"/>
  <c r="FA11" i="11"/>
  <c r="EH7" i="11"/>
  <c r="EL7" i="11"/>
  <c r="EP7" i="11"/>
  <c r="EI7" i="11"/>
  <c r="EM7" i="11"/>
  <c r="EQ7" i="11"/>
  <c r="EJ7" i="11"/>
  <c r="EN7" i="11"/>
  <c r="ER7" i="11"/>
  <c r="EK7" i="11"/>
  <c r="EO7" i="11"/>
  <c r="ES7" i="11"/>
  <c r="AJ62" i="11"/>
  <c r="J11" i="17" s="1"/>
  <c r="CL62" i="10"/>
  <c r="H21" i="18"/>
  <c r="BQ41" i="11"/>
  <c r="BU41" i="11"/>
  <c r="BY41" i="11"/>
  <c r="BN41" i="11"/>
  <c r="BR41" i="11"/>
  <c r="BV41" i="11"/>
  <c r="BO41" i="11"/>
  <c r="BS41" i="11"/>
  <c r="BW41" i="11"/>
  <c r="S41" i="11"/>
  <c r="BP41" i="11"/>
  <c r="BT41" i="11"/>
  <c r="BX41" i="11"/>
  <c r="FG36" i="11"/>
  <c r="FK36" i="11"/>
  <c r="FO36" i="11"/>
  <c r="FH36" i="11"/>
  <c r="FL36" i="11"/>
  <c r="FP36" i="11"/>
  <c r="FI36" i="11"/>
  <c r="FM36" i="11"/>
  <c r="FQ36" i="11"/>
  <c r="FF36" i="11"/>
  <c r="FJ36" i="11"/>
  <c r="FN36" i="11"/>
  <c r="X43" i="11"/>
  <c r="DY43" i="11"/>
  <c r="EC43" i="11"/>
  <c r="EG43" i="11"/>
  <c r="DV43" i="11"/>
  <c r="DZ43" i="11"/>
  <c r="ED43" i="11"/>
  <c r="DW43" i="11"/>
  <c r="EA43" i="11"/>
  <c r="EE43" i="11"/>
  <c r="DX43" i="11"/>
  <c r="EB43" i="11"/>
  <c r="EF43" i="11"/>
  <c r="V32" i="11"/>
  <c r="CY32" i="11"/>
  <c r="DC32" i="11"/>
  <c r="DG32" i="11"/>
  <c r="CZ32" i="11"/>
  <c r="DD32" i="11"/>
  <c r="DH32" i="11"/>
  <c r="DA32" i="11"/>
  <c r="DE32" i="11"/>
  <c r="DI32" i="11"/>
  <c r="CX32" i="11"/>
  <c r="DB32" i="11"/>
  <c r="DF32" i="11"/>
  <c r="CO14" i="11"/>
  <c r="CS14" i="11"/>
  <c r="CW14" i="11"/>
  <c r="U14" i="11"/>
  <c r="CL14" i="11"/>
  <c r="CP14" i="11"/>
  <c r="CT14" i="11"/>
  <c r="CR14" i="11"/>
  <c r="CM14" i="11"/>
  <c r="CU14" i="11"/>
  <c r="CN14" i="11"/>
  <c r="CV14" i="11"/>
  <c r="CQ14" i="11"/>
  <c r="DM8" i="11"/>
  <c r="DQ8" i="11"/>
  <c r="DU8" i="11"/>
  <c r="DJ8" i="11"/>
  <c r="DN8" i="11"/>
  <c r="DR8" i="11"/>
  <c r="DL8" i="11"/>
  <c r="DP8" i="11"/>
  <c r="DT8" i="11"/>
  <c r="DK8" i="11"/>
  <c r="DO8" i="11"/>
  <c r="DS8" i="11"/>
  <c r="CO8" i="11"/>
  <c r="CS8" i="11"/>
  <c r="CW8" i="11"/>
  <c r="CL8" i="11"/>
  <c r="CP8" i="11"/>
  <c r="CT8" i="11"/>
  <c r="CN8" i="11"/>
  <c r="CR8" i="11"/>
  <c r="CV8" i="11"/>
  <c r="CU8" i="11"/>
  <c r="CM8" i="11"/>
  <c r="CQ8" i="11"/>
  <c r="CY17" i="11"/>
  <c r="DC17" i="11"/>
  <c r="DG17" i="11"/>
  <c r="V17" i="11"/>
  <c r="CZ17" i="11"/>
  <c r="DD17" i="11"/>
  <c r="DH17" i="11"/>
  <c r="DA17" i="11"/>
  <c r="DE17" i="11"/>
  <c r="DI17" i="11"/>
  <c r="CX17" i="11"/>
  <c r="DB17" i="11"/>
  <c r="DF17" i="11"/>
  <c r="CH62" i="10"/>
  <c r="D27" i="13"/>
  <c r="AC27" i="12"/>
  <c r="AG27" i="12"/>
  <c r="AK27" i="12"/>
  <c r="AB27" i="12"/>
  <c r="AF27" i="12"/>
  <c r="AJ27" i="12"/>
  <c r="AI27" i="12"/>
  <c r="A27" i="12"/>
  <c r="AD27" i="12"/>
  <c r="AL27" i="12"/>
  <c r="AE27" i="12"/>
  <c r="AH27" i="12"/>
  <c r="L3" i="18"/>
  <c r="L14" i="18"/>
  <c r="DM22" i="11"/>
  <c r="DQ22" i="11"/>
  <c r="DU22" i="11"/>
  <c r="DJ22" i="11"/>
  <c r="DN22" i="11"/>
  <c r="DR22" i="11"/>
  <c r="DK22" i="11"/>
  <c r="DO22" i="11"/>
  <c r="DS22" i="11"/>
  <c r="W22" i="11"/>
  <c r="DL22" i="11"/>
  <c r="DP22" i="11"/>
  <c r="DT22" i="11"/>
  <c r="CO30" i="11"/>
  <c r="CS30" i="11"/>
  <c r="CW30" i="11"/>
  <c r="U30" i="11"/>
  <c r="CL30" i="11"/>
  <c r="CP30" i="11"/>
  <c r="CT30" i="11"/>
  <c r="CM30" i="11"/>
  <c r="CQ30" i="11"/>
  <c r="CU30" i="11"/>
  <c r="CN30" i="11"/>
  <c r="CR30" i="11"/>
  <c r="CV30" i="11"/>
  <c r="EK42" i="10"/>
  <c r="EO42" i="10"/>
  <c r="ES42" i="10"/>
  <c r="ES62" i="10" s="1"/>
  <c r="EH42" i="10"/>
  <c r="EH62" i="10" s="1"/>
  <c r="EL42" i="10"/>
  <c r="EP42" i="10"/>
  <c r="EI42" i="10"/>
  <c r="EI62" i="10" s="1"/>
  <c r="EM42" i="10"/>
  <c r="EM62" i="10" s="1"/>
  <c r="EQ42" i="10"/>
  <c r="EJ42" i="10"/>
  <c r="EN42" i="10"/>
  <c r="EN62" i="10" s="1"/>
  <c r="ER42" i="10"/>
  <c r="ER62" i="10" s="1"/>
  <c r="BO29" i="11"/>
  <c r="BS29" i="11"/>
  <c r="BW29" i="11"/>
  <c r="S29" i="11"/>
  <c r="BP29" i="11"/>
  <c r="BT29" i="11"/>
  <c r="BX29" i="11"/>
  <c r="BQ29" i="11"/>
  <c r="BU29" i="11"/>
  <c r="BY29" i="11"/>
  <c r="BN29" i="11"/>
  <c r="BR29" i="11"/>
  <c r="BV29" i="11"/>
  <c r="G20" i="18"/>
  <c r="CM23" i="11"/>
  <c r="CQ23" i="11"/>
  <c r="CU23" i="11"/>
  <c r="CN23" i="11"/>
  <c r="CR23" i="11"/>
  <c r="CV23" i="11"/>
  <c r="CO23" i="11"/>
  <c r="CS23" i="11"/>
  <c r="CW23" i="11"/>
  <c r="U23" i="11"/>
  <c r="CL23" i="11"/>
  <c r="CP23" i="11"/>
  <c r="CT23" i="11"/>
  <c r="AQ38" i="11"/>
  <c r="AU38" i="11"/>
  <c r="AY38" i="11"/>
  <c r="AR38" i="11"/>
  <c r="AV38" i="11"/>
  <c r="AZ38" i="11"/>
  <c r="AS38" i="11"/>
  <c r="AW38" i="11"/>
  <c r="BA38" i="11"/>
  <c r="Q38" i="11"/>
  <c r="AP38" i="11"/>
  <c r="AT38" i="11"/>
  <c r="AX38" i="11"/>
  <c r="DK21" i="11"/>
  <c r="DO21" i="11"/>
  <c r="DS21" i="11"/>
  <c r="W21" i="11"/>
  <c r="DL21" i="11"/>
  <c r="DP21" i="11"/>
  <c r="DT21" i="11"/>
  <c r="DM21" i="11"/>
  <c r="DQ21" i="11"/>
  <c r="DU21" i="11"/>
  <c r="DJ21" i="11"/>
  <c r="DN21" i="11"/>
  <c r="DR21" i="11"/>
  <c r="F23" i="18"/>
  <c r="DW21" i="11"/>
  <c r="EA21" i="11"/>
  <c r="EE21" i="11"/>
  <c r="DX21" i="11"/>
  <c r="EB21" i="11"/>
  <c r="EF21" i="11"/>
  <c r="X21" i="11"/>
  <c r="DY21" i="11"/>
  <c r="EC21" i="11"/>
  <c r="EG21" i="11"/>
  <c r="DV21" i="11"/>
  <c r="DZ21" i="11"/>
  <c r="ED21" i="11"/>
  <c r="BO21" i="11"/>
  <c r="BS21" i="11"/>
  <c r="BW21" i="11"/>
  <c r="S21" i="11"/>
  <c r="BP21" i="11"/>
  <c r="BT21" i="11"/>
  <c r="BX21" i="11"/>
  <c r="BQ21" i="11"/>
  <c r="BU21" i="11"/>
  <c r="BY21" i="11"/>
  <c r="BN21" i="11"/>
  <c r="BR21" i="11"/>
  <c r="BV21" i="11"/>
  <c r="R21" i="11"/>
  <c r="BC21" i="11"/>
  <c r="BG21" i="11"/>
  <c r="BK21" i="11"/>
  <c r="BD21" i="11"/>
  <c r="BH21" i="11"/>
  <c r="BL21" i="11"/>
  <c r="BE21" i="11"/>
  <c r="BI21" i="11"/>
  <c r="BM21" i="11"/>
  <c r="BB21" i="11"/>
  <c r="BF21" i="11"/>
  <c r="BJ21" i="11"/>
  <c r="L8" i="18"/>
  <c r="D54" i="13"/>
  <c r="A54" i="12"/>
  <c r="AQ34" i="11"/>
  <c r="AU34" i="11"/>
  <c r="AY34" i="11"/>
  <c r="AR34" i="11"/>
  <c r="AV34" i="11"/>
  <c r="AZ34" i="11"/>
  <c r="AS34" i="11"/>
  <c r="AW34" i="11"/>
  <c r="BA34" i="11"/>
  <c r="Q34" i="11"/>
  <c r="AP34" i="11"/>
  <c r="AT34" i="11"/>
  <c r="AX34" i="11"/>
  <c r="DK34" i="11"/>
  <c r="DO34" i="11"/>
  <c r="DS34" i="11"/>
  <c r="W34" i="11"/>
  <c r="DL34" i="11"/>
  <c r="DP34" i="11"/>
  <c r="DT34" i="11"/>
  <c r="DM34" i="11"/>
  <c r="DQ34" i="11"/>
  <c r="DU34" i="11"/>
  <c r="DJ34" i="11"/>
  <c r="DN34" i="11"/>
  <c r="DR34" i="11"/>
  <c r="V34" i="11"/>
  <c r="CY34" i="11"/>
  <c r="DC34" i="11"/>
  <c r="DG34" i="11"/>
  <c r="CZ34" i="11"/>
  <c r="DD34" i="11"/>
  <c r="DH34" i="11"/>
  <c r="DA34" i="11"/>
  <c r="DE34" i="11"/>
  <c r="DI34" i="11"/>
  <c r="CX34" i="11"/>
  <c r="DB34" i="11"/>
  <c r="DF34" i="11"/>
  <c r="N8" i="18"/>
  <c r="G18" i="18"/>
  <c r="FI37" i="11"/>
  <c r="FM37" i="11"/>
  <c r="FQ37" i="11"/>
  <c r="FF37" i="11"/>
  <c r="FJ37" i="11"/>
  <c r="FN37" i="11"/>
  <c r="FG37" i="11"/>
  <c r="FK37" i="11"/>
  <c r="FO37" i="11"/>
  <c r="FH37" i="11"/>
  <c r="FL37" i="11"/>
  <c r="FP37" i="11"/>
  <c r="EW37" i="11"/>
  <c r="FA37" i="11"/>
  <c r="FE37" i="11"/>
  <c r="ET37" i="11"/>
  <c r="EX37" i="11"/>
  <c r="FB37" i="11"/>
  <c r="EU37" i="11"/>
  <c r="EY37" i="11"/>
  <c r="FC37" i="11"/>
  <c r="EV37" i="11"/>
  <c r="EZ37" i="11"/>
  <c r="FD37" i="11"/>
  <c r="CO37" i="11"/>
  <c r="CS37" i="11"/>
  <c r="CW37" i="11"/>
  <c r="U37" i="11"/>
  <c r="CL37" i="11"/>
  <c r="CP37" i="11"/>
  <c r="CT37" i="11"/>
  <c r="CM37" i="11"/>
  <c r="CQ37" i="11"/>
  <c r="CU37" i="11"/>
  <c r="CN37" i="11"/>
  <c r="CR37" i="11"/>
  <c r="CV37" i="11"/>
  <c r="D37" i="13"/>
  <c r="AB37" i="12"/>
  <c r="AF37" i="12"/>
  <c r="AJ37" i="12"/>
  <c r="AC37" i="12"/>
  <c r="AG37" i="12"/>
  <c r="AK37" i="12"/>
  <c r="A37" i="12"/>
  <c r="AD37" i="12"/>
  <c r="AH37" i="12"/>
  <c r="AL37" i="12"/>
  <c r="AE37" i="12"/>
  <c r="AI37" i="12"/>
  <c r="CO12" i="11"/>
  <c r="CS12" i="11"/>
  <c r="CW12" i="11"/>
  <c r="CL12" i="11"/>
  <c r="CP12" i="11"/>
  <c r="CT12" i="11"/>
  <c r="CR12" i="11"/>
  <c r="CM12" i="11"/>
  <c r="CU12" i="11"/>
  <c r="CN12" i="11"/>
  <c r="CV12" i="11"/>
  <c r="CQ12" i="11"/>
  <c r="AS12" i="11"/>
  <c r="AW12" i="11"/>
  <c r="BA12" i="11"/>
  <c r="AP12" i="11"/>
  <c r="AT12" i="11"/>
  <c r="AX12" i="11"/>
  <c r="AV12" i="11"/>
  <c r="AQ12" i="11"/>
  <c r="AY12" i="11"/>
  <c r="AR12" i="11"/>
  <c r="AZ12" i="11"/>
  <c r="AU12" i="11"/>
  <c r="DM12" i="11"/>
  <c r="DQ12" i="11"/>
  <c r="DU12" i="11"/>
  <c r="DJ12" i="11"/>
  <c r="DN12" i="11"/>
  <c r="DR12" i="11"/>
  <c r="DP12" i="11"/>
  <c r="DK12" i="11"/>
  <c r="DS12" i="11"/>
  <c r="DL12" i="11"/>
  <c r="DT12" i="11"/>
  <c r="DO12" i="11"/>
  <c r="BO10" i="11"/>
  <c r="BS10" i="11"/>
  <c r="BW10" i="11"/>
  <c r="BP10" i="11"/>
  <c r="BT10" i="11"/>
  <c r="BX10" i="11"/>
  <c r="BN10" i="11"/>
  <c r="BR10" i="11"/>
  <c r="BV10" i="11"/>
  <c r="BQ10" i="11"/>
  <c r="BU10" i="11"/>
  <c r="BY10" i="11"/>
  <c r="EU10" i="11"/>
  <c r="EY10" i="11"/>
  <c r="FC10" i="11"/>
  <c r="EV10" i="11"/>
  <c r="EZ10" i="11"/>
  <c r="FD10" i="11"/>
  <c r="FA10" i="11"/>
  <c r="ET10" i="11"/>
  <c r="FB10" i="11"/>
  <c r="EW10" i="11"/>
  <c r="FE10" i="11"/>
  <c r="EX10" i="11"/>
  <c r="L21" i="18"/>
  <c r="BQ26" i="11"/>
  <c r="BU26" i="11"/>
  <c r="BY26" i="11"/>
  <c r="BN26" i="11"/>
  <c r="BR26" i="11"/>
  <c r="BV26" i="11"/>
  <c r="BO26" i="11"/>
  <c r="BS26" i="11"/>
  <c r="BW26" i="11"/>
  <c r="S26" i="11"/>
  <c r="BP26" i="11"/>
  <c r="BT26" i="11"/>
  <c r="BX26" i="11"/>
  <c r="BE26" i="11"/>
  <c r="BI26" i="11"/>
  <c r="BM26" i="11"/>
  <c r="BB26" i="11"/>
  <c r="BF26" i="11"/>
  <c r="BJ26" i="11"/>
  <c r="R26" i="11"/>
  <c r="BC26" i="11"/>
  <c r="BG26" i="11"/>
  <c r="BK26" i="11"/>
  <c r="BD26" i="11"/>
  <c r="BH26" i="11"/>
  <c r="BL26" i="11"/>
  <c r="X26" i="11"/>
  <c r="DY26" i="11"/>
  <c r="EC26" i="11"/>
  <c r="EG26" i="11"/>
  <c r="DV26" i="11"/>
  <c r="DZ26" i="11"/>
  <c r="ED26" i="11"/>
  <c r="DW26" i="11"/>
  <c r="EA26" i="11"/>
  <c r="EE26" i="11"/>
  <c r="DX26" i="11"/>
  <c r="EB26" i="11"/>
  <c r="EF26" i="11"/>
  <c r="DM35" i="11"/>
  <c r="DQ35" i="11"/>
  <c r="DU35" i="11"/>
  <c r="DJ35" i="11"/>
  <c r="DN35" i="11"/>
  <c r="DR35" i="11"/>
  <c r="DK35" i="11"/>
  <c r="DO35" i="11"/>
  <c r="DS35" i="11"/>
  <c r="W35" i="11"/>
  <c r="DL35" i="11"/>
  <c r="DP35" i="11"/>
  <c r="DT35" i="11"/>
  <c r="DA35" i="11"/>
  <c r="DE35" i="11"/>
  <c r="DI35" i="11"/>
  <c r="CX35" i="11"/>
  <c r="DB35" i="11"/>
  <c r="DF35" i="11"/>
  <c r="V35" i="11"/>
  <c r="CY35" i="11"/>
  <c r="DC35" i="11"/>
  <c r="DG35" i="11"/>
  <c r="CZ35" i="11"/>
  <c r="DD35" i="11"/>
  <c r="DH35" i="11"/>
  <c r="AS35" i="11"/>
  <c r="AW35" i="11"/>
  <c r="BA35" i="11"/>
  <c r="Q35" i="11"/>
  <c r="AP35" i="11"/>
  <c r="AT35" i="11"/>
  <c r="AX35" i="11"/>
  <c r="AQ35" i="11"/>
  <c r="AU35" i="11"/>
  <c r="AY35" i="11"/>
  <c r="AR35" i="11"/>
  <c r="AV35" i="11"/>
  <c r="AZ35" i="11"/>
  <c r="L12" i="18"/>
  <c r="J23" i="18"/>
  <c r="FI18" i="11"/>
  <c r="FM18" i="11"/>
  <c r="FQ18" i="11"/>
  <c r="FF18" i="11"/>
  <c r="FJ18" i="11"/>
  <c r="FN18" i="11"/>
  <c r="FG18" i="11"/>
  <c r="FK18" i="11"/>
  <c r="FO18" i="11"/>
  <c r="FH18" i="11"/>
  <c r="FL18" i="11"/>
  <c r="FP18" i="11"/>
  <c r="EW18" i="11"/>
  <c r="FA18" i="11"/>
  <c r="FE18" i="11"/>
  <c r="ET18" i="11"/>
  <c r="EX18" i="11"/>
  <c r="FB18" i="11"/>
  <c r="EU18" i="11"/>
  <c r="EY18" i="11"/>
  <c r="FC18" i="11"/>
  <c r="EV18" i="11"/>
  <c r="EZ18" i="11"/>
  <c r="FD18" i="11"/>
  <c r="CO18" i="11"/>
  <c r="CS18" i="11"/>
  <c r="CW18" i="11"/>
  <c r="U18" i="11"/>
  <c r="CL18" i="11"/>
  <c r="CP18" i="11"/>
  <c r="CT18" i="11"/>
  <c r="CM18" i="11"/>
  <c r="CQ18" i="11"/>
  <c r="CU18" i="11"/>
  <c r="CN18" i="11"/>
  <c r="CR18" i="11"/>
  <c r="CV18" i="11"/>
  <c r="D18" i="13"/>
  <c r="AE18" i="12"/>
  <c r="AI18" i="12"/>
  <c r="AB18" i="12"/>
  <c r="AF18" i="12"/>
  <c r="AJ18" i="12"/>
  <c r="AC18" i="12"/>
  <c r="AG18" i="12"/>
  <c r="AK18" i="12"/>
  <c r="A18" i="12"/>
  <c r="AD18" i="12"/>
  <c r="AH18" i="12"/>
  <c r="AL18" i="12"/>
  <c r="BQ39" i="11"/>
  <c r="BU39" i="11"/>
  <c r="BY39" i="11"/>
  <c r="BN39" i="11"/>
  <c r="BR39" i="11"/>
  <c r="BV39" i="11"/>
  <c r="BO39" i="11"/>
  <c r="BS39" i="11"/>
  <c r="BW39" i="11"/>
  <c r="S39" i="11"/>
  <c r="BP39" i="11"/>
  <c r="BT39" i="11"/>
  <c r="BX39" i="11"/>
  <c r="BE39" i="11"/>
  <c r="BI39" i="11"/>
  <c r="BM39" i="11"/>
  <c r="BB39" i="11"/>
  <c r="BF39" i="11"/>
  <c r="BJ39" i="11"/>
  <c r="R39" i="11"/>
  <c r="BC39" i="11"/>
  <c r="BG39" i="11"/>
  <c r="BK39" i="11"/>
  <c r="BD39" i="11"/>
  <c r="BH39" i="11"/>
  <c r="BL39" i="11"/>
  <c r="X39" i="11"/>
  <c r="DY39" i="11"/>
  <c r="EC39" i="11"/>
  <c r="EG39" i="11"/>
  <c r="DV39" i="11"/>
  <c r="DZ39" i="11"/>
  <c r="ED39" i="11"/>
  <c r="DW39" i="11"/>
  <c r="EA39" i="11"/>
  <c r="EE39" i="11"/>
  <c r="DX39" i="11"/>
  <c r="EB39" i="11"/>
  <c r="EF39" i="11"/>
  <c r="K16" i="18"/>
  <c r="BQ24" i="11"/>
  <c r="BU24" i="11"/>
  <c r="BY24" i="11"/>
  <c r="BN24" i="11"/>
  <c r="BR24" i="11"/>
  <c r="BV24" i="11"/>
  <c r="BO24" i="11"/>
  <c r="BS24" i="11"/>
  <c r="BW24" i="11"/>
  <c r="S24" i="11"/>
  <c r="BP24" i="11"/>
  <c r="BT24" i="11"/>
  <c r="BX24" i="11"/>
  <c r="BE24" i="11"/>
  <c r="BI24" i="11"/>
  <c r="BM24" i="11"/>
  <c r="BB24" i="11"/>
  <c r="BF24" i="11"/>
  <c r="BJ24" i="11"/>
  <c r="R24" i="11"/>
  <c r="BC24" i="11"/>
  <c r="BG24" i="11"/>
  <c r="BK24" i="11"/>
  <c r="BD24" i="11"/>
  <c r="BH24" i="11"/>
  <c r="BL24" i="11"/>
  <c r="X24" i="11"/>
  <c r="DY24" i="11"/>
  <c r="EC24" i="11"/>
  <c r="EG24" i="11"/>
  <c r="DV24" i="11"/>
  <c r="DZ24" i="11"/>
  <c r="ED24" i="11"/>
  <c r="DW24" i="11"/>
  <c r="EA24" i="11"/>
  <c r="EE24" i="11"/>
  <c r="DX24" i="11"/>
  <c r="EB24" i="11"/>
  <c r="EF24" i="11"/>
  <c r="DM33" i="11"/>
  <c r="DQ33" i="11"/>
  <c r="DU33" i="11"/>
  <c r="DJ33" i="11"/>
  <c r="DN33" i="11"/>
  <c r="DR33" i="11"/>
  <c r="DK33" i="11"/>
  <c r="DO33" i="11"/>
  <c r="DS33" i="11"/>
  <c r="W33" i="11"/>
  <c r="DL33" i="11"/>
  <c r="DP33" i="11"/>
  <c r="DT33" i="11"/>
  <c r="DA33" i="11"/>
  <c r="DE33" i="11"/>
  <c r="DI33" i="11"/>
  <c r="CX33" i="11"/>
  <c r="DB33" i="11"/>
  <c r="DF33" i="11"/>
  <c r="V33" i="11"/>
  <c r="CY33" i="11"/>
  <c r="DC33" i="11"/>
  <c r="DG33" i="11"/>
  <c r="CZ33" i="11"/>
  <c r="DD33" i="11"/>
  <c r="DH33" i="11"/>
  <c r="AS33" i="11"/>
  <c r="AW33" i="11"/>
  <c r="BA33" i="11"/>
  <c r="Q33" i="11"/>
  <c r="AP33" i="11"/>
  <c r="AT33" i="11"/>
  <c r="AX33" i="11"/>
  <c r="AQ33" i="11"/>
  <c r="AU33" i="11"/>
  <c r="AY33" i="11"/>
  <c r="AR33" i="11"/>
  <c r="AV33" i="11"/>
  <c r="AZ33" i="11"/>
  <c r="EI25" i="11"/>
  <c r="EM25" i="11"/>
  <c r="EQ25" i="11"/>
  <c r="EJ25" i="11"/>
  <c r="EN25" i="11"/>
  <c r="ER25" i="11"/>
  <c r="EK25" i="11"/>
  <c r="EO25" i="11"/>
  <c r="ES25" i="11"/>
  <c r="EH25" i="11"/>
  <c r="EL25" i="11"/>
  <c r="EP25" i="11"/>
  <c r="CA25" i="11"/>
  <c r="CE25" i="11"/>
  <c r="CI25" i="11"/>
  <c r="CB25" i="11"/>
  <c r="CF25" i="11"/>
  <c r="CJ25" i="11"/>
  <c r="T25" i="11"/>
  <c r="CC25" i="11"/>
  <c r="CG25" i="11"/>
  <c r="CK25" i="11"/>
  <c r="BZ25" i="11"/>
  <c r="CD25" i="11"/>
  <c r="CH25" i="11"/>
  <c r="D25" i="13"/>
  <c r="AC25" i="12"/>
  <c r="AG25" i="12"/>
  <c r="AK25" i="12"/>
  <c r="A25" i="12"/>
  <c r="AD25" i="12"/>
  <c r="AH25" i="12"/>
  <c r="AL25" i="12"/>
  <c r="AB25" i="12"/>
  <c r="AF25" i="12"/>
  <c r="AJ25" i="12"/>
  <c r="AE25" i="12"/>
  <c r="AI25" i="12"/>
  <c r="FF11" i="11"/>
  <c r="FJ11" i="11"/>
  <c r="FN11" i="11"/>
  <c r="FG11" i="11"/>
  <c r="FK11" i="11"/>
  <c r="FO11" i="11"/>
  <c r="FL11" i="11"/>
  <c r="FM11" i="11"/>
  <c r="FH11" i="11"/>
  <c r="FP11" i="11"/>
  <c r="FI11" i="11"/>
  <c r="FQ11" i="11"/>
  <c r="AA62" i="11"/>
  <c r="L29" i="17" s="1"/>
  <c r="FF7" i="11"/>
  <c r="FJ7" i="11"/>
  <c r="FN7" i="11"/>
  <c r="FG7" i="11"/>
  <c r="FK7" i="11"/>
  <c r="FO7" i="11"/>
  <c r="FH7" i="11"/>
  <c r="FL7" i="11"/>
  <c r="FP7" i="11"/>
  <c r="FI7" i="11"/>
  <c r="FM7" i="11"/>
  <c r="FQ7" i="11"/>
  <c r="AL62" i="11"/>
  <c r="L11" i="17" s="1"/>
  <c r="BB11" i="11"/>
  <c r="BF11" i="11"/>
  <c r="BJ11" i="11"/>
  <c r="BC11" i="11"/>
  <c r="BG11" i="11"/>
  <c r="BK11" i="11"/>
  <c r="BD11" i="11"/>
  <c r="BL11" i="11"/>
  <c r="BE11" i="11"/>
  <c r="BM11" i="11"/>
  <c r="BH11" i="11"/>
  <c r="BI11" i="11"/>
  <c r="Y62" i="11"/>
  <c r="J29" i="17" s="1"/>
  <c r="CL11" i="11"/>
  <c r="CP11" i="11"/>
  <c r="CT11" i="11"/>
  <c r="CM11" i="11"/>
  <c r="CQ11" i="11"/>
  <c r="CU11" i="11"/>
  <c r="CR11" i="11"/>
  <c r="CS11" i="11"/>
  <c r="CN11" i="11"/>
  <c r="CV11" i="11"/>
  <c r="CO11" i="11"/>
  <c r="CW11" i="11"/>
  <c r="AP7" i="11"/>
  <c r="AT7" i="11"/>
  <c r="AX7" i="11"/>
  <c r="AQ7" i="11"/>
  <c r="AU7" i="11"/>
  <c r="AY7" i="11"/>
  <c r="AR7" i="11"/>
  <c r="AV7" i="11"/>
  <c r="AZ7" i="11"/>
  <c r="AS7" i="11"/>
  <c r="AW7" i="11"/>
  <c r="BA7" i="11"/>
  <c r="AB62" i="11"/>
  <c r="B11" i="17" s="1"/>
  <c r="Y23" i="17"/>
  <c r="Y36" i="17"/>
  <c r="Y49" i="17"/>
  <c r="CN62" i="10"/>
  <c r="CT62" i="10"/>
  <c r="CS62" i="10"/>
  <c r="FO62" i="10"/>
  <c r="FJ62" i="10"/>
  <c r="FI62" i="10"/>
  <c r="D11" i="13"/>
  <c r="T11" i="12"/>
  <c r="X11" i="12"/>
  <c r="Q11" i="12"/>
  <c r="U11" i="12"/>
  <c r="Y11" i="12"/>
  <c r="R11" i="12"/>
  <c r="V11" i="12"/>
  <c r="Z11" i="12"/>
  <c r="A11" i="12"/>
  <c r="S11" i="12"/>
  <c r="W11" i="12"/>
  <c r="AA11" i="12"/>
  <c r="FI41" i="11"/>
  <c r="FM41" i="11"/>
  <c r="FQ41" i="11"/>
  <c r="FF41" i="11"/>
  <c r="FJ41" i="11"/>
  <c r="FN41" i="11"/>
  <c r="FG41" i="11"/>
  <c r="FK41" i="11"/>
  <c r="FO41" i="11"/>
  <c r="FH41" i="11"/>
  <c r="FL41" i="11"/>
  <c r="FP41" i="11"/>
  <c r="EW41" i="11"/>
  <c r="FA41" i="11"/>
  <c r="FE41" i="11"/>
  <c r="ET41" i="11"/>
  <c r="EX41" i="11"/>
  <c r="FB41" i="11"/>
  <c r="EU41" i="11"/>
  <c r="EY41" i="11"/>
  <c r="FC41" i="11"/>
  <c r="EV41" i="11"/>
  <c r="EZ41" i="11"/>
  <c r="FD41" i="11"/>
  <c r="CO41" i="11"/>
  <c r="CS41" i="11"/>
  <c r="CW41" i="11"/>
  <c r="U41" i="11"/>
  <c r="CL41" i="11"/>
  <c r="CP41" i="11"/>
  <c r="CT41" i="11"/>
  <c r="CM41" i="11"/>
  <c r="CQ41" i="11"/>
  <c r="CU41" i="11"/>
  <c r="CN41" i="11"/>
  <c r="CR41" i="11"/>
  <c r="CV41" i="11"/>
  <c r="D41" i="13"/>
  <c r="AB41" i="12"/>
  <c r="AF41" i="12"/>
  <c r="AJ41" i="12"/>
  <c r="AC41" i="12"/>
  <c r="AG41" i="12"/>
  <c r="AK41" i="12"/>
  <c r="A41" i="12"/>
  <c r="AD41" i="12"/>
  <c r="AH41" i="12"/>
  <c r="AL41" i="12"/>
  <c r="AE41" i="12"/>
  <c r="AI41" i="12"/>
  <c r="DW36" i="11"/>
  <c r="EA36" i="11"/>
  <c r="EE36" i="11"/>
  <c r="DX36" i="11"/>
  <c r="EB36" i="11"/>
  <c r="EF36" i="11"/>
  <c r="X36" i="11"/>
  <c r="DY36" i="11"/>
  <c r="EC36" i="11"/>
  <c r="EG36" i="11"/>
  <c r="DV36" i="11"/>
  <c r="DZ36" i="11"/>
  <c r="ED36" i="11"/>
  <c r="BO36" i="11"/>
  <c r="BS36" i="11"/>
  <c r="BW36" i="11"/>
  <c r="S36" i="11"/>
  <c r="BP36" i="11"/>
  <c r="BT36" i="11"/>
  <c r="BX36" i="11"/>
  <c r="BQ36" i="11"/>
  <c r="BU36" i="11"/>
  <c r="BY36" i="11"/>
  <c r="BN36" i="11"/>
  <c r="BR36" i="11"/>
  <c r="BV36" i="11"/>
  <c r="R36" i="11"/>
  <c r="BC36" i="11"/>
  <c r="BG36" i="11"/>
  <c r="BK36" i="11"/>
  <c r="BD36" i="11"/>
  <c r="BH36" i="11"/>
  <c r="BL36" i="11"/>
  <c r="BE36" i="11"/>
  <c r="BI36" i="11"/>
  <c r="BM36" i="11"/>
  <c r="BB36" i="11"/>
  <c r="BF36" i="11"/>
  <c r="BJ36" i="11"/>
  <c r="FI43" i="11"/>
  <c r="FM43" i="11"/>
  <c r="FQ43" i="11"/>
  <c r="FF43" i="11"/>
  <c r="FJ43" i="11"/>
  <c r="FN43" i="11"/>
  <c r="FG43" i="11"/>
  <c r="FK43" i="11"/>
  <c r="FO43" i="11"/>
  <c r="FH43" i="11"/>
  <c r="FL43" i="11"/>
  <c r="FP43" i="11"/>
  <c r="EW43" i="11"/>
  <c r="FA43" i="11"/>
  <c r="FE43" i="11"/>
  <c r="ET43" i="11"/>
  <c r="EX43" i="11"/>
  <c r="FB43" i="11"/>
  <c r="EU43" i="11"/>
  <c r="EY43" i="11"/>
  <c r="FC43" i="11"/>
  <c r="EV43" i="11"/>
  <c r="EZ43" i="11"/>
  <c r="FD43" i="11"/>
  <c r="CO43" i="11"/>
  <c r="CS43" i="11"/>
  <c r="CW43" i="11"/>
  <c r="U43" i="11"/>
  <c r="CL43" i="11"/>
  <c r="CP43" i="11"/>
  <c r="CT43" i="11"/>
  <c r="CM43" i="11"/>
  <c r="CQ43" i="11"/>
  <c r="CU43" i="11"/>
  <c r="CN43" i="11"/>
  <c r="CR43" i="11"/>
  <c r="CV43" i="11"/>
  <c r="D43" i="13"/>
  <c r="AB43" i="12"/>
  <c r="AF43" i="12"/>
  <c r="AJ43" i="12"/>
  <c r="AC43" i="12"/>
  <c r="AG43" i="12"/>
  <c r="AK43" i="12"/>
  <c r="A43" i="12"/>
  <c r="AD43" i="12"/>
  <c r="AH43" i="12"/>
  <c r="AL43" i="12"/>
  <c r="AE43" i="12"/>
  <c r="AI43" i="12"/>
  <c r="L25" i="18"/>
  <c r="DW13" i="11"/>
  <c r="EA13" i="11"/>
  <c r="EE13" i="11"/>
  <c r="DX13" i="11"/>
  <c r="EB13" i="11"/>
  <c r="EF13" i="11"/>
  <c r="DZ13" i="11"/>
  <c r="X13" i="11"/>
  <c r="EC13" i="11"/>
  <c r="DV13" i="11"/>
  <c r="ED13" i="11"/>
  <c r="DY13" i="11"/>
  <c r="EG13" i="11"/>
  <c r="BO13" i="11"/>
  <c r="BS13" i="11"/>
  <c r="BW13" i="11"/>
  <c r="S13" i="11"/>
  <c r="BP13" i="11"/>
  <c r="BT13" i="11"/>
  <c r="BX13" i="11"/>
  <c r="BN13" i="11"/>
  <c r="BV13" i="11"/>
  <c r="BQ13" i="11"/>
  <c r="BY13" i="11"/>
  <c r="BR13" i="11"/>
  <c r="BU13" i="11"/>
  <c r="R13" i="11"/>
  <c r="BC13" i="11"/>
  <c r="BG13" i="11"/>
  <c r="BK13" i="11"/>
  <c r="BD13" i="11"/>
  <c r="BH13" i="11"/>
  <c r="BL13" i="11"/>
  <c r="BF13" i="11"/>
  <c r="BI13" i="11"/>
  <c r="BB13" i="11"/>
  <c r="BJ13" i="11"/>
  <c r="BE13" i="11"/>
  <c r="BM13" i="11"/>
  <c r="EI32" i="11"/>
  <c r="EM32" i="11"/>
  <c r="EQ32" i="11"/>
  <c r="EJ32" i="11"/>
  <c r="EN32" i="11"/>
  <c r="ER32" i="11"/>
  <c r="EK32" i="11"/>
  <c r="EO32" i="11"/>
  <c r="ES32" i="11"/>
  <c r="EH32" i="11"/>
  <c r="EL32" i="11"/>
  <c r="EP32" i="11"/>
  <c r="CA32" i="11"/>
  <c r="CE32" i="11"/>
  <c r="CI32" i="11"/>
  <c r="CB32" i="11"/>
  <c r="CF32" i="11"/>
  <c r="CJ32" i="11"/>
  <c r="T32" i="11"/>
  <c r="CC32" i="11"/>
  <c r="CG32" i="11"/>
  <c r="CK32" i="11"/>
  <c r="BZ32" i="11"/>
  <c r="CD32" i="11"/>
  <c r="CH32" i="11"/>
  <c r="D32" i="13"/>
  <c r="AD32" i="12"/>
  <c r="AH32" i="12"/>
  <c r="AL32" i="12"/>
  <c r="AE32" i="12"/>
  <c r="AI32" i="12"/>
  <c r="A32" i="12"/>
  <c r="AB32" i="12"/>
  <c r="AF32" i="12"/>
  <c r="AJ32" i="12"/>
  <c r="AC32" i="12"/>
  <c r="AG32" i="12"/>
  <c r="AK32" i="12"/>
  <c r="EW14" i="11"/>
  <c r="FA14" i="11"/>
  <c r="FE14" i="11"/>
  <c r="ET14" i="11"/>
  <c r="EX14" i="11"/>
  <c r="FB14" i="11"/>
  <c r="EV14" i="11"/>
  <c r="FD14" i="11"/>
  <c r="EY14" i="11"/>
  <c r="EZ14" i="11"/>
  <c r="EU14" i="11"/>
  <c r="FC14" i="11"/>
  <c r="DA14" i="11"/>
  <c r="DE14" i="11"/>
  <c r="DI14" i="11"/>
  <c r="CX14" i="11"/>
  <c r="DB14" i="11"/>
  <c r="DF14" i="11"/>
  <c r="V14" i="11"/>
  <c r="CZ14" i="11"/>
  <c r="DH14" i="11"/>
  <c r="DC14" i="11"/>
  <c r="DD14" i="11"/>
  <c r="CY14" i="11"/>
  <c r="DG14" i="11"/>
  <c r="X14" i="11"/>
  <c r="DY14" i="11"/>
  <c r="EC14" i="11"/>
  <c r="EG14" i="11"/>
  <c r="DV14" i="11"/>
  <c r="DZ14" i="11"/>
  <c r="ED14" i="11"/>
  <c r="DX14" i="11"/>
  <c r="EF14" i="11"/>
  <c r="EA14" i="11"/>
  <c r="EB14" i="11"/>
  <c r="DW14" i="11"/>
  <c r="EE14" i="11"/>
  <c r="DA8" i="11"/>
  <c r="DE8" i="11"/>
  <c r="DI8" i="11"/>
  <c r="CX8" i="11"/>
  <c r="DB8" i="11"/>
  <c r="DF8" i="11"/>
  <c r="CZ8" i="11"/>
  <c r="DD8" i="11"/>
  <c r="DH8" i="11"/>
  <c r="CY8" i="11"/>
  <c r="DC8" i="11"/>
  <c r="DG8" i="11"/>
  <c r="D8" i="13"/>
  <c r="A8" i="12"/>
  <c r="S8" i="12"/>
  <c r="W8" i="12"/>
  <c r="AA8" i="12"/>
  <c r="AE8" i="12"/>
  <c r="AI8" i="12"/>
  <c r="T8" i="12"/>
  <c r="X8" i="12"/>
  <c r="AB8" i="12"/>
  <c r="AF8" i="12"/>
  <c r="AJ8" i="12"/>
  <c r="Q8" i="12"/>
  <c r="U8" i="12"/>
  <c r="Y8" i="12"/>
  <c r="AC8" i="12"/>
  <c r="AG8" i="12"/>
  <c r="AK8" i="12"/>
  <c r="R8" i="12"/>
  <c r="V8" i="12"/>
  <c r="Z8" i="12"/>
  <c r="AD8" i="12"/>
  <c r="AH8" i="12"/>
  <c r="AL8" i="12"/>
  <c r="EU17" i="11"/>
  <c r="EY17" i="11"/>
  <c r="FC17" i="11"/>
  <c r="EV17" i="11"/>
  <c r="EZ17" i="11"/>
  <c r="FD17" i="11"/>
  <c r="EW17" i="11"/>
  <c r="FA17" i="11"/>
  <c r="FE17" i="11"/>
  <c r="ET17" i="11"/>
  <c r="EX17" i="11"/>
  <c r="FB17" i="11"/>
  <c r="DW17" i="11"/>
  <c r="EA17" i="11"/>
  <c r="EE17" i="11"/>
  <c r="DX17" i="11"/>
  <c r="EB17" i="11"/>
  <c r="EF17" i="11"/>
  <c r="X17" i="11"/>
  <c r="DY17" i="11"/>
  <c r="EC17" i="11"/>
  <c r="EG17" i="11"/>
  <c r="DV17" i="11"/>
  <c r="DZ17" i="11"/>
  <c r="ED17" i="11"/>
  <c r="S17" i="11"/>
  <c r="BP17" i="11"/>
  <c r="BT17" i="11"/>
  <c r="BX17" i="11"/>
  <c r="BQ17" i="11"/>
  <c r="BV17" i="11"/>
  <c r="BR17" i="11"/>
  <c r="BW17" i="11"/>
  <c r="BN17" i="11"/>
  <c r="BS17" i="11"/>
  <c r="BY17" i="11"/>
  <c r="BO17" i="11"/>
  <c r="BU17" i="11"/>
  <c r="M4" i="18"/>
  <c r="M10" i="18"/>
  <c r="CJ62" i="10"/>
  <c r="CE62" i="10"/>
  <c r="BZ62" i="10"/>
  <c r="EJ62" i="10"/>
  <c r="EP62" i="10"/>
  <c r="EO62" i="10"/>
  <c r="X23" i="17"/>
  <c r="X36" i="17"/>
  <c r="X49" i="17"/>
  <c r="AQ27" i="11"/>
  <c r="AU27" i="11"/>
  <c r="AY27" i="11"/>
  <c r="AR27" i="11"/>
  <c r="AV27" i="11"/>
  <c r="AZ27" i="11"/>
  <c r="AS27" i="11"/>
  <c r="AW27" i="11"/>
  <c r="BA27" i="11"/>
  <c r="Q27" i="11"/>
  <c r="AP27" i="11"/>
  <c r="AT27" i="11"/>
  <c r="AX27" i="11"/>
  <c r="DK27" i="11"/>
  <c r="DO27" i="11"/>
  <c r="DS27" i="11"/>
  <c r="W27" i="11"/>
  <c r="DL27" i="11"/>
  <c r="DP27" i="11"/>
  <c r="DT27" i="11"/>
  <c r="DM27" i="11"/>
  <c r="DQ27" i="11"/>
  <c r="DU27" i="11"/>
  <c r="DJ27" i="11"/>
  <c r="DN27" i="11"/>
  <c r="DR27" i="11"/>
  <c r="V27" i="11"/>
  <c r="CY27" i="11"/>
  <c r="DC27" i="11"/>
  <c r="DG27" i="11"/>
  <c r="CZ27" i="11"/>
  <c r="DD27" i="11"/>
  <c r="DH27" i="11"/>
  <c r="DA27" i="11"/>
  <c r="DE27" i="11"/>
  <c r="DI27" i="11"/>
  <c r="CX27" i="11"/>
  <c r="DB27" i="11"/>
  <c r="DF27" i="11"/>
  <c r="F19" i="18"/>
  <c r="BN16" i="11"/>
  <c r="BR16" i="11"/>
  <c r="BV16" i="11"/>
  <c r="BP16" i="11"/>
  <c r="BU16" i="11"/>
  <c r="BQ16" i="11"/>
  <c r="BW16" i="11"/>
  <c r="BS16" i="11"/>
  <c r="BX16" i="11"/>
  <c r="S16" i="11"/>
  <c r="BO16" i="11"/>
  <c r="BT16" i="11"/>
  <c r="BY16" i="11"/>
  <c r="DJ16" i="11"/>
  <c r="DN16" i="11"/>
  <c r="DR16" i="11"/>
  <c r="DL16" i="11"/>
  <c r="DQ16" i="11"/>
  <c r="W16" i="11"/>
  <c r="DM16" i="11"/>
  <c r="DS16" i="11"/>
  <c r="DO16" i="11"/>
  <c r="DT16" i="11"/>
  <c r="DK16" i="11"/>
  <c r="DP16" i="11"/>
  <c r="DU16" i="11"/>
  <c r="Q16" i="11"/>
  <c r="AP16" i="11"/>
  <c r="AT16" i="11"/>
  <c r="AX16" i="11"/>
  <c r="AU16" i="11"/>
  <c r="AZ16" i="11"/>
  <c r="AQ16" i="11"/>
  <c r="AV16" i="11"/>
  <c r="BA16" i="11"/>
  <c r="AR16" i="11"/>
  <c r="AW16" i="11"/>
  <c r="AS16" i="11"/>
  <c r="AY16" i="11"/>
  <c r="EK22" i="11"/>
  <c r="EO22" i="11"/>
  <c r="ES22" i="11"/>
  <c r="EH22" i="11"/>
  <c r="EL22" i="11"/>
  <c r="EP22" i="11"/>
  <c r="EI22" i="11"/>
  <c r="EM22" i="11"/>
  <c r="EQ22" i="11"/>
  <c r="EJ22" i="11"/>
  <c r="EN22" i="11"/>
  <c r="ER22" i="11"/>
  <c r="T22" i="11"/>
  <c r="CC22" i="11"/>
  <c r="CG22" i="11"/>
  <c r="CK22" i="11"/>
  <c r="BZ22" i="11"/>
  <c r="CD22" i="11"/>
  <c r="CH22" i="11"/>
  <c r="CA22" i="11"/>
  <c r="CE22" i="11"/>
  <c r="CI22" i="11"/>
  <c r="CB22" i="11"/>
  <c r="CF22" i="11"/>
  <c r="CJ22" i="11"/>
  <c r="BQ30" i="11"/>
  <c r="BU30" i="11"/>
  <c r="BY30" i="11"/>
  <c r="BN30" i="11"/>
  <c r="BR30" i="11"/>
  <c r="BV30" i="11"/>
  <c r="BO30" i="11"/>
  <c r="BS30" i="11"/>
  <c r="BW30" i="11"/>
  <c r="S30" i="11"/>
  <c r="BP30" i="11"/>
  <c r="BT30" i="11"/>
  <c r="BX30" i="11"/>
  <c r="BE30" i="11"/>
  <c r="BI30" i="11"/>
  <c r="BM30" i="11"/>
  <c r="BB30" i="11"/>
  <c r="BF30" i="11"/>
  <c r="BJ30" i="11"/>
  <c r="R30" i="11"/>
  <c r="BC30" i="11"/>
  <c r="BG30" i="11"/>
  <c r="BK30" i="11"/>
  <c r="BD30" i="11"/>
  <c r="BH30" i="11"/>
  <c r="BL30" i="11"/>
  <c r="X30" i="11"/>
  <c r="DY30" i="11"/>
  <c r="EC30" i="11"/>
  <c r="EG30" i="11"/>
  <c r="DV30" i="11"/>
  <c r="DZ30" i="11"/>
  <c r="ED30" i="11"/>
  <c r="DW30" i="11"/>
  <c r="EA30" i="11"/>
  <c r="EE30" i="11"/>
  <c r="DX30" i="11"/>
  <c r="EB30" i="11"/>
  <c r="EF30" i="11"/>
  <c r="DM42" i="10"/>
  <c r="DM62" i="10" s="1"/>
  <c r="DQ42" i="10"/>
  <c r="DQ62" i="10" s="1"/>
  <c r="DU42" i="10"/>
  <c r="DJ42" i="10"/>
  <c r="DJ62" i="10" s="1"/>
  <c r="DN42" i="10"/>
  <c r="DN62" i="10" s="1"/>
  <c r="DR42" i="10"/>
  <c r="DR62" i="10" s="1"/>
  <c r="DK42" i="10"/>
  <c r="DO42" i="10"/>
  <c r="DO62" i="10" s="1"/>
  <c r="DS42" i="10"/>
  <c r="DS62" i="10" s="1"/>
  <c r="W42" i="10"/>
  <c r="W62" i="10" s="1"/>
  <c r="H28" i="17" s="1"/>
  <c r="DL42" i="10"/>
  <c r="DL62" i="10" s="1"/>
  <c r="DP42" i="10"/>
  <c r="DT42" i="10"/>
  <c r="DT62" i="10" s="1"/>
  <c r="DA42" i="10"/>
  <c r="DA62" i="10" s="1"/>
  <c r="DE42" i="10"/>
  <c r="DE62" i="10" s="1"/>
  <c r="DI42" i="10"/>
  <c r="CX42" i="10"/>
  <c r="CX62" i="10" s="1"/>
  <c r="DB42" i="10"/>
  <c r="DB62" i="10" s="1"/>
  <c r="DF42" i="10"/>
  <c r="DF62" i="10" s="1"/>
  <c r="V42" i="10"/>
  <c r="V62" i="10" s="1"/>
  <c r="G28" i="17" s="1"/>
  <c r="CY42" i="10"/>
  <c r="DC42" i="10"/>
  <c r="DC62" i="10" s="1"/>
  <c r="DG42" i="10"/>
  <c r="DG62" i="10" s="1"/>
  <c r="CZ42" i="10"/>
  <c r="CZ62" i="10" s="1"/>
  <c r="DD42" i="10"/>
  <c r="DH42" i="10"/>
  <c r="DH62" i="10" s="1"/>
  <c r="AS42" i="10"/>
  <c r="AS62" i="10" s="1"/>
  <c r="AW42" i="10"/>
  <c r="AW62" i="10" s="1"/>
  <c r="BA42" i="10"/>
  <c r="BA62" i="10" s="1"/>
  <c r="Q42" i="10"/>
  <c r="Q62" i="10" s="1"/>
  <c r="B28" i="17" s="1"/>
  <c r="AP42" i="10"/>
  <c r="AP62" i="10" s="1"/>
  <c r="AT42" i="10"/>
  <c r="AT62" i="10" s="1"/>
  <c r="AX42" i="10"/>
  <c r="AX62" i="10" s="1"/>
  <c r="AQ42" i="10"/>
  <c r="AU42" i="10"/>
  <c r="AY42" i="10"/>
  <c r="AY62" i="10" s="1"/>
  <c r="AR42" i="10"/>
  <c r="AR62" i="10" s="1"/>
  <c r="AV42" i="10"/>
  <c r="AV62" i="10" s="1"/>
  <c r="AZ42" i="10"/>
  <c r="CM29" i="11"/>
  <c r="CQ29" i="11"/>
  <c r="CU29" i="11"/>
  <c r="CN29" i="11"/>
  <c r="CR29" i="11"/>
  <c r="CV29" i="11"/>
  <c r="CO29" i="11"/>
  <c r="CS29" i="11"/>
  <c r="CW29" i="11"/>
  <c r="U29" i="11"/>
  <c r="CL29" i="11"/>
  <c r="CP29" i="11"/>
  <c r="CT29" i="11"/>
  <c r="FG29" i="11"/>
  <c r="FK29" i="11"/>
  <c r="FO29" i="11"/>
  <c r="FH29" i="11"/>
  <c r="FL29" i="11"/>
  <c r="FP29" i="11"/>
  <c r="FI29" i="11"/>
  <c r="FM29" i="11"/>
  <c r="FQ29" i="11"/>
  <c r="FF29" i="11"/>
  <c r="FJ29" i="11"/>
  <c r="FN29" i="11"/>
  <c r="EU29" i="11"/>
  <c r="EY29" i="11"/>
  <c r="FC29" i="11"/>
  <c r="EV29" i="11"/>
  <c r="EZ29" i="11"/>
  <c r="FD29" i="11"/>
  <c r="EW29" i="11"/>
  <c r="FA29" i="11"/>
  <c r="FE29" i="11"/>
  <c r="ET29" i="11"/>
  <c r="EX29" i="11"/>
  <c r="FB29" i="11"/>
  <c r="AQ15" i="11"/>
  <c r="AU15" i="11"/>
  <c r="AY15" i="11"/>
  <c r="AR15" i="11"/>
  <c r="AV15" i="11"/>
  <c r="AZ15" i="11"/>
  <c r="AP15" i="11"/>
  <c r="AX15" i="11"/>
  <c r="AS15" i="11"/>
  <c r="BA15" i="11"/>
  <c r="Q15" i="11"/>
  <c r="AT15" i="11"/>
  <c r="AW15" i="11"/>
  <c r="DK15" i="11"/>
  <c r="DO15" i="11"/>
  <c r="DS15" i="11"/>
  <c r="W15" i="11"/>
  <c r="DL15" i="11"/>
  <c r="DP15" i="11"/>
  <c r="DT15" i="11"/>
  <c r="DJ15" i="11"/>
  <c r="DR15" i="11"/>
  <c r="DM15" i="11"/>
  <c r="DU15" i="11"/>
  <c r="DN15" i="11"/>
  <c r="DQ15" i="11"/>
  <c r="V15" i="11"/>
  <c r="CY15" i="11"/>
  <c r="DC15" i="11"/>
  <c r="DG15" i="11"/>
  <c r="CZ15" i="11"/>
  <c r="DD15" i="11"/>
  <c r="DH15" i="11"/>
  <c r="DB15" i="11"/>
  <c r="DE15" i="11"/>
  <c r="CX15" i="11"/>
  <c r="DF15" i="11"/>
  <c r="DA15" i="11"/>
  <c r="DI15" i="11"/>
  <c r="DW23" i="11"/>
  <c r="EA23" i="11"/>
  <c r="EE23" i="11"/>
  <c r="DX23" i="11"/>
  <c r="EB23" i="11"/>
  <c r="EF23" i="11"/>
  <c r="X23" i="11"/>
  <c r="DY23" i="11"/>
  <c r="EC23" i="11"/>
  <c r="EG23" i="11"/>
  <c r="DV23" i="11"/>
  <c r="DZ23" i="11"/>
  <c r="ED23" i="11"/>
  <c r="BO23" i="11"/>
  <c r="BS23" i="11"/>
  <c r="BW23" i="11"/>
  <c r="S23" i="11"/>
  <c r="BP23" i="11"/>
  <c r="BT23" i="11"/>
  <c r="BX23" i="11"/>
  <c r="BQ23" i="11"/>
  <c r="BU23" i="11"/>
  <c r="BY23" i="11"/>
  <c r="BN23" i="11"/>
  <c r="BR23" i="11"/>
  <c r="BV23" i="11"/>
  <c r="R23" i="11"/>
  <c r="BC23" i="11"/>
  <c r="BG23" i="11"/>
  <c r="BK23" i="11"/>
  <c r="BD23" i="11"/>
  <c r="BH23" i="11"/>
  <c r="BL23" i="11"/>
  <c r="BE23" i="11"/>
  <c r="BI23" i="11"/>
  <c r="BM23" i="11"/>
  <c r="BB23" i="11"/>
  <c r="BF23" i="11"/>
  <c r="BJ23" i="11"/>
  <c r="EI38" i="11"/>
  <c r="EM38" i="11"/>
  <c r="EQ38" i="11"/>
  <c r="EJ38" i="11"/>
  <c r="EN38" i="11"/>
  <c r="ER38" i="11"/>
  <c r="EK38" i="11"/>
  <c r="EO38" i="11"/>
  <c r="ES38" i="11"/>
  <c r="EH38" i="11"/>
  <c r="EL38" i="11"/>
  <c r="EP38" i="11"/>
  <c r="CA38" i="11"/>
  <c r="CE38" i="11"/>
  <c r="CI38" i="11"/>
  <c r="CB38" i="11"/>
  <c r="CF38" i="11"/>
  <c r="CJ38" i="11"/>
  <c r="T38" i="11"/>
  <c r="CC38" i="11"/>
  <c r="CG38" i="11"/>
  <c r="CK38" i="11"/>
  <c r="BZ38" i="11"/>
  <c r="CD38" i="11"/>
  <c r="CH38" i="11"/>
  <c r="D38" i="13"/>
  <c r="A38" i="12"/>
  <c r="AD38" i="12"/>
  <c r="AH38" i="12"/>
  <c r="AL38" i="12"/>
  <c r="AE38" i="12"/>
  <c r="AI38" i="12"/>
  <c r="AB38" i="12"/>
  <c r="AF38" i="12"/>
  <c r="AJ38" i="12"/>
  <c r="AC38" i="12"/>
  <c r="AG38" i="12"/>
  <c r="AK38" i="12"/>
  <c r="O12" i="18"/>
  <c r="O11" i="18"/>
  <c r="O6" i="18"/>
  <c r="O5" i="18"/>
  <c r="K24" i="18"/>
  <c r="DM20" i="11"/>
  <c r="DQ20" i="11"/>
  <c r="DU20" i="11"/>
  <c r="DJ20" i="11"/>
  <c r="DN20" i="11"/>
  <c r="DR20" i="11"/>
  <c r="DK20" i="11"/>
  <c r="DO20" i="11"/>
  <c r="DS20" i="11"/>
  <c r="W20" i="11"/>
  <c r="DL20" i="11"/>
  <c r="DP20" i="11"/>
  <c r="DT20" i="11"/>
  <c r="DA20" i="11"/>
  <c r="DE20" i="11"/>
  <c r="DI20" i="11"/>
  <c r="CX20" i="11"/>
  <c r="DB20" i="11"/>
  <c r="DF20" i="11"/>
  <c r="V20" i="11"/>
  <c r="CY20" i="11"/>
  <c r="DC20" i="11"/>
  <c r="DG20" i="11"/>
  <c r="CZ20" i="11"/>
  <c r="DD20" i="11"/>
  <c r="DH20" i="11"/>
  <c r="AS20" i="11"/>
  <c r="AW20" i="11"/>
  <c r="BA20" i="11"/>
  <c r="Q20" i="11"/>
  <c r="AP20" i="11"/>
  <c r="AT20" i="11"/>
  <c r="AX20" i="11"/>
  <c r="AQ20" i="11"/>
  <c r="AU20" i="11"/>
  <c r="AY20" i="11"/>
  <c r="AR20" i="11"/>
  <c r="AV20" i="11"/>
  <c r="AZ20" i="11"/>
  <c r="FI28" i="11"/>
  <c r="FM28" i="11"/>
  <c r="FQ28" i="11"/>
  <c r="FF28" i="11"/>
  <c r="FJ28" i="11"/>
  <c r="FN28" i="11"/>
  <c r="FG28" i="11"/>
  <c r="FK28" i="11"/>
  <c r="FO28" i="11"/>
  <c r="FH28" i="11"/>
  <c r="FL28" i="11"/>
  <c r="FP28" i="11"/>
  <c r="EW28" i="11"/>
  <c r="FA28" i="11"/>
  <c r="FE28" i="11"/>
  <c r="ET28" i="11"/>
  <c r="EX28" i="11"/>
  <c r="FB28" i="11"/>
  <c r="EU28" i="11"/>
  <c r="EY28" i="11"/>
  <c r="FC28" i="11"/>
  <c r="EV28" i="11"/>
  <c r="EZ28" i="11"/>
  <c r="FD28" i="11"/>
  <c r="CO28" i="11"/>
  <c r="CS28" i="11"/>
  <c r="CW28" i="11"/>
  <c r="U28" i="11"/>
  <c r="CL28" i="11"/>
  <c r="CP28" i="11"/>
  <c r="CT28" i="11"/>
  <c r="CM28" i="11"/>
  <c r="CQ28" i="11"/>
  <c r="CU28" i="11"/>
  <c r="CN28" i="11"/>
  <c r="CR28" i="11"/>
  <c r="CV28" i="11"/>
  <c r="D28" i="13"/>
  <c r="AE28" i="12"/>
  <c r="AI28" i="12"/>
  <c r="A28" i="12"/>
  <c r="AD28" i="12"/>
  <c r="AH28" i="12"/>
  <c r="AL28" i="12"/>
  <c r="AG28" i="12"/>
  <c r="AB28" i="12"/>
  <c r="AJ28" i="12"/>
  <c r="AC28" i="12"/>
  <c r="AK28" i="12"/>
  <c r="AF28" i="12"/>
  <c r="FD62" i="10"/>
  <c r="EY62" i="10"/>
  <c r="ET62" i="10"/>
  <c r="AR9" i="11"/>
  <c r="AV9" i="11"/>
  <c r="AZ9" i="11"/>
  <c r="AS9" i="11"/>
  <c r="AW9" i="11"/>
  <c r="BA9" i="11"/>
  <c r="AQ9" i="11"/>
  <c r="AU9" i="11"/>
  <c r="AY9" i="11"/>
  <c r="AX9" i="11"/>
  <c r="AP9" i="11"/>
  <c r="AT9" i="11"/>
  <c r="EV9" i="11"/>
  <c r="EZ9" i="11"/>
  <c r="FD9" i="11"/>
  <c r="EW9" i="11"/>
  <c r="FA9" i="11"/>
  <c r="FE9" i="11"/>
  <c r="EU9" i="11"/>
  <c r="EY9" i="11"/>
  <c r="FC9" i="11"/>
  <c r="ET9" i="11"/>
  <c r="EX9" i="11"/>
  <c r="FB9" i="11"/>
  <c r="FH9" i="11"/>
  <c r="FL9" i="11"/>
  <c r="FP9" i="11"/>
  <c r="FI9" i="11"/>
  <c r="FM9" i="11"/>
  <c r="FQ9" i="11"/>
  <c r="FG9" i="11"/>
  <c r="FK9" i="11"/>
  <c r="FO9" i="11"/>
  <c r="FF9" i="11"/>
  <c r="FJ9" i="11"/>
  <c r="FN9" i="11"/>
  <c r="CM19" i="11"/>
  <c r="CQ19" i="11"/>
  <c r="CU19" i="11"/>
  <c r="CN19" i="11"/>
  <c r="CR19" i="11"/>
  <c r="CV19" i="11"/>
  <c r="CO19" i="11"/>
  <c r="CS19" i="11"/>
  <c r="CW19" i="11"/>
  <c r="U19" i="11"/>
  <c r="CL19" i="11"/>
  <c r="CP19" i="11"/>
  <c r="CT19" i="11"/>
  <c r="FG19" i="11"/>
  <c r="FK19" i="11"/>
  <c r="FO19" i="11"/>
  <c r="FH19" i="11"/>
  <c r="FL19" i="11"/>
  <c r="FP19" i="11"/>
  <c r="FI19" i="11"/>
  <c r="FM19" i="11"/>
  <c r="FQ19" i="11"/>
  <c r="FF19" i="11"/>
  <c r="FJ19" i="11"/>
  <c r="FN19" i="11"/>
  <c r="EU19" i="11"/>
  <c r="EY19" i="11"/>
  <c r="FC19" i="11"/>
  <c r="EV19" i="11"/>
  <c r="EZ19" i="11"/>
  <c r="FD19" i="11"/>
  <c r="EW19" i="11"/>
  <c r="FA19" i="11"/>
  <c r="FE19" i="11"/>
  <c r="ET19" i="11"/>
  <c r="EX19" i="11"/>
  <c r="FB19" i="11"/>
  <c r="D52" i="13"/>
  <c r="A52" i="12"/>
  <c r="DW40" i="11"/>
  <c r="EA40" i="11"/>
  <c r="EE40" i="11"/>
  <c r="DX40" i="11"/>
  <c r="EB40" i="11"/>
  <c r="EF40" i="11"/>
  <c r="X40" i="11"/>
  <c r="DY40" i="11"/>
  <c r="EC40" i="11"/>
  <c r="EG40" i="11"/>
  <c r="DV40" i="11"/>
  <c r="DZ40" i="11"/>
  <c r="ED40" i="11"/>
  <c r="BO40" i="11"/>
  <c r="BS40" i="11"/>
  <c r="BW40" i="11"/>
  <c r="S40" i="11"/>
  <c r="BP40" i="11"/>
  <c r="BT40" i="11"/>
  <c r="BX40" i="11"/>
  <c r="BQ40" i="11"/>
  <c r="BU40" i="11"/>
  <c r="BY40" i="11"/>
  <c r="BN40" i="11"/>
  <c r="BR40" i="11"/>
  <c r="BV40" i="11"/>
  <c r="R40" i="11"/>
  <c r="BC40" i="11"/>
  <c r="BG40" i="11"/>
  <c r="BK40" i="11"/>
  <c r="BD40" i="11"/>
  <c r="BH40" i="11"/>
  <c r="BL40" i="11"/>
  <c r="BE40" i="11"/>
  <c r="BI40" i="11"/>
  <c r="BM40" i="11"/>
  <c r="BB40" i="11"/>
  <c r="BF40" i="11"/>
  <c r="BJ40" i="11"/>
  <c r="E21" i="18"/>
  <c r="J11" i="18"/>
  <c r="O22" i="18"/>
  <c r="F2" i="18"/>
  <c r="F4" i="18"/>
  <c r="E7" i="18"/>
  <c r="F20" i="18"/>
  <c r="L5" i="18"/>
  <c r="G12" i="18"/>
  <c r="L18" i="18"/>
  <c r="G22" i="18"/>
  <c r="M18" i="18"/>
  <c r="N22" i="18"/>
  <c r="E23" i="18"/>
  <c r="O18" i="18"/>
  <c r="N25" i="18"/>
  <c r="E19" i="18"/>
  <c r="F13" i="18"/>
  <c r="F9" i="18"/>
  <c r="EI34" i="11"/>
  <c r="EM34" i="11"/>
  <c r="EQ34" i="11"/>
  <c r="EJ34" i="11"/>
  <c r="EN34" i="11"/>
  <c r="ER34" i="11"/>
  <c r="EK34" i="11"/>
  <c r="EO34" i="11"/>
  <c r="ES34" i="11"/>
  <c r="EH34" i="11"/>
  <c r="EL34" i="11"/>
  <c r="EP34" i="11"/>
  <c r="N11" i="18"/>
  <c r="AQ62" i="10"/>
  <c r="H17" i="18"/>
  <c r="BE12" i="11"/>
  <c r="BI12" i="11"/>
  <c r="BM12" i="11"/>
  <c r="BB12" i="11"/>
  <c r="BF12" i="11"/>
  <c r="BJ12" i="11"/>
  <c r="BD12" i="11"/>
  <c r="BL12" i="11"/>
  <c r="BG12" i="11"/>
  <c r="BH12" i="11"/>
  <c r="BC12" i="11"/>
  <c r="BK12" i="11"/>
  <c r="F16" i="18"/>
  <c r="CO26" i="11"/>
  <c r="CS26" i="11"/>
  <c r="CW26" i="11"/>
  <c r="U26" i="11"/>
  <c r="CL26" i="11"/>
  <c r="CP26" i="11"/>
  <c r="CT26" i="11"/>
  <c r="CM26" i="11"/>
  <c r="CQ26" i="11"/>
  <c r="CU26" i="11"/>
  <c r="CN26" i="11"/>
  <c r="CR26" i="11"/>
  <c r="CV26" i="11"/>
  <c r="EK35" i="11"/>
  <c r="EO35" i="11"/>
  <c r="ES35" i="11"/>
  <c r="EH35" i="11"/>
  <c r="EL35" i="11"/>
  <c r="EP35" i="11"/>
  <c r="EI35" i="11"/>
  <c r="EM35" i="11"/>
  <c r="EQ35" i="11"/>
  <c r="EJ35" i="11"/>
  <c r="EN35" i="11"/>
  <c r="ER35" i="11"/>
  <c r="EW39" i="11"/>
  <c r="FA39" i="11"/>
  <c r="FE39" i="11"/>
  <c r="ET39" i="11"/>
  <c r="EX39" i="11"/>
  <c r="FB39" i="11"/>
  <c r="EU39" i="11"/>
  <c r="EY39" i="11"/>
  <c r="FC39" i="11"/>
  <c r="EV39" i="11"/>
  <c r="EZ39" i="11"/>
  <c r="FD39" i="11"/>
  <c r="EW24" i="11"/>
  <c r="FA24" i="11"/>
  <c r="FE24" i="11"/>
  <c r="ET24" i="11"/>
  <c r="EX24" i="11"/>
  <c r="FB24" i="11"/>
  <c r="EU24" i="11"/>
  <c r="EY24" i="11"/>
  <c r="FC24" i="11"/>
  <c r="EV24" i="11"/>
  <c r="EZ24" i="11"/>
  <c r="FD24" i="11"/>
  <c r="BN7" i="11"/>
  <c r="BR7" i="11"/>
  <c r="BV7" i="11"/>
  <c r="BO7" i="11"/>
  <c r="BS7" i="11"/>
  <c r="BW7" i="11"/>
  <c r="BP7" i="11"/>
  <c r="BT7" i="11"/>
  <c r="BX7" i="11"/>
  <c r="BQ7" i="11"/>
  <c r="BU7" i="11"/>
  <c r="BY7" i="11"/>
  <c r="AD62" i="11"/>
  <c r="D11" i="17" s="1"/>
  <c r="CV62" i="10"/>
  <c r="FG62" i="10"/>
  <c r="CM36" i="11"/>
  <c r="CQ36" i="11"/>
  <c r="CU36" i="11"/>
  <c r="CN36" i="11"/>
  <c r="CR36" i="11"/>
  <c r="CV36" i="11"/>
  <c r="CO36" i="11"/>
  <c r="CS36" i="11"/>
  <c r="CW36" i="11"/>
  <c r="U36" i="11"/>
  <c r="CL36" i="11"/>
  <c r="CP36" i="11"/>
  <c r="CT36" i="11"/>
  <c r="FG13" i="11"/>
  <c r="FK13" i="11"/>
  <c r="FO13" i="11"/>
  <c r="FH13" i="11"/>
  <c r="FL13" i="11"/>
  <c r="FP13" i="11"/>
  <c r="FF13" i="11"/>
  <c r="FN13" i="11"/>
  <c r="FI13" i="11"/>
  <c r="FQ13" i="11"/>
  <c r="FJ13" i="11"/>
  <c r="FM13" i="11"/>
  <c r="DK32" i="11"/>
  <c r="DO32" i="11"/>
  <c r="DS32" i="11"/>
  <c r="W32" i="11"/>
  <c r="DL32" i="11"/>
  <c r="DP32" i="11"/>
  <c r="DT32" i="11"/>
  <c r="DM32" i="11"/>
  <c r="DQ32" i="11"/>
  <c r="DU32" i="11"/>
  <c r="DJ32" i="11"/>
  <c r="DN32" i="11"/>
  <c r="DR32" i="11"/>
  <c r="D14" i="13"/>
  <c r="AE14" i="12"/>
  <c r="AI14" i="12"/>
  <c r="AB14" i="12"/>
  <c r="AF14" i="12"/>
  <c r="AJ14" i="12"/>
  <c r="AC14" i="12"/>
  <c r="AG14" i="12"/>
  <c r="AK14" i="12"/>
  <c r="A14" i="12"/>
  <c r="AD14" i="12"/>
  <c r="AH14" i="12"/>
  <c r="AL14" i="12"/>
  <c r="EI17" i="11"/>
  <c r="EM17" i="11"/>
  <c r="EQ17" i="11"/>
  <c r="EJ17" i="11"/>
  <c r="EN17" i="11"/>
  <c r="ER17" i="11"/>
  <c r="EK17" i="11"/>
  <c r="EO17" i="11"/>
  <c r="ES17" i="11"/>
  <c r="EH17" i="11"/>
  <c r="EL17" i="11"/>
  <c r="EP17" i="11"/>
  <c r="M5" i="18"/>
  <c r="CG62" i="10"/>
  <c r="H25" i="18"/>
  <c r="CA27" i="11"/>
  <c r="CE27" i="11"/>
  <c r="CI27" i="11"/>
  <c r="CB27" i="11"/>
  <c r="CF27" i="11"/>
  <c r="CJ27" i="11"/>
  <c r="T27" i="11"/>
  <c r="CC27" i="11"/>
  <c r="CG27" i="11"/>
  <c r="CK27" i="11"/>
  <c r="BZ27" i="11"/>
  <c r="CD27" i="11"/>
  <c r="CH27" i="11"/>
  <c r="BB16" i="11"/>
  <c r="BF16" i="11"/>
  <c r="BJ16" i="11"/>
  <c r="BE16" i="11"/>
  <c r="BK16" i="11"/>
  <c r="BG16" i="11"/>
  <c r="BL16" i="11"/>
  <c r="R16" i="11"/>
  <c r="BC16" i="11"/>
  <c r="BH16" i="11"/>
  <c r="BM16" i="11"/>
  <c r="BD16" i="11"/>
  <c r="BI16" i="11"/>
  <c r="DA22" i="11"/>
  <c r="DE22" i="11"/>
  <c r="DI22" i="11"/>
  <c r="CX22" i="11"/>
  <c r="DB22" i="11"/>
  <c r="DF22" i="11"/>
  <c r="V22" i="11"/>
  <c r="CY22" i="11"/>
  <c r="DC22" i="11"/>
  <c r="DG22" i="11"/>
  <c r="CZ22" i="11"/>
  <c r="DD22" i="11"/>
  <c r="DH22" i="11"/>
  <c r="D30" i="13"/>
  <c r="A30" i="12"/>
  <c r="AD30" i="12"/>
  <c r="AH30" i="12"/>
  <c r="AL30" i="12"/>
  <c r="AE30" i="12"/>
  <c r="AJ30" i="12"/>
  <c r="AF30" i="12"/>
  <c r="AK30" i="12"/>
  <c r="AB30" i="12"/>
  <c r="AG30" i="12"/>
  <c r="AC30" i="12"/>
  <c r="AI30" i="12"/>
  <c r="R29" i="11"/>
  <c r="BC29" i="11"/>
  <c r="BG29" i="11"/>
  <c r="BK29" i="11"/>
  <c r="BD29" i="11"/>
  <c r="BH29" i="11"/>
  <c r="BL29" i="11"/>
  <c r="BE29" i="11"/>
  <c r="BI29" i="11"/>
  <c r="BM29" i="11"/>
  <c r="BB29" i="11"/>
  <c r="BF29" i="11"/>
  <c r="BJ29" i="11"/>
  <c r="CM15" i="11"/>
  <c r="CQ15" i="11"/>
  <c r="CU15" i="11"/>
  <c r="CN15" i="11"/>
  <c r="CR15" i="11"/>
  <c r="CV15" i="11"/>
  <c r="U15" i="11"/>
  <c r="CL15" i="11"/>
  <c r="CT15" i="11"/>
  <c r="CO15" i="11"/>
  <c r="CW15" i="11"/>
  <c r="CP15" i="11"/>
  <c r="CS15" i="11"/>
  <c r="EU23" i="11"/>
  <c r="EY23" i="11"/>
  <c r="FC23" i="11"/>
  <c r="EV23" i="11"/>
  <c r="EZ23" i="11"/>
  <c r="FD23" i="11"/>
  <c r="EW23" i="11"/>
  <c r="FA23" i="11"/>
  <c r="FE23" i="11"/>
  <c r="ET23" i="11"/>
  <c r="EX23" i="11"/>
  <c r="FB23" i="11"/>
  <c r="V38" i="11"/>
  <c r="CY38" i="11"/>
  <c r="DC38" i="11"/>
  <c r="DG38" i="11"/>
  <c r="CZ38" i="11"/>
  <c r="DD38" i="11"/>
  <c r="DH38" i="11"/>
  <c r="DA38" i="11"/>
  <c r="DE38" i="11"/>
  <c r="DI38" i="11"/>
  <c r="CX38" i="11"/>
  <c r="DB38" i="11"/>
  <c r="DF38" i="11"/>
  <c r="N16" i="18"/>
  <c r="FA62" i="10"/>
  <c r="L16" i="18"/>
  <c r="AQ21" i="11"/>
  <c r="AU21" i="11"/>
  <c r="AY21" i="11"/>
  <c r="AR21" i="11"/>
  <c r="AV21" i="11"/>
  <c r="AZ21" i="11"/>
  <c r="AS21" i="11"/>
  <c r="AW21" i="11"/>
  <c r="BA21" i="11"/>
  <c r="Q21" i="11"/>
  <c r="AP21" i="11"/>
  <c r="AT21" i="11"/>
  <c r="AX21" i="11"/>
  <c r="L17" i="18"/>
  <c r="EI21" i="11"/>
  <c r="EM21" i="11"/>
  <c r="EQ21" i="11"/>
  <c r="EJ21" i="11"/>
  <c r="EN21" i="11"/>
  <c r="ER21" i="11"/>
  <c r="EK21" i="11"/>
  <c r="EO21" i="11"/>
  <c r="ES21" i="11"/>
  <c r="EH21" i="11"/>
  <c r="EL21" i="11"/>
  <c r="EP21" i="11"/>
  <c r="CA21" i="11"/>
  <c r="CE21" i="11"/>
  <c r="CI21" i="11"/>
  <c r="CB21" i="11"/>
  <c r="CF21" i="11"/>
  <c r="CJ21" i="11"/>
  <c r="T21" i="11"/>
  <c r="CC21" i="11"/>
  <c r="CG21" i="11"/>
  <c r="CK21" i="11"/>
  <c r="BZ21" i="11"/>
  <c r="CD21" i="11"/>
  <c r="CH21" i="11"/>
  <c r="D21" i="13"/>
  <c r="AC21" i="12"/>
  <c r="AG21" i="12"/>
  <c r="AK21" i="12"/>
  <c r="A21" i="12"/>
  <c r="AD21" i="12"/>
  <c r="AH21" i="12"/>
  <c r="AL21" i="12"/>
  <c r="AE21" i="12"/>
  <c r="AI21" i="12"/>
  <c r="AB21" i="12"/>
  <c r="AF21" i="12"/>
  <c r="AJ21" i="12"/>
  <c r="J19" i="18"/>
  <c r="J12" i="18"/>
  <c r="K17" i="18"/>
  <c r="DW34" i="11"/>
  <c r="EA34" i="11"/>
  <c r="EE34" i="11"/>
  <c r="DX34" i="11"/>
  <c r="EB34" i="11"/>
  <c r="EF34" i="11"/>
  <c r="X34" i="11"/>
  <c r="DY34" i="11"/>
  <c r="EC34" i="11"/>
  <c r="EG34" i="11"/>
  <c r="DV34" i="11"/>
  <c r="DZ34" i="11"/>
  <c r="ED34" i="11"/>
  <c r="BO34" i="11"/>
  <c r="BS34" i="11"/>
  <c r="BW34" i="11"/>
  <c r="S34" i="11"/>
  <c r="BP34" i="11"/>
  <c r="BT34" i="11"/>
  <c r="BX34" i="11"/>
  <c r="BQ34" i="11"/>
  <c r="BU34" i="11"/>
  <c r="BY34" i="11"/>
  <c r="BN34" i="11"/>
  <c r="BR34" i="11"/>
  <c r="BV34" i="11"/>
  <c r="R34" i="11"/>
  <c r="BC34" i="11"/>
  <c r="BG34" i="11"/>
  <c r="BK34" i="11"/>
  <c r="BD34" i="11"/>
  <c r="BH34" i="11"/>
  <c r="BL34" i="11"/>
  <c r="BE34" i="11"/>
  <c r="BI34" i="11"/>
  <c r="BM34" i="11"/>
  <c r="BB34" i="11"/>
  <c r="BF34" i="11"/>
  <c r="BJ34" i="11"/>
  <c r="N4" i="18"/>
  <c r="N10" i="18"/>
  <c r="N13" i="18"/>
  <c r="AZ62" i="10"/>
  <c r="AU62" i="10"/>
  <c r="W23" i="17"/>
  <c r="W49" i="17"/>
  <c r="W36" i="17"/>
  <c r="DP62" i="10"/>
  <c r="DK62" i="10"/>
  <c r="DU62" i="10"/>
  <c r="H16" i="18"/>
  <c r="DM37" i="11"/>
  <c r="DQ37" i="11"/>
  <c r="DU37" i="11"/>
  <c r="DJ37" i="11"/>
  <c r="DN37" i="11"/>
  <c r="DR37" i="11"/>
  <c r="DK37" i="11"/>
  <c r="DO37" i="11"/>
  <c r="DS37" i="11"/>
  <c r="W37" i="11"/>
  <c r="DL37" i="11"/>
  <c r="DP37" i="11"/>
  <c r="DT37" i="11"/>
  <c r="DA37" i="11"/>
  <c r="DE37" i="11"/>
  <c r="DI37" i="11"/>
  <c r="CX37" i="11"/>
  <c r="DB37" i="11"/>
  <c r="DF37" i="11"/>
  <c r="V37" i="11"/>
  <c r="CY37" i="11"/>
  <c r="DC37" i="11"/>
  <c r="DG37" i="11"/>
  <c r="CZ37" i="11"/>
  <c r="DD37" i="11"/>
  <c r="DH37" i="11"/>
  <c r="AS37" i="11"/>
  <c r="AW37" i="11"/>
  <c r="BA37" i="11"/>
  <c r="Q37" i="11"/>
  <c r="AP37" i="11"/>
  <c r="AT37" i="11"/>
  <c r="AX37" i="11"/>
  <c r="AQ37" i="11"/>
  <c r="AU37" i="11"/>
  <c r="AY37" i="11"/>
  <c r="AR37" i="11"/>
  <c r="AV37" i="11"/>
  <c r="AZ37" i="11"/>
  <c r="EW12" i="11"/>
  <c r="FA12" i="11"/>
  <c r="FE12" i="11"/>
  <c r="ET12" i="11"/>
  <c r="EX12" i="11"/>
  <c r="FB12" i="11"/>
  <c r="EV12" i="11"/>
  <c r="FD12" i="11"/>
  <c r="EY12" i="11"/>
  <c r="EZ12" i="11"/>
  <c r="EU12" i="11"/>
  <c r="FC12" i="11"/>
  <c r="DY12" i="11"/>
  <c r="EC12" i="11"/>
  <c r="EG12" i="11"/>
  <c r="DV12" i="11"/>
  <c r="DZ12" i="11"/>
  <c r="ED12" i="11"/>
  <c r="DX12" i="11"/>
  <c r="EF12" i="11"/>
  <c r="EA12" i="11"/>
  <c r="EB12" i="11"/>
  <c r="DW12" i="11"/>
  <c r="EE12" i="11"/>
  <c r="BQ12" i="11"/>
  <c r="BU12" i="11"/>
  <c r="BY12" i="11"/>
  <c r="BN12" i="11"/>
  <c r="BR12" i="11"/>
  <c r="BV12" i="11"/>
  <c r="BT12" i="11"/>
  <c r="BO12" i="11"/>
  <c r="BW12" i="11"/>
  <c r="BP12" i="11"/>
  <c r="BX12" i="11"/>
  <c r="BS12" i="11"/>
  <c r="F5" i="18"/>
  <c r="EI10" i="11"/>
  <c r="EM10" i="11"/>
  <c r="EQ10" i="11"/>
  <c r="EJ10" i="11"/>
  <c r="EN10" i="11"/>
  <c r="ER10" i="11"/>
  <c r="EK10" i="11"/>
  <c r="ES10" i="11"/>
  <c r="EL10" i="11"/>
  <c r="EO10" i="11"/>
  <c r="EH10" i="11"/>
  <c r="EP10" i="11"/>
  <c r="CY10" i="11"/>
  <c r="DC10" i="11"/>
  <c r="DG10" i="11"/>
  <c r="CZ10" i="11"/>
  <c r="DD10" i="11"/>
  <c r="DH10" i="11"/>
  <c r="CX10" i="11"/>
  <c r="DB10" i="11"/>
  <c r="DF10" i="11"/>
  <c r="DA10" i="11"/>
  <c r="DE10" i="11"/>
  <c r="DI10" i="11"/>
  <c r="M15" i="18"/>
  <c r="M26" i="18"/>
  <c r="EK26" i="11"/>
  <c r="EO26" i="11"/>
  <c r="ES26" i="11"/>
  <c r="EH26" i="11"/>
  <c r="EL26" i="11"/>
  <c r="EP26" i="11"/>
  <c r="EI26" i="11"/>
  <c r="EM26" i="11"/>
  <c r="EQ26" i="11"/>
  <c r="EJ26" i="11"/>
  <c r="EN26" i="11"/>
  <c r="ER26" i="11"/>
  <c r="T26" i="11"/>
  <c r="CC26" i="11"/>
  <c r="CG26" i="11"/>
  <c r="CK26" i="11"/>
  <c r="BZ26" i="11"/>
  <c r="CD26" i="11"/>
  <c r="CH26" i="11"/>
  <c r="CA26" i="11"/>
  <c r="CE26" i="11"/>
  <c r="CI26" i="11"/>
  <c r="CB26" i="11"/>
  <c r="CF26" i="11"/>
  <c r="CJ26" i="11"/>
  <c r="BQ35" i="11"/>
  <c r="BU35" i="11"/>
  <c r="BY35" i="11"/>
  <c r="BN35" i="11"/>
  <c r="BR35" i="11"/>
  <c r="BV35" i="11"/>
  <c r="BO35" i="11"/>
  <c r="BS35" i="11"/>
  <c r="BW35" i="11"/>
  <c r="S35" i="11"/>
  <c r="BP35" i="11"/>
  <c r="BT35" i="11"/>
  <c r="BX35" i="11"/>
  <c r="BE35" i="11"/>
  <c r="BI35" i="11"/>
  <c r="BM35" i="11"/>
  <c r="BB35" i="11"/>
  <c r="BF35" i="11"/>
  <c r="BJ35" i="11"/>
  <c r="R35" i="11"/>
  <c r="BC35" i="11"/>
  <c r="BG35" i="11"/>
  <c r="BK35" i="11"/>
  <c r="BD35" i="11"/>
  <c r="BH35" i="11"/>
  <c r="BL35" i="11"/>
  <c r="X35" i="11"/>
  <c r="DY35" i="11"/>
  <c r="EC35" i="11"/>
  <c r="EG35" i="11"/>
  <c r="DV35" i="11"/>
  <c r="DZ35" i="11"/>
  <c r="ED35" i="11"/>
  <c r="DW35" i="11"/>
  <c r="EA35" i="11"/>
  <c r="EE35" i="11"/>
  <c r="DX35" i="11"/>
  <c r="EB35" i="11"/>
  <c r="EF35" i="11"/>
  <c r="DM18" i="11"/>
  <c r="DQ18" i="11"/>
  <c r="DU18" i="11"/>
  <c r="DJ18" i="11"/>
  <c r="DN18" i="11"/>
  <c r="DR18" i="11"/>
  <c r="DK18" i="11"/>
  <c r="DO18" i="11"/>
  <c r="DS18" i="11"/>
  <c r="W18" i="11"/>
  <c r="DL18" i="11"/>
  <c r="DP18" i="11"/>
  <c r="DT18" i="11"/>
  <c r="DA18" i="11"/>
  <c r="DE18" i="11"/>
  <c r="DI18" i="11"/>
  <c r="CX18" i="11"/>
  <c r="DB18" i="11"/>
  <c r="DF18" i="11"/>
  <c r="V18" i="11"/>
  <c r="CY18" i="11"/>
  <c r="DC18" i="11"/>
  <c r="DG18" i="11"/>
  <c r="CZ18" i="11"/>
  <c r="DD18" i="11"/>
  <c r="DH18" i="11"/>
  <c r="AS18" i="11"/>
  <c r="AW18" i="11"/>
  <c r="BA18" i="11"/>
  <c r="Q18" i="11"/>
  <c r="AP18" i="11"/>
  <c r="AT18" i="11"/>
  <c r="AX18" i="11"/>
  <c r="AQ18" i="11"/>
  <c r="AU18" i="11"/>
  <c r="AY18" i="11"/>
  <c r="AR18" i="11"/>
  <c r="AV18" i="11"/>
  <c r="AZ18" i="11"/>
  <c r="EK39" i="11"/>
  <c r="EO39" i="11"/>
  <c r="ES39" i="11"/>
  <c r="EH39" i="11"/>
  <c r="EL39" i="11"/>
  <c r="EP39" i="11"/>
  <c r="EI39" i="11"/>
  <c r="EM39" i="11"/>
  <c r="EQ39" i="11"/>
  <c r="EJ39" i="11"/>
  <c r="EN39" i="11"/>
  <c r="ER39" i="11"/>
  <c r="T39" i="11"/>
  <c r="CC39" i="11"/>
  <c r="CG39" i="11"/>
  <c r="CK39" i="11"/>
  <c r="BZ39" i="11"/>
  <c r="CD39" i="11"/>
  <c r="CH39" i="11"/>
  <c r="CA39" i="11"/>
  <c r="CE39" i="11"/>
  <c r="CI39" i="11"/>
  <c r="CB39" i="11"/>
  <c r="CF39" i="11"/>
  <c r="CJ39" i="11"/>
  <c r="D48" i="13"/>
  <c r="A48" i="12"/>
  <c r="N19" i="18"/>
  <c r="EK24" i="11"/>
  <c r="EO24" i="11"/>
  <c r="ES24" i="11"/>
  <c r="EH24" i="11"/>
  <c r="EL24" i="11"/>
  <c r="EP24" i="11"/>
  <c r="EI24" i="11"/>
  <c r="EM24" i="11"/>
  <c r="EQ24" i="11"/>
  <c r="EJ24" i="11"/>
  <c r="EN24" i="11"/>
  <c r="ER24" i="11"/>
  <c r="T24" i="11"/>
  <c r="CC24" i="11"/>
  <c r="CG24" i="11"/>
  <c r="CK24" i="11"/>
  <c r="BZ24" i="11"/>
  <c r="CD24" i="11"/>
  <c r="CH24" i="11"/>
  <c r="CA24" i="11"/>
  <c r="CE24" i="11"/>
  <c r="CI24" i="11"/>
  <c r="CB24" i="11"/>
  <c r="CF24" i="11"/>
  <c r="CJ24" i="11"/>
  <c r="BQ33" i="11"/>
  <c r="BU33" i="11"/>
  <c r="BY33" i="11"/>
  <c r="BN33" i="11"/>
  <c r="BR33" i="11"/>
  <c r="BV33" i="11"/>
  <c r="BO33" i="11"/>
  <c r="BS33" i="11"/>
  <c r="BW33" i="11"/>
  <c r="S33" i="11"/>
  <c r="BP33" i="11"/>
  <c r="BT33" i="11"/>
  <c r="BX33" i="11"/>
  <c r="BE33" i="11"/>
  <c r="BI33" i="11"/>
  <c r="BM33" i="11"/>
  <c r="BB33" i="11"/>
  <c r="BF33" i="11"/>
  <c r="BJ33" i="11"/>
  <c r="R33" i="11"/>
  <c r="BC33" i="11"/>
  <c r="BG33" i="11"/>
  <c r="BK33" i="11"/>
  <c r="BD33" i="11"/>
  <c r="BH33" i="11"/>
  <c r="BL33" i="11"/>
  <c r="X33" i="11"/>
  <c r="DY33" i="11"/>
  <c r="EC33" i="11"/>
  <c r="EG33" i="11"/>
  <c r="DV33" i="11"/>
  <c r="DZ33" i="11"/>
  <c r="ED33" i="11"/>
  <c r="DW33" i="11"/>
  <c r="EA33" i="11"/>
  <c r="EE33" i="11"/>
  <c r="DX33" i="11"/>
  <c r="EB33" i="11"/>
  <c r="EF33" i="11"/>
  <c r="CM25" i="11"/>
  <c r="CQ25" i="11"/>
  <c r="CU25" i="11"/>
  <c r="CN25" i="11"/>
  <c r="CR25" i="11"/>
  <c r="CV25" i="11"/>
  <c r="CO25" i="11"/>
  <c r="CS25" i="11"/>
  <c r="CW25" i="11"/>
  <c r="U25" i="11"/>
  <c r="CL25" i="11"/>
  <c r="CP25" i="11"/>
  <c r="CT25" i="11"/>
  <c r="FG25" i="11"/>
  <c r="FK25" i="11"/>
  <c r="FO25" i="11"/>
  <c r="FH25" i="11"/>
  <c r="FL25" i="11"/>
  <c r="FP25" i="11"/>
  <c r="FI25" i="11"/>
  <c r="FM25" i="11"/>
  <c r="FQ25" i="11"/>
  <c r="FF25" i="11"/>
  <c r="FJ25" i="11"/>
  <c r="FN25" i="11"/>
  <c r="EU25" i="11"/>
  <c r="EY25" i="11"/>
  <c r="FC25" i="11"/>
  <c r="EV25" i="11"/>
  <c r="EZ25" i="11"/>
  <c r="FD25" i="11"/>
  <c r="EW25" i="11"/>
  <c r="FA25" i="11"/>
  <c r="FE25" i="11"/>
  <c r="ET25" i="11"/>
  <c r="EX25" i="11"/>
  <c r="FB25" i="11"/>
  <c r="DV11" i="11"/>
  <c r="DZ11" i="11"/>
  <c r="ED11" i="11"/>
  <c r="DW11" i="11"/>
  <c r="EA11" i="11"/>
  <c r="EE11" i="11"/>
  <c r="DX11" i="11"/>
  <c r="EF11" i="11"/>
  <c r="DY11" i="11"/>
  <c r="EG11" i="11"/>
  <c r="EB11" i="11"/>
  <c r="EC11" i="11"/>
  <c r="BN11" i="11"/>
  <c r="BR11" i="11"/>
  <c r="BV11" i="11"/>
  <c r="BO11" i="11"/>
  <c r="BS11" i="11"/>
  <c r="BW11" i="11"/>
  <c r="BT11" i="11"/>
  <c r="BU11" i="11"/>
  <c r="BP11" i="11"/>
  <c r="BX11" i="11"/>
  <c r="BQ11" i="11"/>
  <c r="BY11" i="11"/>
  <c r="DJ7" i="11"/>
  <c r="DN7" i="11"/>
  <c r="DR7" i="11"/>
  <c r="DK7" i="11"/>
  <c r="DO7" i="11"/>
  <c r="DS7" i="11"/>
  <c r="DL7" i="11"/>
  <c r="DP7" i="11"/>
  <c r="DT7" i="11"/>
  <c r="DM7" i="11"/>
  <c r="DQ7" i="11"/>
  <c r="DU7" i="11"/>
  <c r="AH62" i="11"/>
  <c r="H11" i="17" s="1"/>
  <c r="ET7" i="11"/>
  <c r="EX7" i="11"/>
  <c r="FB7" i="11"/>
  <c r="EU7" i="11"/>
  <c r="EY7" i="11"/>
  <c r="FC7" i="11"/>
  <c r="EV7" i="11"/>
  <c r="EZ7" i="11"/>
  <c r="FD7" i="11"/>
  <c r="EW7" i="11"/>
  <c r="FA7" i="11"/>
  <c r="FE7" i="11"/>
  <c r="AK62" i="11"/>
  <c r="K11" i="17" s="1"/>
  <c r="AP11" i="11"/>
  <c r="AT11" i="11"/>
  <c r="AX11" i="11"/>
  <c r="AQ11" i="11"/>
  <c r="AU11" i="11"/>
  <c r="AY11" i="11"/>
  <c r="AV11" i="11"/>
  <c r="AW11" i="11"/>
  <c r="AR11" i="11"/>
  <c r="AZ11" i="11"/>
  <c r="AS11" i="11"/>
  <c r="BA11" i="11"/>
  <c r="CU62" i="10"/>
  <c r="CP62" i="10"/>
  <c r="CO62" i="10"/>
  <c r="FP62" i="10"/>
  <c r="FK62" i="10"/>
  <c r="FF62" i="10"/>
  <c r="H20" i="18"/>
  <c r="DM41" i="11"/>
  <c r="DQ41" i="11"/>
  <c r="DU41" i="11"/>
  <c r="DJ41" i="11"/>
  <c r="DN41" i="11"/>
  <c r="DR41" i="11"/>
  <c r="DK41" i="11"/>
  <c r="DO41" i="11"/>
  <c r="DS41" i="11"/>
  <c r="W41" i="11"/>
  <c r="DL41" i="11"/>
  <c r="DP41" i="11"/>
  <c r="DT41" i="11"/>
  <c r="DA41" i="11"/>
  <c r="DE41" i="11"/>
  <c r="DI41" i="11"/>
  <c r="CX41" i="11"/>
  <c r="DB41" i="11"/>
  <c r="DF41" i="11"/>
  <c r="V41" i="11"/>
  <c r="CY41" i="11"/>
  <c r="DC41" i="11"/>
  <c r="DG41" i="11"/>
  <c r="CZ41" i="11"/>
  <c r="DD41" i="11"/>
  <c r="DH41" i="11"/>
  <c r="AS41" i="11"/>
  <c r="AW41" i="11"/>
  <c r="BA41" i="11"/>
  <c r="Q41" i="11"/>
  <c r="AP41" i="11"/>
  <c r="AT41" i="11"/>
  <c r="AX41" i="11"/>
  <c r="AQ41" i="11"/>
  <c r="AU41" i="11"/>
  <c r="AY41" i="11"/>
  <c r="AR41" i="11"/>
  <c r="AV41" i="11"/>
  <c r="AZ41" i="11"/>
  <c r="EI36" i="11"/>
  <c r="EM36" i="11"/>
  <c r="EQ36" i="11"/>
  <c r="EJ36" i="11"/>
  <c r="EN36" i="11"/>
  <c r="ER36" i="11"/>
  <c r="EK36" i="11"/>
  <c r="EO36" i="11"/>
  <c r="ES36" i="11"/>
  <c r="EH36" i="11"/>
  <c r="EL36" i="11"/>
  <c r="EP36" i="11"/>
  <c r="CA36" i="11"/>
  <c r="CE36" i="11"/>
  <c r="CI36" i="11"/>
  <c r="CB36" i="11"/>
  <c r="CF36" i="11"/>
  <c r="CJ36" i="11"/>
  <c r="T36" i="11"/>
  <c r="CC36" i="11"/>
  <c r="CG36" i="11"/>
  <c r="CK36" i="11"/>
  <c r="BZ36" i="11"/>
  <c r="CD36" i="11"/>
  <c r="CH36" i="11"/>
  <c r="D36" i="13"/>
  <c r="A36" i="12"/>
  <c r="AD36" i="12"/>
  <c r="AH36" i="12"/>
  <c r="AL36" i="12"/>
  <c r="AE36" i="12"/>
  <c r="AI36" i="12"/>
  <c r="AB36" i="12"/>
  <c r="AF36" i="12"/>
  <c r="AJ36" i="12"/>
  <c r="AC36" i="12"/>
  <c r="AG36" i="12"/>
  <c r="AK36" i="12"/>
  <c r="D50" i="13"/>
  <c r="A50" i="12"/>
  <c r="E10" i="18"/>
  <c r="D59" i="13"/>
  <c r="A59" i="12"/>
  <c r="DM43" i="11"/>
  <c r="DQ43" i="11"/>
  <c r="DU43" i="11"/>
  <c r="DJ43" i="11"/>
  <c r="DN43" i="11"/>
  <c r="DR43" i="11"/>
  <c r="DK43" i="11"/>
  <c r="DO43" i="11"/>
  <c r="DS43" i="11"/>
  <c r="W43" i="11"/>
  <c r="DL43" i="11"/>
  <c r="DP43" i="11"/>
  <c r="DT43" i="11"/>
  <c r="DA43" i="11"/>
  <c r="DE43" i="11"/>
  <c r="DI43" i="11"/>
  <c r="CX43" i="11"/>
  <c r="DB43" i="11"/>
  <c r="DF43" i="11"/>
  <c r="V43" i="11"/>
  <c r="CY43" i="11"/>
  <c r="DC43" i="11"/>
  <c r="DG43" i="11"/>
  <c r="CZ43" i="11"/>
  <c r="DD43" i="11"/>
  <c r="DH43" i="11"/>
  <c r="AS43" i="11"/>
  <c r="AW43" i="11"/>
  <c r="BA43" i="11"/>
  <c r="Q43" i="11"/>
  <c r="AP43" i="11"/>
  <c r="AT43" i="11"/>
  <c r="AX43" i="11"/>
  <c r="AQ43" i="11"/>
  <c r="AU43" i="11"/>
  <c r="AY43" i="11"/>
  <c r="AR43" i="11"/>
  <c r="AV43" i="11"/>
  <c r="AZ43" i="11"/>
  <c r="CA13" i="11"/>
  <c r="CE13" i="11"/>
  <c r="CI13" i="11"/>
  <c r="CB13" i="11"/>
  <c r="CF13" i="11"/>
  <c r="CJ13" i="11"/>
  <c r="CD13" i="11"/>
  <c r="CG13" i="11"/>
  <c r="BZ13" i="11"/>
  <c r="CH13" i="11"/>
  <c r="T13" i="11"/>
  <c r="CC13" i="11"/>
  <c r="CK13" i="11"/>
  <c r="CM13" i="11"/>
  <c r="CQ13" i="11"/>
  <c r="CU13" i="11"/>
  <c r="CN13" i="11"/>
  <c r="CR13" i="11"/>
  <c r="CV13" i="11"/>
  <c r="U13" i="11"/>
  <c r="CL13" i="11"/>
  <c r="CT13" i="11"/>
  <c r="CO13" i="11"/>
  <c r="CW13" i="11"/>
  <c r="CP13" i="11"/>
  <c r="CS13" i="11"/>
  <c r="D13" i="13"/>
  <c r="AC13" i="12"/>
  <c r="AG13" i="12"/>
  <c r="AK13" i="12"/>
  <c r="A13" i="12"/>
  <c r="AD13" i="12"/>
  <c r="AH13" i="12"/>
  <c r="AL13" i="12"/>
  <c r="AE13" i="12"/>
  <c r="AI13" i="12"/>
  <c r="AB13" i="12"/>
  <c r="AF13" i="12"/>
  <c r="AJ13" i="12"/>
  <c r="G16" i="18"/>
  <c r="CM32" i="11"/>
  <c r="CQ32" i="11"/>
  <c r="CU32" i="11"/>
  <c r="CN32" i="11"/>
  <c r="CR32" i="11"/>
  <c r="CV32" i="11"/>
  <c r="CO32" i="11"/>
  <c r="CS32" i="11"/>
  <c r="CW32" i="11"/>
  <c r="U32" i="11"/>
  <c r="CL32" i="11"/>
  <c r="CP32" i="11"/>
  <c r="CT32" i="11"/>
  <c r="FG32" i="11"/>
  <c r="FK32" i="11"/>
  <c r="FO32" i="11"/>
  <c r="FH32" i="11"/>
  <c r="FL32" i="11"/>
  <c r="FP32" i="11"/>
  <c r="FI32" i="11"/>
  <c r="FM32" i="11"/>
  <c r="FQ32" i="11"/>
  <c r="FF32" i="11"/>
  <c r="FJ32" i="11"/>
  <c r="FN32" i="11"/>
  <c r="EU32" i="11"/>
  <c r="EY32" i="11"/>
  <c r="FC32" i="11"/>
  <c r="EV32" i="11"/>
  <c r="EZ32" i="11"/>
  <c r="FD32" i="11"/>
  <c r="EW32" i="11"/>
  <c r="FA32" i="11"/>
  <c r="FE32" i="11"/>
  <c r="ET32" i="11"/>
  <c r="EX32" i="11"/>
  <c r="FB32" i="11"/>
  <c r="E8" i="18"/>
  <c r="K20" i="18"/>
  <c r="BE14" i="11"/>
  <c r="BI14" i="11"/>
  <c r="BM14" i="11"/>
  <c r="BB14" i="11"/>
  <c r="BF14" i="11"/>
  <c r="BJ14" i="11"/>
  <c r="BD14" i="11"/>
  <c r="BL14" i="11"/>
  <c r="BG14" i="11"/>
  <c r="R14" i="11"/>
  <c r="BH14" i="11"/>
  <c r="BC14" i="11"/>
  <c r="BK14" i="11"/>
  <c r="EK14" i="11"/>
  <c r="EO14" i="11"/>
  <c r="ES14" i="11"/>
  <c r="EH14" i="11"/>
  <c r="EL14" i="11"/>
  <c r="EP14" i="11"/>
  <c r="EN14" i="11"/>
  <c r="EI14" i="11"/>
  <c r="EQ14" i="11"/>
  <c r="EJ14" i="11"/>
  <c r="ER14" i="11"/>
  <c r="EM14" i="11"/>
  <c r="T14" i="11"/>
  <c r="CC14" i="11"/>
  <c r="CG14" i="11"/>
  <c r="CK14" i="11"/>
  <c r="BZ14" i="11"/>
  <c r="CD14" i="11"/>
  <c r="CH14" i="11"/>
  <c r="CB14" i="11"/>
  <c r="CJ14" i="11"/>
  <c r="CE14" i="11"/>
  <c r="CF14" i="11"/>
  <c r="CA14" i="11"/>
  <c r="CI14" i="11"/>
  <c r="FI8" i="11"/>
  <c r="FM8" i="11"/>
  <c r="FQ8" i="11"/>
  <c r="FF8" i="11"/>
  <c r="FJ8" i="11"/>
  <c r="FN8" i="11"/>
  <c r="FH8" i="11"/>
  <c r="FL8" i="11"/>
  <c r="FP8" i="11"/>
  <c r="FG8" i="11"/>
  <c r="FK8" i="11"/>
  <c r="FO8" i="11"/>
  <c r="BE8" i="11"/>
  <c r="BI8" i="11"/>
  <c r="BM8" i="11"/>
  <c r="BB8" i="11"/>
  <c r="BF8" i="11"/>
  <c r="BJ8" i="11"/>
  <c r="BC8" i="11"/>
  <c r="BD8" i="11"/>
  <c r="BH8" i="11"/>
  <c r="BL8" i="11"/>
  <c r="BG8" i="11"/>
  <c r="BK8" i="11"/>
  <c r="EK8" i="11"/>
  <c r="EO8" i="11"/>
  <c r="ES8" i="11"/>
  <c r="EH8" i="11"/>
  <c r="EL8" i="11"/>
  <c r="EP8" i="11"/>
  <c r="EJ8" i="11"/>
  <c r="EN8" i="11"/>
  <c r="ER8" i="11"/>
  <c r="EQ8" i="11"/>
  <c r="EI8" i="11"/>
  <c r="EM8" i="11"/>
  <c r="H11" i="18"/>
  <c r="U17" i="11"/>
  <c r="CM17" i="11"/>
  <c r="CQ17" i="11"/>
  <c r="CU17" i="11"/>
  <c r="CN17" i="11"/>
  <c r="CR17" i="11"/>
  <c r="CV17" i="11"/>
  <c r="CO17" i="11"/>
  <c r="CS17" i="11"/>
  <c r="CW17" i="11"/>
  <c r="CL17" i="11"/>
  <c r="CP17" i="11"/>
  <c r="CT17" i="11"/>
  <c r="BD17" i="11"/>
  <c r="BH17" i="11"/>
  <c r="BL17" i="11"/>
  <c r="BF17" i="11"/>
  <c r="BK17" i="11"/>
  <c r="BB17" i="11"/>
  <c r="BG17" i="11"/>
  <c r="BM17" i="11"/>
  <c r="R17" i="11"/>
  <c r="BC17" i="11"/>
  <c r="BI17" i="11"/>
  <c r="BE17" i="11"/>
  <c r="BJ17" i="11"/>
  <c r="M11" i="18"/>
  <c r="M6" i="18"/>
  <c r="M9" i="18"/>
  <c r="CF62" i="10"/>
  <c r="CA62" i="10"/>
  <c r="H28" i="18" s="1"/>
  <c r="CK62" i="10"/>
  <c r="AJ62" i="10"/>
  <c r="J10" i="17" s="1"/>
  <c r="EQ62" i="10"/>
  <c r="EL62" i="10"/>
  <c r="EK62" i="10"/>
  <c r="DD62" i="10"/>
  <c r="CY62" i="10"/>
  <c r="DI62" i="10"/>
  <c r="H24" i="18"/>
  <c r="DW27" i="11"/>
  <c r="EA27" i="11"/>
  <c r="EE27" i="11"/>
  <c r="DX27" i="11"/>
  <c r="EB27" i="11"/>
  <c r="EF27" i="11"/>
  <c r="X27" i="11"/>
  <c r="DY27" i="11"/>
  <c r="EC27" i="11"/>
  <c r="EG27" i="11"/>
  <c r="DV27" i="11"/>
  <c r="DZ27" i="11"/>
  <c r="ED27" i="11"/>
  <c r="BO27" i="11"/>
  <c r="BS27" i="11"/>
  <c r="BW27" i="11"/>
  <c r="S27" i="11"/>
  <c r="BP27" i="11"/>
  <c r="BT27" i="11"/>
  <c r="BX27" i="11"/>
  <c r="BQ27" i="11"/>
  <c r="BU27" i="11"/>
  <c r="BY27" i="11"/>
  <c r="BN27" i="11"/>
  <c r="BR27" i="11"/>
  <c r="BV27" i="11"/>
  <c r="R27" i="11"/>
  <c r="BC27" i="11"/>
  <c r="BG27" i="11"/>
  <c r="BK27" i="11"/>
  <c r="BD27" i="11"/>
  <c r="BH27" i="11"/>
  <c r="BL27" i="11"/>
  <c r="BE27" i="11"/>
  <c r="BI27" i="11"/>
  <c r="BM27" i="11"/>
  <c r="BB27" i="11"/>
  <c r="BF27" i="11"/>
  <c r="BJ27" i="11"/>
  <c r="L13" i="18"/>
  <c r="ET16" i="11"/>
  <c r="EX16" i="11"/>
  <c r="FB16" i="11"/>
  <c r="EW16" i="11"/>
  <c r="FC16" i="11"/>
  <c r="EY16" i="11"/>
  <c r="FD16" i="11"/>
  <c r="EU16" i="11"/>
  <c r="EZ16" i="11"/>
  <c r="FE16" i="11"/>
  <c r="EV16" i="11"/>
  <c r="FA16" i="11"/>
  <c r="CX16" i="11"/>
  <c r="DB16" i="11"/>
  <c r="DF16" i="11"/>
  <c r="V16" i="11"/>
  <c r="DA16" i="11"/>
  <c r="DG16" i="11"/>
  <c r="DC16" i="11"/>
  <c r="DH16" i="11"/>
  <c r="CY16" i="11"/>
  <c r="DD16" i="11"/>
  <c r="DI16" i="11"/>
  <c r="CZ16" i="11"/>
  <c r="DE16" i="11"/>
  <c r="X16" i="11"/>
  <c r="DV16" i="11"/>
  <c r="DZ16" i="11"/>
  <c r="ED16" i="11"/>
  <c r="DW16" i="11"/>
  <c r="EB16" i="11"/>
  <c r="EG16" i="11"/>
  <c r="DX16" i="11"/>
  <c r="EC16" i="11"/>
  <c r="DY16" i="11"/>
  <c r="EE16" i="11"/>
  <c r="EA16" i="11"/>
  <c r="EF16" i="11"/>
  <c r="FI22" i="11"/>
  <c r="FM22" i="11"/>
  <c r="FQ22" i="11"/>
  <c r="FF22" i="11"/>
  <c r="FJ22" i="11"/>
  <c r="FN22" i="11"/>
  <c r="FG22" i="11"/>
  <c r="FK22" i="11"/>
  <c r="FO22" i="11"/>
  <c r="FH22" i="11"/>
  <c r="FL22" i="11"/>
  <c r="FP22" i="11"/>
  <c r="EW22" i="11"/>
  <c r="FA22" i="11"/>
  <c r="FE22" i="11"/>
  <c r="ET22" i="11"/>
  <c r="EX22" i="11"/>
  <c r="FB22" i="11"/>
  <c r="EU22" i="11"/>
  <c r="EY22" i="11"/>
  <c r="FC22" i="11"/>
  <c r="EV22" i="11"/>
  <c r="EZ22" i="11"/>
  <c r="FD22" i="11"/>
  <c r="CO22" i="11"/>
  <c r="CS22" i="11"/>
  <c r="CW22" i="11"/>
  <c r="U22" i="11"/>
  <c r="CL22" i="11"/>
  <c r="CP22" i="11"/>
  <c r="CT22" i="11"/>
  <c r="CM22" i="11"/>
  <c r="CQ22" i="11"/>
  <c r="CU22" i="11"/>
  <c r="CN22" i="11"/>
  <c r="CR22" i="11"/>
  <c r="CV22" i="11"/>
  <c r="D22" i="13"/>
  <c r="AE22" i="12"/>
  <c r="AI22" i="12"/>
  <c r="AB22" i="12"/>
  <c r="AF22" i="12"/>
  <c r="AJ22" i="12"/>
  <c r="AC22" i="12"/>
  <c r="AG22" i="12"/>
  <c r="AK22" i="12"/>
  <c r="A22" i="12"/>
  <c r="AD22" i="12"/>
  <c r="AH22" i="12"/>
  <c r="AL22" i="12"/>
  <c r="EK30" i="11"/>
  <c r="EO30" i="11"/>
  <c r="ES30" i="11"/>
  <c r="EH30" i="11"/>
  <c r="EL30" i="11"/>
  <c r="EP30" i="11"/>
  <c r="EI30" i="11"/>
  <c r="EM30" i="11"/>
  <c r="EQ30" i="11"/>
  <c r="EJ30" i="11"/>
  <c r="EN30" i="11"/>
  <c r="ER30" i="11"/>
  <c r="T30" i="11"/>
  <c r="CC30" i="11"/>
  <c r="CG30" i="11"/>
  <c r="CK30" i="11"/>
  <c r="BZ30" i="11"/>
  <c r="CD30" i="11"/>
  <c r="CH30" i="11"/>
  <c r="CA30" i="11"/>
  <c r="CE30" i="11"/>
  <c r="CI30" i="11"/>
  <c r="CB30" i="11"/>
  <c r="CF30" i="11"/>
  <c r="CJ30" i="11"/>
  <c r="BQ42" i="10"/>
  <c r="BQ62" i="10" s="1"/>
  <c r="BU42" i="10"/>
  <c r="BU62" i="10" s="1"/>
  <c r="BY42" i="10"/>
  <c r="BY62" i="10" s="1"/>
  <c r="BN42" i="10"/>
  <c r="BN62" i="10" s="1"/>
  <c r="BR42" i="10"/>
  <c r="BR62" i="10" s="1"/>
  <c r="BV42" i="10"/>
  <c r="BV62" i="10" s="1"/>
  <c r="BO42" i="10"/>
  <c r="BO62" i="10" s="1"/>
  <c r="BS42" i="10"/>
  <c r="BS62" i="10" s="1"/>
  <c r="BW42" i="10"/>
  <c r="BW62" i="10" s="1"/>
  <c r="S42" i="10"/>
  <c r="S62" i="10" s="1"/>
  <c r="D28" i="17" s="1"/>
  <c r="BP42" i="10"/>
  <c r="BP62" i="10" s="1"/>
  <c r="BT42" i="10"/>
  <c r="BT62" i="10" s="1"/>
  <c r="BX42" i="10"/>
  <c r="BE42" i="10"/>
  <c r="BE62" i="10" s="1"/>
  <c r="BI42" i="10"/>
  <c r="BI62" i="10" s="1"/>
  <c r="BM42" i="10"/>
  <c r="BM62" i="10" s="1"/>
  <c r="BB42" i="10"/>
  <c r="BB62" i="10" s="1"/>
  <c r="BF42" i="10"/>
  <c r="BF62" i="10" s="1"/>
  <c r="BJ42" i="10"/>
  <c r="BJ62" i="10" s="1"/>
  <c r="R42" i="10"/>
  <c r="R62" i="10" s="1"/>
  <c r="C28" i="17" s="1"/>
  <c r="BC42" i="10"/>
  <c r="BC62" i="10" s="1"/>
  <c r="BG42" i="10"/>
  <c r="BG62" i="10" s="1"/>
  <c r="BK42" i="10"/>
  <c r="BK62" i="10" s="1"/>
  <c r="BD42" i="10"/>
  <c r="BD62" i="10" s="1"/>
  <c r="BH42" i="10"/>
  <c r="BH62" i="10" s="1"/>
  <c r="BL42" i="10"/>
  <c r="BL62" i="10" s="1"/>
  <c r="X42" i="10"/>
  <c r="X62" i="10" s="1"/>
  <c r="I28" i="17" s="1"/>
  <c r="DY42" i="10"/>
  <c r="DY62" i="10" s="1"/>
  <c r="EC42" i="10"/>
  <c r="EC62" i="10" s="1"/>
  <c r="EG42" i="10"/>
  <c r="EG62" i="10" s="1"/>
  <c r="DV42" i="10"/>
  <c r="DV62" i="10" s="1"/>
  <c r="DZ42" i="10"/>
  <c r="DZ62" i="10" s="1"/>
  <c r="ED42" i="10"/>
  <c r="ED62" i="10" s="1"/>
  <c r="DW42" i="10"/>
  <c r="DW62" i="10" s="1"/>
  <c r="EA42" i="10"/>
  <c r="EA62" i="10" s="1"/>
  <c r="EE42" i="10"/>
  <c r="EE62" i="10" s="1"/>
  <c r="DX42" i="10"/>
  <c r="DX62" i="10" s="1"/>
  <c r="EB42" i="10"/>
  <c r="EB62" i="10" s="1"/>
  <c r="EF42" i="10"/>
  <c r="AQ29" i="11"/>
  <c r="AU29" i="11"/>
  <c r="AY29" i="11"/>
  <c r="AR29" i="11"/>
  <c r="AV29" i="11"/>
  <c r="AZ29" i="11"/>
  <c r="AS29" i="11"/>
  <c r="AW29" i="11"/>
  <c r="BA29" i="11"/>
  <c r="Q29" i="11"/>
  <c r="AP29" i="11"/>
  <c r="AT29" i="11"/>
  <c r="AX29" i="11"/>
  <c r="DK29" i="11"/>
  <c r="DO29" i="11"/>
  <c r="DS29" i="11"/>
  <c r="W29" i="11"/>
  <c r="DL29" i="11"/>
  <c r="DP29" i="11"/>
  <c r="DT29" i="11"/>
  <c r="DM29" i="11"/>
  <c r="DQ29" i="11"/>
  <c r="DU29" i="11"/>
  <c r="DJ29" i="11"/>
  <c r="DN29" i="11"/>
  <c r="DR29" i="11"/>
  <c r="V29" i="11"/>
  <c r="CY29" i="11"/>
  <c r="DC29" i="11"/>
  <c r="DG29" i="11"/>
  <c r="CZ29" i="11"/>
  <c r="DD29" i="11"/>
  <c r="DH29" i="11"/>
  <c r="DA29" i="11"/>
  <c r="DE29" i="11"/>
  <c r="DI29" i="11"/>
  <c r="CX29" i="11"/>
  <c r="DB29" i="11"/>
  <c r="DF29" i="11"/>
  <c r="L4" i="18"/>
  <c r="K10" i="18"/>
  <c r="DW15" i="11"/>
  <c r="EA15" i="11"/>
  <c r="EE15" i="11"/>
  <c r="DX15" i="11"/>
  <c r="EB15" i="11"/>
  <c r="EF15" i="11"/>
  <c r="DZ15" i="11"/>
  <c r="X15" i="11"/>
  <c r="EC15" i="11"/>
  <c r="DV15" i="11"/>
  <c r="ED15" i="11"/>
  <c r="DY15" i="11"/>
  <c r="EG15" i="11"/>
  <c r="BO15" i="11"/>
  <c r="BS15" i="11"/>
  <c r="BW15" i="11"/>
  <c r="S15" i="11"/>
  <c r="BP15" i="11"/>
  <c r="BT15" i="11"/>
  <c r="BX15" i="11"/>
  <c r="BN15" i="11"/>
  <c r="BV15" i="11"/>
  <c r="BQ15" i="11"/>
  <c r="BY15" i="11"/>
  <c r="BR15" i="11"/>
  <c r="BU15" i="11"/>
  <c r="R15" i="11"/>
  <c r="BC15" i="11"/>
  <c r="BG15" i="11"/>
  <c r="BK15" i="11"/>
  <c r="BD15" i="11"/>
  <c r="BH15" i="11"/>
  <c r="BL15" i="11"/>
  <c r="BF15" i="11"/>
  <c r="BI15" i="11"/>
  <c r="BB15" i="11"/>
  <c r="BJ15" i="11"/>
  <c r="BE15" i="11"/>
  <c r="BM15" i="11"/>
  <c r="EI23" i="11"/>
  <c r="EM23" i="11"/>
  <c r="EQ23" i="11"/>
  <c r="EJ23" i="11"/>
  <c r="EN23" i="11"/>
  <c r="ER23" i="11"/>
  <c r="EK23" i="11"/>
  <c r="EO23" i="11"/>
  <c r="ES23" i="11"/>
  <c r="EH23" i="11"/>
  <c r="EL23" i="11"/>
  <c r="EP23" i="11"/>
  <c r="CA23" i="11"/>
  <c r="CE23" i="11"/>
  <c r="CI23" i="11"/>
  <c r="CB23" i="11"/>
  <c r="CF23" i="11"/>
  <c r="CJ23" i="11"/>
  <c r="T23" i="11"/>
  <c r="CC23" i="11"/>
  <c r="CG23" i="11"/>
  <c r="CK23" i="11"/>
  <c r="BZ23" i="11"/>
  <c r="CD23" i="11"/>
  <c r="CH23" i="11"/>
  <c r="D23" i="13"/>
  <c r="AC23" i="12"/>
  <c r="AG23" i="12"/>
  <c r="AK23" i="12"/>
  <c r="A23" i="12"/>
  <c r="AD23" i="12"/>
  <c r="AH23" i="12"/>
  <c r="AL23" i="12"/>
  <c r="AB23" i="12"/>
  <c r="AF23" i="12"/>
  <c r="AJ23" i="12"/>
  <c r="AE23" i="12"/>
  <c r="AI23" i="12"/>
  <c r="CM38" i="11"/>
  <c r="CQ38" i="11"/>
  <c r="CU38" i="11"/>
  <c r="CN38" i="11"/>
  <c r="CR38" i="11"/>
  <c r="CV38" i="11"/>
  <c r="CO38" i="11"/>
  <c r="CS38" i="11"/>
  <c r="CW38" i="11"/>
  <c r="U38" i="11"/>
  <c r="CL38" i="11"/>
  <c r="CP38" i="11"/>
  <c r="CT38" i="11"/>
  <c r="FG38" i="11"/>
  <c r="FK38" i="11"/>
  <c r="FO38" i="11"/>
  <c r="FH38" i="11"/>
  <c r="FL38" i="11"/>
  <c r="FP38" i="11"/>
  <c r="FI38" i="11"/>
  <c r="FM38" i="11"/>
  <c r="FQ38" i="11"/>
  <c r="FF38" i="11"/>
  <c r="FJ38" i="11"/>
  <c r="FN38" i="11"/>
  <c r="EU38" i="11"/>
  <c r="EY38" i="11"/>
  <c r="FC38" i="11"/>
  <c r="EV38" i="11"/>
  <c r="EZ38" i="11"/>
  <c r="FD38" i="11"/>
  <c r="EW38" i="11"/>
  <c r="FA38" i="11"/>
  <c r="FE38" i="11"/>
  <c r="ET38" i="11"/>
  <c r="EX38" i="11"/>
  <c r="FB38" i="11"/>
  <c r="O8" i="18"/>
  <c r="O7" i="18"/>
  <c r="O2" i="18"/>
  <c r="BQ20" i="11"/>
  <c r="BU20" i="11"/>
  <c r="BY20" i="11"/>
  <c r="BN20" i="11"/>
  <c r="BR20" i="11"/>
  <c r="BV20" i="11"/>
  <c r="BO20" i="11"/>
  <c r="BS20" i="11"/>
  <c r="BW20" i="11"/>
  <c r="S20" i="11"/>
  <c r="BP20" i="11"/>
  <c r="BT20" i="11"/>
  <c r="BX20" i="11"/>
  <c r="BE20" i="11"/>
  <c r="BI20" i="11"/>
  <c r="BM20" i="11"/>
  <c r="BB20" i="11"/>
  <c r="BF20" i="11"/>
  <c r="BJ20" i="11"/>
  <c r="R20" i="11"/>
  <c r="BC20" i="11"/>
  <c r="BG20" i="11"/>
  <c r="BK20" i="11"/>
  <c r="BD20" i="11"/>
  <c r="BH20" i="11"/>
  <c r="BL20" i="11"/>
  <c r="X20" i="11"/>
  <c r="DY20" i="11"/>
  <c r="EC20" i="11"/>
  <c r="EG20" i="11"/>
  <c r="DV20" i="11"/>
  <c r="DZ20" i="11"/>
  <c r="ED20" i="11"/>
  <c r="DW20" i="11"/>
  <c r="EA20" i="11"/>
  <c r="EE20" i="11"/>
  <c r="DX20" i="11"/>
  <c r="EB20" i="11"/>
  <c r="EF20" i="11"/>
  <c r="DM28" i="11"/>
  <c r="DQ28" i="11"/>
  <c r="DU28" i="11"/>
  <c r="DJ28" i="11"/>
  <c r="DN28" i="11"/>
  <c r="DR28" i="11"/>
  <c r="DK28" i="11"/>
  <c r="DO28" i="11"/>
  <c r="DS28" i="11"/>
  <c r="W28" i="11"/>
  <c r="DL28" i="11"/>
  <c r="DP28" i="11"/>
  <c r="DT28" i="11"/>
  <c r="DA28" i="11"/>
  <c r="DE28" i="11"/>
  <c r="DI28" i="11"/>
  <c r="CX28" i="11"/>
  <c r="DB28" i="11"/>
  <c r="DF28" i="11"/>
  <c r="V28" i="11"/>
  <c r="CY28" i="11"/>
  <c r="DC28" i="11"/>
  <c r="DG28" i="11"/>
  <c r="CZ28" i="11"/>
  <c r="DD28" i="11"/>
  <c r="DH28" i="11"/>
  <c r="AS28" i="11"/>
  <c r="AW28" i="11"/>
  <c r="BA28" i="11"/>
  <c r="Q28" i="11"/>
  <c r="AP28" i="11"/>
  <c r="AT28" i="11"/>
  <c r="AX28" i="11"/>
  <c r="AQ28" i="11"/>
  <c r="AU28" i="11"/>
  <c r="AY28" i="11"/>
  <c r="AR28" i="11"/>
  <c r="AV28" i="11"/>
  <c r="AZ28" i="11"/>
  <c r="D53" i="13"/>
  <c r="A53" i="12"/>
  <c r="E9" i="18"/>
  <c r="EF62" i="10"/>
  <c r="EZ62" i="10"/>
  <c r="EU62" i="10"/>
  <c r="N30" i="18" s="1"/>
  <c r="FE62" i="10"/>
  <c r="BX62" i="10"/>
  <c r="H3" i="18"/>
  <c r="H14" i="18"/>
  <c r="CZ9" i="11"/>
  <c r="DD9" i="11"/>
  <c r="DH9" i="11"/>
  <c r="DA9" i="11"/>
  <c r="DE9" i="11"/>
  <c r="DI9" i="11"/>
  <c r="CY9" i="11"/>
  <c r="DC9" i="11"/>
  <c r="DG9" i="11"/>
  <c r="CX9" i="11"/>
  <c r="DB9" i="11"/>
  <c r="DF9" i="11"/>
  <c r="DL9" i="11"/>
  <c r="DP9" i="11"/>
  <c r="DT9" i="11"/>
  <c r="DM9" i="11"/>
  <c r="DQ9" i="11"/>
  <c r="DU9" i="11"/>
  <c r="DK9" i="11"/>
  <c r="DO9" i="11"/>
  <c r="DS9" i="11"/>
  <c r="DJ9" i="11"/>
  <c r="DN9" i="11"/>
  <c r="DR9" i="11"/>
  <c r="AQ19" i="11"/>
  <c r="AU19" i="11"/>
  <c r="AY19" i="11"/>
  <c r="AR19" i="11"/>
  <c r="AV19" i="11"/>
  <c r="AZ19" i="11"/>
  <c r="AS19" i="11"/>
  <c r="AW19" i="11"/>
  <c r="BA19" i="11"/>
  <c r="Q19" i="11"/>
  <c r="AP19" i="11"/>
  <c r="AT19" i="11"/>
  <c r="AX19" i="11"/>
  <c r="DK19" i="11"/>
  <c r="DO19" i="11"/>
  <c r="DS19" i="11"/>
  <c r="W19" i="11"/>
  <c r="DL19" i="11"/>
  <c r="DP19" i="11"/>
  <c r="DT19" i="11"/>
  <c r="DM19" i="11"/>
  <c r="DQ19" i="11"/>
  <c r="DU19" i="11"/>
  <c r="DJ19" i="11"/>
  <c r="DN19" i="11"/>
  <c r="DR19" i="11"/>
  <c r="V19" i="11"/>
  <c r="CY19" i="11"/>
  <c r="DC19" i="11"/>
  <c r="DG19" i="11"/>
  <c r="CZ19" i="11"/>
  <c r="DD19" i="11"/>
  <c r="DH19" i="11"/>
  <c r="DA19" i="11"/>
  <c r="DE19" i="11"/>
  <c r="DI19" i="11"/>
  <c r="CX19" i="11"/>
  <c r="DB19" i="11"/>
  <c r="DF19" i="11"/>
  <c r="D56" i="13"/>
  <c r="A56" i="12"/>
  <c r="K7" i="18"/>
  <c r="EI40" i="11"/>
  <c r="EM40" i="11"/>
  <c r="EQ40" i="11"/>
  <c r="EJ40" i="11"/>
  <c r="EN40" i="11"/>
  <c r="ER40" i="11"/>
  <c r="EK40" i="11"/>
  <c r="EO40" i="11"/>
  <c r="ES40" i="11"/>
  <c r="EH40" i="11"/>
  <c r="EL40" i="11"/>
  <c r="EP40" i="11"/>
  <c r="CA40" i="11"/>
  <c r="CE40" i="11"/>
  <c r="CI40" i="11"/>
  <c r="CB40" i="11"/>
  <c r="CF40" i="11"/>
  <c r="CJ40" i="11"/>
  <c r="T40" i="11"/>
  <c r="CC40" i="11"/>
  <c r="CG40" i="11"/>
  <c r="CK40" i="11"/>
  <c r="BZ40" i="11"/>
  <c r="CD40" i="11"/>
  <c r="CH40" i="11"/>
  <c r="D40" i="13"/>
  <c r="A40" i="12"/>
  <c r="AD40" i="12"/>
  <c r="AH40" i="12"/>
  <c r="AL40" i="12"/>
  <c r="AE40" i="12"/>
  <c r="AI40" i="12"/>
  <c r="AB40" i="12"/>
  <c r="AF40" i="12"/>
  <c r="AJ40" i="12"/>
  <c r="AC40" i="12"/>
  <c r="AG40" i="12"/>
  <c r="AK40" i="12"/>
  <c r="F21" i="18"/>
  <c r="J22" i="18"/>
  <c r="G19" i="18"/>
  <c r="N17" i="18"/>
  <c r="H5" i="18"/>
  <c r="H18" i="18"/>
  <c r="E18" i="18"/>
  <c r="F12" i="18"/>
  <c r="G11" i="18"/>
  <c r="O25" i="18"/>
  <c r="E20" i="18"/>
  <c r="F6" i="18"/>
  <c r="M23" i="18"/>
  <c r="O19" i="18"/>
  <c r="N21" i="18"/>
  <c r="K21" i="18"/>
  <c r="F18" i="18"/>
  <c r="E17" i="18"/>
  <c r="N24" i="18"/>
  <c r="N18" i="18"/>
  <c r="J17" i="18"/>
  <c r="M16" i="18"/>
  <c r="L23" i="18"/>
  <c r="G23" i="18"/>
  <c r="M19" i="18"/>
  <c r="G10" i="18"/>
  <c r="G5" i="18"/>
  <c r="K19" i="18" l="1"/>
  <c r="I16" i="18"/>
  <c r="I19" i="18"/>
  <c r="I20" i="18"/>
  <c r="E24" i="18"/>
  <c r="K26" i="18"/>
  <c r="E22" i="18"/>
  <c r="E26" i="18"/>
  <c r="O26" i="18"/>
  <c r="K25" i="18"/>
  <c r="S22" i="17"/>
  <c r="I18" i="18"/>
  <c r="I24" i="18"/>
  <c r="I26" i="18"/>
  <c r="K23" i="18"/>
  <c r="S48" i="17"/>
  <c r="O35" i="17"/>
  <c r="I21" i="18"/>
  <c r="I22" i="18"/>
  <c r="I25" i="18"/>
  <c r="I23" i="18"/>
  <c r="O32" i="18"/>
  <c r="I33" i="18"/>
  <c r="N28" i="18"/>
  <c r="H32" i="18"/>
  <c r="L30" i="18"/>
  <c r="F27" i="18"/>
  <c r="F38" i="18"/>
  <c r="F31" i="18"/>
  <c r="F37" i="18"/>
  <c r="F33" i="18"/>
  <c r="F30" i="18"/>
  <c r="F29" i="18"/>
  <c r="F36" i="18"/>
  <c r="F34" i="18"/>
  <c r="F32" i="18"/>
  <c r="F28" i="18"/>
  <c r="F35" i="18"/>
  <c r="G27" i="18"/>
  <c r="G38" i="18"/>
  <c r="G33" i="18"/>
  <c r="G35" i="18"/>
  <c r="G32" i="18"/>
  <c r="G28" i="18"/>
  <c r="G31" i="18"/>
  <c r="G30" i="18"/>
  <c r="G34" i="18"/>
  <c r="G36" i="18"/>
  <c r="G37" i="18"/>
  <c r="G29" i="18"/>
  <c r="T23" i="17"/>
  <c r="T36" i="17"/>
  <c r="T49" i="17"/>
  <c r="K27" i="18"/>
  <c r="K38" i="18"/>
  <c r="K34" i="18"/>
  <c r="K37" i="18"/>
  <c r="K31" i="18"/>
  <c r="K30" i="18"/>
  <c r="K28" i="18"/>
  <c r="K32" i="18"/>
  <c r="K36" i="18"/>
  <c r="K29" i="18"/>
  <c r="K35" i="18"/>
  <c r="K33" i="18"/>
  <c r="S23" i="17"/>
  <c r="S36" i="17"/>
  <c r="S49" i="17"/>
  <c r="R23" i="17"/>
  <c r="R49" i="17"/>
  <c r="R36" i="17"/>
  <c r="V49" i="17"/>
  <c r="V23" i="17"/>
  <c r="V36" i="17"/>
  <c r="E38" i="18"/>
  <c r="E27" i="18"/>
  <c r="E30" i="18"/>
  <c r="E29" i="18"/>
  <c r="E36" i="18"/>
  <c r="E34" i="18"/>
  <c r="E35" i="18"/>
  <c r="E33" i="18"/>
  <c r="E37" i="18"/>
  <c r="E28" i="18"/>
  <c r="E31" i="18"/>
  <c r="E32" i="18"/>
  <c r="Q49" i="17"/>
  <c r="Q36" i="17"/>
  <c r="Q23" i="17"/>
  <c r="O23" i="17"/>
  <c r="O36" i="17"/>
  <c r="O49" i="17"/>
  <c r="U23" i="17"/>
  <c r="U49" i="17"/>
  <c r="U36" i="17"/>
  <c r="J30" i="18"/>
  <c r="M37" i="18"/>
  <c r="M36" i="18"/>
  <c r="M32" i="18"/>
  <c r="M29" i="18"/>
  <c r="M28" i="18"/>
  <c r="O35" i="18"/>
  <c r="EV40" i="12"/>
  <c r="EZ40" i="12"/>
  <c r="FD40" i="12"/>
  <c r="EW40" i="12"/>
  <c r="FA40" i="12"/>
  <c r="FE40" i="12"/>
  <c r="ET40" i="12"/>
  <c r="EX40" i="12"/>
  <c r="FB40" i="12"/>
  <c r="EU40" i="12"/>
  <c r="EY40" i="12"/>
  <c r="FC40" i="12"/>
  <c r="D56" i="14"/>
  <c r="A56" i="13"/>
  <c r="D23" i="14"/>
  <c r="A23" i="13"/>
  <c r="AD23" i="13"/>
  <c r="AH23" i="13"/>
  <c r="AL23" i="13"/>
  <c r="AE23" i="13"/>
  <c r="AI23" i="13"/>
  <c r="AB23" i="13"/>
  <c r="AF23" i="13"/>
  <c r="AJ23" i="13"/>
  <c r="AC23" i="13"/>
  <c r="AG23" i="13"/>
  <c r="AK23" i="13"/>
  <c r="X22" i="12"/>
  <c r="DY22" i="12"/>
  <c r="EC22" i="12"/>
  <c r="EG22" i="12"/>
  <c r="DV22" i="12"/>
  <c r="DZ22" i="12"/>
  <c r="ED22" i="12"/>
  <c r="DX22" i="12"/>
  <c r="EB22" i="12"/>
  <c r="EF22" i="12"/>
  <c r="DW22" i="12"/>
  <c r="EA22" i="12"/>
  <c r="EE22" i="12"/>
  <c r="W40" i="12"/>
  <c r="DL40" i="12"/>
  <c r="DP40" i="12"/>
  <c r="DT40" i="12"/>
  <c r="DM40" i="12"/>
  <c r="DQ40" i="12"/>
  <c r="DU40" i="12"/>
  <c r="DJ40" i="12"/>
  <c r="DN40" i="12"/>
  <c r="DR40" i="12"/>
  <c r="DK40" i="12"/>
  <c r="DO40" i="12"/>
  <c r="DS40" i="12"/>
  <c r="EU23" i="12"/>
  <c r="EY23" i="12"/>
  <c r="FC23" i="12"/>
  <c r="EV23" i="12"/>
  <c r="EZ23" i="12"/>
  <c r="FD23" i="12"/>
  <c r="ET23" i="12"/>
  <c r="EX23" i="12"/>
  <c r="FB23" i="12"/>
  <c r="EW23" i="12"/>
  <c r="FA23" i="12"/>
  <c r="FE23" i="12"/>
  <c r="BD40" i="12"/>
  <c r="BH40" i="12"/>
  <c r="BL40" i="12"/>
  <c r="BE40" i="12"/>
  <c r="BI40" i="12"/>
  <c r="BM40" i="12"/>
  <c r="BB40" i="12"/>
  <c r="BF40" i="12"/>
  <c r="BJ40" i="12"/>
  <c r="R40" i="12"/>
  <c r="BC40" i="12"/>
  <c r="BG40" i="12"/>
  <c r="BK40" i="12"/>
  <c r="DX40" i="12"/>
  <c r="EB40" i="12"/>
  <c r="EF40" i="12"/>
  <c r="X40" i="12"/>
  <c r="DY40" i="12"/>
  <c r="EC40" i="12"/>
  <c r="EG40" i="12"/>
  <c r="DV40" i="12"/>
  <c r="DZ40" i="12"/>
  <c r="ED40" i="12"/>
  <c r="DW40" i="12"/>
  <c r="EA40" i="12"/>
  <c r="EE40" i="12"/>
  <c r="EJ40" i="12"/>
  <c r="EN40" i="12"/>
  <c r="ER40" i="12"/>
  <c r="EK40" i="12"/>
  <c r="EO40" i="12"/>
  <c r="ES40" i="12"/>
  <c r="EH40" i="12"/>
  <c r="EL40" i="12"/>
  <c r="EP40" i="12"/>
  <c r="EI40" i="12"/>
  <c r="EM40" i="12"/>
  <c r="EQ40" i="12"/>
  <c r="CB40" i="12"/>
  <c r="CF40" i="12"/>
  <c r="CJ40" i="12"/>
  <c r="T40" i="12"/>
  <c r="CC40" i="12"/>
  <c r="CG40" i="12"/>
  <c r="CK40" i="12"/>
  <c r="BZ40" i="12"/>
  <c r="CD40" i="12"/>
  <c r="CH40" i="12"/>
  <c r="CA40" i="12"/>
  <c r="CE40" i="12"/>
  <c r="CI40" i="12"/>
  <c r="CM23" i="12"/>
  <c r="CQ23" i="12"/>
  <c r="CU23" i="12"/>
  <c r="CN23" i="12"/>
  <c r="CR23" i="12"/>
  <c r="CV23" i="12"/>
  <c r="U23" i="12"/>
  <c r="CL23" i="12"/>
  <c r="CP23" i="12"/>
  <c r="CT23" i="12"/>
  <c r="CO23" i="12"/>
  <c r="CS23" i="12"/>
  <c r="CW23" i="12"/>
  <c r="BO23" i="12"/>
  <c r="BS23" i="12"/>
  <c r="BW23" i="12"/>
  <c r="S23" i="12"/>
  <c r="BP23" i="12"/>
  <c r="BT23" i="12"/>
  <c r="BX23" i="12"/>
  <c r="BN23" i="12"/>
  <c r="BR23" i="12"/>
  <c r="BV23" i="12"/>
  <c r="BU23" i="12"/>
  <c r="BY23" i="12"/>
  <c r="BQ23" i="12"/>
  <c r="R23" i="12"/>
  <c r="BC23" i="12"/>
  <c r="BG23" i="12"/>
  <c r="BK23" i="12"/>
  <c r="BD23" i="12"/>
  <c r="BH23" i="12"/>
  <c r="BL23" i="12"/>
  <c r="BB23" i="12"/>
  <c r="BF23" i="12"/>
  <c r="BJ23" i="12"/>
  <c r="BE23" i="12"/>
  <c r="BI23" i="12"/>
  <c r="BM23" i="12"/>
  <c r="DM22" i="12"/>
  <c r="DQ22" i="12"/>
  <c r="DU22" i="12"/>
  <c r="DJ22" i="12"/>
  <c r="DN22" i="12"/>
  <c r="DR22" i="12"/>
  <c r="W22" i="12"/>
  <c r="DL22" i="12"/>
  <c r="DP22" i="12"/>
  <c r="DT22" i="12"/>
  <c r="DS22" i="12"/>
  <c r="DK22" i="12"/>
  <c r="DO22" i="12"/>
  <c r="DA22" i="12"/>
  <c r="DE22" i="12"/>
  <c r="DI22" i="12"/>
  <c r="CX22" i="12"/>
  <c r="DB22" i="12"/>
  <c r="DF22" i="12"/>
  <c r="V22" i="12"/>
  <c r="CY22" i="12"/>
  <c r="CZ22" i="12"/>
  <c r="DD22" i="12"/>
  <c r="DH22" i="12"/>
  <c r="DC22" i="12"/>
  <c r="DG22" i="12"/>
  <c r="AS22" i="12"/>
  <c r="AW22" i="12"/>
  <c r="BA22" i="12"/>
  <c r="Q22" i="12"/>
  <c r="AP22" i="12"/>
  <c r="AT22" i="12"/>
  <c r="AX22" i="12"/>
  <c r="AQ22" i="12"/>
  <c r="AU22" i="12"/>
  <c r="AY22" i="12"/>
  <c r="AR22" i="12"/>
  <c r="AV22" i="12"/>
  <c r="AZ22" i="12"/>
  <c r="AQ13" i="12"/>
  <c r="AU13" i="12"/>
  <c r="AY13" i="12"/>
  <c r="AR13" i="12"/>
  <c r="AV13" i="12"/>
  <c r="AZ13" i="12"/>
  <c r="AS13" i="12"/>
  <c r="AW13" i="12"/>
  <c r="BA13" i="12"/>
  <c r="Q13" i="12"/>
  <c r="AP13" i="12"/>
  <c r="AT13" i="12"/>
  <c r="AX13" i="12"/>
  <c r="DK13" i="12"/>
  <c r="DO13" i="12"/>
  <c r="DS13" i="12"/>
  <c r="W13" i="12"/>
  <c r="DL13" i="12"/>
  <c r="DP13" i="12"/>
  <c r="DT13" i="12"/>
  <c r="DM13" i="12"/>
  <c r="DQ13" i="12"/>
  <c r="DU13" i="12"/>
  <c r="DJ13" i="12"/>
  <c r="DN13" i="12"/>
  <c r="DR13" i="12"/>
  <c r="V13" i="12"/>
  <c r="CY13" i="12"/>
  <c r="DC13" i="12"/>
  <c r="DG13" i="12"/>
  <c r="CZ13" i="12"/>
  <c r="DD13" i="12"/>
  <c r="DH13" i="12"/>
  <c r="DA13" i="12"/>
  <c r="DE13" i="12"/>
  <c r="DI13" i="12"/>
  <c r="CX13" i="12"/>
  <c r="DB13" i="12"/>
  <c r="DF13" i="12"/>
  <c r="D50" i="14"/>
  <c r="A50" i="13"/>
  <c r="EJ36" i="12"/>
  <c r="EN36" i="12"/>
  <c r="ER36" i="12"/>
  <c r="EK36" i="12"/>
  <c r="EO36" i="12"/>
  <c r="ES36" i="12"/>
  <c r="EH36" i="12"/>
  <c r="EL36" i="12"/>
  <c r="EP36" i="12"/>
  <c r="EI36" i="12"/>
  <c r="EM36" i="12"/>
  <c r="EQ36" i="12"/>
  <c r="CB36" i="12"/>
  <c r="CF36" i="12"/>
  <c r="CJ36" i="12"/>
  <c r="T36" i="12"/>
  <c r="CC36" i="12"/>
  <c r="CG36" i="12"/>
  <c r="CK36" i="12"/>
  <c r="BZ36" i="12"/>
  <c r="CD36" i="12"/>
  <c r="CH36" i="12"/>
  <c r="CA36" i="12"/>
  <c r="CE36" i="12"/>
  <c r="CI36" i="12"/>
  <c r="DW21" i="12"/>
  <c r="EA21" i="12"/>
  <c r="EE21" i="12"/>
  <c r="DX21" i="12"/>
  <c r="EB21" i="12"/>
  <c r="EF21" i="12"/>
  <c r="X21" i="12"/>
  <c r="DY21" i="12"/>
  <c r="EC21" i="12"/>
  <c r="EG21" i="12"/>
  <c r="DV21" i="12"/>
  <c r="DZ21" i="12"/>
  <c r="ED21" i="12"/>
  <c r="BO21" i="12"/>
  <c r="BS21" i="12"/>
  <c r="BW21" i="12"/>
  <c r="S21" i="12"/>
  <c r="BP21" i="12"/>
  <c r="BT21" i="12"/>
  <c r="BX21" i="12"/>
  <c r="BQ21" i="12"/>
  <c r="BU21" i="12"/>
  <c r="BY21" i="12"/>
  <c r="BN21" i="12"/>
  <c r="BR21" i="12"/>
  <c r="BV21" i="12"/>
  <c r="R21" i="12"/>
  <c r="BC21" i="12"/>
  <c r="BG21" i="12"/>
  <c r="BK21" i="12"/>
  <c r="BD21" i="12"/>
  <c r="BH21" i="12"/>
  <c r="BL21" i="12"/>
  <c r="BE21" i="12"/>
  <c r="BI21" i="12"/>
  <c r="BM21" i="12"/>
  <c r="BB21" i="12"/>
  <c r="BF21" i="12"/>
  <c r="BJ21" i="12"/>
  <c r="BD30" i="12"/>
  <c r="BH30" i="12"/>
  <c r="BL30" i="12"/>
  <c r="BB30" i="12"/>
  <c r="BG30" i="12"/>
  <c r="BM30" i="12"/>
  <c r="R30" i="12"/>
  <c r="BC30" i="12"/>
  <c r="BI30" i="12"/>
  <c r="BE30" i="12"/>
  <c r="BJ30" i="12"/>
  <c r="BF30" i="12"/>
  <c r="BK30" i="12"/>
  <c r="CN30" i="12"/>
  <c r="CR30" i="12"/>
  <c r="CV30" i="12"/>
  <c r="CM30" i="12"/>
  <c r="CS30" i="12"/>
  <c r="CO30" i="12"/>
  <c r="CT30" i="12"/>
  <c r="CP30" i="12"/>
  <c r="CU30" i="12"/>
  <c r="U30" i="12"/>
  <c r="CL30" i="12"/>
  <c r="CQ30" i="12"/>
  <c r="CW30" i="12"/>
  <c r="W30" i="12"/>
  <c r="DL30" i="12"/>
  <c r="DP30" i="12"/>
  <c r="DT30" i="12"/>
  <c r="DN30" i="12"/>
  <c r="DS30" i="12"/>
  <c r="DJ30" i="12"/>
  <c r="DO30" i="12"/>
  <c r="DU30" i="12"/>
  <c r="DK30" i="12"/>
  <c r="DQ30" i="12"/>
  <c r="DM30" i="12"/>
  <c r="DR30" i="12"/>
  <c r="BQ14" i="12"/>
  <c r="BU14" i="12"/>
  <c r="BY14" i="12"/>
  <c r="BN14" i="12"/>
  <c r="BR14" i="12"/>
  <c r="BV14" i="12"/>
  <c r="BO14" i="12"/>
  <c r="BS14" i="12"/>
  <c r="BW14" i="12"/>
  <c r="S14" i="12"/>
  <c r="BP14" i="12"/>
  <c r="BT14" i="12"/>
  <c r="BX14" i="12"/>
  <c r="BE14" i="12"/>
  <c r="BI14" i="12"/>
  <c r="BM14" i="12"/>
  <c r="BB14" i="12"/>
  <c r="BF14" i="12"/>
  <c r="BJ14" i="12"/>
  <c r="R14" i="12"/>
  <c r="BC14" i="12"/>
  <c r="BG14" i="12"/>
  <c r="BK14" i="12"/>
  <c r="BD14" i="12"/>
  <c r="BH14" i="12"/>
  <c r="BL14" i="12"/>
  <c r="X14" i="12"/>
  <c r="DY14" i="12"/>
  <c r="EC14" i="12"/>
  <c r="EG14" i="12"/>
  <c r="DV14" i="12"/>
  <c r="DZ14" i="12"/>
  <c r="ED14" i="12"/>
  <c r="DW14" i="12"/>
  <c r="EA14" i="12"/>
  <c r="EE14" i="12"/>
  <c r="DX14" i="12"/>
  <c r="EB14" i="12"/>
  <c r="EF14" i="12"/>
  <c r="D52" i="14"/>
  <c r="A52" i="13"/>
  <c r="EV28" i="12"/>
  <c r="EZ28" i="12"/>
  <c r="FD28" i="12"/>
  <c r="EW28" i="12"/>
  <c r="FB28" i="12"/>
  <c r="EX28" i="12"/>
  <c r="FC28" i="12"/>
  <c r="ET28" i="12"/>
  <c r="EY28" i="12"/>
  <c r="FE28" i="12"/>
  <c r="EU28" i="12"/>
  <c r="FA28" i="12"/>
  <c r="CZ28" i="12"/>
  <c r="DD28" i="12"/>
  <c r="DH28" i="12"/>
  <c r="V28" i="12"/>
  <c r="DA28" i="12"/>
  <c r="DF28" i="12"/>
  <c r="DB28" i="12"/>
  <c r="DG28" i="12"/>
  <c r="CX28" i="12"/>
  <c r="DC28" i="12"/>
  <c r="DI28" i="12"/>
  <c r="CY28" i="12"/>
  <c r="DE28" i="12"/>
  <c r="EJ38" i="12"/>
  <c r="EN38" i="12"/>
  <c r="ER38" i="12"/>
  <c r="EK38" i="12"/>
  <c r="EO38" i="12"/>
  <c r="ES38" i="12"/>
  <c r="EH38" i="12"/>
  <c r="EL38" i="12"/>
  <c r="EP38" i="12"/>
  <c r="EI38" i="12"/>
  <c r="EM38" i="12"/>
  <c r="EQ38" i="12"/>
  <c r="CB38" i="12"/>
  <c r="CF38" i="12"/>
  <c r="CJ38" i="12"/>
  <c r="T38" i="12"/>
  <c r="CC38" i="12"/>
  <c r="CG38" i="12"/>
  <c r="CK38" i="12"/>
  <c r="BZ38" i="12"/>
  <c r="CD38" i="12"/>
  <c r="CH38" i="12"/>
  <c r="CA38" i="12"/>
  <c r="CE38" i="12"/>
  <c r="CI38" i="12"/>
  <c r="FI8" i="12"/>
  <c r="FM8" i="12"/>
  <c r="FQ8" i="12"/>
  <c r="FF8" i="12"/>
  <c r="FJ8" i="12"/>
  <c r="FN8" i="12"/>
  <c r="FG8" i="12"/>
  <c r="FK8" i="12"/>
  <c r="FO8" i="12"/>
  <c r="FH8" i="12"/>
  <c r="FL8" i="12"/>
  <c r="FP8" i="12"/>
  <c r="BE8" i="12"/>
  <c r="BI8" i="12"/>
  <c r="BM8" i="12"/>
  <c r="BB8" i="12"/>
  <c r="BF8" i="12"/>
  <c r="BJ8" i="12"/>
  <c r="BC8" i="12"/>
  <c r="BG8" i="12"/>
  <c r="BK8" i="12"/>
  <c r="BD8" i="12"/>
  <c r="BH8" i="12"/>
  <c r="BL8" i="12"/>
  <c r="EK8" i="12"/>
  <c r="EO8" i="12"/>
  <c r="ES8" i="12"/>
  <c r="EH8" i="12"/>
  <c r="EL8" i="12"/>
  <c r="EP8" i="12"/>
  <c r="EI8" i="12"/>
  <c r="EM8" i="12"/>
  <c r="EQ8" i="12"/>
  <c r="EJ8" i="12"/>
  <c r="EN8" i="12"/>
  <c r="ER8" i="12"/>
  <c r="BD32" i="12"/>
  <c r="BH32" i="12"/>
  <c r="BL32" i="12"/>
  <c r="BE32" i="12"/>
  <c r="BI32" i="12"/>
  <c r="BM32" i="12"/>
  <c r="BB32" i="12"/>
  <c r="BF32" i="12"/>
  <c r="BJ32" i="12"/>
  <c r="R32" i="12"/>
  <c r="BC32" i="12"/>
  <c r="BG32" i="12"/>
  <c r="BK32" i="12"/>
  <c r="W32" i="12"/>
  <c r="DL32" i="12"/>
  <c r="DP32" i="12"/>
  <c r="DT32" i="12"/>
  <c r="DM32" i="12"/>
  <c r="DQ32" i="12"/>
  <c r="DU32" i="12"/>
  <c r="DJ32" i="12"/>
  <c r="DN32" i="12"/>
  <c r="DR32" i="12"/>
  <c r="DK32" i="12"/>
  <c r="DO32" i="12"/>
  <c r="DS32" i="12"/>
  <c r="DV43" i="12"/>
  <c r="DZ43" i="12"/>
  <c r="ED43" i="12"/>
  <c r="DW43" i="12"/>
  <c r="EA43" i="12"/>
  <c r="EE43" i="12"/>
  <c r="DX43" i="12"/>
  <c r="EB43" i="12"/>
  <c r="EF43" i="12"/>
  <c r="X43" i="12"/>
  <c r="DY43" i="12"/>
  <c r="EC43" i="12"/>
  <c r="EG43" i="12"/>
  <c r="BN43" i="12"/>
  <c r="BR43" i="12"/>
  <c r="BV43" i="12"/>
  <c r="BO43" i="12"/>
  <c r="BS43" i="12"/>
  <c r="BW43" i="12"/>
  <c r="S43" i="12"/>
  <c r="BP43" i="12"/>
  <c r="BT43" i="12"/>
  <c r="BX43" i="12"/>
  <c r="BQ43" i="12"/>
  <c r="BU43" i="12"/>
  <c r="BY43" i="12"/>
  <c r="BB43" i="12"/>
  <c r="BF43" i="12"/>
  <c r="BJ43" i="12"/>
  <c r="R43" i="12"/>
  <c r="BC43" i="12"/>
  <c r="BG43" i="12"/>
  <c r="BK43" i="12"/>
  <c r="BD43" i="12"/>
  <c r="BH43" i="12"/>
  <c r="BL43" i="12"/>
  <c r="BE43" i="12"/>
  <c r="BI43" i="12"/>
  <c r="BM43" i="12"/>
  <c r="D43" i="14"/>
  <c r="AB43" i="13"/>
  <c r="AF43" i="13"/>
  <c r="AJ43" i="13"/>
  <c r="AE43" i="13"/>
  <c r="AI43" i="13"/>
  <c r="AH43" i="13"/>
  <c r="A43" i="13"/>
  <c r="AC43" i="13"/>
  <c r="AK43" i="13"/>
  <c r="AD43" i="13"/>
  <c r="AL43" i="13"/>
  <c r="AG43" i="13"/>
  <c r="DJ41" i="12"/>
  <c r="DN41" i="12"/>
  <c r="DR41" i="12"/>
  <c r="DK41" i="12"/>
  <c r="DO41" i="12"/>
  <c r="DS41" i="12"/>
  <c r="W41" i="12"/>
  <c r="DL41" i="12"/>
  <c r="DP41" i="12"/>
  <c r="DT41" i="12"/>
  <c r="DM41" i="12"/>
  <c r="DQ41" i="12"/>
  <c r="DU41" i="12"/>
  <c r="CX41" i="12"/>
  <c r="DB41" i="12"/>
  <c r="DF41" i="12"/>
  <c r="V41" i="12"/>
  <c r="CY41" i="12"/>
  <c r="DC41" i="12"/>
  <c r="DG41" i="12"/>
  <c r="CZ41" i="12"/>
  <c r="DD41" i="12"/>
  <c r="DH41" i="12"/>
  <c r="DA41" i="12"/>
  <c r="DE41" i="12"/>
  <c r="DI41" i="12"/>
  <c r="Q41" i="12"/>
  <c r="AP41" i="12"/>
  <c r="AT41" i="12"/>
  <c r="AX41" i="12"/>
  <c r="AQ41" i="12"/>
  <c r="AU41" i="12"/>
  <c r="AY41" i="12"/>
  <c r="AR41" i="12"/>
  <c r="AV41" i="12"/>
  <c r="AZ41" i="12"/>
  <c r="AS41" i="12"/>
  <c r="AW41" i="12"/>
  <c r="BA41" i="12"/>
  <c r="Y24" i="17"/>
  <c r="Y37" i="17"/>
  <c r="Y50" i="17"/>
  <c r="CM25" i="12"/>
  <c r="CQ25" i="12"/>
  <c r="CU25" i="12"/>
  <c r="CN25" i="12"/>
  <c r="CR25" i="12"/>
  <c r="CV25" i="12"/>
  <c r="U25" i="12"/>
  <c r="CL25" i="12"/>
  <c r="CP25" i="12"/>
  <c r="CT25" i="12"/>
  <c r="CO25" i="12"/>
  <c r="CS25" i="12"/>
  <c r="CW25" i="12"/>
  <c r="BO25" i="12"/>
  <c r="BS25" i="12"/>
  <c r="BW25" i="12"/>
  <c r="S25" i="12"/>
  <c r="BP25" i="12"/>
  <c r="BT25" i="12"/>
  <c r="BX25" i="12"/>
  <c r="BN25" i="12"/>
  <c r="BR25" i="12"/>
  <c r="BV25" i="12"/>
  <c r="BY25" i="12"/>
  <c r="BQ25" i="12"/>
  <c r="BU25" i="12"/>
  <c r="R25" i="12"/>
  <c r="BC25" i="12"/>
  <c r="BG25" i="12"/>
  <c r="BK25" i="12"/>
  <c r="BD25" i="12"/>
  <c r="BH25" i="12"/>
  <c r="BL25" i="12"/>
  <c r="BB25" i="12"/>
  <c r="BF25" i="12"/>
  <c r="BJ25" i="12"/>
  <c r="BI25" i="12"/>
  <c r="BM25" i="12"/>
  <c r="BE25" i="12"/>
  <c r="EK18" i="12"/>
  <c r="EO18" i="12"/>
  <c r="ES18" i="12"/>
  <c r="EH18" i="12"/>
  <c r="EL18" i="12"/>
  <c r="EP18" i="12"/>
  <c r="EI18" i="12"/>
  <c r="EM18" i="12"/>
  <c r="EQ18" i="12"/>
  <c r="EJ18" i="12"/>
  <c r="EN18" i="12"/>
  <c r="ER18" i="12"/>
  <c r="T18" i="12"/>
  <c r="CC18" i="12"/>
  <c r="CG18" i="12"/>
  <c r="CK18" i="12"/>
  <c r="BZ18" i="12"/>
  <c r="CD18" i="12"/>
  <c r="CH18" i="12"/>
  <c r="CA18" i="12"/>
  <c r="CE18" i="12"/>
  <c r="CI18" i="12"/>
  <c r="CB18" i="12"/>
  <c r="CF18" i="12"/>
  <c r="CJ18" i="12"/>
  <c r="BZ37" i="12"/>
  <c r="CD37" i="12"/>
  <c r="CH37" i="12"/>
  <c r="CA37" i="12"/>
  <c r="CE37" i="12"/>
  <c r="CI37" i="12"/>
  <c r="CB37" i="12"/>
  <c r="CF37" i="12"/>
  <c r="CJ37" i="12"/>
  <c r="T37" i="12"/>
  <c r="CC37" i="12"/>
  <c r="CG37" i="12"/>
  <c r="CK37" i="12"/>
  <c r="EH37" i="12"/>
  <c r="EL37" i="12"/>
  <c r="EP37" i="12"/>
  <c r="EI37" i="12"/>
  <c r="EM37" i="12"/>
  <c r="EQ37" i="12"/>
  <c r="EJ37" i="12"/>
  <c r="EN37" i="12"/>
  <c r="ER37" i="12"/>
  <c r="EK37" i="12"/>
  <c r="EO37" i="12"/>
  <c r="ES37" i="12"/>
  <c r="J37" i="18"/>
  <c r="DK27" i="12"/>
  <c r="DO27" i="12"/>
  <c r="DS27" i="12"/>
  <c r="DJ27" i="12"/>
  <c r="DN27" i="12"/>
  <c r="DR27" i="12"/>
  <c r="DM27" i="12"/>
  <c r="DU27" i="12"/>
  <c r="DP27" i="12"/>
  <c r="DQ27" i="12"/>
  <c r="W27" i="12"/>
  <c r="DL27" i="12"/>
  <c r="DT27" i="12"/>
  <c r="AQ27" i="12"/>
  <c r="AU27" i="12"/>
  <c r="AY27" i="12"/>
  <c r="Q27" i="12"/>
  <c r="AP27" i="12"/>
  <c r="AT27" i="12"/>
  <c r="AX27" i="12"/>
  <c r="AS27" i="12"/>
  <c r="BA27" i="12"/>
  <c r="AV27" i="12"/>
  <c r="AW27" i="12"/>
  <c r="AR27" i="12"/>
  <c r="AZ27" i="12"/>
  <c r="D27" i="14"/>
  <c r="A27" i="13"/>
  <c r="AD27" i="13"/>
  <c r="AH27" i="13"/>
  <c r="AL27" i="13"/>
  <c r="AE27" i="13"/>
  <c r="AI27" i="13"/>
  <c r="AB27" i="13"/>
  <c r="AF27" i="13"/>
  <c r="AJ27" i="13"/>
  <c r="AC27" i="13"/>
  <c r="AG27" i="13"/>
  <c r="AK27" i="13"/>
  <c r="L36" i="18"/>
  <c r="I34" i="18"/>
  <c r="FI24" i="12"/>
  <c r="FM24" i="12"/>
  <c r="FQ24" i="12"/>
  <c r="FF24" i="12"/>
  <c r="FJ24" i="12"/>
  <c r="FN24" i="12"/>
  <c r="FH24" i="12"/>
  <c r="FL24" i="12"/>
  <c r="FP24" i="12"/>
  <c r="FG24" i="12"/>
  <c r="FK24" i="12"/>
  <c r="FO24" i="12"/>
  <c r="EK24" i="12"/>
  <c r="EO24" i="12"/>
  <c r="ES24" i="12"/>
  <c r="EH24" i="12"/>
  <c r="EL24" i="12"/>
  <c r="EP24" i="12"/>
  <c r="EJ24" i="12"/>
  <c r="EN24" i="12"/>
  <c r="ER24" i="12"/>
  <c r="EM24" i="12"/>
  <c r="EQ24" i="12"/>
  <c r="EI24" i="12"/>
  <c r="T24" i="12"/>
  <c r="CC24" i="12"/>
  <c r="CG24" i="12"/>
  <c r="CK24" i="12"/>
  <c r="BZ24" i="12"/>
  <c r="CD24" i="12"/>
  <c r="CH24" i="12"/>
  <c r="CB24" i="12"/>
  <c r="CF24" i="12"/>
  <c r="CJ24" i="12"/>
  <c r="CA24" i="12"/>
  <c r="CE24" i="12"/>
  <c r="CI24" i="12"/>
  <c r="AQ19" i="12"/>
  <c r="AU19" i="12"/>
  <c r="AY19" i="12"/>
  <c r="AR19" i="12"/>
  <c r="AV19" i="12"/>
  <c r="AZ19" i="12"/>
  <c r="AS19" i="12"/>
  <c r="AW19" i="12"/>
  <c r="BA19" i="12"/>
  <c r="Q19" i="12"/>
  <c r="AP19" i="12"/>
  <c r="AT19" i="12"/>
  <c r="AX19" i="12"/>
  <c r="DK19" i="12"/>
  <c r="DO19" i="12"/>
  <c r="DS19" i="12"/>
  <c r="W19" i="12"/>
  <c r="DL19" i="12"/>
  <c r="DP19" i="12"/>
  <c r="DT19" i="12"/>
  <c r="DM19" i="12"/>
  <c r="DQ19" i="12"/>
  <c r="DU19" i="12"/>
  <c r="DJ19" i="12"/>
  <c r="DN19" i="12"/>
  <c r="DR19" i="12"/>
  <c r="V19" i="12"/>
  <c r="CY19" i="12"/>
  <c r="DC19" i="12"/>
  <c r="DG19" i="12"/>
  <c r="CZ19" i="12"/>
  <c r="DD19" i="12"/>
  <c r="DH19" i="12"/>
  <c r="DA19" i="12"/>
  <c r="DE19" i="12"/>
  <c r="DI19" i="12"/>
  <c r="CX19" i="12"/>
  <c r="DB19" i="12"/>
  <c r="DF19" i="12"/>
  <c r="DM20" i="12"/>
  <c r="DQ20" i="12"/>
  <c r="DU20" i="12"/>
  <c r="DJ20" i="12"/>
  <c r="DN20" i="12"/>
  <c r="DR20" i="12"/>
  <c r="DK20" i="12"/>
  <c r="DO20" i="12"/>
  <c r="DS20" i="12"/>
  <c r="W20" i="12"/>
  <c r="DL20" i="12"/>
  <c r="DP20" i="12"/>
  <c r="DT20" i="12"/>
  <c r="DA20" i="12"/>
  <c r="DE20" i="12"/>
  <c r="DI20" i="12"/>
  <c r="CX20" i="12"/>
  <c r="DB20" i="12"/>
  <c r="DF20" i="12"/>
  <c r="V20" i="12"/>
  <c r="CY20" i="12"/>
  <c r="DC20" i="12"/>
  <c r="DG20" i="12"/>
  <c r="CZ20" i="12"/>
  <c r="DD20" i="12"/>
  <c r="DH20" i="12"/>
  <c r="AS20" i="12"/>
  <c r="AW20" i="12"/>
  <c r="BA20" i="12"/>
  <c r="Q20" i="12"/>
  <c r="AP20" i="12"/>
  <c r="AT20" i="12"/>
  <c r="AX20" i="12"/>
  <c r="AQ20" i="12"/>
  <c r="AU20" i="12"/>
  <c r="AY20" i="12"/>
  <c r="AR20" i="12"/>
  <c r="AV20" i="12"/>
  <c r="AZ20" i="12"/>
  <c r="D55" i="14"/>
  <c r="A55" i="13"/>
  <c r="CX29" i="12"/>
  <c r="DB29" i="12"/>
  <c r="DF29" i="12"/>
  <c r="V29" i="12"/>
  <c r="DC29" i="12"/>
  <c r="DH29" i="12"/>
  <c r="CY29" i="12"/>
  <c r="DD29" i="12"/>
  <c r="DI29" i="12"/>
  <c r="CZ29" i="12"/>
  <c r="DE29" i="12"/>
  <c r="DA29" i="12"/>
  <c r="DG29" i="12"/>
  <c r="BN29" i="12"/>
  <c r="BR29" i="12"/>
  <c r="BV29" i="12"/>
  <c r="BQ29" i="12"/>
  <c r="BW29" i="12"/>
  <c r="BS29" i="12"/>
  <c r="BX29" i="12"/>
  <c r="S29" i="12"/>
  <c r="BO29" i="12"/>
  <c r="BT29" i="12"/>
  <c r="BY29" i="12"/>
  <c r="BP29" i="12"/>
  <c r="BU29" i="12"/>
  <c r="Q29" i="12"/>
  <c r="AP29" i="12"/>
  <c r="AT29" i="12"/>
  <c r="AX29" i="12"/>
  <c r="AQ29" i="12"/>
  <c r="AV29" i="12"/>
  <c r="BA29" i="12"/>
  <c r="AR29" i="12"/>
  <c r="AW29" i="12"/>
  <c r="AS29" i="12"/>
  <c r="AY29" i="12"/>
  <c r="AU29" i="12"/>
  <c r="AZ29" i="12"/>
  <c r="CM42" i="11"/>
  <c r="CQ42" i="11"/>
  <c r="CU42" i="11"/>
  <c r="CN42" i="11"/>
  <c r="CR42" i="11"/>
  <c r="CV42" i="11"/>
  <c r="CO42" i="11"/>
  <c r="CS42" i="11"/>
  <c r="CW42" i="11"/>
  <c r="U42" i="11"/>
  <c r="U62" i="11" s="1"/>
  <c r="F29" i="17" s="1"/>
  <c r="CL42" i="11"/>
  <c r="CP42" i="11"/>
  <c r="CP62" i="11" s="1"/>
  <c r="CT42" i="11"/>
  <c r="FG42" i="11"/>
  <c r="FG62" i="11" s="1"/>
  <c r="FK42" i="11"/>
  <c r="FO42" i="11"/>
  <c r="FH42" i="11"/>
  <c r="FL42" i="11"/>
  <c r="FL62" i="11" s="1"/>
  <c r="FP42" i="11"/>
  <c r="FI42" i="11"/>
  <c r="FM42" i="11"/>
  <c r="FQ42" i="11"/>
  <c r="FQ62" i="11" s="1"/>
  <c r="FF42" i="11"/>
  <c r="FJ42" i="11"/>
  <c r="FN42" i="11"/>
  <c r="EU42" i="11"/>
  <c r="EY42" i="11"/>
  <c r="FC42" i="11"/>
  <c r="EV42" i="11"/>
  <c r="EV62" i="11" s="1"/>
  <c r="EZ42" i="11"/>
  <c r="FD42" i="11"/>
  <c r="EW42" i="11"/>
  <c r="FA42" i="11"/>
  <c r="FA62" i="11" s="1"/>
  <c r="FE42" i="11"/>
  <c r="ET42" i="11"/>
  <c r="EX42" i="11"/>
  <c r="FB42" i="11"/>
  <c r="FB62" i="11" s="1"/>
  <c r="DM16" i="12"/>
  <c r="DQ16" i="12"/>
  <c r="DU16" i="12"/>
  <c r="DJ16" i="12"/>
  <c r="DN16" i="12"/>
  <c r="DR16" i="12"/>
  <c r="DK16" i="12"/>
  <c r="DO16" i="12"/>
  <c r="DS16" i="12"/>
  <c r="W16" i="12"/>
  <c r="DL16" i="12"/>
  <c r="DP16" i="12"/>
  <c r="DT16" i="12"/>
  <c r="DA16" i="12"/>
  <c r="DE16" i="12"/>
  <c r="DI16" i="12"/>
  <c r="CX16" i="12"/>
  <c r="DB16" i="12"/>
  <c r="DF16" i="12"/>
  <c r="V16" i="12"/>
  <c r="CY16" i="12"/>
  <c r="DC16" i="12"/>
  <c r="DG16" i="12"/>
  <c r="CZ16" i="12"/>
  <c r="DD16" i="12"/>
  <c r="DH16" i="12"/>
  <c r="AS16" i="12"/>
  <c r="AW16" i="12"/>
  <c r="BA16" i="12"/>
  <c r="Q16" i="12"/>
  <c r="AP16" i="12"/>
  <c r="AT16" i="12"/>
  <c r="AX16" i="12"/>
  <c r="AQ16" i="12"/>
  <c r="AU16" i="12"/>
  <c r="AY16" i="12"/>
  <c r="AR16" i="12"/>
  <c r="AV16" i="12"/>
  <c r="AZ16" i="12"/>
  <c r="DV7" i="12"/>
  <c r="DZ7" i="12"/>
  <c r="ED7" i="12"/>
  <c r="DW7" i="12"/>
  <c r="EA7" i="12"/>
  <c r="EE7" i="12"/>
  <c r="DX7" i="12"/>
  <c r="EB7" i="12"/>
  <c r="EF7" i="12"/>
  <c r="DY7" i="12"/>
  <c r="EC7" i="12"/>
  <c r="EG7" i="12"/>
  <c r="BN11" i="12"/>
  <c r="BR11" i="12"/>
  <c r="BV11" i="12"/>
  <c r="BO11" i="12"/>
  <c r="BS11" i="12"/>
  <c r="BW11" i="12"/>
  <c r="BP11" i="12"/>
  <c r="BT11" i="12"/>
  <c r="BX11" i="12"/>
  <c r="BQ11" i="12"/>
  <c r="BU11" i="12"/>
  <c r="BY11" i="12"/>
  <c r="Z62" i="12"/>
  <c r="K30" i="17" s="1"/>
  <c r="CX11" i="12"/>
  <c r="DB11" i="12"/>
  <c r="DF11" i="12"/>
  <c r="CY11" i="12"/>
  <c r="DC11" i="12"/>
  <c r="DG11" i="12"/>
  <c r="CZ11" i="12"/>
  <c r="DD11" i="12"/>
  <c r="DH11" i="12"/>
  <c r="DA11" i="12"/>
  <c r="DE11" i="12"/>
  <c r="DI11" i="12"/>
  <c r="BB7" i="12"/>
  <c r="BF7" i="12"/>
  <c r="BJ7" i="12"/>
  <c r="BC7" i="12"/>
  <c r="BG7" i="12"/>
  <c r="BK7" i="12"/>
  <c r="BD7" i="12"/>
  <c r="BH7" i="12"/>
  <c r="BL7" i="12"/>
  <c r="BE7" i="12"/>
  <c r="BI7" i="12"/>
  <c r="BM7" i="12"/>
  <c r="EH11" i="12"/>
  <c r="EL11" i="12"/>
  <c r="EP11" i="12"/>
  <c r="EI11" i="12"/>
  <c r="EM11" i="12"/>
  <c r="EQ11" i="12"/>
  <c r="EJ11" i="12"/>
  <c r="EN11" i="12"/>
  <c r="ER11" i="12"/>
  <c r="EK11" i="12"/>
  <c r="EO11" i="12"/>
  <c r="ES11" i="12"/>
  <c r="CL7" i="12"/>
  <c r="CP7" i="12"/>
  <c r="CT7" i="12"/>
  <c r="CM7" i="12"/>
  <c r="CQ7" i="12"/>
  <c r="CU7" i="12"/>
  <c r="CN7" i="12"/>
  <c r="CR7" i="12"/>
  <c r="CV7" i="12"/>
  <c r="CO7" i="12"/>
  <c r="CS7" i="12"/>
  <c r="CW7" i="12"/>
  <c r="D7" i="14"/>
  <c r="A7" i="13"/>
  <c r="S7" i="13"/>
  <c r="W7" i="13"/>
  <c r="AA7" i="13"/>
  <c r="AE7" i="13"/>
  <c r="AI7" i="13"/>
  <c r="R7" i="13"/>
  <c r="V7" i="13"/>
  <c r="Z7" i="13"/>
  <c r="AD7" i="13"/>
  <c r="AH7" i="13"/>
  <c r="AL7" i="13"/>
  <c r="AD11" i="13"/>
  <c r="AH11" i="13"/>
  <c r="AL11" i="13"/>
  <c r="X7" i="13"/>
  <c r="AF7" i="13"/>
  <c r="AE11" i="13"/>
  <c r="AJ11" i="13"/>
  <c r="Q7" i="13"/>
  <c r="Y7" i="13"/>
  <c r="AG7" i="13"/>
  <c r="AF11" i="13"/>
  <c r="AK11" i="13"/>
  <c r="T7" i="13"/>
  <c r="AB7" i="13"/>
  <c r="AJ7" i="13"/>
  <c r="AB11" i="13"/>
  <c r="AG11" i="13"/>
  <c r="U7" i="13"/>
  <c r="AC7" i="13"/>
  <c r="AK7" i="13"/>
  <c r="AC11" i="13"/>
  <c r="AI11" i="13"/>
  <c r="CO62" i="11"/>
  <c r="CU62" i="11"/>
  <c r="DJ33" i="12"/>
  <c r="DN33" i="12"/>
  <c r="DR33" i="12"/>
  <c r="DK33" i="12"/>
  <c r="DO33" i="12"/>
  <c r="DS33" i="12"/>
  <c r="W33" i="12"/>
  <c r="DL33" i="12"/>
  <c r="DP33" i="12"/>
  <c r="DT33" i="12"/>
  <c r="DM33" i="12"/>
  <c r="DQ33" i="12"/>
  <c r="DU33" i="12"/>
  <c r="CX33" i="12"/>
  <c r="DB33" i="12"/>
  <c r="DF33" i="12"/>
  <c r="V33" i="12"/>
  <c r="CY33" i="12"/>
  <c r="DC33" i="12"/>
  <c r="DG33" i="12"/>
  <c r="CZ33" i="12"/>
  <c r="DD33" i="12"/>
  <c r="DH33" i="12"/>
  <c r="DA33" i="12"/>
  <c r="DE33" i="12"/>
  <c r="DI33" i="12"/>
  <c r="Q33" i="12"/>
  <c r="AP33" i="12"/>
  <c r="AT33" i="12"/>
  <c r="AX33" i="12"/>
  <c r="AQ33" i="12"/>
  <c r="AU33" i="12"/>
  <c r="AY33" i="12"/>
  <c r="AR33" i="12"/>
  <c r="AV33" i="12"/>
  <c r="AZ33" i="12"/>
  <c r="AS33" i="12"/>
  <c r="AW33" i="12"/>
  <c r="BA33" i="12"/>
  <c r="FF35" i="12"/>
  <c r="FJ35" i="12"/>
  <c r="FN35" i="12"/>
  <c r="FG35" i="12"/>
  <c r="FK35" i="12"/>
  <c r="FO35" i="12"/>
  <c r="FH35" i="12"/>
  <c r="FL35" i="12"/>
  <c r="FP35" i="12"/>
  <c r="FI35" i="12"/>
  <c r="FM35" i="12"/>
  <c r="FQ35" i="12"/>
  <c r="ET35" i="12"/>
  <c r="EX35" i="12"/>
  <c r="FB35" i="12"/>
  <c r="EU35" i="12"/>
  <c r="EY35" i="12"/>
  <c r="FC35" i="12"/>
  <c r="EV35" i="12"/>
  <c r="EZ35" i="12"/>
  <c r="FD35" i="12"/>
  <c r="EW35" i="12"/>
  <c r="FA35" i="12"/>
  <c r="FE35" i="12"/>
  <c r="U35" i="12"/>
  <c r="CL35" i="12"/>
  <c r="CP35" i="12"/>
  <c r="CT35" i="12"/>
  <c r="CM35" i="12"/>
  <c r="CQ35" i="12"/>
  <c r="CU35" i="12"/>
  <c r="CN35" i="12"/>
  <c r="CR35" i="12"/>
  <c r="CV35" i="12"/>
  <c r="CO35" i="12"/>
  <c r="CS35" i="12"/>
  <c r="CW35" i="12"/>
  <c r="O30" i="18"/>
  <c r="DA12" i="12"/>
  <c r="DE12" i="12"/>
  <c r="DI12" i="12"/>
  <c r="CX12" i="12"/>
  <c r="DB12" i="12"/>
  <c r="DF12" i="12"/>
  <c r="CY12" i="12"/>
  <c r="DC12" i="12"/>
  <c r="DG12" i="12"/>
  <c r="CZ12" i="12"/>
  <c r="DD12" i="12"/>
  <c r="DH12" i="12"/>
  <c r="AS12" i="12"/>
  <c r="AW12" i="12"/>
  <c r="BA12" i="12"/>
  <c r="AP12" i="12"/>
  <c r="AT12" i="12"/>
  <c r="AX12" i="12"/>
  <c r="AQ12" i="12"/>
  <c r="AU12" i="12"/>
  <c r="AY12" i="12"/>
  <c r="AR12" i="12"/>
  <c r="AV12" i="12"/>
  <c r="AZ12" i="12"/>
  <c r="DM12" i="12"/>
  <c r="DQ12" i="12"/>
  <c r="DU12" i="12"/>
  <c r="DJ12" i="12"/>
  <c r="DN12" i="12"/>
  <c r="DR12" i="12"/>
  <c r="DK12" i="12"/>
  <c r="DO12" i="12"/>
  <c r="DS12" i="12"/>
  <c r="DL12" i="12"/>
  <c r="DP12" i="12"/>
  <c r="DT12" i="12"/>
  <c r="H30" i="18"/>
  <c r="AQ15" i="12"/>
  <c r="AU15" i="12"/>
  <c r="AY15" i="12"/>
  <c r="AR15" i="12"/>
  <c r="AV15" i="12"/>
  <c r="AZ15" i="12"/>
  <c r="AS15" i="12"/>
  <c r="AW15" i="12"/>
  <c r="BA15" i="12"/>
  <c r="Q15" i="12"/>
  <c r="AP15" i="12"/>
  <c r="AT15" i="12"/>
  <c r="AX15" i="12"/>
  <c r="DK15" i="12"/>
  <c r="DO15" i="12"/>
  <c r="DS15" i="12"/>
  <c r="W15" i="12"/>
  <c r="DL15" i="12"/>
  <c r="DP15" i="12"/>
  <c r="DT15" i="12"/>
  <c r="DM15" i="12"/>
  <c r="DQ15" i="12"/>
  <c r="DU15" i="12"/>
  <c r="DJ15" i="12"/>
  <c r="DN15" i="12"/>
  <c r="DR15" i="12"/>
  <c r="V15" i="12"/>
  <c r="CY15" i="12"/>
  <c r="DC15" i="12"/>
  <c r="DG15" i="12"/>
  <c r="CZ15" i="12"/>
  <c r="DD15" i="12"/>
  <c r="DH15" i="12"/>
  <c r="DA15" i="12"/>
  <c r="DE15" i="12"/>
  <c r="DI15" i="12"/>
  <c r="CX15" i="12"/>
  <c r="DB15" i="12"/>
  <c r="DF15" i="12"/>
  <c r="CM10" i="12"/>
  <c r="CQ10" i="12"/>
  <c r="CU10" i="12"/>
  <c r="CN10" i="12"/>
  <c r="CR10" i="12"/>
  <c r="CV10" i="12"/>
  <c r="CO10" i="12"/>
  <c r="CS10" i="12"/>
  <c r="CW10" i="12"/>
  <c r="CL10" i="12"/>
  <c r="CP10" i="12"/>
  <c r="CT10" i="12"/>
  <c r="DW10" i="12"/>
  <c r="EA10" i="12"/>
  <c r="EE10" i="12"/>
  <c r="DX10" i="12"/>
  <c r="EB10" i="12"/>
  <c r="EF10" i="12"/>
  <c r="DY10" i="12"/>
  <c r="EC10" i="12"/>
  <c r="EG10" i="12"/>
  <c r="DV10" i="12"/>
  <c r="DZ10" i="12"/>
  <c r="ED10" i="12"/>
  <c r="BO10" i="12"/>
  <c r="BS10" i="12"/>
  <c r="BW10" i="12"/>
  <c r="BP10" i="12"/>
  <c r="BT10" i="12"/>
  <c r="BX10" i="12"/>
  <c r="BQ10" i="12"/>
  <c r="BU10" i="12"/>
  <c r="BY10" i="12"/>
  <c r="BN10" i="12"/>
  <c r="BR10" i="12"/>
  <c r="BV10" i="12"/>
  <c r="EU10" i="12"/>
  <c r="EY10" i="12"/>
  <c r="FC10" i="12"/>
  <c r="EV10" i="12"/>
  <c r="EZ10" i="12"/>
  <c r="FD10" i="12"/>
  <c r="EW10" i="12"/>
  <c r="FA10" i="12"/>
  <c r="FE10" i="12"/>
  <c r="ET10" i="12"/>
  <c r="EX10" i="12"/>
  <c r="FB10" i="12"/>
  <c r="CZ34" i="12"/>
  <c r="DD34" i="12"/>
  <c r="DH34" i="12"/>
  <c r="DA34" i="12"/>
  <c r="DE34" i="12"/>
  <c r="DI34" i="12"/>
  <c r="CX34" i="12"/>
  <c r="DB34" i="12"/>
  <c r="DF34" i="12"/>
  <c r="V34" i="12"/>
  <c r="CY34" i="12"/>
  <c r="DC34" i="12"/>
  <c r="DG34" i="12"/>
  <c r="AR34" i="12"/>
  <c r="AV34" i="12"/>
  <c r="AZ34" i="12"/>
  <c r="AS34" i="12"/>
  <c r="AW34" i="12"/>
  <c r="BA34" i="12"/>
  <c r="Q34" i="12"/>
  <c r="AP34" i="12"/>
  <c r="AT34" i="12"/>
  <c r="AX34" i="12"/>
  <c r="AQ34" i="12"/>
  <c r="AU34" i="12"/>
  <c r="AY34" i="12"/>
  <c r="W34" i="12"/>
  <c r="DL34" i="12"/>
  <c r="DP34" i="12"/>
  <c r="DT34" i="12"/>
  <c r="DM34" i="12"/>
  <c r="DQ34" i="12"/>
  <c r="DU34" i="12"/>
  <c r="DJ34" i="12"/>
  <c r="DN34" i="12"/>
  <c r="DR34" i="12"/>
  <c r="DK34" i="12"/>
  <c r="DO34" i="12"/>
  <c r="DS34" i="12"/>
  <c r="BD9" i="12"/>
  <c r="BH9" i="12"/>
  <c r="BL9" i="12"/>
  <c r="BE9" i="12"/>
  <c r="BI9" i="12"/>
  <c r="BM9" i="12"/>
  <c r="BB9" i="12"/>
  <c r="BF9" i="12"/>
  <c r="BJ9" i="12"/>
  <c r="BC9" i="12"/>
  <c r="BG9" i="12"/>
  <c r="BK9" i="12"/>
  <c r="EJ9" i="12"/>
  <c r="EN9" i="12"/>
  <c r="ER9" i="12"/>
  <c r="EK9" i="12"/>
  <c r="EO9" i="12"/>
  <c r="ES9" i="12"/>
  <c r="EH9" i="12"/>
  <c r="EL9" i="12"/>
  <c r="EP9" i="12"/>
  <c r="EI9" i="12"/>
  <c r="EM9" i="12"/>
  <c r="EQ9" i="12"/>
  <c r="DL9" i="12"/>
  <c r="DP9" i="12"/>
  <c r="DT9" i="12"/>
  <c r="DM9" i="12"/>
  <c r="DQ9" i="12"/>
  <c r="DU9" i="12"/>
  <c r="DJ9" i="12"/>
  <c r="DN9" i="12"/>
  <c r="DR9" i="12"/>
  <c r="DK9" i="12"/>
  <c r="DO9" i="12"/>
  <c r="DS9" i="12"/>
  <c r="EI17" i="12"/>
  <c r="EM17" i="12"/>
  <c r="EQ17" i="12"/>
  <c r="EJ17" i="12"/>
  <c r="EN17" i="12"/>
  <c r="ER17" i="12"/>
  <c r="EK17" i="12"/>
  <c r="EO17" i="12"/>
  <c r="ES17" i="12"/>
  <c r="EH17" i="12"/>
  <c r="EL17" i="12"/>
  <c r="EP17" i="12"/>
  <c r="CA17" i="12"/>
  <c r="CE17" i="12"/>
  <c r="CI17" i="12"/>
  <c r="CB17" i="12"/>
  <c r="CF17" i="12"/>
  <c r="CJ17" i="12"/>
  <c r="T17" i="12"/>
  <c r="CC17" i="12"/>
  <c r="CG17" i="12"/>
  <c r="CK17" i="12"/>
  <c r="BZ17" i="12"/>
  <c r="CD17" i="12"/>
  <c r="CH17" i="12"/>
  <c r="D17" i="14"/>
  <c r="A17" i="13"/>
  <c r="AD17" i="13"/>
  <c r="AH17" i="13"/>
  <c r="AL17" i="13"/>
  <c r="AE17" i="13"/>
  <c r="AI17" i="13"/>
  <c r="AB17" i="13"/>
  <c r="AF17" i="13"/>
  <c r="AJ17" i="13"/>
  <c r="AC17" i="13"/>
  <c r="AG17" i="13"/>
  <c r="AK17" i="13"/>
  <c r="FF39" i="12"/>
  <c r="FJ39" i="12"/>
  <c r="FN39" i="12"/>
  <c r="FG39" i="12"/>
  <c r="FK39" i="12"/>
  <c r="FO39" i="12"/>
  <c r="FH39" i="12"/>
  <c r="FL39" i="12"/>
  <c r="FP39" i="12"/>
  <c r="FI39" i="12"/>
  <c r="FM39" i="12"/>
  <c r="FQ39" i="12"/>
  <c r="ET39" i="12"/>
  <c r="EX39" i="12"/>
  <c r="FB39" i="12"/>
  <c r="EU39" i="12"/>
  <c r="EY39" i="12"/>
  <c r="FC39" i="12"/>
  <c r="EV39" i="12"/>
  <c r="EZ39" i="12"/>
  <c r="FD39" i="12"/>
  <c r="EW39" i="12"/>
  <c r="FA39" i="12"/>
  <c r="FE39" i="12"/>
  <c r="U39" i="12"/>
  <c r="CL39" i="12"/>
  <c r="CP39" i="12"/>
  <c r="CT39" i="12"/>
  <c r="CM39" i="12"/>
  <c r="CQ39" i="12"/>
  <c r="CU39" i="12"/>
  <c r="CN39" i="12"/>
  <c r="CR39" i="12"/>
  <c r="CV39" i="12"/>
  <c r="CO39" i="12"/>
  <c r="CS39" i="12"/>
  <c r="CW39" i="12"/>
  <c r="I35" i="18"/>
  <c r="EW26" i="12"/>
  <c r="FA26" i="12"/>
  <c r="FE26" i="12"/>
  <c r="EV26" i="12"/>
  <c r="EZ26" i="12"/>
  <c r="FD26" i="12"/>
  <c r="EY26" i="12"/>
  <c r="ET26" i="12"/>
  <c r="FB26" i="12"/>
  <c r="EU26" i="12"/>
  <c r="FC26" i="12"/>
  <c r="EX26" i="12"/>
  <c r="FI26" i="12"/>
  <c r="FM26" i="12"/>
  <c r="FQ26" i="12"/>
  <c r="FH26" i="12"/>
  <c r="FL26" i="12"/>
  <c r="FP26" i="12"/>
  <c r="FG26" i="12"/>
  <c r="FO26" i="12"/>
  <c r="FJ26" i="12"/>
  <c r="FK26" i="12"/>
  <c r="FF26" i="12"/>
  <c r="FN26" i="12"/>
  <c r="X26" i="12"/>
  <c r="DY26" i="12"/>
  <c r="EC26" i="12"/>
  <c r="EG26" i="12"/>
  <c r="DX26" i="12"/>
  <c r="EB26" i="12"/>
  <c r="EF26" i="12"/>
  <c r="EA26" i="12"/>
  <c r="DV26" i="12"/>
  <c r="ED26" i="12"/>
  <c r="DW26" i="12"/>
  <c r="EE26" i="12"/>
  <c r="DZ26" i="12"/>
  <c r="I28" i="18"/>
  <c r="J28" i="18"/>
  <c r="N32" i="18"/>
  <c r="L31" i="18"/>
  <c r="H35" i="18"/>
  <c r="O36" i="18"/>
  <c r="I36" i="18"/>
  <c r="J35" i="18"/>
  <c r="L28" i="18"/>
  <c r="D40" i="14"/>
  <c r="A40" i="13"/>
  <c r="AD40" i="13"/>
  <c r="AH40" i="13"/>
  <c r="AL40" i="13"/>
  <c r="AC40" i="13"/>
  <c r="AG40" i="13"/>
  <c r="AK40" i="13"/>
  <c r="AB40" i="13"/>
  <c r="AJ40" i="13"/>
  <c r="AE40" i="13"/>
  <c r="AF40" i="13"/>
  <c r="AI40" i="13"/>
  <c r="DW23" i="12"/>
  <c r="EA23" i="12"/>
  <c r="EE23" i="12"/>
  <c r="DX23" i="12"/>
  <c r="EB23" i="12"/>
  <c r="EF23" i="12"/>
  <c r="DV23" i="12"/>
  <c r="DZ23" i="12"/>
  <c r="ED23" i="12"/>
  <c r="EG23" i="12"/>
  <c r="X23" i="12"/>
  <c r="DY23" i="12"/>
  <c r="EC23" i="12"/>
  <c r="BE22" i="12"/>
  <c r="BI22" i="12"/>
  <c r="BM22" i="12"/>
  <c r="BB22" i="12"/>
  <c r="BF22" i="12"/>
  <c r="BJ22" i="12"/>
  <c r="R22" i="12"/>
  <c r="BC22" i="12"/>
  <c r="BG22" i="12"/>
  <c r="BK22" i="12"/>
  <c r="BD22" i="12"/>
  <c r="BH22" i="12"/>
  <c r="BL22" i="12"/>
  <c r="DW13" i="12"/>
  <c r="EA13" i="12"/>
  <c r="EE13" i="12"/>
  <c r="DX13" i="12"/>
  <c r="EB13" i="12"/>
  <c r="EF13" i="12"/>
  <c r="X13" i="12"/>
  <c r="DY13" i="12"/>
  <c r="EC13" i="12"/>
  <c r="EG13" i="12"/>
  <c r="DV13" i="12"/>
  <c r="DZ13" i="12"/>
  <c r="ED13" i="12"/>
  <c r="BO13" i="12"/>
  <c r="BS13" i="12"/>
  <c r="BW13" i="12"/>
  <c r="S13" i="12"/>
  <c r="BP13" i="12"/>
  <c r="BT13" i="12"/>
  <c r="BX13" i="12"/>
  <c r="BQ13" i="12"/>
  <c r="BU13" i="12"/>
  <c r="BY13" i="12"/>
  <c r="BN13" i="12"/>
  <c r="BR13" i="12"/>
  <c r="BV13" i="12"/>
  <c r="R13" i="12"/>
  <c r="BC13" i="12"/>
  <c r="BG13" i="12"/>
  <c r="BK13" i="12"/>
  <c r="BD13" i="12"/>
  <c r="BH13" i="12"/>
  <c r="BL13" i="12"/>
  <c r="BE13" i="12"/>
  <c r="BI13" i="12"/>
  <c r="BM13" i="12"/>
  <c r="BB13" i="12"/>
  <c r="BF13" i="12"/>
  <c r="BJ13" i="12"/>
  <c r="D59" i="14"/>
  <c r="A59" i="13"/>
  <c r="EV36" i="12"/>
  <c r="EZ36" i="12"/>
  <c r="FD36" i="12"/>
  <c r="EW36" i="12"/>
  <c r="FA36" i="12"/>
  <c r="FE36" i="12"/>
  <c r="ET36" i="12"/>
  <c r="EX36" i="12"/>
  <c r="FB36" i="12"/>
  <c r="EU36" i="12"/>
  <c r="EY36" i="12"/>
  <c r="FC36" i="12"/>
  <c r="CN36" i="12"/>
  <c r="CR36" i="12"/>
  <c r="CV36" i="12"/>
  <c r="CO36" i="12"/>
  <c r="CS36" i="12"/>
  <c r="CW36" i="12"/>
  <c r="U36" i="12"/>
  <c r="CL36" i="12"/>
  <c r="CP36" i="12"/>
  <c r="CT36" i="12"/>
  <c r="CM36" i="12"/>
  <c r="CQ36" i="12"/>
  <c r="CU36" i="12"/>
  <c r="FH36" i="12"/>
  <c r="FL36" i="12"/>
  <c r="FP36" i="12"/>
  <c r="FI36" i="12"/>
  <c r="FM36" i="12"/>
  <c r="FQ36" i="12"/>
  <c r="FF36" i="12"/>
  <c r="FJ36" i="12"/>
  <c r="FN36" i="12"/>
  <c r="FG36" i="12"/>
  <c r="FK36" i="12"/>
  <c r="FO36" i="12"/>
  <c r="D36" i="14"/>
  <c r="A36" i="13"/>
  <c r="AD36" i="13"/>
  <c r="AH36" i="13"/>
  <c r="AL36" i="13"/>
  <c r="AE36" i="13"/>
  <c r="AI36" i="13"/>
  <c r="AB36" i="13"/>
  <c r="AF36" i="13"/>
  <c r="AJ36" i="13"/>
  <c r="AC36" i="13"/>
  <c r="AG36" i="13"/>
  <c r="AK36" i="13"/>
  <c r="EW62" i="11"/>
  <c r="FC62" i="11"/>
  <c r="EX62" i="11"/>
  <c r="D48" i="14"/>
  <c r="A48" i="13"/>
  <c r="EI21" i="12"/>
  <c r="EM21" i="12"/>
  <c r="EQ21" i="12"/>
  <c r="EJ21" i="12"/>
  <c r="EN21" i="12"/>
  <c r="ER21" i="12"/>
  <c r="EK21" i="12"/>
  <c r="EO21" i="12"/>
  <c r="ES21" i="12"/>
  <c r="EH21" i="12"/>
  <c r="EL21" i="12"/>
  <c r="EP21" i="12"/>
  <c r="CA21" i="12"/>
  <c r="CE21" i="12"/>
  <c r="CI21" i="12"/>
  <c r="CB21" i="12"/>
  <c r="CF21" i="12"/>
  <c r="CJ21" i="12"/>
  <c r="T21" i="12"/>
  <c r="CC21" i="12"/>
  <c r="CG21" i="12"/>
  <c r="CK21" i="12"/>
  <c r="BZ21" i="12"/>
  <c r="CD21" i="12"/>
  <c r="CH21" i="12"/>
  <c r="D21" i="14"/>
  <c r="A21" i="13"/>
  <c r="AD21" i="13"/>
  <c r="AH21" i="13"/>
  <c r="AL21" i="13"/>
  <c r="AE21" i="13"/>
  <c r="AI21" i="13"/>
  <c r="AB21" i="13"/>
  <c r="AF21" i="13"/>
  <c r="AJ21" i="13"/>
  <c r="AC21" i="13"/>
  <c r="AG21" i="13"/>
  <c r="AK21" i="13"/>
  <c r="CZ30" i="12"/>
  <c r="DD30" i="12"/>
  <c r="DH30" i="12"/>
  <c r="V30" i="12"/>
  <c r="CX30" i="12"/>
  <c r="DC30" i="12"/>
  <c r="DI30" i="12"/>
  <c r="CY30" i="12"/>
  <c r="DE30" i="12"/>
  <c r="DA30" i="12"/>
  <c r="DF30" i="12"/>
  <c r="DB30" i="12"/>
  <c r="DG30" i="12"/>
  <c r="EJ30" i="12"/>
  <c r="EN30" i="12"/>
  <c r="ER30" i="12"/>
  <c r="EI30" i="12"/>
  <c r="EO30" i="12"/>
  <c r="EK30" i="12"/>
  <c r="EP30" i="12"/>
  <c r="EL30" i="12"/>
  <c r="EQ30" i="12"/>
  <c r="EH30" i="12"/>
  <c r="EM30" i="12"/>
  <c r="ES30" i="12"/>
  <c r="S30" i="12"/>
  <c r="BP30" i="12"/>
  <c r="BT30" i="12"/>
  <c r="BX30" i="12"/>
  <c r="BR30" i="12"/>
  <c r="BW30" i="12"/>
  <c r="BN30" i="12"/>
  <c r="BS30" i="12"/>
  <c r="BY30" i="12"/>
  <c r="BO30" i="12"/>
  <c r="BU30" i="12"/>
  <c r="BQ30" i="12"/>
  <c r="BV30" i="12"/>
  <c r="EK14" i="12"/>
  <c r="EO14" i="12"/>
  <c r="ES14" i="12"/>
  <c r="EH14" i="12"/>
  <c r="EL14" i="12"/>
  <c r="EP14" i="12"/>
  <c r="EI14" i="12"/>
  <c r="EM14" i="12"/>
  <c r="EQ14" i="12"/>
  <c r="EJ14" i="12"/>
  <c r="EN14" i="12"/>
  <c r="ER14" i="12"/>
  <c r="T14" i="12"/>
  <c r="CC14" i="12"/>
  <c r="CG14" i="12"/>
  <c r="CK14" i="12"/>
  <c r="BZ14" i="12"/>
  <c r="CD14" i="12"/>
  <c r="CH14" i="12"/>
  <c r="CA14" i="12"/>
  <c r="CE14" i="12"/>
  <c r="CI14" i="12"/>
  <c r="CB14" i="12"/>
  <c r="CF14" i="12"/>
  <c r="CJ14" i="12"/>
  <c r="N27" i="18"/>
  <c r="N38" i="18"/>
  <c r="BE28" i="12"/>
  <c r="BI28" i="12"/>
  <c r="BM28" i="12"/>
  <c r="BD28" i="12"/>
  <c r="BH28" i="12"/>
  <c r="BL28" i="12"/>
  <c r="BF28" i="12"/>
  <c r="BG28" i="12"/>
  <c r="R28" i="12"/>
  <c r="BB28" i="12"/>
  <c r="BJ28" i="12"/>
  <c r="BC28" i="12"/>
  <c r="BK28" i="12"/>
  <c r="FH28" i="12"/>
  <c r="FL28" i="12"/>
  <c r="FP28" i="12"/>
  <c r="FG28" i="12"/>
  <c r="FM28" i="12"/>
  <c r="FI28" i="12"/>
  <c r="FN28" i="12"/>
  <c r="FJ28" i="12"/>
  <c r="FO28" i="12"/>
  <c r="FF28" i="12"/>
  <c r="FK28" i="12"/>
  <c r="FQ28" i="12"/>
  <c r="X28" i="12"/>
  <c r="DX28" i="12"/>
  <c r="EB28" i="12"/>
  <c r="EF28" i="12"/>
  <c r="DV28" i="12"/>
  <c r="EA28" i="12"/>
  <c r="EG28" i="12"/>
  <c r="DW28" i="12"/>
  <c r="EC28" i="12"/>
  <c r="DY28" i="12"/>
  <c r="ED28" i="12"/>
  <c r="DZ28" i="12"/>
  <c r="EE28" i="12"/>
  <c r="EV38" i="12"/>
  <c r="EZ38" i="12"/>
  <c r="FD38" i="12"/>
  <c r="EW38" i="12"/>
  <c r="FA38" i="12"/>
  <c r="FE38" i="12"/>
  <c r="ET38" i="12"/>
  <c r="EX38" i="12"/>
  <c r="FB38" i="12"/>
  <c r="EU38" i="12"/>
  <c r="EY38" i="12"/>
  <c r="FC38" i="12"/>
  <c r="CN38" i="12"/>
  <c r="CR38" i="12"/>
  <c r="CV38" i="12"/>
  <c r="CO38" i="12"/>
  <c r="CS38" i="12"/>
  <c r="CW38" i="12"/>
  <c r="U38" i="12"/>
  <c r="CL38" i="12"/>
  <c r="CP38" i="12"/>
  <c r="CT38" i="12"/>
  <c r="CM38" i="12"/>
  <c r="CQ38" i="12"/>
  <c r="CU38" i="12"/>
  <c r="FH38" i="12"/>
  <c r="FL38" i="12"/>
  <c r="FP38" i="12"/>
  <c r="FI38" i="12"/>
  <c r="FM38" i="12"/>
  <c r="FQ38" i="12"/>
  <c r="FF38" i="12"/>
  <c r="FJ38" i="12"/>
  <c r="FN38" i="12"/>
  <c r="FG38" i="12"/>
  <c r="FK38" i="12"/>
  <c r="FO38" i="12"/>
  <c r="D38" i="14"/>
  <c r="A38" i="13"/>
  <c r="AD38" i="13"/>
  <c r="AH38" i="13"/>
  <c r="AL38" i="13"/>
  <c r="AE38" i="13"/>
  <c r="AI38" i="13"/>
  <c r="AB38" i="13"/>
  <c r="AF38" i="13"/>
  <c r="AJ38" i="13"/>
  <c r="AC38" i="13"/>
  <c r="AG38" i="13"/>
  <c r="AK38" i="13"/>
  <c r="H27" i="18"/>
  <c r="H38" i="18"/>
  <c r="DM8" i="12"/>
  <c r="DQ8" i="12"/>
  <c r="DU8" i="12"/>
  <c r="DJ8" i="12"/>
  <c r="DN8" i="12"/>
  <c r="DR8" i="12"/>
  <c r="DK8" i="12"/>
  <c r="DO8" i="12"/>
  <c r="DS8" i="12"/>
  <c r="DL8" i="12"/>
  <c r="DP8" i="12"/>
  <c r="DT8" i="12"/>
  <c r="CO8" i="12"/>
  <c r="CS8" i="12"/>
  <c r="CW8" i="12"/>
  <c r="CL8" i="12"/>
  <c r="CP8" i="12"/>
  <c r="CT8" i="12"/>
  <c r="CM8" i="12"/>
  <c r="CQ8" i="12"/>
  <c r="CU8" i="12"/>
  <c r="CN8" i="12"/>
  <c r="CR8" i="12"/>
  <c r="CV8" i="12"/>
  <c r="DY8" i="12"/>
  <c r="EC8" i="12"/>
  <c r="EG8" i="12"/>
  <c r="DV8" i="12"/>
  <c r="DZ8" i="12"/>
  <c r="ED8" i="12"/>
  <c r="DW8" i="12"/>
  <c r="EA8" i="12"/>
  <c r="EE8" i="12"/>
  <c r="DX8" i="12"/>
  <c r="EB8" i="12"/>
  <c r="EF8" i="12"/>
  <c r="EJ32" i="12"/>
  <c r="EN32" i="12"/>
  <c r="ER32" i="12"/>
  <c r="EK32" i="12"/>
  <c r="EO32" i="12"/>
  <c r="ES32" i="12"/>
  <c r="EH32" i="12"/>
  <c r="EL32" i="12"/>
  <c r="EP32" i="12"/>
  <c r="EI32" i="12"/>
  <c r="EM32" i="12"/>
  <c r="EQ32" i="12"/>
  <c r="DX32" i="12"/>
  <c r="EB32" i="12"/>
  <c r="EF32" i="12"/>
  <c r="X32" i="12"/>
  <c r="DY32" i="12"/>
  <c r="EC32" i="12"/>
  <c r="EG32" i="12"/>
  <c r="DV32" i="12"/>
  <c r="DZ32" i="12"/>
  <c r="ED32" i="12"/>
  <c r="DW32" i="12"/>
  <c r="EA32" i="12"/>
  <c r="EE32" i="12"/>
  <c r="S32" i="12"/>
  <c r="BP32" i="12"/>
  <c r="BT32" i="12"/>
  <c r="BX32" i="12"/>
  <c r="BQ32" i="12"/>
  <c r="BU32" i="12"/>
  <c r="BY32" i="12"/>
  <c r="BN32" i="12"/>
  <c r="BR32" i="12"/>
  <c r="BV32" i="12"/>
  <c r="BO32" i="12"/>
  <c r="BS32" i="12"/>
  <c r="BW32" i="12"/>
  <c r="BZ43" i="12"/>
  <c r="CD43" i="12"/>
  <c r="CH43" i="12"/>
  <c r="CA43" i="12"/>
  <c r="CE43" i="12"/>
  <c r="CI43" i="12"/>
  <c r="CB43" i="12"/>
  <c r="CF43" i="12"/>
  <c r="CJ43" i="12"/>
  <c r="T43" i="12"/>
  <c r="CC43" i="12"/>
  <c r="CG43" i="12"/>
  <c r="CK43" i="12"/>
  <c r="EH43" i="12"/>
  <c r="EL43" i="12"/>
  <c r="EP43" i="12"/>
  <c r="EI43" i="12"/>
  <c r="EM43" i="12"/>
  <c r="EQ43" i="12"/>
  <c r="EJ43" i="12"/>
  <c r="EN43" i="12"/>
  <c r="ER43" i="12"/>
  <c r="EK43" i="12"/>
  <c r="EO43" i="12"/>
  <c r="ES43" i="12"/>
  <c r="DV41" i="12"/>
  <c r="DZ41" i="12"/>
  <c r="ED41" i="12"/>
  <c r="DW41" i="12"/>
  <c r="EA41" i="12"/>
  <c r="EE41" i="12"/>
  <c r="DX41" i="12"/>
  <c r="EB41" i="12"/>
  <c r="EF41" i="12"/>
  <c r="X41" i="12"/>
  <c r="DY41" i="12"/>
  <c r="EC41" i="12"/>
  <c r="EG41" i="12"/>
  <c r="BN41" i="12"/>
  <c r="BR41" i="12"/>
  <c r="BV41" i="12"/>
  <c r="BO41" i="12"/>
  <c r="BS41" i="12"/>
  <c r="BW41" i="12"/>
  <c r="S41" i="12"/>
  <c r="BP41" i="12"/>
  <c r="BT41" i="12"/>
  <c r="BX41" i="12"/>
  <c r="BQ41" i="12"/>
  <c r="BU41" i="12"/>
  <c r="BY41" i="12"/>
  <c r="BB41" i="12"/>
  <c r="BF41" i="12"/>
  <c r="BJ41" i="12"/>
  <c r="R41" i="12"/>
  <c r="BC41" i="12"/>
  <c r="BG41" i="12"/>
  <c r="BK41" i="12"/>
  <c r="BD41" i="12"/>
  <c r="BH41" i="12"/>
  <c r="BL41" i="12"/>
  <c r="BE41" i="12"/>
  <c r="BI41" i="12"/>
  <c r="BM41" i="12"/>
  <c r="D41" i="14"/>
  <c r="AB41" i="13"/>
  <c r="AF41" i="13"/>
  <c r="AJ41" i="13"/>
  <c r="AE41" i="13"/>
  <c r="AI41" i="13"/>
  <c r="A41" i="13"/>
  <c r="AC41" i="13"/>
  <c r="AK41" i="13"/>
  <c r="AD41" i="13"/>
  <c r="AL41" i="13"/>
  <c r="AG41" i="13"/>
  <c r="AH41" i="13"/>
  <c r="W24" i="17"/>
  <c r="W50" i="17"/>
  <c r="W37" i="17"/>
  <c r="FM62" i="11"/>
  <c r="FH62" i="11"/>
  <c r="FN62" i="11"/>
  <c r="DW25" i="12"/>
  <c r="EA25" i="12"/>
  <c r="EE25" i="12"/>
  <c r="DX25" i="12"/>
  <c r="EB25" i="12"/>
  <c r="EF25" i="12"/>
  <c r="DV25" i="12"/>
  <c r="DZ25" i="12"/>
  <c r="ED25" i="12"/>
  <c r="X25" i="12"/>
  <c r="DY25" i="12"/>
  <c r="EC25" i="12"/>
  <c r="EG25" i="12"/>
  <c r="AQ25" i="12"/>
  <c r="AU25" i="12"/>
  <c r="AY25" i="12"/>
  <c r="AR25" i="12"/>
  <c r="AV25" i="12"/>
  <c r="AZ25" i="12"/>
  <c r="Q25" i="12"/>
  <c r="AP25" i="12"/>
  <c r="AT25" i="12"/>
  <c r="AX25" i="12"/>
  <c r="AS25" i="12"/>
  <c r="AW25" i="12"/>
  <c r="BA25" i="12"/>
  <c r="D25" i="14"/>
  <c r="A25" i="13"/>
  <c r="AD25" i="13"/>
  <c r="AH25" i="13"/>
  <c r="AL25" i="13"/>
  <c r="AE25" i="13"/>
  <c r="AI25" i="13"/>
  <c r="AB25" i="13"/>
  <c r="AF25" i="13"/>
  <c r="AJ25" i="13"/>
  <c r="AC25" i="13"/>
  <c r="AG25" i="13"/>
  <c r="AK25" i="13"/>
  <c r="FI18" i="12"/>
  <c r="FM18" i="12"/>
  <c r="FQ18" i="12"/>
  <c r="FF18" i="12"/>
  <c r="FJ18" i="12"/>
  <c r="FN18" i="12"/>
  <c r="FG18" i="12"/>
  <c r="FK18" i="12"/>
  <c r="FO18" i="12"/>
  <c r="FH18" i="12"/>
  <c r="FL18" i="12"/>
  <c r="FP18" i="12"/>
  <c r="EW18" i="12"/>
  <c r="FA18" i="12"/>
  <c r="FE18" i="12"/>
  <c r="ET18" i="12"/>
  <c r="EX18" i="12"/>
  <c r="FB18" i="12"/>
  <c r="EU18" i="12"/>
  <c r="EY18" i="12"/>
  <c r="FC18" i="12"/>
  <c r="EV18" i="12"/>
  <c r="EZ18" i="12"/>
  <c r="FD18" i="12"/>
  <c r="CO18" i="12"/>
  <c r="CS18" i="12"/>
  <c r="CW18" i="12"/>
  <c r="U18" i="12"/>
  <c r="CL18" i="12"/>
  <c r="CP18" i="12"/>
  <c r="CT18" i="12"/>
  <c r="CM18" i="12"/>
  <c r="CQ18" i="12"/>
  <c r="CU18" i="12"/>
  <c r="CN18" i="12"/>
  <c r="CR18" i="12"/>
  <c r="CV18" i="12"/>
  <c r="D18" i="14"/>
  <c r="AB18" i="13"/>
  <c r="AF18" i="13"/>
  <c r="AJ18" i="13"/>
  <c r="AC18" i="13"/>
  <c r="AG18" i="13"/>
  <c r="AK18" i="13"/>
  <c r="A18" i="13"/>
  <c r="AD18" i="13"/>
  <c r="AH18" i="13"/>
  <c r="AL18" i="13"/>
  <c r="AE18" i="13"/>
  <c r="AI18" i="13"/>
  <c r="H34" i="18"/>
  <c r="FF37" i="12"/>
  <c r="FJ37" i="12"/>
  <c r="FN37" i="12"/>
  <c r="FG37" i="12"/>
  <c r="FK37" i="12"/>
  <c r="FO37" i="12"/>
  <c r="FH37" i="12"/>
  <c r="FL37" i="12"/>
  <c r="FP37" i="12"/>
  <c r="FI37" i="12"/>
  <c r="FM37" i="12"/>
  <c r="FQ37" i="12"/>
  <c r="ET37" i="12"/>
  <c r="EX37" i="12"/>
  <c r="FB37" i="12"/>
  <c r="EU37" i="12"/>
  <c r="EY37" i="12"/>
  <c r="FC37" i="12"/>
  <c r="EV37" i="12"/>
  <c r="EZ37" i="12"/>
  <c r="FD37" i="12"/>
  <c r="EW37" i="12"/>
  <c r="FA37" i="12"/>
  <c r="FE37" i="12"/>
  <c r="U37" i="12"/>
  <c r="CL37" i="12"/>
  <c r="CP37" i="12"/>
  <c r="CT37" i="12"/>
  <c r="CM37" i="12"/>
  <c r="CQ37" i="12"/>
  <c r="CU37" i="12"/>
  <c r="CN37" i="12"/>
  <c r="CR37" i="12"/>
  <c r="CV37" i="12"/>
  <c r="CO37" i="12"/>
  <c r="CS37" i="12"/>
  <c r="CW37" i="12"/>
  <c r="CA27" i="12"/>
  <c r="CE27" i="12"/>
  <c r="CI27" i="12"/>
  <c r="BZ27" i="12"/>
  <c r="CD27" i="12"/>
  <c r="CH27" i="12"/>
  <c r="CG27" i="12"/>
  <c r="CB27" i="12"/>
  <c r="CJ27" i="12"/>
  <c r="T27" i="12"/>
  <c r="CC27" i="12"/>
  <c r="CK27" i="12"/>
  <c r="CF27" i="12"/>
  <c r="DW27" i="12"/>
  <c r="EA27" i="12"/>
  <c r="EE27" i="12"/>
  <c r="DV27" i="12"/>
  <c r="DZ27" i="12"/>
  <c r="ED27" i="12"/>
  <c r="X27" i="12"/>
  <c r="EC27" i="12"/>
  <c r="DX27" i="12"/>
  <c r="EF27" i="12"/>
  <c r="DY27" i="12"/>
  <c r="EG27" i="12"/>
  <c r="EB27" i="12"/>
  <c r="EU27" i="12"/>
  <c r="EY27" i="12"/>
  <c r="FC27" i="12"/>
  <c r="ET27" i="12"/>
  <c r="EX27" i="12"/>
  <c r="FB27" i="12"/>
  <c r="FA27" i="12"/>
  <c r="EV27" i="12"/>
  <c r="FD27" i="12"/>
  <c r="EW27" i="12"/>
  <c r="FE27" i="12"/>
  <c r="EZ27" i="12"/>
  <c r="H37" i="18"/>
  <c r="BE24" i="12"/>
  <c r="BI24" i="12"/>
  <c r="BM24" i="12"/>
  <c r="BB24" i="12"/>
  <c r="BF24" i="12"/>
  <c r="BJ24" i="12"/>
  <c r="BD24" i="12"/>
  <c r="BH24" i="12"/>
  <c r="BL24" i="12"/>
  <c r="BK24" i="12"/>
  <c r="R24" i="12"/>
  <c r="BC24" i="12"/>
  <c r="BG24" i="12"/>
  <c r="DM24" i="12"/>
  <c r="DQ24" i="12"/>
  <c r="DU24" i="12"/>
  <c r="DJ24" i="12"/>
  <c r="DN24" i="12"/>
  <c r="DR24" i="12"/>
  <c r="W24" i="12"/>
  <c r="DL24" i="12"/>
  <c r="DP24" i="12"/>
  <c r="DT24" i="12"/>
  <c r="DK24" i="12"/>
  <c r="DO24" i="12"/>
  <c r="DS24" i="12"/>
  <c r="CO24" i="12"/>
  <c r="CS24" i="12"/>
  <c r="CW24" i="12"/>
  <c r="U24" i="12"/>
  <c r="CL24" i="12"/>
  <c r="CP24" i="12"/>
  <c r="CT24" i="12"/>
  <c r="CN24" i="12"/>
  <c r="CR24" i="12"/>
  <c r="CV24" i="12"/>
  <c r="CQ24" i="12"/>
  <c r="CU24" i="12"/>
  <c r="CM24" i="12"/>
  <c r="D24" i="14"/>
  <c r="AB24" i="13"/>
  <c r="AF24" i="13"/>
  <c r="AJ24" i="13"/>
  <c r="AC24" i="13"/>
  <c r="AG24" i="13"/>
  <c r="AK24" i="13"/>
  <c r="A24" i="13"/>
  <c r="AD24" i="13"/>
  <c r="AH24" i="13"/>
  <c r="AL24" i="13"/>
  <c r="AE24" i="13"/>
  <c r="AI24" i="13"/>
  <c r="D49" i="14"/>
  <c r="A49" i="13"/>
  <c r="L33" i="18"/>
  <c r="DW19" i="12"/>
  <c r="EA19" i="12"/>
  <c r="EE19" i="12"/>
  <c r="DX19" i="12"/>
  <c r="EB19" i="12"/>
  <c r="EF19" i="12"/>
  <c r="X19" i="12"/>
  <c r="DY19" i="12"/>
  <c r="EC19" i="12"/>
  <c r="EG19" i="12"/>
  <c r="DV19" i="12"/>
  <c r="DZ19" i="12"/>
  <c r="ED19" i="12"/>
  <c r="BO19" i="12"/>
  <c r="BS19" i="12"/>
  <c r="BW19" i="12"/>
  <c r="S19" i="12"/>
  <c r="BP19" i="12"/>
  <c r="BT19" i="12"/>
  <c r="BX19" i="12"/>
  <c r="BQ19" i="12"/>
  <c r="BU19" i="12"/>
  <c r="BY19" i="12"/>
  <c r="BN19" i="12"/>
  <c r="BR19" i="12"/>
  <c r="BV19" i="12"/>
  <c r="R19" i="12"/>
  <c r="BC19" i="12"/>
  <c r="BG19" i="12"/>
  <c r="BK19" i="12"/>
  <c r="BD19" i="12"/>
  <c r="BH19" i="12"/>
  <c r="BL19" i="12"/>
  <c r="BE19" i="12"/>
  <c r="BI19" i="12"/>
  <c r="BM19" i="12"/>
  <c r="BB19" i="12"/>
  <c r="BF19" i="12"/>
  <c r="BJ19" i="12"/>
  <c r="BQ20" i="12"/>
  <c r="BU20" i="12"/>
  <c r="BY20" i="12"/>
  <c r="BN20" i="12"/>
  <c r="BR20" i="12"/>
  <c r="BV20" i="12"/>
  <c r="BO20" i="12"/>
  <c r="BS20" i="12"/>
  <c r="BW20" i="12"/>
  <c r="S20" i="12"/>
  <c r="BP20" i="12"/>
  <c r="BT20" i="12"/>
  <c r="BX20" i="12"/>
  <c r="BE20" i="12"/>
  <c r="BI20" i="12"/>
  <c r="BM20" i="12"/>
  <c r="BB20" i="12"/>
  <c r="BF20" i="12"/>
  <c r="BJ20" i="12"/>
  <c r="R20" i="12"/>
  <c r="BC20" i="12"/>
  <c r="BG20" i="12"/>
  <c r="BK20" i="12"/>
  <c r="BD20" i="12"/>
  <c r="BH20" i="12"/>
  <c r="BL20" i="12"/>
  <c r="X20" i="12"/>
  <c r="DY20" i="12"/>
  <c r="EC20" i="12"/>
  <c r="EG20" i="12"/>
  <c r="DV20" i="12"/>
  <c r="DZ20" i="12"/>
  <c r="ED20" i="12"/>
  <c r="DW20" i="12"/>
  <c r="EA20" i="12"/>
  <c r="EE20" i="12"/>
  <c r="DX20" i="12"/>
  <c r="EB20" i="12"/>
  <c r="EF20" i="12"/>
  <c r="DJ29" i="12"/>
  <c r="DN29" i="12"/>
  <c r="DR29" i="12"/>
  <c r="DM29" i="12"/>
  <c r="DS29" i="12"/>
  <c r="W29" i="12"/>
  <c r="DO29" i="12"/>
  <c r="DT29" i="12"/>
  <c r="DK29" i="12"/>
  <c r="DP29" i="12"/>
  <c r="DU29" i="12"/>
  <c r="DL29" i="12"/>
  <c r="DQ29" i="12"/>
  <c r="ET29" i="12"/>
  <c r="EX29" i="12"/>
  <c r="FB29" i="12"/>
  <c r="EY29" i="12"/>
  <c r="FD29" i="12"/>
  <c r="EU29" i="12"/>
  <c r="EZ29" i="12"/>
  <c r="FE29" i="12"/>
  <c r="EV29" i="12"/>
  <c r="FA29" i="12"/>
  <c r="EW29" i="12"/>
  <c r="FC29" i="12"/>
  <c r="D29" i="14"/>
  <c r="A29" i="13"/>
  <c r="AD29" i="13"/>
  <c r="AH29" i="13"/>
  <c r="AL29" i="13"/>
  <c r="AE29" i="13"/>
  <c r="AI29" i="13"/>
  <c r="AB29" i="13"/>
  <c r="AF29" i="13"/>
  <c r="AJ29" i="13"/>
  <c r="AC29" i="13"/>
  <c r="AG29" i="13"/>
  <c r="AK29" i="13"/>
  <c r="AQ42" i="11"/>
  <c r="AQ62" i="11" s="1"/>
  <c r="AU42" i="11"/>
  <c r="AU62" i="11" s="1"/>
  <c r="AY42" i="11"/>
  <c r="AR42" i="11"/>
  <c r="AV42" i="11"/>
  <c r="AV62" i="11" s="1"/>
  <c r="AZ42" i="11"/>
  <c r="AZ62" i="11" s="1"/>
  <c r="AS42" i="11"/>
  <c r="AW42" i="11"/>
  <c r="BA42" i="11"/>
  <c r="BA62" i="11" s="1"/>
  <c r="Q42" i="11"/>
  <c r="Q62" i="11" s="1"/>
  <c r="B29" i="17" s="1"/>
  <c r="AP42" i="11"/>
  <c r="AP62" i="11" s="1"/>
  <c r="AT42" i="11"/>
  <c r="AX42" i="11"/>
  <c r="DK42" i="11"/>
  <c r="DK62" i="11" s="1"/>
  <c r="DO42" i="11"/>
  <c r="DO62" i="11" s="1"/>
  <c r="DS42" i="11"/>
  <c r="W42" i="11"/>
  <c r="W62" i="11" s="1"/>
  <c r="H29" i="17" s="1"/>
  <c r="DL42" i="11"/>
  <c r="DP42" i="11"/>
  <c r="DP62" i="11" s="1"/>
  <c r="DT42" i="11"/>
  <c r="DT62" i="11" s="1"/>
  <c r="DM42" i="11"/>
  <c r="DQ42" i="11"/>
  <c r="DU42" i="11"/>
  <c r="DU62" i="11" s="1"/>
  <c r="DJ42" i="11"/>
  <c r="DJ62" i="11" s="1"/>
  <c r="DN42" i="11"/>
  <c r="DR42" i="11"/>
  <c r="V42" i="11"/>
  <c r="V62" i="11" s="1"/>
  <c r="G29" i="17" s="1"/>
  <c r="CY42" i="11"/>
  <c r="DC42" i="11"/>
  <c r="DC62" i="11" s="1"/>
  <c r="DG42" i="11"/>
  <c r="CZ42" i="11"/>
  <c r="DD42" i="11"/>
  <c r="DD62" i="11" s="1"/>
  <c r="DH42" i="11"/>
  <c r="DH62" i="11" s="1"/>
  <c r="DA42" i="11"/>
  <c r="DE42" i="11"/>
  <c r="DI42" i="11"/>
  <c r="DI62" i="11" s="1"/>
  <c r="CX42" i="11"/>
  <c r="CX62" i="11" s="1"/>
  <c r="DB42" i="11"/>
  <c r="DF42" i="11"/>
  <c r="BQ16" i="12"/>
  <c r="BU16" i="12"/>
  <c r="BY16" i="12"/>
  <c r="BN16" i="12"/>
  <c r="BR16" i="12"/>
  <c r="BV16" i="12"/>
  <c r="BO16" i="12"/>
  <c r="BS16" i="12"/>
  <c r="BW16" i="12"/>
  <c r="S16" i="12"/>
  <c r="BP16" i="12"/>
  <c r="BT16" i="12"/>
  <c r="BX16" i="12"/>
  <c r="BE16" i="12"/>
  <c r="BI16" i="12"/>
  <c r="BM16" i="12"/>
  <c r="BB16" i="12"/>
  <c r="BF16" i="12"/>
  <c r="BJ16" i="12"/>
  <c r="R16" i="12"/>
  <c r="BC16" i="12"/>
  <c r="BG16" i="12"/>
  <c r="BK16" i="12"/>
  <c r="BD16" i="12"/>
  <c r="BH16" i="12"/>
  <c r="BL16" i="12"/>
  <c r="X16" i="12"/>
  <c r="DY16" i="12"/>
  <c r="EC16" i="12"/>
  <c r="EG16" i="12"/>
  <c r="DV16" i="12"/>
  <c r="DZ16" i="12"/>
  <c r="ED16" i="12"/>
  <c r="DW16" i="12"/>
  <c r="EA16" i="12"/>
  <c r="EE16" i="12"/>
  <c r="DX16" i="12"/>
  <c r="EB16" i="12"/>
  <c r="EF16" i="12"/>
  <c r="BZ7" i="12"/>
  <c r="CD7" i="12"/>
  <c r="CH7" i="12"/>
  <c r="CA7" i="12"/>
  <c r="CE7" i="12"/>
  <c r="CI7" i="12"/>
  <c r="CB7" i="12"/>
  <c r="CF7" i="12"/>
  <c r="CJ7" i="12"/>
  <c r="CC7" i="12"/>
  <c r="CG7" i="12"/>
  <c r="CK7" i="12"/>
  <c r="FF7" i="12"/>
  <c r="FJ7" i="12"/>
  <c r="FN7" i="12"/>
  <c r="FG7" i="12"/>
  <c r="FK7" i="12"/>
  <c r="FO7" i="12"/>
  <c r="FH7" i="12"/>
  <c r="FL7" i="12"/>
  <c r="FP7" i="12"/>
  <c r="FI7" i="12"/>
  <c r="FM7" i="12"/>
  <c r="FQ7" i="12"/>
  <c r="BB11" i="12"/>
  <c r="BF11" i="12"/>
  <c r="BJ11" i="12"/>
  <c r="BC11" i="12"/>
  <c r="BG11" i="12"/>
  <c r="BK11" i="12"/>
  <c r="BD11" i="12"/>
  <c r="BH11" i="12"/>
  <c r="BL11" i="12"/>
  <c r="BE11" i="12"/>
  <c r="BI11" i="12"/>
  <c r="BM11" i="12"/>
  <c r="Y62" i="12"/>
  <c r="J30" i="17" s="1"/>
  <c r="CL11" i="12"/>
  <c r="CP11" i="12"/>
  <c r="CT11" i="12"/>
  <c r="CM11" i="12"/>
  <c r="CQ11" i="12"/>
  <c r="CU11" i="12"/>
  <c r="CN11" i="12"/>
  <c r="CR11" i="12"/>
  <c r="CV11" i="12"/>
  <c r="CO11" i="12"/>
  <c r="CS11" i="12"/>
  <c r="CW11" i="12"/>
  <c r="AP7" i="12"/>
  <c r="AT7" i="12"/>
  <c r="AX7" i="12"/>
  <c r="AQ7" i="12"/>
  <c r="AU7" i="12"/>
  <c r="AY7" i="12"/>
  <c r="AR7" i="12"/>
  <c r="AV7" i="12"/>
  <c r="AZ7" i="12"/>
  <c r="AS7" i="12"/>
  <c r="AW7" i="12"/>
  <c r="BA7" i="12"/>
  <c r="AF62" i="11"/>
  <c r="F11" i="17" s="1"/>
  <c r="CV62" i="11"/>
  <c r="CQ62" i="11"/>
  <c r="CL62" i="11"/>
  <c r="DV33" i="12"/>
  <c r="DZ33" i="12"/>
  <c r="ED33" i="12"/>
  <c r="DW33" i="12"/>
  <c r="EA33" i="12"/>
  <c r="EE33" i="12"/>
  <c r="DX33" i="12"/>
  <c r="EB33" i="12"/>
  <c r="EF33" i="12"/>
  <c r="X33" i="12"/>
  <c r="DY33" i="12"/>
  <c r="EC33" i="12"/>
  <c r="EG33" i="12"/>
  <c r="BN33" i="12"/>
  <c r="BR33" i="12"/>
  <c r="BV33" i="12"/>
  <c r="BO33" i="12"/>
  <c r="BS33" i="12"/>
  <c r="BW33" i="12"/>
  <c r="S33" i="12"/>
  <c r="BP33" i="12"/>
  <c r="BT33" i="12"/>
  <c r="BX33" i="12"/>
  <c r="BQ33" i="12"/>
  <c r="BU33" i="12"/>
  <c r="BY33" i="12"/>
  <c r="BB33" i="12"/>
  <c r="BF33" i="12"/>
  <c r="BJ33" i="12"/>
  <c r="R33" i="12"/>
  <c r="BC33" i="12"/>
  <c r="BG33" i="12"/>
  <c r="BK33" i="12"/>
  <c r="BD33" i="12"/>
  <c r="BH33" i="12"/>
  <c r="BL33" i="12"/>
  <c r="BE33" i="12"/>
  <c r="BI33" i="12"/>
  <c r="BM33" i="12"/>
  <c r="D33" i="14"/>
  <c r="AB33" i="13"/>
  <c r="AF33" i="13"/>
  <c r="AJ33" i="13"/>
  <c r="AC33" i="13"/>
  <c r="AG33" i="13"/>
  <c r="AK33" i="13"/>
  <c r="A33" i="13"/>
  <c r="AD33" i="13"/>
  <c r="AH33" i="13"/>
  <c r="AL33" i="13"/>
  <c r="AE33" i="13"/>
  <c r="AI33" i="13"/>
  <c r="DJ35" i="12"/>
  <c r="DN35" i="12"/>
  <c r="DR35" i="12"/>
  <c r="DK35" i="12"/>
  <c r="DO35" i="12"/>
  <c r="DS35" i="12"/>
  <c r="W35" i="12"/>
  <c r="DL35" i="12"/>
  <c r="DP35" i="12"/>
  <c r="DT35" i="12"/>
  <c r="DM35" i="12"/>
  <c r="DQ35" i="12"/>
  <c r="DU35" i="12"/>
  <c r="CX35" i="12"/>
  <c r="DB35" i="12"/>
  <c r="DF35" i="12"/>
  <c r="V35" i="12"/>
  <c r="CY35" i="12"/>
  <c r="DC35" i="12"/>
  <c r="DG35" i="12"/>
  <c r="CZ35" i="12"/>
  <c r="DD35" i="12"/>
  <c r="DH35" i="12"/>
  <c r="DA35" i="12"/>
  <c r="DE35" i="12"/>
  <c r="DI35" i="12"/>
  <c r="Q35" i="12"/>
  <c r="AP35" i="12"/>
  <c r="AT35" i="12"/>
  <c r="AX35" i="12"/>
  <c r="AQ35" i="12"/>
  <c r="AU35" i="12"/>
  <c r="AY35" i="12"/>
  <c r="AR35" i="12"/>
  <c r="AV35" i="12"/>
  <c r="AZ35" i="12"/>
  <c r="AS35" i="12"/>
  <c r="AW35" i="12"/>
  <c r="BA35" i="12"/>
  <c r="H33" i="18"/>
  <c r="BE12" i="12"/>
  <c r="BI12" i="12"/>
  <c r="BM12" i="12"/>
  <c r="BB12" i="12"/>
  <c r="BF12" i="12"/>
  <c r="BJ12" i="12"/>
  <c r="BC12" i="12"/>
  <c r="BG12" i="12"/>
  <c r="BK12" i="12"/>
  <c r="BD12" i="12"/>
  <c r="BH12" i="12"/>
  <c r="BL12" i="12"/>
  <c r="DY12" i="12"/>
  <c r="EC12" i="12"/>
  <c r="EG12" i="12"/>
  <c r="DV12" i="12"/>
  <c r="DZ12" i="12"/>
  <c r="ED12" i="12"/>
  <c r="DW12" i="12"/>
  <c r="EA12" i="12"/>
  <c r="EE12" i="12"/>
  <c r="DX12" i="12"/>
  <c r="EB12" i="12"/>
  <c r="EF12" i="12"/>
  <c r="BQ12" i="12"/>
  <c r="BU12" i="12"/>
  <c r="BY12" i="12"/>
  <c r="BN12" i="12"/>
  <c r="BR12" i="12"/>
  <c r="BV12" i="12"/>
  <c r="BO12" i="12"/>
  <c r="BS12" i="12"/>
  <c r="BW12" i="12"/>
  <c r="BP12" i="12"/>
  <c r="BT12" i="12"/>
  <c r="BX12" i="12"/>
  <c r="J32" i="18"/>
  <c r="DW15" i="12"/>
  <c r="EA15" i="12"/>
  <c r="EE15" i="12"/>
  <c r="DX15" i="12"/>
  <c r="EB15" i="12"/>
  <c r="EF15" i="12"/>
  <c r="X15" i="12"/>
  <c r="DY15" i="12"/>
  <c r="EC15" i="12"/>
  <c r="EG15" i="12"/>
  <c r="DV15" i="12"/>
  <c r="DZ15" i="12"/>
  <c r="ED15" i="12"/>
  <c r="BO15" i="12"/>
  <c r="BS15" i="12"/>
  <c r="BW15" i="12"/>
  <c r="S15" i="12"/>
  <c r="BP15" i="12"/>
  <c r="BT15" i="12"/>
  <c r="BX15" i="12"/>
  <c r="BQ15" i="12"/>
  <c r="BU15" i="12"/>
  <c r="BY15" i="12"/>
  <c r="BN15" i="12"/>
  <c r="BR15" i="12"/>
  <c r="BV15" i="12"/>
  <c r="R15" i="12"/>
  <c r="BC15" i="12"/>
  <c r="BG15" i="12"/>
  <c r="BK15" i="12"/>
  <c r="BD15" i="12"/>
  <c r="BH15" i="12"/>
  <c r="BL15" i="12"/>
  <c r="BE15" i="12"/>
  <c r="BI15" i="12"/>
  <c r="BM15" i="12"/>
  <c r="BB15" i="12"/>
  <c r="BF15" i="12"/>
  <c r="BJ15" i="12"/>
  <c r="D51" i="14"/>
  <c r="A51" i="13"/>
  <c r="CY62" i="11"/>
  <c r="J36" i="18"/>
  <c r="AQ10" i="12"/>
  <c r="AU10" i="12"/>
  <c r="AY10" i="12"/>
  <c r="AR10" i="12"/>
  <c r="AV10" i="12"/>
  <c r="AZ10" i="12"/>
  <c r="AS10" i="12"/>
  <c r="AW10" i="12"/>
  <c r="BA10" i="12"/>
  <c r="AP10" i="12"/>
  <c r="AT10" i="12"/>
  <c r="AX10" i="12"/>
  <c r="CA10" i="12"/>
  <c r="CE10" i="12"/>
  <c r="CI10" i="12"/>
  <c r="CB10" i="12"/>
  <c r="CF10" i="12"/>
  <c r="CJ10" i="12"/>
  <c r="CC10" i="12"/>
  <c r="CG10" i="12"/>
  <c r="CK10" i="12"/>
  <c r="BZ10" i="12"/>
  <c r="CD10" i="12"/>
  <c r="CH10" i="12"/>
  <c r="CY10" i="12"/>
  <c r="DC10" i="12"/>
  <c r="DG10" i="12"/>
  <c r="CZ10" i="12"/>
  <c r="DD10" i="12"/>
  <c r="DH10" i="12"/>
  <c r="DA10" i="12"/>
  <c r="DE10" i="12"/>
  <c r="DI10" i="12"/>
  <c r="CX10" i="12"/>
  <c r="DB10" i="12"/>
  <c r="DF10" i="12"/>
  <c r="BD34" i="12"/>
  <c r="BH34" i="12"/>
  <c r="BL34" i="12"/>
  <c r="BE34" i="12"/>
  <c r="BI34" i="12"/>
  <c r="BM34" i="12"/>
  <c r="BB34" i="12"/>
  <c r="BF34" i="12"/>
  <c r="BJ34" i="12"/>
  <c r="R34" i="12"/>
  <c r="BC34" i="12"/>
  <c r="BG34" i="12"/>
  <c r="BK34" i="12"/>
  <c r="DX34" i="12"/>
  <c r="EB34" i="12"/>
  <c r="EF34" i="12"/>
  <c r="X34" i="12"/>
  <c r="DY34" i="12"/>
  <c r="EC34" i="12"/>
  <c r="EG34" i="12"/>
  <c r="DV34" i="12"/>
  <c r="DZ34" i="12"/>
  <c r="ED34" i="12"/>
  <c r="DW34" i="12"/>
  <c r="EA34" i="12"/>
  <c r="EE34" i="12"/>
  <c r="S34" i="12"/>
  <c r="BP34" i="12"/>
  <c r="BT34" i="12"/>
  <c r="BX34" i="12"/>
  <c r="BQ34" i="12"/>
  <c r="BU34" i="12"/>
  <c r="BY34" i="12"/>
  <c r="BN34" i="12"/>
  <c r="BR34" i="12"/>
  <c r="BV34" i="12"/>
  <c r="BO34" i="12"/>
  <c r="BS34" i="12"/>
  <c r="BW34" i="12"/>
  <c r="H29" i="18"/>
  <c r="CN9" i="12"/>
  <c r="CR9" i="12"/>
  <c r="CV9" i="12"/>
  <c r="CO9" i="12"/>
  <c r="CS9" i="12"/>
  <c r="CW9" i="12"/>
  <c r="CL9" i="12"/>
  <c r="CP9" i="12"/>
  <c r="CT9" i="12"/>
  <c r="CM9" i="12"/>
  <c r="CQ9" i="12"/>
  <c r="CU9" i="12"/>
  <c r="DX9" i="12"/>
  <c r="EB9" i="12"/>
  <c r="EF9" i="12"/>
  <c r="DY9" i="12"/>
  <c r="EC9" i="12"/>
  <c r="EG9" i="12"/>
  <c r="DV9" i="12"/>
  <c r="DZ9" i="12"/>
  <c r="ED9" i="12"/>
  <c r="DW9" i="12"/>
  <c r="EA9" i="12"/>
  <c r="EE9" i="12"/>
  <c r="BP9" i="12"/>
  <c r="BT9" i="12"/>
  <c r="BX9" i="12"/>
  <c r="BQ9" i="12"/>
  <c r="BU9" i="12"/>
  <c r="BY9" i="12"/>
  <c r="BN9" i="12"/>
  <c r="BR9" i="12"/>
  <c r="BV9" i="12"/>
  <c r="BO9" i="12"/>
  <c r="BS9" i="12"/>
  <c r="BW9" i="12"/>
  <c r="D9" i="14"/>
  <c r="Q9" i="13"/>
  <c r="U9" i="13"/>
  <c r="Y9" i="13"/>
  <c r="AC9" i="13"/>
  <c r="AG9" i="13"/>
  <c r="AK9" i="13"/>
  <c r="T9" i="13"/>
  <c r="X9" i="13"/>
  <c r="AB9" i="13"/>
  <c r="AF9" i="13"/>
  <c r="AJ9" i="13"/>
  <c r="S9" i="13"/>
  <c r="AA9" i="13"/>
  <c r="AI9" i="13"/>
  <c r="V9" i="13"/>
  <c r="AD9" i="13"/>
  <c r="AL9" i="13"/>
  <c r="A9" i="13"/>
  <c r="W9" i="13"/>
  <c r="AE9" i="13"/>
  <c r="R9" i="13"/>
  <c r="Z9" i="13"/>
  <c r="AH9" i="13"/>
  <c r="CM17" i="12"/>
  <c r="CQ17" i="12"/>
  <c r="CU17" i="12"/>
  <c r="CN17" i="12"/>
  <c r="CR17" i="12"/>
  <c r="CV17" i="12"/>
  <c r="CO17" i="12"/>
  <c r="CS17" i="12"/>
  <c r="CW17" i="12"/>
  <c r="U17" i="12"/>
  <c r="CL17" i="12"/>
  <c r="CP17" i="12"/>
  <c r="CT17" i="12"/>
  <c r="FG17" i="12"/>
  <c r="FK17" i="12"/>
  <c r="FO17" i="12"/>
  <c r="FH17" i="12"/>
  <c r="FL17" i="12"/>
  <c r="FP17" i="12"/>
  <c r="FI17" i="12"/>
  <c r="FM17" i="12"/>
  <c r="FQ17" i="12"/>
  <c r="FF17" i="12"/>
  <c r="FJ17" i="12"/>
  <c r="FN17" i="12"/>
  <c r="EU17" i="12"/>
  <c r="EY17" i="12"/>
  <c r="FC17" i="12"/>
  <c r="EV17" i="12"/>
  <c r="EZ17" i="12"/>
  <c r="FD17" i="12"/>
  <c r="EW17" i="12"/>
  <c r="FA17" i="12"/>
  <c r="FE17" i="12"/>
  <c r="ET17" i="12"/>
  <c r="EX17" i="12"/>
  <c r="FB17" i="12"/>
  <c r="DJ39" i="12"/>
  <c r="DN39" i="12"/>
  <c r="DR39" i="12"/>
  <c r="DK39" i="12"/>
  <c r="DO39" i="12"/>
  <c r="DS39" i="12"/>
  <c r="W39" i="12"/>
  <c r="DL39" i="12"/>
  <c r="DP39" i="12"/>
  <c r="DT39" i="12"/>
  <c r="DM39" i="12"/>
  <c r="DQ39" i="12"/>
  <c r="DU39" i="12"/>
  <c r="CX39" i="12"/>
  <c r="DB39" i="12"/>
  <c r="DF39" i="12"/>
  <c r="V39" i="12"/>
  <c r="CY39" i="12"/>
  <c r="DC39" i="12"/>
  <c r="DG39" i="12"/>
  <c r="CZ39" i="12"/>
  <c r="DD39" i="12"/>
  <c r="DH39" i="12"/>
  <c r="DA39" i="12"/>
  <c r="DE39" i="12"/>
  <c r="DI39" i="12"/>
  <c r="Q39" i="12"/>
  <c r="AP39" i="12"/>
  <c r="AT39" i="12"/>
  <c r="AX39" i="12"/>
  <c r="AQ39" i="12"/>
  <c r="AU39" i="12"/>
  <c r="AY39" i="12"/>
  <c r="AR39" i="12"/>
  <c r="AV39" i="12"/>
  <c r="AZ39" i="12"/>
  <c r="AS39" i="12"/>
  <c r="AW39" i="12"/>
  <c r="BA39" i="12"/>
  <c r="BE26" i="12"/>
  <c r="BI26" i="12"/>
  <c r="BM26" i="12"/>
  <c r="BD26" i="12"/>
  <c r="BH26" i="12"/>
  <c r="BL26" i="12"/>
  <c r="BG26" i="12"/>
  <c r="R26" i="12"/>
  <c r="BB26" i="12"/>
  <c r="BJ26" i="12"/>
  <c r="BC26" i="12"/>
  <c r="BK26" i="12"/>
  <c r="BF26" i="12"/>
  <c r="DM26" i="12"/>
  <c r="DQ26" i="12"/>
  <c r="DU26" i="12"/>
  <c r="W26" i="12"/>
  <c r="DL26" i="12"/>
  <c r="DP26" i="12"/>
  <c r="DT26" i="12"/>
  <c r="DK26" i="12"/>
  <c r="DS26" i="12"/>
  <c r="DN26" i="12"/>
  <c r="DO26" i="12"/>
  <c r="DJ26" i="12"/>
  <c r="DR26" i="12"/>
  <c r="T26" i="12"/>
  <c r="CC26" i="12"/>
  <c r="CG26" i="12"/>
  <c r="CK26" i="12"/>
  <c r="CB26" i="12"/>
  <c r="CF26" i="12"/>
  <c r="CJ26" i="12"/>
  <c r="CE26" i="12"/>
  <c r="BZ26" i="12"/>
  <c r="CH26" i="12"/>
  <c r="CA26" i="12"/>
  <c r="CI26" i="12"/>
  <c r="CD26" i="12"/>
  <c r="J34" i="18"/>
  <c r="N35" i="18"/>
  <c r="N37" i="18"/>
  <c r="N31" i="18"/>
  <c r="J29" i="18"/>
  <c r="L29" i="18"/>
  <c r="N29" i="18"/>
  <c r="CN40" i="12"/>
  <c r="CR40" i="12"/>
  <c r="CV40" i="12"/>
  <c r="CO40" i="12"/>
  <c r="CS40" i="12"/>
  <c r="CW40" i="12"/>
  <c r="U40" i="12"/>
  <c r="CL40" i="12"/>
  <c r="CP40" i="12"/>
  <c r="CT40" i="12"/>
  <c r="CM40" i="12"/>
  <c r="CQ40" i="12"/>
  <c r="CU40" i="12"/>
  <c r="AQ23" i="12"/>
  <c r="AU23" i="12"/>
  <c r="AY23" i="12"/>
  <c r="AR23" i="12"/>
  <c r="AV23" i="12"/>
  <c r="AZ23" i="12"/>
  <c r="Q23" i="12"/>
  <c r="AP23" i="12"/>
  <c r="AT23" i="12"/>
  <c r="AX23" i="12"/>
  <c r="AS23" i="12"/>
  <c r="AW23" i="12"/>
  <c r="BA23" i="12"/>
  <c r="BQ22" i="12"/>
  <c r="BU22" i="12"/>
  <c r="BY22" i="12"/>
  <c r="BN22" i="12"/>
  <c r="BR22" i="12"/>
  <c r="BV22" i="12"/>
  <c r="BO22" i="12"/>
  <c r="BS22" i="12"/>
  <c r="BW22" i="12"/>
  <c r="S22" i="12"/>
  <c r="BP22" i="12"/>
  <c r="BT22" i="12"/>
  <c r="BX22" i="12"/>
  <c r="AR40" i="12"/>
  <c r="AV40" i="12"/>
  <c r="AZ40" i="12"/>
  <c r="AS40" i="12"/>
  <c r="AW40" i="12"/>
  <c r="BA40" i="12"/>
  <c r="Q40" i="12"/>
  <c r="AP40" i="12"/>
  <c r="AT40" i="12"/>
  <c r="AX40" i="12"/>
  <c r="AQ40" i="12"/>
  <c r="AU40" i="12"/>
  <c r="AY40" i="12"/>
  <c r="FG23" i="12"/>
  <c r="FK23" i="12"/>
  <c r="FO23" i="12"/>
  <c r="FH23" i="12"/>
  <c r="FL23" i="12"/>
  <c r="FP23" i="12"/>
  <c r="FF23" i="12"/>
  <c r="FJ23" i="12"/>
  <c r="FN23" i="12"/>
  <c r="FM23" i="12"/>
  <c r="FQ23" i="12"/>
  <c r="FI23" i="12"/>
  <c r="EK22" i="12"/>
  <c r="EO22" i="12"/>
  <c r="ES22" i="12"/>
  <c r="EH22" i="12"/>
  <c r="EL22" i="12"/>
  <c r="EP22" i="12"/>
  <c r="EJ22" i="12"/>
  <c r="EN22" i="12"/>
  <c r="ER22" i="12"/>
  <c r="EI22" i="12"/>
  <c r="EM22" i="12"/>
  <c r="EQ22" i="12"/>
  <c r="CA13" i="12"/>
  <c r="CE13" i="12"/>
  <c r="CI13" i="12"/>
  <c r="CB13" i="12"/>
  <c r="CF13" i="12"/>
  <c r="CJ13" i="12"/>
  <c r="T13" i="12"/>
  <c r="CC13" i="12"/>
  <c r="CG13" i="12"/>
  <c r="CK13" i="12"/>
  <c r="BZ13" i="12"/>
  <c r="CD13" i="12"/>
  <c r="CH13" i="12"/>
  <c r="D13" i="14"/>
  <c r="A13" i="13"/>
  <c r="AD13" i="13"/>
  <c r="AH13" i="13"/>
  <c r="AL13" i="13"/>
  <c r="AE13" i="13"/>
  <c r="AI13" i="13"/>
  <c r="AB13" i="13"/>
  <c r="AF13" i="13"/>
  <c r="AJ13" i="13"/>
  <c r="AC13" i="13"/>
  <c r="AG13" i="13"/>
  <c r="AK13" i="13"/>
  <c r="CZ36" i="12"/>
  <c r="DD36" i="12"/>
  <c r="DH36" i="12"/>
  <c r="DA36" i="12"/>
  <c r="DE36" i="12"/>
  <c r="DI36" i="12"/>
  <c r="CX36" i="12"/>
  <c r="DB36" i="12"/>
  <c r="DF36" i="12"/>
  <c r="V36" i="12"/>
  <c r="CY36" i="12"/>
  <c r="DC36" i="12"/>
  <c r="DG36" i="12"/>
  <c r="AR36" i="12"/>
  <c r="AV36" i="12"/>
  <c r="AZ36" i="12"/>
  <c r="AS36" i="12"/>
  <c r="AW36" i="12"/>
  <c r="BA36" i="12"/>
  <c r="Q36" i="12"/>
  <c r="AP36" i="12"/>
  <c r="AT36" i="12"/>
  <c r="AX36" i="12"/>
  <c r="AQ36" i="12"/>
  <c r="AU36" i="12"/>
  <c r="AY36" i="12"/>
  <c r="W36" i="12"/>
  <c r="DL36" i="12"/>
  <c r="DP36" i="12"/>
  <c r="DT36" i="12"/>
  <c r="DM36" i="12"/>
  <c r="DQ36" i="12"/>
  <c r="DU36" i="12"/>
  <c r="DJ36" i="12"/>
  <c r="DN36" i="12"/>
  <c r="DR36" i="12"/>
  <c r="DK36" i="12"/>
  <c r="DO36" i="12"/>
  <c r="DS36" i="12"/>
  <c r="FD62" i="11"/>
  <c r="EY62" i="11"/>
  <c r="ET62" i="11"/>
  <c r="DQ62" i="11"/>
  <c r="DL62" i="11"/>
  <c r="DR62" i="11"/>
  <c r="CM21" i="12"/>
  <c r="CQ21" i="12"/>
  <c r="CU21" i="12"/>
  <c r="CN21" i="12"/>
  <c r="CR21" i="12"/>
  <c r="CV21" i="12"/>
  <c r="CO21" i="12"/>
  <c r="CS21" i="12"/>
  <c r="CW21" i="12"/>
  <c r="U21" i="12"/>
  <c r="CL21" i="12"/>
  <c r="CP21" i="12"/>
  <c r="CT21" i="12"/>
  <c r="FG21" i="12"/>
  <c r="FK21" i="12"/>
  <c r="FO21" i="12"/>
  <c r="FH21" i="12"/>
  <c r="FL21" i="12"/>
  <c r="FP21" i="12"/>
  <c r="FI21" i="12"/>
  <c r="FM21" i="12"/>
  <c r="FQ21" i="12"/>
  <c r="FF21" i="12"/>
  <c r="FJ21" i="12"/>
  <c r="FN21" i="12"/>
  <c r="EU21" i="12"/>
  <c r="EY21" i="12"/>
  <c r="FC21" i="12"/>
  <c r="EV21" i="12"/>
  <c r="EZ21" i="12"/>
  <c r="FD21" i="12"/>
  <c r="EW21" i="12"/>
  <c r="FA21" i="12"/>
  <c r="FE21" i="12"/>
  <c r="ET21" i="12"/>
  <c r="EX21" i="12"/>
  <c r="FB21" i="12"/>
  <c r="AR30" i="12"/>
  <c r="AV30" i="12"/>
  <c r="AZ30" i="12"/>
  <c r="Q30" i="12"/>
  <c r="AQ30" i="12"/>
  <c r="AW30" i="12"/>
  <c r="AS30" i="12"/>
  <c r="AX30" i="12"/>
  <c r="AT30" i="12"/>
  <c r="AY30" i="12"/>
  <c r="AP30" i="12"/>
  <c r="AU30" i="12"/>
  <c r="BA30" i="12"/>
  <c r="CB30" i="12"/>
  <c r="CF30" i="12"/>
  <c r="CJ30" i="12"/>
  <c r="CC30" i="12"/>
  <c r="CH30" i="12"/>
  <c r="CD30" i="12"/>
  <c r="CI30" i="12"/>
  <c r="T30" i="12"/>
  <c r="BZ30" i="12"/>
  <c r="CE30" i="12"/>
  <c r="CK30" i="12"/>
  <c r="CA30" i="12"/>
  <c r="CG30" i="12"/>
  <c r="FI14" i="12"/>
  <c r="FM14" i="12"/>
  <c r="FQ14" i="12"/>
  <c r="FF14" i="12"/>
  <c r="FJ14" i="12"/>
  <c r="FN14" i="12"/>
  <c r="FG14" i="12"/>
  <c r="FK14" i="12"/>
  <c r="FO14" i="12"/>
  <c r="FH14" i="12"/>
  <c r="FL14" i="12"/>
  <c r="FP14" i="12"/>
  <c r="EW14" i="12"/>
  <c r="FA14" i="12"/>
  <c r="FE14" i="12"/>
  <c r="ET14" i="12"/>
  <c r="EX14" i="12"/>
  <c r="FB14" i="12"/>
  <c r="EU14" i="12"/>
  <c r="EY14" i="12"/>
  <c r="FC14" i="12"/>
  <c r="EV14" i="12"/>
  <c r="EZ14" i="12"/>
  <c r="FD14" i="12"/>
  <c r="CO14" i="12"/>
  <c r="CS14" i="12"/>
  <c r="CW14" i="12"/>
  <c r="U14" i="12"/>
  <c r="CL14" i="12"/>
  <c r="CP14" i="12"/>
  <c r="CT14" i="12"/>
  <c r="CM14" i="12"/>
  <c r="CQ14" i="12"/>
  <c r="CU14" i="12"/>
  <c r="CN14" i="12"/>
  <c r="CR14" i="12"/>
  <c r="CV14" i="12"/>
  <c r="D14" i="14"/>
  <c r="AB14" i="13"/>
  <c r="AF14" i="13"/>
  <c r="AJ14" i="13"/>
  <c r="AC14" i="13"/>
  <c r="AG14" i="13"/>
  <c r="AK14" i="13"/>
  <c r="A14" i="13"/>
  <c r="AD14" i="13"/>
  <c r="AH14" i="13"/>
  <c r="AL14" i="13"/>
  <c r="AE14" i="13"/>
  <c r="AI14" i="13"/>
  <c r="EJ28" i="12"/>
  <c r="EN28" i="12"/>
  <c r="ER28" i="12"/>
  <c r="EL28" i="12"/>
  <c r="EQ28" i="12"/>
  <c r="EH28" i="12"/>
  <c r="EM28" i="12"/>
  <c r="ES28" i="12"/>
  <c r="EI28" i="12"/>
  <c r="EO28" i="12"/>
  <c r="EK28" i="12"/>
  <c r="EP28" i="12"/>
  <c r="W28" i="12"/>
  <c r="DL28" i="12"/>
  <c r="DP28" i="12"/>
  <c r="DT28" i="12"/>
  <c r="DK28" i="12"/>
  <c r="DQ28" i="12"/>
  <c r="DM28" i="12"/>
  <c r="DR28" i="12"/>
  <c r="DN28" i="12"/>
  <c r="DS28" i="12"/>
  <c r="DJ28" i="12"/>
  <c r="DO28" i="12"/>
  <c r="DU28" i="12"/>
  <c r="T28" i="12"/>
  <c r="CB28" i="12"/>
  <c r="CF28" i="12"/>
  <c r="CJ28" i="12"/>
  <c r="BZ28" i="12"/>
  <c r="CE28" i="12"/>
  <c r="CK28" i="12"/>
  <c r="CA28" i="12"/>
  <c r="CG28" i="12"/>
  <c r="CC28" i="12"/>
  <c r="CH28" i="12"/>
  <c r="CD28" i="12"/>
  <c r="CI28" i="12"/>
  <c r="CZ38" i="12"/>
  <c r="DD38" i="12"/>
  <c r="DH38" i="12"/>
  <c r="DA38" i="12"/>
  <c r="DE38" i="12"/>
  <c r="DI38" i="12"/>
  <c r="CX38" i="12"/>
  <c r="DB38" i="12"/>
  <c r="DF38" i="12"/>
  <c r="V38" i="12"/>
  <c r="CY38" i="12"/>
  <c r="DC38" i="12"/>
  <c r="DG38" i="12"/>
  <c r="AR38" i="12"/>
  <c r="AV38" i="12"/>
  <c r="AZ38" i="12"/>
  <c r="AS38" i="12"/>
  <c r="AW38" i="12"/>
  <c r="BA38" i="12"/>
  <c r="Q38" i="12"/>
  <c r="AP38" i="12"/>
  <c r="AT38" i="12"/>
  <c r="AX38" i="12"/>
  <c r="AQ38" i="12"/>
  <c r="AU38" i="12"/>
  <c r="AY38" i="12"/>
  <c r="W38" i="12"/>
  <c r="DL38" i="12"/>
  <c r="DP38" i="12"/>
  <c r="DT38" i="12"/>
  <c r="DM38" i="12"/>
  <c r="DQ38" i="12"/>
  <c r="DU38" i="12"/>
  <c r="DJ38" i="12"/>
  <c r="DN38" i="12"/>
  <c r="DR38" i="12"/>
  <c r="DK38" i="12"/>
  <c r="DO38" i="12"/>
  <c r="DS38" i="12"/>
  <c r="BQ8" i="12"/>
  <c r="BU8" i="12"/>
  <c r="BY8" i="12"/>
  <c r="BN8" i="12"/>
  <c r="BR8" i="12"/>
  <c r="BV8" i="12"/>
  <c r="BO8" i="12"/>
  <c r="BS8" i="12"/>
  <c r="BW8" i="12"/>
  <c r="BP8" i="12"/>
  <c r="BT8" i="12"/>
  <c r="BX8" i="12"/>
  <c r="EW8" i="12"/>
  <c r="FA8" i="12"/>
  <c r="FE8" i="12"/>
  <c r="ET8" i="12"/>
  <c r="EX8" i="12"/>
  <c r="FB8" i="12"/>
  <c r="EU8" i="12"/>
  <c r="EY8" i="12"/>
  <c r="FC8" i="12"/>
  <c r="EV8" i="12"/>
  <c r="EZ8" i="12"/>
  <c r="FD8" i="12"/>
  <c r="AS8" i="12"/>
  <c r="AW8" i="12"/>
  <c r="BA8" i="12"/>
  <c r="AP8" i="12"/>
  <c r="AT8" i="12"/>
  <c r="AX8" i="12"/>
  <c r="AQ8" i="12"/>
  <c r="AU8" i="12"/>
  <c r="AY8" i="12"/>
  <c r="AR8" i="12"/>
  <c r="AV8" i="12"/>
  <c r="AZ8" i="12"/>
  <c r="CC8" i="12"/>
  <c r="CG8" i="12"/>
  <c r="CK8" i="12"/>
  <c r="BZ8" i="12"/>
  <c r="CD8" i="12"/>
  <c r="CH8" i="12"/>
  <c r="CA8" i="12"/>
  <c r="CE8" i="12"/>
  <c r="CI8" i="12"/>
  <c r="CB8" i="12"/>
  <c r="CF8" i="12"/>
  <c r="CJ8" i="12"/>
  <c r="EV32" i="12"/>
  <c r="EZ32" i="12"/>
  <c r="FD32" i="12"/>
  <c r="EW32" i="12"/>
  <c r="FA32" i="12"/>
  <c r="FE32" i="12"/>
  <c r="ET32" i="12"/>
  <c r="EX32" i="12"/>
  <c r="FB32" i="12"/>
  <c r="EU32" i="12"/>
  <c r="EY32" i="12"/>
  <c r="FC32" i="12"/>
  <c r="CN32" i="12"/>
  <c r="CR32" i="12"/>
  <c r="CV32" i="12"/>
  <c r="CO32" i="12"/>
  <c r="CS32" i="12"/>
  <c r="CW32" i="12"/>
  <c r="U32" i="12"/>
  <c r="CL32" i="12"/>
  <c r="CP32" i="12"/>
  <c r="CT32" i="12"/>
  <c r="CM32" i="12"/>
  <c r="CQ32" i="12"/>
  <c r="CU32" i="12"/>
  <c r="CB32" i="12"/>
  <c r="CF32" i="12"/>
  <c r="CJ32" i="12"/>
  <c r="T32" i="12"/>
  <c r="CC32" i="12"/>
  <c r="CG32" i="12"/>
  <c r="CK32" i="12"/>
  <c r="BZ32" i="12"/>
  <c r="CD32" i="12"/>
  <c r="CH32" i="12"/>
  <c r="CA32" i="12"/>
  <c r="CE32" i="12"/>
  <c r="CI32" i="12"/>
  <c r="D32" i="14"/>
  <c r="A32" i="13"/>
  <c r="AD32" i="13"/>
  <c r="AH32" i="13"/>
  <c r="AL32" i="13"/>
  <c r="AE32" i="13"/>
  <c r="AI32" i="13"/>
  <c r="AB32" i="13"/>
  <c r="AF32" i="13"/>
  <c r="AJ32" i="13"/>
  <c r="AC32" i="13"/>
  <c r="AG32" i="13"/>
  <c r="AK32" i="13"/>
  <c r="FF43" i="12"/>
  <c r="FJ43" i="12"/>
  <c r="FN43" i="12"/>
  <c r="FG43" i="12"/>
  <c r="FK43" i="12"/>
  <c r="FO43" i="12"/>
  <c r="FH43" i="12"/>
  <c r="FL43" i="12"/>
  <c r="FP43" i="12"/>
  <c r="FI43" i="12"/>
  <c r="FM43" i="12"/>
  <c r="FQ43" i="12"/>
  <c r="ET43" i="12"/>
  <c r="EX43" i="12"/>
  <c r="FB43" i="12"/>
  <c r="EU43" i="12"/>
  <c r="EY43" i="12"/>
  <c r="FC43" i="12"/>
  <c r="EV43" i="12"/>
  <c r="EZ43" i="12"/>
  <c r="FD43" i="12"/>
  <c r="EW43" i="12"/>
  <c r="FA43" i="12"/>
  <c r="FE43" i="12"/>
  <c r="U43" i="12"/>
  <c r="CL43" i="12"/>
  <c r="CP43" i="12"/>
  <c r="CT43" i="12"/>
  <c r="CM43" i="12"/>
  <c r="CQ43" i="12"/>
  <c r="CU43" i="12"/>
  <c r="CN43" i="12"/>
  <c r="CR43" i="12"/>
  <c r="CV43" i="12"/>
  <c r="CO43" i="12"/>
  <c r="CS43" i="12"/>
  <c r="CW43" i="12"/>
  <c r="BZ41" i="12"/>
  <c r="CD41" i="12"/>
  <c r="CH41" i="12"/>
  <c r="CA41" i="12"/>
  <c r="CE41" i="12"/>
  <c r="CI41" i="12"/>
  <c r="CB41" i="12"/>
  <c r="CF41" i="12"/>
  <c r="CJ41" i="12"/>
  <c r="T41" i="12"/>
  <c r="CC41" i="12"/>
  <c r="CG41" i="12"/>
  <c r="CK41" i="12"/>
  <c r="EH41" i="12"/>
  <c r="EL41" i="12"/>
  <c r="EP41" i="12"/>
  <c r="EI41" i="12"/>
  <c r="EM41" i="12"/>
  <c r="EQ41" i="12"/>
  <c r="EJ41" i="12"/>
  <c r="EN41" i="12"/>
  <c r="ER41" i="12"/>
  <c r="EK41" i="12"/>
  <c r="EO41" i="12"/>
  <c r="ES41" i="12"/>
  <c r="AW62" i="11"/>
  <c r="AR62" i="11"/>
  <c r="AX62" i="11"/>
  <c r="FI62" i="11"/>
  <c r="FO62" i="11"/>
  <c r="FJ62" i="11"/>
  <c r="CA25" i="12"/>
  <c r="CE25" i="12"/>
  <c r="CI25" i="12"/>
  <c r="CB25" i="12"/>
  <c r="CF25" i="12"/>
  <c r="CJ25" i="12"/>
  <c r="BZ25" i="12"/>
  <c r="CD25" i="12"/>
  <c r="CH25" i="12"/>
  <c r="CC25" i="12"/>
  <c r="CG25" i="12"/>
  <c r="T25" i="12"/>
  <c r="CK25" i="12"/>
  <c r="FG25" i="12"/>
  <c r="FK25" i="12"/>
  <c r="FO25" i="12"/>
  <c r="FF25" i="12"/>
  <c r="FJ25" i="12"/>
  <c r="FN25" i="12"/>
  <c r="FL25" i="12"/>
  <c r="FM25" i="12"/>
  <c r="FH25" i="12"/>
  <c r="FP25" i="12"/>
  <c r="FI25" i="12"/>
  <c r="FQ25" i="12"/>
  <c r="EU25" i="12"/>
  <c r="EY25" i="12"/>
  <c r="FC25" i="12"/>
  <c r="EV25" i="12"/>
  <c r="EZ25" i="12"/>
  <c r="FD25" i="12"/>
  <c r="ET25" i="12"/>
  <c r="EX25" i="12"/>
  <c r="FB25" i="12"/>
  <c r="FA25" i="12"/>
  <c r="FE25" i="12"/>
  <c r="EW25" i="12"/>
  <c r="DM18" i="12"/>
  <c r="DQ18" i="12"/>
  <c r="DU18" i="12"/>
  <c r="DJ18" i="12"/>
  <c r="DN18" i="12"/>
  <c r="DR18" i="12"/>
  <c r="DK18" i="12"/>
  <c r="DO18" i="12"/>
  <c r="DS18" i="12"/>
  <c r="W18" i="12"/>
  <c r="DL18" i="12"/>
  <c r="DP18" i="12"/>
  <c r="DT18" i="12"/>
  <c r="DA18" i="12"/>
  <c r="DE18" i="12"/>
  <c r="DI18" i="12"/>
  <c r="CX18" i="12"/>
  <c r="DB18" i="12"/>
  <c r="DF18" i="12"/>
  <c r="V18" i="12"/>
  <c r="CY18" i="12"/>
  <c r="DC18" i="12"/>
  <c r="DG18" i="12"/>
  <c r="CZ18" i="12"/>
  <c r="DD18" i="12"/>
  <c r="DH18" i="12"/>
  <c r="AS18" i="12"/>
  <c r="AW18" i="12"/>
  <c r="BA18" i="12"/>
  <c r="Q18" i="12"/>
  <c r="AP18" i="12"/>
  <c r="AT18" i="12"/>
  <c r="AX18" i="12"/>
  <c r="AQ18" i="12"/>
  <c r="AU18" i="12"/>
  <c r="AY18" i="12"/>
  <c r="AR18" i="12"/>
  <c r="AV18" i="12"/>
  <c r="AZ18" i="12"/>
  <c r="DJ37" i="12"/>
  <c r="DN37" i="12"/>
  <c r="DR37" i="12"/>
  <c r="DK37" i="12"/>
  <c r="DO37" i="12"/>
  <c r="DS37" i="12"/>
  <c r="W37" i="12"/>
  <c r="DL37" i="12"/>
  <c r="DP37" i="12"/>
  <c r="DT37" i="12"/>
  <c r="DM37" i="12"/>
  <c r="DQ37" i="12"/>
  <c r="DU37" i="12"/>
  <c r="CX37" i="12"/>
  <c r="DB37" i="12"/>
  <c r="DF37" i="12"/>
  <c r="V37" i="12"/>
  <c r="CY37" i="12"/>
  <c r="DC37" i="12"/>
  <c r="DG37" i="12"/>
  <c r="CZ37" i="12"/>
  <c r="DD37" i="12"/>
  <c r="DH37" i="12"/>
  <c r="DA37" i="12"/>
  <c r="DE37" i="12"/>
  <c r="DI37" i="12"/>
  <c r="Q37" i="12"/>
  <c r="AP37" i="12"/>
  <c r="AT37" i="12"/>
  <c r="AX37" i="12"/>
  <c r="AQ37" i="12"/>
  <c r="AU37" i="12"/>
  <c r="AY37" i="12"/>
  <c r="AR37" i="12"/>
  <c r="AV37" i="12"/>
  <c r="AZ37" i="12"/>
  <c r="AS37" i="12"/>
  <c r="AW37" i="12"/>
  <c r="BA37" i="12"/>
  <c r="FG27" i="12"/>
  <c r="FK27" i="12"/>
  <c r="FO27" i="12"/>
  <c r="FF27" i="12"/>
  <c r="FJ27" i="12"/>
  <c r="FN27" i="12"/>
  <c r="FI27" i="12"/>
  <c r="FQ27" i="12"/>
  <c r="FL27" i="12"/>
  <c r="FM27" i="12"/>
  <c r="FH27" i="12"/>
  <c r="FP27" i="12"/>
  <c r="EI27" i="12"/>
  <c r="EM27" i="12"/>
  <c r="EQ27" i="12"/>
  <c r="EH27" i="12"/>
  <c r="EL27" i="12"/>
  <c r="EP27" i="12"/>
  <c r="EK27" i="12"/>
  <c r="ES27" i="12"/>
  <c r="EN27" i="12"/>
  <c r="EO27" i="12"/>
  <c r="EJ27" i="12"/>
  <c r="ER27" i="12"/>
  <c r="V27" i="12"/>
  <c r="CY27" i="12"/>
  <c r="DC27" i="12"/>
  <c r="DG27" i="12"/>
  <c r="CX27" i="12"/>
  <c r="DB27" i="12"/>
  <c r="DF27" i="12"/>
  <c r="DE27" i="12"/>
  <c r="CZ27" i="12"/>
  <c r="DH27" i="12"/>
  <c r="DA27" i="12"/>
  <c r="DI27" i="12"/>
  <c r="DD27" i="12"/>
  <c r="M27" i="18"/>
  <c r="M38" i="18"/>
  <c r="I27" i="18"/>
  <c r="I38" i="18"/>
  <c r="EW24" i="12"/>
  <c r="FA24" i="12"/>
  <c r="FE24" i="12"/>
  <c r="ET24" i="12"/>
  <c r="EX24" i="12"/>
  <c r="FB24" i="12"/>
  <c r="EV24" i="12"/>
  <c r="EZ24" i="12"/>
  <c r="FD24" i="12"/>
  <c r="FC24" i="12"/>
  <c r="EU24" i="12"/>
  <c r="EY24" i="12"/>
  <c r="BQ24" i="12"/>
  <c r="BU24" i="12"/>
  <c r="BY24" i="12"/>
  <c r="BN24" i="12"/>
  <c r="BR24" i="12"/>
  <c r="BV24" i="12"/>
  <c r="S24" i="12"/>
  <c r="BP24" i="12"/>
  <c r="BT24" i="12"/>
  <c r="BX24" i="12"/>
  <c r="BO24" i="12"/>
  <c r="BS24" i="12"/>
  <c r="BW24" i="12"/>
  <c r="AS24" i="12"/>
  <c r="AW24" i="12"/>
  <c r="BA24" i="12"/>
  <c r="Q24" i="12"/>
  <c r="AP24" i="12"/>
  <c r="AT24" i="12"/>
  <c r="AX24" i="12"/>
  <c r="AR24" i="12"/>
  <c r="AV24" i="12"/>
  <c r="AZ24" i="12"/>
  <c r="AU24" i="12"/>
  <c r="AY24" i="12"/>
  <c r="AQ24" i="12"/>
  <c r="O29" i="18"/>
  <c r="EI19" i="12"/>
  <c r="EM19" i="12"/>
  <c r="EQ19" i="12"/>
  <c r="EJ19" i="12"/>
  <c r="EN19" i="12"/>
  <c r="ER19" i="12"/>
  <c r="EK19" i="12"/>
  <c r="EO19" i="12"/>
  <c r="ES19" i="12"/>
  <c r="EH19" i="12"/>
  <c r="EL19" i="12"/>
  <c r="EP19" i="12"/>
  <c r="CA19" i="12"/>
  <c r="CE19" i="12"/>
  <c r="CI19" i="12"/>
  <c r="CB19" i="12"/>
  <c r="CF19" i="12"/>
  <c r="CJ19" i="12"/>
  <c r="T19" i="12"/>
  <c r="CC19" i="12"/>
  <c r="CG19" i="12"/>
  <c r="CK19" i="12"/>
  <c r="BZ19" i="12"/>
  <c r="CD19" i="12"/>
  <c r="CH19" i="12"/>
  <c r="D19" i="14"/>
  <c r="A19" i="13"/>
  <c r="AD19" i="13"/>
  <c r="AH19" i="13"/>
  <c r="AL19" i="13"/>
  <c r="AE19" i="13"/>
  <c r="AI19" i="13"/>
  <c r="AB19" i="13"/>
  <c r="AF19" i="13"/>
  <c r="AJ19" i="13"/>
  <c r="AC19" i="13"/>
  <c r="AG19" i="13"/>
  <c r="AK19" i="13"/>
  <c r="EK20" i="12"/>
  <c r="EO20" i="12"/>
  <c r="ES20" i="12"/>
  <c r="EH20" i="12"/>
  <c r="EL20" i="12"/>
  <c r="EP20" i="12"/>
  <c r="EI20" i="12"/>
  <c r="EM20" i="12"/>
  <c r="EQ20" i="12"/>
  <c r="EJ20" i="12"/>
  <c r="EN20" i="12"/>
  <c r="ER20" i="12"/>
  <c r="T20" i="12"/>
  <c r="CC20" i="12"/>
  <c r="CG20" i="12"/>
  <c r="CK20" i="12"/>
  <c r="BZ20" i="12"/>
  <c r="CD20" i="12"/>
  <c r="CH20" i="12"/>
  <c r="CA20" i="12"/>
  <c r="CE20" i="12"/>
  <c r="CI20" i="12"/>
  <c r="CB20" i="12"/>
  <c r="CF20" i="12"/>
  <c r="CJ20" i="12"/>
  <c r="BB29" i="12"/>
  <c r="BF29" i="12"/>
  <c r="BJ29" i="12"/>
  <c r="BG29" i="12"/>
  <c r="BL29" i="12"/>
  <c r="R29" i="12"/>
  <c r="BC29" i="12"/>
  <c r="BH29" i="12"/>
  <c r="BM29" i="12"/>
  <c r="BD29" i="12"/>
  <c r="BI29" i="12"/>
  <c r="BE29" i="12"/>
  <c r="BK29" i="12"/>
  <c r="BZ29" i="12"/>
  <c r="CD29" i="12"/>
  <c r="CH29" i="12"/>
  <c r="CB29" i="12"/>
  <c r="CG29" i="12"/>
  <c r="CC29" i="12"/>
  <c r="CI29" i="12"/>
  <c r="CE29" i="12"/>
  <c r="CJ29" i="12"/>
  <c r="T29" i="12"/>
  <c r="CA29" i="12"/>
  <c r="CF29" i="12"/>
  <c r="CK29" i="12"/>
  <c r="EH29" i="12"/>
  <c r="EL29" i="12"/>
  <c r="EP29" i="12"/>
  <c r="EI29" i="12"/>
  <c r="EN29" i="12"/>
  <c r="ES29" i="12"/>
  <c r="EJ29" i="12"/>
  <c r="EO29" i="12"/>
  <c r="EK29" i="12"/>
  <c r="EQ29" i="12"/>
  <c r="EM29" i="12"/>
  <c r="ER29" i="12"/>
  <c r="DW42" i="11"/>
  <c r="DW62" i="11" s="1"/>
  <c r="EA42" i="11"/>
  <c r="EA62" i="11" s="1"/>
  <c r="EE42" i="11"/>
  <c r="DX42" i="11"/>
  <c r="EB42" i="11"/>
  <c r="EB62" i="11" s="1"/>
  <c r="EF42" i="11"/>
  <c r="EF62" i="11" s="1"/>
  <c r="X42" i="11"/>
  <c r="X62" i="11" s="1"/>
  <c r="I29" i="17" s="1"/>
  <c r="DY42" i="11"/>
  <c r="EC42" i="11"/>
  <c r="EG42" i="11"/>
  <c r="EG62" i="11" s="1"/>
  <c r="DV42" i="11"/>
  <c r="DV62" i="11" s="1"/>
  <c r="DZ42" i="11"/>
  <c r="ED42" i="11"/>
  <c r="BO42" i="11"/>
  <c r="BO62" i="11" s="1"/>
  <c r="BS42" i="11"/>
  <c r="BS62" i="11" s="1"/>
  <c r="BW42" i="11"/>
  <c r="S42" i="11"/>
  <c r="S62" i="11" s="1"/>
  <c r="D29" i="17" s="1"/>
  <c r="BP42" i="11"/>
  <c r="BP62" i="11" s="1"/>
  <c r="BT42" i="11"/>
  <c r="BT62" i="11" s="1"/>
  <c r="BX42" i="11"/>
  <c r="BX62" i="11" s="1"/>
  <c r="BQ42" i="11"/>
  <c r="BU42" i="11"/>
  <c r="BU62" i="11" s="1"/>
  <c r="BY42" i="11"/>
  <c r="BY62" i="11" s="1"/>
  <c r="BN42" i="11"/>
  <c r="BN62" i="11" s="1"/>
  <c r="BR42" i="11"/>
  <c r="BV42" i="11"/>
  <c r="BV62" i="11" s="1"/>
  <c r="R42" i="11"/>
  <c r="R62" i="11" s="1"/>
  <c r="C29" i="17" s="1"/>
  <c r="BC42" i="11"/>
  <c r="BG42" i="11"/>
  <c r="BG62" i="11" s="1"/>
  <c r="BK42" i="11"/>
  <c r="BK62" i="11" s="1"/>
  <c r="BD42" i="11"/>
  <c r="BD62" i="11" s="1"/>
  <c r="BH42" i="11"/>
  <c r="BL42" i="11"/>
  <c r="BE42" i="11"/>
  <c r="BE62" i="11" s="1"/>
  <c r="BI42" i="11"/>
  <c r="BI62" i="11" s="1"/>
  <c r="BM42" i="11"/>
  <c r="BB42" i="11"/>
  <c r="BB62" i="11" s="1"/>
  <c r="BF42" i="11"/>
  <c r="BF62" i="11" s="1"/>
  <c r="BJ42" i="11"/>
  <c r="BJ62" i="11" s="1"/>
  <c r="EK16" i="12"/>
  <c r="EO16" i="12"/>
  <c r="ES16" i="12"/>
  <c r="EH16" i="12"/>
  <c r="EL16" i="12"/>
  <c r="EP16" i="12"/>
  <c r="EI16" i="12"/>
  <c r="EM16" i="12"/>
  <c r="EQ16" i="12"/>
  <c r="EJ16" i="12"/>
  <c r="EN16" i="12"/>
  <c r="ER16" i="12"/>
  <c r="T16" i="12"/>
  <c r="CC16" i="12"/>
  <c r="CG16" i="12"/>
  <c r="CK16" i="12"/>
  <c r="BZ16" i="12"/>
  <c r="CD16" i="12"/>
  <c r="CH16" i="12"/>
  <c r="CA16" i="12"/>
  <c r="CE16" i="12"/>
  <c r="CI16" i="12"/>
  <c r="CB16" i="12"/>
  <c r="CF16" i="12"/>
  <c r="CJ16" i="12"/>
  <c r="O3" i="12"/>
  <c r="C62" i="12"/>
  <c r="AN2" i="12" s="1"/>
  <c r="AO2" i="12" s="1"/>
  <c r="A24" i="2"/>
  <c r="DV11" i="12"/>
  <c r="DZ11" i="12"/>
  <c r="ED11" i="12"/>
  <c r="DW11" i="12"/>
  <c r="EA11" i="12"/>
  <c r="EE11" i="12"/>
  <c r="DX11" i="12"/>
  <c r="EB11" i="12"/>
  <c r="EF11" i="12"/>
  <c r="DY11" i="12"/>
  <c r="EC11" i="12"/>
  <c r="EG11" i="12"/>
  <c r="AA62" i="12"/>
  <c r="L30" i="17" s="1"/>
  <c r="FF11" i="12"/>
  <c r="FJ11" i="12"/>
  <c r="FN11" i="12"/>
  <c r="FG11" i="12"/>
  <c r="FK11" i="12"/>
  <c r="FO11" i="12"/>
  <c r="FH11" i="12"/>
  <c r="FL11" i="12"/>
  <c r="FP11" i="12"/>
  <c r="FI11" i="12"/>
  <c r="FM11" i="12"/>
  <c r="FQ11" i="12"/>
  <c r="DJ7" i="12"/>
  <c r="DN7" i="12"/>
  <c r="DR7" i="12"/>
  <c r="DK7" i="12"/>
  <c r="DO7" i="12"/>
  <c r="DS7" i="12"/>
  <c r="DL7" i="12"/>
  <c r="DP7" i="12"/>
  <c r="DT7" i="12"/>
  <c r="DM7" i="12"/>
  <c r="DQ7" i="12"/>
  <c r="DU7" i="12"/>
  <c r="ET7" i="12"/>
  <c r="EX7" i="12"/>
  <c r="FB7" i="12"/>
  <c r="EU7" i="12"/>
  <c r="EY7" i="12"/>
  <c r="FC7" i="12"/>
  <c r="EV7" i="12"/>
  <c r="EZ7" i="12"/>
  <c r="FD7" i="12"/>
  <c r="EW7" i="12"/>
  <c r="FA7" i="12"/>
  <c r="FE7" i="12"/>
  <c r="AP11" i="12"/>
  <c r="AT11" i="12"/>
  <c r="AX11" i="12"/>
  <c r="AQ11" i="12"/>
  <c r="AU11" i="12"/>
  <c r="AY11" i="12"/>
  <c r="AR11" i="12"/>
  <c r="AV11" i="12"/>
  <c r="AZ11" i="12"/>
  <c r="AS11" i="12"/>
  <c r="AW11" i="12"/>
  <c r="BA11" i="12"/>
  <c r="CW62" i="11"/>
  <c r="CR62" i="11"/>
  <c r="CM62" i="11"/>
  <c r="AC62" i="11"/>
  <c r="C11" i="17" s="1"/>
  <c r="BL62" i="11"/>
  <c r="BZ33" i="12"/>
  <c r="CD33" i="12"/>
  <c r="CH33" i="12"/>
  <c r="CA33" i="12"/>
  <c r="CE33" i="12"/>
  <c r="CI33" i="12"/>
  <c r="CB33" i="12"/>
  <c r="CF33" i="12"/>
  <c r="CJ33" i="12"/>
  <c r="T33" i="12"/>
  <c r="CC33" i="12"/>
  <c r="CG33" i="12"/>
  <c r="CK33" i="12"/>
  <c r="EH33" i="12"/>
  <c r="EL33" i="12"/>
  <c r="EP33" i="12"/>
  <c r="EI33" i="12"/>
  <c r="EM33" i="12"/>
  <c r="EQ33" i="12"/>
  <c r="EJ33" i="12"/>
  <c r="EN33" i="12"/>
  <c r="ER33" i="12"/>
  <c r="EK33" i="12"/>
  <c r="EO33" i="12"/>
  <c r="ES33" i="12"/>
  <c r="DV35" i="12"/>
  <c r="DZ35" i="12"/>
  <c r="ED35" i="12"/>
  <c r="DW35" i="12"/>
  <c r="EA35" i="12"/>
  <c r="EE35" i="12"/>
  <c r="DX35" i="12"/>
  <c r="EB35" i="12"/>
  <c r="EF35" i="12"/>
  <c r="X35" i="12"/>
  <c r="DY35" i="12"/>
  <c r="EC35" i="12"/>
  <c r="EG35" i="12"/>
  <c r="BN35" i="12"/>
  <c r="BR35" i="12"/>
  <c r="BV35" i="12"/>
  <c r="BO35" i="12"/>
  <c r="BS35" i="12"/>
  <c r="BW35" i="12"/>
  <c r="S35" i="12"/>
  <c r="BP35" i="12"/>
  <c r="BT35" i="12"/>
  <c r="BX35" i="12"/>
  <c r="BQ35" i="12"/>
  <c r="BU35" i="12"/>
  <c r="BY35" i="12"/>
  <c r="BB35" i="12"/>
  <c r="BF35" i="12"/>
  <c r="BJ35" i="12"/>
  <c r="R35" i="12"/>
  <c r="BC35" i="12"/>
  <c r="BG35" i="12"/>
  <c r="BK35" i="12"/>
  <c r="BD35" i="12"/>
  <c r="BH35" i="12"/>
  <c r="BL35" i="12"/>
  <c r="BE35" i="12"/>
  <c r="BI35" i="12"/>
  <c r="BM35" i="12"/>
  <c r="D35" i="14"/>
  <c r="AB35" i="13"/>
  <c r="AF35" i="13"/>
  <c r="AJ35" i="13"/>
  <c r="AC35" i="13"/>
  <c r="AG35" i="13"/>
  <c r="AK35" i="13"/>
  <c r="A35" i="13"/>
  <c r="AD35" i="13"/>
  <c r="AH35" i="13"/>
  <c r="AL35" i="13"/>
  <c r="AE35" i="13"/>
  <c r="AI35" i="13"/>
  <c r="M31" i="18"/>
  <c r="EK12" i="12"/>
  <c r="EO12" i="12"/>
  <c r="ES12" i="12"/>
  <c r="EH12" i="12"/>
  <c r="EL12" i="12"/>
  <c r="EP12" i="12"/>
  <c r="EI12" i="12"/>
  <c r="EM12" i="12"/>
  <c r="EQ12" i="12"/>
  <c r="EJ12" i="12"/>
  <c r="EN12" i="12"/>
  <c r="ER12" i="12"/>
  <c r="CC12" i="12"/>
  <c r="CG12" i="12"/>
  <c r="CK12" i="12"/>
  <c r="BZ12" i="12"/>
  <c r="CD12" i="12"/>
  <c r="CH12" i="12"/>
  <c r="CA12" i="12"/>
  <c r="CE12" i="12"/>
  <c r="CI12" i="12"/>
  <c r="CB12" i="12"/>
  <c r="CF12" i="12"/>
  <c r="CJ12" i="12"/>
  <c r="EI15" i="12"/>
  <c r="EM15" i="12"/>
  <c r="EQ15" i="12"/>
  <c r="EJ15" i="12"/>
  <c r="EN15" i="12"/>
  <c r="ER15" i="12"/>
  <c r="EK15" i="12"/>
  <c r="EO15" i="12"/>
  <c r="ES15" i="12"/>
  <c r="EH15" i="12"/>
  <c r="EL15" i="12"/>
  <c r="EP15" i="12"/>
  <c r="CA15" i="12"/>
  <c r="CE15" i="12"/>
  <c r="CI15" i="12"/>
  <c r="CB15" i="12"/>
  <c r="CF15" i="12"/>
  <c r="CJ15" i="12"/>
  <c r="T15" i="12"/>
  <c r="CC15" i="12"/>
  <c r="CG15" i="12"/>
  <c r="CK15" i="12"/>
  <c r="BZ15" i="12"/>
  <c r="CD15" i="12"/>
  <c r="CH15" i="12"/>
  <c r="D15" i="14"/>
  <c r="A15" i="13"/>
  <c r="AD15" i="13"/>
  <c r="AH15" i="13"/>
  <c r="AL15" i="13"/>
  <c r="AE15" i="13"/>
  <c r="AI15" i="13"/>
  <c r="AB15" i="13"/>
  <c r="AF15" i="13"/>
  <c r="AJ15" i="13"/>
  <c r="AC15" i="13"/>
  <c r="AG15" i="13"/>
  <c r="AK15" i="13"/>
  <c r="O34" i="18"/>
  <c r="DE62" i="11"/>
  <c r="CZ62" i="11"/>
  <c r="DF62" i="11"/>
  <c r="FG10" i="12"/>
  <c r="FK10" i="12"/>
  <c r="FO10" i="12"/>
  <c r="FH10" i="12"/>
  <c r="FL10" i="12"/>
  <c r="FP10" i="12"/>
  <c r="FI10" i="12"/>
  <c r="FM10" i="12"/>
  <c r="FQ10" i="12"/>
  <c r="FF10" i="12"/>
  <c r="FJ10" i="12"/>
  <c r="FN10" i="12"/>
  <c r="BC10" i="12"/>
  <c r="BG10" i="12"/>
  <c r="BK10" i="12"/>
  <c r="BD10" i="12"/>
  <c r="BH10" i="12"/>
  <c r="BL10" i="12"/>
  <c r="BE10" i="12"/>
  <c r="BI10" i="12"/>
  <c r="BM10" i="12"/>
  <c r="BB10" i="12"/>
  <c r="BF10" i="12"/>
  <c r="BJ10" i="12"/>
  <c r="D10" i="14"/>
  <c r="T10" i="13"/>
  <c r="X10" i="13"/>
  <c r="AB10" i="13"/>
  <c r="AF10" i="13"/>
  <c r="AJ10" i="13"/>
  <c r="A10" i="13"/>
  <c r="S10" i="13"/>
  <c r="W10" i="13"/>
  <c r="AA10" i="13"/>
  <c r="AE10" i="13"/>
  <c r="AI10" i="13"/>
  <c r="V10" i="13"/>
  <c r="AD10" i="13"/>
  <c r="AL10" i="13"/>
  <c r="Q10" i="13"/>
  <c r="Y10" i="13"/>
  <c r="AG10" i="13"/>
  <c r="R10" i="13"/>
  <c r="Z10" i="13"/>
  <c r="AH10" i="13"/>
  <c r="U10" i="13"/>
  <c r="AC10" i="13"/>
  <c r="AK10" i="13"/>
  <c r="EJ34" i="12"/>
  <c r="EN34" i="12"/>
  <c r="ER34" i="12"/>
  <c r="EK34" i="12"/>
  <c r="EO34" i="12"/>
  <c r="ES34" i="12"/>
  <c r="EH34" i="12"/>
  <c r="EL34" i="12"/>
  <c r="EP34" i="12"/>
  <c r="EI34" i="12"/>
  <c r="EM34" i="12"/>
  <c r="EQ34" i="12"/>
  <c r="CB34" i="12"/>
  <c r="CF34" i="12"/>
  <c r="CJ34" i="12"/>
  <c r="T34" i="12"/>
  <c r="CC34" i="12"/>
  <c r="CG34" i="12"/>
  <c r="CK34" i="12"/>
  <c r="BZ34" i="12"/>
  <c r="CD34" i="12"/>
  <c r="CH34" i="12"/>
  <c r="CA34" i="12"/>
  <c r="CE34" i="12"/>
  <c r="CI34" i="12"/>
  <c r="EV9" i="12"/>
  <c r="EZ9" i="12"/>
  <c r="FD9" i="12"/>
  <c r="EW9" i="12"/>
  <c r="FA9" i="12"/>
  <c r="FE9" i="12"/>
  <c r="ET9" i="12"/>
  <c r="EX9" i="12"/>
  <c r="FB9" i="12"/>
  <c r="EU9" i="12"/>
  <c r="EY9" i="12"/>
  <c r="FC9" i="12"/>
  <c r="AR9" i="12"/>
  <c r="AV9" i="12"/>
  <c r="AZ9" i="12"/>
  <c r="AS9" i="12"/>
  <c r="AW9" i="12"/>
  <c r="BA9" i="12"/>
  <c r="AP9" i="12"/>
  <c r="AT9" i="12"/>
  <c r="AX9" i="12"/>
  <c r="AQ9" i="12"/>
  <c r="AU9" i="12"/>
  <c r="AY9" i="12"/>
  <c r="CB9" i="12"/>
  <c r="CF9" i="12"/>
  <c r="CJ9" i="12"/>
  <c r="CC9" i="12"/>
  <c r="CG9" i="12"/>
  <c r="CK9" i="12"/>
  <c r="BZ9" i="12"/>
  <c r="CD9" i="12"/>
  <c r="CH9" i="12"/>
  <c r="CA9" i="12"/>
  <c r="CE9" i="12"/>
  <c r="CI9" i="12"/>
  <c r="L35" i="18"/>
  <c r="I32" i="18"/>
  <c r="AQ17" i="12"/>
  <c r="AU17" i="12"/>
  <c r="AY17" i="12"/>
  <c r="AR17" i="12"/>
  <c r="AV17" i="12"/>
  <c r="AZ17" i="12"/>
  <c r="AS17" i="12"/>
  <c r="AW17" i="12"/>
  <c r="BA17" i="12"/>
  <c r="Q17" i="12"/>
  <c r="AP17" i="12"/>
  <c r="AT17" i="12"/>
  <c r="AX17" i="12"/>
  <c r="DK17" i="12"/>
  <c r="DO17" i="12"/>
  <c r="DS17" i="12"/>
  <c r="W17" i="12"/>
  <c r="DL17" i="12"/>
  <c r="DP17" i="12"/>
  <c r="DT17" i="12"/>
  <c r="DM17" i="12"/>
  <c r="DQ17" i="12"/>
  <c r="DU17" i="12"/>
  <c r="DJ17" i="12"/>
  <c r="DN17" i="12"/>
  <c r="DR17" i="12"/>
  <c r="V17" i="12"/>
  <c r="CY17" i="12"/>
  <c r="DC17" i="12"/>
  <c r="DG17" i="12"/>
  <c r="CZ17" i="12"/>
  <c r="DD17" i="12"/>
  <c r="DH17" i="12"/>
  <c r="DA17" i="12"/>
  <c r="DE17" i="12"/>
  <c r="DI17" i="12"/>
  <c r="CX17" i="12"/>
  <c r="DB17" i="12"/>
  <c r="DF17" i="12"/>
  <c r="EC62" i="11"/>
  <c r="DX62" i="11"/>
  <c r="ED62" i="11"/>
  <c r="DV39" i="12"/>
  <c r="DZ39" i="12"/>
  <c r="ED39" i="12"/>
  <c r="DW39" i="12"/>
  <c r="EA39" i="12"/>
  <c r="EE39" i="12"/>
  <c r="DX39" i="12"/>
  <c r="EB39" i="12"/>
  <c r="EF39" i="12"/>
  <c r="X39" i="12"/>
  <c r="DY39" i="12"/>
  <c r="EC39" i="12"/>
  <c r="EG39" i="12"/>
  <c r="BN39" i="12"/>
  <c r="BR39" i="12"/>
  <c r="BV39" i="12"/>
  <c r="BO39" i="12"/>
  <c r="BS39" i="12"/>
  <c r="BW39" i="12"/>
  <c r="S39" i="12"/>
  <c r="BP39" i="12"/>
  <c r="BT39" i="12"/>
  <c r="BX39" i="12"/>
  <c r="BQ39" i="12"/>
  <c r="BU39" i="12"/>
  <c r="BY39" i="12"/>
  <c r="BB39" i="12"/>
  <c r="BF39" i="12"/>
  <c r="BJ39" i="12"/>
  <c r="R39" i="12"/>
  <c r="BC39" i="12"/>
  <c r="BG39" i="12"/>
  <c r="BK39" i="12"/>
  <c r="BD39" i="12"/>
  <c r="BH39" i="12"/>
  <c r="BL39" i="12"/>
  <c r="BE39" i="12"/>
  <c r="BI39" i="12"/>
  <c r="BM39" i="12"/>
  <c r="D39" i="14"/>
  <c r="AB39" i="13"/>
  <c r="AF39" i="13"/>
  <c r="AJ39" i="13"/>
  <c r="A39" i="13"/>
  <c r="AE39" i="13"/>
  <c r="AI39" i="13"/>
  <c r="AD39" i="13"/>
  <c r="AL39" i="13"/>
  <c r="AG39" i="13"/>
  <c r="AH39" i="13"/>
  <c r="AC39" i="13"/>
  <c r="AK39" i="13"/>
  <c r="DA26" i="12"/>
  <c r="DE26" i="12"/>
  <c r="DI26" i="12"/>
  <c r="CZ26" i="12"/>
  <c r="DD26" i="12"/>
  <c r="DH26" i="12"/>
  <c r="DC26" i="12"/>
  <c r="CX26" i="12"/>
  <c r="DF26" i="12"/>
  <c r="CY26" i="12"/>
  <c r="DG26" i="12"/>
  <c r="V26" i="12"/>
  <c r="DB26" i="12"/>
  <c r="EK26" i="12"/>
  <c r="EO26" i="12"/>
  <c r="ES26" i="12"/>
  <c r="EJ26" i="12"/>
  <c r="EN26" i="12"/>
  <c r="ER26" i="12"/>
  <c r="EI26" i="12"/>
  <c r="EQ26" i="12"/>
  <c r="EL26" i="12"/>
  <c r="EM26" i="12"/>
  <c r="EH26" i="12"/>
  <c r="EP26" i="12"/>
  <c r="BQ26" i="12"/>
  <c r="BU26" i="12"/>
  <c r="BY26" i="12"/>
  <c r="S26" i="12"/>
  <c r="BP26" i="12"/>
  <c r="BT26" i="12"/>
  <c r="BX26" i="12"/>
  <c r="BO26" i="12"/>
  <c r="BW26" i="12"/>
  <c r="BR26" i="12"/>
  <c r="BS26" i="12"/>
  <c r="BN26" i="12"/>
  <c r="BV26" i="12"/>
  <c r="D26" i="14"/>
  <c r="AB26" i="13"/>
  <c r="AF26" i="13"/>
  <c r="AJ26" i="13"/>
  <c r="AC26" i="13"/>
  <c r="AG26" i="13"/>
  <c r="AK26" i="13"/>
  <c r="A26" i="13"/>
  <c r="AD26" i="13"/>
  <c r="AH26" i="13"/>
  <c r="AL26" i="13"/>
  <c r="AE26" i="13"/>
  <c r="AI26" i="13"/>
  <c r="O33" i="18"/>
  <c r="H31" i="18"/>
  <c r="M33" i="18"/>
  <c r="L32" i="18"/>
  <c r="I37" i="18"/>
  <c r="J31" i="18"/>
  <c r="M35" i="18"/>
  <c r="I29" i="18"/>
  <c r="N36" i="18"/>
  <c r="N33" i="18"/>
  <c r="FH40" i="12"/>
  <c r="FL40" i="12"/>
  <c r="FP40" i="12"/>
  <c r="FI40" i="12"/>
  <c r="FM40" i="12"/>
  <c r="FQ40" i="12"/>
  <c r="FF40" i="12"/>
  <c r="FJ40" i="12"/>
  <c r="FN40" i="12"/>
  <c r="FG40" i="12"/>
  <c r="FK40" i="12"/>
  <c r="FO40" i="12"/>
  <c r="L27" i="18"/>
  <c r="L38" i="18"/>
  <c r="CZ40" i="12"/>
  <c r="DD40" i="12"/>
  <c r="DH40" i="12"/>
  <c r="DA40" i="12"/>
  <c r="DE40" i="12"/>
  <c r="DI40" i="12"/>
  <c r="CX40" i="12"/>
  <c r="DB40" i="12"/>
  <c r="DF40" i="12"/>
  <c r="V40" i="12"/>
  <c r="CY40" i="12"/>
  <c r="DC40" i="12"/>
  <c r="DG40" i="12"/>
  <c r="D53" i="14"/>
  <c r="A53" i="13"/>
  <c r="CA23" i="12"/>
  <c r="CE23" i="12"/>
  <c r="CI23" i="12"/>
  <c r="CB23" i="12"/>
  <c r="CF23" i="12"/>
  <c r="CJ23" i="12"/>
  <c r="BZ23" i="12"/>
  <c r="CD23" i="12"/>
  <c r="CH23" i="12"/>
  <c r="T23" i="12"/>
  <c r="CK23" i="12"/>
  <c r="CC23" i="12"/>
  <c r="CG23" i="12"/>
  <c r="P23" i="17"/>
  <c r="P36" i="17"/>
  <c r="P49" i="17"/>
  <c r="T22" i="12"/>
  <c r="CC22" i="12"/>
  <c r="CG22" i="12"/>
  <c r="CK22" i="12"/>
  <c r="BZ22" i="12"/>
  <c r="CD22" i="12"/>
  <c r="CH22" i="12"/>
  <c r="CA22" i="12"/>
  <c r="CE22" i="12"/>
  <c r="CI22" i="12"/>
  <c r="CB22" i="12"/>
  <c r="CF22" i="12"/>
  <c r="CJ22" i="12"/>
  <c r="EI13" i="12"/>
  <c r="EM13" i="12"/>
  <c r="EQ13" i="12"/>
  <c r="EJ13" i="12"/>
  <c r="EN13" i="12"/>
  <c r="ER13" i="12"/>
  <c r="EK13" i="12"/>
  <c r="EO13" i="12"/>
  <c r="ES13" i="12"/>
  <c r="EH13" i="12"/>
  <c r="EL13" i="12"/>
  <c r="EP13" i="12"/>
  <c r="S40" i="12"/>
  <c r="BP40" i="12"/>
  <c r="BT40" i="12"/>
  <c r="BX40" i="12"/>
  <c r="BQ40" i="12"/>
  <c r="BU40" i="12"/>
  <c r="BY40" i="12"/>
  <c r="BN40" i="12"/>
  <c r="BR40" i="12"/>
  <c r="BV40" i="12"/>
  <c r="BO40" i="12"/>
  <c r="BS40" i="12"/>
  <c r="BW40" i="12"/>
  <c r="EI23" i="12"/>
  <c r="EM23" i="12"/>
  <c r="EQ23" i="12"/>
  <c r="EJ23" i="12"/>
  <c r="EN23" i="12"/>
  <c r="ER23" i="12"/>
  <c r="EH23" i="12"/>
  <c r="EL23" i="12"/>
  <c r="EP23" i="12"/>
  <c r="EK23" i="12"/>
  <c r="EO23" i="12"/>
  <c r="ES23" i="12"/>
  <c r="DK23" i="12"/>
  <c r="DO23" i="12"/>
  <c r="DS23" i="12"/>
  <c r="W23" i="12"/>
  <c r="DL23" i="12"/>
  <c r="DP23" i="12"/>
  <c r="DT23" i="12"/>
  <c r="DJ23" i="12"/>
  <c r="DN23" i="12"/>
  <c r="DR23" i="12"/>
  <c r="DQ23" i="12"/>
  <c r="DU23" i="12"/>
  <c r="DM23" i="12"/>
  <c r="V23" i="12"/>
  <c r="CY23" i="12"/>
  <c r="DC23" i="12"/>
  <c r="DG23" i="12"/>
  <c r="CZ23" i="12"/>
  <c r="DD23" i="12"/>
  <c r="DH23" i="12"/>
  <c r="CX23" i="12"/>
  <c r="DB23" i="12"/>
  <c r="DF23" i="12"/>
  <c r="DA23" i="12"/>
  <c r="DE23" i="12"/>
  <c r="DI23" i="12"/>
  <c r="FI22" i="12"/>
  <c r="FM22" i="12"/>
  <c r="FQ22" i="12"/>
  <c r="FF22" i="12"/>
  <c r="FJ22" i="12"/>
  <c r="FN22" i="12"/>
  <c r="FH22" i="12"/>
  <c r="FL22" i="12"/>
  <c r="FP22" i="12"/>
  <c r="FO22" i="12"/>
  <c r="FG22" i="12"/>
  <c r="FK22" i="12"/>
  <c r="EW22" i="12"/>
  <c r="FA22" i="12"/>
  <c r="FE22" i="12"/>
  <c r="ET22" i="12"/>
  <c r="EX22" i="12"/>
  <c r="FB22" i="12"/>
  <c r="EV22" i="12"/>
  <c r="EZ22" i="12"/>
  <c r="FD22" i="12"/>
  <c r="EY22" i="12"/>
  <c r="FC22" i="12"/>
  <c r="EU22" i="12"/>
  <c r="CO22" i="12"/>
  <c r="CS22" i="12"/>
  <c r="CW22" i="12"/>
  <c r="U22" i="12"/>
  <c r="CL22" i="12"/>
  <c r="CP22" i="12"/>
  <c r="CT22" i="12"/>
  <c r="CM22" i="12"/>
  <c r="CQ22" i="12"/>
  <c r="CU22" i="12"/>
  <c r="CN22" i="12"/>
  <c r="CR22" i="12"/>
  <c r="CV22" i="12"/>
  <c r="D22" i="14"/>
  <c r="AB22" i="13"/>
  <c r="AF22" i="13"/>
  <c r="AJ22" i="13"/>
  <c r="AC22" i="13"/>
  <c r="AG22" i="13"/>
  <c r="AK22" i="13"/>
  <c r="A22" i="13"/>
  <c r="AD22" i="13"/>
  <c r="AH22" i="13"/>
  <c r="AL22" i="13"/>
  <c r="AE22" i="13"/>
  <c r="AI22" i="13"/>
  <c r="CM13" i="12"/>
  <c r="CQ13" i="12"/>
  <c r="CU13" i="12"/>
  <c r="CN13" i="12"/>
  <c r="CR13" i="12"/>
  <c r="CV13" i="12"/>
  <c r="CO13" i="12"/>
  <c r="CS13" i="12"/>
  <c r="CW13" i="12"/>
  <c r="U13" i="12"/>
  <c r="CL13" i="12"/>
  <c r="CP13" i="12"/>
  <c r="CT13" i="12"/>
  <c r="FG13" i="12"/>
  <c r="FK13" i="12"/>
  <c r="FO13" i="12"/>
  <c r="FH13" i="12"/>
  <c r="FL13" i="12"/>
  <c r="FP13" i="12"/>
  <c r="FI13" i="12"/>
  <c r="FM13" i="12"/>
  <c r="FQ13" i="12"/>
  <c r="FF13" i="12"/>
  <c r="FJ13" i="12"/>
  <c r="FN13" i="12"/>
  <c r="EU13" i="12"/>
  <c r="EY13" i="12"/>
  <c r="FC13" i="12"/>
  <c r="EV13" i="12"/>
  <c r="EZ13" i="12"/>
  <c r="FD13" i="12"/>
  <c r="EW13" i="12"/>
  <c r="FA13" i="12"/>
  <c r="FE13" i="12"/>
  <c r="ET13" i="12"/>
  <c r="EX13" i="12"/>
  <c r="FB13" i="12"/>
  <c r="BD36" i="12"/>
  <c r="BH36" i="12"/>
  <c r="BL36" i="12"/>
  <c r="BE36" i="12"/>
  <c r="BI36" i="12"/>
  <c r="BM36" i="12"/>
  <c r="BB36" i="12"/>
  <c r="BF36" i="12"/>
  <c r="BJ36" i="12"/>
  <c r="R36" i="12"/>
  <c r="BC36" i="12"/>
  <c r="BG36" i="12"/>
  <c r="BK36" i="12"/>
  <c r="DX36" i="12"/>
  <c r="EB36" i="12"/>
  <c r="EF36" i="12"/>
  <c r="X36" i="12"/>
  <c r="DY36" i="12"/>
  <c r="EC36" i="12"/>
  <c r="EG36" i="12"/>
  <c r="DV36" i="12"/>
  <c r="DZ36" i="12"/>
  <c r="ED36" i="12"/>
  <c r="DW36" i="12"/>
  <c r="EA36" i="12"/>
  <c r="EE36" i="12"/>
  <c r="S36" i="12"/>
  <c r="BP36" i="12"/>
  <c r="BT36" i="12"/>
  <c r="BX36" i="12"/>
  <c r="BQ36" i="12"/>
  <c r="BU36" i="12"/>
  <c r="BY36" i="12"/>
  <c r="BN36" i="12"/>
  <c r="BR36" i="12"/>
  <c r="BV36" i="12"/>
  <c r="BO36" i="12"/>
  <c r="BS36" i="12"/>
  <c r="BW36" i="12"/>
  <c r="O27" i="18"/>
  <c r="O38" i="18"/>
  <c r="FE62" i="11"/>
  <c r="EZ62" i="11"/>
  <c r="EU62" i="11"/>
  <c r="DM62" i="11"/>
  <c r="DS62" i="11"/>
  <c r="DN62" i="11"/>
  <c r="AQ21" i="12"/>
  <c r="AU21" i="12"/>
  <c r="AY21" i="12"/>
  <c r="AR21" i="12"/>
  <c r="AV21" i="12"/>
  <c r="AZ21" i="12"/>
  <c r="AS21" i="12"/>
  <c r="AW21" i="12"/>
  <c r="BA21" i="12"/>
  <c r="Q21" i="12"/>
  <c r="AP21" i="12"/>
  <c r="AT21" i="12"/>
  <c r="AX21" i="12"/>
  <c r="DK21" i="12"/>
  <c r="DO21" i="12"/>
  <c r="DS21" i="12"/>
  <c r="W21" i="12"/>
  <c r="DL21" i="12"/>
  <c r="DP21" i="12"/>
  <c r="DT21" i="12"/>
  <c r="DM21" i="12"/>
  <c r="DQ21" i="12"/>
  <c r="DU21" i="12"/>
  <c r="DJ21" i="12"/>
  <c r="DN21" i="12"/>
  <c r="DR21" i="12"/>
  <c r="V21" i="12"/>
  <c r="CY21" i="12"/>
  <c r="DC21" i="12"/>
  <c r="DG21" i="12"/>
  <c r="CZ21" i="12"/>
  <c r="DD21" i="12"/>
  <c r="DH21" i="12"/>
  <c r="DA21" i="12"/>
  <c r="DE21" i="12"/>
  <c r="DI21" i="12"/>
  <c r="CX21" i="12"/>
  <c r="DB21" i="12"/>
  <c r="DF21" i="12"/>
  <c r="DX30" i="12"/>
  <c r="EB30" i="12"/>
  <c r="EF30" i="12"/>
  <c r="DY30" i="12"/>
  <c r="ED30" i="12"/>
  <c r="X30" i="12"/>
  <c r="DZ30" i="12"/>
  <c r="EE30" i="12"/>
  <c r="DV30" i="12"/>
  <c r="EA30" i="12"/>
  <c r="EG30" i="12"/>
  <c r="DW30" i="12"/>
  <c r="EC30" i="12"/>
  <c r="EV30" i="12"/>
  <c r="EZ30" i="12"/>
  <c r="FD30" i="12"/>
  <c r="ET30" i="12"/>
  <c r="EY30" i="12"/>
  <c r="FE30" i="12"/>
  <c r="EU30" i="12"/>
  <c r="FA30" i="12"/>
  <c r="EW30" i="12"/>
  <c r="FB30" i="12"/>
  <c r="EX30" i="12"/>
  <c r="FC30" i="12"/>
  <c r="FH30" i="12"/>
  <c r="FL30" i="12"/>
  <c r="FP30" i="12"/>
  <c r="FJ30" i="12"/>
  <c r="FO30" i="12"/>
  <c r="FF30" i="12"/>
  <c r="FK30" i="12"/>
  <c r="FQ30" i="12"/>
  <c r="FG30" i="12"/>
  <c r="FM30" i="12"/>
  <c r="FI30" i="12"/>
  <c r="FN30" i="12"/>
  <c r="D30" i="14"/>
  <c r="AB30" i="13"/>
  <c r="AF30" i="13"/>
  <c r="AJ30" i="13"/>
  <c r="AC30" i="13"/>
  <c r="AG30" i="13"/>
  <c r="AK30" i="13"/>
  <c r="A30" i="13"/>
  <c r="AD30" i="13"/>
  <c r="AH30" i="13"/>
  <c r="AL30" i="13"/>
  <c r="AE30" i="13"/>
  <c r="AI30" i="13"/>
  <c r="DM14" i="12"/>
  <c r="DQ14" i="12"/>
  <c r="DU14" i="12"/>
  <c r="DJ14" i="12"/>
  <c r="DN14" i="12"/>
  <c r="DR14" i="12"/>
  <c r="DK14" i="12"/>
  <c r="DO14" i="12"/>
  <c r="DS14" i="12"/>
  <c r="W14" i="12"/>
  <c r="DL14" i="12"/>
  <c r="DP14" i="12"/>
  <c r="DT14" i="12"/>
  <c r="DA14" i="12"/>
  <c r="DE14" i="12"/>
  <c r="DI14" i="12"/>
  <c r="CX14" i="12"/>
  <c r="DB14" i="12"/>
  <c r="DF14" i="12"/>
  <c r="V14" i="12"/>
  <c r="CY14" i="12"/>
  <c r="DC14" i="12"/>
  <c r="DG14" i="12"/>
  <c r="CZ14" i="12"/>
  <c r="DD14" i="12"/>
  <c r="DH14" i="12"/>
  <c r="AS14" i="12"/>
  <c r="AW14" i="12"/>
  <c r="BA14" i="12"/>
  <c r="Q14" i="12"/>
  <c r="AP14" i="12"/>
  <c r="AT14" i="12"/>
  <c r="AX14" i="12"/>
  <c r="AQ14" i="12"/>
  <c r="AU14" i="12"/>
  <c r="AY14" i="12"/>
  <c r="AR14" i="12"/>
  <c r="AV14" i="12"/>
  <c r="AZ14" i="12"/>
  <c r="BQ62" i="11"/>
  <c r="BW62" i="11"/>
  <c r="BR62" i="11"/>
  <c r="CN28" i="12"/>
  <c r="CR28" i="12"/>
  <c r="CV28" i="12"/>
  <c r="CP28" i="12"/>
  <c r="CU28" i="12"/>
  <c r="CL28" i="12"/>
  <c r="CQ28" i="12"/>
  <c r="CW28" i="12"/>
  <c r="CM28" i="12"/>
  <c r="CS28" i="12"/>
  <c r="U28" i="12"/>
  <c r="CO28" i="12"/>
  <c r="CT28" i="12"/>
  <c r="AS28" i="12"/>
  <c r="AW28" i="12"/>
  <c r="BA28" i="12"/>
  <c r="AR28" i="12"/>
  <c r="AV28" i="12"/>
  <c r="AZ28" i="12"/>
  <c r="AP28" i="12"/>
  <c r="AX28" i="12"/>
  <c r="Q28" i="12"/>
  <c r="AQ28" i="12"/>
  <c r="AY28" i="12"/>
  <c r="AT28" i="12"/>
  <c r="AU28" i="12"/>
  <c r="BQ28" i="12"/>
  <c r="S28" i="12"/>
  <c r="BP28" i="12"/>
  <c r="BT28" i="12"/>
  <c r="BX28" i="12"/>
  <c r="BN28" i="12"/>
  <c r="BU28" i="12"/>
  <c r="BO28" i="12"/>
  <c r="BV28" i="12"/>
  <c r="BR28" i="12"/>
  <c r="BW28" i="12"/>
  <c r="BS28" i="12"/>
  <c r="BY28" i="12"/>
  <c r="D28" i="14"/>
  <c r="AB28" i="13"/>
  <c r="AF28" i="13"/>
  <c r="AJ28" i="13"/>
  <c r="AC28" i="13"/>
  <c r="AG28" i="13"/>
  <c r="AK28" i="13"/>
  <c r="A28" i="13"/>
  <c r="AD28" i="13"/>
  <c r="AH28" i="13"/>
  <c r="AL28" i="13"/>
  <c r="AE28" i="13"/>
  <c r="AI28" i="13"/>
  <c r="BD38" i="12"/>
  <c r="BH38" i="12"/>
  <c r="BL38" i="12"/>
  <c r="BE38" i="12"/>
  <c r="BI38" i="12"/>
  <c r="BM38" i="12"/>
  <c r="BB38" i="12"/>
  <c r="BF38" i="12"/>
  <c r="BJ38" i="12"/>
  <c r="R38" i="12"/>
  <c r="BC38" i="12"/>
  <c r="BG38" i="12"/>
  <c r="BK38" i="12"/>
  <c r="DX38" i="12"/>
  <c r="EB38" i="12"/>
  <c r="EF38" i="12"/>
  <c r="X38" i="12"/>
  <c r="DY38" i="12"/>
  <c r="EC38" i="12"/>
  <c r="EG38" i="12"/>
  <c r="DV38" i="12"/>
  <c r="DZ38" i="12"/>
  <c r="ED38" i="12"/>
  <c r="DW38" i="12"/>
  <c r="EA38" i="12"/>
  <c r="EE38" i="12"/>
  <c r="S38" i="12"/>
  <c r="BP38" i="12"/>
  <c r="BT38" i="12"/>
  <c r="BX38" i="12"/>
  <c r="BQ38" i="12"/>
  <c r="BU38" i="12"/>
  <c r="BY38" i="12"/>
  <c r="BN38" i="12"/>
  <c r="BR38" i="12"/>
  <c r="BV38" i="12"/>
  <c r="BO38" i="12"/>
  <c r="BS38" i="12"/>
  <c r="BW38" i="12"/>
  <c r="J38" i="18"/>
  <c r="J27" i="18"/>
  <c r="DA8" i="12"/>
  <c r="DE8" i="12"/>
  <c r="DI8" i="12"/>
  <c r="CX8" i="12"/>
  <c r="DB8" i="12"/>
  <c r="DF8" i="12"/>
  <c r="CY8" i="12"/>
  <c r="DC8" i="12"/>
  <c r="DG8" i="12"/>
  <c r="CZ8" i="12"/>
  <c r="DD8" i="12"/>
  <c r="DH8" i="12"/>
  <c r="D8" i="14"/>
  <c r="R8" i="13"/>
  <c r="V8" i="13"/>
  <c r="Z8" i="13"/>
  <c r="AD8" i="13"/>
  <c r="AH8" i="13"/>
  <c r="AL8" i="13"/>
  <c r="Q8" i="13"/>
  <c r="U8" i="13"/>
  <c r="Y8" i="13"/>
  <c r="AC8" i="13"/>
  <c r="AG8" i="13"/>
  <c r="AK8" i="13"/>
  <c r="X8" i="13"/>
  <c r="AF8" i="13"/>
  <c r="S8" i="13"/>
  <c r="AA8" i="13"/>
  <c r="AI8" i="13"/>
  <c r="T8" i="13"/>
  <c r="AB8" i="13"/>
  <c r="AJ8" i="13"/>
  <c r="A8" i="13"/>
  <c r="W8" i="13"/>
  <c r="AE8" i="13"/>
  <c r="CZ32" i="12"/>
  <c r="DD32" i="12"/>
  <c r="DH32" i="12"/>
  <c r="DA32" i="12"/>
  <c r="DE32" i="12"/>
  <c r="DI32" i="12"/>
  <c r="CX32" i="12"/>
  <c r="DB32" i="12"/>
  <c r="DF32" i="12"/>
  <c r="V32" i="12"/>
  <c r="CY32" i="12"/>
  <c r="DC32" i="12"/>
  <c r="DG32" i="12"/>
  <c r="Q32" i="12"/>
  <c r="AR32" i="12"/>
  <c r="AV32" i="12"/>
  <c r="AZ32" i="12"/>
  <c r="AS32" i="12"/>
  <c r="AW32" i="12"/>
  <c r="BA32" i="12"/>
  <c r="AP32" i="12"/>
  <c r="AT32" i="12"/>
  <c r="AX32" i="12"/>
  <c r="AQ32" i="12"/>
  <c r="AU32" i="12"/>
  <c r="AY32" i="12"/>
  <c r="FH32" i="12"/>
  <c r="FL32" i="12"/>
  <c r="FP32" i="12"/>
  <c r="FI32" i="12"/>
  <c r="FM32" i="12"/>
  <c r="FQ32" i="12"/>
  <c r="FF32" i="12"/>
  <c r="FJ32" i="12"/>
  <c r="FN32" i="12"/>
  <c r="FG32" i="12"/>
  <c r="FK32" i="12"/>
  <c r="FO32" i="12"/>
  <c r="DJ43" i="12"/>
  <c r="DN43" i="12"/>
  <c r="DR43" i="12"/>
  <c r="DK43" i="12"/>
  <c r="DO43" i="12"/>
  <c r="DS43" i="12"/>
  <c r="W43" i="12"/>
  <c r="DL43" i="12"/>
  <c r="DP43" i="12"/>
  <c r="DT43" i="12"/>
  <c r="DM43" i="12"/>
  <c r="DQ43" i="12"/>
  <c r="DU43" i="12"/>
  <c r="CX43" i="12"/>
  <c r="DB43" i="12"/>
  <c r="DF43" i="12"/>
  <c r="V43" i="12"/>
  <c r="CY43" i="12"/>
  <c r="DC43" i="12"/>
  <c r="DG43" i="12"/>
  <c r="CZ43" i="12"/>
  <c r="DD43" i="12"/>
  <c r="DH43" i="12"/>
  <c r="DA43" i="12"/>
  <c r="DE43" i="12"/>
  <c r="DI43" i="12"/>
  <c r="Q43" i="12"/>
  <c r="AP43" i="12"/>
  <c r="AT43" i="12"/>
  <c r="AX43" i="12"/>
  <c r="AQ43" i="12"/>
  <c r="AU43" i="12"/>
  <c r="AY43" i="12"/>
  <c r="AR43" i="12"/>
  <c r="AV43" i="12"/>
  <c r="AZ43" i="12"/>
  <c r="AS43" i="12"/>
  <c r="AW43" i="12"/>
  <c r="BA43" i="12"/>
  <c r="FF41" i="12"/>
  <c r="FJ41" i="12"/>
  <c r="FN41" i="12"/>
  <c r="FG41" i="12"/>
  <c r="FK41" i="12"/>
  <c r="FO41" i="12"/>
  <c r="FH41" i="12"/>
  <c r="FL41" i="12"/>
  <c r="FP41" i="12"/>
  <c r="FI41" i="12"/>
  <c r="FM41" i="12"/>
  <c r="FQ41" i="12"/>
  <c r="ET41" i="12"/>
  <c r="EX41" i="12"/>
  <c r="FB41" i="12"/>
  <c r="EU41" i="12"/>
  <c r="EY41" i="12"/>
  <c r="FC41" i="12"/>
  <c r="EV41" i="12"/>
  <c r="EZ41" i="12"/>
  <c r="FD41" i="12"/>
  <c r="EW41" i="12"/>
  <c r="FA41" i="12"/>
  <c r="FE41" i="12"/>
  <c r="U41" i="12"/>
  <c r="CL41" i="12"/>
  <c r="CP41" i="12"/>
  <c r="CT41" i="12"/>
  <c r="CM41" i="12"/>
  <c r="CQ41" i="12"/>
  <c r="CU41" i="12"/>
  <c r="CN41" i="12"/>
  <c r="CR41" i="12"/>
  <c r="CV41" i="12"/>
  <c r="CO41" i="12"/>
  <c r="CS41" i="12"/>
  <c r="CW41" i="12"/>
  <c r="D11" i="14"/>
  <c r="R11" i="13"/>
  <c r="V11" i="13"/>
  <c r="Z11" i="13"/>
  <c r="A11" i="13"/>
  <c r="T11" i="13"/>
  <c r="Y11" i="13"/>
  <c r="U11" i="13"/>
  <c r="AA11" i="13"/>
  <c r="Q11" i="13"/>
  <c r="W11" i="13"/>
  <c r="S11" i="13"/>
  <c r="X11" i="13"/>
  <c r="AS62" i="11"/>
  <c r="AY62" i="11"/>
  <c r="AT62" i="11"/>
  <c r="FP62" i="11"/>
  <c r="FK62" i="11"/>
  <c r="FF62" i="11"/>
  <c r="EI25" i="12"/>
  <c r="EM25" i="12"/>
  <c r="EQ25" i="12"/>
  <c r="EJ25" i="12"/>
  <c r="EN25" i="12"/>
  <c r="ER25" i="12"/>
  <c r="EH25" i="12"/>
  <c r="EL25" i="12"/>
  <c r="EP25" i="12"/>
  <c r="EK25" i="12"/>
  <c r="EO25" i="12"/>
  <c r="ES25" i="12"/>
  <c r="DK25" i="12"/>
  <c r="DO25" i="12"/>
  <c r="DS25" i="12"/>
  <c r="W25" i="12"/>
  <c r="DL25" i="12"/>
  <c r="DP25" i="12"/>
  <c r="DT25" i="12"/>
  <c r="DJ25" i="12"/>
  <c r="DN25" i="12"/>
  <c r="DR25" i="12"/>
  <c r="DU25" i="12"/>
  <c r="DM25" i="12"/>
  <c r="DQ25" i="12"/>
  <c r="V25" i="12"/>
  <c r="CY25" i="12"/>
  <c r="DC25" i="12"/>
  <c r="DG25" i="12"/>
  <c r="CZ25" i="12"/>
  <c r="DD25" i="12"/>
  <c r="DH25" i="12"/>
  <c r="CX25" i="12"/>
  <c r="DB25" i="12"/>
  <c r="DF25" i="12"/>
  <c r="DE25" i="12"/>
  <c r="DI25" i="12"/>
  <c r="DA25" i="12"/>
  <c r="BQ18" i="12"/>
  <c r="BU18" i="12"/>
  <c r="BY18" i="12"/>
  <c r="BN18" i="12"/>
  <c r="BR18" i="12"/>
  <c r="BV18" i="12"/>
  <c r="BO18" i="12"/>
  <c r="BS18" i="12"/>
  <c r="BW18" i="12"/>
  <c r="S18" i="12"/>
  <c r="BP18" i="12"/>
  <c r="BT18" i="12"/>
  <c r="BX18" i="12"/>
  <c r="BE18" i="12"/>
  <c r="BI18" i="12"/>
  <c r="BM18" i="12"/>
  <c r="BB18" i="12"/>
  <c r="BF18" i="12"/>
  <c r="BJ18" i="12"/>
  <c r="R18" i="12"/>
  <c r="BC18" i="12"/>
  <c r="BG18" i="12"/>
  <c r="BK18" i="12"/>
  <c r="BD18" i="12"/>
  <c r="BH18" i="12"/>
  <c r="BL18" i="12"/>
  <c r="X18" i="12"/>
  <c r="DY18" i="12"/>
  <c r="EC18" i="12"/>
  <c r="EG18" i="12"/>
  <c r="DV18" i="12"/>
  <c r="DZ18" i="12"/>
  <c r="ED18" i="12"/>
  <c r="DW18" i="12"/>
  <c r="EA18" i="12"/>
  <c r="EE18" i="12"/>
  <c r="DX18" i="12"/>
  <c r="EB18" i="12"/>
  <c r="EF18" i="12"/>
  <c r="I30" i="18"/>
  <c r="DV37" i="12"/>
  <c r="DZ37" i="12"/>
  <c r="ED37" i="12"/>
  <c r="DW37" i="12"/>
  <c r="EA37" i="12"/>
  <c r="EE37" i="12"/>
  <c r="DX37" i="12"/>
  <c r="EB37" i="12"/>
  <c r="EF37" i="12"/>
  <c r="X37" i="12"/>
  <c r="DY37" i="12"/>
  <c r="EC37" i="12"/>
  <c r="EG37" i="12"/>
  <c r="BN37" i="12"/>
  <c r="BR37" i="12"/>
  <c r="BV37" i="12"/>
  <c r="BO37" i="12"/>
  <c r="BS37" i="12"/>
  <c r="BW37" i="12"/>
  <c r="S37" i="12"/>
  <c r="BP37" i="12"/>
  <c r="BT37" i="12"/>
  <c r="BX37" i="12"/>
  <c r="BQ37" i="12"/>
  <c r="BU37" i="12"/>
  <c r="BY37" i="12"/>
  <c r="BB37" i="12"/>
  <c r="BF37" i="12"/>
  <c r="BJ37" i="12"/>
  <c r="R37" i="12"/>
  <c r="BC37" i="12"/>
  <c r="BG37" i="12"/>
  <c r="BK37" i="12"/>
  <c r="BD37" i="12"/>
  <c r="BH37" i="12"/>
  <c r="BL37" i="12"/>
  <c r="BE37" i="12"/>
  <c r="BI37" i="12"/>
  <c r="BM37" i="12"/>
  <c r="D37" i="14"/>
  <c r="AB37" i="13"/>
  <c r="AF37" i="13"/>
  <c r="AJ37" i="13"/>
  <c r="AC37" i="13"/>
  <c r="AG37" i="13"/>
  <c r="AK37" i="13"/>
  <c r="A37" i="13"/>
  <c r="AD37" i="13"/>
  <c r="AH37" i="13"/>
  <c r="AL37" i="13"/>
  <c r="AE37" i="13"/>
  <c r="AI37" i="13"/>
  <c r="D54" i="14"/>
  <c r="A54" i="13"/>
  <c r="BO27" i="12"/>
  <c r="BS27" i="12"/>
  <c r="BW27" i="12"/>
  <c r="BN27" i="12"/>
  <c r="BR27" i="12"/>
  <c r="BV27" i="12"/>
  <c r="BQ27" i="12"/>
  <c r="BY27" i="12"/>
  <c r="S27" i="12"/>
  <c r="BT27" i="12"/>
  <c r="BU27" i="12"/>
  <c r="BP27" i="12"/>
  <c r="BX27" i="12"/>
  <c r="CM27" i="12"/>
  <c r="CQ27" i="12"/>
  <c r="CU27" i="12"/>
  <c r="U27" i="12"/>
  <c r="CL27" i="12"/>
  <c r="CP27" i="12"/>
  <c r="CT27" i="12"/>
  <c r="CO27" i="12"/>
  <c r="CW27" i="12"/>
  <c r="CR27" i="12"/>
  <c r="CS27" i="12"/>
  <c r="CN27" i="12"/>
  <c r="CV27" i="12"/>
  <c r="R27" i="12"/>
  <c r="BC27" i="12"/>
  <c r="BG27" i="12"/>
  <c r="BK27" i="12"/>
  <c r="BB27" i="12"/>
  <c r="BF27" i="12"/>
  <c r="BJ27" i="12"/>
  <c r="BI27" i="12"/>
  <c r="BD27" i="12"/>
  <c r="BL27" i="12"/>
  <c r="BE27" i="12"/>
  <c r="BM27" i="12"/>
  <c r="BH27" i="12"/>
  <c r="DA24" i="12"/>
  <c r="DE24" i="12"/>
  <c r="DI24" i="12"/>
  <c r="CX24" i="12"/>
  <c r="DB24" i="12"/>
  <c r="DF24" i="12"/>
  <c r="CZ24" i="12"/>
  <c r="DD24" i="12"/>
  <c r="DH24" i="12"/>
  <c r="DG24" i="12"/>
  <c r="V24" i="12"/>
  <c r="CY24" i="12"/>
  <c r="DC24" i="12"/>
  <c r="X24" i="12"/>
  <c r="DY24" i="12"/>
  <c r="EC24" i="12"/>
  <c r="EG24" i="12"/>
  <c r="DV24" i="12"/>
  <c r="DZ24" i="12"/>
  <c r="ED24" i="12"/>
  <c r="DX24" i="12"/>
  <c r="EB24" i="12"/>
  <c r="EF24" i="12"/>
  <c r="DW24" i="12"/>
  <c r="EA24" i="12"/>
  <c r="EE24" i="12"/>
  <c r="D57" i="14"/>
  <c r="A57" i="13"/>
  <c r="CM19" i="12"/>
  <c r="CQ19" i="12"/>
  <c r="CU19" i="12"/>
  <c r="CN19" i="12"/>
  <c r="CR19" i="12"/>
  <c r="CV19" i="12"/>
  <c r="CO19" i="12"/>
  <c r="CS19" i="12"/>
  <c r="CW19" i="12"/>
  <c r="U19" i="12"/>
  <c r="CL19" i="12"/>
  <c r="CP19" i="12"/>
  <c r="CT19" i="12"/>
  <c r="FG19" i="12"/>
  <c r="FK19" i="12"/>
  <c r="FO19" i="12"/>
  <c r="FH19" i="12"/>
  <c r="FL19" i="12"/>
  <c r="FP19" i="12"/>
  <c r="FI19" i="12"/>
  <c r="FM19" i="12"/>
  <c r="FQ19" i="12"/>
  <c r="FF19" i="12"/>
  <c r="FJ19" i="12"/>
  <c r="FN19" i="12"/>
  <c r="EU19" i="12"/>
  <c r="EY19" i="12"/>
  <c r="FC19" i="12"/>
  <c r="EV19" i="12"/>
  <c r="EZ19" i="12"/>
  <c r="FD19" i="12"/>
  <c r="EW19" i="12"/>
  <c r="FA19" i="12"/>
  <c r="FE19" i="12"/>
  <c r="ET19" i="12"/>
  <c r="EX19" i="12"/>
  <c r="FB19" i="12"/>
  <c r="FI20" i="12"/>
  <c r="FM20" i="12"/>
  <c r="FQ20" i="12"/>
  <c r="FF20" i="12"/>
  <c r="FJ20" i="12"/>
  <c r="FN20" i="12"/>
  <c r="FG20" i="12"/>
  <c r="FK20" i="12"/>
  <c r="FO20" i="12"/>
  <c r="FH20" i="12"/>
  <c r="FL20" i="12"/>
  <c r="FP20" i="12"/>
  <c r="EW20" i="12"/>
  <c r="FA20" i="12"/>
  <c r="FE20" i="12"/>
  <c r="ET20" i="12"/>
  <c r="EX20" i="12"/>
  <c r="FB20" i="12"/>
  <c r="EU20" i="12"/>
  <c r="EY20" i="12"/>
  <c r="FC20" i="12"/>
  <c r="EV20" i="12"/>
  <c r="EZ20" i="12"/>
  <c r="FD20" i="12"/>
  <c r="CO20" i="12"/>
  <c r="CS20" i="12"/>
  <c r="CW20" i="12"/>
  <c r="U20" i="12"/>
  <c r="CL20" i="12"/>
  <c r="CP20" i="12"/>
  <c r="CT20" i="12"/>
  <c r="CM20" i="12"/>
  <c r="CQ20" i="12"/>
  <c r="CU20" i="12"/>
  <c r="CN20" i="12"/>
  <c r="CR20" i="12"/>
  <c r="CV20" i="12"/>
  <c r="D20" i="14"/>
  <c r="AB20" i="13"/>
  <c r="AF20" i="13"/>
  <c r="AJ20" i="13"/>
  <c r="AC20" i="13"/>
  <c r="AG20" i="13"/>
  <c r="AK20" i="13"/>
  <c r="A20" i="13"/>
  <c r="AD20" i="13"/>
  <c r="AH20" i="13"/>
  <c r="AL20" i="13"/>
  <c r="AE20" i="13"/>
  <c r="AI20" i="13"/>
  <c r="FF29" i="12"/>
  <c r="FJ29" i="12"/>
  <c r="FN29" i="12"/>
  <c r="FI29" i="12"/>
  <c r="FO29" i="12"/>
  <c r="FK29" i="12"/>
  <c r="FP29" i="12"/>
  <c r="FG29" i="12"/>
  <c r="FL29" i="12"/>
  <c r="FQ29" i="12"/>
  <c r="FH29" i="12"/>
  <c r="FM29" i="12"/>
  <c r="DV29" i="12"/>
  <c r="DZ29" i="12"/>
  <c r="ED29" i="12"/>
  <c r="DX29" i="12"/>
  <c r="EC29" i="12"/>
  <c r="DY29" i="12"/>
  <c r="EE29" i="12"/>
  <c r="X29" i="12"/>
  <c r="EA29" i="12"/>
  <c r="EF29" i="12"/>
  <c r="DW29" i="12"/>
  <c r="EB29" i="12"/>
  <c r="EG29" i="12"/>
  <c r="U29" i="12"/>
  <c r="CL29" i="12"/>
  <c r="CP29" i="12"/>
  <c r="CT29" i="12"/>
  <c r="CM29" i="12"/>
  <c r="CR29" i="12"/>
  <c r="CW29" i="12"/>
  <c r="CN29" i="12"/>
  <c r="CS29" i="12"/>
  <c r="CO29" i="12"/>
  <c r="CU29" i="12"/>
  <c r="CQ29" i="12"/>
  <c r="CV29" i="12"/>
  <c r="EI42" i="11"/>
  <c r="EI62" i="11" s="1"/>
  <c r="EM42" i="11"/>
  <c r="EM62" i="11" s="1"/>
  <c r="EQ42" i="11"/>
  <c r="EQ62" i="11" s="1"/>
  <c r="EJ42" i="11"/>
  <c r="EJ62" i="11" s="1"/>
  <c r="EN42" i="11"/>
  <c r="EN62" i="11" s="1"/>
  <c r="ER42" i="11"/>
  <c r="ER62" i="11" s="1"/>
  <c r="EK42" i="11"/>
  <c r="EK62" i="11" s="1"/>
  <c r="EO42" i="11"/>
  <c r="EO62" i="11" s="1"/>
  <c r="ES42" i="11"/>
  <c r="ES62" i="11" s="1"/>
  <c r="EH42" i="11"/>
  <c r="EH62" i="11" s="1"/>
  <c r="EL42" i="11"/>
  <c r="EL62" i="11" s="1"/>
  <c r="EP42" i="11"/>
  <c r="EP62" i="11" s="1"/>
  <c r="CA42" i="11"/>
  <c r="CA62" i="11" s="1"/>
  <c r="CE42" i="11"/>
  <c r="CE62" i="11" s="1"/>
  <c r="CI42" i="11"/>
  <c r="CI62" i="11" s="1"/>
  <c r="CB42" i="11"/>
  <c r="CB62" i="11" s="1"/>
  <c r="CF42" i="11"/>
  <c r="CF62" i="11" s="1"/>
  <c r="CJ42" i="11"/>
  <c r="CJ62" i="11" s="1"/>
  <c r="T42" i="11"/>
  <c r="T62" i="11" s="1"/>
  <c r="E29" i="17" s="1"/>
  <c r="CC42" i="11"/>
  <c r="CG42" i="11"/>
  <c r="CG62" i="11" s="1"/>
  <c r="CK42" i="11"/>
  <c r="CK62" i="11" s="1"/>
  <c r="BZ42" i="11"/>
  <c r="BZ62" i="11" s="1"/>
  <c r="CD42" i="11"/>
  <c r="CH42" i="11"/>
  <c r="CH62" i="11" s="1"/>
  <c r="D42" i="13"/>
  <c r="A42" i="12"/>
  <c r="AD42" i="12"/>
  <c r="AH42" i="12"/>
  <c r="AL42" i="12"/>
  <c r="AL62" i="12" s="1"/>
  <c r="L12" i="17" s="1"/>
  <c r="AE42" i="12"/>
  <c r="AI42" i="12"/>
  <c r="AB42" i="12"/>
  <c r="AF42" i="12"/>
  <c r="AJ42" i="12"/>
  <c r="AC42" i="12"/>
  <c r="AC62" i="12" s="1"/>
  <c r="C12" i="17" s="1"/>
  <c r="AG42" i="12"/>
  <c r="AK42" i="12"/>
  <c r="FI16" i="12"/>
  <c r="FM16" i="12"/>
  <c r="FQ16" i="12"/>
  <c r="FF16" i="12"/>
  <c r="FJ16" i="12"/>
  <c r="FN16" i="12"/>
  <c r="FG16" i="12"/>
  <c r="FK16" i="12"/>
  <c r="FO16" i="12"/>
  <c r="FH16" i="12"/>
  <c r="FL16" i="12"/>
  <c r="FP16" i="12"/>
  <c r="EW16" i="12"/>
  <c r="FA16" i="12"/>
  <c r="FE16" i="12"/>
  <c r="ET16" i="12"/>
  <c r="EX16" i="12"/>
  <c r="FB16" i="12"/>
  <c r="EU16" i="12"/>
  <c r="EY16" i="12"/>
  <c r="FC16" i="12"/>
  <c r="EV16" i="12"/>
  <c r="EZ16" i="12"/>
  <c r="FD16" i="12"/>
  <c r="CO16" i="12"/>
  <c r="CS16" i="12"/>
  <c r="CW16" i="12"/>
  <c r="U16" i="12"/>
  <c r="CL16" i="12"/>
  <c r="CP16" i="12"/>
  <c r="CT16" i="12"/>
  <c r="CM16" i="12"/>
  <c r="CQ16" i="12"/>
  <c r="CU16" i="12"/>
  <c r="CN16" i="12"/>
  <c r="CR16" i="12"/>
  <c r="CV16" i="12"/>
  <c r="D16" i="14"/>
  <c r="AB16" i="13"/>
  <c r="AF16" i="13"/>
  <c r="AJ16" i="13"/>
  <c r="AC16" i="13"/>
  <c r="AG16" i="13"/>
  <c r="AK16" i="13"/>
  <c r="A16" i="13"/>
  <c r="AD16" i="13"/>
  <c r="AH16" i="13"/>
  <c r="AL16" i="13"/>
  <c r="AE16" i="13"/>
  <c r="AI16" i="13"/>
  <c r="BZ11" i="12"/>
  <c r="CD11" i="12"/>
  <c r="CH11" i="12"/>
  <c r="CA11" i="12"/>
  <c r="CE11" i="12"/>
  <c r="CI11" i="12"/>
  <c r="CB11" i="12"/>
  <c r="CF11" i="12"/>
  <c r="CJ11" i="12"/>
  <c r="CC11" i="12"/>
  <c r="CG11" i="12"/>
  <c r="CK11" i="12"/>
  <c r="DJ11" i="12"/>
  <c r="DN11" i="12"/>
  <c r="DR11" i="12"/>
  <c r="DK11" i="12"/>
  <c r="DO11" i="12"/>
  <c r="DS11" i="12"/>
  <c r="DL11" i="12"/>
  <c r="DP11" i="12"/>
  <c r="DT11" i="12"/>
  <c r="DM11" i="12"/>
  <c r="DQ11" i="12"/>
  <c r="DU11" i="12"/>
  <c r="BN7" i="12"/>
  <c r="BR7" i="12"/>
  <c r="BV7" i="12"/>
  <c r="BO7" i="12"/>
  <c r="BS7" i="12"/>
  <c r="BW7" i="12"/>
  <c r="BP7" i="12"/>
  <c r="BT7" i="12"/>
  <c r="BX7" i="12"/>
  <c r="BQ7" i="12"/>
  <c r="BU7" i="12"/>
  <c r="BY7" i="12"/>
  <c r="ET11" i="12"/>
  <c r="EX11" i="12"/>
  <c r="FB11" i="12"/>
  <c r="EU11" i="12"/>
  <c r="EY11" i="12"/>
  <c r="FC11" i="12"/>
  <c r="EV11" i="12"/>
  <c r="EZ11" i="12"/>
  <c r="FD11" i="12"/>
  <c r="EW11" i="12"/>
  <c r="FA11" i="12"/>
  <c r="FE11" i="12"/>
  <c r="CX7" i="12"/>
  <c r="DB7" i="12"/>
  <c r="DF7" i="12"/>
  <c r="CY7" i="12"/>
  <c r="DC7" i="12"/>
  <c r="DG7" i="12"/>
  <c r="CZ7" i="12"/>
  <c r="DD7" i="12"/>
  <c r="DH7" i="12"/>
  <c r="DA7" i="12"/>
  <c r="DE7" i="12"/>
  <c r="DI7" i="12"/>
  <c r="AG62" i="12"/>
  <c r="G12" i="17" s="1"/>
  <c r="EH7" i="12"/>
  <c r="EL7" i="12"/>
  <c r="EP7" i="12"/>
  <c r="EI7" i="12"/>
  <c r="EM7" i="12"/>
  <c r="EQ7" i="12"/>
  <c r="EJ7" i="12"/>
  <c r="EN7" i="12"/>
  <c r="ER7" i="12"/>
  <c r="EK7" i="12"/>
  <c r="EO7" i="12"/>
  <c r="ES7" i="12"/>
  <c r="CS62" i="11"/>
  <c r="CN62" i="11"/>
  <c r="CT62" i="11"/>
  <c r="BM62" i="11"/>
  <c r="BH62" i="11"/>
  <c r="BC62" i="11"/>
  <c r="X24" i="17"/>
  <c r="X37" i="17"/>
  <c r="X50" i="17"/>
  <c r="CC62" i="11"/>
  <c r="CD62" i="11"/>
  <c r="FF33" i="12"/>
  <c r="FJ33" i="12"/>
  <c r="FN33" i="12"/>
  <c r="FG33" i="12"/>
  <c r="FK33" i="12"/>
  <c r="FO33" i="12"/>
  <c r="FH33" i="12"/>
  <c r="FL33" i="12"/>
  <c r="FP33" i="12"/>
  <c r="FI33" i="12"/>
  <c r="FM33" i="12"/>
  <c r="FQ33" i="12"/>
  <c r="ET33" i="12"/>
  <c r="EX33" i="12"/>
  <c r="FB33" i="12"/>
  <c r="EU33" i="12"/>
  <c r="EY33" i="12"/>
  <c r="FC33" i="12"/>
  <c r="EV33" i="12"/>
  <c r="EZ33" i="12"/>
  <c r="FD33" i="12"/>
  <c r="EW33" i="12"/>
  <c r="FA33" i="12"/>
  <c r="FE33" i="12"/>
  <c r="U33" i="12"/>
  <c r="CL33" i="12"/>
  <c r="CP33" i="12"/>
  <c r="CT33" i="12"/>
  <c r="CM33" i="12"/>
  <c r="CQ33" i="12"/>
  <c r="CU33" i="12"/>
  <c r="CN33" i="12"/>
  <c r="CR33" i="12"/>
  <c r="CV33" i="12"/>
  <c r="CO33" i="12"/>
  <c r="CS33" i="12"/>
  <c r="CW33" i="12"/>
  <c r="D58" i="14"/>
  <c r="A58" i="13"/>
  <c r="BZ35" i="12"/>
  <c r="CD35" i="12"/>
  <c r="CH35" i="12"/>
  <c r="CA35" i="12"/>
  <c r="CE35" i="12"/>
  <c r="CI35" i="12"/>
  <c r="CB35" i="12"/>
  <c r="CF35" i="12"/>
  <c r="CJ35" i="12"/>
  <c r="T35" i="12"/>
  <c r="CC35" i="12"/>
  <c r="CG35" i="12"/>
  <c r="CK35" i="12"/>
  <c r="EH35" i="12"/>
  <c r="EL35" i="12"/>
  <c r="EP35" i="12"/>
  <c r="EI35" i="12"/>
  <c r="EM35" i="12"/>
  <c r="EQ35" i="12"/>
  <c r="EJ35" i="12"/>
  <c r="EN35" i="12"/>
  <c r="ER35" i="12"/>
  <c r="EK35" i="12"/>
  <c r="EO35" i="12"/>
  <c r="ES35" i="12"/>
  <c r="EW12" i="12"/>
  <c r="FA12" i="12"/>
  <c r="FE12" i="12"/>
  <c r="ET12" i="12"/>
  <c r="EX12" i="12"/>
  <c r="FB12" i="12"/>
  <c r="EU12" i="12"/>
  <c r="EY12" i="12"/>
  <c r="FC12" i="12"/>
  <c r="EV12" i="12"/>
  <c r="EZ12" i="12"/>
  <c r="FD12" i="12"/>
  <c r="CO12" i="12"/>
  <c r="CS12" i="12"/>
  <c r="CW12" i="12"/>
  <c r="CL12" i="12"/>
  <c r="CP12" i="12"/>
  <c r="CT12" i="12"/>
  <c r="CM12" i="12"/>
  <c r="CQ12" i="12"/>
  <c r="CU12" i="12"/>
  <c r="CN12" i="12"/>
  <c r="CR12" i="12"/>
  <c r="CV12" i="12"/>
  <c r="FI12" i="12"/>
  <c r="FM12" i="12"/>
  <c r="FQ12" i="12"/>
  <c r="FF12" i="12"/>
  <c r="FJ12" i="12"/>
  <c r="FN12" i="12"/>
  <c r="FG12" i="12"/>
  <c r="FK12" i="12"/>
  <c r="FO12" i="12"/>
  <c r="FH12" i="12"/>
  <c r="FL12" i="12"/>
  <c r="FP12" i="12"/>
  <c r="D12" i="14"/>
  <c r="Q12" i="13"/>
  <c r="AB12" i="13" s="1"/>
  <c r="U12" i="13"/>
  <c r="AF12" i="13" s="1"/>
  <c r="Y12" i="13"/>
  <c r="AJ12" i="13" s="1"/>
  <c r="R12" i="13"/>
  <c r="AC12" i="13" s="1"/>
  <c r="W12" i="13"/>
  <c r="AH12" i="13" s="1"/>
  <c r="S12" i="13"/>
  <c r="AD12" i="13" s="1"/>
  <c r="X12" i="13"/>
  <c r="AI12" i="13" s="1"/>
  <c r="A12" i="13"/>
  <c r="T12" i="13"/>
  <c r="AE12" i="13" s="1"/>
  <c r="Z12" i="13"/>
  <c r="AK12" i="13" s="1"/>
  <c r="V12" i="13"/>
  <c r="AG12" i="13" s="1"/>
  <c r="AA12" i="13"/>
  <c r="AL12" i="13" s="1"/>
  <c r="CM15" i="12"/>
  <c r="CQ15" i="12"/>
  <c r="CU15" i="12"/>
  <c r="CN15" i="12"/>
  <c r="CR15" i="12"/>
  <c r="CV15" i="12"/>
  <c r="CO15" i="12"/>
  <c r="CS15" i="12"/>
  <c r="CW15" i="12"/>
  <c r="U15" i="12"/>
  <c r="CL15" i="12"/>
  <c r="CP15" i="12"/>
  <c r="CT15" i="12"/>
  <c r="FG15" i="12"/>
  <c r="FK15" i="12"/>
  <c r="FO15" i="12"/>
  <c r="FH15" i="12"/>
  <c r="FL15" i="12"/>
  <c r="FP15" i="12"/>
  <c r="FI15" i="12"/>
  <c r="FM15" i="12"/>
  <c r="FQ15" i="12"/>
  <c r="FF15" i="12"/>
  <c r="FJ15" i="12"/>
  <c r="FN15" i="12"/>
  <c r="EU15" i="12"/>
  <c r="EY15" i="12"/>
  <c r="FC15" i="12"/>
  <c r="EV15" i="12"/>
  <c r="EZ15" i="12"/>
  <c r="FD15" i="12"/>
  <c r="EW15" i="12"/>
  <c r="FA15" i="12"/>
  <c r="FE15" i="12"/>
  <c r="ET15" i="12"/>
  <c r="EX15" i="12"/>
  <c r="FB15" i="12"/>
  <c r="DA62" i="11"/>
  <c r="DG62" i="11"/>
  <c r="DB62" i="11"/>
  <c r="EI10" i="12"/>
  <c r="EM10" i="12"/>
  <c r="EQ10" i="12"/>
  <c r="EJ10" i="12"/>
  <c r="EN10" i="12"/>
  <c r="ER10" i="12"/>
  <c r="EK10" i="12"/>
  <c r="EO10" i="12"/>
  <c r="ES10" i="12"/>
  <c r="EH10" i="12"/>
  <c r="EL10" i="12"/>
  <c r="EP10" i="12"/>
  <c r="DK10" i="12"/>
  <c r="DO10" i="12"/>
  <c r="DS10" i="12"/>
  <c r="DL10" i="12"/>
  <c r="DP10" i="12"/>
  <c r="DT10" i="12"/>
  <c r="DM10" i="12"/>
  <c r="DQ10" i="12"/>
  <c r="DU10" i="12"/>
  <c r="DJ10" i="12"/>
  <c r="DN10" i="12"/>
  <c r="DR10" i="12"/>
  <c r="EV34" i="12"/>
  <c r="EZ34" i="12"/>
  <c r="FD34" i="12"/>
  <c r="EW34" i="12"/>
  <c r="FA34" i="12"/>
  <c r="FE34" i="12"/>
  <c r="ET34" i="12"/>
  <c r="EX34" i="12"/>
  <c r="FB34" i="12"/>
  <c r="EU34" i="12"/>
  <c r="EY34" i="12"/>
  <c r="FC34" i="12"/>
  <c r="CN34" i="12"/>
  <c r="CR34" i="12"/>
  <c r="CV34" i="12"/>
  <c r="CO34" i="12"/>
  <c r="CS34" i="12"/>
  <c r="CW34" i="12"/>
  <c r="U34" i="12"/>
  <c r="CL34" i="12"/>
  <c r="CP34" i="12"/>
  <c r="CT34" i="12"/>
  <c r="CM34" i="12"/>
  <c r="CQ34" i="12"/>
  <c r="CU34" i="12"/>
  <c r="FH34" i="12"/>
  <c r="FL34" i="12"/>
  <c r="FP34" i="12"/>
  <c r="FI34" i="12"/>
  <c r="FM34" i="12"/>
  <c r="FQ34" i="12"/>
  <c r="FF34" i="12"/>
  <c r="FJ34" i="12"/>
  <c r="FN34" i="12"/>
  <c r="FG34" i="12"/>
  <c r="FK34" i="12"/>
  <c r="FO34" i="12"/>
  <c r="D34" i="14"/>
  <c r="A34" i="13"/>
  <c r="AD34" i="13"/>
  <c r="AH34" i="13"/>
  <c r="AL34" i="13"/>
  <c r="AE34" i="13"/>
  <c r="AI34" i="13"/>
  <c r="AB34" i="13"/>
  <c r="AF34" i="13"/>
  <c r="AJ34" i="13"/>
  <c r="AC34" i="13"/>
  <c r="AG34" i="13"/>
  <c r="AK34" i="13"/>
  <c r="CZ9" i="12"/>
  <c r="DD9" i="12"/>
  <c r="DH9" i="12"/>
  <c r="DA9" i="12"/>
  <c r="DE9" i="12"/>
  <c r="DI9" i="12"/>
  <c r="CX9" i="12"/>
  <c r="DB9" i="12"/>
  <c r="DF9" i="12"/>
  <c r="CY9" i="12"/>
  <c r="DC9" i="12"/>
  <c r="DG9" i="12"/>
  <c r="FH9" i="12"/>
  <c r="FL9" i="12"/>
  <c r="FP9" i="12"/>
  <c r="FI9" i="12"/>
  <c r="FM9" i="12"/>
  <c r="FQ9" i="12"/>
  <c r="FF9" i="12"/>
  <c r="FJ9" i="12"/>
  <c r="FN9" i="12"/>
  <c r="FG9" i="12"/>
  <c r="FK9" i="12"/>
  <c r="FO9" i="12"/>
  <c r="J33" i="18"/>
  <c r="DW17" i="12"/>
  <c r="EA17" i="12"/>
  <c r="EE17" i="12"/>
  <c r="DX17" i="12"/>
  <c r="EB17" i="12"/>
  <c r="EF17" i="12"/>
  <c r="X17" i="12"/>
  <c r="DY17" i="12"/>
  <c r="EC17" i="12"/>
  <c r="EG17" i="12"/>
  <c r="DV17" i="12"/>
  <c r="DZ17" i="12"/>
  <c r="ED17" i="12"/>
  <c r="BO17" i="12"/>
  <c r="BS17" i="12"/>
  <c r="BW17" i="12"/>
  <c r="S17" i="12"/>
  <c r="BP17" i="12"/>
  <c r="BT17" i="12"/>
  <c r="BX17" i="12"/>
  <c r="BQ17" i="12"/>
  <c r="BU17" i="12"/>
  <c r="BY17" i="12"/>
  <c r="BN17" i="12"/>
  <c r="BR17" i="12"/>
  <c r="BV17" i="12"/>
  <c r="R17" i="12"/>
  <c r="BC17" i="12"/>
  <c r="BG17" i="12"/>
  <c r="BK17" i="12"/>
  <c r="BD17" i="12"/>
  <c r="BH17" i="12"/>
  <c r="BL17" i="12"/>
  <c r="BE17" i="12"/>
  <c r="BI17" i="12"/>
  <c r="BM17" i="12"/>
  <c r="BB17" i="12"/>
  <c r="BF17" i="12"/>
  <c r="BJ17" i="12"/>
  <c r="DY62" i="11"/>
  <c r="EE62" i="11"/>
  <c r="DZ62" i="11"/>
  <c r="BZ39" i="12"/>
  <c r="CD39" i="12"/>
  <c r="CH39" i="12"/>
  <c r="CA39" i="12"/>
  <c r="CE39" i="12"/>
  <c r="CI39" i="12"/>
  <c r="CB39" i="12"/>
  <c r="CF39" i="12"/>
  <c r="CJ39" i="12"/>
  <c r="T39" i="12"/>
  <c r="CC39" i="12"/>
  <c r="CG39" i="12"/>
  <c r="CK39" i="12"/>
  <c r="EH39" i="12"/>
  <c r="EL39" i="12"/>
  <c r="EP39" i="12"/>
  <c r="EI39" i="12"/>
  <c r="EM39" i="12"/>
  <c r="EQ39" i="12"/>
  <c r="EJ39" i="12"/>
  <c r="EN39" i="12"/>
  <c r="ER39" i="12"/>
  <c r="EK39" i="12"/>
  <c r="EO39" i="12"/>
  <c r="ES39" i="12"/>
  <c r="CO26" i="12"/>
  <c r="CS26" i="12"/>
  <c r="CW26" i="12"/>
  <c r="CN26" i="12"/>
  <c r="CR26" i="12"/>
  <c r="CV26" i="12"/>
  <c r="CM26" i="12"/>
  <c r="CU26" i="12"/>
  <c r="CP26" i="12"/>
  <c r="U26" i="12"/>
  <c r="CQ26" i="12"/>
  <c r="CL26" i="12"/>
  <c r="CT26" i="12"/>
  <c r="AS26" i="12"/>
  <c r="AW26" i="12"/>
  <c r="BA26" i="12"/>
  <c r="AR26" i="12"/>
  <c r="AV26" i="12"/>
  <c r="AZ26" i="12"/>
  <c r="Q26" i="12"/>
  <c r="AQ26" i="12"/>
  <c r="AY26" i="12"/>
  <c r="AT26" i="12"/>
  <c r="AU26" i="12"/>
  <c r="AP26" i="12"/>
  <c r="AX26" i="12"/>
  <c r="O28" i="18"/>
  <c r="H36" i="18"/>
  <c r="M34" i="18"/>
  <c r="L34" i="18"/>
  <c r="L37" i="18"/>
  <c r="O37" i="18"/>
  <c r="N34" i="18"/>
  <c r="M30" i="18"/>
  <c r="O31" i="18"/>
  <c r="I31" i="18"/>
  <c r="O49" i="18" l="1"/>
  <c r="N48" i="18"/>
  <c r="F40" i="18"/>
  <c r="N46" i="18"/>
  <c r="I43" i="18"/>
  <c r="I42" i="18"/>
  <c r="H39" i="18"/>
  <c r="H50" i="18"/>
  <c r="H44" i="18"/>
  <c r="H41" i="18"/>
  <c r="H43" i="18"/>
  <c r="H42" i="18"/>
  <c r="H46" i="18"/>
  <c r="H45" i="18"/>
  <c r="H40" i="18"/>
  <c r="H49" i="18"/>
  <c r="H48" i="18"/>
  <c r="H47" i="18"/>
  <c r="R24" i="17"/>
  <c r="R50" i="17"/>
  <c r="R37" i="17"/>
  <c r="Q37" i="17"/>
  <c r="Q24" i="17"/>
  <c r="Q50" i="17"/>
  <c r="K39" i="18"/>
  <c r="K50" i="18"/>
  <c r="K41" i="18"/>
  <c r="K49" i="18"/>
  <c r="K48" i="18"/>
  <c r="K40" i="18"/>
  <c r="K46" i="18"/>
  <c r="K47" i="18"/>
  <c r="K43" i="18"/>
  <c r="K45" i="18"/>
  <c r="K42" i="18"/>
  <c r="K44" i="18"/>
  <c r="M39" i="18"/>
  <c r="M50" i="18"/>
  <c r="M44" i="18"/>
  <c r="M49" i="18"/>
  <c r="M42" i="18"/>
  <c r="M48" i="18"/>
  <c r="M41" i="18"/>
  <c r="M46" i="18"/>
  <c r="M43" i="18"/>
  <c r="M40" i="18"/>
  <c r="M47" i="18"/>
  <c r="M45" i="18"/>
  <c r="G39" i="18"/>
  <c r="G50" i="18"/>
  <c r="G44" i="18"/>
  <c r="G46" i="18"/>
  <c r="G47" i="18"/>
  <c r="G43" i="18"/>
  <c r="G45" i="18"/>
  <c r="G42" i="18"/>
  <c r="G40" i="18"/>
  <c r="G48" i="18"/>
  <c r="G41" i="18"/>
  <c r="G49" i="18"/>
  <c r="T24" i="17"/>
  <c r="T37" i="17"/>
  <c r="T50" i="17"/>
  <c r="E39" i="18"/>
  <c r="E50" i="18"/>
  <c r="E49" i="18"/>
  <c r="E42" i="18"/>
  <c r="E45" i="18"/>
  <c r="E41" i="18"/>
  <c r="E48" i="18"/>
  <c r="E40" i="18"/>
  <c r="E43" i="18"/>
  <c r="E46" i="18"/>
  <c r="E47" i="18"/>
  <c r="E44" i="18"/>
  <c r="S24" i="17"/>
  <c r="S50" i="17"/>
  <c r="S37" i="17"/>
  <c r="P24" i="17"/>
  <c r="P50" i="17"/>
  <c r="P37" i="17"/>
  <c r="L50" i="18"/>
  <c r="L39" i="18"/>
  <c r="L49" i="18"/>
  <c r="L44" i="18"/>
  <c r="L45" i="18"/>
  <c r="L42" i="18"/>
  <c r="L41" i="18"/>
  <c r="L43" i="18"/>
  <c r="L48" i="18"/>
  <c r="L46" i="18"/>
  <c r="L40" i="18"/>
  <c r="L47" i="18"/>
  <c r="V50" i="17"/>
  <c r="V24" i="17"/>
  <c r="V37" i="17"/>
  <c r="O24" i="17"/>
  <c r="O50" i="17"/>
  <c r="O37" i="17"/>
  <c r="N41" i="18"/>
  <c r="J50" i="18"/>
  <c r="J39" i="18"/>
  <c r="J45" i="18"/>
  <c r="J42" i="18"/>
  <c r="J49" i="18"/>
  <c r="J41" i="18"/>
  <c r="J48" i="18"/>
  <c r="J40" i="18"/>
  <c r="J47" i="18"/>
  <c r="J46" i="18"/>
  <c r="J43" i="18"/>
  <c r="J44" i="18"/>
  <c r="U24" i="17"/>
  <c r="U37" i="17"/>
  <c r="U50" i="17"/>
  <c r="CZ34" i="13"/>
  <c r="DD34" i="13"/>
  <c r="DH34" i="13"/>
  <c r="DA34" i="13"/>
  <c r="DE34" i="13"/>
  <c r="DI34" i="13"/>
  <c r="CX34" i="13"/>
  <c r="DB34" i="13"/>
  <c r="DF34" i="13"/>
  <c r="V34" i="13"/>
  <c r="CY34" i="13"/>
  <c r="DC34" i="13"/>
  <c r="DG34" i="13"/>
  <c r="AR34" i="13"/>
  <c r="AV34" i="13"/>
  <c r="AZ34" i="13"/>
  <c r="AS34" i="13"/>
  <c r="AW34" i="13"/>
  <c r="BA34" i="13"/>
  <c r="Q34" i="13"/>
  <c r="AP34" i="13"/>
  <c r="AT34" i="13"/>
  <c r="AX34" i="13"/>
  <c r="AQ34" i="13"/>
  <c r="AU34" i="13"/>
  <c r="AY34" i="13"/>
  <c r="W34" i="13"/>
  <c r="DL34" i="13"/>
  <c r="DP34" i="13"/>
  <c r="DT34" i="13"/>
  <c r="DM34" i="13"/>
  <c r="DQ34" i="13"/>
  <c r="DU34" i="13"/>
  <c r="DJ34" i="13"/>
  <c r="DN34" i="13"/>
  <c r="DR34" i="13"/>
  <c r="DK34" i="13"/>
  <c r="DO34" i="13"/>
  <c r="DS34" i="13"/>
  <c r="BZ12" i="13"/>
  <c r="CD12" i="13"/>
  <c r="CH12" i="13"/>
  <c r="CA12" i="13"/>
  <c r="CE12" i="13"/>
  <c r="CI12" i="13"/>
  <c r="CB12" i="13"/>
  <c r="CF12" i="13"/>
  <c r="CJ12" i="13"/>
  <c r="CC12" i="13"/>
  <c r="CG12" i="13"/>
  <c r="CK12" i="13"/>
  <c r="DJ12" i="13"/>
  <c r="DN12" i="13"/>
  <c r="DR12" i="13"/>
  <c r="DK12" i="13"/>
  <c r="DO12" i="13"/>
  <c r="DS12" i="13"/>
  <c r="DL12" i="13"/>
  <c r="DP12" i="13"/>
  <c r="DT12" i="13"/>
  <c r="DM12" i="13"/>
  <c r="DQ12" i="13"/>
  <c r="DU12" i="13"/>
  <c r="AQ12" i="13"/>
  <c r="AU12" i="13"/>
  <c r="AY12" i="13"/>
  <c r="AT12" i="13"/>
  <c r="AZ12" i="13"/>
  <c r="AP12" i="13"/>
  <c r="AV12" i="13"/>
  <c r="BA12" i="13"/>
  <c r="AR12" i="13"/>
  <c r="AW12" i="13"/>
  <c r="AS12" i="13"/>
  <c r="AX12" i="13"/>
  <c r="D58" i="15"/>
  <c r="A58" i="14"/>
  <c r="DJ16" i="13"/>
  <c r="DN16" i="13"/>
  <c r="DR16" i="13"/>
  <c r="DK16" i="13"/>
  <c r="DO16" i="13"/>
  <c r="DS16" i="13"/>
  <c r="W16" i="13"/>
  <c r="DL16" i="13"/>
  <c r="DP16" i="13"/>
  <c r="DT16" i="13"/>
  <c r="DM16" i="13"/>
  <c r="DQ16" i="13"/>
  <c r="DU16" i="13"/>
  <c r="CX16" i="13"/>
  <c r="DB16" i="13"/>
  <c r="DF16" i="13"/>
  <c r="V16" i="13"/>
  <c r="CY16" i="13"/>
  <c r="DC16" i="13"/>
  <c r="DG16" i="13"/>
  <c r="CZ16" i="13"/>
  <c r="DD16" i="13"/>
  <c r="DH16" i="13"/>
  <c r="DA16" i="13"/>
  <c r="DE16" i="13"/>
  <c r="DI16" i="13"/>
  <c r="Q16" i="13"/>
  <c r="AP16" i="13"/>
  <c r="AT16" i="13"/>
  <c r="AX16" i="13"/>
  <c r="AQ16" i="13"/>
  <c r="AU16" i="13"/>
  <c r="AY16" i="13"/>
  <c r="AR16" i="13"/>
  <c r="AV16" i="13"/>
  <c r="AZ16" i="13"/>
  <c r="AS16" i="13"/>
  <c r="AW16" i="13"/>
  <c r="BA16" i="13"/>
  <c r="CZ42" i="12"/>
  <c r="DD42" i="12"/>
  <c r="DH42" i="12"/>
  <c r="DA42" i="12"/>
  <c r="DA62" i="12" s="1"/>
  <c r="DE42" i="12"/>
  <c r="DI42" i="12"/>
  <c r="CX42" i="12"/>
  <c r="DB42" i="12"/>
  <c r="DB62" i="12" s="1"/>
  <c r="DF42" i="12"/>
  <c r="V42" i="12"/>
  <c r="V62" i="12" s="1"/>
  <c r="G30" i="17" s="1"/>
  <c r="CY42" i="12"/>
  <c r="DC42" i="12"/>
  <c r="DG42" i="12"/>
  <c r="DG62" i="12" s="1"/>
  <c r="AR42" i="12"/>
  <c r="AV42" i="12"/>
  <c r="AZ42" i="12"/>
  <c r="AS42" i="12"/>
  <c r="AW42" i="12"/>
  <c r="BA42" i="12"/>
  <c r="Q42" i="12"/>
  <c r="Q62" i="12" s="1"/>
  <c r="B30" i="17" s="1"/>
  <c r="AP42" i="12"/>
  <c r="AT42" i="12"/>
  <c r="AX42" i="12"/>
  <c r="AQ42" i="12"/>
  <c r="AU42" i="12"/>
  <c r="AY42" i="12"/>
  <c r="W42" i="12"/>
  <c r="W62" i="12" s="1"/>
  <c r="H30" i="17" s="1"/>
  <c r="DL42" i="12"/>
  <c r="DP42" i="12"/>
  <c r="DT42" i="12"/>
  <c r="DM42" i="12"/>
  <c r="DQ42" i="12"/>
  <c r="DU42" i="12"/>
  <c r="DJ42" i="12"/>
  <c r="DN42" i="12"/>
  <c r="DN62" i="12" s="1"/>
  <c r="DR42" i="12"/>
  <c r="DK42" i="12"/>
  <c r="DO42" i="12"/>
  <c r="DS42" i="12"/>
  <c r="DS62" i="12" s="1"/>
  <c r="BZ20" i="13"/>
  <c r="CD20" i="13"/>
  <c r="CH20" i="13"/>
  <c r="CA20" i="13"/>
  <c r="CE20" i="13"/>
  <c r="CI20" i="13"/>
  <c r="CB20" i="13"/>
  <c r="CF20" i="13"/>
  <c r="CJ20" i="13"/>
  <c r="T20" i="13"/>
  <c r="CC20" i="13"/>
  <c r="CG20" i="13"/>
  <c r="CK20" i="13"/>
  <c r="EH20" i="13"/>
  <c r="EL20" i="13"/>
  <c r="EP20" i="13"/>
  <c r="EI20" i="13"/>
  <c r="EM20" i="13"/>
  <c r="EQ20" i="13"/>
  <c r="EJ20" i="13"/>
  <c r="EN20" i="13"/>
  <c r="ER20" i="13"/>
  <c r="EK20" i="13"/>
  <c r="EO20" i="13"/>
  <c r="ES20" i="13"/>
  <c r="D57" i="15"/>
  <c r="A57" i="14"/>
  <c r="DV37" i="13"/>
  <c r="DZ37" i="13"/>
  <c r="ED37" i="13"/>
  <c r="DW37" i="13"/>
  <c r="EA37" i="13"/>
  <c r="EE37" i="13"/>
  <c r="DX37" i="13"/>
  <c r="EB37" i="13"/>
  <c r="EF37" i="13"/>
  <c r="X37" i="13"/>
  <c r="DY37" i="13"/>
  <c r="EC37" i="13"/>
  <c r="EG37" i="13"/>
  <c r="BN37" i="13"/>
  <c r="BR37" i="13"/>
  <c r="BV37" i="13"/>
  <c r="BO37" i="13"/>
  <c r="BS37" i="13"/>
  <c r="BW37" i="13"/>
  <c r="S37" i="13"/>
  <c r="BP37" i="13"/>
  <c r="BT37" i="13"/>
  <c r="BX37" i="13"/>
  <c r="BQ37" i="13"/>
  <c r="BU37" i="13"/>
  <c r="BY37" i="13"/>
  <c r="BB37" i="13"/>
  <c r="BF37" i="13"/>
  <c r="BJ37" i="13"/>
  <c r="R37" i="13"/>
  <c r="BC37" i="13"/>
  <c r="BG37" i="13"/>
  <c r="BK37" i="13"/>
  <c r="BD37" i="13"/>
  <c r="BH37" i="13"/>
  <c r="BL37" i="13"/>
  <c r="BE37" i="13"/>
  <c r="BI37" i="13"/>
  <c r="BM37" i="13"/>
  <c r="D37" i="15"/>
  <c r="AM37" i="14"/>
  <c r="AB37" i="14" s="1"/>
  <c r="AQ37" i="14"/>
  <c r="AF37" i="14" s="1"/>
  <c r="AU37" i="14"/>
  <c r="AN37" i="14"/>
  <c r="AC37" i="14" s="1"/>
  <c r="AR37" i="14"/>
  <c r="AG37" i="14" s="1"/>
  <c r="AV37" i="14"/>
  <c r="A37" i="14"/>
  <c r="AO37" i="14"/>
  <c r="AD37" i="14" s="1"/>
  <c r="AS37" i="14"/>
  <c r="AH37" i="14" s="1"/>
  <c r="AW37" i="14"/>
  <c r="AP37" i="14"/>
  <c r="AE37" i="14" s="1"/>
  <c r="AT37" i="14"/>
  <c r="AI37" i="14" s="1"/>
  <c r="I46" i="18"/>
  <c r="CB8" i="13"/>
  <c r="CF8" i="13"/>
  <c r="CJ8" i="13"/>
  <c r="CA8" i="13"/>
  <c r="CE8" i="13"/>
  <c r="CI8" i="13"/>
  <c r="CD8" i="13"/>
  <c r="CG8" i="13"/>
  <c r="BZ8" i="13"/>
  <c r="CH8" i="13"/>
  <c r="CC8" i="13"/>
  <c r="CK8" i="13"/>
  <c r="AR8" i="13"/>
  <c r="AV8" i="13"/>
  <c r="AZ8" i="13"/>
  <c r="AQ8" i="13"/>
  <c r="AU8" i="13"/>
  <c r="AY8" i="13"/>
  <c r="AP8" i="13"/>
  <c r="AX8" i="13"/>
  <c r="AS8" i="13"/>
  <c r="BA8" i="13"/>
  <c r="AT8" i="13"/>
  <c r="AW8" i="13"/>
  <c r="CZ8" i="13"/>
  <c r="DD8" i="13"/>
  <c r="DH8" i="13"/>
  <c r="CY8" i="13"/>
  <c r="DC8" i="13"/>
  <c r="DG8" i="13"/>
  <c r="DB8" i="13"/>
  <c r="DE8" i="13"/>
  <c r="CX8" i="13"/>
  <c r="DF8" i="13"/>
  <c r="DA8" i="13"/>
  <c r="DI8" i="13"/>
  <c r="BZ28" i="13"/>
  <c r="CD28" i="13"/>
  <c r="CH28" i="13"/>
  <c r="CA28" i="13"/>
  <c r="CE28" i="13"/>
  <c r="CI28" i="13"/>
  <c r="CB28" i="13"/>
  <c r="CF28" i="13"/>
  <c r="CJ28" i="13"/>
  <c r="T28" i="13"/>
  <c r="CC28" i="13"/>
  <c r="CG28" i="13"/>
  <c r="CK28" i="13"/>
  <c r="EH28" i="13"/>
  <c r="EL28" i="13"/>
  <c r="EP28" i="13"/>
  <c r="EI28" i="13"/>
  <c r="EM28" i="13"/>
  <c r="EQ28" i="13"/>
  <c r="EJ28" i="13"/>
  <c r="EN28" i="13"/>
  <c r="ER28" i="13"/>
  <c r="EK28" i="13"/>
  <c r="EO28" i="13"/>
  <c r="ES28" i="13"/>
  <c r="FF30" i="13"/>
  <c r="FJ30" i="13"/>
  <c r="FN30" i="13"/>
  <c r="FG30" i="13"/>
  <c r="FK30" i="13"/>
  <c r="FO30" i="13"/>
  <c r="FH30" i="13"/>
  <c r="FL30" i="13"/>
  <c r="FP30" i="13"/>
  <c r="FI30" i="13"/>
  <c r="FM30" i="13"/>
  <c r="FQ30" i="13"/>
  <c r="ET30" i="13"/>
  <c r="EX30" i="13"/>
  <c r="FB30" i="13"/>
  <c r="EU30" i="13"/>
  <c r="EY30" i="13"/>
  <c r="FC30" i="13"/>
  <c r="EV30" i="13"/>
  <c r="EZ30" i="13"/>
  <c r="FD30" i="13"/>
  <c r="EW30" i="13"/>
  <c r="FA30" i="13"/>
  <c r="FE30" i="13"/>
  <c r="U30" i="13"/>
  <c r="CL30" i="13"/>
  <c r="CP30" i="13"/>
  <c r="CT30" i="13"/>
  <c r="CM30" i="13"/>
  <c r="CQ30" i="13"/>
  <c r="CU30" i="13"/>
  <c r="CN30" i="13"/>
  <c r="CR30" i="13"/>
  <c r="CV30" i="13"/>
  <c r="CO30" i="13"/>
  <c r="CS30" i="13"/>
  <c r="CW30" i="13"/>
  <c r="FF22" i="13"/>
  <c r="FJ22" i="13"/>
  <c r="FN22" i="13"/>
  <c r="FG22" i="13"/>
  <c r="FK22" i="13"/>
  <c r="FO22" i="13"/>
  <c r="FH22" i="13"/>
  <c r="FL22" i="13"/>
  <c r="FP22" i="13"/>
  <c r="FI22" i="13"/>
  <c r="FM22" i="13"/>
  <c r="FQ22" i="13"/>
  <c r="ET22" i="13"/>
  <c r="EX22" i="13"/>
  <c r="FB22" i="13"/>
  <c r="EU22" i="13"/>
  <c r="EY22" i="13"/>
  <c r="FC22" i="13"/>
  <c r="EV22" i="13"/>
  <c r="EZ22" i="13"/>
  <c r="FD22" i="13"/>
  <c r="EW22" i="13"/>
  <c r="FA22" i="13"/>
  <c r="FE22" i="13"/>
  <c r="U22" i="13"/>
  <c r="CL22" i="13"/>
  <c r="CP22" i="13"/>
  <c r="CT22" i="13"/>
  <c r="CM22" i="13"/>
  <c r="CQ22" i="13"/>
  <c r="CU22" i="13"/>
  <c r="CN22" i="13"/>
  <c r="CR22" i="13"/>
  <c r="CV22" i="13"/>
  <c r="CO22" i="13"/>
  <c r="CS22" i="13"/>
  <c r="CW22" i="13"/>
  <c r="BZ26" i="13"/>
  <c r="CD26" i="13"/>
  <c r="CH26" i="13"/>
  <c r="CA26" i="13"/>
  <c r="CE26" i="13"/>
  <c r="CI26" i="13"/>
  <c r="CB26" i="13"/>
  <c r="CF26" i="13"/>
  <c r="CJ26" i="13"/>
  <c r="T26" i="13"/>
  <c r="CC26" i="13"/>
  <c r="CG26" i="13"/>
  <c r="CK26" i="13"/>
  <c r="EH26" i="13"/>
  <c r="EL26" i="13"/>
  <c r="EP26" i="13"/>
  <c r="EI26" i="13"/>
  <c r="EM26" i="13"/>
  <c r="EQ26" i="13"/>
  <c r="EJ26" i="13"/>
  <c r="EN26" i="13"/>
  <c r="ER26" i="13"/>
  <c r="EK26" i="13"/>
  <c r="EO26" i="13"/>
  <c r="ES26" i="13"/>
  <c r="DJ39" i="13"/>
  <c r="DN39" i="13"/>
  <c r="DR39" i="13"/>
  <c r="DM39" i="13"/>
  <c r="DQ39" i="13"/>
  <c r="DU39" i="13"/>
  <c r="DO39" i="13"/>
  <c r="DP39" i="13"/>
  <c r="W39" i="13"/>
  <c r="DK39" i="13"/>
  <c r="DS39" i="13"/>
  <c r="DL39" i="13"/>
  <c r="DT39" i="13"/>
  <c r="DV39" i="13"/>
  <c r="DZ39" i="13"/>
  <c r="ED39" i="13"/>
  <c r="X39" i="13"/>
  <c r="DY39" i="13"/>
  <c r="EC39" i="13"/>
  <c r="EG39" i="13"/>
  <c r="DW39" i="13"/>
  <c r="EE39" i="13"/>
  <c r="DX39" i="13"/>
  <c r="EF39" i="13"/>
  <c r="EA39" i="13"/>
  <c r="EB39" i="13"/>
  <c r="U39" i="13"/>
  <c r="CL39" i="13"/>
  <c r="CP39" i="13"/>
  <c r="CT39" i="13"/>
  <c r="CO39" i="13"/>
  <c r="CS39" i="13"/>
  <c r="CW39" i="13"/>
  <c r="CQ39" i="13"/>
  <c r="CR39" i="13"/>
  <c r="CM39" i="13"/>
  <c r="CU39" i="13"/>
  <c r="CN39" i="13"/>
  <c r="CV39" i="13"/>
  <c r="BB10" i="13"/>
  <c r="BF10" i="13"/>
  <c r="BJ10" i="13"/>
  <c r="BE10" i="13"/>
  <c r="BI10" i="13"/>
  <c r="BM10" i="13"/>
  <c r="BC10" i="13"/>
  <c r="BK10" i="13"/>
  <c r="BD10" i="13"/>
  <c r="BL10" i="13"/>
  <c r="BG10" i="13"/>
  <c r="BH10" i="13"/>
  <c r="FI10" i="13"/>
  <c r="FM10" i="13"/>
  <c r="FQ10" i="13"/>
  <c r="FG10" i="13"/>
  <c r="FL10" i="13"/>
  <c r="FH10" i="13"/>
  <c r="FN10" i="13"/>
  <c r="FJ10" i="13"/>
  <c r="FO10" i="13"/>
  <c r="FF10" i="13"/>
  <c r="FK10" i="13"/>
  <c r="FP10" i="13"/>
  <c r="BZ10" i="13"/>
  <c r="CD10" i="13"/>
  <c r="CH10" i="13"/>
  <c r="CC10" i="13"/>
  <c r="CG10" i="13"/>
  <c r="CK10" i="13"/>
  <c r="CA10" i="13"/>
  <c r="CI10" i="13"/>
  <c r="CB10" i="13"/>
  <c r="CJ10" i="13"/>
  <c r="CE10" i="13"/>
  <c r="CF10" i="13"/>
  <c r="CZ15" i="13"/>
  <c r="DD15" i="13"/>
  <c r="DH15" i="13"/>
  <c r="DA15" i="13"/>
  <c r="DE15" i="13"/>
  <c r="DI15" i="13"/>
  <c r="CX15" i="13"/>
  <c r="DB15" i="13"/>
  <c r="DF15" i="13"/>
  <c r="V15" i="13"/>
  <c r="CY15" i="13"/>
  <c r="DC15" i="13"/>
  <c r="DG15" i="13"/>
  <c r="AR15" i="13"/>
  <c r="AV15" i="13"/>
  <c r="AZ15" i="13"/>
  <c r="AS15" i="13"/>
  <c r="AW15" i="13"/>
  <c r="BA15" i="13"/>
  <c r="Q15" i="13"/>
  <c r="AP15" i="13"/>
  <c r="AT15" i="13"/>
  <c r="AX15" i="13"/>
  <c r="AQ15" i="13"/>
  <c r="AU15" i="13"/>
  <c r="AY15" i="13"/>
  <c r="W15" i="13"/>
  <c r="DL15" i="13"/>
  <c r="DP15" i="13"/>
  <c r="DT15" i="13"/>
  <c r="DM15" i="13"/>
  <c r="DQ15" i="13"/>
  <c r="DU15" i="13"/>
  <c r="DJ15" i="13"/>
  <c r="DN15" i="13"/>
  <c r="DR15" i="13"/>
  <c r="DK15" i="13"/>
  <c r="DO15" i="13"/>
  <c r="DS15" i="13"/>
  <c r="FF35" i="13"/>
  <c r="FJ35" i="13"/>
  <c r="FN35" i="13"/>
  <c r="FG35" i="13"/>
  <c r="FK35" i="13"/>
  <c r="FO35" i="13"/>
  <c r="FH35" i="13"/>
  <c r="FL35" i="13"/>
  <c r="FP35" i="13"/>
  <c r="FI35" i="13"/>
  <c r="FM35" i="13"/>
  <c r="FQ35" i="13"/>
  <c r="ET35" i="13"/>
  <c r="EX35" i="13"/>
  <c r="FB35" i="13"/>
  <c r="EU35" i="13"/>
  <c r="EY35" i="13"/>
  <c r="FC35" i="13"/>
  <c r="EV35" i="13"/>
  <c r="EZ35" i="13"/>
  <c r="FD35" i="13"/>
  <c r="EW35" i="13"/>
  <c r="FA35" i="13"/>
  <c r="FE35" i="13"/>
  <c r="U35" i="13"/>
  <c r="CL35" i="13"/>
  <c r="CP35" i="13"/>
  <c r="CT35" i="13"/>
  <c r="CM35" i="13"/>
  <c r="CQ35" i="13"/>
  <c r="CU35" i="13"/>
  <c r="CN35" i="13"/>
  <c r="CR35" i="13"/>
  <c r="CV35" i="13"/>
  <c r="CO35" i="13"/>
  <c r="CS35" i="13"/>
  <c r="CW35" i="13"/>
  <c r="DM62" i="12"/>
  <c r="BD19" i="13"/>
  <c r="BH19" i="13"/>
  <c r="BL19" i="13"/>
  <c r="BE19" i="13"/>
  <c r="BI19" i="13"/>
  <c r="BM19" i="13"/>
  <c r="BB19" i="13"/>
  <c r="BF19" i="13"/>
  <c r="BJ19" i="13"/>
  <c r="R19" i="13"/>
  <c r="BC19" i="13"/>
  <c r="BG19" i="13"/>
  <c r="BK19" i="13"/>
  <c r="DX19" i="13"/>
  <c r="EB19" i="13"/>
  <c r="EF19" i="13"/>
  <c r="X19" i="13"/>
  <c r="DY19" i="13"/>
  <c r="EC19" i="13"/>
  <c r="EG19" i="13"/>
  <c r="DV19" i="13"/>
  <c r="DZ19" i="13"/>
  <c r="ED19" i="13"/>
  <c r="DW19" i="13"/>
  <c r="EA19" i="13"/>
  <c r="EE19" i="13"/>
  <c r="S19" i="13"/>
  <c r="BP19" i="13"/>
  <c r="BT19" i="13"/>
  <c r="BX19" i="13"/>
  <c r="BQ19" i="13"/>
  <c r="BU19" i="13"/>
  <c r="BY19" i="13"/>
  <c r="BN19" i="13"/>
  <c r="BR19" i="13"/>
  <c r="BV19" i="13"/>
  <c r="BO19" i="13"/>
  <c r="BS19" i="13"/>
  <c r="BW19" i="13"/>
  <c r="I45" i="18"/>
  <c r="EV32" i="13"/>
  <c r="EZ32" i="13"/>
  <c r="FD32" i="13"/>
  <c r="EW32" i="13"/>
  <c r="FA32" i="13"/>
  <c r="FE32" i="13"/>
  <c r="ET32" i="13"/>
  <c r="EX32" i="13"/>
  <c r="FB32" i="13"/>
  <c r="EU32" i="13"/>
  <c r="EY32" i="13"/>
  <c r="FC32" i="13"/>
  <c r="CN32" i="13"/>
  <c r="CR32" i="13"/>
  <c r="CV32" i="13"/>
  <c r="CO32" i="13"/>
  <c r="CS32" i="13"/>
  <c r="CW32" i="13"/>
  <c r="U32" i="13"/>
  <c r="CL32" i="13"/>
  <c r="CP32" i="13"/>
  <c r="CT32" i="13"/>
  <c r="CM32" i="13"/>
  <c r="CQ32" i="13"/>
  <c r="CU32" i="13"/>
  <c r="FH32" i="13"/>
  <c r="FL32" i="13"/>
  <c r="FP32" i="13"/>
  <c r="FI32" i="13"/>
  <c r="FM32" i="13"/>
  <c r="FQ32" i="13"/>
  <c r="FF32" i="13"/>
  <c r="FJ32" i="13"/>
  <c r="FN32" i="13"/>
  <c r="FG32" i="13"/>
  <c r="FK32" i="13"/>
  <c r="FO32" i="13"/>
  <c r="D32" i="15"/>
  <c r="AN32" i="14"/>
  <c r="AC32" i="14" s="1"/>
  <c r="AR32" i="14"/>
  <c r="AG32" i="14" s="1"/>
  <c r="AV32" i="14"/>
  <c r="A32" i="14"/>
  <c r="AO32" i="14"/>
  <c r="AD32" i="14" s="1"/>
  <c r="AS32" i="14"/>
  <c r="AH32" i="14" s="1"/>
  <c r="AW32" i="14"/>
  <c r="AP32" i="14"/>
  <c r="AE32" i="14" s="1"/>
  <c r="AT32" i="14"/>
  <c r="AI32" i="14" s="1"/>
  <c r="AM32" i="14"/>
  <c r="AB32" i="14" s="1"/>
  <c r="AQ32" i="14"/>
  <c r="AF32" i="14" s="1"/>
  <c r="AU32" i="14"/>
  <c r="DV14" i="13"/>
  <c r="DZ14" i="13"/>
  <c r="ED14" i="13"/>
  <c r="DW14" i="13"/>
  <c r="EA14" i="13"/>
  <c r="EE14" i="13"/>
  <c r="DX14" i="13"/>
  <c r="EB14" i="13"/>
  <c r="EF14" i="13"/>
  <c r="X14" i="13"/>
  <c r="DY14" i="13"/>
  <c r="EC14" i="13"/>
  <c r="EG14" i="13"/>
  <c r="BN14" i="13"/>
  <c r="BR14" i="13"/>
  <c r="BV14" i="13"/>
  <c r="BO14" i="13"/>
  <c r="BS14" i="13"/>
  <c r="BW14" i="13"/>
  <c r="S14" i="13"/>
  <c r="BP14" i="13"/>
  <c r="BT14" i="13"/>
  <c r="BX14" i="13"/>
  <c r="BQ14" i="13"/>
  <c r="BU14" i="13"/>
  <c r="BY14" i="13"/>
  <c r="BB14" i="13"/>
  <c r="BF14" i="13"/>
  <c r="BJ14" i="13"/>
  <c r="R14" i="13"/>
  <c r="BC14" i="13"/>
  <c r="BG14" i="13"/>
  <c r="BK14" i="13"/>
  <c r="BD14" i="13"/>
  <c r="BH14" i="13"/>
  <c r="BL14" i="13"/>
  <c r="BE14" i="13"/>
  <c r="BI14" i="13"/>
  <c r="BM14" i="13"/>
  <c r="D14" i="15"/>
  <c r="AM14" i="14"/>
  <c r="AB14" i="14" s="1"/>
  <c r="AQ14" i="14"/>
  <c r="AF14" i="14" s="1"/>
  <c r="AU14" i="14"/>
  <c r="AN14" i="14"/>
  <c r="AC14" i="14" s="1"/>
  <c r="AR14" i="14"/>
  <c r="AG14" i="14" s="1"/>
  <c r="AV14" i="14"/>
  <c r="A14" i="14"/>
  <c r="AO14" i="14"/>
  <c r="AD14" i="14" s="1"/>
  <c r="AS14" i="14"/>
  <c r="AH14" i="14" s="1"/>
  <c r="AW14" i="14"/>
  <c r="AP14" i="14"/>
  <c r="AE14" i="14" s="1"/>
  <c r="AT14" i="14"/>
  <c r="AI14" i="14" s="1"/>
  <c r="N45" i="18"/>
  <c r="CZ13" i="13"/>
  <c r="DD13" i="13"/>
  <c r="DH13" i="13"/>
  <c r="DA13" i="13"/>
  <c r="DE13" i="13"/>
  <c r="DI13" i="13"/>
  <c r="CX13" i="13"/>
  <c r="DB13" i="13"/>
  <c r="DF13" i="13"/>
  <c r="V13" i="13"/>
  <c r="CY13" i="13"/>
  <c r="DC13" i="13"/>
  <c r="DG13" i="13"/>
  <c r="AR13" i="13"/>
  <c r="AV13" i="13"/>
  <c r="AZ13" i="13"/>
  <c r="AS13" i="13"/>
  <c r="AW13" i="13"/>
  <c r="BA13" i="13"/>
  <c r="Q13" i="13"/>
  <c r="AP13" i="13"/>
  <c r="AT13" i="13"/>
  <c r="AX13" i="13"/>
  <c r="AQ13" i="13"/>
  <c r="AU13" i="13"/>
  <c r="AY13" i="13"/>
  <c r="W13" i="13"/>
  <c r="DL13" i="13"/>
  <c r="DP13" i="13"/>
  <c r="DT13" i="13"/>
  <c r="DM13" i="13"/>
  <c r="DQ13" i="13"/>
  <c r="DU13" i="13"/>
  <c r="DJ13" i="13"/>
  <c r="DN13" i="13"/>
  <c r="DR13" i="13"/>
  <c r="DK13" i="13"/>
  <c r="DO13" i="13"/>
  <c r="DS13" i="13"/>
  <c r="DK9" i="13"/>
  <c r="DO9" i="13"/>
  <c r="DS9" i="13"/>
  <c r="DJ9" i="13"/>
  <c r="DN9" i="13"/>
  <c r="DR9" i="13"/>
  <c r="DM9" i="13"/>
  <c r="DU9" i="13"/>
  <c r="DP9" i="13"/>
  <c r="DQ9" i="13"/>
  <c r="DL9" i="13"/>
  <c r="DT9" i="13"/>
  <c r="EI9" i="13"/>
  <c r="EM9" i="13"/>
  <c r="EQ9" i="13"/>
  <c r="EH9" i="13"/>
  <c r="EL9" i="13"/>
  <c r="EP9" i="13"/>
  <c r="EK9" i="13"/>
  <c r="ES9" i="13"/>
  <c r="EN9" i="13"/>
  <c r="EO9" i="13"/>
  <c r="EJ9" i="13"/>
  <c r="ER9" i="13"/>
  <c r="DV33" i="13"/>
  <c r="DZ33" i="13"/>
  <c r="ED33" i="13"/>
  <c r="DW33" i="13"/>
  <c r="EA33" i="13"/>
  <c r="EE33" i="13"/>
  <c r="DX33" i="13"/>
  <c r="EB33" i="13"/>
  <c r="EF33" i="13"/>
  <c r="X33" i="13"/>
  <c r="DY33" i="13"/>
  <c r="EC33" i="13"/>
  <c r="EG33" i="13"/>
  <c r="BN33" i="13"/>
  <c r="BR33" i="13"/>
  <c r="BV33" i="13"/>
  <c r="BO33" i="13"/>
  <c r="BS33" i="13"/>
  <c r="BW33" i="13"/>
  <c r="S33" i="13"/>
  <c r="BP33" i="13"/>
  <c r="BT33" i="13"/>
  <c r="BX33" i="13"/>
  <c r="BQ33" i="13"/>
  <c r="BU33" i="13"/>
  <c r="BY33" i="13"/>
  <c r="BB33" i="13"/>
  <c r="BF33" i="13"/>
  <c r="BJ33" i="13"/>
  <c r="R33" i="13"/>
  <c r="BC33" i="13"/>
  <c r="BG33" i="13"/>
  <c r="BK33" i="13"/>
  <c r="BD33" i="13"/>
  <c r="BH33" i="13"/>
  <c r="BL33" i="13"/>
  <c r="BE33" i="13"/>
  <c r="BI33" i="13"/>
  <c r="BM33" i="13"/>
  <c r="D33" i="15"/>
  <c r="AM33" i="14"/>
  <c r="AB33" i="14" s="1"/>
  <c r="AQ33" i="14"/>
  <c r="AF33" i="14" s="1"/>
  <c r="AU33" i="14"/>
  <c r="AN33" i="14"/>
  <c r="AC33" i="14" s="1"/>
  <c r="AR33" i="14"/>
  <c r="AG33" i="14" s="1"/>
  <c r="AV33" i="14"/>
  <c r="A33" i="14"/>
  <c r="AO33" i="14"/>
  <c r="AD33" i="14" s="1"/>
  <c r="AS33" i="14"/>
  <c r="AH33" i="14" s="1"/>
  <c r="AW33" i="14"/>
  <c r="AP33" i="14"/>
  <c r="AE33" i="14" s="1"/>
  <c r="AT33" i="14"/>
  <c r="AI33" i="14" s="1"/>
  <c r="AW62" i="12"/>
  <c r="AR62" i="12"/>
  <c r="AX62" i="12"/>
  <c r="BD29" i="13"/>
  <c r="BH29" i="13"/>
  <c r="BL29" i="13"/>
  <c r="BE29" i="13"/>
  <c r="BI29" i="13"/>
  <c r="BM29" i="13"/>
  <c r="BB29" i="13"/>
  <c r="BF29" i="13"/>
  <c r="BJ29" i="13"/>
  <c r="R29" i="13"/>
  <c r="BC29" i="13"/>
  <c r="BG29" i="13"/>
  <c r="BK29" i="13"/>
  <c r="DX29" i="13"/>
  <c r="EB29" i="13"/>
  <c r="EF29" i="13"/>
  <c r="X29" i="13"/>
  <c r="DY29" i="13"/>
  <c r="EC29" i="13"/>
  <c r="EG29" i="13"/>
  <c r="DV29" i="13"/>
  <c r="DZ29" i="13"/>
  <c r="ED29" i="13"/>
  <c r="DW29" i="13"/>
  <c r="EA29" i="13"/>
  <c r="EE29" i="13"/>
  <c r="S29" i="13"/>
  <c r="BP29" i="13"/>
  <c r="BT29" i="13"/>
  <c r="BX29" i="13"/>
  <c r="BQ29" i="13"/>
  <c r="BU29" i="13"/>
  <c r="BY29" i="13"/>
  <c r="BN29" i="13"/>
  <c r="BR29" i="13"/>
  <c r="BV29" i="13"/>
  <c r="BO29" i="13"/>
  <c r="BS29" i="13"/>
  <c r="BW29" i="13"/>
  <c r="FF24" i="13"/>
  <c r="FJ24" i="13"/>
  <c r="FN24" i="13"/>
  <c r="FG24" i="13"/>
  <c r="FK24" i="13"/>
  <c r="FO24" i="13"/>
  <c r="FH24" i="13"/>
  <c r="FL24" i="13"/>
  <c r="FP24" i="13"/>
  <c r="FI24" i="13"/>
  <c r="FM24" i="13"/>
  <c r="FQ24" i="13"/>
  <c r="ET24" i="13"/>
  <c r="EX24" i="13"/>
  <c r="FB24" i="13"/>
  <c r="EU24" i="13"/>
  <c r="EY24" i="13"/>
  <c r="FC24" i="13"/>
  <c r="EV24" i="13"/>
  <c r="EZ24" i="13"/>
  <c r="FD24" i="13"/>
  <c r="EW24" i="13"/>
  <c r="FA24" i="13"/>
  <c r="FE24" i="13"/>
  <c r="U24" i="13"/>
  <c r="CL24" i="13"/>
  <c r="CP24" i="13"/>
  <c r="CT24" i="13"/>
  <c r="CM24" i="13"/>
  <c r="CQ24" i="13"/>
  <c r="CU24" i="13"/>
  <c r="CN24" i="13"/>
  <c r="CR24" i="13"/>
  <c r="CV24" i="13"/>
  <c r="CO24" i="13"/>
  <c r="CS24" i="13"/>
  <c r="CW24" i="13"/>
  <c r="FF18" i="13"/>
  <c r="FJ18" i="13"/>
  <c r="FN18" i="13"/>
  <c r="FG18" i="13"/>
  <c r="FK18" i="13"/>
  <c r="FO18" i="13"/>
  <c r="FH18" i="13"/>
  <c r="FL18" i="13"/>
  <c r="FP18" i="13"/>
  <c r="FI18" i="13"/>
  <c r="FM18" i="13"/>
  <c r="FQ18" i="13"/>
  <c r="ET18" i="13"/>
  <c r="EX18" i="13"/>
  <c r="FB18" i="13"/>
  <c r="EU18" i="13"/>
  <c r="EY18" i="13"/>
  <c r="FC18" i="13"/>
  <c r="EV18" i="13"/>
  <c r="EZ18" i="13"/>
  <c r="FD18" i="13"/>
  <c r="EW18" i="13"/>
  <c r="FA18" i="13"/>
  <c r="FE18" i="13"/>
  <c r="U18" i="13"/>
  <c r="CL18" i="13"/>
  <c r="CP18" i="13"/>
  <c r="CT18" i="13"/>
  <c r="CM18" i="13"/>
  <c r="CQ18" i="13"/>
  <c r="CU18" i="13"/>
  <c r="CN18" i="13"/>
  <c r="CR18" i="13"/>
  <c r="CV18" i="13"/>
  <c r="CO18" i="13"/>
  <c r="CS18" i="13"/>
  <c r="CW18" i="13"/>
  <c r="EV25" i="13"/>
  <c r="EZ25" i="13"/>
  <c r="FD25" i="13"/>
  <c r="EW25" i="13"/>
  <c r="FA25" i="13"/>
  <c r="FE25" i="13"/>
  <c r="ET25" i="13"/>
  <c r="EX25" i="13"/>
  <c r="FB25" i="13"/>
  <c r="EU25" i="13"/>
  <c r="EY25" i="13"/>
  <c r="FC25" i="13"/>
  <c r="CN25" i="13"/>
  <c r="CR25" i="13"/>
  <c r="CV25" i="13"/>
  <c r="CO25" i="13"/>
  <c r="CS25" i="13"/>
  <c r="CW25" i="13"/>
  <c r="U25" i="13"/>
  <c r="CL25" i="13"/>
  <c r="CP25" i="13"/>
  <c r="CT25" i="13"/>
  <c r="CM25" i="13"/>
  <c r="CQ25" i="13"/>
  <c r="CU25" i="13"/>
  <c r="FH25" i="13"/>
  <c r="FL25" i="13"/>
  <c r="FP25" i="13"/>
  <c r="FI25" i="13"/>
  <c r="FM25" i="13"/>
  <c r="FQ25" i="13"/>
  <c r="FF25" i="13"/>
  <c r="FJ25" i="13"/>
  <c r="FN25" i="13"/>
  <c r="FG25" i="13"/>
  <c r="FK25" i="13"/>
  <c r="FO25" i="13"/>
  <c r="D25" i="15"/>
  <c r="AN25" i="14"/>
  <c r="AC25" i="14" s="1"/>
  <c r="AR25" i="14"/>
  <c r="AG25" i="14" s="1"/>
  <c r="AV25" i="14"/>
  <c r="A25" i="14"/>
  <c r="AO25" i="14"/>
  <c r="AD25" i="14" s="1"/>
  <c r="AS25" i="14"/>
  <c r="AH25" i="14" s="1"/>
  <c r="AW25" i="14"/>
  <c r="AM25" i="14"/>
  <c r="AB25" i="14" s="1"/>
  <c r="AQ25" i="14"/>
  <c r="AF25" i="14" s="1"/>
  <c r="AU25" i="14"/>
  <c r="AP25" i="14"/>
  <c r="AE25" i="14" s="1"/>
  <c r="AT25" i="14"/>
  <c r="AI25" i="14" s="1"/>
  <c r="O42" i="18"/>
  <c r="BN41" i="13"/>
  <c r="BR41" i="13"/>
  <c r="BV41" i="13"/>
  <c r="BQ41" i="13"/>
  <c r="BU41" i="13"/>
  <c r="BY41" i="13"/>
  <c r="BP41" i="13"/>
  <c r="BX41" i="13"/>
  <c r="S41" i="13"/>
  <c r="BS41" i="13"/>
  <c r="BT41" i="13"/>
  <c r="BO41" i="13"/>
  <c r="BW41" i="13"/>
  <c r="DV41" i="13"/>
  <c r="DZ41" i="13"/>
  <c r="ED41" i="13"/>
  <c r="X41" i="13"/>
  <c r="DY41" i="13"/>
  <c r="EC41" i="13"/>
  <c r="EG41" i="13"/>
  <c r="EB41" i="13"/>
  <c r="DW41" i="13"/>
  <c r="EE41" i="13"/>
  <c r="DX41" i="13"/>
  <c r="EF41" i="13"/>
  <c r="EA41" i="13"/>
  <c r="Q41" i="13"/>
  <c r="AP41" i="13"/>
  <c r="AT41" i="13"/>
  <c r="AX41" i="13"/>
  <c r="AS41" i="13"/>
  <c r="AW41" i="13"/>
  <c r="BA41" i="13"/>
  <c r="AR41" i="13"/>
  <c r="AZ41" i="13"/>
  <c r="AU41" i="13"/>
  <c r="AV41" i="13"/>
  <c r="AQ41" i="13"/>
  <c r="AY41" i="13"/>
  <c r="CZ38" i="13"/>
  <c r="DD38" i="13"/>
  <c r="DH38" i="13"/>
  <c r="DA38" i="13"/>
  <c r="DE38" i="13"/>
  <c r="DI38" i="13"/>
  <c r="CX38" i="13"/>
  <c r="DB38" i="13"/>
  <c r="DF38" i="13"/>
  <c r="V38" i="13"/>
  <c r="CY38" i="13"/>
  <c r="DC38" i="13"/>
  <c r="DG38" i="13"/>
  <c r="AR38" i="13"/>
  <c r="AV38" i="13"/>
  <c r="AZ38" i="13"/>
  <c r="AS38" i="13"/>
  <c r="AW38" i="13"/>
  <c r="BA38" i="13"/>
  <c r="Q38" i="13"/>
  <c r="AP38" i="13"/>
  <c r="AT38" i="13"/>
  <c r="AX38" i="13"/>
  <c r="AQ38" i="13"/>
  <c r="AU38" i="13"/>
  <c r="AY38" i="13"/>
  <c r="W38" i="13"/>
  <c r="DL38" i="13"/>
  <c r="DP38" i="13"/>
  <c r="DT38" i="13"/>
  <c r="DM38" i="13"/>
  <c r="DQ38" i="13"/>
  <c r="DU38" i="13"/>
  <c r="DJ38" i="13"/>
  <c r="DN38" i="13"/>
  <c r="DR38" i="13"/>
  <c r="DK38" i="13"/>
  <c r="DO38" i="13"/>
  <c r="DS38" i="13"/>
  <c r="CZ21" i="13"/>
  <c r="DD21" i="13"/>
  <c r="DH21" i="13"/>
  <c r="DA21" i="13"/>
  <c r="DE21" i="13"/>
  <c r="DI21" i="13"/>
  <c r="CX21" i="13"/>
  <c r="DB21" i="13"/>
  <c r="DF21" i="13"/>
  <c r="V21" i="13"/>
  <c r="CY21" i="13"/>
  <c r="DC21" i="13"/>
  <c r="DG21" i="13"/>
  <c r="AR21" i="13"/>
  <c r="AV21" i="13"/>
  <c r="AZ21" i="13"/>
  <c r="AS21" i="13"/>
  <c r="AW21" i="13"/>
  <c r="BA21" i="13"/>
  <c r="Q21" i="13"/>
  <c r="AP21" i="13"/>
  <c r="AT21" i="13"/>
  <c r="AX21" i="13"/>
  <c r="AQ21" i="13"/>
  <c r="AU21" i="13"/>
  <c r="AY21" i="13"/>
  <c r="W21" i="13"/>
  <c r="DL21" i="13"/>
  <c r="DP21" i="13"/>
  <c r="DT21" i="13"/>
  <c r="DM21" i="13"/>
  <c r="DQ21" i="13"/>
  <c r="DU21" i="13"/>
  <c r="DJ21" i="13"/>
  <c r="DN21" i="13"/>
  <c r="DR21" i="13"/>
  <c r="DK21" i="13"/>
  <c r="DO21" i="13"/>
  <c r="DS21" i="13"/>
  <c r="EV36" i="13"/>
  <c r="EZ36" i="13"/>
  <c r="FD36" i="13"/>
  <c r="EW36" i="13"/>
  <c r="FA36" i="13"/>
  <c r="FE36" i="13"/>
  <c r="ET36" i="13"/>
  <c r="EX36" i="13"/>
  <c r="FB36" i="13"/>
  <c r="EU36" i="13"/>
  <c r="EY36" i="13"/>
  <c r="FC36" i="13"/>
  <c r="CN36" i="13"/>
  <c r="CR36" i="13"/>
  <c r="CV36" i="13"/>
  <c r="CO36" i="13"/>
  <c r="CS36" i="13"/>
  <c r="CW36" i="13"/>
  <c r="U36" i="13"/>
  <c r="CL36" i="13"/>
  <c r="CP36" i="13"/>
  <c r="CT36" i="13"/>
  <c r="CM36" i="13"/>
  <c r="CQ36" i="13"/>
  <c r="CU36" i="13"/>
  <c r="FH36" i="13"/>
  <c r="FL36" i="13"/>
  <c r="FP36" i="13"/>
  <c r="FI36" i="13"/>
  <c r="FM36" i="13"/>
  <c r="FQ36" i="13"/>
  <c r="FF36" i="13"/>
  <c r="FJ36" i="13"/>
  <c r="FN36" i="13"/>
  <c r="FG36" i="13"/>
  <c r="FK36" i="13"/>
  <c r="FO36" i="13"/>
  <c r="D36" i="15"/>
  <c r="AN36" i="14"/>
  <c r="AC36" i="14" s="1"/>
  <c r="AR36" i="14"/>
  <c r="AG36" i="14" s="1"/>
  <c r="AV36" i="14"/>
  <c r="A36" i="14"/>
  <c r="AO36" i="14"/>
  <c r="AD36" i="14" s="1"/>
  <c r="AS36" i="14"/>
  <c r="AH36" i="14" s="1"/>
  <c r="AW36" i="14"/>
  <c r="AP36" i="14"/>
  <c r="AE36" i="14" s="1"/>
  <c r="AT36" i="14"/>
  <c r="AI36" i="14" s="1"/>
  <c r="AM36" i="14"/>
  <c r="AB36" i="14" s="1"/>
  <c r="AQ36" i="14"/>
  <c r="AF36" i="14" s="1"/>
  <c r="AU36" i="14"/>
  <c r="CN40" i="13"/>
  <c r="CR40" i="13"/>
  <c r="CV40" i="13"/>
  <c r="CM40" i="13"/>
  <c r="CQ40" i="13"/>
  <c r="CU40" i="13"/>
  <c r="CP40" i="13"/>
  <c r="CS40" i="13"/>
  <c r="U40" i="13"/>
  <c r="CL40" i="13"/>
  <c r="CT40" i="13"/>
  <c r="CO40" i="13"/>
  <c r="CW40" i="13"/>
  <c r="EV40" i="13"/>
  <c r="EZ40" i="13"/>
  <c r="FD40" i="13"/>
  <c r="EU40" i="13"/>
  <c r="EY40" i="13"/>
  <c r="FC40" i="13"/>
  <c r="ET40" i="13"/>
  <c r="FB40" i="13"/>
  <c r="EW40" i="13"/>
  <c r="FE40" i="13"/>
  <c r="EX40" i="13"/>
  <c r="FA40" i="13"/>
  <c r="W40" i="13"/>
  <c r="DL40" i="13"/>
  <c r="DP40" i="13"/>
  <c r="DT40" i="13"/>
  <c r="DK40" i="13"/>
  <c r="DO40" i="13"/>
  <c r="DS40" i="13"/>
  <c r="DN40" i="13"/>
  <c r="DQ40" i="13"/>
  <c r="DJ40" i="13"/>
  <c r="DR40" i="13"/>
  <c r="DM40" i="13"/>
  <c r="DU40" i="13"/>
  <c r="CZ17" i="13"/>
  <c r="DD17" i="13"/>
  <c r="DH17" i="13"/>
  <c r="DA17" i="13"/>
  <c r="DE17" i="13"/>
  <c r="DI17" i="13"/>
  <c r="CX17" i="13"/>
  <c r="DB17" i="13"/>
  <c r="DF17" i="13"/>
  <c r="V17" i="13"/>
  <c r="CY17" i="13"/>
  <c r="DC17" i="13"/>
  <c r="DG17" i="13"/>
  <c r="AR17" i="13"/>
  <c r="AV17" i="13"/>
  <c r="AZ17" i="13"/>
  <c r="AS17" i="13"/>
  <c r="AW17" i="13"/>
  <c r="BA17" i="13"/>
  <c r="Q17" i="13"/>
  <c r="AP17" i="13"/>
  <c r="AT17" i="13"/>
  <c r="AX17" i="13"/>
  <c r="AQ17" i="13"/>
  <c r="AU17" i="13"/>
  <c r="AY17" i="13"/>
  <c r="W17" i="13"/>
  <c r="DL17" i="13"/>
  <c r="DP17" i="13"/>
  <c r="DT17" i="13"/>
  <c r="DM17" i="13"/>
  <c r="DQ17" i="13"/>
  <c r="DU17" i="13"/>
  <c r="DJ17" i="13"/>
  <c r="DN17" i="13"/>
  <c r="DR17" i="13"/>
  <c r="DK17" i="13"/>
  <c r="DO17" i="13"/>
  <c r="DS17" i="13"/>
  <c r="DX11" i="13"/>
  <c r="EB11" i="13"/>
  <c r="EF11" i="13"/>
  <c r="DY11" i="13"/>
  <c r="ED11" i="13"/>
  <c r="DZ11" i="13"/>
  <c r="EE11" i="13"/>
  <c r="DV11" i="13"/>
  <c r="EA11" i="13"/>
  <c r="EG11" i="13"/>
  <c r="DW11" i="13"/>
  <c r="EC11" i="13"/>
  <c r="AS7" i="13"/>
  <c r="AW7" i="13"/>
  <c r="BA7" i="13"/>
  <c r="AR7" i="13"/>
  <c r="AV7" i="13"/>
  <c r="AZ7" i="13"/>
  <c r="AU7" i="13"/>
  <c r="AP7" i="13"/>
  <c r="AX7" i="13"/>
  <c r="AQ7" i="13"/>
  <c r="AY7" i="13"/>
  <c r="AT7" i="13"/>
  <c r="DA7" i="13"/>
  <c r="DE7" i="13"/>
  <c r="DI7" i="13"/>
  <c r="CZ7" i="13"/>
  <c r="DD7" i="13"/>
  <c r="DH7" i="13"/>
  <c r="CY7" i="13"/>
  <c r="DG7" i="13"/>
  <c r="DB7" i="13"/>
  <c r="DC7" i="13"/>
  <c r="CX7" i="13"/>
  <c r="DF7" i="13"/>
  <c r="CB11" i="13"/>
  <c r="CF11" i="13"/>
  <c r="CJ11" i="13"/>
  <c r="CC11" i="13"/>
  <c r="CH11" i="13"/>
  <c r="CD11" i="13"/>
  <c r="CI11" i="13"/>
  <c r="BZ11" i="13"/>
  <c r="CE11" i="13"/>
  <c r="CK11" i="13"/>
  <c r="CA11" i="13"/>
  <c r="CG11" i="13"/>
  <c r="DL11" i="13"/>
  <c r="DP11" i="13"/>
  <c r="DT11" i="13"/>
  <c r="DN11" i="13"/>
  <c r="DS11" i="13"/>
  <c r="DJ11" i="13"/>
  <c r="DO11" i="13"/>
  <c r="DU11" i="13"/>
  <c r="DK11" i="13"/>
  <c r="DQ11" i="13"/>
  <c r="DM11" i="13"/>
  <c r="DR11" i="13"/>
  <c r="BQ7" i="13"/>
  <c r="BU7" i="13"/>
  <c r="BY7" i="13"/>
  <c r="BP7" i="13"/>
  <c r="BT7" i="13"/>
  <c r="BX7" i="13"/>
  <c r="BS7" i="13"/>
  <c r="BN7" i="13"/>
  <c r="BV7" i="13"/>
  <c r="BO7" i="13"/>
  <c r="BW7" i="13"/>
  <c r="BR7" i="13"/>
  <c r="DY7" i="13"/>
  <c r="EC7" i="13"/>
  <c r="EG7" i="13"/>
  <c r="DX7" i="13"/>
  <c r="EB7" i="13"/>
  <c r="EF7" i="13"/>
  <c r="DW7" i="13"/>
  <c r="EE7" i="13"/>
  <c r="DZ7" i="13"/>
  <c r="EA7" i="13"/>
  <c r="DV7" i="13"/>
  <c r="ED7" i="13"/>
  <c r="CZ27" i="13"/>
  <c r="DD27" i="13"/>
  <c r="DH27" i="13"/>
  <c r="DA27" i="13"/>
  <c r="DE27" i="13"/>
  <c r="DI27" i="13"/>
  <c r="CX27" i="13"/>
  <c r="DB27" i="13"/>
  <c r="DF27" i="13"/>
  <c r="V27" i="13"/>
  <c r="CY27" i="13"/>
  <c r="DC27" i="13"/>
  <c r="DG27" i="13"/>
  <c r="AR27" i="13"/>
  <c r="AV27" i="13"/>
  <c r="AZ27" i="13"/>
  <c r="AS27" i="13"/>
  <c r="AW27" i="13"/>
  <c r="BA27" i="13"/>
  <c r="Q27" i="13"/>
  <c r="AP27" i="13"/>
  <c r="AT27" i="13"/>
  <c r="AX27" i="13"/>
  <c r="AQ27" i="13"/>
  <c r="AU27" i="13"/>
  <c r="AY27" i="13"/>
  <c r="W27" i="13"/>
  <c r="DL27" i="13"/>
  <c r="DP27" i="13"/>
  <c r="DT27" i="13"/>
  <c r="DM27" i="13"/>
  <c r="DQ27" i="13"/>
  <c r="DU27" i="13"/>
  <c r="DJ27" i="13"/>
  <c r="DN27" i="13"/>
  <c r="DR27" i="13"/>
  <c r="DK27" i="13"/>
  <c r="DO27" i="13"/>
  <c r="DS27" i="13"/>
  <c r="BN43" i="13"/>
  <c r="BR43" i="13"/>
  <c r="BV43" i="13"/>
  <c r="BQ43" i="13"/>
  <c r="BU43" i="13"/>
  <c r="BY43" i="13"/>
  <c r="BO43" i="13"/>
  <c r="BW43" i="13"/>
  <c r="BP43" i="13"/>
  <c r="BX43" i="13"/>
  <c r="S43" i="13"/>
  <c r="BS43" i="13"/>
  <c r="BT43" i="13"/>
  <c r="DJ43" i="13"/>
  <c r="DN43" i="13"/>
  <c r="DR43" i="13"/>
  <c r="DM43" i="13"/>
  <c r="DQ43" i="13"/>
  <c r="DU43" i="13"/>
  <c r="W43" i="13"/>
  <c r="DK43" i="13"/>
  <c r="DS43" i="13"/>
  <c r="DL43" i="13"/>
  <c r="DT43" i="13"/>
  <c r="DO43" i="13"/>
  <c r="DP43" i="13"/>
  <c r="U43" i="13"/>
  <c r="CL43" i="13"/>
  <c r="CP43" i="13"/>
  <c r="CT43" i="13"/>
  <c r="CO43" i="13"/>
  <c r="CS43" i="13"/>
  <c r="CW43" i="13"/>
  <c r="CM43" i="13"/>
  <c r="CU43" i="13"/>
  <c r="CN43" i="13"/>
  <c r="CV43" i="13"/>
  <c r="CQ43" i="13"/>
  <c r="CR43" i="13"/>
  <c r="D52" i="15"/>
  <c r="A52" i="14"/>
  <c r="EJ23" i="13"/>
  <c r="EN23" i="13"/>
  <c r="ER23" i="13"/>
  <c r="EK23" i="13"/>
  <c r="EO23" i="13"/>
  <c r="ES23" i="13"/>
  <c r="EH23" i="13"/>
  <c r="EL23" i="13"/>
  <c r="EP23" i="13"/>
  <c r="EI23" i="13"/>
  <c r="EM23" i="13"/>
  <c r="EQ23" i="13"/>
  <c r="CB23" i="13"/>
  <c r="CF23" i="13"/>
  <c r="CJ23" i="13"/>
  <c r="T23" i="13"/>
  <c r="CC23" i="13"/>
  <c r="CG23" i="13"/>
  <c r="CK23" i="13"/>
  <c r="BZ23" i="13"/>
  <c r="CD23" i="13"/>
  <c r="CH23" i="13"/>
  <c r="CA23" i="13"/>
  <c r="CE23" i="13"/>
  <c r="CI23" i="13"/>
  <c r="F48" i="18"/>
  <c r="F49" i="18"/>
  <c r="BD34" i="13"/>
  <c r="BH34" i="13"/>
  <c r="BL34" i="13"/>
  <c r="BE34" i="13"/>
  <c r="BI34" i="13"/>
  <c r="BM34" i="13"/>
  <c r="BB34" i="13"/>
  <c r="BF34" i="13"/>
  <c r="BJ34" i="13"/>
  <c r="R34" i="13"/>
  <c r="BC34" i="13"/>
  <c r="BG34" i="13"/>
  <c r="BK34" i="13"/>
  <c r="D12" i="15"/>
  <c r="Q12" i="14"/>
  <c r="U12" i="14"/>
  <c r="Y12" i="14"/>
  <c r="AC12" i="14"/>
  <c r="AG12" i="14"/>
  <c r="AK12" i="14"/>
  <c r="R12" i="14"/>
  <c r="V12" i="14"/>
  <c r="Z12" i="14"/>
  <c r="AD12" i="14"/>
  <c r="AH12" i="14"/>
  <c r="AL12" i="14"/>
  <c r="A12" i="14"/>
  <c r="S12" i="14"/>
  <c r="W12" i="14"/>
  <c r="AA12" i="14"/>
  <c r="AE12" i="14"/>
  <c r="AI12" i="14"/>
  <c r="T12" i="14"/>
  <c r="X12" i="14"/>
  <c r="AB12" i="14"/>
  <c r="AF12" i="14"/>
  <c r="AJ12" i="14"/>
  <c r="DH62" i="12"/>
  <c r="DC62" i="12"/>
  <c r="CX62" i="12"/>
  <c r="DV16" i="13"/>
  <c r="DZ16" i="13"/>
  <c r="ED16" i="13"/>
  <c r="DW16" i="13"/>
  <c r="EA16" i="13"/>
  <c r="EE16" i="13"/>
  <c r="DX16" i="13"/>
  <c r="EB16" i="13"/>
  <c r="EF16" i="13"/>
  <c r="X16" i="13"/>
  <c r="DY16" i="13"/>
  <c r="EC16" i="13"/>
  <c r="EG16" i="13"/>
  <c r="BN16" i="13"/>
  <c r="BR16" i="13"/>
  <c r="BV16" i="13"/>
  <c r="BO16" i="13"/>
  <c r="BS16" i="13"/>
  <c r="BW16" i="13"/>
  <c r="S16" i="13"/>
  <c r="BP16" i="13"/>
  <c r="BT16" i="13"/>
  <c r="BX16" i="13"/>
  <c r="BQ16" i="13"/>
  <c r="BU16" i="13"/>
  <c r="BY16" i="13"/>
  <c r="BB16" i="13"/>
  <c r="BF16" i="13"/>
  <c r="BJ16" i="13"/>
  <c r="R16" i="13"/>
  <c r="BC16" i="13"/>
  <c r="BG16" i="13"/>
  <c r="BK16" i="13"/>
  <c r="BD16" i="13"/>
  <c r="BH16" i="13"/>
  <c r="BL16" i="13"/>
  <c r="BE16" i="13"/>
  <c r="BI16" i="13"/>
  <c r="BM16" i="13"/>
  <c r="D16" i="15"/>
  <c r="A16" i="14"/>
  <c r="AO16" i="14"/>
  <c r="AD16" i="14" s="1"/>
  <c r="AS16" i="14"/>
  <c r="AH16" i="14" s="1"/>
  <c r="AW16" i="14"/>
  <c r="AP16" i="14"/>
  <c r="AE16" i="14" s="1"/>
  <c r="AT16" i="14"/>
  <c r="AI16" i="14" s="1"/>
  <c r="AM16" i="14"/>
  <c r="AB16" i="14" s="1"/>
  <c r="AQ16" i="14"/>
  <c r="AF16" i="14" s="1"/>
  <c r="AU16" i="14"/>
  <c r="AN16" i="14"/>
  <c r="AC16" i="14" s="1"/>
  <c r="AR16" i="14"/>
  <c r="AG16" i="14" s="1"/>
  <c r="AV16" i="14"/>
  <c r="BD42" i="12"/>
  <c r="BH42" i="12"/>
  <c r="BL42" i="12"/>
  <c r="BL62" i="12" s="1"/>
  <c r="BE42" i="12"/>
  <c r="BI42" i="12"/>
  <c r="BM42" i="12"/>
  <c r="BB42" i="12"/>
  <c r="BB62" i="12" s="1"/>
  <c r="BF42" i="12"/>
  <c r="BJ42" i="12"/>
  <c r="R42" i="12"/>
  <c r="R62" i="12" s="1"/>
  <c r="C30" i="17" s="1"/>
  <c r="BC42" i="12"/>
  <c r="BG42" i="12"/>
  <c r="BG62" i="12" s="1"/>
  <c r="BK42" i="12"/>
  <c r="DX42" i="12"/>
  <c r="EB42" i="12"/>
  <c r="EB62" i="12" s="1"/>
  <c r="EF42" i="12"/>
  <c r="X42" i="12"/>
  <c r="X62" i="12" s="1"/>
  <c r="I30" i="17" s="1"/>
  <c r="DY42" i="12"/>
  <c r="EC42" i="12"/>
  <c r="EG42" i="12"/>
  <c r="EG62" i="12" s="1"/>
  <c r="DV42" i="12"/>
  <c r="DZ42" i="12"/>
  <c r="ED42" i="12"/>
  <c r="DW42" i="12"/>
  <c r="DW62" i="12" s="1"/>
  <c r="EA42" i="12"/>
  <c r="EE42" i="12"/>
  <c r="S42" i="12"/>
  <c r="S62" i="12" s="1"/>
  <c r="D30" i="17" s="1"/>
  <c r="BP42" i="12"/>
  <c r="BP62" i="12" s="1"/>
  <c r="BT42" i="12"/>
  <c r="BX42" i="12"/>
  <c r="BQ42" i="12"/>
  <c r="BQ62" i="12" s="1"/>
  <c r="BU42" i="12"/>
  <c r="BU62" i="12" s="1"/>
  <c r="BY42" i="12"/>
  <c r="BN42" i="12"/>
  <c r="BR42" i="12"/>
  <c r="BR62" i="12" s="1"/>
  <c r="BV42" i="12"/>
  <c r="BV62" i="12" s="1"/>
  <c r="BO42" i="12"/>
  <c r="BS42" i="12"/>
  <c r="BW42" i="12"/>
  <c r="BW62" i="12" s="1"/>
  <c r="FF20" i="13"/>
  <c r="FJ20" i="13"/>
  <c r="FN20" i="13"/>
  <c r="FG20" i="13"/>
  <c r="FK20" i="13"/>
  <c r="FO20" i="13"/>
  <c r="FH20" i="13"/>
  <c r="FL20" i="13"/>
  <c r="FP20" i="13"/>
  <c r="FI20" i="13"/>
  <c r="FM20" i="13"/>
  <c r="FQ20" i="13"/>
  <c r="ET20" i="13"/>
  <c r="EX20" i="13"/>
  <c r="FB20" i="13"/>
  <c r="EU20" i="13"/>
  <c r="EY20" i="13"/>
  <c r="FC20" i="13"/>
  <c r="EV20" i="13"/>
  <c r="EZ20" i="13"/>
  <c r="FD20" i="13"/>
  <c r="EW20" i="13"/>
  <c r="FA20" i="13"/>
  <c r="FE20" i="13"/>
  <c r="U20" i="13"/>
  <c r="CL20" i="13"/>
  <c r="CP20" i="13"/>
  <c r="CT20" i="13"/>
  <c r="CM20" i="13"/>
  <c r="CQ20" i="13"/>
  <c r="CU20" i="13"/>
  <c r="CN20" i="13"/>
  <c r="CR20" i="13"/>
  <c r="CV20" i="13"/>
  <c r="CO20" i="13"/>
  <c r="CS20" i="13"/>
  <c r="CW20" i="13"/>
  <c r="BZ37" i="13"/>
  <c r="CD37" i="13"/>
  <c r="CH37" i="13"/>
  <c r="CA37" i="13"/>
  <c r="CE37" i="13"/>
  <c r="CI37" i="13"/>
  <c r="CB37" i="13"/>
  <c r="CF37" i="13"/>
  <c r="CJ37" i="13"/>
  <c r="T37" i="13"/>
  <c r="CC37" i="13"/>
  <c r="CG37" i="13"/>
  <c r="CK37" i="13"/>
  <c r="EH37" i="13"/>
  <c r="EL37" i="13"/>
  <c r="EP37" i="13"/>
  <c r="EI37" i="13"/>
  <c r="EM37" i="13"/>
  <c r="EQ37" i="13"/>
  <c r="EJ37" i="13"/>
  <c r="EN37" i="13"/>
  <c r="ER37" i="13"/>
  <c r="EK37" i="13"/>
  <c r="EO37" i="13"/>
  <c r="ES37" i="13"/>
  <c r="D11" i="15"/>
  <c r="T11" i="14"/>
  <c r="X11" i="14"/>
  <c r="AB11" i="14"/>
  <c r="AF11" i="14"/>
  <c r="AJ11" i="14"/>
  <c r="Q11" i="14"/>
  <c r="U11" i="14"/>
  <c r="Y11" i="14"/>
  <c r="AC11" i="14"/>
  <c r="AG11" i="14"/>
  <c r="AK11" i="14"/>
  <c r="R11" i="14"/>
  <c r="V11" i="14"/>
  <c r="Z11" i="14"/>
  <c r="AD11" i="14"/>
  <c r="AH11" i="14"/>
  <c r="AL11" i="14"/>
  <c r="A11" i="14"/>
  <c r="S11" i="14"/>
  <c r="W11" i="14"/>
  <c r="AA11" i="14"/>
  <c r="AE11" i="14"/>
  <c r="AI11" i="14"/>
  <c r="CN8" i="13"/>
  <c r="CR8" i="13"/>
  <c r="CV8" i="13"/>
  <c r="CM8" i="13"/>
  <c r="CQ8" i="13"/>
  <c r="CU8" i="13"/>
  <c r="CL8" i="13"/>
  <c r="CT8" i="13"/>
  <c r="CO8" i="13"/>
  <c r="CW8" i="13"/>
  <c r="CP8" i="13"/>
  <c r="CS8" i="13"/>
  <c r="BD8" i="13"/>
  <c r="BH8" i="13"/>
  <c r="BL8" i="13"/>
  <c r="BC8" i="13"/>
  <c r="BG8" i="13"/>
  <c r="BK8" i="13"/>
  <c r="BF8" i="13"/>
  <c r="BI8" i="13"/>
  <c r="BB8" i="13"/>
  <c r="BJ8" i="13"/>
  <c r="BE8" i="13"/>
  <c r="BM8" i="13"/>
  <c r="FH8" i="13"/>
  <c r="FL8" i="13"/>
  <c r="FP8" i="13"/>
  <c r="FG8" i="13"/>
  <c r="FK8" i="13"/>
  <c r="FO8" i="13"/>
  <c r="FF8" i="13"/>
  <c r="FN8" i="13"/>
  <c r="FI8" i="13"/>
  <c r="FQ8" i="13"/>
  <c r="FJ8" i="13"/>
  <c r="FM8" i="13"/>
  <c r="FF28" i="13"/>
  <c r="FJ28" i="13"/>
  <c r="FN28" i="13"/>
  <c r="FG28" i="13"/>
  <c r="FK28" i="13"/>
  <c r="FO28" i="13"/>
  <c r="FH28" i="13"/>
  <c r="FL28" i="13"/>
  <c r="FP28" i="13"/>
  <c r="FI28" i="13"/>
  <c r="FM28" i="13"/>
  <c r="FQ28" i="13"/>
  <c r="ET28" i="13"/>
  <c r="EX28" i="13"/>
  <c r="FB28" i="13"/>
  <c r="EU28" i="13"/>
  <c r="EY28" i="13"/>
  <c r="FC28" i="13"/>
  <c r="EV28" i="13"/>
  <c r="EZ28" i="13"/>
  <c r="FD28" i="13"/>
  <c r="EW28" i="13"/>
  <c r="FA28" i="13"/>
  <c r="FE28" i="13"/>
  <c r="U28" i="13"/>
  <c r="CL28" i="13"/>
  <c r="CP28" i="13"/>
  <c r="CT28" i="13"/>
  <c r="CM28" i="13"/>
  <c r="CQ28" i="13"/>
  <c r="CU28" i="13"/>
  <c r="CN28" i="13"/>
  <c r="CR28" i="13"/>
  <c r="CV28" i="13"/>
  <c r="CO28" i="13"/>
  <c r="CS28" i="13"/>
  <c r="CW28" i="13"/>
  <c r="DJ30" i="13"/>
  <c r="DN30" i="13"/>
  <c r="DR30" i="13"/>
  <c r="DK30" i="13"/>
  <c r="DO30" i="13"/>
  <c r="DS30" i="13"/>
  <c r="W30" i="13"/>
  <c r="DL30" i="13"/>
  <c r="DP30" i="13"/>
  <c r="DT30" i="13"/>
  <c r="DM30" i="13"/>
  <c r="DQ30" i="13"/>
  <c r="DU30" i="13"/>
  <c r="CX30" i="13"/>
  <c r="DB30" i="13"/>
  <c r="DF30" i="13"/>
  <c r="V30" i="13"/>
  <c r="CY30" i="13"/>
  <c r="DC30" i="13"/>
  <c r="DG30" i="13"/>
  <c r="CZ30" i="13"/>
  <c r="DD30" i="13"/>
  <c r="DH30" i="13"/>
  <c r="DA30" i="13"/>
  <c r="DE30" i="13"/>
  <c r="DI30" i="13"/>
  <c r="Q30" i="13"/>
  <c r="AP30" i="13"/>
  <c r="AT30" i="13"/>
  <c r="AX30" i="13"/>
  <c r="AQ30" i="13"/>
  <c r="AU30" i="13"/>
  <c r="AY30" i="13"/>
  <c r="AR30" i="13"/>
  <c r="AV30" i="13"/>
  <c r="AZ30" i="13"/>
  <c r="AS30" i="13"/>
  <c r="AW30" i="13"/>
  <c r="BA30" i="13"/>
  <c r="I47" i="18"/>
  <c r="DJ22" i="13"/>
  <c r="DN22" i="13"/>
  <c r="DR22" i="13"/>
  <c r="DK22" i="13"/>
  <c r="DO22" i="13"/>
  <c r="DS22" i="13"/>
  <c r="W22" i="13"/>
  <c r="DL22" i="13"/>
  <c r="DP22" i="13"/>
  <c r="DT22" i="13"/>
  <c r="DM22" i="13"/>
  <c r="DQ22" i="13"/>
  <c r="DU22" i="13"/>
  <c r="CX22" i="13"/>
  <c r="DB22" i="13"/>
  <c r="DF22" i="13"/>
  <c r="V22" i="13"/>
  <c r="CY22" i="13"/>
  <c r="DC22" i="13"/>
  <c r="DG22" i="13"/>
  <c r="CZ22" i="13"/>
  <c r="DD22" i="13"/>
  <c r="DH22" i="13"/>
  <c r="DA22" i="13"/>
  <c r="DE22" i="13"/>
  <c r="DI22" i="13"/>
  <c r="Q22" i="13"/>
  <c r="AP22" i="13"/>
  <c r="AT22" i="13"/>
  <c r="AX22" i="13"/>
  <c r="AQ22" i="13"/>
  <c r="AU22" i="13"/>
  <c r="AY22" i="13"/>
  <c r="AR22" i="13"/>
  <c r="AV22" i="13"/>
  <c r="AZ22" i="13"/>
  <c r="AS22" i="13"/>
  <c r="AW22" i="13"/>
  <c r="BA22" i="13"/>
  <c r="FF26" i="13"/>
  <c r="FJ26" i="13"/>
  <c r="FN26" i="13"/>
  <c r="FG26" i="13"/>
  <c r="FK26" i="13"/>
  <c r="FO26" i="13"/>
  <c r="FH26" i="13"/>
  <c r="FL26" i="13"/>
  <c r="FP26" i="13"/>
  <c r="FI26" i="13"/>
  <c r="FM26" i="13"/>
  <c r="FQ26" i="13"/>
  <c r="ET26" i="13"/>
  <c r="EX26" i="13"/>
  <c r="FB26" i="13"/>
  <c r="EU26" i="13"/>
  <c r="EY26" i="13"/>
  <c r="FC26" i="13"/>
  <c r="EV26" i="13"/>
  <c r="EZ26" i="13"/>
  <c r="FD26" i="13"/>
  <c r="EW26" i="13"/>
  <c r="FA26" i="13"/>
  <c r="FE26" i="13"/>
  <c r="U26" i="13"/>
  <c r="CL26" i="13"/>
  <c r="CP26" i="13"/>
  <c r="CT26" i="13"/>
  <c r="CM26" i="13"/>
  <c r="CQ26" i="13"/>
  <c r="CU26" i="13"/>
  <c r="CN26" i="13"/>
  <c r="CR26" i="13"/>
  <c r="CV26" i="13"/>
  <c r="CO26" i="13"/>
  <c r="CS26" i="13"/>
  <c r="CW26" i="13"/>
  <c r="CX39" i="13"/>
  <c r="DB39" i="13"/>
  <c r="DF39" i="13"/>
  <c r="DA39" i="13"/>
  <c r="DE39" i="13"/>
  <c r="DI39" i="13"/>
  <c r="CY39" i="13"/>
  <c r="DG39" i="13"/>
  <c r="V39" i="13"/>
  <c r="CZ39" i="13"/>
  <c r="DH39" i="13"/>
  <c r="DC39" i="13"/>
  <c r="DD39" i="13"/>
  <c r="BZ39" i="13"/>
  <c r="CD39" i="13"/>
  <c r="CH39" i="13"/>
  <c r="T39" i="13"/>
  <c r="CC39" i="13"/>
  <c r="CG39" i="13"/>
  <c r="CK39" i="13"/>
  <c r="CA39" i="13"/>
  <c r="CI39" i="13"/>
  <c r="CB39" i="13"/>
  <c r="CJ39" i="13"/>
  <c r="CE39" i="13"/>
  <c r="CF39" i="13"/>
  <c r="Q39" i="13"/>
  <c r="AP39" i="13"/>
  <c r="AT39" i="13"/>
  <c r="AX39" i="13"/>
  <c r="AS39" i="13"/>
  <c r="AW39" i="13"/>
  <c r="BA39" i="13"/>
  <c r="AU39" i="13"/>
  <c r="AV39" i="13"/>
  <c r="AQ39" i="13"/>
  <c r="AY39" i="13"/>
  <c r="AR39" i="13"/>
  <c r="AZ39" i="13"/>
  <c r="CX10" i="13"/>
  <c r="DB10" i="13"/>
  <c r="DF10" i="13"/>
  <c r="DA10" i="13"/>
  <c r="DE10" i="13"/>
  <c r="DI10" i="13"/>
  <c r="CY10" i="13"/>
  <c r="DG10" i="13"/>
  <c r="CZ10" i="13"/>
  <c r="DH10" i="13"/>
  <c r="DC10" i="13"/>
  <c r="DD10" i="13"/>
  <c r="BN10" i="13"/>
  <c r="BR10" i="13"/>
  <c r="BV10" i="13"/>
  <c r="BQ10" i="13"/>
  <c r="BU10" i="13"/>
  <c r="BY10" i="13"/>
  <c r="BS10" i="13"/>
  <c r="BT10" i="13"/>
  <c r="BO10" i="13"/>
  <c r="BW10" i="13"/>
  <c r="BP10" i="13"/>
  <c r="BX10" i="13"/>
  <c r="EK10" i="13"/>
  <c r="EO10" i="13"/>
  <c r="ES10" i="13"/>
  <c r="EL10" i="13"/>
  <c r="EQ10" i="13"/>
  <c r="EH10" i="13"/>
  <c r="EM10" i="13"/>
  <c r="ER10" i="13"/>
  <c r="EI10" i="13"/>
  <c r="EN10" i="13"/>
  <c r="EJ10" i="13"/>
  <c r="EP10" i="13"/>
  <c r="BD15" i="13"/>
  <c r="BH15" i="13"/>
  <c r="BL15" i="13"/>
  <c r="BE15" i="13"/>
  <c r="BI15" i="13"/>
  <c r="BM15" i="13"/>
  <c r="BB15" i="13"/>
  <c r="BF15" i="13"/>
  <c r="BJ15" i="13"/>
  <c r="R15" i="13"/>
  <c r="BC15" i="13"/>
  <c r="BG15" i="13"/>
  <c r="BK15" i="13"/>
  <c r="DX15" i="13"/>
  <c r="EB15" i="13"/>
  <c r="EF15" i="13"/>
  <c r="X15" i="13"/>
  <c r="DY15" i="13"/>
  <c r="EC15" i="13"/>
  <c r="EG15" i="13"/>
  <c r="DV15" i="13"/>
  <c r="DZ15" i="13"/>
  <c r="ED15" i="13"/>
  <c r="DW15" i="13"/>
  <c r="EA15" i="13"/>
  <c r="EE15" i="13"/>
  <c r="S15" i="13"/>
  <c r="BP15" i="13"/>
  <c r="BT15" i="13"/>
  <c r="BX15" i="13"/>
  <c r="BQ15" i="13"/>
  <c r="BU15" i="13"/>
  <c r="BY15" i="13"/>
  <c r="BN15" i="13"/>
  <c r="BR15" i="13"/>
  <c r="BV15" i="13"/>
  <c r="BO15" i="13"/>
  <c r="BS15" i="13"/>
  <c r="BW15" i="13"/>
  <c r="DJ35" i="13"/>
  <c r="DN35" i="13"/>
  <c r="DR35" i="13"/>
  <c r="DK35" i="13"/>
  <c r="DO35" i="13"/>
  <c r="DS35" i="13"/>
  <c r="W35" i="13"/>
  <c r="DL35" i="13"/>
  <c r="DP35" i="13"/>
  <c r="DT35" i="13"/>
  <c r="DM35" i="13"/>
  <c r="DQ35" i="13"/>
  <c r="DU35" i="13"/>
  <c r="CX35" i="13"/>
  <c r="DB35" i="13"/>
  <c r="DF35" i="13"/>
  <c r="V35" i="13"/>
  <c r="CY35" i="13"/>
  <c r="DC35" i="13"/>
  <c r="DG35" i="13"/>
  <c r="CZ35" i="13"/>
  <c r="DD35" i="13"/>
  <c r="DH35" i="13"/>
  <c r="DA35" i="13"/>
  <c r="DE35" i="13"/>
  <c r="DI35" i="13"/>
  <c r="Q35" i="13"/>
  <c r="AP35" i="13"/>
  <c r="AT35" i="13"/>
  <c r="AX35" i="13"/>
  <c r="AQ35" i="13"/>
  <c r="AU35" i="13"/>
  <c r="AY35" i="13"/>
  <c r="AR35" i="13"/>
  <c r="AV35" i="13"/>
  <c r="AZ35" i="13"/>
  <c r="AS35" i="13"/>
  <c r="AW35" i="13"/>
  <c r="BA35" i="13"/>
  <c r="AH62" i="12"/>
  <c r="H12" i="17" s="1"/>
  <c r="DT62" i="12"/>
  <c r="DO62" i="12"/>
  <c r="DJ62" i="12"/>
  <c r="EJ19" i="13"/>
  <c r="EN19" i="13"/>
  <c r="ER19" i="13"/>
  <c r="EK19" i="13"/>
  <c r="EO19" i="13"/>
  <c r="ES19" i="13"/>
  <c r="EH19" i="13"/>
  <c r="EL19" i="13"/>
  <c r="EP19" i="13"/>
  <c r="EI19" i="13"/>
  <c r="EM19" i="13"/>
  <c r="EQ19" i="13"/>
  <c r="CB19" i="13"/>
  <c r="CF19" i="13"/>
  <c r="CJ19" i="13"/>
  <c r="T19" i="13"/>
  <c r="CC19" i="13"/>
  <c r="CG19" i="13"/>
  <c r="CK19" i="13"/>
  <c r="BZ19" i="13"/>
  <c r="CD19" i="13"/>
  <c r="CH19" i="13"/>
  <c r="CA19" i="13"/>
  <c r="CE19" i="13"/>
  <c r="CI19" i="13"/>
  <c r="O47" i="18"/>
  <c r="CZ32" i="13"/>
  <c r="DD32" i="13"/>
  <c r="DH32" i="13"/>
  <c r="DA32" i="13"/>
  <c r="DE32" i="13"/>
  <c r="DI32" i="13"/>
  <c r="CX32" i="13"/>
  <c r="DB32" i="13"/>
  <c r="DF32" i="13"/>
  <c r="V32" i="13"/>
  <c r="CY32" i="13"/>
  <c r="DC32" i="13"/>
  <c r="DG32" i="13"/>
  <c r="AR32" i="13"/>
  <c r="AV32" i="13"/>
  <c r="AZ32" i="13"/>
  <c r="AS32" i="13"/>
  <c r="AW32" i="13"/>
  <c r="BA32" i="13"/>
  <c r="Q32" i="13"/>
  <c r="AP32" i="13"/>
  <c r="AT32" i="13"/>
  <c r="AX32" i="13"/>
  <c r="AQ32" i="13"/>
  <c r="AU32" i="13"/>
  <c r="AY32" i="13"/>
  <c r="W32" i="13"/>
  <c r="DL32" i="13"/>
  <c r="DP32" i="13"/>
  <c r="DT32" i="13"/>
  <c r="DM32" i="13"/>
  <c r="DQ32" i="13"/>
  <c r="DU32" i="13"/>
  <c r="DJ32" i="13"/>
  <c r="DN32" i="13"/>
  <c r="DR32" i="13"/>
  <c r="DK32" i="13"/>
  <c r="DO32" i="13"/>
  <c r="DS32" i="13"/>
  <c r="BZ14" i="13"/>
  <c r="CD14" i="13"/>
  <c r="CH14" i="13"/>
  <c r="CA14" i="13"/>
  <c r="CE14" i="13"/>
  <c r="CI14" i="13"/>
  <c r="CB14" i="13"/>
  <c r="CF14" i="13"/>
  <c r="CJ14" i="13"/>
  <c r="T14" i="13"/>
  <c r="CC14" i="13"/>
  <c r="CG14" i="13"/>
  <c r="CK14" i="13"/>
  <c r="EH14" i="13"/>
  <c r="EL14" i="13"/>
  <c r="EP14" i="13"/>
  <c r="EI14" i="13"/>
  <c r="EM14" i="13"/>
  <c r="EQ14" i="13"/>
  <c r="EJ14" i="13"/>
  <c r="EN14" i="13"/>
  <c r="ER14" i="13"/>
  <c r="EK14" i="13"/>
  <c r="EO14" i="13"/>
  <c r="ES14" i="13"/>
  <c r="BD13" i="13"/>
  <c r="BH13" i="13"/>
  <c r="BL13" i="13"/>
  <c r="BE13" i="13"/>
  <c r="BI13" i="13"/>
  <c r="BM13" i="13"/>
  <c r="BB13" i="13"/>
  <c r="BF13" i="13"/>
  <c r="BJ13" i="13"/>
  <c r="R13" i="13"/>
  <c r="BC13" i="13"/>
  <c r="BG13" i="13"/>
  <c r="BK13" i="13"/>
  <c r="DX13" i="13"/>
  <c r="EB13" i="13"/>
  <c r="EF13" i="13"/>
  <c r="X13" i="13"/>
  <c r="DY13" i="13"/>
  <c r="EC13" i="13"/>
  <c r="EG13" i="13"/>
  <c r="DV13" i="13"/>
  <c r="DZ13" i="13"/>
  <c r="ED13" i="13"/>
  <c r="DW13" i="13"/>
  <c r="EA13" i="13"/>
  <c r="EE13" i="13"/>
  <c r="S13" i="13"/>
  <c r="BP13" i="13"/>
  <c r="BT13" i="13"/>
  <c r="BX13" i="13"/>
  <c r="BQ13" i="13"/>
  <c r="BU13" i="13"/>
  <c r="BY13" i="13"/>
  <c r="BN13" i="13"/>
  <c r="BR13" i="13"/>
  <c r="BV13" i="13"/>
  <c r="BO13" i="13"/>
  <c r="BS13" i="13"/>
  <c r="BW13" i="13"/>
  <c r="N49" i="18"/>
  <c r="DW9" i="13"/>
  <c r="EA9" i="13"/>
  <c r="EE9" i="13"/>
  <c r="DV9" i="13"/>
  <c r="DZ9" i="13"/>
  <c r="ED9" i="13"/>
  <c r="EC9" i="13"/>
  <c r="DX9" i="13"/>
  <c r="EF9" i="13"/>
  <c r="DY9" i="13"/>
  <c r="EG9" i="13"/>
  <c r="EB9" i="13"/>
  <c r="CM9" i="13"/>
  <c r="CQ9" i="13"/>
  <c r="CU9" i="13"/>
  <c r="CL9" i="13"/>
  <c r="CP9" i="13"/>
  <c r="CT9" i="13"/>
  <c r="CO9" i="13"/>
  <c r="CW9" i="13"/>
  <c r="CR9" i="13"/>
  <c r="CS9" i="13"/>
  <c r="CN9" i="13"/>
  <c r="CV9" i="13"/>
  <c r="EU9" i="13"/>
  <c r="EY9" i="13"/>
  <c r="FC9" i="13"/>
  <c r="ET9" i="13"/>
  <c r="EX9" i="13"/>
  <c r="FB9" i="13"/>
  <c r="FA9" i="13"/>
  <c r="EV9" i="13"/>
  <c r="FD9" i="13"/>
  <c r="EW9" i="13"/>
  <c r="FE9" i="13"/>
  <c r="EZ9" i="13"/>
  <c r="D51" i="15"/>
  <c r="A51" i="14"/>
  <c r="BZ33" i="13"/>
  <c r="CD33" i="13"/>
  <c r="CH33" i="13"/>
  <c r="CA33" i="13"/>
  <c r="CE33" i="13"/>
  <c r="CI33" i="13"/>
  <c r="CB33" i="13"/>
  <c r="CF33" i="13"/>
  <c r="CJ33" i="13"/>
  <c r="T33" i="13"/>
  <c r="CC33" i="13"/>
  <c r="CG33" i="13"/>
  <c r="CK33" i="13"/>
  <c r="EH33" i="13"/>
  <c r="EL33" i="13"/>
  <c r="EP33" i="13"/>
  <c r="EI33" i="13"/>
  <c r="EM33" i="13"/>
  <c r="EQ33" i="13"/>
  <c r="EJ33" i="13"/>
  <c r="EN33" i="13"/>
  <c r="ER33" i="13"/>
  <c r="EK33" i="13"/>
  <c r="EO33" i="13"/>
  <c r="ES33" i="13"/>
  <c r="AS62" i="12"/>
  <c r="AY62" i="12"/>
  <c r="AT62" i="12"/>
  <c r="EJ29" i="13"/>
  <c r="EN29" i="13"/>
  <c r="ER29" i="13"/>
  <c r="EK29" i="13"/>
  <c r="EO29" i="13"/>
  <c r="ES29" i="13"/>
  <c r="EH29" i="13"/>
  <c r="EL29" i="13"/>
  <c r="EP29" i="13"/>
  <c r="EI29" i="13"/>
  <c r="EM29" i="13"/>
  <c r="EQ29" i="13"/>
  <c r="CB29" i="13"/>
  <c r="CF29" i="13"/>
  <c r="CJ29" i="13"/>
  <c r="T29" i="13"/>
  <c r="CC29" i="13"/>
  <c r="CG29" i="13"/>
  <c r="CK29" i="13"/>
  <c r="BZ29" i="13"/>
  <c r="CD29" i="13"/>
  <c r="CH29" i="13"/>
  <c r="CA29" i="13"/>
  <c r="CE29" i="13"/>
  <c r="CI29" i="13"/>
  <c r="D49" i="15"/>
  <c r="A49" i="14"/>
  <c r="DJ24" i="13"/>
  <c r="DN24" i="13"/>
  <c r="DR24" i="13"/>
  <c r="DK24" i="13"/>
  <c r="DO24" i="13"/>
  <c r="DS24" i="13"/>
  <c r="W24" i="13"/>
  <c r="DL24" i="13"/>
  <c r="DP24" i="13"/>
  <c r="DT24" i="13"/>
  <c r="DM24" i="13"/>
  <c r="DQ24" i="13"/>
  <c r="DU24" i="13"/>
  <c r="CX24" i="13"/>
  <c r="DB24" i="13"/>
  <c r="DF24" i="13"/>
  <c r="V24" i="13"/>
  <c r="CY24" i="13"/>
  <c r="DC24" i="13"/>
  <c r="DG24" i="13"/>
  <c r="CZ24" i="13"/>
  <c r="DD24" i="13"/>
  <c r="DH24" i="13"/>
  <c r="DA24" i="13"/>
  <c r="DE24" i="13"/>
  <c r="DI24" i="13"/>
  <c r="Q24" i="13"/>
  <c r="AP24" i="13"/>
  <c r="AT24" i="13"/>
  <c r="AX24" i="13"/>
  <c r="AQ24" i="13"/>
  <c r="AU24" i="13"/>
  <c r="AY24" i="13"/>
  <c r="AR24" i="13"/>
  <c r="AV24" i="13"/>
  <c r="AZ24" i="13"/>
  <c r="AS24" i="13"/>
  <c r="AW24" i="13"/>
  <c r="BA24" i="13"/>
  <c r="DJ18" i="13"/>
  <c r="DN18" i="13"/>
  <c r="DR18" i="13"/>
  <c r="DK18" i="13"/>
  <c r="DO18" i="13"/>
  <c r="DS18" i="13"/>
  <c r="W18" i="13"/>
  <c r="DL18" i="13"/>
  <c r="DP18" i="13"/>
  <c r="DT18" i="13"/>
  <c r="DM18" i="13"/>
  <c r="DQ18" i="13"/>
  <c r="DU18" i="13"/>
  <c r="CX18" i="13"/>
  <c r="DB18" i="13"/>
  <c r="DF18" i="13"/>
  <c r="V18" i="13"/>
  <c r="CY18" i="13"/>
  <c r="DC18" i="13"/>
  <c r="DG18" i="13"/>
  <c r="CZ18" i="13"/>
  <c r="DD18" i="13"/>
  <c r="DH18" i="13"/>
  <c r="DA18" i="13"/>
  <c r="DE18" i="13"/>
  <c r="DI18" i="13"/>
  <c r="Q18" i="13"/>
  <c r="AP18" i="13"/>
  <c r="AT18" i="13"/>
  <c r="AX18" i="13"/>
  <c r="AQ18" i="13"/>
  <c r="AU18" i="13"/>
  <c r="AY18" i="13"/>
  <c r="AR18" i="13"/>
  <c r="AV18" i="13"/>
  <c r="AZ18" i="13"/>
  <c r="AS18" i="13"/>
  <c r="AW18" i="13"/>
  <c r="BA18" i="13"/>
  <c r="CZ25" i="13"/>
  <c r="DD25" i="13"/>
  <c r="DH25" i="13"/>
  <c r="DA25" i="13"/>
  <c r="DE25" i="13"/>
  <c r="DI25" i="13"/>
  <c r="CX25" i="13"/>
  <c r="DB25" i="13"/>
  <c r="DF25" i="13"/>
  <c r="V25" i="13"/>
  <c r="CY25" i="13"/>
  <c r="DC25" i="13"/>
  <c r="DG25" i="13"/>
  <c r="AR25" i="13"/>
  <c r="AV25" i="13"/>
  <c r="AZ25" i="13"/>
  <c r="AS25" i="13"/>
  <c r="AW25" i="13"/>
  <c r="BA25" i="13"/>
  <c r="Q25" i="13"/>
  <c r="AP25" i="13"/>
  <c r="AT25" i="13"/>
  <c r="AX25" i="13"/>
  <c r="AQ25" i="13"/>
  <c r="AU25" i="13"/>
  <c r="AY25" i="13"/>
  <c r="W25" i="13"/>
  <c r="DL25" i="13"/>
  <c r="DP25" i="13"/>
  <c r="DT25" i="13"/>
  <c r="DM25" i="13"/>
  <c r="DQ25" i="13"/>
  <c r="DU25" i="13"/>
  <c r="DJ25" i="13"/>
  <c r="DN25" i="13"/>
  <c r="DR25" i="13"/>
  <c r="DK25" i="13"/>
  <c r="DO25" i="13"/>
  <c r="DS25" i="13"/>
  <c r="DJ41" i="13"/>
  <c r="DN41" i="13"/>
  <c r="DR41" i="13"/>
  <c r="DM41" i="13"/>
  <c r="DQ41" i="13"/>
  <c r="DU41" i="13"/>
  <c r="DL41" i="13"/>
  <c r="DT41" i="13"/>
  <c r="DO41" i="13"/>
  <c r="DP41" i="13"/>
  <c r="W41" i="13"/>
  <c r="DK41" i="13"/>
  <c r="DS41" i="13"/>
  <c r="ET41" i="13"/>
  <c r="EX41" i="13"/>
  <c r="FB41" i="13"/>
  <c r="EW41" i="13"/>
  <c r="FA41" i="13"/>
  <c r="FE41" i="13"/>
  <c r="EZ41" i="13"/>
  <c r="EU41" i="13"/>
  <c r="FC41" i="13"/>
  <c r="EV41" i="13"/>
  <c r="FD41" i="13"/>
  <c r="EY41" i="13"/>
  <c r="BZ41" i="13"/>
  <c r="CD41" i="13"/>
  <c r="CH41" i="13"/>
  <c r="T41" i="13"/>
  <c r="CC41" i="13"/>
  <c r="CG41" i="13"/>
  <c r="CK41" i="13"/>
  <c r="CF41" i="13"/>
  <c r="CA41" i="13"/>
  <c r="CI41" i="13"/>
  <c r="CB41" i="13"/>
  <c r="CJ41" i="13"/>
  <c r="CE41" i="13"/>
  <c r="D41" i="15"/>
  <c r="AM41" i="14"/>
  <c r="AB41" i="14" s="1"/>
  <c r="AQ41" i="14"/>
  <c r="AF41" i="14" s="1"/>
  <c r="AU41" i="14"/>
  <c r="AN41" i="14"/>
  <c r="AC41" i="14" s="1"/>
  <c r="AR41" i="14"/>
  <c r="AG41" i="14" s="1"/>
  <c r="AV41" i="14"/>
  <c r="A41" i="14"/>
  <c r="AO41" i="14"/>
  <c r="AD41" i="14" s="1"/>
  <c r="AS41" i="14"/>
  <c r="AH41" i="14" s="1"/>
  <c r="AW41" i="14"/>
  <c r="AP41" i="14"/>
  <c r="AE41" i="14" s="1"/>
  <c r="AT41" i="14"/>
  <c r="AI41" i="14" s="1"/>
  <c r="BD38" i="13"/>
  <c r="BH38" i="13"/>
  <c r="BL38" i="13"/>
  <c r="BE38" i="13"/>
  <c r="BI38" i="13"/>
  <c r="BM38" i="13"/>
  <c r="BB38" i="13"/>
  <c r="BF38" i="13"/>
  <c r="BJ38" i="13"/>
  <c r="R38" i="13"/>
  <c r="BC38" i="13"/>
  <c r="BG38" i="13"/>
  <c r="BK38" i="13"/>
  <c r="DX38" i="13"/>
  <c r="EB38" i="13"/>
  <c r="EF38" i="13"/>
  <c r="X38" i="13"/>
  <c r="DY38" i="13"/>
  <c r="EC38" i="13"/>
  <c r="EG38" i="13"/>
  <c r="DV38" i="13"/>
  <c r="DZ38" i="13"/>
  <c r="ED38" i="13"/>
  <c r="DW38" i="13"/>
  <c r="EA38" i="13"/>
  <c r="EE38" i="13"/>
  <c r="S38" i="13"/>
  <c r="BP38" i="13"/>
  <c r="BT38" i="13"/>
  <c r="BX38" i="13"/>
  <c r="BQ38" i="13"/>
  <c r="BU38" i="13"/>
  <c r="BY38" i="13"/>
  <c r="BN38" i="13"/>
  <c r="BR38" i="13"/>
  <c r="BV38" i="13"/>
  <c r="BO38" i="13"/>
  <c r="BS38" i="13"/>
  <c r="BW38" i="13"/>
  <c r="BD21" i="13"/>
  <c r="BH21" i="13"/>
  <c r="BL21" i="13"/>
  <c r="BE21" i="13"/>
  <c r="BI21" i="13"/>
  <c r="BM21" i="13"/>
  <c r="BB21" i="13"/>
  <c r="BF21" i="13"/>
  <c r="BJ21" i="13"/>
  <c r="R21" i="13"/>
  <c r="BC21" i="13"/>
  <c r="BG21" i="13"/>
  <c r="BK21" i="13"/>
  <c r="DX21" i="13"/>
  <c r="EB21" i="13"/>
  <c r="EF21" i="13"/>
  <c r="X21" i="13"/>
  <c r="DY21" i="13"/>
  <c r="EC21" i="13"/>
  <c r="EG21" i="13"/>
  <c r="DV21" i="13"/>
  <c r="DZ21" i="13"/>
  <c r="ED21" i="13"/>
  <c r="DW21" i="13"/>
  <c r="EA21" i="13"/>
  <c r="EE21" i="13"/>
  <c r="S21" i="13"/>
  <c r="BP21" i="13"/>
  <c r="BT21" i="13"/>
  <c r="BX21" i="13"/>
  <c r="BQ21" i="13"/>
  <c r="BU21" i="13"/>
  <c r="BY21" i="13"/>
  <c r="BN21" i="13"/>
  <c r="BR21" i="13"/>
  <c r="BV21" i="13"/>
  <c r="BO21" i="13"/>
  <c r="BS21" i="13"/>
  <c r="BW21" i="13"/>
  <c r="CZ36" i="13"/>
  <c r="DD36" i="13"/>
  <c r="DH36" i="13"/>
  <c r="DA36" i="13"/>
  <c r="DE36" i="13"/>
  <c r="DI36" i="13"/>
  <c r="CX36" i="13"/>
  <c r="DB36" i="13"/>
  <c r="DF36" i="13"/>
  <c r="V36" i="13"/>
  <c r="CY36" i="13"/>
  <c r="DC36" i="13"/>
  <c r="DG36" i="13"/>
  <c r="AR36" i="13"/>
  <c r="AV36" i="13"/>
  <c r="AZ36" i="13"/>
  <c r="AS36" i="13"/>
  <c r="AW36" i="13"/>
  <c r="BA36" i="13"/>
  <c r="Q36" i="13"/>
  <c r="AP36" i="13"/>
  <c r="AT36" i="13"/>
  <c r="AX36" i="13"/>
  <c r="AQ36" i="13"/>
  <c r="AU36" i="13"/>
  <c r="AY36" i="13"/>
  <c r="W36" i="13"/>
  <c r="DL36" i="13"/>
  <c r="DP36" i="13"/>
  <c r="DT36" i="13"/>
  <c r="DM36" i="13"/>
  <c r="DQ36" i="13"/>
  <c r="DU36" i="13"/>
  <c r="DJ36" i="13"/>
  <c r="DN36" i="13"/>
  <c r="DR36" i="13"/>
  <c r="DK36" i="13"/>
  <c r="DO36" i="13"/>
  <c r="DS36" i="13"/>
  <c r="CB40" i="13"/>
  <c r="CF40" i="13"/>
  <c r="CJ40" i="13"/>
  <c r="CA40" i="13"/>
  <c r="CE40" i="13"/>
  <c r="CI40" i="13"/>
  <c r="BZ40" i="13"/>
  <c r="CH40" i="13"/>
  <c r="T40" i="13"/>
  <c r="CC40" i="13"/>
  <c r="CK40" i="13"/>
  <c r="CD40" i="13"/>
  <c r="CG40" i="13"/>
  <c r="CZ40" i="13"/>
  <c r="DD40" i="13"/>
  <c r="DH40" i="13"/>
  <c r="V40" i="13"/>
  <c r="CY40" i="13"/>
  <c r="DC40" i="13"/>
  <c r="DG40" i="13"/>
  <c r="CX40" i="13"/>
  <c r="DF40" i="13"/>
  <c r="DA40" i="13"/>
  <c r="DI40" i="13"/>
  <c r="DB40" i="13"/>
  <c r="DE40" i="13"/>
  <c r="S40" i="13"/>
  <c r="BP40" i="13"/>
  <c r="BT40" i="13"/>
  <c r="BX40" i="13"/>
  <c r="BO40" i="13"/>
  <c r="BS40" i="13"/>
  <c r="BW40" i="13"/>
  <c r="BR40" i="13"/>
  <c r="BU40" i="13"/>
  <c r="BN40" i="13"/>
  <c r="BV40" i="13"/>
  <c r="BQ40" i="13"/>
  <c r="BY40" i="13"/>
  <c r="BD17" i="13"/>
  <c r="BH17" i="13"/>
  <c r="BL17" i="13"/>
  <c r="BE17" i="13"/>
  <c r="BI17" i="13"/>
  <c r="BM17" i="13"/>
  <c r="BB17" i="13"/>
  <c r="BF17" i="13"/>
  <c r="BJ17" i="13"/>
  <c r="R17" i="13"/>
  <c r="BC17" i="13"/>
  <c r="BG17" i="13"/>
  <c r="BK17" i="13"/>
  <c r="DX17" i="13"/>
  <c r="EB17" i="13"/>
  <c r="EF17" i="13"/>
  <c r="X17" i="13"/>
  <c r="DY17" i="13"/>
  <c r="EC17" i="13"/>
  <c r="EG17" i="13"/>
  <c r="DV17" i="13"/>
  <c r="DZ17" i="13"/>
  <c r="ED17" i="13"/>
  <c r="DW17" i="13"/>
  <c r="EA17" i="13"/>
  <c r="EE17" i="13"/>
  <c r="S17" i="13"/>
  <c r="BP17" i="13"/>
  <c r="BT17" i="13"/>
  <c r="BX17" i="13"/>
  <c r="BQ17" i="13"/>
  <c r="BU17" i="13"/>
  <c r="BY17" i="13"/>
  <c r="BN17" i="13"/>
  <c r="BR17" i="13"/>
  <c r="BV17" i="13"/>
  <c r="BO17" i="13"/>
  <c r="BS17" i="13"/>
  <c r="BW17" i="13"/>
  <c r="BD11" i="13"/>
  <c r="BH11" i="13"/>
  <c r="BL11" i="13"/>
  <c r="BB11" i="13"/>
  <c r="BG11" i="13"/>
  <c r="BM11" i="13"/>
  <c r="BC11" i="13"/>
  <c r="BI11" i="13"/>
  <c r="BE11" i="13"/>
  <c r="BJ11" i="13"/>
  <c r="BF11" i="13"/>
  <c r="BK11" i="13"/>
  <c r="CZ11" i="13"/>
  <c r="DD11" i="13"/>
  <c r="DH11" i="13"/>
  <c r="CX11" i="13"/>
  <c r="DC11" i="13"/>
  <c r="DI11" i="13"/>
  <c r="CY11" i="13"/>
  <c r="DE11" i="13"/>
  <c r="DA11" i="13"/>
  <c r="DF11" i="13"/>
  <c r="DB11" i="13"/>
  <c r="DG11" i="13"/>
  <c r="Y62" i="13"/>
  <c r="J31" i="17" s="1"/>
  <c r="CO7" i="13"/>
  <c r="CS7" i="13"/>
  <c r="CW7" i="13"/>
  <c r="CN7" i="13"/>
  <c r="CR7" i="13"/>
  <c r="CV7" i="13"/>
  <c r="CQ7" i="13"/>
  <c r="CL7" i="13"/>
  <c r="CT7" i="13"/>
  <c r="CM7" i="13"/>
  <c r="CU7" i="13"/>
  <c r="CP7" i="13"/>
  <c r="BP11" i="13"/>
  <c r="BT11" i="13"/>
  <c r="BX11" i="13"/>
  <c r="BR11" i="13"/>
  <c r="BW11" i="13"/>
  <c r="BN11" i="13"/>
  <c r="BS11" i="13"/>
  <c r="BY11" i="13"/>
  <c r="BO11" i="13"/>
  <c r="BU11" i="13"/>
  <c r="BQ11" i="13"/>
  <c r="BV11" i="13"/>
  <c r="Z62" i="13"/>
  <c r="K31" i="17" s="1"/>
  <c r="CC7" i="13"/>
  <c r="CG7" i="13"/>
  <c r="CK7" i="13"/>
  <c r="CB7" i="13"/>
  <c r="CF7" i="13"/>
  <c r="CJ7" i="13"/>
  <c r="CA7" i="13"/>
  <c r="CI7" i="13"/>
  <c r="CD7" i="13"/>
  <c r="CE7" i="13"/>
  <c r="BZ7" i="13"/>
  <c r="CH7" i="13"/>
  <c r="BM62" i="12"/>
  <c r="BH62" i="12"/>
  <c r="BC62" i="12"/>
  <c r="X25" i="17"/>
  <c r="X51" i="17"/>
  <c r="X38" i="17"/>
  <c r="EC62" i="12"/>
  <c r="DX62" i="12"/>
  <c r="ED62" i="12"/>
  <c r="D55" i="15"/>
  <c r="A55" i="14"/>
  <c r="N42" i="18"/>
  <c r="BD27" i="13"/>
  <c r="BH27" i="13"/>
  <c r="BL27" i="13"/>
  <c r="BE27" i="13"/>
  <c r="BI27" i="13"/>
  <c r="BM27" i="13"/>
  <c r="BB27" i="13"/>
  <c r="BF27" i="13"/>
  <c r="BJ27" i="13"/>
  <c r="R27" i="13"/>
  <c r="BC27" i="13"/>
  <c r="BG27" i="13"/>
  <c r="BK27" i="13"/>
  <c r="DX27" i="13"/>
  <c r="EB27" i="13"/>
  <c r="EF27" i="13"/>
  <c r="X27" i="13"/>
  <c r="DY27" i="13"/>
  <c r="EC27" i="13"/>
  <c r="EG27" i="13"/>
  <c r="DV27" i="13"/>
  <c r="DZ27" i="13"/>
  <c r="ED27" i="13"/>
  <c r="DW27" i="13"/>
  <c r="EA27" i="13"/>
  <c r="EE27" i="13"/>
  <c r="S27" i="13"/>
  <c r="BP27" i="13"/>
  <c r="BT27" i="13"/>
  <c r="BX27" i="13"/>
  <c r="BQ27" i="13"/>
  <c r="BU27" i="13"/>
  <c r="BY27" i="13"/>
  <c r="BN27" i="13"/>
  <c r="BR27" i="13"/>
  <c r="BV27" i="13"/>
  <c r="BO27" i="13"/>
  <c r="BS27" i="13"/>
  <c r="BW27" i="13"/>
  <c r="I40" i="18"/>
  <c r="ET43" i="13"/>
  <c r="EX43" i="13"/>
  <c r="FB43" i="13"/>
  <c r="EY43" i="13"/>
  <c r="FD43" i="13"/>
  <c r="EU43" i="13"/>
  <c r="EZ43" i="13"/>
  <c r="FE43" i="13"/>
  <c r="EV43" i="13"/>
  <c r="FA43" i="13"/>
  <c r="EW43" i="13"/>
  <c r="FC43" i="13"/>
  <c r="DV43" i="13"/>
  <c r="DZ43" i="13"/>
  <c r="ED43" i="13"/>
  <c r="X43" i="13"/>
  <c r="DY43" i="13"/>
  <c r="EC43" i="13"/>
  <c r="EG43" i="13"/>
  <c r="EA43" i="13"/>
  <c r="EB43" i="13"/>
  <c r="DW43" i="13"/>
  <c r="EE43" i="13"/>
  <c r="DX43" i="13"/>
  <c r="EF43" i="13"/>
  <c r="Q43" i="13"/>
  <c r="AP43" i="13"/>
  <c r="AT43" i="13"/>
  <c r="AX43" i="13"/>
  <c r="AS43" i="13"/>
  <c r="AW43" i="13"/>
  <c r="BA43" i="13"/>
  <c r="AQ43" i="13"/>
  <c r="AY43" i="13"/>
  <c r="AR43" i="13"/>
  <c r="AZ43" i="13"/>
  <c r="AU43" i="13"/>
  <c r="AV43" i="13"/>
  <c r="EV23" i="13"/>
  <c r="EZ23" i="13"/>
  <c r="FD23" i="13"/>
  <c r="EW23" i="13"/>
  <c r="FA23" i="13"/>
  <c r="FE23" i="13"/>
  <c r="ET23" i="13"/>
  <c r="EX23" i="13"/>
  <c r="FB23" i="13"/>
  <c r="EU23" i="13"/>
  <c r="EY23" i="13"/>
  <c r="FC23" i="13"/>
  <c r="CN23" i="13"/>
  <c r="CR23" i="13"/>
  <c r="CV23" i="13"/>
  <c r="CO23" i="13"/>
  <c r="CS23" i="13"/>
  <c r="CW23" i="13"/>
  <c r="U23" i="13"/>
  <c r="CL23" i="13"/>
  <c r="CP23" i="13"/>
  <c r="CT23" i="13"/>
  <c r="CM23" i="13"/>
  <c r="CQ23" i="13"/>
  <c r="CU23" i="13"/>
  <c r="FH23" i="13"/>
  <c r="FL23" i="13"/>
  <c r="FP23" i="13"/>
  <c r="FI23" i="13"/>
  <c r="FM23" i="13"/>
  <c r="FQ23" i="13"/>
  <c r="FF23" i="13"/>
  <c r="FJ23" i="13"/>
  <c r="FN23" i="13"/>
  <c r="FG23" i="13"/>
  <c r="FK23" i="13"/>
  <c r="FO23" i="13"/>
  <c r="D23" i="15"/>
  <c r="AP23" i="14"/>
  <c r="AE23" i="14" s="1"/>
  <c r="AT23" i="14"/>
  <c r="AI23" i="14" s="1"/>
  <c r="AM23" i="14"/>
  <c r="AB23" i="14" s="1"/>
  <c r="AQ23" i="14"/>
  <c r="AF23" i="14" s="1"/>
  <c r="AU23" i="14"/>
  <c r="AN23" i="14"/>
  <c r="AC23" i="14" s="1"/>
  <c r="AR23" i="14"/>
  <c r="AG23" i="14" s="1"/>
  <c r="AV23" i="14"/>
  <c r="A23" i="14"/>
  <c r="AO23" i="14"/>
  <c r="AD23" i="14" s="1"/>
  <c r="AS23" i="14"/>
  <c r="AH23" i="14" s="1"/>
  <c r="AW23" i="14"/>
  <c r="O40" i="18"/>
  <c r="DX34" i="13"/>
  <c r="EB34" i="13"/>
  <c r="EF34" i="13"/>
  <c r="X34" i="13"/>
  <c r="DY34" i="13"/>
  <c r="EC34" i="13"/>
  <c r="EG34" i="13"/>
  <c r="DV34" i="13"/>
  <c r="DZ34" i="13"/>
  <c r="ED34" i="13"/>
  <c r="DW34" i="13"/>
  <c r="EA34" i="13"/>
  <c r="EE34" i="13"/>
  <c r="FF12" i="13"/>
  <c r="FJ12" i="13"/>
  <c r="FN12" i="13"/>
  <c r="FG12" i="13"/>
  <c r="FK12" i="13"/>
  <c r="FO12" i="13"/>
  <c r="FH12" i="13"/>
  <c r="FL12" i="13"/>
  <c r="FP12" i="13"/>
  <c r="FI12" i="13"/>
  <c r="FM12" i="13"/>
  <c r="FQ12" i="13"/>
  <c r="CB34" i="13"/>
  <c r="CF34" i="13"/>
  <c r="CJ34" i="13"/>
  <c r="T34" i="13"/>
  <c r="CC34" i="13"/>
  <c r="CG34" i="13"/>
  <c r="CK34" i="13"/>
  <c r="BZ34" i="13"/>
  <c r="CD34" i="13"/>
  <c r="CH34" i="13"/>
  <c r="CA34" i="13"/>
  <c r="CE34" i="13"/>
  <c r="CI34" i="13"/>
  <c r="CX12" i="13"/>
  <c r="DB12" i="13"/>
  <c r="DF12" i="13"/>
  <c r="CY12" i="13"/>
  <c r="DC12" i="13"/>
  <c r="DG12" i="13"/>
  <c r="CZ12" i="13"/>
  <c r="DD12" i="13"/>
  <c r="DH12" i="13"/>
  <c r="DA12" i="13"/>
  <c r="DE12" i="13"/>
  <c r="DI12" i="13"/>
  <c r="DV12" i="13"/>
  <c r="DZ12" i="13"/>
  <c r="ED12" i="13"/>
  <c r="DW12" i="13"/>
  <c r="EA12" i="13"/>
  <c r="EE12" i="13"/>
  <c r="DX12" i="13"/>
  <c r="EB12" i="13"/>
  <c r="EF12" i="13"/>
  <c r="DY12" i="13"/>
  <c r="EC12" i="13"/>
  <c r="EG12" i="13"/>
  <c r="EH12" i="13"/>
  <c r="EL12" i="13"/>
  <c r="EP12" i="13"/>
  <c r="EI12" i="13"/>
  <c r="EM12" i="13"/>
  <c r="EQ12" i="13"/>
  <c r="EJ12" i="13"/>
  <c r="EN12" i="13"/>
  <c r="ER12" i="13"/>
  <c r="EK12" i="13"/>
  <c r="EO12" i="13"/>
  <c r="ES12" i="13"/>
  <c r="DI62" i="12"/>
  <c r="DD62" i="12"/>
  <c r="CY62" i="12"/>
  <c r="AD62" i="12"/>
  <c r="D12" i="17" s="1"/>
  <c r="BX62" i="12"/>
  <c r="BS62" i="12"/>
  <c r="BN62" i="12"/>
  <c r="BZ16" i="13"/>
  <c r="CD16" i="13"/>
  <c r="CH16" i="13"/>
  <c r="CA16" i="13"/>
  <c r="CE16" i="13"/>
  <c r="CI16" i="13"/>
  <c r="CB16" i="13"/>
  <c r="CF16" i="13"/>
  <c r="CJ16" i="13"/>
  <c r="T16" i="13"/>
  <c r="CC16" i="13"/>
  <c r="CG16" i="13"/>
  <c r="CK16" i="13"/>
  <c r="EH16" i="13"/>
  <c r="EL16" i="13"/>
  <c r="EP16" i="13"/>
  <c r="EI16" i="13"/>
  <c r="EM16" i="13"/>
  <c r="EQ16" i="13"/>
  <c r="EJ16" i="13"/>
  <c r="EN16" i="13"/>
  <c r="ER16" i="13"/>
  <c r="EK16" i="13"/>
  <c r="EO16" i="13"/>
  <c r="ES16" i="13"/>
  <c r="EJ42" i="12"/>
  <c r="EJ62" i="12" s="1"/>
  <c r="EN42" i="12"/>
  <c r="EN62" i="12" s="1"/>
  <c r="ER42" i="12"/>
  <c r="EK42" i="12"/>
  <c r="EK62" i="12" s="1"/>
  <c r="EO42" i="12"/>
  <c r="EO62" i="12" s="1"/>
  <c r="ES42" i="12"/>
  <c r="ES62" i="12" s="1"/>
  <c r="EH42" i="12"/>
  <c r="EL42" i="12"/>
  <c r="EL62" i="12" s="1"/>
  <c r="EP42" i="12"/>
  <c r="EP62" i="12" s="1"/>
  <c r="EI42" i="12"/>
  <c r="EI62" i="12" s="1"/>
  <c r="EM42" i="12"/>
  <c r="EQ42" i="12"/>
  <c r="EQ62" i="12" s="1"/>
  <c r="CB42" i="12"/>
  <c r="CB62" i="12" s="1"/>
  <c r="CF42" i="12"/>
  <c r="CJ42" i="12"/>
  <c r="T42" i="12"/>
  <c r="T62" i="12" s="1"/>
  <c r="E30" i="17" s="1"/>
  <c r="CC42" i="12"/>
  <c r="CC62" i="12" s="1"/>
  <c r="CG42" i="12"/>
  <c r="CG62" i="12" s="1"/>
  <c r="CK42" i="12"/>
  <c r="BZ42" i="12"/>
  <c r="CD42" i="12"/>
  <c r="CD62" i="12" s="1"/>
  <c r="CH42" i="12"/>
  <c r="CH62" i="12" s="1"/>
  <c r="CA42" i="12"/>
  <c r="CE42" i="12"/>
  <c r="CI42" i="12"/>
  <c r="CI62" i="12" s="1"/>
  <c r="DJ20" i="13"/>
  <c r="DN20" i="13"/>
  <c r="DR20" i="13"/>
  <c r="DK20" i="13"/>
  <c r="DO20" i="13"/>
  <c r="DS20" i="13"/>
  <c r="W20" i="13"/>
  <c r="DL20" i="13"/>
  <c r="DP20" i="13"/>
  <c r="DT20" i="13"/>
  <c r="DM20" i="13"/>
  <c r="DQ20" i="13"/>
  <c r="DU20" i="13"/>
  <c r="CX20" i="13"/>
  <c r="DB20" i="13"/>
  <c r="DF20" i="13"/>
  <c r="V20" i="13"/>
  <c r="CY20" i="13"/>
  <c r="DC20" i="13"/>
  <c r="DG20" i="13"/>
  <c r="CZ20" i="13"/>
  <c r="DD20" i="13"/>
  <c r="DH20" i="13"/>
  <c r="DA20" i="13"/>
  <c r="DE20" i="13"/>
  <c r="DI20" i="13"/>
  <c r="Q20" i="13"/>
  <c r="AP20" i="13"/>
  <c r="AT20" i="13"/>
  <c r="AX20" i="13"/>
  <c r="AQ20" i="13"/>
  <c r="AU20" i="13"/>
  <c r="AY20" i="13"/>
  <c r="AR20" i="13"/>
  <c r="AV20" i="13"/>
  <c r="AZ20" i="13"/>
  <c r="AS20" i="13"/>
  <c r="AW20" i="13"/>
  <c r="BA20" i="13"/>
  <c r="FF37" i="13"/>
  <c r="FJ37" i="13"/>
  <c r="FN37" i="13"/>
  <c r="FG37" i="13"/>
  <c r="FK37" i="13"/>
  <c r="FO37" i="13"/>
  <c r="FH37" i="13"/>
  <c r="FL37" i="13"/>
  <c r="FP37" i="13"/>
  <c r="FI37" i="13"/>
  <c r="FM37" i="13"/>
  <c r="FQ37" i="13"/>
  <c r="ET37" i="13"/>
  <c r="EX37" i="13"/>
  <c r="FB37" i="13"/>
  <c r="EU37" i="13"/>
  <c r="EY37" i="13"/>
  <c r="FC37" i="13"/>
  <c r="EV37" i="13"/>
  <c r="EZ37" i="13"/>
  <c r="FD37" i="13"/>
  <c r="EW37" i="13"/>
  <c r="FA37" i="13"/>
  <c r="FE37" i="13"/>
  <c r="U37" i="13"/>
  <c r="CL37" i="13"/>
  <c r="CP37" i="13"/>
  <c r="CT37" i="13"/>
  <c r="CM37" i="13"/>
  <c r="CQ37" i="13"/>
  <c r="CU37" i="13"/>
  <c r="CN37" i="13"/>
  <c r="CR37" i="13"/>
  <c r="CV37" i="13"/>
  <c r="CO37" i="13"/>
  <c r="CS37" i="13"/>
  <c r="CW37" i="13"/>
  <c r="O39" i="18"/>
  <c r="O50" i="18"/>
  <c r="DX8" i="13"/>
  <c r="EB8" i="13"/>
  <c r="EF8" i="13"/>
  <c r="DW8" i="13"/>
  <c r="EA8" i="13"/>
  <c r="EE8" i="13"/>
  <c r="DZ8" i="13"/>
  <c r="EC8" i="13"/>
  <c r="DV8" i="13"/>
  <c r="ED8" i="13"/>
  <c r="DY8" i="13"/>
  <c r="EG8" i="13"/>
  <c r="DL8" i="13"/>
  <c r="DP8" i="13"/>
  <c r="DT8" i="13"/>
  <c r="DK8" i="13"/>
  <c r="DO8" i="13"/>
  <c r="DS8" i="13"/>
  <c r="DJ8" i="13"/>
  <c r="DR8" i="13"/>
  <c r="DM8" i="13"/>
  <c r="DU8" i="13"/>
  <c r="DN8" i="13"/>
  <c r="DQ8" i="13"/>
  <c r="DJ28" i="13"/>
  <c r="DN28" i="13"/>
  <c r="DR28" i="13"/>
  <c r="DK28" i="13"/>
  <c r="DO28" i="13"/>
  <c r="DS28" i="13"/>
  <c r="W28" i="13"/>
  <c r="DL28" i="13"/>
  <c r="DP28" i="13"/>
  <c r="DT28" i="13"/>
  <c r="DM28" i="13"/>
  <c r="DQ28" i="13"/>
  <c r="DU28" i="13"/>
  <c r="CX28" i="13"/>
  <c r="DB28" i="13"/>
  <c r="DF28" i="13"/>
  <c r="V28" i="13"/>
  <c r="CY28" i="13"/>
  <c r="DC28" i="13"/>
  <c r="DG28" i="13"/>
  <c r="CZ28" i="13"/>
  <c r="DD28" i="13"/>
  <c r="DH28" i="13"/>
  <c r="DA28" i="13"/>
  <c r="DE28" i="13"/>
  <c r="DI28" i="13"/>
  <c r="Q28" i="13"/>
  <c r="AP28" i="13"/>
  <c r="AT28" i="13"/>
  <c r="AX28" i="13"/>
  <c r="AQ28" i="13"/>
  <c r="AU28" i="13"/>
  <c r="AY28" i="13"/>
  <c r="AR28" i="13"/>
  <c r="AV28" i="13"/>
  <c r="AZ28" i="13"/>
  <c r="AS28" i="13"/>
  <c r="AW28" i="13"/>
  <c r="BA28" i="13"/>
  <c r="DV30" i="13"/>
  <c r="DZ30" i="13"/>
  <c r="ED30" i="13"/>
  <c r="DW30" i="13"/>
  <c r="EA30" i="13"/>
  <c r="EE30" i="13"/>
  <c r="DX30" i="13"/>
  <c r="EB30" i="13"/>
  <c r="EF30" i="13"/>
  <c r="X30" i="13"/>
  <c r="DY30" i="13"/>
  <c r="EC30" i="13"/>
  <c r="EG30" i="13"/>
  <c r="BN30" i="13"/>
  <c r="BR30" i="13"/>
  <c r="BV30" i="13"/>
  <c r="BO30" i="13"/>
  <c r="BS30" i="13"/>
  <c r="BW30" i="13"/>
  <c r="S30" i="13"/>
  <c r="BP30" i="13"/>
  <c r="BT30" i="13"/>
  <c r="BX30" i="13"/>
  <c r="BQ30" i="13"/>
  <c r="BU30" i="13"/>
  <c r="BY30" i="13"/>
  <c r="BB30" i="13"/>
  <c r="BF30" i="13"/>
  <c r="BJ30" i="13"/>
  <c r="R30" i="13"/>
  <c r="BC30" i="13"/>
  <c r="BG30" i="13"/>
  <c r="BK30" i="13"/>
  <c r="BD30" i="13"/>
  <c r="BH30" i="13"/>
  <c r="BL30" i="13"/>
  <c r="BE30" i="13"/>
  <c r="BI30" i="13"/>
  <c r="BM30" i="13"/>
  <c r="D30" i="15"/>
  <c r="AP30" i="14"/>
  <c r="AE30" i="14" s="1"/>
  <c r="AT30" i="14"/>
  <c r="AI30" i="14" s="1"/>
  <c r="A30" i="14"/>
  <c r="AN30" i="14"/>
  <c r="AC30" i="14" s="1"/>
  <c r="AS30" i="14"/>
  <c r="AH30" i="14" s="1"/>
  <c r="AO30" i="14"/>
  <c r="AD30" i="14" s="1"/>
  <c r="AU30" i="14"/>
  <c r="AQ30" i="14"/>
  <c r="AF30" i="14" s="1"/>
  <c r="AV30" i="14"/>
  <c r="AM30" i="14"/>
  <c r="AB30" i="14" s="1"/>
  <c r="AR30" i="14"/>
  <c r="AG30" i="14" s="1"/>
  <c r="AW30" i="14"/>
  <c r="DV22" i="13"/>
  <c r="DZ22" i="13"/>
  <c r="ED22" i="13"/>
  <c r="DW22" i="13"/>
  <c r="EA22" i="13"/>
  <c r="EE22" i="13"/>
  <c r="DX22" i="13"/>
  <c r="EB22" i="13"/>
  <c r="EF22" i="13"/>
  <c r="X22" i="13"/>
  <c r="DY22" i="13"/>
  <c r="EC22" i="13"/>
  <c r="EG22" i="13"/>
  <c r="BN22" i="13"/>
  <c r="BR22" i="13"/>
  <c r="BV22" i="13"/>
  <c r="BO22" i="13"/>
  <c r="BS22" i="13"/>
  <c r="BW22" i="13"/>
  <c r="S22" i="13"/>
  <c r="BP22" i="13"/>
  <c r="BT22" i="13"/>
  <c r="BX22" i="13"/>
  <c r="BQ22" i="13"/>
  <c r="BU22" i="13"/>
  <c r="BY22" i="13"/>
  <c r="BB22" i="13"/>
  <c r="BF22" i="13"/>
  <c r="BJ22" i="13"/>
  <c r="R22" i="13"/>
  <c r="BC22" i="13"/>
  <c r="BG22" i="13"/>
  <c r="BK22" i="13"/>
  <c r="BD22" i="13"/>
  <c r="BH22" i="13"/>
  <c r="BL22" i="13"/>
  <c r="BE22" i="13"/>
  <c r="BI22" i="13"/>
  <c r="BM22" i="13"/>
  <c r="D22" i="15"/>
  <c r="AM22" i="14"/>
  <c r="AB22" i="14" s="1"/>
  <c r="AQ22" i="14"/>
  <c r="AF22" i="14" s="1"/>
  <c r="AU22" i="14"/>
  <c r="AN22" i="14"/>
  <c r="AC22" i="14" s="1"/>
  <c r="AR22" i="14"/>
  <c r="AG22" i="14" s="1"/>
  <c r="AV22" i="14"/>
  <c r="A22" i="14"/>
  <c r="AO22" i="14"/>
  <c r="AD22" i="14" s="1"/>
  <c r="AS22" i="14"/>
  <c r="AH22" i="14" s="1"/>
  <c r="AW22" i="14"/>
  <c r="AP22" i="14"/>
  <c r="AE22" i="14" s="1"/>
  <c r="AT22" i="14"/>
  <c r="AI22" i="14" s="1"/>
  <c r="DJ26" i="13"/>
  <c r="DN26" i="13"/>
  <c r="DR26" i="13"/>
  <c r="DK26" i="13"/>
  <c r="DO26" i="13"/>
  <c r="DS26" i="13"/>
  <c r="W26" i="13"/>
  <c r="DL26" i="13"/>
  <c r="DP26" i="13"/>
  <c r="DT26" i="13"/>
  <c r="DM26" i="13"/>
  <c r="DQ26" i="13"/>
  <c r="DU26" i="13"/>
  <c r="CX26" i="13"/>
  <c r="DB26" i="13"/>
  <c r="DF26" i="13"/>
  <c r="V26" i="13"/>
  <c r="CY26" i="13"/>
  <c r="DC26" i="13"/>
  <c r="DG26" i="13"/>
  <c r="CZ26" i="13"/>
  <c r="DD26" i="13"/>
  <c r="DH26" i="13"/>
  <c r="DA26" i="13"/>
  <c r="DE26" i="13"/>
  <c r="DI26" i="13"/>
  <c r="Q26" i="13"/>
  <c r="AP26" i="13"/>
  <c r="AT26" i="13"/>
  <c r="AX26" i="13"/>
  <c r="AQ26" i="13"/>
  <c r="AU26" i="13"/>
  <c r="AY26" i="13"/>
  <c r="AR26" i="13"/>
  <c r="AV26" i="13"/>
  <c r="AZ26" i="13"/>
  <c r="AS26" i="13"/>
  <c r="AW26" i="13"/>
  <c r="BA26" i="13"/>
  <c r="ET39" i="13"/>
  <c r="EX39" i="13"/>
  <c r="FB39" i="13"/>
  <c r="EW39" i="13"/>
  <c r="FA39" i="13"/>
  <c r="FE39" i="13"/>
  <c r="EU39" i="13"/>
  <c r="FC39" i="13"/>
  <c r="EV39" i="13"/>
  <c r="FD39" i="13"/>
  <c r="EY39" i="13"/>
  <c r="EZ39" i="13"/>
  <c r="FF39" i="13"/>
  <c r="FJ39" i="13"/>
  <c r="FN39" i="13"/>
  <c r="FI39" i="13"/>
  <c r="FM39" i="13"/>
  <c r="FQ39" i="13"/>
  <c r="FK39" i="13"/>
  <c r="FL39" i="13"/>
  <c r="FG39" i="13"/>
  <c r="FO39" i="13"/>
  <c r="FH39" i="13"/>
  <c r="FP39" i="13"/>
  <c r="D39" i="15"/>
  <c r="A39" i="14"/>
  <c r="AO39" i="14"/>
  <c r="AD39" i="14" s="1"/>
  <c r="AS39" i="14"/>
  <c r="AH39" i="14" s="1"/>
  <c r="AW39" i="14"/>
  <c r="AP39" i="14"/>
  <c r="AE39" i="14" s="1"/>
  <c r="AT39" i="14"/>
  <c r="AI39" i="14" s="1"/>
  <c r="AM39" i="14"/>
  <c r="AB39" i="14" s="1"/>
  <c r="AQ39" i="14"/>
  <c r="AF39" i="14" s="1"/>
  <c r="AU39" i="14"/>
  <c r="AN39" i="14"/>
  <c r="AC39" i="14" s="1"/>
  <c r="AR39" i="14"/>
  <c r="AG39" i="14" s="1"/>
  <c r="AV39" i="14"/>
  <c r="DJ10" i="13"/>
  <c r="DN10" i="13"/>
  <c r="DR10" i="13"/>
  <c r="DM10" i="13"/>
  <c r="DQ10" i="13"/>
  <c r="DU10" i="13"/>
  <c r="DO10" i="13"/>
  <c r="DP10" i="13"/>
  <c r="DK10" i="13"/>
  <c r="DS10" i="13"/>
  <c r="DL10" i="13"/>
  <c r="DT10" i="13"/>
  <c r="CL10" i="13"/>
  <c r="CP10" i="13"/>
  <c r="CT10" i="13"/>
  <c r="CO10" i="13"/>
  <c r="CS10" i="13"/>
  <c r="CW10" i="13"/>
  <c r="CQ10" i="13"/>
  <c r="CR10" i="13"/>
  <c r="CM10" i="13"/>
  <c r="CU10" i="13"/>
  <c r="CN10" i="13"/>
  <c r="CV10" i="13"/>
  <c r="D10" i="15"/>
  <c r="A10" i="14"/>
  <c r="S10" i="14"/>
  <c r="W10" i="14"/>
  <c r="AA10" i="14"/>
  <c r="AE10" i="14"/>
  <c r="AI10" i="14"/>
  <c r="AM10" i="14"/>
  <c r="AQ10" i="14"/>
  <c r="AU10" i="14"/>
  <c r="T10" i="14"/>
  <c r="X10" i="14"/>
  <c r="AB10" i="14"/>
  <c r="AF10" i="14"/>
  <c r="AJ10" i="14"/>
  <c r="AN10" i="14"/>
  <c r="AR10" i="14"/>
  <c r="AV10" i="14"/>
  <c r="Q10" i="14"/>
  <c r="U10" i="14"/>
  <c r="Y10" i="14"/>
  <c r="AC10" i="14"/>
  <c r="AG10" i="14"/>
  <c r="AK10" i="14"/>
  <c r="AO10" i="14"/>
  <c r="AS10" i="14"/>
  <c r="AW10" i="14"/>
  <c r="R10" i="14"/>
  <c r="V10" i="14"/>
  <c r="Z10" i="14"/>
  <c r="AD10" i="14"/>
  <c r="AH10" i="14"/>
  <c r="AL10" i="14"/>
  <c r="AP10" i="14"/>
  <c r="AT10" i="14"/>
  <c r="EJ15" i="13"/>
  <c r="EN15" i="13"/>
  <c r="ER15" i="13"/>
  <c r="EK15" i="13"/>
  <c r="EO15" i="13"/>
  <c r="ES15" i="13"/>
  <c r="EH15" i="13"/>
  <c r="EL15" i="13"/>
  <c r="EP15" i="13"/>
  <c r="EI15" i="13"/>
  <c r="EM15" i="13"/>
  <c r="EQ15" i="13"/>
  <c r="CB15" i="13"/>
  <c r="CF15" i="13"/>
  <c r="CJ15" i="13"/>
  <c r="T15" i="13"/>
  <c r="CC15" i="13"/>
  <c r="CG15" i="13"/>
  <c r="CK15" i="13"/>
  <c r="BZ15" i="13"/>
  <c r="CD15" i="13"/>
  <c r="CH15" i="13"/>
  <c r="CA15" i="13"/>
  <c r="CE15" i="13"/>
  <c r="CI15" i="13"/>
  <c r="DV35" i="13"/>
  <c r="DZ35" i="13"/>
  <c r="ED35" i="13"/>
  <c r="DW35" i="13"/>
  <c r="EA35" i="13"/>
  <c r="EE35" i="13"/>
  <c r="DX35" i="13"/>
  <c r="EB35" i="13"/>
  <c r="EF35" i="13"/>
  <c r="X35" i="13"/>
  <c r="DY35" i="13"/>
  <c r="EC35" i="13"/>
  <c r="EG35" i="13"/>
  <c r="BN35" i="13"/>
  <c r="BR35" i="13"/>
  <c r="BV35" i="13"/>
  <c r="BO35" i="13"/>
  <c r="BS35" i="13"/>
  <c r="BW35" i="13"/>
  <c r="S35" i="13"/>
  <c r="BP35" i="13"/>
  <c r="BT35" i="13"/>
  <c r="BX35" i="13"/>
  <c r="BQ35" i="13"/>
  <c r="BU35" i="13"/>
  <c r="BY35" i="13"/>
  <c r="BB35" i="13"/>
  <c r="BF35" i="13"/>
  <c r="BJ35" i="13"/>
  <c r="R35" i="13"/>
  <c r="BC35" i="13"/>
  <c r="BG35" i="13"/>
  <c r="BK35" i="13"/>
  <c r="BD35" i="13"/>
  <c r="BH35" i="13"/>
  <c r="BL35" i="13"/>
  <c r="BE35" i="13"/>
  <c r="BI35" i="13"/>
  <c r="BM35" i="13"/>
  <c r="D35" i="15"/>
  <c r="A35" i="14"/>
  <c r="AO35" i="14"/>
  <c r="AD35" i="14" s="1"/>
  <c r="AS35" i="14"/>
  <c r="AH35" i="14" s="1"/>
  <c r="AW35" i="14"/>
  <c r="AP35" i="14"/>
  <c r="AE35" i="14" s="1"/>
  <c r="AT35" i="14"/>
  <c r="AI35" i="14" s="1"/>
  <c r="AM35" i="14"/>
  <c r="AB35" i="14" s="1"/>
  <c r="AQ35" i="14"/>
  <c r="AF35" i="14" s="1"/>
  <c r="AU35" i="14"/>
  <c r="AN35" i="14"/>
  <c r="AC35" i="14" s="1"/>
  <c r="AR35" i="14"/>
  <c r="AG35" i="14" s="1"/>
  <c r="AV35" i="14"/>
  <c r="F50" i="18"/>
  <c r="F39" i="18"/>
  <c r="DU62" i="12"/>
  <c r="DP62" i="12"/>
  <c r="DK62" i="12"/>
  <c r="Y25" i="17"/>
  <c r="Y38" i="17"/>
  <c r="Y51" i="17"/>
  <c r="EV19" i="13"/>
  <c r="EZ19" i="13"/>
  <c r="FD19" i="13"/>
  <c r="EW19" i="13"/>
  <c r="FA19" i="13"/>
  <c r="FE19" i="13"/>
  <c r="ET19" i="13"/>
  <c r="EX19" i="13"/>
  <c r="FB19" i="13"/>
  <c r="EU19" i="13"/>
  <c r="EY19" i="13"/>
  <c r="FC19" i="13"/>
  <c r="CN19" i="13"/>
  <c r="CR19" i="13"/>
  <c r="CV19" i="13"/>
  <c r="CO19" i="13"/>
  <c r="CS19" i="13"/>
  <c r="CW19" i="13"/>
  <c r="U19" i="13"/>
  <c r="CL19" i="13"/>
  <c r="CP19" i="13"/>
  <c r="CT19" i="13"/>
  <c r="CM19" i="13"/>
  <c r="CQ19" i="13"/>
  <c r="CU19" i="13"/>
  <c r="FH19" i="13"/>
  <c r="FL19" i="13"/>
  <c r="FP19" i="13"/>
  <c r="FI19" i="13"/>
  <c r="FM19" i="13"/>
  <c r="FQ19" i="13"/>
  <c r="FF19" i="13"/>
  <c r="FJ19" i="13"/>
  <c r="FN19" i="13"/>
  <c r="FG19" i="13"/>
  <c r="FK19" i="13"/>
  <c r="FO19" i="13"/>
  <c r="D19" i="15"/>
  <c r="AP19" i="14"/>
  <c r="AE19" i="14" s="1"/>
  <c r="AT19" i="14"/>
  <c r="AI19" i="14" s="1"/>
  <c r="AM19" i="14"/>
  <c r="AB19" i="14" s="1"/>
  <c r="AQ19" i="14"/>
  <c r="AF19" i="14" s="1"/>
  <c r="AU19" i="14"/>
  <c r="AN19" i="14"/>
  <c r="AC19" i="14" s="1"/>
  <c r="AR19" i="14"/>
  <c r="AG19" i="14" s="1"/>
  <c r="AV19" i="14"/>
  <c r="A19" i="14"/>
  <c r="AO19" i="14"/>
  <c r="AD19" i="14" s="1"/>
  <c r="AS19" i="14"/>
  <c r="AH19" i="14" s="1"/>
  <c r="AW19" i="14"/>
  <c r="BD32" i="13"/>
  <c r="BH32" i="13"/>
  <c r="BL32" i="13"/>
  <c r="BE32" i="13"/>
  <c r="BI32" i="13"/>
  <c r="BM32" i="13"/>
  <c r="BB32" i="13"/>
  <c r="BF32" i="13"/>
  <c r="BJ32" i="13"/>
  <c r="R32" i="13"/>
  <c r="BC32" i="13"/>
  <c r="BG32" i="13"/>
  <c r="BK32" i="13"/>
  <c r="DX32" i="13"/>
  <c r="EB32" i="13"/>
  <c r="EF32" i="13"/>
  <c r="X32" i="13"/>
  <c r="DY32" i="13"/>
  <c r="EC32" i="13"/>
  <c r="EG32" i="13"/>
  <c r="DV32" i="13"/>
  <c r="DZ32" i="13"/>
  <c r="ED32" i="13"/>
  <c r="DW32" i="13"/>
  <c r="EA32" i="13"/>
  <c r="EE32" i="13"/>
  <c r="S32" i="13"/>
  <c r="BP32" i="13"/>
  <c r="BT32" i="13"/>
  <c r="BX32" i="13"/>
  <c r="BQ32" i="13"/>
  <c r="BU32" i="13"/>
  <c r="BY32" i="13"/>
  <c r="BN32" i="13"/>
  <c r="BR32" i="13"/>
  <c r="BV32" i="13"/>
  <c r="BO32" i="13"/>
  <c r="BS32" i="13"/>
  <c r="BW32" i="13"/>
  <c r="N43" i="18"/>
  <c r="I48" i="18"/>
  <c r="FF14" i="13"/>
  <c r="FJ14" i="13"/>
  <c r="FN14" i="13"/>
  <c r="FG14" i="13"/>
  <c r="FK14" i="13"/>
  <c r="FO14" i="13"/>
  <c r="FH14" i="13"/>
  <c r="FL14" i="13"/>
  <c r="FP14" i="13"/>
  <c r="FI14" i="13"/>
  <c r="FM14" i="13"/>
  <c r="FQ14" i="13"/>
  <c r="ET14" i="13"/>
  <c r="EX14" i="13"/>
  <c r="FB14" i="13"/>
  <c r="EU14" i="13"/>
  <c r="EY14" i="13"/>
  <c r="FC14" i="13"/>
  <c r="EV14" i="13"/>
  <c r="EZ14" i="13"/>
  <c r="FD14" i="13"/>
  <c r="EW14" i="13"/>
  <c r="FA14" i="13"/>
  <c r="FE14" i="13"/>
  <c r="U14" i="13"/>
  <c r="CL14" i="13"/>
  <c r="CP14" i="13"/>
  <c r="CT14" i="13"/>
  <c r="CM14" i="13"/>
  <c r="CQ14" i="13"/>
  <c r="CU14" i="13"/>
  <c r="CN14" i="13"/>
  <c r="CR14" i="13"/>
  <c r="CV14" i="13"/>
  <c r="CO14" i="13"/>
  <c r="CS14" i="13"/>
  <c r="CW14" i="13"/>
  <c r="EJ13" i="13"/>
  <c r="EN13" i="13"/>
  <c r="ER13" i="13"/>
  <c r="EK13" i="13"/>
  <c r="EO13" i="13"/>
  <c r="ES13" i="13"/>
  <c r="EH13" i="13"/>
  <c r="EL13" i="13"/>
  <c r="EP13" i="13"/>
  <c r="EI13" i="13"/>
  <c r="EM13" i="13"/>
  <c r="EQ13" i="13"/>
  <c r="CB13" i="13"/>
  <c r="CF13" i="13"/>
  <c r="CJ13" i="13"/>
  <c r="T13" i="13"/>
  <c r="CC13" i="13"/>
  <c r="CG13" i="13"/>
  <c r="CK13" i="13"/>
  <c r="BZ13" i="13"/>
  <c r="CD13" i="13"/>
  <c r="CH13" i="13"/>
  <c r="CA13" i="13"/>
  <c r="CE13" i="13"/>
  <c r="CI13" i="13"/>
  <c r="FG9" i="13"/>
  <c r="FK9" i="13"/>
  <c r="FO9" i="13"/>
  <c r="FF9" i="13"/>
  <c r="FJ9" i="13"/>
  <c r="FN9" i="13"/>
  <c r="FI9" i="13"/>
  <c r="FQ9" i="13"/>
  <c r="FL9" i="13"/>
  <c r="FM9" i="13"/>
  <c r="FH9" i="13"/>
  <c r="FP9" i="13"/>
  <c r="AQ9" i="13"/>
  <c r="AU9" i="13"/>
  <c r="AY9" i="13"/>
  <c r="AP9" i="13"/>
  <c r="AT9" i="13"/>
  <c r="AX9" i="13"/>
  <c r="AS9" i="13"/>
  <c r="BA9" i="13"/>
  <c r="AV9" i="13"/>
  <c r="AW9" i="13"/>
  <c r="AR9" i="13"/>
  <c r="AZ9" i="13"/>
  <c r="CY9" i="13"/>
  <c r="DC9" i="13"/>
  <c r="DG9" i="13"/>
  <c r="CX9" i="13"/>
  <c r="DB9" i="13"/>
  <c r="DF9" i="13"/>
  <c r="DE9" i="13"/>
  <c r="CZ9" i="13"/>
  <c r="DH9" i="13"/>
  <c r="DA9" i="13"/>
  <c r="DI9" i="13"/>
  <c r="DD9" i="13"/>
  <c r="FF33" i="13"/>
  <c r="FJ33" i="13"/>
  <c r="FN33" i="13"/>
  <c r="FG33" i="13"/>
  <c r="FK33" i="13"/>
  <c r="FO33" i="13"/>
  <c r="FH33" i="13"/>
  <c r="FL33" i="13"/>
  <c r="FP33" i="13"/>
  <c r="FI33" i="13"/>
  <c r="FM33" i="13"/>
  <c r="FQ33" i="13"/>
  <c r="ET33" i="13"/>
  <c r="EX33" i="13"/>
  <c r="FB33" i="13"/>
  <c r="EU33" i="13"/>
  <c r="EY33" i="13"/>
  <c r="FC33" i="13"/>
  <c r="EV33" i="13"/>
  <c r="EZ33" i="13"/>
  <c r="FD33" i="13"/>
  <c r="EW33" i="13"/>
  <c r="FA33" i="13"/>
  <c r="FE33" i="13"/>
  <c r="U33" i="13"/>
  <c r="CL33" i="13"/>
  <c r="CP33" i="13"/>
  <c r="CT33" i="13"/>
  <c r="CM33" i="13"/>
  <c r="CQ33" i="13"/>
  <c r="CU33" i="13"/>
  <c r="CN33" i="13"/>
  <c r="CR33" i="13"/>
  <c r="CV33" i="13"/>
  <c r="CO33" i="13"/>
  <c r="CS33" i="13"/>
  <c r="CW33" i="13"/>
  <c r="I39" i="18"/>
  <c r="I50" i="18"/>
  <c r="AB62" i="12"/>
  <c r="B12" i="17" s="1"/>
  <c r="AZ62" i="12"/>
  <c r="AU62" i="12"/>
  <c r="AP62" i="12"/>
  <c r="AE62" i="12"/>
  <c r="E12" i="17" s="1"/>
  <c r="CJ62" i="12"/>
  <c r="CE62" i="12"/>
  <c r="BZ62" i="12"/>
  <c r="EV29" i="13"/>
  <c r="EZ29" i="13"/>
  <c r="FD29" i="13"/>
  <c r="EW29" i="13"/>
  <c r="FA29" i="13"/>
  <c r="FE29" i="13"/>
  <c r="ET29" i="13"/>
  <c r="EX29" i="13"/>
  <c r="FB29" i="13"/>
  <c r="EU29" i="13"/>
  <c r="EY29" i="13"/>
  <c r="FC29" i="13"/>
  <c r="CN29" i="13"/>
  <c r="CR29" i="13"/>
  <c r="CV29" i="13"/>
  <c r="CO29" i="13"/>
  <c r="CS29" i="13"/>
  <c r="CW29" i="13"/>
  <c r="U29" i="13"/>
  <c r="CL29" i="13"/>
  <c r="CP29" i="13"/>
  <c r="CT29" i="13"/>
  <c r="CM29" i="13"/>
  <c r="CQ29" i="13"/>
  <c r="CU29" i="13"/>
  <c r="FH29" i="13"/>
  <c r="FL29" i="13"/>
  <c r="FP29" i="13"/>
  <c r="FI29" i="13"/>
  <c r="FM29" i="13"/>
  <c r="FQ29" i="13"/>
  <c r="FF29" i="13"/>
  <c r="FJ29" i="13"/>
  <c r="FN29" i="13"/>
  <c r="FG29" i="13"/>
  <c r="FK29" i="13"/>
  <c r="FO29" i="13"/>
  <c r="D29" i="15"/>
  <c r="AN29" i="14"/>
  <c r="AC29" i="14" s="1"/>
  <c r="AR29" i="14"/>
  <c r="AG29" i="14" s="1"/>
  <c r="AV29" i="14"/>
  <c r="AM29" i="14"/>
  <c r="AB29" i="14" s="1"/>
  <c r="AQ29" i="14"/>
  <c r="AF29" i="14" s="1"/>
  <c r="AU29" i="14"/>
  <c r="AP29" i="14"/>
  <c r="AE29" i="14" s="1"/>
  <c r="AS29" i="14"/>
  <c r="AH29" i="14" s="1"/>
  <c r="AT29" i="14"/>
  <c r="AI29" i="14" s="1"/>
  <c r="A29" i="14"/>
  <c r="AO29" i="14"/>
  <c r="AD29" i="14" s="1"/>
  <c r="AW29" i="14"/>
  <c r="DV24" i="13"/>
  <c r="DZ24" i="13"/>
  <c r="ED24" i="13"/>
  <c r="DW24" i="13"/>
  <c r="EA24" i="13"/>
  <c r="EE24" i="13"/>
  <c r="DX24" i="13"/>
  <c r="EB24" i="13"/>
  <c r="EF24" i="13"/>
  <c r="X24" i="13"/>
  <c r="DY24" i="13"/>
  <c r="EC24" i="13"/>
  <c r="EG24" i="13"/>
  <c r="BN24" i="13"/>
  <c r="BR24" i="13"/>
  <c r="BV24" i="13"/>
  <c r="BO24" i="13"/>
  <c r="BS24" i="13"/>
  <c r="BW24" i="13"/>
  <c r="S24" i="13"/>
  <c r="BP24" i="13"/>
  <c r="BT24" i="13"/>
  <c r="BX24" i="13"/>
  <c r="BQ24" i="13"/>
  <c r="BU24" i="13"/>
  <c r="BY24" i="13"/>
  <c r="BB24" i="13"/>
  <c r="BF24" i="13"/>
  <c r="BJ24" i="13"/>
  <c r="R24" i="13"/>
  <c r="BC24" i="13"/>
  <c r="BG24" i="13"/>
  <c r="BK24" i="13"/>
  <c r="BD24" i="13"/>
  <c r="BH24" i="13"/>
  <c r="BL24" i="13"/>
  <c r="BE24" i="13"/>
  <c r="BI24" i="13"/>
  <c r="BM24" i="13"/>
  <c r="D24" i="15"/>
  <c r="A24" i="14"/>
  <c r="AO24" i="14"/>
  <c r="AD24" i="14" s="1"/>
  <c r="AS24" i="14"/>
  <c r="AH24" i="14" s="1"/>
  <c r="AW24" i="14"/>
  <c r="AP24" i="14"/>
  <c r="AE24" i="14" s="1"/>
  <c r="AT24" i="14"/>
  <c r="AI24" i="14" s="1"/>
  <c r="AM24" i="14"/>
  <c r="AB24" i="14" s="1"/>
  <c r="AQ24" i="14"/>
  <c r="AF24" i="14" s="1"/>
  <c r="AU24" i="14"/>
  <c r="AN24" i="14"/>
  <c r="AC24" i="14" s="1"/>
  <c r="AR24" i="14"/>
  <c r="AG24" i="14" s="1"/>
  <c r="AV24" i="14"/>
  <c r="DV18" i="13"/>
  <c r="DZ18" i="13"/>
  <c r="ED18" i="13"/>
  <c r="DW18" i="13"/>
  <c r="EA18" i="13"/>
  <c r="EE18" i="13"/>
  <c r="DX18" i="13"/>
  <c r="EB18" i="13"/>
  <c r="EF18" i="13"/>
  <c r="X18" i="13"/>
  <c r="DY18" i="13"/>
  <c r="EC18" i="13"/>
  <c r="EG18" i="13"/>
  <c r="BN18" i="13"/>
  <c r="BR18" i="13"/>
  <c r="BV18" i="13"/>
  <c r="BO18" i="13"/>
  <c r="BS18" i="13"/>
  <c r="BW18" i="13"/>
  <c r="S18" i="13"/>
  <c r="BP18" i="13"/>
  <c r="BT18" i="13"/>
  <c r="BX18" i="13"/>
  <c r="BQ18" i="13"/>
  <c r="BU18" i="13"/>
  <c r="BY18" i="13"/>
  <c r="BB18" i="13"/>
  <c r="BF18" i="13"/>
  <c r="BJ18" i="13"/>
  <c r="R18" i="13"/>
  <c r="BC18" i="13"/>
  <c r="BG18" i="13"/>
  <c r="BK18" i="13"/>
  <c r="BD18" i="13"/>
  <c r="BH18" i="13"/>
  <c r="BL18" i="13"/>
  <c r="BE18" i="13"/>
  <c r="BI18" i="13"/>
  <c r="BM18" i="13"/>
  <c r="D18" i="15"/>
  <c r="AM18" i="14"/>
  <c r="AB18" i="14" s="1"/>
  <c r="AQ18" i="14"/>
  <c r="AF18" i="14" s="1"/>
  <c r="AU18" i="14"/>
  <c r="AN18" i="14"/>
  <c r="AC18" i="14" s="1"/>
  <c r="AR18" i="14"/>
  <c r="AG18" i="14" s="1"/>
  <c r="AV18" i="14"/>
  <c r="A18" i="14"/>
  <c r="AO18" i="14"/>
  <c r="AD18" i="14" s="1"/>
  <c r="AS18" i="14"/>
  <c r="AH18" i="14" s="1"/>
  <c r="AW18" i="14"/>
  <c r="AP18" i="14"/>
  <c r="AE18" i="14" s="1"/>
  <c r="AT18" i="14"/>
  <c r="AI18" i="14" s="1"/>
  <c r="BD25" i="13"/>
  <c r="BH25" i="13"/>
  <c r="BL25" i="13"/>
  <c r="BE25" i="13"/>
  <c r="BI25" i="13"/>
  <c r="BM25" i="13"/>
  <c r="BB25" i="13"/>
  <c r="BF25" i="13"/>
  <c r="BJ25" i="13"/>
  <c r="R25" i="13"/>
  <c r="BC25" i="13"/>
  <c r="BG25" i="13"/>
  <c r="BK25" i="13"/>
  <c r="DX25" i="13"/>
  <c r="EB25" i="13"/>
  <c r="EF25" i="13"/>
  <c r="X25" i="13"/>
  <c r="DY25" i="13"/>
  <c r="EC25" i="13"/>
  <c r="EG25" i="13"/>
  <c r="DV25" i="13"/>
  <c r="DZ25" i="13"/>
  <c r="ED25" i="13"/>
  <c r="DW25" i="13"/>
  <c r="EA25" i="13"/>
  <c r="EE25" i="13"/>
  <c r="S25" i="13"/>
  <c r="BP25" i="13"/>
  <c r="BT25" i="13"/>
  <c r="BX25" i="13"/>
  <c r="BQ25" i="13"/>
  <c r="BU25" i="13"/>
  <c r="BY25" i="13"/>
  <c r="BN25" i="13"/>
  <c r="BR25" i="13"/>
  <c r="BV25" i="13"/>
  <c r="BO25" i="13"/>
  <c r="BS25" i="13"/>
  <c r="BW25" i="13"/>
  <c r="CX41" i="13"/>
  <c r="DB41" i="13"/>
  <c r="DF41" i="13"/>
  <c r="DA41" i="13"/>
  <c r="DE41" i="13"/>
  <c r="DI41" i="13"/>
  <c r="DD41" i="13"/>
  <c r="CY41" i="13"/>
  <c r="DG41" i="13"/>
  <c r="V41" i="13"/>
  <c r="CZ41" i="13"/>
  <c r="DH41" i="13"/>
  <c r="DC41" i="13"/>
  <c r="BB41" i="13"/>
  <c r="BF41" i="13"/>
  <c r="BJ41" i="13"/>
  <c r="BE41" i="13"/>
  <c r="BI41" i="13"/>
  <c r="BM41" i="13"/>
  <c r="R41" i="13"/>
  <c r="BH41" i="13"/>
  <c r="BC41" i="13"/>
  <c r="BK41" i="13"/>
  <c r="BD41" i="13"/>
  <c r="BL41" i="13"/>
  <c r="BG41" i="13"/>
  <c r="EH41" i="13"/>
  <c r="EL41" i="13"/>
  <c r="EP41" i="13"/>
  <c r="EK41" i="13"/>
  <c r="EO41" i="13"/>
  <c r="ES41" i="13"/>
  <c r="EJ41" i="13"/>
  <c r="ER41" i="13"/>
  <c r="EM41" i="13"/>
  <c r="EN41" i="13"/>
  <c r="EI41" i="13"/>
  <c r="EQ41" i="13"/>
  <c r="EJ38" i="13"/>
  <c r="EN38" i="13"/>
  <c r="ER38" i="13"/>
  <c r="EH38" i="13"/>
  <c r="EL38" i="13"/>
  <c r="EP38" i="13"/>
  <c r="EI38" i="13"/>
  <c r="EM38" i="13"/>
  <c r="EQ38" i="13"/>
  <c r="EO38" i="13"/>
  <c r="ES38" i="13"/>
  <c r="EK38" i="13"/>
  <c r="CB38" i="13"/>
  <c r="CF38" i="13"/>
  <c r="CJ38" i="13"/>
  <c r="T38" i="13"/>
  <c r="CC38" i="13"/>
  <c r="CG38" i="13"/>
  <c r="CK38" i="13"/>
  <c r="BZ38" i="13"/>
  <c r="CD38" i="13"/>
  <c r="CH38" i="13"/>
  <c r="CA38" i="13"/>
  <c r="CE38" i="13"/>
  <c r="CI38" i="13"/>
  <c r="EJ21" i="13"/>
  <c r="EN21" i="13"/>
  <c r="ER21" i="13"/>
  <c r="EK21" i="13"/>
  <c r="EO21" i="13"/>
  <c r="ES21" i="13"/>
  <c r="EH21" i="13"/>
  <c r="EL21" i="13"/>
  <c r="EP21" i="13"/>
  <c r="EI21" i="13"/>
  <c r="EM21" i="13"/>
  <c r="EQ21" i="13"/>
  <c r="CB21" i="13"/>
  <c r="CF21" i="13"/>
  <c r="CJ21" i="13"/>
  <c r="T21" i="13"/>
  <c r="CC21" i="13"/>
  <c r="CG21" i="13"/>
  <c r="CK21" i="13"/>
  <c r="BZ21" i="13"/>
  <c r="CD21" i="13"/>
  <c r="CH21" i="13"/>
  <c r="CA21" i="13"/>
  <c r="CE21" i="13"/>
  <c r="CI21" i="13"/>
  <c r="I41" i="18"/>
  <c r="BD36" i="13"/>
  <c r="BH36" i="13"/>
  <c r="BL36" i="13"/>
  <c r="BE36" i="13"/>
  <c r="BI36" i="13"/>
  <c r="BM36" i="13"/>
  <c r="BB36" i="13"/>
  <c r="BF36" i="13"/>
  <c r="BJ36" i="13"/>
  <c r="R36" i="13"/>
  <c r="BC36" i="13"/>
  <c r="BG36" i="13"/>
  <c r="BK36" i="13"/>
  <c r="DX36" i="13"/>
  <c r="EB36" i="13"/>
  <c r="EF36" i="13"/>
  <c r="X36" i="13"/>
  <c r="DY36" i="13"/>
  <c r="EC36" i="13"/>
  <c r="EG36" i="13"/>
  <c r="DV36" i="13"/>
  <c r="DZ36" i="13"/>
  <c r="ED36" i="13"/>
  <c r="DW36" i="13"/>
  <c r="EA36" i="13"/>
  <c r="EE36" i="13"/>
  <c r="S36" i="13"/>
  <c r="BP36" i="13"/>
  <c r="BT36" i="13"/>
  <c r="BX36" i="13"/>
  <c r="BQ36" i="13"/>
  <c r="BU36" i="13"/>
  <c r="BY36" i="13"/>
  <c r="BN36" i="13"/>
  <c r="BR36" i="13"/>
  <c r="BV36" i="13"/>
  <c r="BO36" i="13"/>
  <c r="BS36" i="13"/>
  <c r="BW36" i="13"/>
  <c r="EJ40" i="13"/>
  <c r="EN40" i="13"/>
  <c r="ER40" i="13"/>
  <c r="EI40" i="13"/>
  <c r="EM40" i="13"/>
  <c r="EQ40" i="13"/>
  <c r="EL40" i="13"/>
  <c r="EO40" i="13"/>
  <c r="EH40" i="13"/>
  <c r="EP40" i="13"/>
  <c r="EK40" i="13"/>
  <c r="ES40" i="13"/>
  <c r="BD40" i="13"/>
  <c r="BH40" i="13"/>
  <c r="BL40" i="13"/>
  <c r="R40" i="13"/>
  <c r="BC40" i="13"/>
  <c r="BG40" i="13"/>
  <c r="BK40" i="13"/>
  <c r="BB40" i="13"/>
  <c r="BJ40" i="13"/>
  <c r="BE40" i="13"/>
  <c r="BM40" i="13"/>
  <c r="BF40" i="13"/>
  <c r="BI40" i="13"/>
  <c r="EJ17" i="13"/>
  <c r="EN17" i="13"/>
  <c r="ER17" i="13"/>
  <c r="EK17" i="13"/>
  <c r="EO17" i="13"/>
  <c r="ES17" i="13"/>
  <c r="EH17" i="13"/>
  <c r="EL17" i="13"/>
  <c r="EP17" i="13"/>
  <c r="EI17" i="13"/>
  <c r="EM17" i="13"/>
  <c r="EQ17" i="13"/>
  <c r="CB17" i="13"/>
  <c r="CF17" i="13"/>
  <c r="CJ17" i="13"/>
  <c r="T17" i="13"/>
  <c r="CC17" i="13"/>
  <c r="CG17" i="13"/>
  <c r="CK17" i="13"/>
  <c r="BZ17" i="13"/>
  <c r="CD17" i="13"/>
  <c r="CH17" i="13"/>
  <c r="CA17" i="13"/>
  <c r="CE17" i="13"/>
  <c r="CI17" i="13"/>
  <c r="EW7" i="13"/>
  <c r="FA7" i="13"/>
  <c r="FE7" i="13"/>
  <c r="EV7" i="13"/>
  <c r="EZ7" i="13"/>
  <c r="FD7" i="13"/>
  <c r="EU7" i="13"/>
  <c r="FC7" i="13"/>
  <c r="EX7" i="13"/>
  <c r="EY7" i="13"/>
  <c r="ET7" i="13"/>
  <c r="FB7" i="13"/>
  <c r="AR11" i="13"/>
  <c r="AV11" i="13"/>
  <c r="AZ11" i="13"/>
  <c r="AQ11" i="13"/>
  <c r="AW11" i="13"/>
  <c r="AS11" i="13"/>
  <c r="AX11" i="13"/>
  <c r="AT11" i="13"/>
  <c r="AY11" i="13"/>
  <c r="AP11" i="13"/>
  <c r="AU11" i="13"/>
  <c r="BA11" i="13"/>
  <c r="EV11" i="13"/>
  <c r="EZ11" i="13"/>
  <c r="FD11" i="13"/>
  <c r="ET11" i="13"/>
  <c r="EY11" i="13"/>
  <c r="FE11" i="13"/>
  <c r="EU11" i="13"/>
  <c r="FA11" i="13"/>
  <c r="EW11" i="13"/>
  <c r="FB11" i="13"/>
  <c r="EX11" i="13"/>
  <c r="FC11" i="13"/>
  <c r="FI7" i="13"/>
  <c r="FM7" i="13"/>
  <c r="FQ7" i="13"/>
  <c r="FH7" i="13"/>
  <c r="FL7" i="13"/>
  <c r="FP7" i="13"/>
  <c r="FK7" i="13"/>
  <c r="FF7" i="13"/>
  <c r="FN7" i="13"/>
  <c r="FG7" i="13"/>
  <c r="FO7" i="13"/>
  <c r="FJ7" i="13"/>
  <c r="AA62" i="13"/>
  <c r="L31" i="17" s="1"/>
  <c r="D7" i="15"/>
  <c r="T7" i="14"/>
  <c r="X7" i="14"/>
  <c r="AB7" i="14"/>
  <c r="AF7" i="14"/>
  <c r="AJ7" i="14"/>
  <c r="AN7" i="14"/>
  <c r="AR7" i="14"/>
  <c r="AV7" i="14"/>
  <c r="AN11" i="14"/>
  <c r="AR11" i="14"/>
  <c r="AV11" i="14"/>
  <c r="Q7" i="14"/>
  <c r="U7" i="14"/>
  <c r="Y7" i="14"/>
  <c r="AC7" i="14"/>
  <c r="AG7" i="14"/>
  <c r="AK7" i="14"/>
  <c r="AO7" i="14"/>
  <c r="AS7" i="14"/>
  <c r="AW7" i="14"/>
  <c r="AO11" i="14"/>
  <c r="AS11" i="14"/>
  <c r="AW11" i="14"/>
  <c r="R7" i="14"/>
  <c r="V7" i="14"/>
  <c r="Z7" i="14"/>
  <c r="AD7" i="14"/>
  <c r="AH7" i="14"/>
  <c r="AL7" i="14"/>
  <c r="AP7" i="14"/>
  <c r="AT7" i="14"/>
  <c r="AP11" i="14"/>
  <c r="AT11" i="14"/>
  <c r="A7" i="14"/>
  <c r="S7" i="14"/>
  <c r="W7" i="14"/>
  <c r="AA7" i="14"/>
  <c r="AE7" i="14"/>
  <c r="AI7" i="14"/>
  <c r="AM7" i="14"/>
  <c r="AQ7" i="14"/>
  <c r="AU7" i="14"/>
  <c r="AM11" i="14"/>
  <c r="AQ11" i="14"/>
  <c r="AU11" i="14"/>
  <c r="BI62" i="12"/>
  <c r="BD62" i="12"/>
  <c r="BJ62" i="12"/>
  <c r="DY62" i="12"/>
  <c r="EE62" i="12"/>
  <c r="DZ62" i="12"/>
  <c r="EJ27" i="13"/>
  <c r="EN27" i="13"/>
  <c r="ER27" i="13"/>
  <c r="EK27" i="13"/>
  <c r="EO27" i="13"/>
  <c r="ES27" i="13"/>
  <c r="EH27" i="13"/>
  <c r="EL27" i="13"/>
  <c r="EP27" i="13"/>
  <c r="EI27" i="13"/>
  <c r="EM27" i="13"/>
  <c r="EQ27" i="13"/>
  <c r="CB27" i="13"/>
  <c r="CF27" i="13"/>
  <c r="CJ27" i="13"/>
  <c r="T27" i="13"/>
  <c r="CC27" i="13"/>
  <c r="CG27" i="13"/>
  <c r="CK27" i="13"/>
  <c r="BZ27" i="13"/>
  <c r="CD27" i="13"/>
  <c r="CH27" i="13"/>
  <c r="CA27" i="13"/>
  <c r="CE27" i="13"/>
  <c r="CI27" i="13"/>
  <c r="O41" i="18"/>
  <c r="CX43" i="13"/>
  <c r="DB43" i="13"/>
  <c r="DF43" i="13"/>
  <c r="DA43" i="13"/>
  <c r="DE43" i="13"/>
  <c r="DI43" i="13"/>
  <c r="DC43" i="13"/>
  <c r="DD43" i="13"/>
  <c r="CY43" i="13"/>
  <c r="DG43" i="13"/>
  <c r="V43" i="13"/>
  <c r="CZ43" i="13"/>
  <c r="DH43" i="13"/>
  <c r="BB43" i="13"/>
  <c r="BF43" i="13"/>
  <c r="BJ43" i="13"/>
  <c r="BE43" i="13"/>
  <c r="BI43" i="13"/>
  <c r="BM43" i="13"/>
  <c r="BG43" i="13"/>
  <c r="R43" i="13"/>
  <c r="BH43" i="13"/>
  <c r="BC43" i="13"/>
  <c r="BK43" i="13"/>
  <c r="BD43" i="13"/>
  <c r="BL43" i="13"/>
  <c r="BZ43" i="13"/>
  <c r="CD43" i="13"/>
  <c r="CH43" i="13"/>
  <c r="T43" i="13"/>
  <c r="CC43" i="13"/>
  <c r="CG43" i="13"/>
  <c r="CK43" i="13"/>
  <c r="CE43" i="13"/>
  <c r="CF43" i="13"/>
  <c r="CA43" i="13"/>
  <c r="CI43" i="13"/>
  <c r="CB43" i="13"/>
  <c r="CJ43" i="13"/>
  <c r="D43" i="15"/>
  <c r="A43" i="14"/>
  <c r="AO43" i="14"/>
  <c r="AD43" i="14" s="1"/>
  <c r="AS43" i="14"/>
  <c r="AH43" i="14" s="1"/>
  <c r="AW43" i="14"/>
  <c r="AP43" i="14"/>
  <c r="AE43" i="14" s="1"/>
  <c r="AT43" i="14"/>
  <c r="AI43" i="14" s="1"/>
  <c r="AM43" i="14"/>
  <c r="AB43" i="14" s="1"/>
  <c r="AQ43" i="14"/>
  <c r="AF43" i="14" s="1"/>
  <c r="AU43" i="14"/>
  <c r="AN43" i="14"/>
  <c r="AC43" i="14" s="1"/>
  <c r="AR43" i="14"/>
  <c r="AG43" i="14" s="1"/>
  <c r="AV43" i="14"/>
  <c r="D50" i="15"/>
  <c r="A50" i="14"/>
  <c r="N44" i="18"/>
  <c r="CZ23" i="13"/>
  <c r="DD23" i="13"/>
  <c r="DH23" i="13"/>
  <c r="DA23" i="13"/>
  <c r="DE23" i="13"/>
  <c r="DI23" i="13"/>
  <c r="CX23" i="13"/>
  <c r="DB23" i="13"/>
  <c r="DF23" i="13"/>
  <c r="V23" i="13"/>
  <c r="CY23" i="13"/>
  <c r="DC23" i="13"/>
  <c r="DG23" i="13"/>
  <c r="AR23" i="13"/>
  <c r="AV23" i="13"/>
  <c r="AZ23" i="13"/>
  <c r="AS23" i="13"/>
  <c r="AW23" i="13"/>
  <c r="BA23" i="13"/>
  <c r="Q23" i="13"/>
  <c r="AP23" i="13"/>
  <c r="AT23" i="13"/>
  <c r="AX23" i="13"/>
  <c r="AQ23" i="13"/>
  <c r="AU23" i="13"/>
  <c r="AY23" i="13"/>
  <c r="W23" i="13"/>
  <c r="DL23" i="13"/>
  <c r="DP23" i="13"/>
  <c r="DT23" i="13"/>
  <c r="DM23" i="13"/>
  <c r="DQ23" i="13"/>
  <c r="DU23" i="13"/>
  <c r="DJ23" i="13"/>
  <c r="DN23" i="13"/>
  <c r="DR23" i="13"/>
  <c r="DK23" i="13"/>
  <c r="DO23" i="13"/>
  <c r="DS23" i="13"/>
  <c r="O45" i="18"/>
  <c r="O44" i="18"/>
  <c r="F46" i="18"/>
  <c r="F43" i="18"/>
  <c r="F41" i="18"/>
  <c r="S34" i="13"/>
  <c r="BP34" i="13"/>
  <c r="BT34" i="13"/>
  <c r="BX34" i="13"/>
  <c r="BQ34" i="13"/>
  <c r="BU34" i="13"/>
  <c r="BY34" i="13"/>
  <c r="BN34" i="13"/>
  <c r="BR34" i="13"/>
  <c r="BV34" i="13"/>
  <c r="BO34" i="13"/>
  <c r="BS34" i="13"/>
  <c r="BW34" i="13"/>
  <c r="BC12" i="13"/>
  <c r="BG12" i="13"/>
  <c r="BE12" i="13"/>
  <c r="BJ12" i="13"/>
  <c r="BF12" i="13"/>
  <c r="BK12" i="13"/>
  <c r="BB12" i="13"/>
  <c r="BH12" i="13"/>
  <c r="BL12" i="13"/>
  <c r="BD12" i="13"/>
  <c r="BI12" i="13"/>
  <c r="BM12" i="13"/>
  <c r="EJ34" i="13"/>
  <c r="EN34" i="13"/>
  <c r="ER34" i="13"/>
  <c r="EK34" i="13"/>
  <c r="EO34" i="13"/>
  <c r="ES34" i="13"/>
  <c r="EH34" i="13"/>
  <c r="EL34" i="13"/>
  <c r="EP34" i="13"/>
  <c r="EI34" i="13"/>
  <c r="EM34" i="13"/>
  <c r="EQ34" i="13"/>
  <c r="EV34" i="13"/>
  <c r="EZ34" i="13"/>
  <c r="FD34" i="13"/>
  <c r="EW34" i="13"/>
  <c r="FA34" i="13"/>
  <c r="FE34" i="13"/>
  <c r="ET34" i="13"/>
  <c r="EX34" i="13"/>
  <c r="FB34" i="13"/>
  <c r="EU34" i="13"/>
  <c r="EY34" i="13"/>
  <c r="FC34" i="13"/>
  <c r="CN34" i="13"/>
  <c r="CR34" i="13"/>
  <c r="CV34" i="13"/>
  <c r="CO34" i="13"/>
  <c r="CS34" i="13"/>
  <c r="CW34" i="13"/>
  <c r="U34" i="13"/>
  <c r="CL34" i="13"/>
  <c r="CP34" i="13"/>
  <c r="CT34" i="13"/>
  <c r="CM34" i="13"/>
  <c r="CQ34" i="13"/>
  <c r="CU34" i="13"/>
  <c r="FH34" i="13"/>
  <c r="FL34" i="13"/>
  <c r="FP34" i="13"/>
  <c r="FI34" i="13"/>
  <c r="FM34" i="13"/>
  <c r="FQ34" i="13"/>
  <c r="FF34" i="13"/>
  <c r="FJ34" i="13"/>
  <c r="FN34" i="13"/>
  <c r="FG34" i="13"/>
  <c r="FK34" i="13"/>
  <c r="FO34" i="13"/>
  <c r="D34" i="15"/>
  <c r="AP34" i="14"/>
  <c r="AE34" i="14" s="1"/>
  <c r="AT34" i="14"/>
  <c r="AI34" i="14" s="1"/>
  <c r="AM34" i="14"/>
  <c r="AB34" i="14" s="1"/>
  <c r="AQ34" i="14"/>
  <c r="AF34" i="14" s="1"/>
  <c r="AU34" i="14"/>
  <c r="AN34" i="14"/>
  <c r="AC34" i="14" s="1"/>
  <c r="AR34" i="14"/>
  <c r="AG34" i="14" s="1"/>
  <c r="AV34" i="14"/>
  <c r="A34" i="14"/>
  <c r="AO34" i="14"/>
  <c r="AD34" i="14" s="1"/>
  <c r="AS34" i="14"/>
  <c r="AH34" i="14" s="1"/>
  <c r="AW34" i="14"/>
  <c r="ET12" i="13"/>
  <c r="EX12" i="13"/>
  <c r="FB12" i="13"/>
  <c r="EU12" i="13"/>
  <c r="EY12" i="13"/>
  <c r="FC12" i="13"/>
  <c r="EV12" i="13"/>
  <c r="EZ12" i="13"/>
  <c r="FD12" i="13"/>
  <c r="EW12" i="13"/>
  <c r="FA12" i="13"/>
  <c r="FE12" i="13"/>
  <c r="BN12" i="13"/>
  <c r="BR12" i="13"/>
  <c r="BV12" i="13"/>
  <c r="BO12" i="13"/>
  <c r="BS12" i="13"/>
  <c r="BW12" i="13"/>
  <c r="BP12" i="13"/>
  <c r="BT12" i="13"/>
  <c r="BX12" i="13"/>
  <c r="BQ12" i="13"/>
  <c r="BU12" i="13"/>
  <c r="BY12" i="13"/>
  <c r="CL12" i="13"/>
  <c r="CP12" i="13"/>
  <c r="CT12" i="13"/>
  <c r="CM12" i="13"/>
  <c r="CQ12" i="13"/>
  <c r="CU12" i="13"/>
  <c r="CN12" i="13"/>
  <c r="CR12" i="13"/>
  <c r="CV12" i="13"/>
  <c r="CO12" i="13"/>
  <c r="CS12" i="13"/>
  <c r="CW12" i="13"/>
  <c r="AJ62" i="12"/>
  <c r="J12" i="17" s="1"/>
  <c r="ER62" i="12"/>
  <c r="EM62" i="12"/>
  <c r="EH62" i="12"/>
  <c r="M53" i="18" s="1"/>
  <c r="DE62" i="12"/>
  <c r="CZ62" i="12"/>
  <c r="J53" i="18" s="1"/>
  <c r="DF62" i="12"/>
  <c r="BY62" i="12"/>
  <c r="BT62" i="12"/>
  <c r="BO62" i="12"/>
  <c r="G53" i="18" s="1"/>
  <c r="FF16" i="13"/>
  <c r="FJ16" i="13"/>
  <c r="FN16" i="13"/>
  <c r="FG16" i="13"/>
  <c r="FK16" i="13"/>
  <c r="FO16" i="13"/>
  <c r="FH16" i="13"/>
  <c r="FL16" i="13"/>
  <c r="FP16" i="13"/>
  <c r="FI16" i="13"/>
  <c r="FM16" i="13"/>
  <c r="FQ16" i="13"/>
  <c r="ET16" i="13"/>
  <c r="EX16" i="13"/>
  <c r="FB16" i="13"/>
  <c r="EU16" i="13"/>
  <c r="EY16" i="13"/>
  <c r="FC16" i="13"/>
  <c r="EV16" i="13"/>
  <c r="EZ16" i="13"/>
  <c r="FD16" i="13"/>
  <c r="EW16" i="13"/>
  <c r="FA16" i="13"/>
  <c r="FE16" i="13"/>
  <c r="U16" i="13"/>
  <c r="CL16" i="13"/>
  <c r="CP16" i="13"/>
  <c r="CT16" i="13"/>
  <c r="CM16" i="13"/>
  <c r="CQ16" i="13"/>
  <c r="CU16" i="13"/>
  <c r="CN16" i="13"/>
  <c r="CR16" i="13"/>
  <c r="CV16" i="13"/>
  <c r="CO16" i="13"/>
  <c r="CS16" i="13"/>
  <c r="CW16" i="13"/>
  <c r="EV42" i="12"/>
  <c r="EV62" i="12" s="1"/>
  <c r="EZ42" i="12"/>
  <c r="EZ62" i="12" s="1"/>
  <c r="FD42" i="12"/>
  <c r="EW42" i="12"/>
  <c r="EW62" i="12" s="1"/>
  <c r="FA42" i="12"/>
  <c r="FA62" i="12" s="1"/>
  <c r="FE42" i="12"/>
  <c r="FE62" i="12" s="1"/>
  <c r="ET42" i="12"/>
  <c r="EX42" i="12"/>
  <c r="EX62" i="12" s="1"/>
  <c r="FB42" i="12"/>
  <c r="FB62" i="12" s="1"/>
  <c r="EU42" i="12"/>
  <c r="EU62" i="12" s="1"/>
  <c r="EY42" i="12"/>
  <c r="FC42" i="12"/>
  <c r="FC62" i="12" s="1"/>
  <c r="CN42" i="12"/>
  <c r="CN62" i="12" s="1"/>
  <c r="CR42" i="12"/>
  <c r="CR62" i="12" s="1"/>
  <c r="CV42" i="12"/>
  <c r="CO42" i="12"/>
  <c r="CO62" i="12" s="1"/>
  <c r="CS42" i="12"/>
  <c r="CS62" i="12" s="1"/>
  <c r="CW42" i="12"/>
  <c r="CW62" i="12" s="1"/>
  <c r="U42" i="12"/>
  <c r="U62" i="12" s="1"/>
  <c r="F30" i="17" s="1"/>
  <c r="CL42" i="12"/>
  <c r="CP42" i="12"/>
  <c r="CP62" i="12" s="1"/>
  <c r="CT42" i="12"/>
  <c r="CT62" i="12" s="1"/>
  <c r="CM42" i="12"/>
  <c r="CM62" i="12" s="1"/>
  <c r="CQ42" i="12"/>
  <c r="CU42" i="12"/>
  <c r="CU62" i="12" s="1"/>
  <c r="FH42" i="12"/>
  <c r="FL42" i="12"/>
  <c r="FL62" i="12" s="1"/>
  <c r="FP42" i="12"/>
  <c r="FP62" i="12" s="1"/>
  <c r="FI42" i="12"/>
  <c r="FI62" i="12" s="1"/>
  <c r="FM42" i="12"/>
  <c r="FQ42" i="12"/>
  <c r="FQ62" i="12" s="1"/>
  <c r="FF42" i="12"/>
  <c r="FF62" i="12" s="1"/>
  <c r="FJ42" i="12"/>
  <c r="FJ62" i="12" s="1"/>
  <c r="FN42" i="12"/>
  <c r="FG42" i="12"/>
  <c r="FG62" i="12" s="1"/>
  <c r="FK42" i="12"/>
  <c r="FK62" i="12" s="1"/>
  <c r="FO42" i="12"/>
  <c r="FO62" i="12" s="1"/>
  <c r="D42" i="14"/>
  <c r="A42" i="13"/>
  <c r="AD42" i="13"/>
  <c r="AH42" i="13"/>
  <c r="AL42" i="13"/>
  <c r="AC42" i="13"/>
  <c r="AG42" i="13"/>
  <c r="AK42" i="13"/>
  <c r="AI42" i="13"/>
  <c r="AB42" i="13"/>
  <c r="AB62" i="13" s="1"/>
  <c r="B13" i="17" s="1"/>
  <c r="AJ42" i="13"/>
  <c r="AE42" i="13"/>
  <c r="AF42" i="13"/>
  <c r="DV20" i="13"/>
  <c r="DZ20" i="13"/>
  <c r="ED20" i="13"/>
  <c r="DW20" i="13"/>
  <c r="EA20" i="13"/>
  <c r="EE20" i="13"/>
  <c r="DX20" i="13"/>
  <c r="EB20" i="13"/>
  <c r="EF20" i="13"/>
  <c r="X20" i="13"/>
  <c r="DY20" i="13"/>
  <c r="EC20" i="13"/>
  <c r="EG20" i="13"/>
  <c r="BN20" i="13"/>
  <c r="BR20" i="13"/>
  <c r="BV20" i="13"/>
  <c r="BO20" i="13"/>
  <c r="BS20" i="13"/>
  <c r="BW20" i="13"/>
  <c r="S20" i="13"/>
  <c r="BP20" i="13"/>
  <c r="BT20" i="13"/>
  <c r="BX20" i="13"/>
  <c r="BQ20" i="13"/>
  <c r="BU20" i="13"/>
  <c r="BY20" i="13"/>
  <c r="BB20" i="13"/>
  <c r="BF20" i="13"/>
  <c r="BJ20" i="13"/>
  <c r="R20" i="13"/>
  <c r="BC20" i="13"/>
  <c r="BG20" i="13"/>
  <c r="BK20" i="13"/>
  <c r="BD20" i="13"/>
  <c r="BH20" i="13"/>
  <c r="BL20" i="13"/>
  <c r="BE20" i="13"/>
  <c r="BI20" i="13"/>
  <c r="BM20" i="13"/>
  <c r="D20" i="15"/>
  <c r="A20" i="14"/>
  <c r="AO20" i="14"/>
  <c r="AD20" i="14" s="1"/>
  <c r="AS20" i="14"/>
  <c r="AH20" i="14" s="1"/>
  <c r="AW20" i="14"/>
  <c r="AP20" i="14"/>
  <c r="AE20" i="14" s="1"/>
  <c r="AT20" i="14"/>
  <c r="AI20" i="14" s="1"/>
  <c r="AM20" i="14"/>
  <c r="AB20" i="14" s="1"/>
  <c r="AQ20" i="14"/>
  <c r="AF20" i="14" s="1"/>
  <c r="AU20" i="14"/>
  <c r="AN20" i="14"/>
  <c r="AC20" i="14" s="1"/>
  <c r="AR20" i="14"/>
  <c r="AG20" i="14" s="1"/>
  <c r="AV20" i="14"/>
  <c r="D54" i="15"/>
  <c r="A54" i="14"/>
  <c r="DJ37" i="13"/>
  <c r="DN37" i="13"/>
  <c r="DR37" i="13"/>
  <c r="DK37" i="13"/>
  <c r="DO37" i="13"/>
  <c r="DS37" i="13"/>
  <c r="W37" i="13"/>
  <c r="DL37" i="13"/>
  <c r="DP37" i="13"/>
  <c r="DT37" i="13"/>
  <c r="DM37" i="13"/>
  <c r="DQ37" i="13"/>
  <c r="DU37" i="13"/>
  <c r="CX37" i="13"/>
  <c r="DB37" i="13"/>
  <c r="DF37" i="13"/>
  <c r="V37" i="13"/>
  <c r="CY37" i="13"/>
  <c r="DC37" i="13"/>
  <c r="DG37" i="13"/>
  <c r="CZ37" i="13"/>
  <c r="DD37" i="13"/>
  <c r="DH37" i="13"/>
  <c r="DA37" i="13"/>
  <c r="DE37" i="13"/>
  <c r="DI37" i="13"/>
  <c r="Q37" i="13"/>
  <c r="AP37" i="13"/>
  <c r="AT37" i="13"/>
  <c r="AX37" i="13"/>
  <c r="AQ37" i="13"/>
  <c r="AU37" i="13"/>
  <c r="AY37" i="13"/>
  <c r="AR37" i="13"/>
  <c r="AV37" i="13"/>
  <c r="AZ37" i="13"/>
  <c r="AS37" i="13"/>
  <c r="AW37" i="13"/>
  <c r="BA37" i="13"/>
  <c r="EJ8" i="13"/>
  <c r="EN8" i="13"/>
  <c r="ER8" i="13"/>
  <c r="EI8" i="13"/>
  <c r="EM8" i="13"/>
  <c r="EQ8" i="13"/>
  <c r="EH8" i="13"/>
  <c r="EP8" i="13"/>
  <c r="EK8" i="13"/>
  <c r="ES8" i="13"/>
  <c r="EL8" i="13"/>
  <c r="EO8" i="13"/>
  <c r="EV8" i="13"/>
  <c r="EZ8" i="13"/>
  <c r="FD8" i="13"/>
  <c r="EU8" i="13"/>
  <c r="EY8" i="13"/>
  <c r="FC8" i="13"/>
  <c r="EX8" i="13"/>
  <c r="FA8" i="13"/>
  <c r="ET8" i="13"/>
  <c r="FB8" i="13"/>
  <c r="EW8" i="13"/>
  <c r="FE8" i="13"/>
  <c r="BP8" i="13"/>
  <c r="BT8" i="13"/>
  <c r="BX8" i="13"/>
  <c r="BO8" i="13"/>
  <c r="BS8" i="13"/>
  <c r="BW8" i="13"/>
  <c r="BN8" i="13"/>
  <c r="BV8" i="13"/>
  <c r="BQ8" i="13"/>
  <c r="BY8" i="13"/>
  <c r="BR8" i="13"/>
  <c r="BU8" i="13"/>
  <c r="D8" i="15"/>
  <c r="Q8" i="14"/>
  <c r="U8" i="14"/>
  <c r="Y8" i="14"/>
  <c r="AC8" i="14"/>
  <c r="AG8" i="14"/>
  <c r="AK8" i="14"/>
  <c r="AO8" i="14"/>
  <c r="AS8" i="14"/>
  <c r="AW8" i="14"/>
  <c r="R8" i="14"/>
  <c r="V8" i="14"/>
  <c r="Z8" i="14"/>
  <c r="AD8" i="14"/>
  <c r="AH8" i="14"/>
  <c r="AL8" i="14"/>
  <c r="AP8" i="14"/>
  <c r="AT8" i="14"/>
  <c r="A8" i="14"/>
  <c r="S8" i="14"/>
  <c r="W8" i="14"/>
  <c r="AA8" i="14"/>
  <c r="AE8" i="14"/>
  <c r="AI8" i="14"/>
  <c r="AM8" i="14"/>
  <c r="AQ8" i="14"/>
  <c r="AU8" i="14"/>
  <c r="T8" i="14"/>
  <c r="X8" i="14"/>
  <c r="AB8" i="14"/>
  <c r="AF8" i="14"/>
  <c r="AJ8" i="14"/>
  <c r="AN8" i="14"/>
  <c r="AR8" i="14"/>
  <c r="AV8" i="14"/>
  <c r="DV28" i="13"/>
  <c r="DZ28" i="13"/>
  <c r="ED28" i="13"/>
  <c r="DW28" i="13"/>
  <c r="EA28" i="13"/>
  <c r="EE28" i="13"/>
  <c r="DX28" i="13"/>
  <c r="EB28" i="13"/>
  <c r="EF28" i="13"/>
  <c r="X28" i="13"/>
  <c r="DY28" i="13"/>
  <c r="EC28" i="13"/>
  <c r="EG28" i="13"/>
  <c r="BN28" i="13"/>
  <c r="BR28" i="13"/>
  <c r="BV28" i="13"/>
  <c r="BO28" i="13"/>
  <c r="BS28" i="13"/>
  <c r="BW28" i="13"/>
  <c r="S28" i="13"/>
  <c r="BP28" i="13"/>
  <c r="BT28" i="13"/>
  <c r="BX28" i="13"/>
  <c r="BQ28" i="13"/>
  <c r="BU28" i="13"/>
  <c r="BY28" i="13"/>
  <c r="BB28" i="13"/>
  <c r="BF28" i="13"/>
  <c r="BJ28" i="13"/>
  <c r="R28" i="13"/>
  <c r="BC28" i="13"/>
  <c r="BG28" i="13"/>
  <c r="BK28" i="13"/>
  <c r="BD28" i="13"/>
  <c r="BH28" i="13"/>
  <c r="BL28" i="13"/>
  <c r="BE28" i="13"/>
  <c r="BI28" i="13"/>
  <c r="BM28" i="13"/>
  <c r="D28" i="15"/>
  <c r="A28" i="14"/>
  <c r="AO28" i="14"/>
  <c r="AD28" i="14" s="1"/>
  <c r="AS28" i="14"/>
  <c r="AH28" i="14" s="1"/>
  <c r="AW28" i="14"/>
  <c r="AN28" i="14"/>
  <c r="AC28" i="14" s="1"/>
  <c r="AR28" i="14"/>
  <c r="AG28" i="14" s="1"/>
  <c r="AV28" i="14"/>
  <c r="AQ28" i="14"/>
  <c r="AF28" i="14" s="1"/>
  <c r="AT28" i="14"/>
  <c r="AI28" i="14" s="1"/>
  <c r="AM28" i="14"/>
  <c r="AB28" i="14" s="1"/>
  <c r="AU28" i="14"/>
  <c r="AP28" i="14"/>
  <c r="AE28" i="14" s="1"/>
  <c r="BZ30" i="13"/>
  <c r="CD30" i="13"/>
  <c r="CH30" i="13"/>
  <c r="CA30" i="13"/>
  <c r="CE30" i="13"/>
  <c r="CI30" i="13"/>
  <c r="CB30" i="13"/>
  <c r="CF30" i="13"/>
  <c r="CJ30" i="13"/>
  <c r="T30" i="13"/>
  <c r="CC30" i="13"/>
  <c r="CG30" i="13"/>
  <c r="CK30" i="13"/>
  <c r="EH30" i="13"/>
  <c r="EL30" i="13"/>
  <c r="EP30" i="13"/>
  <c r="EI30" i="13"/>
  <c r="EM30" i="13"/>
  <c r="EQ30" i="13"/>
  <c r="EJ30" i="13"/>
  <c r="EN30" i="13"/>
  <c r="ER30" i="13"/>
  <c r="EK30" i="13"/>
  <c r="EO30" i="13"/>
  <c r="ES30" i="13"/>
  <c r="BZ22" i="13"/>
  <c r="CD22" i="13"/>
  <c r="CH22" i="13"/>
  <c r="CA22" i="13"/>
  <c r="CE22" i="13"/>
  <c r="CI22" i="13"/>
  <c r="CB22" i="13"/>
  <c r="CF22" i="13"/>
  <c r="CJ22" i="13"/>
  <c r="T22" i="13"/>
  <c r="CC22" i="13"/>
  <c r="CG22" i="13"/>
  <c r="CK22" i="13"/>
  <c r="EH22" i="13"/>
  <c r="EL22" i="13"/>
  <c r="EP22" i="13"/>
  <c r="EI22" i="13"/>
  <c r="EM22" i="13"/>
  <c r="EQ22" i="13"/>
  <c r="EJ22" i="13"/>
  <c r="EN22" i="13"/>
  <c r="ER22" i="13"/>
  <c r="EK22" i="13"/>
  <c r="EO22" i="13"/>
  <c r="ES22" i="13"/>
  <c r="D53" i="15"/>
  <c r="A53" i="14"/>
  <c r="DV26" i="13"/>
  <c r="DZ26" i="13"/>
  <c r="ED26" i="13"/>
  <c r="DW26" i="13"/>
  <c r="EA26" i="13"/>
  <c r="EE26" i="13"/>
  <c r="DX26" i="13"/>
  <c r="EB26" i="13"/>
  <c r="EF26" i="13"/>
  <c r="X26" i="13"/>
  <c r="DY26" i="13"/>
  <c r="EC26" i="13"/>
  <c r="EG26" i="13"/>
  <c r="BN26" i="13"/>
  <c r="BR26" i="13"/>
  <c r="BV26" i="13"/>
  <c r="BO26" i="13"/>
  <c r="BS26" i="13"/>
  <c r="BW26" i="13"/>
  <c r="S26" i="13"/>
  <c r="BP26" i="13"/>
  <c r="BT26" i="13"/>
  <c r="BX26" i="13"/>
  <c r="BQ26" i="13"/>
  <c r="BU26" i="13"/>
  <c r="BY26" i="13"/>
  <c r="BB26" i="13"/>
  <c r="BF26" i="13"/>
  <c r="BJ26" i="13"/>
  <c r="R26" i="13"/>
  <c r="BC26" i="13"/>
  <c r="BG26" i="13"/>
  <c r="BK26" i="13"/>
  <c r="BD26" i="13"/>
  <c r="BH26" i="13"/>
  <c r="BL26" i="13"/>
  <c r="BE26" i="13"/>
  <c r="BI26" i="13"/>
  <c r="BM26" i="13"/>
  <c r="D26" i="15"/>
  <c r="AM26" i="14"/>
  <c r="AB26" i="14" s="1"/>
  <c r="AQ26" i="14"/>
  <c r="AF26" i="14" s="1"/>
  <c r="AU26" i="14"/>
  <c r="AP26" i="14"/>
  <c r="AE26" i="14" s="1"/>
  <c r="AT26" i="14"/>
  <c r="AI26" i="14" s="1"/>
  <c r="AR26" i="14"/>
  <c r="AG26" i="14" s="1"/>
  <c r="AS26" i="14"/>
  <c r="AH26" i="14" s="1"/>
  <c r="A26" i="14"/>
  <c r="AN26" i="14"/>
  <c r="AC26" i="14" s="1"/>
  <c r="AV26" i="14"/>
  <c r="AO26" i="14"/>
  <c r="AD26" i="14" s="1"/>
  <c r="AW26" i="14"/>
  <c r="BB39" i="13"/>
  <c r="BF39" i="13"/>
  <c r="BJ39" i="13"/>
  <c r="BE39" i="13"/>
  <c r="BI39" i="13"/>
  <c r="BM39" i="13"/>
  <c r="BC39" i="13"/>
  <c r="BK39" i="13"/>
  <c r="BD39" i="13"/>
  <c r="BL39" i="13"/>
  <c r="BG39" i="13"/>
  <c r="R39" i="13"/>
  <c r="BH39" i="13"/>
  <c r="BN39" i="13"/>
  <c r="BR39" i="13"/>
  <c r="BV39" i="13"/>
  <c r="BQ39" i="13"/>
  <c r="BU39" i="13"/>
  <c r="BY39" i="13"/>
  <c r="S39" i="13"/>
  <c r="BS39" i="13"/>
  <c r="BT39" i="13"/>
  <c r="BO39" i="13"/>
  <c r="BW39" i="13"/>
  <c r="BP39" i="13"/>
  <c r="BX39" i="13"/>
  <c r="EH39" i="13"/>
  <c r="EL39" i="13"/>
  <c r="EP39" i="13"/>
  <c r="EK39" i="13"/>
  <c r="EO39" i="13"/>
  <c r="ES39" i="13"/>
  <c r="EM39" i="13"/>
  <c r="EN39" i="13"/>
  <c r="EI39" i="13"/>
  <c r="EQ39" i="13"/>
  <c r="EJ39" i="13"/>
  <c r="ER39" i="13"/>
  <c r="EW10" i="13"/>
  <c r="FA10" i="13"/>
  <c r="FE10" i="13"/>
  <c r="EV10" i="13"/>
  <c r="FB10" i="13"/>
  <c r="EX10" i="13"/>
  <c r="FC10" i="13"/>
  <c r="ET10" i="13"/>
  <c r="EY10" i="13"/>
  <c r="FD10" i="13"/>
  <c r="EU10" i="13"/>
  <c r="EZ10" i="13"/>
  <c r="DY10" i="13"/>
  <c r="EC10" i="13"/>
  <c r="EG10" i="13"/>
  <c r="DV10" i="13"/>
  <c r="EA10" i="13"/>
  <c r="EF10" i="13"/>
  <c r="DW10" i="13"/>
  <c r="EB10" i="13"/>
  <c r="DX10" i="13"/>
  <c r="ED10" i="13"/>
  <c r="DZ10" i="13"/>
  <c r="EE10" i="13"/>
  <c r="AP10" i="13"/>
  <c r="AT10" i="13"/>
  <c r="AX10" i="13"/>
  <c r="AS10" i="13"/>
  <c r="AW10" i="13"/>
  <c r="BA10" i="13"/>
  <c r="AU10" i="13"/>
  <c r="AV10" i="13"/>
  <c r="AQ10" i="13"/>
  <c r="AY10" i="13"/>
  <c r="AR10" i="13"/>
  <c r="AZ10" i="13"/>
  <c r="EV15" i="13"/>
  <c r="EZ15" i="13"/>
  <c r="FD15" i="13"/>
  <c r="EW15" i="13"/>
  <c r="FA15" i="13"/>
  <c r="FE15" i="13"/>
  <c r="ET15" i="13"/>
  <c r="EX15" i="13"/>
  <c r="FB15" i="13"/>
  <c r="EU15" i="13"/>
  <c r="EY15" i="13"/>
  <c r="FC15" i="13"/>
  <c r="CN15" i="13"/>
  <c r="CR15" i="13"/>
  <c r="CV15" i="13"/>
  <c r="CO15" i="13"/>
  <c r="CS15" i="13"/>
  <c r="CW15" i="13"/>
  <c r="U15" i="13"/>
  <c r="CL15" i="13"/>
  <c r="CP15" i="13"/>
  <c r="CT15" i="13"/>
  <c r="CM15" i="13"/>
  <c r="CQ15" i="13"/>
  <c r="CU15" i="13"/>
  <c r="FH15" i="13"/>
  <c r="FL15" i="13"/>
  <c r="FP15" i="13"/>
  <c r="FI15" i="13"/>
  <c r="FM15" i="13"/>
  <c r="FQ15" i="13"/>
  <c r="FF15" i="13"/>
  <c r="FJ15" i="13"/>
  <c r="FN15" i="13"/>
  <c r="FG15" i="13"/>
  <c r="FK15" i="13"/>
  <c r="FO15" i="13"/>
  <c r="D15" i="15"/>
  <c r="AP15" i="14"/>
  <c r="AE15" i="14" s="1"/>
  <c r="AT15" i="14"/>
  <c r="AI15" i="14" s="1"/>
  <c r="AM15" i="14"/>
  <c r="AB15" i="14" s="1"/>
  <c r="AQ15" i="14"/>
  <c r="AF15" i="14" s="1"/>
  <c r="AU15" i="14"/>
  <c r="AN15" i="14"/>
  <c r="AC15" i="14" s="1"/>
  <c r="AR15" i="14"/>
  <c r="AG15" i="14" s="1"/>
  <c r="AV15" i="14"/>
  <c r="A15" i="14"/>
  <c r="AO15" i="14"/>
  <c r="AD15" i="14" s="1"/>
  <c r="AS15" i="14"/>
  <c r="AH15" i="14" s="1"/>
  <c r="AW15" i="14"/>
  <c r="BZ35" i="13"/>
  <c r="CD35" i="13"/>
  <c r="CH35" i="13"/>
  <c r="CA35" i="13"/>
  <c r="CE35" i="13"/>
  <c r="CI35" i="13"/>
  <c r="CB35" i="13"/>
  <c r="CF35" i="13"/>
  <c r="CJ35" i="13"/>
  <c r="T35" i="13"/>
  <c r="CC35" i="13"/>
  <c r="CG35" i="13"/>
  <c r="CK35" i="13"/>
  <c r="EH35" i="13"/>
  <c r="EL35" i="13"/>
  <c r="EP35" i="13"/>
  <c r="EI35" i="13"/>
  <c r="EM35" i="13"/>
  <c r="EQ35" i="13"/>
  <c r="EJ35" i="13"/>
  <c r="EN35" i="13"/>
  <c r="ER35" i="13"/>
  <c r="EK35" i="13"/>
  <c r="EO35" i="13"/>
  <c r="ES35" i="13"/>
  <c r="AK62" i="12"/>
  <c r="K12" i="17" s="1"/>
  <c r="FD62" i="12"/>
  <c r="EY62" i="12"/>
  <c r="ET62" i="12"/>
  <c r="DQ62" i="12"/>
  <c r="DL62" i="12"/>
  <c r="DR62" i="12"/>
  <c r="O3" i="13"/>
  <c r="C62" i="13"/>
  <c r="AN2" i="13" s="1"/>
  <c r="AO2" i="13" s="1"/>
  <c r="A25" i="2"/>
  <c r="CZ19" i="13"/>
  <c r="DD19" i="13"/>
  <c r="DH19" i="13"/>
  <c r="DA19" i="13"/>
  <c r="DE19" i="13"/>
  <c r="DI19" i="13"/>
  <c r="CX19" i="13"/>
  <c r="DB19" i="13"/>
  <c r="DF19" i="13"/>
  <c r="V19" i="13"/>
  <c r="CY19" i="13"/>
  <c r="DC19" i="13"/>
  <c r="DG19" i="13"/>
  <c r="AR19" i="13"/>
  <c r="AV19" i="13"/>
  <c r="AZ19" i="13"/>
  <c r="AS19" i="13"/>
  <c r="AW19" i="13"/>
  <c r="BA19" i="13"/>
  <c r="Q19" i="13"/>
  <c r="AP19" i="13"/>
  <c r="AT19" i="13"/>
  <c r="AX19" i="13"/>
  <c r="AQ19" i="13"/>
  <c r="AU19" i="13"/>
  <c r="AY19" i="13"/>
  <c r="W19" i="13"/>
  <c r="DL19" i="13"/>
  <c r="DP19" i="13"/>
  <c r="DT19" i="13"/>
  <c r="DM19" i="13"/>
  <c r="DQ19" i="13"/>
  <c r="DU19" i="13"/>
  <c r="DJ19" i="13"/>
  <c r="DN19" i="13"/>
  <c r="DR19" i="13"/>
  <c r="DK19" i="13"/>
  <c r="DO19" i="13"/>
  <c r="DS19" i="13"/>
  <c r="EJ32" i="13"/>
  <c r="EN32" i="13"/>
  <c r="ER32" i="13"/>
  <c r="EK32" i="13"/>
  <c r="EO32" i="13"/>
  <c r="ES32" i="13"/>
  <c r="EH32" i="13"/>
  <c r="EL32" i="13"/>
  <c r="EP32" i="13"/>
  <c r="EI32" i="13"/>
  <c r="EM32" i="13"/>
  <c r="EQ32" i="13"/>
  <c r="CB32" i="13"/>
  <c r="CF32" i="13"/>
  <c r="CJ32" i="13"/>
  <c r="T32" i="13"/>
  <c r="CC32" i="13"/>
  <c r="CG32" i="13"/>
  <c r="CK32" i="13"/>
  <c r="BZ32" i="13"/>
  <c r="CD32" i="13"/>
  <c r="CH32" i="13"/>
  <c r="CA32" i="13"/>
  <c r="CE32" i="13"/>
  <c r="CI32" i="13"/>
  <c r="DJ14" i="13"/>
  <c r="DN14" i="13"/>
  <c r="DR14" i="13"/>
  <c r="DK14" i="13"/>
  <c r="DO14" i="13"/>
  <c r="DS14" i="13"/>
  <c r="W14" i="13"/>
  <c r="DL14" i="13"/>
  <c r="DP14" i="13"/>
  <c r="DT14" i="13"/>
  <c r="DM14" i="13"/>
  <c r="DQ14" i="13"/>
  <c r="DU14" i="13"/>
  <c r="CX14" i="13"/>
  <c r="DB14" i="13"/>
  <c r="DF14" i="13"/>
  <c r="V14" i="13"/>
  <c r="CY14" i="13"/>
  <c r="DC14" i="13"/>
  <c r="DG14" i="13"/>
  <c r="CZ14" i="13"/>
  <c r="DD14" i="13"/>
  <c r="DH14" i="13"/>
  <c r="DA14" i="13"/>
  <c r="DE14" i="13"/>
  <c r="DI14" i="13"/>
  <c r="Q14" i="13"/>
  <c r="AP14" i="13"/>
  <c r="AT14" i="13"/>
  <c r="AX14" i="13"/>
  <c r="AQ14" i="13"/>
  <c r="AU14" i="13"/>
  <c r="AY14" i="13"/>
  <c r="AR14" i="13"/>
  <c r="AV14" i="13"/>
  <c r="AZ14" i="13"/>
  <c r="AS14" i="13"/>
  <c r="AW14" i="13"/>
  <c r="BA14" i="13"/>
  <c r="N50" i="18"/>
  <c r="N39" i="18"/>
  <c r="F45" i="18"/>
  <c r="EV13" i="13"/>
  <c r="EZ13" i="13"/>
  <c r="FD13" i="13"/>
  <c r="EW13" i="13"/>
  <c r="FA13" i="13"/>
  <c r="FE13" i="13"/>
  <c r="ET13" i="13"/>
  <c r="EX13" i="13"/>
  <c r="FB13" i="13"/>
  <c r="EU13" i="13"/>
  <c r="EY13" i="13"/>
  <c r="FC13" i="13"/>
  <c r="CN13" i="13"/>
  <c r="CR13" i="13"/>
  <c r="CV13" i="13"/>
  <c r="CO13" i="13"/>
  <c r="CS13" i="13"/>
  <c r="CW13" i="13"/>
  <c r="U13" i="13"/>
  <c r="CL13" i="13"/>
  <c r="CP13" i="13"/>
  <c r="CT13" i="13"/>
  <c r="CM13" i="13"/>
  <c r="CQ13" i="13"/>
  <c r="CU13" i="13"/>
  <c r="FH13" i="13"/>
  <c r="FL13" i="13"/>
  <c r="FP13" i="13"/>
  <c r="FI13" i="13"/>
  <c r="FM13" i="13"/>
  <c r="FQ13" i="13"/>
  <c r="FF13" i="13"/>
  <c r="FJ13" i="13"/>
  <c r="FN13" i="13"/>
  <c r="FG13" i="13"/>
  <c r="FK13" i="13"/>
  <c r="FO13" i="13"/>
  <c r="D13" i="15"/>
  <c r="AN13" i="14"/>
  <c r="AC13" i="14" s="1"/>
  <c r="AR13" i="14"/>
  <c r="AG13" i="14" s="1"/>
  <c r="AV13" i="14"/>
  <c r="A13" i="14"/>
  <c r="AO13" i="14"/>
  <c r="AD13" i="14" s="1"/>
  <c r="AS13" i="14"/>
  <c r="AH13" i="14" s="1"/>
  <c r="AW13" i="14"/>
  <c r="AP13" i="14"/>
  <c r="AE13" i="14" s="1"/>
  <c r="AT13" i="14"/>
  <c r="AI13" i="14" s="1"/>
  <c r="AM13" i="14"/>
  <c r="AB13" i="14" s="1"/>
  <c r="AQ13" i="14"/>
  <c r="AF13" i="14" s="1"/>
  <c r="AU13" i="14"/>
  <c r="CA9" i="13"/>
  <c r="CE9" i="13"/>
  <c r="CI9" i="13"/>
  <c r="BZ9" i="13"/>
  <c r="CD9" i="13"/>
  <c r="CH9" i="13"/>
  <c r="CG9" i="13"/>
  <c r="CB9" i="13"/>
  <c r="CJ9" i="13"/>
  <c r="CC9" i="13"/>
  <c r="CK9" i="13"/>
  <c r="CF9" i="13"/>
  <c r="BO9" i="13"/>
  <c r="BS9" i="13"/>
  <c r="BW9" i="13"/>
  <c r="BN9" i="13"/>
  <c r="BR9" i="13"/>
  <c r="BV9" i="13"/>
  <c r="BQ9" i="13"/>
  <c r="BY9" i="13"/>
  <c r="BT9" i="13"/>
  <c r="BU9" i="13"/>
  <c r="BP9" i="13"/>
  <c r="BX9" i="13"/>
  <c r="BC9" i="13"/>
  <c r="BG9" i="13"/>
  <c r="BK9" i="13"/>
  <c r="BB9" i="13"/>
  <c r="BF9" i="13"/>
  <c r="BJ9" i="13"/>
  <c r="BI9" i="13"/>
  <c r="BD9" i="13"/>
  <c r="BL9" i="13"/>
  <c r="BE9" i="13"/>
  <c r="BM9" i="13"/>
  <c r="BH9" i="13"/>
  <c r="D9" i="15"/>
  <c r="R9" i="14"/>
  <c r="V9" i="14"/>
  <c r="Z9" i="14"/>
  <c r="AD9" i="14"/>
  <c r="AH9" i="14"/>
  <c r="AL9" i="14"/>
  <c r="AP9" i="14"/>
  <c r="AT9" i="14"/>
  <c r="A9" i="14"/>
  <c r="S9" i="14"/>
  <c r="W9" i="14"/>
  <c r="AA9" i="14"/>
  <c r="AE9" i="14"/>
  <c r="AI9" i="14"/>
  <c r="AM9" i="14"/>
  <c r="AQ9" i="14"/>
  <c r="AU9" i="14"/>
  <c r="T9" i="14"/>
  <c r="X9" i="14"/>
  <c r="AB9" i="14"/>
  <c r="AF9" i="14"/>
  <c r="AJ9" i="14"/>
  <c r="AN9" i="14"/>
  <c r="AR9" i="14"/>
  <c r="AV9" i="14"/>
  <c r="Q9" i="14"/>
  <c r="U9" i="14"/>
  <c r="Y9" i="14"/>
  <c r="AC9" i="14"/>
  <c r="AG9" i="14"/>
  <c r="AK9" i="14"/>
  <c r="AO9" i="14"/>
  <c r="AS9" i="14"/>
  <c r="AW9" i="14"/>
  <c r="DJ33" i="13"/>
  <c r="DN33" i="13"/>
  <c r="DR33" i="13"/>
  <c r="DK33" i="13"/>
  <c r="DO33" i="13"/>
  <c r="DS33" i="13"/>
  <c r="W33" i="13"/>
  <c r="DL33" i="13"/>
  <c r="DP33" i="13"/>
  <c r="DT33" i="13"/>
  <c r="DM33" i="13"/>
  <c r="DQ33" i="13"/>
  <c r="DU33" i="13"/>
  <c r="CX33" i="13"/>
  <c r="DB33" i="13"/>
  <c r="DF33" i="13"/>
  <c r="V33" i="13"/>
  <c r="CY33" i="13"/>
  <c r="DC33" i="13"/>
  <c r="DG33" i="13"/>
  <c r="CZ33" i="13"/>
  <c r="DD33" i="13"/>
  <c r="DH33" i="13"/>
  <c r="DA33" i="13"/>
  <c r="DE33" i="13"/>
  <c r="DI33" i="13"/>
  <c r="Q33" i="13"/>
  <c r="AP33" i="13"/>
  <c r="AT33" i="13"/>
  <c r="AX33" i="13"/>
  <c r="AQ33" i="13"/>
  <c r="AU33" i="13"/>
  <c r="AY33" i="13"/>
  <c r="AR33" i="13"/>
  <c r="AV33" i="13"/>
  <c r="AZ33" i="13"/>
  <c r="AS33" i="13"/>
  <c r="AW33" i="13"/>
  <c r="BA33" i="13"/>
  <c r="BA62" i="12"/>
  <c r="AV62" i="12"/>
  <c r="AQ62" i="12"/>
  <c r="W25" i="17"/>
  <c r="W51" i="17"/>
  <c r="W38" i="17"/>
  <c r="FM62" i="12"/>
  <c r="FH62" i="12"/>
  <c r="FN62" i="12"/>
  <c r="CK62" i="12"/>
  <c r="CF62" i="12"/>
  <c r="CA62" i="12"/>
  <c r="CZ29" i="13"/>
  <c r="DD29" i="13"/>
  <c r="DH29" i="13"/>
  <c r="DA29" i="13"/>
  <c r="DE29" i="13"/>
  <c r="DI29" i="13"/>
  <c r="CX29" i="13"/>
  <c r="DB29" i="13"/>
  <c r="DF29" i="13"/>
  <c r="V29" i="13"/>
  <c r="CY29" i="13"/>
  <c r="DC29" i="13"/>
  <c r="DG29" i="13"/>
  <c r="AR29" i="13"/>
  <c r="AV29" i="13"/>
  <c r="AZ29" i="13"/>
  <c r="AS29" i="13"/>
  <c r="AW29" i="13"/>
  <c r="BA29" i="13"/>
  <c r="Q29" i="13"/>
  <c r="AP29" i="13"/>
  <c r="AT29" i="13"/>
  <c r="AX29" i="13"/>
  <c r="AQ29" i="13"/>
  <c r="AU29" i="13"/>
  <c r="AY29" i="13"/>
  <c r="W29" i="13"/>
  <c r="DL29" i="13"/>
  <c r="DP29" i="13"/>
  <c r="DT29" i="13"/>
  <c r="DM29" i="13"/>
  <c r="DQ29" i="13"/>
  <c r="DU29" i="13"/>
  <c r="DJ29" i="13"/>
  <c r="DN29" i="13"/>
  <c r="DR29" i="13"/>
  <c r="DK29" i="13"/>
  <c r="DO29" i="13"/>
  <c r="DS29" i="13"/>
  <c r="N47" i="18"/>
  <c r="BZ24" i="13"/>
  <c r="CD24" i="13"/>
  <c r="CH24" i="13"/>
  <c r="CA24" i="13"/>
  <c r="CE24" i="13"/>
  <c r="CI24" i="13"/>
  <c r="CB24" i="13"/>
  <c r="CF24" i="13"/>
  <c r="CJ24" i="13"/>
  <c r="T24" i="13"/>
  <c r="CC24" i="13"/>
  <c r="CG24" i="13"/>
  <c r="CK24" i="13"/>
  <c r="EH24" i="13"/>
  <c r="EL24" i="13"/>
  <c r="EP24" i="13"/>
  <c r="EI24" i="13"/>
  <c r="EM24" i="13"/>
  <c r="EQ24" i="13"/>
  <c r="EJ24" i="13"/>
  <c r="EN24" i="13"/>
  <c r="ER24" i="13"/>
  <c r="EK24" i="13"/>
  <c r="EO24" i="13"/>
  <c r="ES24" i="13"/>
  <c r="BZ18" i="13"/>
  <c r="CD18" i="13"/>
  <c r="CH18" i="13"/>
  <c r="CA18" i="13"/>
  <c r="CE18" i="13"/>
  <c r="CI18" i="13"/>
  <c r="CB18" i="13"/>
  <c r="CF18" i="13"/>
  <c r="CJ18" i="13"/>
  <c r="T18" i="13"/>
  <c r="CC18" i="13"/>
  <c r="CG18" i="13"/>
  <c r="CK18" i="13"/>
  <c r="EH18" i="13"/>
  <c r="EL18" i="13"/>
  <c r="EP18" i="13"/>
  <c r="EI18" i="13"/>
  <c r="EM18" i="13"/>
  <c r="EQ18" i="13"/>
  <c r="EJ18" i="13"/>
  <c r="EN18" i="13"/>
  <c r="ER18" i="13"/>
  <c r="EK18" i="13"/>
  <c r="EO18" i="13"/>
  <c r="ES18" i="13"/>
  <c r="EJ25" i="13"/>
  <c r="EN25" i="13"/>
  <c r="ER25" i="13"/>
  <c r="EK25" i="13"/>
  <c r="EO25" i="13"/>
  <c r="ES25" i="13"/>
  <c r="EH25" i="13"/>
  <c r="EL25" i="13"/>
  <c r="EP25" i="13"/>
  <c r="EI25" i="13"/>
  <c r="EM25" i="13"/>
  <c r="EQ25" i="13"/>
  <c r="CB25" i="13"/>
  <c r="CF25" i="13"/>
  <c r="CJ25" i="13"/>
  <c r="T25" i="13"/>
  <c r="CC25" i="13"/>
  <c r="CG25" i="13"/>
  <c r="CK25" i="13"/>
  <c r="BZ25" i="13"/>
  <c r="CD25" i="13"/>
  <c r="CH25" i="13"/>
  <c r="CA25" i="13"/>
  <c r="CE25" i="13"/>
  <c r="CI25" i="13"/>
  <c r="FF41" i="13"/>
  <c r="FJ41" i="13"/>
  <c r="FN41" i="13"/>
  <c r="FI41" i="13"/>
  <c r="FM41" i="13"/>
  <c r="FQ41" i="13"/>
  <c r="FH41" i="13"/>
  <c r="FP41" i="13"/>
  <c r="FK41" i="13"/>
  <c r="FL41" i="13"/>
  <c r="FG41" i="13"/>
  <c r="FO41" i="13"/>
  <c r="U41" i="13"/>
  <c r="CL41" i="13"/>
  <c r="CP41" i="13"/>
  <c r="CT41" i="13"/>
  <c r="CO41" i="13"/>
  <c r="CS41" i="13"/>
  <c r="CW41" i="13"/>
  <c r="CN41" i="13"/>
  <c r="CV41" i="13"/>
  <c r="CQ41" i="13"/>
  <c r="CR41" i="13"/>
  <c r="CM41" i="13"/>
  <c r="CU41" i="13"/>
  <c r="EV38" i="13"/>
  <c r="EZ38" i="13"/>
  <c r="FD38" i="13"/>
  <c r="ET38" i="13"/>
  <c r="EX38" i="13"/>
  <c r="FB38" i="13"/>
  <c r="EU38" i="13"/>
  <c r="EY38" i="13"/>
  <c r="FC38" i="13"/>
  <c r="FE38" i="13"/>
  <c r="EW38" i="13"/>
  <c r="FA38" i="13"/>
  <c r="CN38" i="13"/>
  <c r="CR38" i="13"/>
  <c r="CV38" i="13"/>
  <c r="CO38" i="13"/>
  <c r="CS38" i="13"/>
  <c r="CW38" i="13"/>
  <c r="U38" i="13"/>
  <c r="CL38" i="13"/>
  <c r="CP38" i="13"/>
  <c r="CT38" i="13"/>
  <c r="CM38" i="13"/>
  <c r="CQ38" i="13"/>
  <c r="CU38" i="13"/>
  <c r="FH38" i="13"/>
  <c r="FL38" i="13"/>
  <c r="FP38" i="13"/>
  <c r="FF38" i="13"/>
  <c r="FJ38" i="13"/>
  <c r="FN38" i="13"/>
  <c r="FG38" i="13"/>
  <c r="FK38" i="13"/>
  <c r="FO38" i="13"/>
  <c r="FI38" i="13"/>
  <c r="FM38" i="13"/>
  <c r="FQ38" i="13"/>
  <c r="D38" i="15"/>
  <c r="AP38" i="14"/>
  <c r="AE38" i="14" s="1"/>
  <c r="AT38" i="14"/>
  <c r="AI38" i="14" s="1"/>
  <c r="AM38" i="14"/>
  <c r="AB38" i="14" s="1"/>
  <c r="AQ38" i="14"/>
  <c r="AF38" i="14" s="1"/>
  <c r="AU38" i="14"/>
  <c r="AN38" i="14"/>
  <c r="AC38" i="14" s="1"/>
  <c r="AR38" i="14"/>
  <c r="AG38" i="14" s="1"/>
  <c r="AV38" i="14"/>
  <c r="A38" i="14"/>
  <c r="AO38" i="14"/>
  <c r="AD38" i="14" s="1"/>
  <c r="AS38" i="14"/>
  <c r="AH38" i="14" s="1"/>
  <c r="AW38" i="14"/>
  <c r="EV21" i="13"/>
  <c r="EZ21" i="13"/>
  <c r="FD21" i="13"/>
  <c r="EW21" i="13"/>
  <c r="FA21" i="13"/>
  <c r="FE21" i="13"/>
  <c r="ET21" i="13"/>
  <c r="EX21" i="13"/>
  <c r="FB21" i="13"/>
  <c r="EU21" i="13"/>
  <c r="EY21" i="13"/>
  <c r="FC21" i="13"/>
  <c r="CN21" i="13"/>
  <c r="CR21" i="13"/>
  <c r="CV21" i="13"/>
  <c r="CO21" i="13"/>
  <c r="CS21" i="13"/>
  <c r="CW21" i="13"/>
  <c r="U21" i="13"/>
  <c r="CL21" i="13"/>
  <c r="CP21" i="13"/>
  <c r="CT21" i="13"/>
  <c r="CM21" i="13"/>
  <c r="CQ21" i="13"/>
  <c r="CU21" i="13"/>
  <c r="FH21" i="13"/>
  <c r="FL21" i="13"/>
  <c r="FP21" i="13"/>
  <c r="FI21" i="13"/>
  <c r="FM21" i="13"/>
  <c r="FQ21" i="13"/>
  <c r="FF21" i="13"/>
  <c r="FJ21" i="13"/>
  <c r="FN21" i="13"/>
  <c r="FG21" i="13"/>
  <c r="FK21" i="13"/>
  <c r="FO21" i="13"/>
  <c r="D21" i="15"/>
  <c r="AN21" i="14"/>
  <c r="AC21" i="14" s="1"/>
  <c r="AR21" i="14"/>
  <c r="AG21" i="14" s="1"/>
  <c r="AV21" i="14"/>
  <c r="A21" i="14"/>
  <c r="AO21" i="14"/>
  <c r="AD21" i="14" s="1"/>
  <c r="AS21" i="14"/>
  <c r="AH21" i="14" s="1"/>
  <c r="AW21" i="14"/>
  <c r="AP21" i="14"/>
  <c r="AE21" i="14" s="1"/>
  <c r="AT21" i="14"/>
  <c r="AI21" i="14" s="1"/>
  <c r="AM21" i="14"/>
  <c r="AB21" i="14" s="1"/>
  <c r="AQ21" i="14"/>
  <c r="AF21" i="14" s="1"/>
  <c r="AU21" i="14"/>
  <c r="D48" i="15"/>
  <c r="A48" i="14"/>
  <c r="O48" i="18"/>
  <c r="EJ36" i="13"/>
  <c r="EN36" i="13"/>
  <c r="ER36" i="13"/>
  <c r="EK36" i="13"/>
  <c r="EO36" i="13"/>
  <c r="ES36" i="13"/>
  <c r="EH36" i="13"/>
  <c r="EL36" i="13"/>
  <c r="EP36" i="13"/>
  <c r="EI36" i="13"/>
  <c r="EM36" i="13"/>
  <c r="EQ36" i="13"/>
  <c r="CB36" i="13"/>
  <c r="CF36" i="13"/>
  <c r="CJ36" i="13"/>
  <c r="T36" i="13"/>
  <c r="CC36" i="13"/>
  <c r="CG36" i="13"/>
  <c r="CK36" i="13"/>
  <c r="BZ36" i="13"/>
  <c r="CD36" i="13"/>
  <c r="CH36" i="13"/>
  <c r="CA36" i="13"/>
  <c r="CE36" i="13"/>
  <c r="CI36" i="13"/>
  <c r="D59" i="15"/>
  <c r="A59" i="14"/>
  <c r="DX40" i="13"/>
  <c r="EB40" i="13"/>
  <c r="EF40" i="13"/>
  <c r="DW40" i="13"/>
  <c r="EA40" i="13"/>
  <c r="EE40" i="13"/>
  <c r="DV40" i="13"/>
  <c r="ED40" i="13"/>
  <c r="DY40" i="13"/>
  <c r="EG40" i="13"/>
  <c r="DZ40" i="13"/>
  <c r="X40" i="13"/>
  <c r="EC40" i="13"/>
  <c r="AR40" i="13"/>
  <c r="AV40" i="13"/>
  <c r="AZ40" i="13"/>
  <c r="AQ40" i="13"/>
  <c r="AU40" i="13"/>
  <c r="AY40" i="13"/>
  <c r="Q40" i="13"/>
  <c r="AT40" i="13"/>
  <c r="AW40" i="13"/>
  <c r="AP40" i="13"/>
  <c r="AX40" i="13"/>
  <c r="AS40" i="13"/>
  <c r="BA40" i="13"/>
  <c r="FH40" i="13"/>
  <c r="FL40" i="13"/>
  <c r="FP40" i="13"/>
  <c r="FG40" i="13"/>
  <c r="FK40" i="13"/>
  <c r="FO40" i="13"/>
  <c r="FJ40" i="13"/>
  <c r="FM40" i="13"/>
  <c r="FF40" i="13"/>
  <c r="FN40" i="13"/>
  <c r="FI40" i="13"/>
  <c r="FQ40" i="13"/>
  <c r="D40" i="15"/>
  <c r="AN40" i="14"/>
  <c r="AC40" i="14" s="1"/>
  <c r="AR40" i="14"/>
  <c r="AG40" i="14" s="1"/>
  <c r="AV40" i="14"/>
  <c r="A40" i="14"/>
  <c r="AO40" i="14"/>
  <c r="AD40" i="14" s="1"/>
  <c r="AS40" i="14"/>
  <c r="AH40" i="14" s="1"/>
  <c r="AW40" i="14"/>
  <c r="AP40" i="14"/>
  <c r="AE40" i="14" s="1"/>
  <c r="AT40" i="14"/>
  <c r="AI40" i="14" s="1"/>
  <c r="AM40" i="14"/>
  <c r="AB40" i="14" s="1"/>
  <c r="AQ40" i="14"/>
  <c r="AF40" i="14" s="1"/>
  <c r="AU40" i="14"/>
  <c r="EV17" i="13"/>
  <c r="EZ17" i="13"/>
  <c r="FD17" i="13"/>
  <c r="EW17" i="13"/>
  <c r="FA17" i="13"/>
  <c r="FE17" i="13"/>
  <c r="ET17" i="13"/>
  <c r="EX17" i="13"/>
  <c r="FB17" i="13"/>
  <c r="EU17" i="13"/>
  <c r="EY17" i="13"/>
  <c r="FC17" i="13"/>
  <c r="CN17" i="13"/>
  <c r="CR17" i="13"/>
  <c r="CV17" i="13"/>
  <c r="CO17" i="13"/>
  <c r="CS17" i="13"/>
  <c r="CW17" i="13"/>
  <c r="U17" i="13"/>
  <c r="CL17" i="13"/>
  <c r="CP17" i="13"/>
  <c r="CT17" i="13"/>
  <c r="CM17" i="13"/>
  <c r="CQ17" i="13"/>
  <c r="CU17" i="13"/>
  <c r="FH17" i="13"/>
  <c r="FL17" i="13"/>
  <c r="FP17" i="13"/>
  <c r="FI17" i="13"/>
  <c r="FM17" i="13"/>
  <c r="FQ17" i="13"/>
  <c r="FF17" i="13"/>
  <c r="FJ17" i="13"/>
  <c r="FN17" i="13"/>
  <c r="FG17" i="13"/>
  <c r="FK17" i="13"/>
  <c r="FO17" i="13"/>
  <c r="D17" i="15"/>
  <c r="AN17" i="14"/>
  <c r="AC17" i="14" s="1"/>
  <c r="AR17" i="14"/>
  <c r="AG17" i="14" s="1"/>
  <c r="AV17" i="14"/>
  <c r="A17" i="14"/>
  <c r="AO17" i="14"/>
  <c r="AD17" i="14" s="1"/>
  <c r="AS17" i="14"/>
  <c r="AH17" i="14" s="1"/>
  <c r="AW17" i="14"/>
  <c r="AP17" i="14"/>
  <c r="AE17" i="14" s="1"/>
  <c r="AT17" i="14"/>
  <c r="AI17" i="14" s="1"/>
  <c r="AM17" i="14"/>
  <c r="AB17" i="14" s="1"/>
  <c r="AQ17" i="14"/>
  <c r="AF17" i="14" s="1"/>
  <c r="AU17" i="14"/>
  <c r="BE7" i="13"/>
  <c r="BI7" i="13"/>
  <c r="BM7" i="13"/>
  <c r="BD7" i="13"/>
  <c r="BH7" i="13"/>
  <c r="BL7" i="13"/>
  <c r="BC7" i="13"/>
  <c r="BK7" i="13"/>
  <c r="BF7" i="13"/>
  <c r="BG7" i="13"/>
  <c r="BB7" i="13"/>
  <c r="BJ7" i="13"/>
  <c r="AC62" i="13"/>
  <c r="C13" i="17" s="1"/>
  <c r="EK7" i="13"/>
  <c r="EO7" i="13"/>
  <c r="ES7" i="13"/>
  <c r="EJ7" i="13"/>
  <c r="EN7" i="13"/>
  <c r="ER7" i="13"/>
  <c r="EM7" i="13"/>
  <c r="EH7" i="13"/>
  <c r="EP7" i="13"/>
  <c r="EI7" i="13"/>
  <c r="EQ7" i="13"/>
  <c r="EL7" i="13"/>
  <c r="AJ62" i="13"/>
  <c r="J13" i="17" s="1"/>
  <c r="CN11" i="13"/>
  <c r="CR11" i="13"/>
  <c r="CV11" i="13"/>
  <c r="CM11" i="13"/>
  <c r="CS11" i="13"/>
  <c r="CO11" i="13"/>
  <c r="CT11" i="13"/>
  <c r="CP11" i="13"/>
  <c r="CU11" i="13"/>
  <c r="CL11" i="13"/>
  <c r="CQ11" i="13"/>
  <c r="CW11" i="13"/>
  <c r="EJ11" i="13"/>
  <c r="EN11" i="13"/>
  <c r="ER11" i="13"/>
  <c r="EI11" i="13"/>
  <c r="EO11" i="13"/>
  <c r="EK11" i="13"/>
  <c r="EP11" i="13"/>
  <c r="EL11" i="13"/>
  <c r="EQ11" i="13"/>
  <c r="EH11" i="13"/>
  <c r="EM11" i="13"/>
  <c r="ES11" i="13"/>
  <c r="FH11" i="13"/>
  <c r="FL11" i="13"/>
  <c r="FP11" i="13"/>
  <c r="FJ11" i="13"/>
  <c r="FO11" i="13"/>
  <c r="FF11" i="13"/>
  <c r="FK11" i="13"/>
  <c r="FQ11" i="13"/>
  <c r="FG11" i="13"/>
  <c r="FM11" i="13"/>
  <c r="FI11" i="13"/>
  <c r="FN11" i="13"/>
  <c r="DM7" i="13"/>
  <c r="DQ7" i="13"/>
  <c r="DU7" i="13"/>
  <c r="DL7" i="13"/>
  <c r="DP7" i="13"/>
  <c r="DT7" i="13"/>
  <c r="DO7" i="13"/>
  <c r="DJ7" i="13"/>
  <c r="DR7" i="13"/>
  <c r="DK7" i="13"/>
  <c r="DS7" i="13"/>
  <c r="DN7" i="13"/>
  <c r="AH62" i="13"/>
  <c r="H13" i="17" s="1"/>
  <c r="AF62" i="12"/>
  <c r="F12" i="17" s="1"/>
  <c r="CV62" i="12"/>
  <c r="CQ62" i="12"/>
  <c r="CL62" i="12"/>
  <c r="BE62" i="12"/>
  <c r="BK62" i="12"/>
  <c r="BF62" i="12"/>
  <c r="AI62" i="12"/>
  <c r="I12" i="17" s="1"/>
  <c r="EF62" i="12"/>
  <c r="EA62" i="12"/>
  <c r="DV62" i="12"/>
  <c r="EV27" i="13"/>
  <c r="EZ27" i="13"/>
  <c r="FD27" i="13"/>
  <c r="EW27" i="13"/>
  <c r="FA27" i="13"/>
  <c r="FE27" i="13"/>
  <c r="ET27" i="13"/>
  <c r="EX27" i="13"/>
  <c r="FB27" i="13"/>
  <c r="EU27" i="13"/>
  <c r="EY27" i="13"/>
  <c r="FC27" i="13"/>
  <c r="CN27" i="13"/>
  <c r="CR27" i="13"/>
  <c r="CV27" i="13"/>
  <c r="CO27" i="13"/>
  <c r="CS27" i="13"/>
  <c r="CW27" i="13"/>
  <c r="U27" i="13"/>
  <c r="CL27" i="13"/>
  <c r="CP27" i="13"/>
  <c r="CT27" i="13"/>
  <c r="CM27" i="13"/>
  <c r="CQ27" i="13"/>
  <c r="CU27" i="13"/>
  <c r="FH27" i="13"/>
  <c r="FL27" i="13"/>
  <c r="FP27" i="13"/>
  <c r="FI27" i="13"/>
  <c r="FM27" i="13"/>
  <c r="FQ27" i="13"/>
  <c r="FF27" i="13"/>
  <c r="FJ27" i="13"/>
  <c r="FN27" i="13"/>
  <c r="FG27" i="13"/>
  <c r="FK27" i="13"/>
  <c r="FO27" i="13"/>
  <c r="D27" i="15"/>
  <c r="AP27" i="14"/>
  <c r="AE27" i="14" s="1"/>
  <c r="AT27" i="14"/>
  <c r="AI27" i="14" s="1"/>
  <c r="A27" i="14"/>
  <c r="AO27" i="14"/>
  <c r="AD27" i="14" s="1"/>
  <c r="AS27" i="14"/>
  <c r="AH27" i="14" s="1"/>
  <c r="AW27" i="14"/>
  <c r="AM27" i="14"/>
  <c r="AB27" i="14" s="1"/>
  <c r="AU27" i="14"/>
  <c r="AN27" i="14"/>
  <c r="AC27" i="14" s="1"/>
  <c r="AV27" i="14"/>
  <c r="AQ27" i="14"/>
  <c r="AF27" i="14" s="1"/>
  <c r="AR27" i="14"/>
  <c r="AG27" i="14" s="1"/>
  <c r="FF43" i="13"/>
  <c r="FJ43" i="13"/>
  <c r="FN43" i="13"/>
  <c r="FI43" i="13"/>
  <c r="FO43" i="13"/>
  <c r="FK43" i="13"/>
  <c r="FP43" i="13"/>
  <c r="FG43" i="13"/>
  <c r="FL43" i="13"/>
  <c r="FQ43" i="13"/>
  <c r="FH43" i="13"/>
  <c r="FM43" i="13"/>
  <c r="EH43" i="13"/>
  <c r="EL43" i="13"/>
  <c r="EP43" i="13"/>
  <c r="EI43" i="13"/>
  <c r="EN43" i="13"/>
  <c r="ES43" i="13"/>
  <c r="EJ43" i="13"/>
  <c r="EO43" i="13"/>
  <c r="EK43" i="13"/>
  <c r="EQ43" i="13"/>
  <c r="EM43" i="13"/>
  <c r="ER43" i="13"/>
  <c r="O43" i="18"/>
  <c r="BD23" i="13"/>
  <c r="BH23" i="13"/>
  <c r="BL23" i="13"/>
  <c r="BE23" i="13"/>
  <c r="BI23" i="13"/>
  <c r="BM23" i="13"/>
  <c r="BB23" i="13"/>
  <c r="BF23" i="13"/>
  <c r="BJ23" i="13"/>
  <c r="R23" i="13"/>
  <c r="BC23" i="13"/>
  <c r="BG23" i="13"/>
  <c r="BK23" i="13"/>
  <c r="DX23" i="13"/>
  <c r="EB23" i="13"/>
  <c r="EF23" i="13"/>
  <c r="X23" i="13"/>
  <c r="DY23" i="13"/>
  <c r="EC23" i="13"/>
  <c r="EG23" i="13"/>
  <c r="DV23" i="13"/>
  <c r="DZ23" i="13"/>
  <c r="ED23" i="13"/>
  <c r="DW23" i="13"/>
  <c r="EA23" i="13"/>
  <c r="EE23" i="13"/>
  <c r="S23" i="13"/>
  <c r="BP23" i="13"/>
  <c r="BT23" i="13"/>
  <c r="BX23" i="13"/>
  <c r="BQ23" i="13"/>
  <c r="BU23" i="13"/>
  <c r="BY23" i="13"/>
  <c r="BN23" i="13"/>
  <c r="BR23" i="13"/>
  <c r="BV23" i="13"/>
  <c r="BO23" i="13"/>
  <c r="BS23" i="13"/>
  <c r="BW23" i="13"/>
  <c r="D56" i="15"/>
  <c r="A56" i="14"/>
  <c r="O46" i="18"/>
  <c r="N40" i="18"/>
  <c r="F42" i="18"/>
  <c r="I49" i="18"/>
  <c r="F47" i="18"/>
  <c r="I44" i="18"/>
  <c r="F44" i="18"/>
  <c r="K55" i="18" l="1"/>
  <c r="E57" i="18"/>
  <c r="N54" i="18"/>
  <c r="H60" i="18"/>
  <c r="E55" i="18"/>
  <c r="I53" i="18"/>
  <c r="K54" i="18"/>
  <c r="K52" i="18"/>
  <c r="O51" i="17"/>
  <c r="O38" i="17"/>
  <c r="O25" i="17"/>
  <c r="O51" i="18"/>
  <c r="O62" i="18"/>
  <c r="O53" i="18"/>
  <c r="O54" i="18"/>
  <c r="O55" i="18"/>
  <c r="O58" i="18"/>
  <c r="O61" i="18"/>
  <c r="O57" i="18"/>
  <c r="O56" i="18"/>
  <c r="O60" i="18"/>
  <c r="O52" i="18"/>
  <c r="O59" i="18"/>
  <c r="V25" i="17"/>
  <c r="V38" i="17"/>
  <c r="V51" i="17"/>
  <c r="T51" i="17"/>
  <c r="T38" i="17"/>
  <c r="T25" i="17"/>
  <c r="Q25" i="17"/>
  <c r="Q51" i="17"/>
  <c r="Q38" i="17"/>
  <c r="F51" i="18"/>
  <c r="F62" i="18"/>
  <c r="F57" i="18"/>
  <c r="F52" i="18"/>
  <c r="F54" i="18"/>
  <c r="F60" i="18"/>
  <c r="F53" i="18"/>
  <c r="F61" i="18"/>
  <c r="F55" i="18"/>
  <c r="F58" i="18"/>
  <c r="F59" i="18"/>
  <c r="F56" i="18"/>
  <c r="J61" i="18"/>
  <c r="J58" i="18"/>
  <c r="S25" i="17"/>
  <c r="S38" i="17"/>
  <c r="S51" i="17"/>
  <c r="J54" i="18"/>
  <c r="J55" i="18"/>
  <c r="R25" i="17"/>
  <c r="R38" i="17"/>
  <c r="R51" i="17"/>
  <c r="I59" i="18"/>
  <c r="G61" i="18"/>
  <c r="J59" i="18"/>
  <c r="P51" i="17"/>
  <c r="P25" i="17"/>
  <c r="P38" i="17"/>
  <c r="X27" i="14"/>
  <c r="DV27" i="14"/>
  <c r="DZ27" i="14"/>
  <c r="ED27" i="14"/>
  <c r="DY27" i="14"/>
  <c r="EC27" i="14"/>
  <c r="EG27" i="14"/>
  <c r="DW27" i="14"/>
  <c r="EE27" i="14"/>
  <c r="DX27" i="14"/>
  <c r="EF27" i="14"/>
  <c r="EA27" i="14"/>
  <c r="EB27" i="14"/>
  <c r="L51" i="18"/>
  <c r="L62" i="18"/>
  <c r="DX17" i="14"/>
  <c r="EB17" i="14"/>
  <c r="EF17" i="14"/>
  <c r="DY17" i="14"/>
  <c r="EC17" i="14"/>
  <c r="EG17" i="14"/>
  <c r="X17" i="14"/>
  <c r="DV17" i="14"/>
  <c r="DZ17" i="14"/>
  <c r="ED17" i="14"/>
  <c r="DW17" i="14"/>
  <c r="EA17" i="14"/>
  <c r="EE17" i="14"/>
  <c r="BP17" i="14"/>
  <c r="BT17" i="14"/>
  <c r="BX17" i="14"/>
  <c r="S17" i="14"/>
  <c r="BQ17" i="14"/>
  <c r="BU17" i="14"/>
  <c r="BY17" i="14"/>
  <c r="BN17" i="14"/>
  <c r="BR17" i="14"/>
  <c r="BV17" i="14"/>
  <c r="BO17" i="14"/>
  <c r="BS17" i="14"/>
  <c r="BW17" i="14"/>
  <c r="R17" i="14"/>
  <c r="BD17" i="14"/>
  <c r="BH17" i="14"/>
  <c r="BL17" i="14"/>
  <c r="BE17" i="14"/>
  <c r="BI17" i="14"/>
  <c r="BM17" i="14"/>
  <c r="BB17" i="14"/>
  <c r="BF17" i="14"/>
  <c r="BJ17" i="14"/>
  <c r="BC17" i="14"/>
  <c r="BG17" i="14"/>
  <c r="BK17" i="14"/>
  <c r="CN40" i="14"/>
  <c r="CR40" i="14"/>
  <c r="CV40" i="14"/>
  <c r="CO40" i="14"/>
  <c r="CS40" i="14"/>
  <c r="CW40" i="14"/>
  <c r="CL40" i="14"/>
  <c r="CP40" i="14"/>
  <c r="CT40" i="14"/>
  <c r="U40" i="14"/>
  <c r="CM40" i="14"/>
  <c r="CQ40" i="14"/>
  <c r="CU40" i="14"/>
  <c r="D48" i="16"/>
  <c r="A48" i="16" s="1"/>
  <c r="A48" i="15"/>
  <c r="DX21" i="14"/>
  <c r="EB21" i="14"/>
  <c r="EF21" i="14"/>
  <c r="DY21" i="14"/>
  <c r="EC21" i="14"/>
  <c r="EG21" i="14"/>
  <c r="X21" i="14"/>
  <c r="DV21" i="14"/>
  <c r="DZ21" i="14"/>
  <c r="ED21" i="14"/>
  <c r="DW21" i="14"/>
  <c r="EA21" i="14"/>
  <c r="EE21" i="14"/>
  <c r="BP21" i="14"/>
  <c r="BT21" i="14"/>
  <c r="BX21" i="14"/>
  <c r="S21" i="14"/>
  <c r="BQ21" i="14"/>
  <c r="BU21" i="14"/>
  <c r="BY21" i="14"/>
  <c r="BN21" i="14"/>
  <c r="BR21" i="14"/>
  <c r="BV21" i="14"/>
  <c r="BO21" i="14"/>
  <c r="BS21" i="14"/>
  <c r="BW21" i="14"/>
  <c r="R21" i="14"/>
  <c r="BD21" i="14"/>
  <c r="BH21" i="14"/>
  <c r="BL21" i="14"/>
  <c r="BE21" i="14"/>
  <c r="BI21" i="14"/>
  <c r="BM21" i="14"/>
  <c r="BB21" i="14"/>
  <c r="BF21" i="14"/>
  <c r="BJ21" i="14"/>
  <c r="BC21" i="14"/>
  <c r="BG21" i="14"/>
  <c r="BK21" i="14"/>
  <c r="DJ38" i="14"/>
  <c r="DN38" i="14"/>
  <c r="DR38" i="14"/>
  <c r="DK38" i="14"/>
  <c r="DO38" i="14"/>
  <c r="DS38" i="14"/>
  <c r="DL38" i="14"/>
  <c r="DP38" i="14"/>
  <c r="DT38" i="14"/>
  <c r="W38" i="14"/>
  <c r="DM38" i="14"/>
  <c r="DQ38" i="14"/>
  <c r="DU38" i="14"/>
  <c r="CX38" i="14"/>
  <c r="DB38" i="14"/>
  <c r="DF38" i="14"/>
  <c r="CY38" i="14"/>
  <c r="DC38" i="14"/>
  <c r="DG38" i="14"/>
  <c r="V38" i="14"/>
  <c r="CZ38" i="14"/>
  <c r="DD38" i="14"/>
  <c r="DH38" i="14"/>
  <c r="DA38" i="14"/>
  <c r="DE38" i="14"/>
  <c r="DI38" i="14"/>
  <c r="AX38" i="14"/>
  <c r="Q38" i="14"/>
  <c r="AY38" i="14"/>
  <c r="AZ38" i="14"/>
  <c r="BA38" i="14"/>
  <c r="BB9" i="14"/>
  <c r="BF9" i="14"/>
  <c r="BJ9" i="14"/>
  <c r="BC9" i="14"/>
  <c r="BG9" i="14"/>
  <c r="BK9" i="14"/>
  <c r="BD9" i="14"/>
  <c r="BH9" i="14"/>
  <c r="BL9" i="14"/>
  <c r="BE9" i="14"/>
  <c r="BI9" i="14"/>
  <c r="BM9" i="14"/>
  <c r="CL9" i="14"/>
  <c r="CP9" i="14"/>
  <c r="CT9" i="14"/>
  <c r="CM9" i="14"/>
  <c r="CQ9" i="14"/>
  <c r="CU9" i="14"/>
  <c r="CN9" i="14"/>
  <c r="CR9" i="14"/>
  <c r="CV9" i="14"/>
  <c r="CO9" i="14"/>
  <c r="CS9" i="14"/>
  <c r="CW9" i="14"/>
  <c r="BZ9" i="14"/>
  <c r="CD9" i="14"/>
  <c r="CH9" i="14"/>
  <c r="CA9" i="14"/>
  <c r="CE9" i="14"/>
  <c r="CI9" i="14"/>
  <c r="CB9" i="14"/>
  <c r="CF9" i="14"/>
  <c r="CJ9" i="14"/>
  <c r="CC9" i="14"/>
  <c r="CG9" i="14"/>
  <c r="CK9" i="14"/>
  <c r="DJ9" i="14"/>
  <c r="DN9" i="14"/>
  <c r="DR9" i="14"/>
  <c r="DK9" i="14"/>
  <c r="DO9" i="14"/>
  <c r="DS9" i="14"/>
  <c r="DL9" i="14"/>
  <c r="DP9" i="14"/>
  <c r="DT9" i="14"/>
  <c r="DM9" i="14"/>
  <c r="DQ9" i="14"/>
  <c r="DU9" i="14"/>
  <c r="AZ13" i="14"/>
  <c r="BA13" i="14"/>
  <c r="AX13" i="14"/>
  <c r="Q13" i="14"/>
  <c r="AY13" i="14"/>
  <c r="DL13" i="14"/>
  <c r="DP13" i="14"/>
  <c r="DT13" i="14"/>
  <c r="W13" i="14"/>
  <c r="DM13" i="14"/>
  <c r="DQ13" i="14"/>
  <c r="DU13" i="14"/>
  <c r="DJ13" i="14"/>
  <c r="DN13" i="14"/>
  <c r="DR13" i="14"/>
  <c r="DK13" i="14"/>
  <c r="DO13" i="14"/>
  <c r="DS13" i="14"/>
  <c r="V13" i="14"/>
  <c r="CZ13" i="14"/>
  <c r="DD13" i="14"/>
  <c r="DH13" i="14"/>
  <c r="DA13" i="14"/>
  <c r="DE13" i="14"/>
  <c r="DI13" i="14"/>
  <c r="CX13" i="14"/>
  <c r="DB13" i="14"/>
  <c r="DF13" i="14"/>
  <c r="CY13" i="14"/>
  <c r="DC13" i="14"/>
  <c r="DG13" i="14"/>
  <c r="N51" i="18"/>
  <c r="N62" i="18"/>
  <c r="I56" i="18"/>
  <c r="BN15" i="14"/>
  <c r="BR15" i="14"/>
  <c r="BV15" i="14"/>
  <c r="BO15" i="14"/>
  <c r="BS15" i="14"/>
  <c r="BW15" i="14"/>
  <c r="BP15" i="14"/>
  <c r="BT15" i="14"/>
  <c r="BX15" i="14"/>
  <c r="S15" i="14"/>
  <c r="BQ15" i="14"/>
  <c r="BU15" i="14"/>
  <c r="BY15" i="14"/>
  <c r="BB15" i="14"/>
  <c r="BF15" i="14"/>
  <c r="BJ15" i="14"/>
  <c r="BC15" i="14"/>
  <c r="BG15" i="14"/>
  <c r="BK15" i="14"/>
  <c r="R15" i="14"/>
  <c r="BD15" i="14"/>
  <c r="BH15" i="14"/>
  <c r="BL15" i="14"/>
  <c r="BE15" i="14"/>
  <c r="BI15" i="14"/>
  <c r="BM15" i="14"/>
  <c r="X15" i="14"/>
  <c r="DV15" i="14"/>
  <c r="DZ15" i="14"/>
  <c r="ED15" i="14"/>
  <c r="DW15" i="14"/>
  <c r="EA15" i="14"/>
  <c r="EE15" i="14"/>
  <c r="DX15" i="14"/>
  <c r="EB15" i="14"/>
  <c r="EF15" i="14"/>
  <c r="DY15" i="14"/>
  <c r="EC15" i="14"/>
  <c r="EG15" i="14"/>
  <c r="CA26" i="14"/>
  <c r="CE26" i="14"/>
  <c r="CI26" i="14"/>
  <c r="T26" i="14"/>
  <c r="BZ26" i="14"/>
  <c r="CD26" i="14"/>
  <c r="CH26" i="14"/>
  <c r="CF26" i="14"/>
  <c r="CG26" i="14"/>
  <c r="CB26" i="14"/>
  <c r="CJ26" i="14"/>
  <c r="CC26" i="14"/>
  <c r="CK26" i="14"/>
  <c r="D26" i="16"/>
  <c r="AC26" i="15"/>
  <c r="AG26" i="15"/>
  <c r="AK26" i="15"/>
  <c r="A26" i="15"/>
  <c r="AD26" i="15"/>
  <c r="AH26" i="15"/>
  <c r="AL26" i="15"/>
  <c r="AE26" i="15"/>
  <c r="AI26" i="15"/>
  <c r="AB26" i="15"/>
  <c r="AF26" i="15"/>
  <c r="AJ26" i="15"/>
  <c r="BA28" i="14"/>
  <c r="AZ28" i="14"/>
  <c r="AY28" i="14"/>
  <c r="Q28" i="14"/>
  <c r="AX28" i="14"/>
  <c r="DA28" i="14"/>
  <c r="DE28" i="14"/>
  <c r="DI28" i="14"/>
  <c r="V28" i="14"/>
  <c r="CZ28" i="14"/>
  <c r="DD28" i="14"/>
  <c r="DH28" i="14"/>
  <c r="DC28" i="14"/>
  <c r="CX28" i="14"/>
  <c r="DF28" i="14"/>
  <c r="CY28" i="14"/>
  <c r="DG28" i="14"/>
  <c r="DB28" i="14"/>
  <c r="S28" i="14"/>
  <c r="BQ28" i="14"/>
  <c r="BU28" i="14"/>
  <c r="BY28" i="14"/>
  <c r="BP28" i="14"/>
  <c r="BT28" i="14"/>
  <c r="BX28" i="14"/>
  <c r="BO28" i="14"/>
  <c r="BW28" i="14"/>
  <c r="BR28" i="14"/>
  <c r="BS28" i="14"/>
  <c r="BN28" i="14"/>
  <c r="BV28" i="14"/>
  <c r="BE8" i="14"/>
  <c r="BI8" i="14"/>
  <c r="BM8" i="14"/>
  <c r="BB8" i="14"/>
  <c r="BF8" i="14"/>
  <c r="BJ8" i="14"/>
  <c r="BC8" i="14"/>
  <c r="BG8" i="14"/>
  <c r="BK8" i="14"/>
  <c r="BD8" i="14"/>
  <c r="BH8" i="14"/>
  <c r="BL8" i="14"/>
  <c r="D8" i="16"/>
  <c r="R8" i="15"/>
  <c r="V8" i="15"/>
  <c r="Z8" i="15"/>
  <c r="AD8" i="15"/>
  <c r="AH8" i="15"/>
  <c r="AL8" i="15"/>
  <c r="A8" i="15"/>
  <c r="S8" i="15"/>
  <c r="W8" i="15"/>
  <c r="AA8" i="15"/>
  <c r="AE8" i="15"/>
  <c r="AI8" i="15"/>
  <c r="T8" i="15"/>
  <c r="X8" i="15"/>
  <c r="AB8" i="15"/>
  <c r="AF8" i="15"/>
  <c r="AJ8" i="15"/>
  <c r="Q8" i="15"/>
  <c r="U8" i="15"/>
  <c r="Y8" i="15"/>
  <c r="AC8" i="15"/>
  <c r="AG8" i="15"/>
  <c r="AK8" i="15"/>
  <c r="CO20" i="14"/>
  <c r="CS20" i="14"/>
  <c r="CW20" i="14"/>
  <c r="CL20" i="14"/>
  <c r="CP20" i="14"/>
  <c r="CT20" i="14"/>
  <c r="U20" i="14"/>
  <c r="CM20" i="14"/>
  <c r="CQ20" i="14"/>
  <c r="CU20" i="14"/>
  <c r="CN20" i="14"/>
  <c r="CR20" i="14"/>
  <c r="CV20" i="14"/>
  <c r="D20" i="16"/>
  <c r="AC20" i="15"/>
  <c r="AG20" i="15"/>
  <c r="AK20" i="15"/>
  <c r="A20" i="15"/>
  <c r="AD20" i="15"/>
  <c r="AH20" i="15"/>
  <c r="AL20" i="15"/>
  <c r="AE20" i="15"/>
  <c r="AI20" i="15"/>
  <c r="AB20" i="15"/>
  <c r="AF20" i="15"/>
  <c r="AJ20" i="15"/>
  <c r="CN42" i="13"/>
  <c r="CR42" i="13"/>
  <c r="CV42" i="13"/>
  <c r="CV62" i="13" s="1"/>
  <c r="CM42" i="13"/>
  <c r="CQ42" i="13"/>
  <c r="CU42" i="13"/>
  <c r="CO42" i="13"/>
  <c r="CO62" i="13" s="1"/>
  <c r="CW42" i="13"/>
  <c r="CP42" i="13"/>
  <c r="CS42" i="13"/>
  <c r="U42" i="13"/>
  <c r="U62" i="13" s="1"/>
  <c r="F31" i="17" s="1"/>
  <c r="CL42" i="13"/>
  <c r="CT42" i="13"/>
  <c r="DX42" i="13"/>
  <c r="EB42" i="13"/>
  <c r="EB62" i="13" s="1"/>
  <c r="EF42" i="13"/>
  <c r="DW42" i="13"/>
  <c r="EA42" i="13"/>
  <c r="EE42" i="13"/>
  <c r="EE62" i="13" s="1"/>
  <c r="X42" i="13"/>
  <c r="X62" i="13" s="1"/>
  <c r="I31" i="17" s="1"/>
  <c r="EC42" i="13"/>
  <c r="DV42" i="13"/>
  <c r="ED42" i="13"/>
  <c r="ED62" i="13" s="1"/>
  <c r="DY42" i="13"/>
  <c r="EG42" i="13"/>
  <c r="DZ42" i="13"/>
  <c r="FH42" i="13"/>
  <c r="FH62" i="13" s="1"/>
  <c r="FL42" i="13"/>
  <c r="FP42" i="13"/>
  <c r="FG42" i="13"/>
  <c r="FK42" i="13"/>
  <c r="FK62" i="13" s="1"/>
  <c r="FO42" i="13"/>
  <c r="FO62" i="13" s="1"/>
  <c r="FI42" i="13"/>
  <c r="FQ42" i="13"/>
  <c r="FJ42" i="13"/>
  <c r="FJ62" i="13" s="1"/>
  <c r="FM42" i="13"/>
  <c r="FF42" i="13"/>
  <c r="FN42" i="13"/>
  <c r="D42" i="15"/>
  <c r="AP42" i="14"/>
  <c r="AE42" i="14" s="1"/>
  <c r="AT42" i="14"/>
  <c r="AI42" i="14" s="1"/>
  <c r="AI62" i="14" s="1"/>
  <c r="I14" i="17" s="1"/>
  <c r="AM42" i="14"/>
  <c r="AB42" i="14" s="1"/>
  <c r="AQ42" i="14"/>
  <c r="AF42" i="14" s="1"/>
  <c r="AU42" i="14"/>
  <c r="AN42" i="14"/>
  <c r="AC42" i="14" s="1"/>
  <c r="AC62" i="14" s="1"/>
  <c r="C14" i="17" s="1"/>
  <c r="AR42" i="14"/>
  <c r="AG42" i="14" s="1"/>
  <c r="AV42" i="14"/>
  <c r="A42" i="14"/>
  <c r="AO42" i="14"/>
  <c r="AD42" i="14" s="1"/>
  <c r="AD62" i="14" s="1"/>
  <c r="D14" i="17" s="1"/>
  <c r="AS42" i="14"/>
  <c r="AH42" i="14" s="1"/>
  <c r="AW42" i="14"/>
  <c r="DJ34" i="14"/>
  <c r="DN34" i="14"/>
  <c r="DR34" i="14"/>
  <c r="DK34" i="14"/>
  <c r="DO34" i="14"/>
  <c r="DS34" i="14"/>
  <c r="DL34" i="14"/>
  <c r="DP34" i="14"/>
  <c r="DT34" i="14"/>
  <c r="W34" i="14"/>
  <c r="DM34" i="14"/>
  <c r="DQ34" i="14"/>
  <c r="DU34" i="14"/>
  <c r="CX34" i="14"/>
  <c r="DB34" i="14"/>
  <c r="DF34" i="14"/>
  <c r="CY34" i="14"/>
  <c r="DC34" i="14"/>
  <c r="DG34" i="14"/>
  <c r="V34" i="14"/>
  <c r="CZ34" i="14"/>
  <c r="DD34" i="14"/>
  <c r="DH34" i="14"/>
  <c r="DA34" i="14"/>
  <c r="DE34" i="14"/>
  <c r="DI34" i="14"/>
  <c r="AX34" i="14"/>
  <c r="Q34" i="14"/>
  <c r="AY34" i="14"/>
  <c r="AZ34" i="14"/>
  <c r="BA34" i="14"/>
  <c r="DA43" i="14"/>
  <c r="DE43" i="14"/>
  <c r="DI43" i="14"/>
  <c r="CX43" i="14"/>
  <c r="DB43" i="14"/>
  <c r="DF43" i="14"/>
  <c r="CY43" i="14"/>
  <c r="DC43" i="14"/>
  <c r="DG43" i="14"/>
  <c r="V43" i="14"/>
  <c r="CZ43" i="14"/>
  <c r="DD43" i="14"/>
  <c r="DH43" i="14"/>
  <c r="BA43" i="14"/>
  <c r="AX43" i="14"/>
  <c r="Q43" i="14"/>
  <c r="AY43" i="14"/>
  <c r="AZ43" i="14"/>
  <c r="W43" i="14"/>
  <c r="DM43" i="14"/>
  <c r="DQ43" i="14"/>
  <c r="DU43" i="14"/>
  <c r="DJ43" i="14"/>
  <c r="DN43" i="14"/>
  <c r="DR43" i="14"/>
  <c r="DK43" i="14"/>
  <c r="DO43" i="14"/>
  <c r="DS43" i="14"/>
  <c r="DL43" i="14"/>
  <c r="DP43" i="14"/>
  <c r="DT43" i="14"/>
  <c r="DX7" i="14"/>
  <c r="EB7" i="14"/>
  <c r="EF7" i="14"/>
  <c r="DY7" i="14"/>
  <c r="EC7" i="14"/>
  <c r="EG7" i="14"/>
  <c r="DV7" i="14"/>
  <c r="DZ7" i="14"/>
  <c r="ED7" i="14"/>
  <c r="DW7" i="14"/>
  <c r="EA7" i="14"/>
  <c r="EE7" i="14"/>
  <c r="BP7" i="14"/>
  <c r="BT7" i="14"/>
  <c r="BX7" i="14"/>
  <c r="BQ7" i="14"/>
  <c r="BU7" i="14"/>
  <c r="BY7" i="14"/>
  <c r="BN7" i="14"/>
  <c r="BR7" i="14"/>
  <c r="BV7" i="14"/>
  <c r="BO7" i="14"/>
  <c r="BS7" i="14"/>
  <c r="BW7" i="14"/>
  <c r="BD7" i="14"/>
  <c r="BH7" i="14"/>
  <c r="BL7" i="14"/>
  <c r="BE7" i="14"/>
  <c r="BI7" i="14"/>
  <c r="BM7" i="14"/>
  <c r="BB7" i="14"/>
  <c r="BF7" i="14"/>
  <c r="BJ7" i="14"/>
  <c r="BC7" i="14"/>
  <c r="BG7" i="14"/>
  <c r="BK7" i="14"/>
  <c r="AZ7" i="14"/>
  <c r="BA7" i="14"/>
  <c r="AX7" i="14"/>
  <c r="AY7" i="14"/>
  <c r="AB62" i="14"/>
  <c r="B14" i="17" s="1"/>
  <c r="Y52" i="17"/>
  <c r="Y26" i="17"/>
  <c r="Y39" i="17"/>
  <c r="FQ62" i="13"/>
  <c r="DW18" i="14"/>
  <c r="EA18" i="14"/>
  <c r="EE18" i="14"/>
  <c r="DX18" i="14"/>
  <c r="EB18" i="14"/>
  <c r="EF18" i="14"/>
  <c r="DY18" i="14"/>
  <c r="EC18" i="14"/>
  <c r="EG18" i="14"/>
  <c r="X18" i="14"/>
  <c r="DV18" i="14"/>
  <c r="DZ18" i="14"/>
  <c r="ED18" i="14"/>
  <c r="BO18" i="14"/>
  <c r="BS18" i="14"/>
  <c r="BW18" i="14"/>
  <c r="BP18" i="14"/>
  <c r="BT18" i="14"/>
  <c r="BX18" i="14"/>
  <c r="S18" i="14"/>
  <c r="BQ18" i="14"/>
  <c r="BU18" i="14"/>
  <c r="BY18" i="14"/>
  <c r="BN18" i="14"/>
  <c r="BR18" i="14"/>
  <c r="BV18" i="14"/>
  <c r="BC18" i="14"/>
  <c r="BG18" i="14"/>
  <c r="BK18" i="14"/>
  <c r="R18" i="14"/>
  <c r="BD18" i="14"/>
  <c r="BH18" i="14"/>
  <c r="BL18" i="14"/>
  <c r="BE18" i="14"/>
  <c r="BI18" i="14"/>
  <c r="BM18" i="14"/>
  <c r="BB18" i="14"/>
  <c r="BF18" i="14"/>
  <c r="BJ18" i="14"/>
  <c r="D18" i="16"/>
  <c r="AC18" i="15"/>
  <c r="AG18" i="15"/>
  <c r="AK18" i="15"/>
  <c r="A18" i="15"/>
  <c r="AD18" i="15"/>
  <c r="AH18" i="15"/>
  <c r="AL18" i="15"/>
  <c r="AE18" i="15"/>
  <c r="AI18" i="15"/>
  <c r="AB18" i="15"/>
  <c r="AF18" i="15"/>
  <c r="AJ18" i="15"/>
  <c r="CO24" i="14"/>
  <c r="CS24" i="14"/>
  <c r="CW24" i="14"/>
  <c r="CL24" i="14"/>
  <c r="CP24" i="14"/>
  <c r="CT24" i="14"/>
  <c r="U24" i="14"/>
  <c r="CM24" i="14"/>
  <c r="CQ24" i="14"/>
  <c r="CU24" i="14"/>
  <c r="CN24" i="14"/>
  <c r="CR24" i="14"/>
  <c r="CV24" i="14"/>
  <c r="D24" i="16"/>
  <c r="AC24" i="15"/>
  <c r="AG24" i="15"/>
  <c r="AK24" i="15"/>
  <c r="A24" i="15"/>
  <c r="AD24" i="15"/>
  <c r="AH24" i="15"/>
  <c r="AL24" i="15"/>
  <c r="AE24" i="15"/>
  <c r="AI24" i="15"/>
  <c r="AB24" i="15"/>
  <c r="AF24" i="15"/>
  <c r="AJ24" i="15"/>
  <c r="DL29" i="14"/>
  <c r="DP29" i="14"/>
  <c r="DT29" i="14"/>
  <c r="DK29" i="14"/>
  <c r="DO29" i="14"/>
  <c r="DS29" i="14"/>
  <c r="DJ29" i="14"/>
  <c r="DR29" i="14"/>
  <c r="W29" i="14"/>
  <c r="DM29" i="14"/>
  <c r="DU29" i="14"/>
  <c r="DN29" i="14"/>
  <c r="DQ29" i="14"/>
  <c r="AZ29" i="14"/>
  <c r="Q29" i="14"/>
  <c r="AY29" i="14"/>
  <c r="AX29" i="14"/>
  <c r="BA29" i="14"/>
  <c r="D29" i="16"/>
  <c r="A29" i="15"/>
  <c r="AD29" i="15"/>
  <c r="AH29" i="15"/>
  <c r="AL29" i="15"/>
  <c r="AC29" i="15"/>
  <c r="AI29" i="15"/>
  <c r="AE29" i="15"/>
  <c r="AJ29" i="15"/>
  <c r="AF29" i="15"/>
  <c r="AK29" i="15"/>
  <c r="AB29" i="15"/>
  <c r="AG29" i="15"/>
  <c r="CL19" i="14"/>
  <c r="CP19" i="14"/>
  <c r="CT19" i="14"/>
  <c r="U19" i="14"/>
  <c r="CM19" i="14"/>
  <c r="CQ19" i="14"/>
  <c r="CU19" i="14"/>
  <c r="CN19" i="14"/>
  <c r="CR19" i="14"/>
  <c r="CV19" i="14"/>
  <c r="CO19" i="14"/>
  <c r="CS19" i="14"/>
  <c r="CW19" i="14"/>
  <c r="D19" i="16"/>
  <c r="AE19" i="15"/>
  <c r="AI19" i="15"/>
  <c r="AB19" i="15"/>
  <c r="AF19" i="15"/>
  <c r="AJ19" i="15"/>
  <c r="AC19" i="15"/>
  <c r="AG19" i="15"/>
  <c r="AK19" i="15"/>
  <c r="A19" i="15"/>
  <c r="AD19" i="15"/>
  <c r="AH19" i="15"/>
  <c r="AL19" i="15"/>
  <c r="CC35" i="14"/>
  <c r="CG35" i="14"/>
  <c r="CK35" i="14"/>
  <c r="T35" i="14"/>
  <c r="BZ35" i="14"/>
  <c r="CD35" i="14"/>
  <c r="CH35" i="14"/>
  <c r="CA35" i="14"/>
  <c r="CE35" i="14"/>
  <c r="CI35" i="14"/>
  <c r="CB35" i="14"/>
  <c r="CF35" i="14"/>
  <c r="CJ35" i="14"/>
  <c r="FG10" i="14"/>
  <c r="FK10" i="14"/>
  <c r="FO10" i="14"/>
  <c r="FH10" i="14"/>
  <c r="FL10" i="14"/>
  <c r="FP10" i="14"/>
  <c r="FI10" i="14"/>
  <c r="FM10" i="14"/>
  <c r="FQ10" i="14"/>
  <c r="FF10" i="14"/>
  <c r="FJ10" i="14"/>
  <c r="FN10" i="14"/>
  <c r="AY10" i="14"/>
  <c r="AZ10" i="14"/>
  <c r="BA10" i="14"/>
  <c r="AX10" i="14"/>
  <c r="D10" i="16"/>
  <c r="T10" i="15"/>
  <c r="X10" i="15"/>
  <c r="AB10" i="15"/>
  <c r="AF10" i="15"/>
  <c r="AJ10" i="15"/>
  <c r="Q10" i="15"/>
  <c r="U10" i="15"/>
  <c r="Y10" i="15"/>
  <c r="AC10" i="15"/>
  <c r="AG10" i="15"/>
  <c r="AK10" i="15"/>
  <c r="R10" i="15"/>
  <c r="V10" i="15"/>
  <c r="Z10" i="15"/>
  <c r="AD10" i="15"/>
  <c r="AH10" i="15"/>
  <c r="AL10" i="15"/>
  <c r="A10" i="15"/>
  <c r="S10" i="15"/>
  <c r="W10" i="15"/>
  <c r="AA10" i="15"/>
  <c r="AE10" i="15"/>
  <c r="AI10" i="15"/>
  <c r="BE39" i="14"/>
  <c r="BI39" i="14"/>
  <c r="BM39" i="14"/>
  <c r="BB39" i="14"/>
  <c r="BF39" i="14"/>
  <c r="BJ39" i="14"/>
  <c r="BC39" i="14"/>
  <c r="BG39" i="14"/>
  <c r="BK39" i="14"/>
  <c r="R39" i="14"/>
  <c r="BD39" i="14"/>
  <c r="BH39" i="14"/>
  <c r="BL39" i="14"/>
  <c r="DY39" i="14"/>
  <c r="EC39" i="14"/>
  <c r="EG39" i="14"/>
  <c r="X39" i="14"/>
  <c r="DV39" i="14"/>
  <c r="DZ39" i="14"/>
  <c r="ED39" i="14"/>
  <c r="DW39" i="14"/>
  <c r="EA39" i="14"/>
  <c r="EE39" i="14"/>
  <c r="DX39" i="14"/>
  <c r="EB39" i="14"/>
  <c r="EF39" i="14"/>
  <c r="S39" i="14"/>
  <c r="BQ39" i="14"/>
  <c r="BU39" i="14"/>
  <c r="BY39" i="14"/>
  <c r="BN39" i="14"/>
  <c r="BR39" i="14"/>
  <c r="BV39" i="14"/>
  <c r="BO39" i="14"/>
  <c r="BS39" i="14"/>
  <c r="BW39" i="14"/>
  <c r="BP39" i="14"/>
  <c r="BT39" i="14"/>
  <c r="BX39" i="14"/>
  <c r="U22" i="14"/>
  <c r="CM22" i="14"/>
  <c r="CQ22" i="14"/>
  <c r="CU22" i="14"/>
  <c r="CN22" i="14"/>
  <c r="CR22" i="14"/>
  <c r="CV22" i="14"/>
  <c r="CO22" i="14"/>
  <c r="CS22" i="14"/>
  <c r="CW22" i="14"/>
  <c r="CL22" i="14"/>
  <c r="CP22" i="14"/>
  <c r="CT22" i="14"/>
  <c r="Q30" i="14"/>
  <c r="AX30" i="14"/>
  <c r="AY30" i="14"/>
  <c r="AZ30" i="14"/>
  <c r="BA30" i="14"/>
  <c r="BQ30" i="14"/>
  <c r="BU30" i="14"/>
  <c r="BY30" i="14"/>
  <c r="S30" i="14"/>
  <c r="BN30" i="14"/>
  <c r="BR30" i="14"/>
  <c r="BV30" i="14"/>
  <c r="BO30" i="14"/>
  <c r="BS30" i="14"/>
  <c r="BW30" i="14"/>
  <c r="BP30" i="14"/>
  <c r="BT30" i="14"/>
  <c r="BX30" i="14"/>
  <c r="X30" i="14"/>
  <c r="DY30" i="14"/>
  <c r="EC30" i="14"/>
  <c r="EG30" i="14"/>
  <c r="DV30" i="14"/>
  <c r="DZ30" i="14"/>
  <c r="ED30" i="14"/>
  <c r="DW30" i="14"/>
  <c r="EA30" i="14"/>
  <c r="EE30" i="14"/>
  <c r="DX30" i="14"/>
  <c r="EB30" i="14"/>
  <c r="EF30" i="14"/>
  <c r="CL23" i="14"/>
  <c r="CP23" i="14"/>
  <c r="CT23" i="14"/>
  <c r="U23" i="14"/>
  <c r="CM23" i="14"/>
  <c r="CQ23" i="14"/>
  <c r="CU23" i="14"/>
  <c r="CN23" i="14"/>
  <c r="CR23" i="14"/>
  <c r="CV23" i="14"/>
  <c r="CO23" i="14"/>
  <c r="CS23" i="14"/>
  <c r="CW23" i="14"/>
  <c r="D23" i="16"/>
  <c r="AE23" i="15"/>
  <c r="AI23" i="15"/>
  <c r="AB23" i="15"/>
  <c r="AF23" i="15"/>
  <c r="AJ23" i="15"/>
  <c r="AC23" i="15"/>
  <c r="AG23" i="15"/>
  <c r="AK23" i="15"/>
  <c r="A23" i="15"/>
  <c r="AD23" i="15"/>
  <c r="AH23" i="15"/>
  <c r="AL23" i="15"/>
  <c r="X26" i="17"/>
  <c r="X39" i="17"/>
  <c r="X52" i="17"/>
  <c r="CM62" i="13"/>
  <c r="CS62" i="13"/>
  <c r="I54" i="18"/>
  <c r="U41" i="14"/>
  <c r="CM41" i="14"/>
  <c r="CQ41" i="14"/>
  <c r="CU41" i="14"/>
  <c r="CN41" i="14"/>
  <c r="CR41" i="14"/>
  <c r="CV41" i="14"/>
  <c r="CO41" i="14"/>
  <c r="CS41" i="14"/>
  <c r="CW41" i="14"/>
  <c r="CL41" i="14"/>
  <c r="CP41" i="14"/>
  <c r="CT41" i="14"/>
  <c r="D49" i="16"/>
  <c r="A49" i="16" s="1"/>
  <c r="A49" i="15"/>
  <c r="J57" i="18"/>
  <c r="CB11" i="14"/>
  <c r="CF11" i="14"/>
  <c r="CJ11" i="14"/>
  <c r="CC11" i="14"/>
  <c r="CG11" i="14"/>
  <c r="CK11" i="14"/>
  <c r="BZ11" i="14"/>
  <c r="CD11" i="14"/>
  <c r="CH11" i="14"/>
  <c r="CA11" i="14"/>
  <c r="CE11" i="14"/>
  <c r="CI11" i="14"/>
  <c r="CZ11" i="14"/>
  <c r="DD11" i="14"/>
  <c r="DH11" i="14"/>
  <c r="DA11" i="14"/>
  <c r="DE11" i="14"/>
  <c r="DI11" i="14"/>
  <c r="CX11" i="14"/>
  <c r="DB11" i="14"/>
  <c r="DF11" i="14"/>
  <c r="CY11" i="14"/>
  <c r="DC11" i="14"/>
  <c r="DG11" i="14"/>
  <c r="BE16" i="14"/>
  <c r="BI16" i="14"/>
  <c r="BM16" i="14"/>
  <c r="BB16" i="14"/>
  <c r="BF16" i="14"/>
  <c r="BJ16" i="14"/>
  <c r="BC16" i="14"/>
  <c r="BG16" i="14"/>
  <c r="BK16" i="14"/>
  <c r="R16" i="14"/>
  <c r="BD16" i="14"/>
  <c r="BH16" i="14"/>
  <c r="BL16" i="14"/>
  <c r="DY16" i="14"/>
  <c r="EC16" i="14"/>
  <c r="EG16" i="14"/>
  <c r="X16" i="14"/>
  <c r="DV16" i="14"/>
  <c r="DZ16" i="14"/>
  <c r="ED16" i="14"/>
  <c r="DW16" i="14"/>
  <c r="EA16" i="14"/>
  <c r="EE16" i="14"/>
  <c r="DX16" i="14"/>
  <c r="EB16" i="14"/>
  <c r="EF16" i="14"/>
  <c r="S16" i="14"/>
  <c r="BQ16" i="14"/>
  <c r="BU16" i="14"/>
  <c r="BY16" i="14"/>
  <c r="BN16" i="14"/>
  <c r="BR16" i="14"/>
  <c r="BV16" i="14"/>
  <c r="BO16" i="14"/>
  <c r="BS16" i="14"/>
  <c r="BW16" i="14"/>
  <c r="BP16" i="14"/>
  <c r="BT16" i="14"/>
  <c r="BX16" i="14"/>
  <c r="AW12" i="14"/>
  <c r="FI12" i="14"/>
  <c r="FM12" i="14"/>
  <c r="FQ12" i="14"/>
  <c r="FF12" i="14"/>
  <c r="FJ12" i="14"/>
  <c r="FN12" i="14"/>
  <c r="FG12" i="14"/>
  <c r="FK12" i="14"/>
  <c r="FO12" i="14"/>
  <c r="FH12" i="14"/>
  <c r="FL12" i="14"/>
  <c r="FP12" i="14"/>
  <c r="BE12" i="14"/>
  <c r="BI12" i="14"/>
  <c r="BM12" i="14"/>
  <c r="BB12" i="14"/>
  <c r="BF12" i="14"/>
  <c r="BJ12" i="14"/>
  <c r="BC12" i="14"/>
  <c r="BG12" i="14"/>
  <c r="BK12" i="14"/>
  <c r="AN12" i="14"/>
  <c r="BD12" i="14"/>
  <c r="BH12" i="14"/>
  <c r="BL12" i="14"/>
  <c r="D12" i="16"/>
  <c r="R12" i="15"/>
  <c r="AC12" i="15" s="1"/>
  <c r="V12" i="15"/>
  <c r="AG12" i="15" s="1"/>
  <c r="Z12" i="15"/>
  <c r="AK12" i="15" s="1"/>
  <c r="A12" i="15"/>
  <c r="S12" i="15"/>
  <c r="AD12" i="15" s="1"/>
  <c r="W12" i="15"/>
  <c r="AH12" i="15" s="1"/>
  <c r="AA12" i="15"/>
  <c r="AL12" i="15" s="1"/>
  <c r="T12" i="15"/>
  <c r="AE12" i="15" s="1"/>
  <c r="X12" i="15"/>
  <c r="AI12" i="15" s="1"/>
  <c r="Q12" i="15"/>
  <c r="AB12" i="15" s="1"/>
  <c r="U12" i="15"/>
  <c r="AF12" i="15" s="1"/>
  <c r="Y12" i="15"/>
  <c r="AJ12" i="15" s="1"/>
  <c r="D52" i="16"/>
  <c r="A52" i="16" s="1"/>
  <c r="A52" i="15"/>
  <c r="EA62" i="13"/>
  <c r="EF62" i="13"/>
  <c r="EC62" i="13"/>
  <c r="CN36" i="14"/>
  <c r="CR36" i="14"/>
  <c r="CV36" i="14"/>
  <c r="CO36" i="14"/>
  <c r="CS36" i="14"/>
  <c r="CW36" i="14"/>
  <c r="CL36" i="14"/>
  <c r="CP36" i="14"/>
  <c r="CT36" i="14"/>
  <c r="U36" i="14"/>
  <c r="CM36" i="14"/>
  <c r="CQ36" i="14"/>
  <c r="CU36" i="14"/>
  <c r="CN25" i="14"/>
  <c r="CR25" i="14"/>
  <c r="CV25" i="14"/>
  <c r="CO25" i="14"/>
  <c r="CS25" i="14"/>
  <c r="CW25" i="14"/>
  <c r="U25" i="14"/>
  <c r="CM25" i="14"/>
  <c r="CQ25" i="14"/>
  <c r="CU25" i="14"/>
  <c r="CT25" i="14"/>
  <c r="CL25" i="14"/>
  <c r="CP25" i="14"/>
  <c r="BP25" i="14"/>
  <c r="BT25" i="14"/>
  <c r="BX25" i="14"/>
  <c r="S25" i="14"/>
  <c r="BQ25" i="14"/>
  <c r="BU25" i="14"/>
  <c r="BY25" i="14"/>
  <c r="BO25" i="14"/>
  <c r="BS25" i="14"/>
  <c r="BW25" i="14"/>
  <c r="BN25" i="14"/>
  <c r="BR25" i="14"/>
  <c r="BV25" i="14"/>
  <c r="R25" i="14"/>
  <c r="BD25" i="14"/>
  <c r="BH25" i="14"/>
  <c r="BL25" i="14"/>
  <c r="BE25" i="14"/>
  <c r="BI25" i="14"/>
  <c r="BM25" i="14"/>
  <c r="BC25" i="14"/>
  <c r="BG25" i="14"/>
  <c r="BK25" i="14"/>
  <c r="BB25" i="14"/>
  <c r="BF25" i="14"/>
  <c r="BJ25" i="14"/>
  <c r="U33" i="14"/>
  <c r="CM33" i="14"/>
  <c r="CQ33" i="14"/>
  <c r="CU33" i="14"/>
  <c r="CN33" i="14"/>
  <c r="CR33" i="14"/>
  <c r="CV33" i="14"/>
  <c r="CO33" i="14"/>
  <c r="CS33" i="14"/>
  <c r="CW33" i="14"/>
  <c r="CL33" i="14"/>
  <c r="CP33" i="14"/>
  <c r="CT33" i="14"/>
  <c r="DW14" i="14"/>
  <c r="EA14" i="14"/>
  <c r="EE14" i="14"/>
  <c r="DX14" i="14"/>
  <c r="EB14" i="14"/>
  <c r="EF14" i="14"/>
  <c r="DY14" i="14"/>
  <c r="EC14" i="14"/>
  <c r="EG14" i="14"/>
  <c r="X14" i="14"/>
  <c r="DV14" i="14"/>
  <c r="DZ14" i="14"/>
  <c r="ED14" i="14"/>
  <c r="BO14" i="14"/>
  <c r="BS14" i="14"/>
  <c r="BW14" i="14"/>
  <c r="BP14" i="14"/>
  <c r="BT14" i="14"/>
  <c r="BX14" i="14"/>
  <c r="S14" i="14"/>
  <c r="BQ14" i="14"/>
  <c r="BU14" i="14"/>
  <c r="BY14" i="14"/>
  <c r="BN14" i="14"/>
  <c r="BR14" i="14"/>
  <c r="BV14" i="14"/>
  <c r="BC14" i="14"/>
  <c r="BG14" i="14"/>
  <c r="BK14" i="14"/>
  <c r="R14" i="14"/>
  <c r="BD14" i="14"/>
  <c r="BH14" i="14"/>
  <c r="BL14" i="14"/>
  <c r="BE14" i="14"/>
  <c r="BI14" i="14"/>
  <c r="BM14" i="14"/>
  <c r="BB14" i="14"/>
  <c r="BF14" i="14"/>
  <c r="BJ14" i="14"/>
  <c r="D14" i="16"/>
  <c r="A14" i="15"/>
  <c r="AD14" i="15"/>
  <c r="AH14" i="15"/>
  <c r="AL14" i="15"/>
  <c r="AC14" i="15"/>
  <c r="AG14" i="15"/>
  <c r="AK14" i="15"/>
  <c r="AE14" i="15"/>
  <c r="AF14" i="15"/>
  <c r="AI14" i="15"/>
  <c r="AB14" i="15"/>
  <c r="AJ14" i="15"/>
  <c r="CB32" i="14"/>
  <c r="CF32" i="14"/>
  <c r="CJ32" i="14"/>
  <c r="CC32" i="14"/>
  <c r="CG32" i="14"/>
  <c r="CK32" i="14"/>
  <c r="T32" i="14"/>
  <c r="BZ32" i="14"/>
  <c r="CD32" i="14"/>
  <c r="CH32" i="14"/>
  <c r="CA32" i="14"/>
  <c r="CE32" i="14"/>
  <c r="CI32" i="14"/>
  <c r="D32" i="16"/>
  <c r="A32" i="15"/>
  <c r="AD32" i="15"/>
  <c r="AH32" i="15"/>
  <c r="AL32" i="15"/>
  <c r="AF32" i="15"/>
  <c r="AK32" i="15"/>
  <c r="AB32" i="15"/>
  <c r="AG32" i="15"/>
  <c r="AC32" i="15"/>
  <c r="AI32" i="15"/>
  <c r="AE32" i="15"/>
  <c r="AJ32" i="15"/>
  <c r="L57" i="18"/>
  <c r="DK37" i="14"/>
  <c r="DO37" i="14"/>
  <c r="DS37" i="14"/>
  <c r="DL37" i="14"/>
  <c r="DP37" i="14"/>
  <c r="DT37" i="14"/>
  <c r="W37" i="14"/>
  <c r="DM37" i="14"/>
  <c r="DQ37" i="14"/>
  <c r="DU37" i="14"/>
  <c r="DJ37" i="14"/>
  <c r="DN37" i="14"/>
  <c r="DR37" i="14"/>
  <c r="CY37" i="14"/>
  <c r="DC37" i="14"/>
  <c r="DG37" i="14"/>
  <c r="V37" i="14"/>
  <c r="CZ37" i="14"/>
  <c r="DD37" i="14"/>
  <c r="DH37" i="14"/>
  <c r="DA37" i="14"/>
  <c r="DE37" i="14"/>
  <c r="DI37" i="14"/>
  <c r="CX37" i="14"/>
  <c r="DB37" i="14"/>
  <c r="DF37" i="14"/>
  <c r="Q37" i="14"/>
  <c r="AY37" i="14"/>
  <c r="AZ37" i="14"/>
  <c r="BA37" i="14"/>
  <c r="AX37" i="14"/>
  <c r="I52" i="18"/>
  <c r="L53" i="18"/>
  <c r="E61" i="18"/>
  <c r="L61" i="18"/>
  <c r="M57" i="18"/>
  <c r="N52" i="18"/>
  <c r="G55" i="18"/>
  <c r="H56" i="18"/>
  <c r="K61" i="18"/>
  <c r="H55" i="18"/>
  <c r="L56" i="18"/>
  <c r="DJ27" i="14"/>
  <c r="DN27" i="14"/>
  <c r="DR27" i="14"/>
  <c r="W27" i="14"/>
  <c r="DM27" i="14"/>
  <c r="DQ27" i="14"/>
  <c r="DU27" i="14"/>
  <c r="DO27" i="14"/>
  <c r="DP27" i="14"/>
  <c r="DK27" i="14"/>
  <c r="DS27" i="14"/>
  <c r="DL27" i="14"/>
  <c r="DT27" i="14"/>
  <c r="D17" i="16"/>
  <c r="AE17" i="15"/>
  <c r="AI17" i="15"/>
  <c r="AB17" i="15"/>
  <c r="AF17" i="15"/>
  <c r="AJ17" i="15"/>
  <c r="AC17" i="15"/>
  <c r="AG17" i="15"/>
  <c r="AK17" i="15"/>
  <c r="A17" i="15"/>
  <c r="AD17" i="15"/>
  <c r="AH17" i="15"/>
  <c r="AL17" i="15"/>
  <c r="AZ40" i="14"/>
  <c r="BA40" i="14"/>
  <c r="AX40" i="14"/>
  <c r="Q40" i="14"/>
  <c r="AY40" i="14"/>
  <c r="DL40" i="14"/>
  <c r="DP40" i="14"/>
  <c r="DT40" i="14"/>
  <c r="W40" i="14"/>
  <c r="DM40" i="14"/>
  <c r="DQ40" i="14"/>
  <c r="DU40" i="14"/>
  <c r="DJ40" i="14"/>
  <c r="DN40" i="14"/>
  <c r="DR40" i="14"/>
  <c r="DK40" i="14"/>
  <c r="DO40" i="14"/>
  <c r="DS40" i="14"/>
  <c r="V40" i="14"/>
  <c r="CZ40" i="14"/>
  <c r="DD40" i="14"/>
  <c r="DH40" i="14"/>
  <c r="DA40" i="14"/>
  <c r="DE40" i="14"/>
  <c r="DI40" i="14"/>
  <c r="CX40" i="14"/>
  <c r="DB40" i="14"/>
  <c r="DF40" i="14"/>
  <c r="CY40" i="14"/>
  <c r="DC40" i="14"/>
  <c r="DG40" i="14"/>
  <c r="CB21" i="14"/>
  <c r="CF21" i="14"/>
  <c r="CJ21" i="14"/>
  <c r="CC21" i="14"/>
  <c r="CG21" i="14"/>
  <c r="CK21" i="14"/>
  <c r="T21" i="14"/>
  <c r="BZ21" i="14"/>
  <c r="CD21" i="14"/>
  <c r="CH21" i="14"/>
  <c r="CA21" i="14"/>
  <c r="CE21" i="14"/>
  <c r="CI21" i="14"/>
  <c r="D21" i="16"/>
  <c r="AE21" i="15"/>
  <c r="AI21" i="15"/>
  <c r="AB21" i="15"/>
  <c r="AF21" i="15"/>
  <c r="AJ21" i="15"/>
  <c r="AC21" i="15"/>
  <c r="AG21" i="15"/>
  <c r="AK21" i="15"/>
  <c r="A21" i="15"/>
  <c r="AD21" i="15"/>
  <c r="AH21" i="15"/>
  <c r="AL21" i="15"/>
  <c r="BN38" i="14"/>
  <c r="BR38" i="14"/>
  <c r="BV38" i="14"/>
  <c r="BO38" i="14"/>
  <c r="BS38" i="14"/>
  <c r="BW38" i="14"/>
  <c r="BP38" i="14"/>
  <c r="BT38" i="14"/>
  <c r="BX38" i="14"/>
  <c r="S38" i="14"/>
  <c r="BQ38" i="14"/>
  <c r="BU38" i="14"/>
  <c r="BY38" i="14"/>
  <c r="BB38" i="14"/>
  <c r="BF38" i="14"/>
  <c r="BJ38" i="14"/>
  <c r="BC38" i="14"/>
  <c r="BG38" i="14"/>
  <c r="BK38" i="14"/>
  <c r="R38" i="14"/>
  <c r="BD38" i="14"/>
  <c r="BH38" i="14"/>
  <c r="BL38" i="14"/>
  <c r="BE38" i="14"/>
  <c r="BI38" i="14"/>
  <c r="BM38" i="14"/>
  <c r="X38" i="14"/>
  <c r="DV38" i="14"/>
  <c r="DZ38" i="14"/>
  <c r="ED38" i="14"/>
  <c r="DW38" i="14"/>
  <c r="EA38" i="14"/>
  <c r="EE38" i="14"/>
  <c r="DX38" i="14"/>
  <c r="EB38" i="14"/>
  <c r="EF38" i="14"/>
  <c r="DY38" i="14"/>
  <c r="EC38" i="14"/>
  <c r="EG38" i="14"/>
  <c r="AX9" i="14"/>
  <c r="AY9" i="14"/>
  <c r="AZ9" i="14"/>
  <c r="BA9" i="14"/>
  <c r="BN9" i="14"/>
  <c r="BR9" i="14"/>
  <c r="BV9" i="14"/>
  <c r="BO9" i="14"/>
  <c r="BS9" i="14"/>
  <c r="BW9" i="14"/>
  <c r="BP9" i="14"/>
  <c r="BT9" i="14"/>
  <c r="BX9" i="14"/>
  <c r="BQ9" i="14"/>
  <c r="BU9" i="14"/>
  <c r="BY9" i="14"/>
  <c r="D9" i="16"/>
  <c r="Q9" i="15"/>
  <c r="U9" i="15"/>
  <c r="Y9" i="15"/>
  <c r="AC9" i="15"/>
  <c r="AG9" i="15"/>
  <c r="AK9" i="15"/>
  <c r="R9" i="15"/>
  <c r="V9" i="15"/>
  <c r="Z9" i="15"/>
  <c r="AD9" i="15"/>
  <c r="AH9" i="15"/>
  <c r="AL9" i="15"/>
  <c r="A9" i="15"/>
  <c r="S9" i="15"/>
  <c r="W9" i="15"/>
  <c r="AA9" i="15"/>
  <c r="AE9" i="15"/>
  <c r="AI9" i="15"/>
  <c r="T9" i="15"/>
  <c r="X9" i="15"/>
  <c r="AB9" i="15"/>
  <c r="AF9" i="15"/>
  <c r="AJ9" i="15"/>
  <c r="DX13" i="14"/>
  <c r="EB13" i="14"/>
  <c r="EF13" i="14"/>
  <c r="DY13" i="14"/>
  <c r="EC13" i="14"/>
  <c r="EG13" i="14"/>
  <c r="X13" i="14"/>
  <c r="DV13" i="14"/>
  <c r="DZ13" i="14"/>
  <c r="ED13" i="14"/>
  <c r="DW13" i="14"/>
  <c r="EA13" i="14"/>
  <c r="EE13" i="14"/>
  <c r="BP13" i="14"/>
  <c r="BT13" i="14"/>
  <c r="BX13" i="14"/>
  <c r="S13" i="14"/>
  <c r="BQ13" i="14"/>
  <c r="BU13" i="14"/>
  <c r="BY13" i="14"/>
  <c r="BN13" i="14"/>
  <c r="BR13" i="14"/>
  <c r="BV13" i="14"/>
  <c r="BO13" i="14"/>
  <c r="BS13" i="14"/>
  <c r="BW13" i="14"/>
  <c r="R13" i="14"/>
  <c r="BD13" i="14"/>
  <c r="BH13" i="14"/>
  <c r="BL13" i="14"/>
  <c r="BE13" i="14"/>
  <c r="BI13" i="14"/>
  <c r="BM13" i="14"/>
  <c r="BB13" i="14"/>
  <c r="BF13" i="14"/>
  <c r="BJ13" i="14"/>
  <c r="BC13" i="14"/>
  <c r="BG13" i="14"/>
  <c r="BK13" i="14"/>
  <c r="T15" i="14"/>
  <c r="BZ15" i="14"/>
  <c r="CD15" i="14"/>
  <c r="CH15" i="14"/>
  <c r="CA15" i="14"/>
  <c r="CE15" i="14"/>
  <c r="CI15" i="14"/>
  <c r="CB15" i="14"/>
  <c r="CF15" i="14"/>
  <c r="CJ15" i="14"/>
  <c r="CC15" i="14"/>
  <c r="CG15" i="14"/>
  <c r="CK15" i="14"/>
  <c r="L52" i="18"/>
  <c r="BO26" i="14"/>
  <c r="BS26" i="14"/>
  <c r="BW26" i="14"/>
  <c r="BN26" i="14"/>
  <c r="BR26" i="14"/>
  <c r="BV26" i="14"/>
  <c r="BP26" i="14"/>
  <c r="BX26" i="14"/>
  <c r="BQ26" i="14"/>
  <c r="BY26" i="14"/>
  <c r="BT26" i="14"/>
  <c r="S26" i="14"/>
  <c r="BU26" i="14"/>
  <c r="DK26" i="14"/>
  <c r="DO26" i="14"/>
  <c r="DS26" i="14"/>
  <c r="DJ26" i="14"/>
  <c r="DN26" i="14"/>
  <c r="DR26" i="14"/>
  <c r="DL26" i="14"/>
  <c r="DT26" i="14"/>
  <c r="W26" i="14"/>
  <c r="DM26" i="14"/>
  <c r="DU26" i="14"/>
  <c r="DP26" i="14"/>
  <c r="DQ26" i="14"/>
  <c r="D53" i="16"/>
  <c r="A53" i="16" s="1"/>
  <c r="A53" i="15"/>
  <c r="DY28" i="14"/>
  <c r="EC28" i="14"/>
  <c r="EG28" i="14"/>
  <c r="DX28" i="14"/>
  <c r="EB28" i="14"/>
  <c r="EF28" i="14"/>
  <c r="EA28" i="14"/>
  <c r="X28" i="14"/>
  <c r="DV28" i="14"/>
  <c r="ED28" i="14"/>
  <c r="DW28" i="14"/>
  <c r="EE28" i="14"/>
  <c r="DZ28" i="14"/>
  <c r="BE28" i="14"/>
  <c r="BI28" i="14"/>
  <c r="BM28" i="14"/>
  <c r="R28" i="14"/>
  <c r="BD28" i="14"/>
  <c r="BH28" i="14"/>
  <c r="BL28" i="14"/>
  <c r="BG28" i="14"/>
  <c r="BB28" i="14"/>
  <c r="BJ28" i="14"/>
  <c r="BC28" i="14"/>
  <c r="BK28" i="14"/>
  <c r="BF28" i="14"/>
  <c r="EK8" i="14"/>
  <c r="EO8" i="14"/>
  <c r="ES8" i="14"/>
  <c r="EH8" i="14"/>
  <c r="EL8" i="14"/>
  <c r="EP8" i="14"/>
  <c r="EI8" i="14"/>
  <c r="EM8" i="14"/>
  <c r="EQ8" i="14"/>
  <c r="EJ8" i="14"/>
  <c r="EN8" i="14"/>
  <c r="ER8" i="14"/>
  <c r="DY8" i="14"/>
  <c r="EC8" i="14"/>
  <c r="EG8" i="14"/>
  <c r="DV8" i="14"/>
  <c r="DZ8" i="14"/>
  <c r="ED8" i="14"/>
  <c r="DW8" i="14"/>
  <c r="EA8" i="14"/>
  <c r="EE8" i="14"/>
  <c r="DX8" i="14"/>
  <c r="EB8" i="14"/>
  <c r="EF8" i="14"/>
  <c r="FI8" i="14"/>
  <c r="FM8" i="14"/>
  <c r="FQ8" i="14"/>
  <c r="FF8" i="14"/>
  <c r="FJ8" i="14"/>
  <c r="FN8" i="14"/>
  <c r="FG8" i="14"/>
  <c r="FK8" i="14"/>
  <c r="FO8" i="14"/>
  <c r="FH8" i="14"/>
  <c r="FL8" i="14"/>
  <c r="FP8" i="14"/>
  <c r="E53" i="18"/>
  <c r="DA20" i="14"/>
  <c r="DE20" i="14"/>
  <c r="DI20" i="14"/>
  <c r="CX20" i="14"/>
  <c r="DB20" i="14"/>
  <c r="DF20" i="14"/>
  <c r="CY20" i="14"/>
  <c r="DC20" i="14"/>
  <c r="DG20" i="14"/>
  <c r="V20" i="14"/>
  <c r="CZ20" i="14"/>
  <c r="DD20" i="14"/>
  <c r="DH20" i="14"/>
  <c r="BA20" i="14"/>
  <c r="AX20" i="14"/>
  <c r="Q20" i="14"/>
  <c r="AY20" i="14"/>
  <c r="AZ20" i="14"/>
  <c r="W20" i="14"/>
  <c r="DM20" i="14"/>
  <c r="DQ20" i="14"/>
  <c r="DU20" i="14"/>
  <c r="DJ20" i="14"/>
  <c r="DN20" i="14"/>
  <c r="DR20" i="14"/>
  <c r="DK20" i="14"/>
  <c r="DO20" i="14"/>
  <c r="DS20" i="14"/>
  <c r="DL20" i="14"/>
  <c r="DP20" i="14"/>
  <c r="DT20" i="14"/>
  <c r="CB42" i="13"/>
  <c r="CB62" i="13" s="1"/>
  <c r="CF42" i="13"/>
  <c r="CJ42" i="13"/>
  <c r="CA42" i="13"/>
  <c r="CA62" i="13" s="1"/>
  <c r="CE42" i="13"/>
  <c r="CI42" i="13"/>
  <c r="CI62" i="13" s="1"/>
  <c r="CG42" i="13"/>
  <c r="BZ42" i="13"/>
  <c r="CH42" i="13"/>
  <c r="CH62" i="13" s="1"/>
  <c r="T42" i="13"/>
  <c r="T62" i="13" s="1"/>
  <c r="E31" i="17" s="1"/>
  <c r="CC42" i="13"/>
  <c r="CK42" i="13"/>
  <c r="CK62" i="13" s="1"/>
  <c r="CD42" i="13"/>
  <c r="EV42" i="13"/>
  <c r="EZ42" i="13"/>
  <c r="EZ62" i="13" s="1"/>
  <c r="FD42" i="13"/>
  <c r="FD62" i="13" s="1"/>
  <c r="EU42" i="13"/>
  <c r="EY42" i="13"/>
  <c r="EY62" i="13" s="1"/>
  <c r="FC42" i="13"/>
  <c r="FA42" i="13"/>
  <c r="FA62" i="13" s="1"/>
  <c r="ET42" i="13"/>
  <c r="FB42" i="13"/>
  <c r="EW42" i="13"/>
  <c r="FE42" i="13"/>
  <c r="FE62" i="13" s="1"/>
  <c r="EX42" i="13"/>
  <c r="W42" i="13"/>
  <c r="W62" i="13" s="1"/>
  <c r="H31" i="17" s="1"/>
  <c r="DL42" i="13"/>
  <c r="DP42" i="13"/>
  <c r="DP62" i="13" s="1"/>
  <c r="DT42" i="13"/>
  <c r="DT62" i="13" s="1"/>
  <c r="DK42" i="13"/>
  <c r="DK62" i="13" s="1"/>
  <c r="DO42" i="13"/>
  <c r="DS42" i="13"/>
  <c r="DS62" i="13" s="1"/>
  <c r="DM42" i="13"/>
  <c r="DU42" i="13"/>
  <c r="DN42" i="13"/>
  <c r="DQ42" i="13"/>
  <c r="DQ62" i="13" s="1"/>
  <c r="DJ42" i="13"/>
  <c r="DR42" i="13"/>
  <c r="DR62" i="13" s="1"/>
  <c r="M51" i="18"/>
  <c r="M62" i="18"/>
  <c r="I58" i="18"/>
  <c r="BN34" i="14"/>
  <c r="BR34" i="14"/>
  <c r="BV34" i="14"/>
  <c r="BO34" i="14"/>
  <c r="BS34" i="14"/>
  <c r="BW34" i="14"/>
  <c r="BP34" i="14"/>
  <c r="BT34" i="14"/>
  <c r="BX34" i="14"/>
  <c r="S34" i="14"/>
  <c r="BQ34" i="14"/>
  <c r="BU34" i="14"/>
  <c r="BY34" i="14"/>
  <c r="BB34" i="14"/>
  <c r="BF34" i="14"/>
  <c r="BJ34" i="14"/>
  <c r="BC34" i="14"/>
  <c r="BG34" i="14"/>
  <c r="BK34" i="14"/>
  <c r="R34" i="14"/>
  <c r="BD34" i="14"/>
  <c r="BH34" i="14"/>
  <c r="BL34" i="14"/>
  <c r="BE34" i="14"/>
  <c r="BI34" i="14"/>
  <c r="BM34" i="14"/>
  <c r="X34" i="14"/>
  <c r="DV34" i="14"/>
  <c r="DZ34" i="14"/>
  <c r="ED34" i="14"/>
  <c r="DW34" i="14"/>
  <c r="EA34" i="14"/>
  <c r="EE34" i="14"/>
  <c r="DX34" i="14"/>
  <c r="EB34" i="14"/>
  <c r="EF34" i="14"/>
  <c r="DY34" i="14"/>
  <c r="EC34" i="14"/>
  <c r="EG34" i="14"/>
  <c r="L59" i="18"/>
  <c r="BE43" i="14"/>
  <c r="BI43" i="14"/>
  <c r="BM43" i="14"/>
  <c r="BB43" i="14"/>
  <c r="BF43" i="14"/>
  <c r="BJ43" i="14"/>
  <c r="BC43" i="14"/>
  <c r="BG43" i="14"/>
  <c r="BK43" i="14"/>
  <c r="R43" i="14"/>
  <c r="BD43" i="14"/>
  <c r="BH43" i="14"/>
  <c r="BL43" i="14"/>
  <c r="DY43" i="14"/>
  <c r="EC43" i="14"/>
  <c r="EG43" i="14"/>
  <c r="X43" i="14"/>
  <c r="DV43" i="14"/>
  <c r="DZ43" i="14"/>
  <c r="ED43" i="14"/>
  <c r="DW43" i="14"/>
  <c r="EA43" i="14"/>
  <c r="EE43" i="14"/>
  <c r="DX43" i="14"/>
  <c r="EB43" i="14"/>
  <c r="EF43" i="14"/>
  <c r="S43" i="14"/>
  <c r="BQ43" i="14"/>
  <c r="BU43" i="14"/>
  <c r="BY43" i="14"/>
  <c r="BN43" i="14"/>
  <c r="BR43" i="14"/>
  <c r="BV43" i="14"/>
  <c r="BO43" i="14"/>
  <c r="BS43" i="14"/>
  <c r="BW43" i="14"/>
  <c r="BP43" i="14"/>
  <c r="BT43" i="14"/>
  <c r="BX43" i="14"/>
  <c r="CB7" i="14"/>
  <c r="CF7" i="14"/>
  <c r="CJ7" i="14"/>
  <c r="CC7" i="14"/>
  <c r="CG7" i="14"/>
  <c r="CK7" i="14"/>
  <c r="BZ7" i="14"/>
  <c r="CD7" i="14"/>
  <c r="CH7" i="14"/>
  <c r="CA7" i="14"/>
  <c r="CE7" i="14"/>
  <c r="CI7" i="14"/>
  <c r="AE62" i="14"/>
  <c r="E14" i="17" s="1"/>
  <c r="Z62" i="14"/>
  <c r="K32" i="17" s="1"/>
  <c r="Y62" i="14"/>
  <c r="J32" i="17" s="1"/>
  <c r="FG62" i="13"/>
  <c r="FP62" i="13"/>
  <c r="FM62" i="13"/>
  <c r="AK62" i="13"/>
  <c r="K13" i="17" s="1"/>
  <c r="EX62" i="13"/>
  <c r="EW62" i="13"/>
  <c r="CA18" i="14"/>
  <c r="CE18" i="14"/>
  <c r="CI18" i="14"/>
  <c r="CB18" i="14"/>
  <c r="CF18" i="14"/>
  <c r="CJ18" i="14"/>
  <c r="CC18" i="14"/>
  <c r="CG18" i="14"/>
  <c r="CK18" i="14"/>
  <c r="T18" i="14"/>
  <c r="BZ18" i="14"/>
  <c r="CD18" i="14"/>
  <c r="CH18" i="14"/>
  <c r="DA24" i="14"/>
  <c r="DE24" i="14"/>
  <c r="DI24" i="14"/>
  <c r="CX24" i="14"/>
  <c r="DB24" i="14"/>
  <c r="DF24" i="14"/>
  <c r="CY24" i="14"/>
  <c r="DC24" i="14"/>
  <c r="DG24" i="14"/>
  <c r="V24" i="14"/>
  <c r="CZ24" i="14"/>
  <c r="DD24" i="14"/>
  <c r="DH24" i="14"/>
  <c r="BA24" i="14"/>
  <c r="AX24" i="14"/>
  <c r="Q24" i="14"/>
  <c r="AY24" i="14"/>
  <c r="AZ24" i="14"/>
  <c r="W24" i="14"/>
  <c r="DM24" i="14"/>
  <c r="DQ24" i="14"/>
  <c r="DU24" i="14"/>
  <c r="DJ24" i="14"/>
  <c r="DN24" i="14"/>
  <c r="DR24" i="14"/>
  <c r="DL24" i="14"/>
  <c r="DP24" i="14"/>
  <c r="DT24" i="14"/>
  <c r="DK24" i="14"/>
  <c r="DO24" i="14"/>
  <c r="DS24" i="14"/>
  <c r="BP29" i="14"/>
  <c r="BT29" i="14"/>
  <c r="BX29" i="14"/>
  <c r="BO29" i="14"/>
  <c r="BS29" i="14"/>
  <c r="BW29" i="14"/>
  <c r="BN29" i="14"/>
  <c r="BV29" i="14"/>
  <c r="BQ29" i="14"/>
  <c r="BY29" i="14"/>
  <c r="BR29" i="14"/>
  <c r="S29" i="14"/>
  <c r="BU29" i="14"/>
  <c r="CB29" i="14"/>
  <c r="CF29" i="14"/>
  <c r="CJ29" i="14"/>
  <c r="CA29" i="14"/>
  <c r="CE29" i="14"/>
  <c r="CI29" i="14"/>
  <c r="T29" i="14"/>
  <c r="CD29" i="14"/>
  <c r="CG29" i="14"/>
  <c r="BZ29" i="14"/>
  <c r="CH29" i="14"/>
  <c r="CC29" i="14"/>
  <c r="CK29" i="14"/>
  <c r="E51" i="18"/>
  <c r="E62" i="18"/>
  <c r="J56" i="18"/>
  <c r="DJ19" i="14"/>
  <c r="DN19" i="14"/>
  <c r="DR19" i="14"/>
  <c r="DK19" i="14"/>
  <c r="DO19" i="14"/>
  <c r="DS19" i="14"/>
  <c r="DL19" i="14"/>
  <c r="DP19" i="14"/>
  <c r="DT19" i="14"/>
  <c r="W19" i="14"/>
  <c r="DM19" i="14"/>
  <c r="DQ19" i="14"/>
  <c r="DU19" i="14"/>
  <c r="CX19" i="14"/>
  <c r="DB19" i="14"/>
  <c r="DF19" i="14"/>
  <c r="CY19" i="14"/>
  <c r="DC19" i="14"/>
  <c r="DG19" i="14"/>
  <c r="V19" i="14"/>
  <c r="CZ19" i="14"/>
  <c r="DD19" i="14"/>
  <c r="DH19" i="14"/>
  <c r="DA19" i="14"/>
  <c r="DE19" i="14"/>
  <c r="DI19" i="14"/>
  <c r="AX19" i="14"/>
  <c r="Q19" i="14"/>
  <c r="AY19" i="14"/>
  <c r="AZ19" i="14"/>
  <c r="BA19" i="14"/>
  <c r="CO35" i="14"/>
  <c r="CS35" i="14"/>
  <c r="CW35" i="14"/>
  <c r="CL35" i="14"/>
  <c r="CP35" i="14"/>
  <c r="CT35" i="14"/>
  <c r="U35" i="14"/>
  <c r="CM35" i="14"/>
  <c r="CQ35" i="14"/>
  <c r="CU35" i="14"/>
  <c r="CN35" i="14"/>
  <c r="CR35" i="14"/>
  <c r="CV35" i="14"/>
  <c r="D35" i="16"/>
  <c r="AB35" i="15"/>
  <c r="AF35" i="15"/>
  <c r="AJ35" i="15"/>
  <c r="AC35" i="15"/>
  <c r="AG35" i="15"/>
  <c r="AK35" i="15"/>
  <c r="A35" i="15"/>
  <c r="AD35" i="15"/>
  <c r="AH35" i="15"/>
  <c r="AL35" i="15"/>
  <c r="AE35" i="15"/>
  <c r="AI35" i="15"/>
  <c r="DK10" i="14"/>
  <c r="DO10" i="14"/>
  <c r="DS10" i="14"/>
  <c r="DL10" i="14"/>
  <c r="DP10" i="14"/>
  <c r="DT10" i="14"/>
  <c r="DM10" i="14"/>
  <c r="DQ10" i="14"/>
  <c r="DU10" i="14"/>
  <c r="DJ10" i="14"/>
  <c r="DN10" i="14"/>
  <c r="DR10" i="14"/>
  <c r="EU10" i="14"/>
  <c r="EY10" i="14"/>
  <c r="FC10" i="14"/>
  <c r="EV10" i="14"/>
  <c r="EZ10" i="14"/>
  <c r="FD10" i="14"/>
  <c r="EW10" i="14"/>
  <c r="FA10" i="14"/>
  <c r="FE10" i="14"/>
  <c r="ET10" i="14"/>
  <c r="EX10" i="14"/>
  <c r="FB10" i="14"/>
  <c r="L58" i="18"/>
  <c r="CC39" i="14"/>
  <c r="CG39" i="14"/>
  <c r="CK39" i="14"/>
  <c r="T39" i="14"/>
  <c r="BZ39" i="14"/>
  <c r="CD39" i="14"/>
  <c r="CH39" i="14"/>
  <c r="CA39" i="14"/>
  <c r="CE39" i="14"/>
  <c r="CI39" i="14"/>
  <c r="CB39" i="14"/>
  <c r="CF39" i="14"/>
  <c r="CJ39" i="14"/>
  <c r="DK22" i="14"/>
  <c r="DO22" i="14"/>
  <c r="DS22" i="14"/>
  <c r="DL22" i="14"/>
  <c r="DP22" i="14"/>
  <c r="DT22" i="14"/>
  <c r="W22" i="14"/>
  <c r="DM22" i="14"/>
  <c r="DQ22" i="14"/>
  <c r="DU22" i="14"/>
  <c r="DJ22" i="14"/>
  <c r="DN22" i="14"/>
  <c r="DR22" i="14"/>
  <c r="CY22" i="14"/>
  <c r="DC22" i="14"/>
  <c r="DG22" i="14"/>
  <c r="V22" i="14"/>
  <c r="CZ22" i="14"/>
  <c r="DD22" i="14"/>
  <c r="DH22" i="14"/>
  <c r="DA22" i="14"/>
  <c r="DE22" i="14"/>
  <c r="DI22" i="14"/>
  <c r="CX22" i="14"/>
  <c r="DB22" i="14"/>
  <c r="DF22" i="14"/>
  <c r="Q22" i="14"/>
  <c r="AY22" i="14"/>
  <c r="AZ22" i="14"/>
  <c r="BA22" i="14"/>
  <c r="AX22" i="14"/>
  <c r="W30" i="14"/>
  <c r="DM30" i="14"/>
  <c r="DQ30" i="14"/>
  <c r="DU30" i="14"/>
  <c r="DJ30" i="14"/>
  <c r="DN30" i="14"/>
  <c r="DR30" i="14"/>
  <c r="DK30" i="14"/>
  <c r="DO30" i="14"/>
  <c r="DS30" i="14"/>
  <c r="DL30" i="14"/>
  <c r="DP30" i="14"/>
  <c r="DT30" i="14"/>
  <c r="T30" i="14"/>
  <c r="CC30" i="14"/>
  <c r="CG30" i="14"/>
  <c r="CK30" i="14"/>
  <c r="BZ30" i="14"/>
  <c r="CD30" i="14"/>
  <c r="CH30" i="14"/>
  <c r="CA30" i="14"/>
  <c r="CE30" i="14"/>
  <c r="CI30" i="14"/>
  <c r="CB30" i="14"/>
  <c r="CF30" i="14"/>
  <c r="CJ30" i="14"/>
  <c r="DJ23" i="14"/>
  <c r="DN23" i="14"/>
  <c r="DR23" i="14"/>
  <c r="DK23" i="14"/>
  <c r="DO23" i="14"/>
  <c r="DS23" i="14"/>
  <c r="DL23" i="14"/>
  <c r="DP23" i="14"/>
  <c r="DT23" i="14"/>
  <c r="W23" i="14"/>
  <c r="DM23" i="14"/>
  <c r="DQ23" i="14"/>
  <c r="DU23" i="14"/>
  <c r="CX23" i="14"/>
  <c r="DB23" i="14"/>
  <c r="DF23" i="14"/>
  <c r="CY23" i="14"/>
  <c r="DC23" i="14"/>
  <c r="DG23" i="14"/>
  <c r="V23" i="14"/>
  <c r="CZ23" i="14"/>
  <c r="DD23" i="14"/>
  <c r="DH23" i="14"/>
  <c r="DA23" i="14"/>
  <c r="DE23" i="14"/>
  <c r="DI23" i="14"/>
  <c r="AX23" i="14"/>
  <c r="Q23" i="14"/>
  <c r="AY23" i="14"/>
  <c r="AZ23" i="14"/>
  <c r="BA23" i="14"/>
  <c r="BZ62" i="13"/>
  <c r="AF62" i="13"/>
  <c r="F13" i="17" s="1"/>
  <c r="CT62" i="13"/>
  <c r="CR62" i="13"/>
  <c r="DK41" i="14"/>
  <c r="DO41" i="14"/>
  <c r="DS41" i="14"/>
  <c r="DL41" i="14"/>
  <c r="DP41" i="14"/>
  <c r="DT41" i="14"/>
  <c r="W41" i="14"/>
  <c r="DM41" i="14"/>
  <c r="DQ41" i="14"/>
  <c r="DU41" i="14"/>
  <c r="DJ41" i="14"/>
  <c r="DN41" i="14"/>
  <c r="DR41" i="14"/>
  <c r="CY41" i="14"/>
  <c r="DC41" i="14"/>
  <c r="DG41" i="14"/>
  <c r="V41" i="14"/>
  <c r="CZ41" i="14"/>
  <c r="DD41" i="14"/>
  <c r="DH41" i="14"/>
  <c r="DA41" i="14"/>
  <c r="DE41" i="14"/>
  <c r="DI41" i="14"/>
  <c r="CX41" i="14"/>
  <c r="DB41" i="14"/>
  <c r="DF41" i="14"/>
  <c r="Q41" i="14"/>
  <c r="AY41" i="14"/>
  <c r="AZ41" i="14"/>
  <c r="BA41" i="14"/>
  <c r="AX41" i="14"/>
  <c r="D51" i="16"/>
  <c r="A51" i="16" s="1"/>
  <c r="A51" i="15"/>
  <c r="E58" i="18"/>
  <c r="K53" i="18"/>
  <c r="G59" i="18"/>
  <c r="FH11" i="14"/>
  <c r="FL11" i="14"/>
  <c r="FP11" i="14"/>
  <c r="FI11" i="14"/>
  <c r="FM11" i="14"/>
  <c r="FQ11" i="14"/>
  <c r="FF11" i="14"/>
  <c r="FJ11" i="14"/>
  <c r="FN11" i="14"/>
  <c r="FG11" i="14"/>
  <c r="FK11" i="14"/>
  <c r="FO11" i="14"/>
  <c r="BD11" i="14"/>
  <c r="BH11" i="14"/>
  <c r="BL11" i="14"/>
  <c r="BE11" i="14"/>
  <c r="BI11" i="14"/>
  <c r="BM11" i="14"/>
  <c r="BB11" i="14"/>
  <c r="BF11" i="14"/>
  <c r="BJ11" i="14"/>
  <c r="BC11" i="14"/>
  <c r="BG11" i="14"/>
  <c r="BK11" i="14"/>
  <c r="EJ11" i="14"/>
  <c r="EN11" i="14"/>
  <c r="ER11" i="14"/>
  <c r="EK11" i="14"/>
  <c r="EO11" i="14"/>
  <c r="ES11" i="14"/>
  <c r="EH11" i="14"/>
  <c r="EL11" i="14"/>
  <c r="EP11" i="14"/>
  <c r="EI11" i="14"/>
  <c r="EM11" i="14"/>
  <c r="EQ11" i="14"/>
  <c r="M60" i="18"/>
  <c r="CC16" i="14"/>
  <c r="CG16" i="14"/>
  <c r="CK16" i="14"/>
  <c r="T16" i="14"/>
  <c r="BZ16" i="14"/>
  <c r="CD16" i="14"/>
  <c r="CH16" i="14"/>
  <c r="CA16" i="14"/>
  <c r="CE16" i="14"/>
  <c r="CI16" i="14"/>
  <c r="CB16" i="14"/>
  <c r="CF16" i="14"/>
  <c r="CJ16" i="14"/>
  <c r="J51" i="18"/>
  <c r="J62" i="18"/>
  <c r="EK12" i="14"/>
  <c r="EO12" i="14"/>
  <c r="ES12" i="14"/>
  <c r="EH12" i="14"/>
  <c r="EL12" i="14"/>
  <c r="EP12" i="14"/>
  <c r="AU12" i="14"/>
  <c r="AU62" i="14" s="1"/>
  <c r="EI12" i="14"/>
  <c r="EM12" i="14"/>
  <c r="EQ12" i="14"/>
  <c r="EJ12" i="14"/>
  <c r="EN12" i="14"/>
  <c r="ER12" i="14"/>
  <c r="AS12" i="14"/>
  <c r="AS62" i="14" s="1"/>
  <c r="DM12" i="14"/>
  <c r="DQ12" i="14"/>
  <c r="DU12" i="14"/>
  <c r="DJ12" i="14"/>
  <c r="DN12" i="14"/>
  <c r="DR12" i="14"/>
  <c r="DK12" i="14"/>
  <c r="DO12" i="14"/>
  <c r="DS12" i="14"/>
  <c r="DL12" i="14"/>
  <c r="DP12" i="14"/>
  <c r="DT12" i="14"/>
  <c r="AI62" i="13"/>
  <c r="I13" i="17" s="1"/>
  <c r="DZ62" i="13"/>
  <c r="DY62" i="13"/>
  <c r="AZ36" i="14"/>
  <c r="BA36" i="14"/>
  <c r="AX36" i="14"/>
  <c r="Q36" i="14"/>
  <c r="AY36" i="14"/>
  <c r="DL36" i="14"/>
  <c r="DP36" i="14"/>
  <c r="DT36" i="14"/>
  <c r="W36" i="14"/>
  <c r="DM36" i="14"/>
  <c r="DQ36" i="14"/>
  <c r="DU36" i="14"/>
  <c r="DJ36" i="14"/>
  <c r="DN36" i="14"/>
  <c r="DR36" i="14"/>
  <c r="DK36" i="14"/>
  <c r="DO36" i="14"/>
  <c r="DS36" i="14"/>
  <c r="V36" i="14"/>
  <c r="CZ36" i="14"/>
  <c r="DD36" i="14"/>
  <c r="DH36" i="14"/>
  <c r="DA36" i="14"/>
  <c r="DE36" i="14"/>
  <c r="DI36" i="14"/>
  <c r="CX36" i="14"/>
  <c r="DB36" i="14"/>
  <c r="DF36" i="14"/>
  <c r="CY36" i="14"/>
  <c r="DC36" i="14"/>
  <c r="DG36" i="14"/>
  <c r="N59" i="18"/>
  <c r="DX25" i="14"/>
  <c r="EB25" i="14"/>
  <c r="EF25" i="14"/>
  <c r="DY25" i="14"/>
  <c r="EC25" i="14"/>
  <c r="EG25" i="14"/>
  <c r="DW25" i="14"/>
  <c r="EA25" i="14"/>
  <c r="EE25" i="14"/>
  <c r="DZ25" i="14"/>
  <c r="ED25" i="14"/>
  <c r="X25" i="14"/>
  <c r="DV25" i="14"/>
  <c r="AZ25" i="14"/>
  <c r="BA25" i="14"/>
  <c r="Q25" i="14"/>
  <c r="AY25" i="14"/>
  <c r="AX25" i="14"/>
  <c r="D25" i="16"/>
  <c r="AE25" i="15"/>
  <c r="AI25" i="15"/>
  <c r="AB25" i="15"/>
  <c r="AF25" i="15"/>
  <c r="AJ25" i="15"/>
  <c r="AC25" i="15"/>
  <c r="AG25" i="15"/>
  <c r="AK25" i="15"/>
  <c r="A25" i="15"/>
  <c r="AD25" i="15"/>
  <c r="AH25" i="15"/>
  <c r="AL25" i="15"/>
  <c r="I60" i="18"/>
  <c r="DK33" i="14"/>
  <c r="DO33" i="14"/>
  <c r="DS33" i="14"/>
  <c r="DL33" i="14"/>
  <c r="DP33" i="14"/>
  <c r="DT33" i="14"/>
  <c r="W33" i="14"/>
  <c r="DM33" i="14"/>
  <c r="DQ33" i="14"/>
  <c r="DU33" i="14"/>
  <c r="DJ33" i="14"/>
  <c r="DN33" i="14"/>
  <c r="DR33" i="14"/>
  <c r="CY33" i="14"/>
  <c r="DC33" i="14"/>
  <c r="DG33" i="14"/>
  <c r="V33" i="14"/>
  <c r="CZ33" i="14"/>
  <c r="DD33" i="14"/>
  <c r="DH33" i="14"/>
  <c r="DA33" i="14"/>
  <c r="DE33" i="14"/>
  <c r="DI33" i="14"/>
  <c r="CX33" i="14"/>
  <c r="DB33" i="14"/>
  <c r="DF33" i="14"/>
  <c r="Q33" i="14"/>
  <c r="AY33" i="14"/>
  <c r="AZ33" i="14"/>
  <c r="BA33" i="14"/>
  <c r="AX33" i="14"/>
  <c r="N55" i="18"/>
  <c r="CA14" i="14"/>
  <c r="CE14" i="14"/>
  <c r="CI14" i="14"/>
  <c r="CB14" i="14"/>
  <c r="CF14" i="14"/>
  <c r="CJ14" i="14"/>
  <c r="CC14" i="14"/>
  <c r="CG14" i="14"/>
  <c r="CK14" i="14"/>
  <c r="T14" i="14"/>
  <c r="BZ14" i="14"/>
  <c r="CD14" i="14"/>
  <c r="CH14" i="14"/>
  <c r="CN32" i="14"/>
  <c r="CR32" i="14"/>
  <c r="CV32" i="14"/>
  <c r="CO32" i="14"/>
  <c r="CS32" i="14"/>
  <c r="CW32" i="14"/>
  <c r="CL32" i="14"/>
  <c r="CP32" i="14"/>
  <c r="CT32" i="14"/>
  <c r="U32" i="14"/>
  <c r="CM32" i="14"/>
  <c r="CQ32" i="14"/>
  <c r="CU32" i="14"/>
  <c r="I61" i="18"/>
  <c r="G54" i="18"/>
  <c r="DW37" i="14"/>
  <c r="EA37" i="14"/>
  <c r="EE37" i="14"/>
  <c r="DX37" i="14"/>
  <c r="EB37" i="14"/>
  <c r="EF37" i="14"/>
  <c r="DY37" i="14"/>
  <c r="EC37" i="14"/>
  <c r="EG37" i="14"/>
  <c r="X37" i="14"/>
  <c r="DV37" i="14"/>
  <c r="DZ37" i="14"/>
  <c r="ED37" i="14"/>
  <c r="BO37" i="14"/>
  <c r="BS37" i="14"/>
  <c r="BW37" i="14"/>
  <c r="BP37" i="14"/>
  <c r="BT37" i="14"/>
  <c r="BX37" i="14"/>
  <c r="S37" i="14"/>
  <c r="BQ37" i="14"/>
  <c r="BU37" i="14"/>
  <c r="BY37" i="14"/>
  <c r="BN37" i="14"/>
  <c r="BR37" i="14"/>
  <c r="BV37" i="14"/>
  <c r="BC37" i="14"/>
  <c r="BG37" i="14"/>
  <c r="BK37" i="14"/>
  <c r="R37" i="14"/>
  <c r="BD37" i="14"/>
  <c r="BH37" i="14"/>
  <c r="BL37" i="14"/>
  <c r="BE37" i="14"/>
  <c r="BI37" i="14"/>
  <c r="BM37" i="14"/>
  <c r="BB37" i="14"/>
  <c r="BF37" i="14"/>
  <c r="BJ37" i="14"/>
  <c r="D37" i="16"/>
  <c r="AB37" i="15"/>
  <c r="AF37" i="15"/>
  <c r="AJ37" i="15"/>
  <c r="AC37" i="15"/>
  <c r="AG37" i="15"/>
  <c r="AK37" i="15"/>
  <c r="A37" i="15"/>
  <c r="AD37" i="15"/>
  <c r="AH37" i="15"/>
  <c r="AL37" i="15"/>
  <c r="AE37" i="15"/>
  <c r="AI37" i="15"/>
  <c r="M55" i="18"/>
  <c r="U51" i="17"/>
  <c r="U38" i="17"/>
  <c r="U25" i="17"/>
  <c r="H53" i="18"/>
  <c r="J60" i="18"/>
  <c r="G52" i="18"/>
  <c r="M58" i="18"/>
  <c r="N57" i="18"/>
  <c r="E60" i="18"/>
  <c r="G56" i="18"/>
  <c r="H57" i="18"/>
  <c r="G60" i="18"/>
  <c r="M54" i="18"/>
  <c r="D56" i="16"/>
  <c r="A56" i="16" s="1"/>
  <c r="A56" i="15"/>
  <c r="BB27" i="14"/>
  <c r="BF27" i="14"/>
  <c r="BJ27" i="14"/>
  <c r="BE27" i="14"/>
  <c r="BI27" i="14"/>
  <c r="BM27" i="14"/>
  <c r="BC27" i="14"/>
  <c r="BK27" i="14"/>
  <c r="R27" i="14"/>
  <c r="BD27" i="14"/>
  <c r="BL27" i="14"/>
  <c r="BG27" i="14"/>
  <c r="BH27" i="14"/>
  <c r="CB17" i="14"/>
  <c r="CF17" i="14"/>
  <c r="CJ17" i="14"/>
  <c r="CC17" i="14"/>
  <c r="CG17" i="14"/>
  <c r="CK17" i="14"/>
  <c r="T17" i="14"/>
  <c r="BZ17" i="14"/>
  <c r="CD17" i="14"/>
  <c r="CH17" i="14"/>
  <c r="CA17" i="14"/>
  <c r="CE17" i="14"/>
  <c r="CI17" i="14"/>
  <c r="D27" i="16"/>
  <c r="AE27" i="15"/>
  <c r="AI27" i="15"/>
  <c r="AB27" i="15"/>
  <c r="AF27" i="15"/>
  <c r="AJ27" i="15"/>
  <c r="A27" i="15"/>
  <c r="AD27" i="15"/>
  <c r="AH27" i="15"/>
  <c r="AL27" i="15"/>
  <c r="AC27" i="15"/>
  <c r="AG27" i="15"/>
  <c r="AK27" i="15"/>
  <c r="DN62" i="13"/>
  <c r="DL62" i="13"/>
  <c r="CN17" i="14"/>
  <c r="CR17" i="14"/>
  <c r="CV17" i="14"/>
  <c r="CO17" i="14"/>
  <c r="CS17" i="14"/>
  <c r="CW17" i="14"/>
  <c r="CL17" i="14"/>
  <c r="CP17" i="14"/>
  <c r="CT17" i="14"/>
  <c r="U17" i="14"/>
  <c r="CM17" i="14"/>
  <c r="CQ17" i="14"/>
  <c r="CU17" i="14"/>
  <c r="DX40" i="14"/>
  <c r="EB40" i="14"/>
  <c r="EF40" i="14"/>
  <c r="DY40" i="14"/>
  <c r="EC40" i="14"/>
  <c r="EG40" i="14"/>
  <c r="X40" i="14"/>
  <c r="DV40" i="14"/>
  <c r="DZ40" i="14"/>
  <c r="ED40" i="14"/>
  <c r="DW40" i="14"/>
  <c r="EA40" i="14"/>
  <c r="EE40" i="14"/>
  <c r="BP40" i="14"/>
  <c r="BT40" i="14"/>
  <c r="BX40" i="14"/>
  <c r="S40" i="14"/>
  <c r="BQ40" i="14"/>
  <c r="BU40" i="14"/>
  <c r="BY40" i="14"/>
  <c r="BN40" i="14"/>
  <c r="BR40" i="14"/>
  <c r="BV40" i="14"/>
  <c r="BO40" i="14"/>
  <c r="BS40" i="14"/>
  <c r="BW40" i="14"/>
  <c r="R40" i="14"/>
  <c r="BD40" i="14"/>
  <c r="BH40" i="14"/>
  <c r="BL40" i="14"/>
  <c r="BE40" i="14"/>
  <c r="BI40" i="14"/>
  <c r="BM40" i="14"/>
  <c r="BB40" i="14"/>
  <c r="BF40" i="14"/>
  <c r="BJ40" i="14"/>
  <c r="BC40" i="14"/>
  <c r="BG40" i="14"/>
  <c r="BK40" i="14"/>
  <c r="CN21" i="14"/>
  <c r="CR21" i="14"/>
  <c r="CV21" i="14"/>
  <c r="CO21" i="14"/>
  <c r="CS21" i="14"/>
  <c r="CW21" i="14"/>
  <c r="CL21" i="14"/>
  <c r="CP21" i="14"/>
  <c r="CT21" i="14"/>
  <c r="U21" i="14"/>
  <c r="CM21" i="14"/>
  <c r="CQ21" i="14"/>
  <c r="CU21" i="14"/>
  <c r="T38" i="14"/>
  <c r="BZ38" i="14"/>
  <c r="CD38" i="14"/>
  <c r="CH38" i="14"/>
  <c r="CA38" i="14"/>
  <c r="CE38" i="14"/>
  <c r="CI38" i="14"/>
  <c r="CB38" i="14"/>
  <c r="CF38" i="14"/>
  <c r="CJ38" i="14"/>
  <c r="CC38" i="14"/>
  <c r="CG38" i="14"/>
  <c r="CK38" i="14"/>
  <c r="I55" i="18"/>
  <c r="ET9" i="14"/>
  <c r="EX9" i="14"/>
  <c r="FB9" i="14"/>
  <c r="EU9" i="14"/>
  <c r="EY9" i="14"/>
  <c r="FC9" i="14"/>
  <c r="EV9" i="14"/>
  <c r="EZ9" i="14"/>
  <c r="FD9" i="14"/>
  <c r="EW9" i="14"/>
  <c r="FA9" i="14"/>
  <c r="FE9" i="14"/>
  <c r="CB13" i="14"/>
  <c r="CF13" i="14"/>
  <c r="CJ13" i="14"/>
  <c r="CC13" i="14"/>
  <c r="CG13" i="14"/>
  <c r="CK13" i="14"/>
  <c r="T13" i="14"/>
  <c r="BZ13" i="14"/>
  <c r="CD13" i="14"/>
  <c r="CH13" i="14"/>
  <c r="CA13" i="14"/>
  <c r="CE13" i="14"/>
  <c r="CI13" i="14"/>
  <c r="D13" i="16"/>
  <c r="AB13" i="15"/>
  <c r="AF13" i="15"/>
  <c r="AJ13" i="15"/>
  <c r="AC13" i="15"/>
  <c r="AG13" i="15"/>
  <c r="AK13" i="15"/>
  <c r="A13" i="15"/>
  <c r="AD13" i="15"/>
  <c r="AH13" i="15"/>
  <c r="AL13" i="15"/>
  <c r="AE13" i="15"/>
  <c r="AI13" i="15"/>
  <c r="O3" i="14"/>
  <c r="C62" i="14"/>
  <c r="AN2" i="14" s="1"/>
  <c r="AO2" i="14" s="1"/>
  <c r="A26" i="2"/>
  <c r="CL15" i="14"/>
  <c r="CP15" i="14"/>
  <c r="CT15" i="14"/>
  <c r="U15" i="14"/>
  <c r="CM15" i="14"/>
  <c r="CQ15" i="14"/>
  <c r="CU15" i="14"/>
  <c r="CN15" i="14"/>
  <c r="CR15" i="14"/>
  <c r="CV15" i="14"/>
  <c r="CO15" i="14"/>
  <c r="CS15" i="14"/>
  <c r="CW15" i="14"/>
  <c r="D15" i="16"/>
  <c r="AE15" i="15"/>
  <c r="AI15" i="15"/>
  <c r="AB15" i="15"/>
  <c r="AG15" i="15"/>
  <c r="AL15" i="15"/>
  <c r="A15" i="15"/>
  <c r="AC15" i="15"/>
  <c r="AH15" i="15"/>
  <c r="AD15" i="15"/>
  <c r="AJ15" i="15"/>
  <c r="AF15" i="15"/>
  <c r="AK15" i="15"/>
  <c r="CY26" i="14"/>
  <c r="DC26" i="14"/>
  <c r="DG26" i="14"/>
  <c r="CX26" i="14"/>
  <c r="DB26" i="14"/>
  <c r="DF26" i="14"/>
  <c r="V26" i="14"/>
  <c r="DD26" i="14"/>
  <c r="DE26" i="14"/>
  <c r="CZ26" i="14"/>
  <c r="DH26" i="14"/>
  <c r="DA26" i="14"/>
  <c r="DI26" i="14"/>
  <c r="U26" i="14"/>
  <c r="CM26" i="14"/>
  <c r="CQ26" i="14"/>
  <c r="CU26" i="14"/>
  <c r="CL26" i="14"/>
  <c r="CP26" i="14"/>
  <c r="CT26" i="14"/>
  <c r="CN26" i="14"/>
  <c r="CV26" i="14"/>
  <c r="CO26" i="14"/>
  <c r="CW26" i="14"/>
  <c r="CR26" i="14"/>
  <c r="CS26" i="14"/>
  <c r="CC28" i="14"/>
  <c r="CG28" i="14"/>
  <c r="CK28" i="14"/>
  <c r="CB28" i="14"/>
  <c r="CF28" i="14"/>
  <c r="CJ28" i="14"/>
  <c r="CE28" i="14"/>
  <c r="BZ28" i="14"/>
  <c r="CH28" i="14"/>
  <c r="CA28" i="14"/>
  <c r="CI28" i="14"/>
  <c r="T28" i="14"/>
  <c r="CD28" i="14"/>
  <c r="CO28" i="14"/>
  <c r="CS28" i="14"/>
  <c r="CW28" i="14"/>
  <c r="CN28" i="14"/>
  <c r="CR28" i="14"/>
  <c r="CV28" i="14"/>
  <c r="U28" i="14"/>
  <c r="CM28" i="14"/>
  <c r="CU28" i="14"/>
  <c r="CP28" i="14"/>
  <c r="CQ28" i="14"/>
  <c r="CL28" i="14"/>
  <c r="CT28" i="14"/>
  <c r="D28" i="16"/>
  <c r="AB28" i="15"/>
  <c r="AF28" i="15"/>
  <c r="AJ28" i="15"/>
  <c r="AC28" i="15"/>
  <c r="AH28" i="15"/>
  <c r="A28" i="15"/>
  <c r="AD28" i="15"/>
  <c r="AI28" i="15"/>
  <c r="AE28" i="15"/>
  <c r="AK28" i="15"/>
  <c r="AG28" i="15"/>
  <c r="AL28" i="15"/>
  <c r="CO8" i="14"/>
  <c r="CS8" i="14"/>
  <c r="CW8" i="14"/>
  <c r="CL8" i="14"/>
  <c r="CP8" i="14"/>
  <c r="CT8" i="14"/>
  <c r="CM8" i="14"/>
  <c r="CQ8" i="14"/>
  <c r="CU8" i="14"/>
  <c r="CN8" i="14"/>
  <c r="CR8" i="14"/>
  <c r="CV8" i="14"/>
  <c r="CC8" i="14"/>
  <c r="CG8" i="14"/>
  <c r="CK8" i="14"/>
  <c r="BZ8" i="14"/>
  <c r="CD8" i="14"/>
  <c r="CH8" i="14"/>
  <c r="CA8" i="14"/>
  <c r="CE8" i="14"/>
  <c r="CI8" i="14"/>
  <c r="CB8" i="14"/>
  <c r="CF8" i="14"/>
  <c r="CJ8" i="14"/>
  <c r="DM8" i="14"/>
  <c r="DQ8" i="14"/>
  <c r="DU8" i="14"/>
  <c r="DJ8" i="14"/>
  <c r="DN8" i="14"/>
  <c r="DR8" i="14"/>
  <c r="DK8" i="14"/>
  <c r="DO8" i="14"/>
  <c r="DS8" i="14"/>
  <c r="DL8" i="14"/>
  <c r="DP8" i="14"/>
  <c r="DT8" i="14"/>
  <c r="EW8" i="14"/>
  <c r="FA8" i="14"/>
  <c r="FE8" i="14"/>
  <c r="ET8" i="14"/>
  <c r="EX8" i="14"/>
  <c r="FB8" i="14"/>
  <c r="EU8" i="14"/>
  <c r="EY8" i="14"/>
  <c r="FC8" i="14"/>
  <c r="EV8" i="14"/>
  <c r="EZ8" i="14"/>
  <c r="FD8" i="14"/>
  <c r="BE20" i="14"/>
  <c r="BI20" i="14"/>
  <c r="BM20" i="14"/>
  <c r="BB20" i="14"/>
  <c r="BF20" i="14"/>
  <c r="BJ20" i="14"/>
  <c r="BC20" i="14"/>
  <c r="BG20" i="14"/>
  <c r="BK20" i="14"/>
  <c r="R20" i="14"/>
  <c r="BD20" i="14"/>
  <c r="BH20" i="14"/>
  <c r="BL20" i="14"/>
  <c r="DY20" i="14"/>
  <c r="EC20" i="14"/>
  <c r="EG20" i="14"/>
  <c r="X20" i="14"/>
  <c r="DV20" i="14"/>
  <c r="DZ20" i="14"/>
  <c r="ED20" i="14"/>
  <c r="DW20" i="14"/>
  <c r="EA20" i="14"/>
  <c r="EE20" i="14"/>
  <c r="DX20" i="14"/>
  <c r="EB20" i="14"/>
  <c r="EF20" i="14"/>
  <c r="S20" i="14"/>
  <c r="BQ20" i="14"/>
  <c r="BU20" i="14"/>
  <c r="BY20" i="14"/>
  <c r="BN20" i="14"/>
  <c r="BR20" i="14"/>
  <c r="BV20" i="14"/>
  <c r="BO20" i="14"/>
  <c r="BS20" i="14"/>
  <c r="BW20" i="14"/>
  <c r="BP20" i="14"/>
  <c r="BT20" i="14"/>
  <c r="BX20" i="14"/>
  <c r="EJ42" i="13"/>
  <c r="EN42" i="13"/>
  <c r="EN62" i="13" s="1"/>
  <c r="ER42" i="13"/>
  <c r="EI42" i="13"/>
  <c r="EI62" i="13" s="1"/>
  <c r="EM42" i="13"/>
  <c r="EM62" i="13" s="1"/>
  <c r="EQ42" i="13"/>
  <c r="EQ62" i="13" s="1"/>
  <c r="EK42" i="13"/>
  <c r="EK62" i="13" s="1"/>
  <c r="ES42" i="13"/>
  <c r="ES62" i="13" s="1"/>
  <c r="EL42" i="13"/>
  <c r="EO42" i="13"/>
  <c r="EO62" i="13" s="1"/>
  <c r="EH42" i="13"/>
  <c r="EP42" i="13"/>
  <c r="EP62" i="13" s="1"/>
  <c r="CZ42" i="13"/>
  <c r="CZ62" i="13" s="1"/>
  <c r="DD42" i="13"/>
  <c r="DD62" i="13" s="1"/>
  <c r="DH42" i="13"/>
  <c r="V42" i="13"/>
  <c r="V62" i="13" s="1"/>
  <c r="G31" i="17" s="1"/>
  <c r="CY42" i="13"/>
  <c r="CY62" i="13" s="1"/>
  <c r="DC42" i="13"/>
  <c r="DG42" i="13"/>
  <c r="DG62" i="13" s="1"/>
  <c r="DE42" i="13"/>
  <c r="CX42" i="13"/>
  <c r="CX62" i="13" s="1"/>
  <c r="DF42" i="13"/>
  <c r="DF62" i="13" s="1"/>
  <c r="DA42" i="13"/>
  <c r="DI42" i="13"/>
  <c r="DI62" i="13" s="1"/>
  <c r="DB42" i="13"/>
  <c r="S42" i="13"/>
  <c r="S62" i="13" s="1"/>
  <c r="D31" i="17" s="1"/>
  <c r="BP42" i="13"/>
  <c r="BT42" i="13"/>
  <c r="BX42" i="13"/>
  <c r="BX62" i="13" s="1"/>
  <c r="BO42" i="13"/>
  <c r="BO62" i="13" s="1"/>
  <c r="BS42" i="13"/>
  <c r="BS62" i="13" s="1"/>
  <c r="BW42" i="13"/>
  <c r="BW62" i="13" s="1"/>
  <c r="BQ42" i="13"/>
  <c r="BY42" i="13"/>
  <c r="BY62" i="13" s="1"/>
  <c r="BR42" i="13"/>
  <c r="BU42" i="13"/>
  <c r="BU62" i="13" s="1"/>
  <c r="BN42" i="13"/>
  <c r="BV42" i="13"/>
  <c r="BV62" i="13" s="1"/>
  <c r="T34" i="14"/>
  <c r="BZ34" i="14"/>
  <c r="CD34" i="14"/>
  <c r="CH34" i="14"/>
  <c r="CA34" i="14"/>
  <c r="CE34" i="14"/>
  <c r="CI34" i="14"/>
  <c r="CB34" i="14"/>
  <c r="CF34" i="14"/>
  <c r="CJ34" i="14"/>
  <c r="CC34" i="14"/>
  <c r="CG34" i="14"/>
  <c r="CK34" i="14"/>
  <c r="L54" i="18"/>
  <c r="D50" i="16"/>
  <c r="A50" i="16" s="1"/>
  <c r="A50" i="15"/>
  <c r="CC43" i="14"/>
  <c r="CG43" i="14"/>
  <c r="CK43" i="14"/>
  <c r="T43" i="14"/>
  <c r="BZ43" i="14"/>
  <c r="CD43" i="14"/>
  <c r="CH43" i="14"/>
  <c r="CA43" i="14"/>
  <c r="CE43" i="14"/>
  <c r="CI43" i="14"/>
  <c r="CB43" i="14"/>
  <c r="CF43" i="14"/>
  <c r="CJ43" i="14"/>
  <c r="AA62" i="14"/>
  <c r="L32" i="17" s="1"/>
  <c r="FH7" i="14"/>
  <c r="FL7" i="14"/>
  <c r="FP7" i="14"/>
  <c r="FI7" i="14"/>
  <c r="FM7" i="14"/>
  <c r="FQ7" i="14"/>
  <c r="FF7" i="14"/>
  <c r="FJ7" i="14"/>
  <c r="FN7" i="14"/>
  <c r="FG7" i="14"/>
  <c r="FK7" i="14"/>
  <c r="FO7" i="14"/>
  <c r="AL62" i="14"/>
  <c r="L14" i="17" s="1"/>
  <c r="EV7" i="14"/>
  <c r="EZ7" i="14"/>
  <c r="FD7" i="14"/>
  <c r="EW7" i="14"/>
  <c r="FA7" i="14"/>
  <c r="FE7" i="14"/>
  <c r="ET7" i="14"/>
  <c r="EX7" i="14"/>
  <c r="FB7" i="14"/>
  <c r="EU7" i="14"/>
  <c r="EY7" i="14"/>
  <c r="FC7" i="14"/>
  <c r="AK62" i="14"/>
  <c r="K14" i="17" s="1"/>
  <c r="EJ7" i="14"/>
  <c r="EN7" i="14"/>
  <c r="ER7" i="14"/>
  <c r="EK7" i="14"/>
  <c r="EO7" i="14"/>
  <c r="ES7" i="14"/>
  <c r="EH7" i="14"/>
  <c r="EL7" i="14"/>
  <c r="EP7" i="14"/>
  <c r="EI7" i="14"/>
  <c r="EM7" i="14"/>
  <c r="EQ7" i="14"/>
  <c r="AJ62" i="14"/>
  <c r="J14" i="17" s="1"/>
  <c r="AL62" i="13"/>
  <c r="L13" i="17" s="1"/>
  <c r="FN62" i="13"/>
  <c r="FL62" i="13"/>
  <c r="FI62" i="13"/>
  <c r="FB62" i="13"/>
  <c r="FC62" i="13"/>
  <c r="EV62" i="13"/>
  <c r="U18" i="14"/>
  <c r="CM18" i="14"/>
  <c r="CQ18" i="14"/>
  <c r="CU18" i="14"/>
  <c r="CN18" i="14"/>
  <c r="CR18" i="14"/>
  <c r="CV18" i="14"/>
  <c r="CO18" i="14"/>
  <c r="CS18" i="14"/>
  <c r="CW18" i="14"/>
  <c r="CL18" i="14"/>
  <c r="CP18" i="14"/>
  <c r="CT18" i="14"/>
  <c r="BE24" i="14"/>
  <c r="BI24" i="14"/>
  <c r="BM24" i="14"/>
  <c r="BB24" i="14"/>
  <c r="BF24" i="14"/>
  <c r="BJ24" i="14"/>
  <c r="BC24" i="14"/>
  <c r="BG24" i="14"/>
  <c r="BK24" i="14"/>
  <c r="R24" i="14"/>
  <c r="BD24" i="14"/>
  <c r="BH24" i="14"/>
  <c r="BL24" i="14"/>
  <c r="DY24" i="14"/>
  <c r="EC24" i="14"/>
  <c r="EG24" i="14"/>
  <c r="X24" i="14"/>
  <c r="DV24" i="14"/>
  <c r="DZ24" i="14"/>
  <c r="ED24" i="14"/>
  <c r="DX24" i="14"/>
  <c r="EB24" i="14"/>
  <c r="EF24" i="14"/>
  <c r="DW24" i="14"/>
  <c r="EA24" i="14"/>
  <c r="EE24" i="14"/>
  <c r="S24" i="14"/>
  <c r="BQ24" i="14"/>
  <c r="BU24" i="14"/>
  <c r="BY24" i="14"/>
  <c r="BN24" i="14"/>
  <c r="BR24" i="14"/>
  <c r="BV24" i="14"/>
  <c r="BO24" i="14"/>
  <c r="BS24" i="14"/>
  <c r="BW24" i="14"/>
  <c r="BP24" i="14"/>
  <c r="BT24" i="14"/>
  <c r="BX24" i="14"/>
  <c r="V29" i="14"/>
  <c r="CZ29" i="14"/>
  <c r="DD29" i="14"/>
  <c r="DH29" i="14"/>
  <c r="CY29" i="14"/>
  <c r="DC29" i="14"/>
  <c r="DG29" i="14"/>
  <c r="DB29" i="14"/>
  <c r="DE29" i="14"/>
  <c r="CX29" i="14"/>
  <c r="DF29" i="14"/>
  <c r="DA29" i="14"/>
  <c r="DI29" i="14"/>
  <c r="H62" i="18"/>
  <c r="H51" i="18"/>
  <c r="E52" i="18"/>
  <c r="BN19" i="14"/>
  <c r="BR19" i="14"/>
  <c r="BV19" i="14"/>
  <c r="BO19" i="14"/>
  <c r="BS19" i="14"/>
  <c r="BW19" i="14"/>
  <c r="BP19" i="14"/>
  <c r="BT19" i="14"/>
  <c r="BX19" i="14"/>
  <c r="S19" i="14"/>
  <c r="BQ19" i="14"/>
  <c r="BU19" i="14"/>
  <c r="BY19" i="14"/>
  <c r="BB19" i="14"/>
  <c r="BF19" i="14"/>
  <c r="BJ19" i="14"/>
  <c r="BC19" i="14"/>
  <c r="BG19" i="14"/>
  <c r="BK19" i="14"/>
  <c r="R19" i="14"/>
  <c r="BD19" i="14"/>
  <c r="BH19" i="14"/>
  <c r="BL19" i="14"/>
  <c r="BE19" i="14"/>
  <c r="BI19" i="14"/>
  <c r="BM19" i="14"/>
  <c r="X19" i="14"/>
  <c r="DV19" i="14"/>
  <c r="DZ19" i="14"/>
  <c r="ED19" i="14"/>
  <c r="DW19" i="14"/>
  <c r="EA19" i="14"/>
  <c r="EE19" i="14"/>
  <c r="DX19" i="14"/>
  <c r="EB19" i="14"/>
  <c r="EF19" i="14"/>
  <c r="DY19" i="14"/>
  <c r="EC19" i="14"/>
  <c r="EG19" i="14"/>
  <c r="DA35" i="14"/>
  <c r="DE35" i="14"/>
  <c r="DI35" i="14"/>
  <c r="CX35" i="14"/>
  <c r="DB35" i="14"/>
  <c r="DF35" i="14"/>
  <c r="CY35" i="14"/>
  <c r="DC35" i="14"/>
  <c r="DG35" i="14"/>
  <c r="V35" i="14"/>
  <c r="CZ35" i="14"/>
  <c r="DD35" i="14"/>
  <c r="DH35" i="14"/>
  <c r="BA35" i="14"/>
  <c r="AX35" i="14"/>
  <c r="Q35" i="14"/>
  <c r="AY35" i="14"/>
  <c r="AZ35" i="14"/>
  <c r="W35" i="14"/>
  <c r="DM35" i="14"/>
  <c r="DQ35" i="14"/>
  <c r="DU35" i="14"/>
  <c r="DJ35" i="14"/>
  <c r="DN35" i="14"/>
  <c r="DR35" i="14"/>
  <c r="DK35" i="14"/>
  <c r="DO35" i="14"/>
  <c r="DS35" i="14"/>
  <c r="DL35" i="14"/>
  <c r="DP35" i="14"/>
  <c r="DT35" i="14"/>
  <c r="BO10" i="14"/>
  <c r="BS10" i="14"/>
  <c r="BW10" i="14"/>
  <c r="BP10" i="14"/>
  <c r="BT10" i="14"/>
  <c r="BX10" i="14"/>
  <c r="BQ10" i="14"/>
  <c r="BU10" i="14"/>
  <c r="BY10" i="14"/>
  <c r="BN10" i="14"/>
  <c r="BR10" i="14"/>
  <c r="BV10" i="14"/>
  <c r="CY10" i="14"/>
  <c r="DC10" i="14"/>
  <c r="DG10" i="14"/>
  <c r="CZ10" i="14"/>
  <c r="DD10" i="14"/>
  <c r="DH10" i="14"/>
  <c r="DA10" i="14"/>
  <c r="DE10" i="14"/>
  <c r="DI10" i="14"/>
  <c r="CX10" i="14"/>
  <c r="DB10" i="14"/>
  <c r="DF10" i="14"/>
  <c r="EI10" i="14"/>
  <c r="EM10" i="14"/>
  <c r="EQ10" i="14"/>
  <c r="EJ10" i="14"/>
  <c r="EN10" i="14"/>
  <c r="ER10" i="14"/>
  <c r="EK10" i="14"/>
  <c r="EO10" i="14"/>
  <c r="ES10" i="14"/>
  <c r="EH10" i="14"/>
  <c r="EL10" i="14"/>
  <c r="EP10" i="14"/>
  <c r="DW10" i="14"/>
  <c r="EA10" i="14"/>
  <c r="EE10" i="14"/>
  <c r="DX10" i="14"/>
  <c r="EB10" i="14"/>
  <c r="EF10" i="14"/>
  <c r="DY10" i="14"/>
  <c r="EC10" i="14"/>
  <c r="EG10" i="14"/>
  <c r="DV10" i="14"/>
  <c r="DZ10" i="14"/>
  <c r="ED10" i="14"/>
  <c r="CO39" i="14"/>
  <c r="CS39" i="14"/>
  <c r="CW39" i="14"/>
  <c r="CL39" i="14"/>
  <c r="CP39" i="14"/>
  <c r="CT39" i="14"/>
  <c r="U39" i="14"/>
  <c r="CM39" i="14"/>
  <c r="CQ39" i="14"/>
  <c r="CU39" i="14"/>
  <c r="CN39" i="14"/>
  <c r="CR39" i="14"/>
  <c r="CV39" i="14"/>
  <c r="D39" i="16"/>
  <c r="AB39" i="15"/>
  <c r="AF39" i="15"/>
  <c r="AJ39" i="15"/>
  <c r="AC39" i="15"/>
  <c r="AG39" i="15"/>
  <c r="AK39" i="15"/>
  <c r="A39" i="15"/>
  <c r="AD39" i="15"/>
  <c r="AH39" i="15"/>
  <c r="AL39" i="15"/>
  <c r="AE39" i="15"/>
  <c r="AI39" i="15"/>
  <c r="DW22" i="14"/>
  <c r="EA22" i="14"/>
  <c r="EE22" i="14"/>
  <c r="DX22" i="14"/>
  <c r="EB22" i="14"/>
  <c r="EF22" i="14"/>
  <c r="DY22" i="14"/>
  <c r="EC22" i="14"/>
  <c r="EG22" i="14"/>
  <c r="X22" i="14"/>
  <c r="DV22" i="14"/>
  <c r="DZ22" i="14"/>
  <c r="ED22" i="14"/>
  <c r="BO22" i="14"/>
  <c r="BS22" i="14"/>
  <c r="BW22" i="14"/>
  <c r="BP22" i="14"/>
  <c r="BT22" i="14"/>
  <c r="BX22" i="14"/>
  <c r="S22" i="14"/>
  <c r="BQ22" i="14"/>
  <c r="BU22" i="14"/>
  <c r="BY22" i="14"/>
  <c r="BN22" i="14"/>
  <c r="BR22" i="14"/>
  <c r="BV22" i="14"/>
  <c r="BC22" i="14"/>
  <c r="BG22" i="14"/>
  <c r="BK22" i="14"/>
  <c r="R22" i="14"/>
  <c r="BD22" i="14"/>
  <c r="BH22" i="14"/>
  <c r="BL22" i="14"/>
  <c r="BE22" i="14"/>
  <c r="BI22" i="14"/>
  <c r="BM22" i="14"/>
  <c r="BB22" i="14"/>
  <c r="BF22" i="14"/>
  <c r="BJ22" i="14"/>
  <c r="D22" i="16"/>
  <c r="AC22" i="15"/>
  <c r="AG22" i="15"/>
  <c r="AK22" i="15"/>
  <c r="A22" i="15"/>
  <c r="AD22" i="15"/>
  <c r="AH22" i="15"/>
  <c r="AL22" i="15"/>
  <c r="AE22" i="15"/>
  <c r="AI22" i="15"/>
  <c r="AB22" i="15"/>
  <c r="AF22" i="15"/>
  <c r="AJ22" i="15"/>
  <c r="CO30" i="14"/>
  <c r="CS30" i="14"/>
  <c r="CW30" i="14"/>
  <c r="CL30" i="14"/>
  <c r="CP30" i="14"/>
  <c r="CT30" i="14"/>
  <c r="U30" i="14"/>
  <c r="CM30" i="14"/>
  <c r="CQ30" i="14"/>
  <c r="CU30" i="14"/>
  <c r="CN30" i="14"/>
  <c r="CR30" i="14"/>
  <c r="CV30" i="14"/>
  <c r="BB30" i="14"/>
  <c r="BF30" i="14"/>
  <c r="R30" i="14"/>
  <c r="BD30" i="14"/>
  <c r="BI30" i="14"/>
  <c r="BM30" i="14"/>
  <c r="BE30" i="14"/>
  <c r="BJ30" i="14"/>
  <c r="BG30" i="14"/>
  <c r="BK30" i="14"/>
  <c r="BC30" i="14"/>
  <c r="BH30" i="14"/>
  <c r="BL30" i="14"/>
  <c r="D30" i="16"/>
  <c r="AB30" i="15"/>
  <c r="AF30" i="15"/>
  <c r="AJ30" i="15"/>
  <c r="AE30" i="15"/>
  <c r="AK30" i="15"/>
  <c r="AG30" i="15"/>
  <c r="AL30" i="15"/>
  <c r="AC30" i="15"/>
  <c r="AH30" i="15"/>
  <c r="A30" i="15"/>
  <c r="AD30" i="15"/>
  <c r="AI30" i="15"/>
  <c r="E59" i="18"/>
  <c r="H54" i="18"/>
  <c r="BN23" i="14"/>
  <c r="BR23" i="14"/>
  <c r="BV23" i="14"/>
  <c r="BO23" i="14"/>
  <c r="BS23" i="14"/>
  <c r="BW23" i="14"/>
  <c r="BP23" i="14"/>
  <c r="BT23" i="14"/>
  <c r="BX23" i="14"/>
  <c r="S23" i="14"/>
  <c r="BQ23" i="14"/>
  <c r="BU23" i="14"/>
  <c r="BY23" i="14"/>
  <c r="BB23" i="14"/>
  <c r="BF23" i="14"/>
  <c r="BJ23" i="14"/>
  <c r="BC23" i="14"/>
  <c r="BG23" i="14"/>
  <c r="BK23" i="14"/>
  <c r="R23" i="14"/>
  <c r="BD23" i="14"/>
  <c r="BH23" i="14"/>
  <c r="BL23" i="14"/>
  <c r="BE23" i="14"/>
  <c r="BI23" i="14"/>
  <c r="BM23" i="14"/>
  <c r="X23" i="14"/>
  <c r="DV23" i="14"/>
  <c r="DZ23" i="14"/>
  <c r="ED23" i="14"/>
  <c r="DW23" i="14"/>
  <c r="EA23" i="14"/>
  <c r="EE23" i="14"/>
  <c r="DX23" i="14"/>
  <c r="EB23" i="14"/>
  <c r="EF23" i="14"/>
  <c r="DY23" i="14"/>
  <c r="EC23" i="14"/>
  <c r="EG23" i="14"/>
  <c r="D55" i="16"/>
  <c r="A55" i="16" s="1"/>
  <c r="A55" i="15"/>
  <c r="CE62" i="13"/>
  <c r="CJ62" i="13"/>
  <c r="CG62" i="13"/>
  <c r="CP62" i="13"/>
  <c r="CL62" i="13"/>
  <c r="CN62" i="13"/>
  <c r="W26" i="17"/>
  <c r="W39" i="17"/>
  <c r="W52" i="17"/>
  <c r="DW41" i="14"/>
  <c r="EA41" i="14"/>
  <c r="EE41" i="14"/>
  <c r="DX41" i="14"/>
  <c r="EB41" i="14"/>
  <c r="EF41" i="14"/>
  <c r="DY41" i="14"/>
  <c r="EC41" i="14"/>
  <c r="EG41" i="14"/>
  <c r="X41" i="14"/>
  <c r="DV41" i="14"/>
  <c r="DZ41" i="14"/>
  <c r="ED41" i="14"/>
  <c r="BO41" i="14"/>
  <c r="BS41" i="14"/>
  <c r="BW41" i="14"/>
  <c r="BP41" i="14"/>
  <c r="BT41" i="14"/>
  <c r="BX41" i="14"/>
  <c r="S41" i="14"/>
  <c r="BQ41" i="14"/>
  <c r="BU41" i="14"/>
  <c r="BY41" i="14"/>
  <c r="BN41" i="14"/>
  <c r="BR41" i="14"/>
  <c r="BV41" i="14"/>
  <c r="BC41" i="14"/>
  <c r="BG41" i="14"/>
  <c r="BK41" i="14"/>
  <c r="R41" i="14"/>
  <c r="BD41" i="14"/>
  <c r="BH41" i="14"/>
  <c r="BL41" i="14"/>
  <c r="BE41" i="14"/>
  <c r="BI41" i="14"/>
  <c r="BM41" i="14"/>
  <c r="BB41" i="14"/>
  <c r="BF41" i="14"/>
  <c r="BJ41" i="14"/>
  <c r="D41" i="16"/>
  <c r="AB41" i="15"/>
  <c r="AF41" i="15"/>
  <c r="AJ41" i="15"/>
  <c r="AC41" i="15"/>
  <c r="AG41" i="15"/>
  <c r="AK41" i="15"/>
  <c r="A41" i="15"/>
  <c r="AD41" i="15"/>
  <c r="AH41" i="15"/>
  <c r="AL41" i="15"/>
  <c r="AE41" i="15"/>
  <c r="AI41" i="15"/>
  <c r="N60" i="18"/>
  <c r="DL11" i="14"/>
  <c r="DP11" i="14"/>
  <c r="DT11" i="14"/>
  <c r="DM11" i="14"/>
  <c r="DQ11" i="14"/>
  <c r="DU11" i="14"/>
  <c r="DJ11" i="14"/>
  <c r="DN11" i="14"/>
  <c r="DR11" i="14"/>
  <c r="DK11" i="14"/>
  <c r="DO11" i="14"/>
  <c r="DS11" i="14"/>
  <c r="CN11" i="14"/>
  <c r="CR11" i="14"/>
  <c r="CV11" i="14"/>
  <c r="CO11" i="14"/>
  <c r="CS11" i="14"/>
  <c r="CW11" i="14"/>
  <c r="CL11" i="14"/>
  <c r="CP11" i="14"/>
  <c r="CT11" i="14"/>
  <c r="CM11" i="14"/>
  <c r="CQ11" i="14"/>
  <c r="CU11" i="14"/>
  <c r="D11" i="16"/>
  <c r="A11" i="15"/>
  <c r="S11" i="15"/>
  <c r="W11" i="15"/>
  <c r="AA11" i="15"/>
  <c r="T11" i="15"/>
  <c r="X11" i="15"/>
  <c r="Q11" i="15"/>
  <c r="U11" i="15"/>
  <c r="Y11" i="15"/>
  <c r="R11" i="15"/>
  <c r="V11" i="15"/>
  <c r="Z11" i="15"/>
  <c r="CO16" i="14"/>
  <c r="CS16" i="14"/>
  <c r="CW16" i="14"/>
  <c r="CL16" i="14"/>
  <c r="CP16" i="14"/>
  <c r="CT16" i="14"/>
  <c r="U16" i="14"/>
  <c r="CM16" i="14"/>
  <c r="CQ16" i="14"/>
  <c r="CU16" i="14"/>
  <c r="CN16" i="14"/>
  <c r="CR16" i="14"/>
  <c r="CV16" i="14"/>
  <c r="D16" i="16"/>
  <c r="AC16" i="15"/>
  <c r="AG16" i="15"/>
  <c r="AK16" i="15"/>
  <c r="AB16" i="15"/>
  <c r="AH16" i="15"/>
  <c r="A16" i="15"/>
  <c r="AD16" i="15"/>
  <c r="AI16" i="15"/>
  <c r="AE16" i="15"/>
  <c r="AJ16" i="15"/>
  <c r="AF16" i="15"/>
  <c r="AL16" i="15"/>
  <c r="CO12" i="14"/>
  <c r="CS12" i="14"/>
  <c r="CW12" i="14"/>
  <c r="CL12" i="14"/>
  <c r="CP12" i="14"/>
  <c r="CT12" i="14"/>
  <c r="AQ12" i="14"/>
  <c r="AQ62" i="14" s="1"/>
  <c r="CM12" i="14"/>
  <c r="CQ12" i="14"/>
  <c r="CU12" i="14"/>
  <c r="CN12" i="14"/>
  <c r="CR12" i="14"/>
  <c r="CV12" i="14"/>
  <c r="DY12" i="14"/>
  <c r="EC12" i="14"/>
  <c r="EG12" i="14"/>
  <c r="AT12" i="14"/>
  <c r="AT62" i="14" s="1"/>
  <c r="DV12" i="14"/>
  <c r="DZ12" i="14"/>
  <c r="ED12" i="14"/>
  <c r="DW12" i="14"/>
  <c r="EA12" i="14"/>
  <c r="EE12" i="14"/>
  <c r="DX12" i="14"/>
  <c r="EB12" i="14"/>
  <c r="EF12" i="14"/>
  <c r="AO12" i="14"/>
  <c r="BQ12" i="14"/>
  <c r="BU12" i="14"/>
  <c r="BY12" i="14"/>
  <c r="BN12" i="14"/>
  <c r="BR12" i="14"/>
  <c r="BV12" i="14"/>
  <c r="BO12" i="14"/>
  <c r="BS12" i="14"/>
  <c r="BW12" i="14"/>
  <c r="BP12" i="14"/>
  <c r="BT12" i="14"/>
  <c r="BX12" i="14"/>
  <c r="EW12" i="14"/>
  <c r="FA12" i="14"/>
  <c r="FE12" i="14"/>
  <c r="ET12" i="14"/>
  <c r="EX12" i="14"/>
  <c r="FB12" i="14"/>
  <c r="EU12" i="14"/>
  <c r="EY12" i="14"/>
  <c r="FC12" i="14"/>
  <c r="AV12" i="14"/>
  <c r="EV12" i="14"/>
  <c r="EZ12" i="14"/>
  <c r="FD12" i="14"/>
  <c r="DX62" i="13"/>
  <c r="AD62" i="13"/>
  <c r="D13" i="17" s="1"/>
  <c r="BT62" i="13"/>
  <c r="BQ62" i="13"/>
  <c r="DC62" i="13"/>
  <c r="DH62" i="13"/>
  <c r="DE62" i="13"/>
  <c r="DX36" i="14"/>
  <c r="EB36" i="14"/>
  <c r="EF36" i="14"/>
  <c r="DY36" i="14"/>
  <c r="EC36" i="14"/>
  <c r="EG36" i="14"/>
  <c r="X36" i="14"/>
  <c r="DV36" i="14"/>
  <c r="DZ36" i="14"/>
  <c r="ED36" i="14"/>
  <c r="DW36" i="14"/>
  <c r="EA36" i="14"/>
  <c r="EE36" i="14"/>
  <c r="BP36" i="14"/>
  <c r="BT36" i="14"/>
  <c r="BX36" i="14"/>
  <c r="S36" i="14"/>
  <c r="BQ36" i="14"/>
  <c r="BU36" i="14"/>
  <c r="BY36" i="14"/>
  <c r="BN36" i="14"/>
  <c r="BR36" i="14"/>
  <c r="BV36" i="14"/>
  <c r="BO36" i="14"/>
  <c r="BS36" i="14"/>
  <c r="BW36" i="14"/>
  <c r="R36" i="14"/>
  <c r="BD36" i="14"/>
  <c r="BH36" i="14"/>
  <c r="BL36" i="14"/>
  <c r="BE36" i="14"/>
  <c r="BI36" i="14"/>
  <c r="BM36" i="14"/>
  <c r="BB36" i="14"/>
  <c r="BF36" i="14"/>
  <c r="BJ36" i="14"/>
  <c r="BC36" i="14"/>
  <c r="BG36" i="14"/>
  <c r="BK36" i="14"/>
  <c r="CB25" i="14"/>
  <c r="CF25" i="14"/>
  <c r="CJ25" i="14"/>
  <c r="CC25" i="14"/>
  <c r="CG25" i="14"/>
  <c r="CK25" i="14"/>
  <c r="CA25" i="14"/>
  <c r="CE25" i="14"/>
  <c r="CI25" i="14"/>
  <c r="CD25" i="14"/>
  <c r="CH25" i="14"/>
  <c r="T25" i="14"/>
  <c r="BZ25" i="14"/>
  <c r="DW33" i="14"/>
  <c r="EA33" i="14"/>
  <c r="EE33" i="14"/>
  <c r="DX33" i="14"/>
  <c r="EB33" i="14"/>
  <c r="EF33" i="14"/>
  <c r="DY33" i="14"/>
  <c r="EC33" i="14"/>
  <c r="EG33" i="14"/>
  <c r="X33" i="14"/>
  <c r="DV33" i="14"/>
  <c r="DZ33" i="14"/>
  <c r="ED33" i="14"/>
  <c r="BO33" i="14"/>
  <c r="BS33" i="14"/>
  <c r="BW33" i="14"/>
  <c r="BP33" i="14"/>
  <c r="BT33" i="14"/>
  <c r="BX33" i="14"/>
  <c r="S33" i="14"/>
  <c r="BQ33" i="14"/>
  <c r="BU33" i="14"/>
  <c r="BY33" i="14"/>
  <c r="BN33" i="14"/>
  <c r="BR33" i="14"/>
  <c r="BV33" i="14"/>
  <c r="BC33" i="14"/>
  <c r="BG33" i="14"/>
  <c r="BK33" i="14"/>
  <c r="R33" i="14"/>
  <c r="BD33" i="14"/>
  <c r="BH33" i="14"/>
  <c r="BL33" i="14"/>
  <c r="BE33" i="14"/>
  <c r="BI33" i="14"/>
  <c r="BM33" i="14"/>
  <c r="BB33" i="14"/>
  <c r="BF33" i="14"/>
  <c r="BJ33" i="14"/>
  <c r="D33" i="16"/>
  <c r="AB33" i="15"/>
  <c r="AF33" i="15"/>
  <c r="AJ33" i="15"/>
  <c r="A33" i="15"/>
  <c r="AC33" i="15"/>
  <c r="AG33" i="15"/>
  <c r="AK33" i="15"/>
  <c r="AD33" i="15"/>
  <c r="AH33" i="15"/>
  <c r="AL33" i="15"/>
  <c r="AE33" i="15"/>
  <c r="AI33" i="15"/>
  <c r="K58" i="18"/>
  <c r="U14" i="14"/>
  <c r="CM14" i="14"/>
  <c r="CQ14" i="14"/>
  <c r="CU14" i="14"/>
  <c r="CN14" i="14"/>
  <c r="CR14" i="14"/>
  <c r="CV14" i="14"/>
  <c r="CO14" i="14"/>
  <c r="CS14" i="14"/>
  <c r="CW14" i="14"/>
  <c r="CL14" i="14"/>
  <c r="CP14" i="14"/>
  <c r="CT14" i="14"/>
  <c r="AZ32" i="14"/>
  <c r="BA32" i="14"/>
  <c r="AX32" i="14"/>
  <c r="Q32" i="14"/>
  <c r="AY32" i="14"/>
  <c r="DL32" i="14"/>
  <c r="DP32" i="14"/>
  <c r="DT32" i="14"/>
  <c r="W32" i="14"/>
  <c r="DM32" i="14"/>
  <c r="DQ32" i="14"/>
  <c r="DU32" i="14"/>
  <c r="DJ32" i="14"/>
  <c r="DN32" i="14"/>
  <c r="DR32" i="14"/>
  <c r="DK32" i="14"/>
  <c r="DO32" i="14"/>
  <c r="DS32" i="14"/>
  <c r="V32" i="14"/>
  <c r="CZ32" i="14"/>
  <c r="DD32" i="14"/>
  <c r="DH32" i="14"/>
  <c r="DA32" i="14"/>
  <c r="DE32" i="14"/>
  <c r="DI32" i="14"/>
  <c r="CX32" i="14"/>
  <c r="DB32" i="14"/>
  <c r="DF32" i="14"/>
  <c r="CY32" i="14"/>
  <c r="DC32" i="14"/>
  <c r="DG32" i="14"/>
  <c r="N61" i="18"/>
  <c r="CA37" i="14"/>
  <c r="CE37" i="14"/>
  <c r="CI37" i="14"/>
  <c r="CB37" i="14"/>
  <c r="CF37" i="14"/>
  <c r="CJ37" i="14"/>
  <c r="CC37" i="14"/>
  <c r="CG37" i="14"/>
  <c r="CK37" i="14"/>
  <c r="T37" i="14"/>
  <c r="BZ37" i="14"/>
  <c r="CD37" i="14"/>
  <c r="CH37" i="14"/>
  <c r="L55" i="18"/>
  <c r="G57" i="18"/>
  <c r="H52" i="18"/>
  <c r="N58" i="18"/>
  <c r="M56" i="18"/>
  <c r="H58" i="18"/>
  <c r="H61" i="18"/>
  <c r="H59" i="18"/>
  <c r="T27" i="14"/>
  <c r="BZ27" i="14"/>
  <c r="CD27" i="14"/>
  <c r="CH27" i="14"/>
  <c r="CC27" i="14"/>
  <c r="CG27" i="14"/>
  <c r="CK27" i="14"/>
  <c r="CA27" i="14"/>
  <c r="CI27" i="14"/>
  <c r="CB27" i="14"/>
  <c r="CJ27" i="14"/>
  <c r="CE27" i="14"/>
  <c r="CF27" i="14"/>
  <c r="DM62" i="13"/>
  <c r="ER62" i="13"/>
  <c r="CX27" i="14"/>
  <c r="DB27" i="14"/>
  <c r="DF27" i="14"/>
  <c r="DA27" i="14"/>
  <c r="DE27" i="14"/>
  <c r="DI27" i="14"/>
  <c r="CY27" i="14"/>
  <c r="DG27" i="14"/>
  <c r="CZ27" i="14"/>
  <c r="DH27" i="14"/>
  <c r="DC27" i="14"/>
  <c r="V27" i="14"/>
  <c r="DD27" i="14"/>
  <c r="BN27" i="14"/>
  <c r="BR27" i="14"/>
  <c r="BV27" i="14"/>
  <c r="S27" i="14"/>
  <c r="BQ27" i="14"/>
  <c r="BU27" i="14"/>
  <c r="BY27" i="14"/>
  <c r="BS27" i="14"/>
  <c r="BT27" i="14"/>
  <c r="BO27" i="14"/>
  <c r="BW27" i="14"/>
  <c r="BP27" i="14"/>
  <c r="BX27" i="14"/>
  <c r="DJ62" i="13"/>
  <c r="CL27" i="14"/>
  <c r="CP27" i="14"/>
  <c r="CT27" i="14"/>
  <c r="CO27" i="14"/>
  <c r="CS27" i="14"/>
  <c r="CW27" i="14"/>
  <c r="CQ27" i="14"/>
  <c r="CR27" i="14"/>
  <c r="U27" i="14"/>
  <c r="CM27" i="14"/>
  <c r="CU27" i="14"/>
  <c r="CN27" i="14"/>
  <c r="CV27" i="14"/>
  <c r="AX27" i="14"/>
  <c r="BA27" i="14"/>
  <c r="Q27" i="14"/>
  <c r="AY27" i="14"/>
  <c r="AZ27" i="14"/>
  <c r="I51" i="18"/>
  <c r="I62" i="18"/>
  <c r="DO62" i="13"/>
  <c r="DU62" i="13"/>
  <c r="EL62" i="13"/>
  <c r="EH62" i="13"/>
  <c r="EJ62" i="13"/>
  <c r="AZ17" i="14"/>
  <c r="BA17" i="14"/>
  <c r="AX17" i="14"/>
  <c r="Q17" i="14"/>
  <c r="AY17" i="14"/>
  <c r="DL17" i="14"/>
  <c r="DP17" i="14"/>
  <c r="DT17" i="14"/>
  <c r="W17" i="14"/>
  <c r="DM17" i="14"/>
  <c r="DQ17" i="14"/>
  <c r="DU17" i="14"/>
  <c r="DJ17" i="14"/>
  <c r="DN17" i="14"/>
  <c r="DR17" i="14"/>
  <c r="DK17" i="14"/>
  <c r="DO17" i="14"/>
  <c r="DS17" i="14"/>
  <c r="V17" i="14"/>
  <c r="CZ17" i="14"/>
  <c r="DD17" i="14"/>
  <c r="DH17" i="14"/>
  <c r="DA17" i="14"/>
  <c r="DE17" i="14"/>
  <c r="DI17" i="14"/>
  <c r="CX17" i="14"/>
  <c r="DB17" i="14"/>
  <c r="DF17" i="14"/>
  <c r="CY17" i="14"/>
  <c r="DC17" i="14"/>
  <c r="DG17" i="14"/>
  <c r="CB40" i="14"/>
  <c r="CF40" i="14"/>
  <c r="CJ40" i="14"/>
  <c r="CC40" i="14"/>
  <c r="CG40" i="14"/>
  <c r="CK40" i="14"/>
  <c r="T40" i="14"/>
  <c r="BZ40" i="14"/>
  <c r="CD40" i="14"/>
  <c r="CH40" i="14"/>
  <c r="CA40" i="14"/>
  <c r="CE40" i="14"/>
  <c r="CI40" i="14"/>
  <c r="D40" i="16"/>
  <c r="A40" i="15"/>
  <c r="AD40" i="15"/>
  <c r="AH40" i="15"/>
  <c r="AL40" i="15"/>
  <c r="AE40" i="15"/>
  <c r="AI40" i="15"/>
  <c r="AB40" i="15"/>
  <c r="AF40" i="15"/>
  <c r="AJ40" i="15"/>
  <c r="AC40" i="15"/>
  <c r="AG40" i="15"/>
  <c r="AK40" i="15"/>
  <c r="D59" i="16"/>
  <c r="A59" i="16" s="1"/>
  <c r="A59" i="15"/>
  <c r="AZ21" i="14"/>
  <c r="BA21" i="14"/>
  <c r="AX21" i="14"/>
  <c r="Q21" i="14"/>
  <c r="AY21" i="14"/>
  <c r="DL21" i="14"/>
  <c r="DP21" i="14"/>
  <c r="DT21" i="14"/>
  <c r="W21" i="14"/>
  <c r="DM21" i="14"/>
  <c r="DQ21" i="14"/>
  <c r="DU21" i="14"/>
  <c r="DJ21" i="14"/>
  <c r="DN21" i="14"/>
  <c r="DR21" i="14"/>
  <c r="DK21" i="14"/>
  <c r="DO21" i="14"/>
  <c r="DS21" i="14"/>
  <c r="V21" i="14"/>
  <c r="CZ21" i="14"/>
  <c r="DD21" i="14"/>
  <c r="DH21" i="14"/>
  <c r="DA21" i="14"/>
  <c r="DE21" i="14"/>
  <c r="DI21" i="14"/>
  <c r="CX21" i="14"/>
  <c r="DB21" i="14"/>
  <c r="DF21" i="14"/>
  <c r="CY21" i="14"/>
  <c r="DC21" i="14"/>
  <c r="DG21" i="14"/>
  <c r="CL38" i="14"/>
  <c r="CP38" i="14"/>
  <c r="CT38" i="14"/>
  <c r="U38" i="14"/>
  <c r="CM38" i="14"/>
  <c r="CQ38" i="14"/>
  <c r="CU38" i="14"/>
  <c r="CN38" i="14"/>
  <c r="CR38" i="14"/>
  <c r="CV38" i="14"/>
  <c r="CO38" i="14"/>
  <c r="CS38" i="14"/>
  <c r="CW38" i="14"/>
  <c r="D38" i="16"/>
  <c r="A38" i="15"/>
  <c r="AD38" i="15"/>
  <c r="AH38" i="15"/>
  <c r="AL38" i="15"/>
  <c r="AE38" i="15"/>
  <c r="AI38" i="15"/>
  <c r="AB38" i="15"/>
  <c r="AF38" i="15"/>
  <c r="AJ38" i="15"/>
  <c r="AC38" i="15"/>
  <c r="AG38" i="15"/>
  <c r="AK38" i="15"/>
  <c r="CX9" i="14"/>
  <c r="DB9" i="14"/>
  <c r="DF9" i="14"/>
  <c r="CY9" i="14"/>
  <c r="DC9" i="14"/>
  <c r="DG9" i="14"/>
  <c r="CZ9" i="14"/>
  <c r="DD9" i="14"/>
  <c r="DH9" i="14"/>
  <c r="DA9" i="14"/>
  <c r="DE9" i="14"/>
  <c r="DI9" i="14"/>
  <c r="EH9" i="14"/>
  <c r="EL9" i="14"/>
  <c r="EP9" i="14"/>
  <c r="EI9" i="14"/>
  <c r="EM9" i="14"/>
  <c r="EQ9" i="14"/>
  <c r="EJ9" i="14"/>
  <c r="EN9" i="14"/>
  <c r="ER9" i="14"/>
  <c r="EK9" i="14"/>
  <c r="EO9" i="14"/>
  <c r="ES9" i="14"/>
  <c r="DV9" i="14"/>
  <c r="DZ9" i="14"/>
  <c r="ED9" i="14"/>
  <c r="DW9" i="14"/>
  <c r="EA9" i="14"/>
  <c r="EE9" i="14"/>
  <c r="DX9" i="14"/>
  <c r="EB9" i="14"/>
  <c r="EF9" i="14"/>
  <c r="DY9" i="14"/>
  <c r="EC9" i="14"/>
  <c r="EG9" i="14"/>
  <c r="FF9" i="14"/>
  <c r="FJ9" i="14"/>
  <c r="FN9" i="14"/>
  <c r="FG9" i="14"/>
  <c r="FK9" i="14"/>
  <c r="FO9" i="14"/>
  <c r="FH9" i="14"/>
  <c r="FL9" i="14"/>
  <c r="FP9" i="14"/>
  <c r="FI9" i="14"/>
  <c r="FM9" i="14"/>
  <c r="FQ9" i="14"/>
  <c r="CN13" i="14"/>
  <c r="CR13" i="14"/>
  <c r="CV13" i="14"/>
  <c r="CO13" i="14"/>
  <c r="CS13" i="14"/>
  <c r="CW13" i="14"/>
  <c r="CL13" i="14"/>
  <c r="CP13" i="14"/>
  <c r="CT13" i="14"/>
  <c r="U13" i="14"/>
  <c r="CM13" i="14"/>
  <c r="CQ13" i="14"/>
  <c r="CU13" i="14"/>
  <c r="DJ15" i="14"/>
  <c r="DN15" i="14"/>
  <c r="DR15" i="14"/>
  <c r="DK15" i="14"/>
  <c r="DO15" i="14"/>
  <c r="DS15" i="14"/>
  <c r="DL15" i="14"/>
  <c r="DP15" i="14"/>
  <c r="DT15" i="14"/>
  <c r="W15" i="14"/>
  <c r="DM15" i="14"/>
  <c r="DQ15" i="14"/>
  <c r="DU15" i="14"/>
  <c r="CX15" i="14"/>
  <c r="DB15" i="14"/>
  <c r="DF15" i="14"/>
  <c r="CY15" i="14"/>
  <c r="DC15" i="14"/>
  <c r="DG15" i="14"/>
  <c r="V15" i="14"/>
  <c r="CZ15" i="14"/>
  <c r="DD15" i="14"/>
  <c r="DH15" i="14"/>
  <c r="DA15" i="14"/>
  <c r="DE15" i="14"/>
  <c r="DI15" i="14"/>
  <c r="AX15" i="14"/>
  <c r="Q15" i="14"/>
  <c r="AY15" i="14"/>
  <c r="AZ15" i="14"/>
  <c r="BA15" i="14"/>
  <c r="BC26" i="14"/>
  <c r="BG26" i="14"/>
  <c r="BK26" i="14"/>
  <c r="BB26" i="14"/>
  <c r="BF26" i="14"/>
  <c r="BJ26" i="14"/>
  <c r="BH26" i="14"/>
  <c r="BI26" i="14"/>
  <c r="R26" i="14"/>
  <c r="BD26" i="14"/>
  <c r="BL26" i="14"/>
  <c r="BE26" i="14"/>
  <c r="BM26" i="14"/>
  <c r="DW26" i="14"/>
  <c r="EA26" i="14"/>
  <c r="EE26" i="14"/>
  <c r="X26" i="14"/>
  <c r="DV26" i="14"/>
  <c r="DZ26" i="14"/>
  <c r="ED26" i="14"/>
  <c r="EB26" i="14"/>
  <c r="EC26" i="14"/>
  <c r="DX26" i="14"/>
  <c r="EF26" i="14"/>
  <c r="DY26" i="14"/>
  <c r="EG26" i="14"/>
  <c r="Q26" i="14"/>
  <c r="AY26" i="14"/>
  <c r="AX26" i="14"/>
  <c r="AZ26" i="14"/>
  <c r="BA26" i="14"/>
  <c r="N56" i="18"/>
  <c r="W28" i="14"/>
  <c r="DM28" i="14"/>
  <c r="DQ28" i="14"/>
  <c r="DU28" i="14"/>
  <c r="DL28" i="14"/>
  <c r="DP28" i="14"/>
  <c r="DT28" i="14"/>
  <c r="DK28" i="14"/>
  <c r="DS28" i="14"/>
  <c r="DN28" i="14"/>
  <c r="DO28" i="14"/>
  <c r="DJ28" i="14"/>
  <c r="DR28" i="14"/>
  <c r="BA8" i="14"/>
  <c r="AX8" i="14"/>
  <c r="AY8" i="14"/>
  <c r="AZ8" i="14"/>
  <c r="BQ8" i="14"/>
  <c r="BU8" i="14"/>
  <c r="BY8" i="14"/>
  <c r="BN8" i="14"/>
  <c r="BR8" i="14"/>
  <c r="BV8" i="14"/>
  <c r="BO8" i="14"/>
  <c r="BS8" i="14"/>
  <c r="BW8" i="14"/>
  <c r="BP8" i="14"/>
  <c r="BT8" i="14"/>
  <c r="BX8" i="14"/>
  <c r="DA8" i="14"/>
  <c r="DE8" i="14"/>
  <c r="DI8" i="14"/>
  <c r="CX8" i="14"/>
  <c r="DB8" i="14"/>
  <c r="DF8" i="14"/>
  <c r="CY8" i="14"/>
  <c r="DC8" i="14"/>
  <c r="DG8" i="14"/>
  <c r="CZ8" i="14"/>
  <c r="DD8" i="14"/>
  <c r="DH8" i="14"/>
  <c r="D54" i="16"/>
  <c r="A54" i="16" s="1"/>
  <c r="A54" i="15"/>
  <c r="CC20" i="14"/>
  <c r="CG20" i="14"/>
  <c r="CK20" i="14"/>
  <c r="T20" i="14"/>
  <c r="BZ20" i="14"/>
  <c r="CD20" i="14"/>
  <c r="CH20" i="14"/>
  <c r="CA20" i="14"/>
  <c r="CE20" i="14"/>
  <c r="CI20" i="14"/>
  <c r="CB20" i="14"/>
  <c r="CF20" i="14"/>
  <c r="CJ20" i="14"/>
  <c r="AR42" i="13"/>
  <c r="AR62" i="13" s="1"/>
  <c r="AV42" i="13"/>
  <c r="AV62" i="13" s="1"/>
  <c r="AZ42" i="13"/>
  <c r="AQ42" i="13"/>
  <c r="AU42" i="13"/>
  <c r="AU62" i="13" s="1"/>
  <c r="AY42" i="13"/>
  <c r="AY62" i="13" s="1"/>
  <c r="AS42" i="13"/>
  <c r="AS62" i="13" s="1"/>
  <c r="BA42" i="13"/>
  <c r="BA62" i="13" s="1"/>
  <c r="Q42" i="13"/>
  <c r="Q62" i="13" s="1"/>
  <c r="B31" i="17" s="1"/>
  <c r="AT42" i="13"/>
  <c r="AT62" i="13" s="1"/>
  <c r="AW42" i="13"/>
  <c r="AP42" i="13"/>
  <c r="AP62" i="13" s="1"/>
  <c r="AX42" i="13"/>
  <c r="AX62" i="13" s="1"/>
  <c r="BD42" i="13"/>
  <c r="BD62" i="13" s="1"/>
  <c r="BH42" i="13"/>
  <c r="BH62" i="13" s="1"/>
  <c r="BL42" i="13"/>
  <c r="BL62" i="13" s="1"/>
  <c r="R42" i="13"/>
  <c r="R62" i="13" s="1"/>
  <c r="C31" i="17" s="1"/>
  <c r="BC42" i="13"/>
  <c r="BC62" i="13" s="1"/>
  <c r="BG42" i="13"/>
  <c r="BG62" i="13" s="1"/>
  <c r="BK42" i="13"/>
  <c r="BK62" i="13" s="1"/>
  <c r="BI42" i="13"/>
  <c r="BI62" i="13" s="1"/>
  <c r="BB42" i="13"/>
  <c r="BB62" i="13" s="1"/>
  <c r="BJ42" i="13"/>
  <c r="BJ62" i="13" s="1"/>
  <c r="BE42" i="13"/>
  <c r="BE62" i="13" s="1"/>
  <c r="BM42" i="13"/>
  <c r="BM62" i="13" s="1"/>
  <c r="BF42" i="13"/>
  <c r="BF62" i="13" s="1"/>
  <c r="CL34" i="14"/>
  <c r="CP34" i="14"/>
  <c r="CT34" i="14"/>
  <c r="U34" i="14"/>
  <c r="CM34" i="14"/>
  <c r="CQ34" i="14"/>
  <c r="CU34" i="14"/>
  <c r="CN34" i="14"/>
  <c r="CR34" i="14"/>
  <c r="CV34" i="14"/>
  <c r="CO34" i="14"/>
  <c r="CS34" i="14"/>
  <c r="CW34" i="14"/>
  <c r="D34" i="16"/>
  <c r="A34" i="15"/>
  <c r="AD34" i="15"/>
  <c r="AH34" i="15"/>
  <c r="AL34" i="15"/>
  <c r="AE34" i="15"/>
  <c r="AI34" i="15"/>
  <c r="AB34" i="15"/>
  <c r="AF34" i="15"/>
  <c r="AJ34" i="15"/>
  <c r="AC34" i="15"/>
  <c r="AG34" i="15"/>
  <c r="AK34" i="15"/>
  <c r="CO43" i="14"/>
  <c r="CS43" i="14"/>
  <c r="CW43" i="14"/>
  <c r="CL43" i="14"/>
  <c r="CP43" i="14"/>
  <c r="CT43" i="14"/>
  <c r="U43" i="14"/>
  <c r="CM43" i="14"/>
  <c r="CQ43" i="14"/>
  <c r="CU43" i="14"/>
  <c r="CN43" i="14"/>
  <c r="CR43" i="14"/>
  <c r="CV43" i="14"/>
  <c r="D43" i="16"/>
  <c r="AB43" i="15"/>
  <c r="AF43" i="15"/>
  <c r="AJ43" i="15"/>
  <c r="AC43" i="15"/>
  <c r="AG43" i="15"/>
  <c r="AK43" i="15"/>
  <c r="A43" i="15"/>
  <c r="AD43" i="15"/>
  <c r="AH43" i="15"/>
  <c r="AL43" i="15"/>
  <c r="AE43" i="15"/>
  <c r="AI43" i="15"/>
  <c r="DL7" i="14"/>
  <c r="DP7" i="14"/>
  <c r="DT7" i="14"/>
  <c r="DM7" i="14"/>
  <c r="DQ7" i="14"/>
  <c r="DU7" i="14"/>
  <c r="DJ7" i="14"/>
  <c r="DN7" i="14"/>
  <c r="DR7" i="14"/>
  <c r="DK7" i="14"/>
  <c r="DO7" i="14"/>
  <c r="DS7" i="14"/>
  <c r="AH62" i="14"/>
  <c r="H14" i="17" s="1"/>
  <c r="CZ7" i="14"/>
  <c r="DD7" i="14"/>
  <c r="DH7" i="14"/>
  <c r="DA7" i="14"/>
  <c r="DE7" i="14"/>
  <c r="DI7" i="14"/>
  <c r="CX7" i="14"/>
  <c r="DB7" i="14"/>
  <c r="DF7" i="14"/>
  <c r="CY7" i="14"/>
  <c r="DC7" i="14"/>
  <c r="DG7" i="14"/>
  <c r="AG62" i="14"/>
  <c r="G14" i="17" s="1"/>
  <c r="AV62" i="14"/>
  <c r="CN7" i="14"/>
  <c r="CR7" i="14"/>
  <c r="CV7" i="14"/>
  <c r="CO7" i="14"/>
  <c r="CS7" i="14"/>
  <c r="CW7" i="14"/>
  <c r="CL7" i="14"/>
  <c r="CP7" i="14"/>
  <c r="CT7" i="14"/>
  <c r="CM7" i="14"/>
  <c r="CQ7" i="14"/>
  <c r="CU7" i="14"/>
  <c r="D7" i="16"/>
  <c r="A7" i="15"/>
  <c r="S7" i="15"/>
  <c r="W7" i="15"/>
  <c r="AA7" i="15"/>
  <c r="AA62" i="15" s="1"/>
  <c r="L33" i="17" s="1"/>
  <c r="AE7" i="15"/>
  <c r="AI7" i="15"/>
  <c r="AE11" i="15"/>
  <c r="AI11" i="15"/>
  <c r="T7" i="15"/>
  <c r="X7" i="15"/>
  <c r="AB7" i="15"/>
  <c r="AF7" i="15"/>
  <c r="AJ7" i="15"/>
  <c r="AB11" i="15"/>
  <c r="AF11" i="15"/>
  <c r="AJ11" i="15"/>
  <c r="Q7" i="15"/>
  <c r="U7" i="15"/>
  <c r="Y7" i="15"/>
  <c r="AC7" i="15"/>
  <c r="AG7" i="15"/>
  <c r="AK7" i="15"/>
  <c r="AC11" i="15"/>
  <c r="AG11" i="15"/>
  <c r="AK11" i="15"/>
  <c r="R7" i="15"/>
  <c r="V7" i="15"/>
  <c r="Z7" i="15"/>
  <c r="AD7" i="15"/>
  <c r="AH7" i="15"/>
  <c r="AL7" i="15"/>
  <c r="AD11" i="15"/>
  <c r="AH11" i="15"/>
  <c r="AL11" i="15"/>
  <c r="FF62" i="13"/>
  <c r="O64" i="18" s="1"/>
  <c r="ET62" i="13"/>
  <c r="EU62" i="13"/>
  <c r="DK18" i="14"/>
  <c r="DO18" i="14"/>
  <c r="DS18" i="14"/>
  <c r="DL18" i="14"/>
  <c r="DP18" i="14"/>
  <c r="DT18" i="14"/>
  <c r="W18" i="14"/>
  <c r="DM18" i="14"/>
  <c r="DQ18" i="14"/>
  <c r="DU18" i="14"/>
  <c r="DJ18" i="14"/>
  <c r="DN18" i="14"/>
  <c r="DR18" i="14"/>
  <c r="CY18" i="14"/>
  <c r="DC18" i="14"/>
  <c r="DG18" i="14"/>
  <c r="V18" i="14"/>
  <c r="CZ18" i="14"/>
  <c r="DD18" i="14"/>
  <c r="DH18" i="14"/>
  <c r="DA18" i="14"/>
  <c r="DE18" i="14"/>
  <c r="DI18" i="14"/>
  <c r="CX18" i="14"/>
  <c r="DB18" i="14"/>
  <c r="DF18" i="14"/>
  <c r="Q18" i="14"/>
  <c r="AY18" i="14"/>
  <c r="AZ18" i="14"/>
  <c r="BA18" i="14"/>
  <c r="AX18" i="14"/>
  <c r="CC24" i="14"/>
  <c r="CG24" i="14"/>
  <c r="CK24" i="14"/>
  <c r="T24" i="14"/>
  <c r="BZ24" i="14"/>
  <c r="CD24" i="14"/>
  <c r="CH24" i="14"/>
  <c r="CA24" i="14"/>
  <c r="CE24" i="14"/>
  <c r="CI24" i="14"/>
  <c r="CB24" i="14"/>
  <c r="CF24" i="14"/>
  <c r="CJ24" i="14"/>
  <c r="DX29" i="14"/>
  <c r="EB29" i="14"/>
  <c r="EF29" i="14"/>
  <c r="DW29" i="14"/>
  <c r="EA29" i="14"/>
  <c r="EE29" i="14"/>
  <c r="DZ29" i="14"/>
  <c r="EC29" i="14"/>
  <c r="X29" i="14"/>
  <c r="DV29" i="14"/>
  <c r="ED29" i="14"/>
  <c r="DY29" i="14"/>
  <c r="EG29" i="14"/>
  <c r="CN29" i="14"/>
  <c r="CR29" i="14"/>
  <c r="CV29" i="14"/>
  <c r="U29" i="14"/>
  <c r="CM29" i="14"/>
  <c r="CQ29" i="14"/>
  <c r="CU29" i="14"/>
  <c r="CL29" i="14"/>
  <c r="CT29" i="14"/>
  <c r="CO29" i="14"/>
  <c r="CW29" i="14"/>
  <c r="CP29" i="14"/>
  <c r="CS29" i="14"/>
  <c r="R29" i="14"/>
  <c r="BD29" i="14"/>
  <c r="BH29" i="14"/>
  <c r="BL29" i="14"/>
  <c r="BC29" i="14"/>
  <c r="BG29" i="14"/>
  <c r="BK29" i="14"/>
  <c r="BF29" i="14"/>
  <c r="BI29" i="14"/>
  <c r="BB29" i="14"/>
  <c r="BJ29" i="14"/>
  <c r="BE29" i="14"/>
  <c r="BM29" i="14"/>
  <c r="K57" i="18"/>
  <c r="T19" i="14"/>
  <c r="BZ19" i="14"/>
  <c r="CD19" i="14"/>
  <c r="CH19" i="14"/>
  <c r="CA19" i="14"/>
  <c r="CE19" i="14"/>
  <c r="CI19" i="14"/>
  <c r="CB19" i="14"/>
  <c r="CF19" i="14"/>
  <c r="CJ19" i="14"/>
  <c r="CC19" i="14"/>
  <c r="CG19" i="14"/>
  <c r="CK19" i="14"/>
  <c r="BE35" i="14"/>
  <c r="BI35" i="14"/>
  <c r="BM35" i="14"/>
  <c r="BB35" i="14"/>
  <c r="BF35" i="14"/>
  <c r="BJ35" i="14"/>
  <c r="BC35" i="14"/>
  <c r="BG35" i="14"/>
  <c r="BK35" i="14"/>
  <c r="R35" i="14"/>
  <c r="BD35" i="14"/>
  <c r="BH35" i="14"/>
  <c r="BL35" i="14"/>
  <c r="DY35" i="14"/>
  <c r="EC35" i="14"/>
  <c r="EG35" i="14"/>
  <c r="X35" i="14"/>
  <c r="DV35" i="14"/>
  <c r="DZ35" i="14"/>
  <c r="ED35" i="14"/>
  <c r="DW35" i="14"/>
  <c r="EA35" i="14"/>
  <c r="EE35" i="14"/>
  <c r="DX35" i="14"/>
  <c r="EB35" i="14"/>
  <c r="EF35" i="14"/>
  <c r="S35" i="14"/>
  <c r="BQ35" i="14"/>
  <c r="BU35" i="14"/>
  <c r="BY35" i="14"/>
  <c r="BN35" i="14"/>
  <c r="BR35" i="14"/>
  <c r="BV35" i="14"/>
  <c r="BO35" i="14"/>
  <c r="BS35" i="14"/>
  <c r="BW35" i="14"/>
  <c r="BP35" i="14"/>
  <c r="BT35" i="14"/>
  <c r="BX35" i="14"/>
  <c r="BC10" i="14"/>
  <c r="BG10" i="14"/>
  <c r="BK10" i="14"/>
  <c r="BD10" i="14"/>
  <c r="BH10" i="14"/>
  <c r="BL10" i="14"/>
  <c r="BE10" i="14"/>
  <c r="BI10" i="14"/>
  <c r="BM10" i="14"/>
  <c r="BB10" i="14"/>
  <c r="BF10" i="14"/>
  <c r="BJ10" i="14"/>
  <c r="CM10" i="14"/>
  <c r="CQ10" i="14"/>
  <c r="CU10" i="14"/>
  <c r="CN10" i="14"/>
  <c r="CR10" i="14"/>
  <c r="CV10" i="14"/>
  <c r="CO10" i="14"/>
  <c r="CS10" i="14"/>
  <c r="CW10" i="14"/>
  <c r="CL10" i="14"/>
  <c r="CP10" i="14"/>
  <c r="CT10" i="14"/>
  <c r="CA10" i="14"/>
  <c r="CE10" i="14"/>
  <c r="CI10" i="14"/>
  <c r="CB10" i="14"/>
  <c r="CF10" i="14"/>
  <c r="CJ10" i="14"/>
  <c r="CC10" i="14"/>
  <c r="CG10" i="14"/>
  <c r="CK10" i="14"/>
  <c r="BZ10" i="14"/>
  <c r="CD10" i="14"/>
  <c r="CH10" i="14"/>
  <c r="DA39" i="14"/>
  <c r="DE39" i="14"/>
  <c r="DI39" i="14"/>
  <c r="CX39" i="14"/>
  <c r="DB39" i="14"/>
  <c r="DF39" i="14"/>
  <c r="CY39" i="14"/>
  <c r="DC39" i="14"/>
  <c r="DG39" i="14"/>
  <c r="V39" i="14"/>
  <c r="CZ39" i="14"/>
  <c r="DD39" i="14"/>
  <c r="DH39" i="14"/>
  <c r="BA39" i="14"/>
  <c r="AX39" i="14"/>
  <c r="Q39" i="14"/>
  <c r="AY39" i="14"/>
  <c r="AZ39" i="14"/>
  <c r="W39" i="14"/>
  <c r="DM39" i="14"/>
  <c r="DQ39" i="14"/>
  <c r="DU39" i="14"/>
  <c r="DJ39" i="14"/>
  <c r="DN39" i="14"/>
  <c r="DR39" i="14"/>
  <c r="DK39" i="14"/>
  <c r="DO39" i="14"/>
  <c r="DS39" i="14"/>
  <c r="DL39" i="14"/>
  <c r="DP39" i="14"/>
  <c r="DT39" i="14"/>
  <c r="CA22" i="14"/>
  <c r="CE22" i="14"/>
  <c r="CI22" i="14"/>
  <c r="CB22" i="14"/>
  <c r="CF22" i="14"/>
  <c r="CJ22" i="14"/>
  <c r="CC22" i="14"/>
  <c r="CG22" i="14"/>
  <c r="CK22" i="14"/>
  <c r="T22" i="14"/>
  <c r="BZ22" i="14"/>
  <c r="CD22" i="14"/>
  <c r="CH22" i="14"/>
  <c r="DA30" i="14"/>
  <c r="DE30" i="14"/>
  <c r="DI30" i="14"/>
  <c r="CX30" i="14"/>
  <c r="DB30" i="14"/>
  <c r="DF30" i="14"/>
  <c r="CY30" i="14"/>
  <c r="DC30" i="14"/>
  <c r="DG30" i="14"/>
  <c r="V30" i="14"/>
  <c r="CZ30" i="14"/>
  <c r="DD30" i="14"/>
  <c r="DH30" i="14"/>
  <c r="G51" i="18"/>
  <c r="G62" i="18"/>
  <c r="T23" i="14"/>
  <c r="BZ23" i="14"/>
  <c r="CD23" i="14"/>
  <c r="CH23" i="14"/>
  <c r="CA23" i="14"/>
  <c r="CE23" i="14"/>
  <c r="CI23" i="14"/>
  <c r="CB23" i="14"/>
  <c r="CF23" i="14"/>
  <c r="CJ23" i="14"/>
  <c r="CC23" i="14"/>
  <c r="CG23" i="14"/>
  <c r="CK23" i="14"/>
  <c r="AE62" i="13"/>
  <c r="E13" i="17" s="1"/>
  <c r="CD62" i="13"/>
  <c r="CF62" i="13"/>
  <c r="CC62" i="13"/>
  <c r="CU62" i="13"/>
  <c r="CQ62" i="13"/>
  <c r="CW62" i="13"/>
  <c r="N53" i="18"/>
  <c r="CA41" i="14"/>
  <c r="CE41" i="14"/>
  <c r="CI41" i="14"/>
  <c r="CB41" i="14"/>
  <c r="CF41" i="14"/>
  <c r="CJ41" i="14"/>
  <c r="CC41" i="14"/>
  <c r="CG41" i="14"/>
  <c r="CK41" i="14"/>
  <c r="T41" i="14"/>
  <c r="BZ41" i="14"/>
  <c r="CD41" i="14"/>
  <c r="CH41" i="14"/>
  <c r="K51" i="18"/>
  <c r="K62" i="18"/>
  <c r="DX11" i="14"/>
  <c r="EB11" i="14"/>
  <c r="EF11" i="14"/>
  <c r="DY11" i="14"/>
  <c r="EC11" i="14"/>
  <c r="EG11" i="14"/>
  <c r="DV11" i="14"/>
  <c r="DZ11" i="14"/>
  <c r="ED11" i="14"/>
  <c r="DW11" i="14"/>
  <c r="EA11" i="14"/>
  <c r="EE11" i="14"/>
  <c r="BP11" i="14"/>
  <c r="BT11" i="14"/>
  <c r="BX11" i="14"/>
  <c r="BQ11" i="14"/>
  <c r="BU11" i="14"/>
  <c r="BY11" i="14"/>
  <c r="BN11" i="14"/>
  <c r="BR11" i="14"/>
  <c r="BV11" i="14"/>
  <c r="BO11" i="14"/>
  <c r="BS11" i="14"/>
  <c r="BW11" i="14"/>
  <c r="EV11" i="14"/>
  <c r="EZ11" i="14"/>
  <c r="FD11" i="14"/>
  <c r="EW11" i="14"/>
  <c r="FA11" i="14"/>
  <c r="FE11" i="14"/>
  <c r="ET11" i="14"/>
  <c r="EX11" i="14"/>
  <c r="FB11" i="14"/>
  <c r="EU11" i="14"/>
  <c r="EY11" i="14"/>
  <c r="FC11" i="14"/>
  <c r="AZ11" i="14"/>
  <c r="BA11" i="14"/>
  <c r="AX11" i="14"/>
  <c r="AY11" i="14"/>
  <c r="E54" i="18"/>
  <c r="DA16" i="14"/>
  <c r="DE16" i="14"/>
  <c r="DI16" i="14"/>
  <c r="CX16" i="14"/>
  <c r="DB16" i="14"/>
  <c r="DF16" i="14"/>
  <c r="CY16" i="14"/>
  <c r="DC16" i="14"/>
  <c r="DG16" i="14"/>
  <c r="V16" i="14"/>
  <c r="CZ16" i="14"/>
  <c r="DD16" i="14"/>
  <c r="DH16" i="14"/>
  <c r="BA16" i="14"/>
  <c r="AX16" i="14"/>
  <c r="Q16" i="14"/>
  <c r="AY16" i="14"/>
  <c r="AZ16" i="14"/>
  <c r="W16" i="14"/>
  <c r="DM16" i="14"/>
  <c r="DQ16" i="14"/>
  <c r="DU16" i="14"/>
  <c r="DJ16" i="14"/>
  <c r="DN16" i="14"/>
  <c r="DR16" i="14"/>
  <c r="DK16" i="14"/>
  <c r="DO16" i="14"/>
  <c r="DS16" i="14"/>
  <c r="DL16" i="14"/>
  <c r="DP16" i="14"/>
  <c r="DT16" i="14"/>
  <c r="I57" i="18"/>
  <c r="BA12" i="14"/>
  <c r="AX12" i="14"/>
  <c r="AM12" i="14"/>
  <c r="AY12" i="14"/>
  <c r="AZ12" i="14"/>
  <c r="CC12" i="14"/>
  <c r="CG12" i="14"/>
  <c r="CK12" i="14"/>
  <c r="AP12" i="14"/>
  <c r="AP62" i="14" s="1"/>
  <c r="BZ12" i="14"/>
  <c r="CD12" i="14"/>
  <c r="CH12" i="14"/>
  <c r="CA12" i="14"/>
  <c r="CE12" i="14"/>
  <c r="CI12" i="14"/>
  <c r="CB12" i="14"/>
  <c r="CF12" i="14"/>
  <c r="CJ12" i="14"/>
  <c r="DA12" i="14"/>
  <c r="DE12" i="14"/>
  <c r="DI12" i="14"/>
  <c r="CX12" i="14"/>
  <c r="DB12" i="14"/>
  <c r="DF12" i="14"/>
  <c r="CY12" i="14"/>
  <c r="DC12" i="14"/>
  <c r="DG12" i="14"/>
  <c r="AR12" i="14"/>
  <c r="AR62" i="14" s="1"/>
  <c r="CZ12" i="14"/>
  <c r="DD12" i="14"/>
  <c r="DH12" i="14"/>
  <c r="DV62" i="13"/>
  <c r="DW62" i="13"/>
  <c r="EG62" i="13"/>
  <c r="BR62" i="13"/>
  <c r="BN62" i="13"/>
  <c r="BP62" i="13"/>
  <c r="AG62" i="13"/>
  <c r="G13" i="17" s="1"/>
  <c r="DB62" i="13"/>
  <c r="DA62" i="13"/>
  <c r="AQ62" i="13"/>
  <c r="AZ62" i="13"/>
  <c r="AW62" i="13"/>
  <c r="CB36" i="14"/>
  <c r="CF36" i="14"/>
  <c r="CJ36" i="14"/>
  <c r="CC36" i="14"/>
  <c r="CG36" i="14"/>
  <c r="CK36" i="14"/>
  <c r="T36" i="14"/>
  <c r="BZ36" i="14"/>
  <c r="CD36" i="14"/>
  <c r="CH36" i="14"/>
  <c r="CA36" i="14"/>
  <c r="CE36" i="14"/>
  <c r="CI36" i="14"/>
  <c r="D36" i="16"/>
  <c r="A36" i="15"/>
  <c r="AD36" i="15"/>
  <c r="AH36" i="15"/>
  <c r="AL36" i="15"/>
  <c r="AE36" i="15"/>
  <c r="AI36" i="15"/>
  <c r="AB36" i="15"/>
  <c r="AF36" i="15"/>
  <c r="AJ36" i="15"/>
  <c r="AC36" i="15"/>
  <c r="AG36" i="15"/>
  <c r="AK36" i="15"/>
  <c r="DL25" i="14"/>
  <c r="DP25" i="14"/>
  <c r="DT25" i="14"/>
  <c r="W25" i="14"/>
  <c r="DM25" i="14"/>
  <c r="DQ25" i="14"/>
  <c r="DU25" i="14"/>
  <c r="DK25" i="14"/>
  <c r="DO25" i="14"/>
  <c r="DS25" i="14"/>
  <c r="DJ25" i="14"/>
  <c r="DN25" i="14"/>
  <c r="DR25" i="14"/>
  <c r="V25" i="14"/>
  <c r="CZ25" i="14"/>
  <c r="DD25" i="14"/>
  <c r="DH25" i="14"/>
  <c r="DA25" i="14"/>
  <c r="DE25" i="14"/>
  <c r="DI25" i="14"/>
  <c r="CY25" i="14"/>
  <c r="DC25" i="14"/>
  <c r="DG25" i="14"/>
  <c r="CX25" i="14"/>
  <c r="DB25" i="14"/>
  <c r="DF25" i="14"/>
  <c r="CA33" i="14"/>
  <c r="CE33" i="14"/>
  <c r="CI33" i="14"/>
  <c r="CB33" i="14"/>
  <c r="CF33" i="14"/>
  <c r="CJ33" i="14"/>
  <c r="CC33" i="14"/>
  <c r="CG33" i="14"/>
  <c r="CK33" i="14"/>
  <c r="T33" i="14"/>
  <c r="BZ33" i="14"/>
  <c r="CD33" i="14"/>
  <c r="CH33" i="14"/>
  <c r="DK14" i="14"/>
  <c r="DO14" i="14"/>
  <c r="DS14" i="14"/>
  <c r="DL14" i="14"/>
  <c r="DP14" i="14"/>
  <c r="DT14" i="14"/>
  <c r="W14" i="14"/>
  <c r="DM14" i="14"/>
  <c r="DQ14" i="14"/>
  <c r="DU14" i="14"/>
  <c r="DJ14" i="14"/>
  <c r="DN14" i="14"/>
  <c r="DR14" i="14"/>
  <c r="CY14" i="14"/>
  <c r="DC14" i="14"/>
  <c r="DG14" i="14"/>
  <c r="V14" i="14"/>
  <c r="CZ14" i="14"/>
  <c r="DD14" i="14"/>
  <c r="DH14" i="14"/>
  <c r="DA14" i="14"/>
  <c r="DE14" i="14"/>
  <c r="DI14" i="14"/>
  <c r="CX14" i="14"/>
  <c r="DB14" i="14"/>
  <c r="DF14" i="14"/>
  <c r="Q14" i="14"/>
  <c r="AY14" i="14"/>
  <c r="AZ14" i="14"/>
  <c r="BA14" i="14"/>
  <c r="AX14" i="14"/>
  <c r="DX32" i="14"/>
  <c r="EB32" i="14"/>
  <c r="EF32" i="14"/>
  <c r="DY32" i="14"/>
  <c r="EC32" i="14"/>
  <c r="EG32" i="14"/>
  <c r="X32" i="14"/>
  <c r="DV32" i="14"/>
  <c r="DZ32" i="14"/>
  <c r="ED32" i="14"/>
  <c r="DW32" i="14"/>
  <c r="EA32" i="14"/>
  <c r="EE32" i="14"/>
  <c r="BP32" i="14"/>
  <c r="BT32" i="14"/>
  <c r="BX32" i="14"/>
  <c r="S32" i="14"/>
  <c r="BQ32" i="14"/>
  <c r="BU32" i="14"/>
  <c r="BY32" i="14"/>
  <c r="BN32" i="14"/>
  <c r="BR32" i="14"/>
  <c r="BV32" i="14"/>
  <c r="BO32" i="14"/>
  <c r="BS32" i="14"/>
  <c r="BW32" i="14"/>
  <c r="R32" i="14"/>
  <c r="BD32" i="14"/>
  <c r="BH32" i="14"/>
  <c r="BL32" i="14"/>
  <c r="BE32" i="14"/>
  <c r="BI32" i="14"/>
  <c r="BM32" i="14"/>
  <c r="BB32" i="14"/>
  <c r="BF32" i="14"/>
  <c r="BJ32" i="14"/>
  <c r="BC32" i="14"/>
  <c r="BG32" i="14"/>
  <c r="BK32" i="14"/>
  <c r="J52" i="18"/>
  <c r="K59" i="18"/>
  <c r="U37" i="14"/>
  <c r="CM37" i="14"/>
  <c r="CQ37" i="14"/>
  <c r="CU37" i="14"/>
  <c r="CN37" i="14"/>
  <c r="CR37" i="14"/>
  <c r="CV37" i="14"/>
  <c r="CO37" i="14"/>
  <c r="CS37" i="14"/>
  <c r="CW37" i="14"/>
  <c r="CL37" i="14"/>
  <c r="CP37" i="14"/>
  <c r="CT37" i="14"/>
  <c r="D57" i="16"/>
  <c r="A57" i="16" s="1"/>
  <c r="A57" i="15"/>
  <c r="D58" i="16"/>
  <c r="A58" i="16" s="1"/>
  <c r="A58" i="15"/>
  <c r="E56" i="18"/>
  <c r="L60" i="18"/>
  <c r="G58" i="18"/>
  <c r="M52" i="18"/>
  <c r="M61" i="18"/>
  <c r="K56" i="18"/>
  <c r="K60" i="18"/>
  <c r="M59" i="18"/>
  <c r="N65" i="18" l="1"/>
  <c r="M69" i="18"/>
  <c r="K68" i="18"/>
  <c r="EY62" i="14"/>
  <c r="ET62" i="14"/>
  <c r="L68" i="18"/>
  <c r="E78" i="18"/>
  <c r="I70" i="18"/>
  <c r="AW62" i="14"/>
  <c r="FN62" i="14"/>
  <c r="FM62" i="14"/>
  <c r="FH62" i="14"/>
  <c r="H69" i="18"/>
  <c r="R26" i="17"/>
  <c r="R39" i="17"/>
  <c r="R52" i="17"/>
  <c r="O68" i="18"/>
  <c r="O65" i="18"/>
  <c r="S39" i="17"/>
  <c r="S26" i="17"/>
  <c r="S52" i="17"/>
  <c r="E74" i="18"/>
  <c r="E63" i="18"/>
  <c r="E66" i="18"/>
  <c r="E65" i="18"/>
  <c r="E72" i="18"/>
  <c r="E64" i="18"/>
  <c r="E68" i="18"/>
  <c r="E69" i="18"/>
  <c r="E73" i="18"/>
  <c r="E71" i="18"/>
  <c r="E70" i="18"/>
  <c r="E67" i="18"/>
  <c r="J74" i="18"/>
  <c r="J63" i="18"/>
  <c r="J71" i="18"/>
  <c r="J73" i="18"/>
  <c r="J64" i="18"/>
  <c r="J65" i="18"/>
  <c r="J68" i="18"/>
  <c r="J70" i="18"/>
  <c r="J72" i="18"/>
  <c r="J67" i="18"/>
  <c r="J69" i="18"/>
  <c r="J66" i="18"/>
  <c r="L71" i="18"/>
  <c r="L70" i="18"/>
  <c r="E75" i="18"/>
  <c r="E77" i="18"/>
  <c r="M72" i="18"/>
  <c r="M68" i="18"/>
  <c r="F63" i="18"/>
  <c r="F74" i="18"/>
  <c r="F72" i="18"/>
  <c r="F71" i="18"/>
  <c r="F64" i="18"/>
  <c r="F67" i="18"/>
  <c r="F66" i="18"/>
  <c r="F70" i="18"/>
  <c r="F65" i="18"/>
  <c r="F69" i="18"/>
  <c r="F68" i="18"/>
  <c r="F73" i="18"/>
  <c r="I72" i="18"/>
  <c r="E82" i="18"/>
  <c r="O39" i="17"/>
  <c r="O26" i="17"/>
  <c r="O52" i="17"/>
  <c r="E76" i="18"/>
  <c r="G71" i="18"/>
  <c r="G67" i="18"/>
  <c r="Q52" i="17"/>
  <c r="Q26" i="17"/>
  <c r="Q39" i="17"/>
  <c r="FH36" i="15"/>
  <c r="FL36" i="15"/>
  <c r="FP36" i="15"/>
  <c r="FI36" i="15"/>
  <c r="FM36" i="15"/>
  <c r="FQ36" i="15"/>
  <c r="FF36" i="15"/>
  <c r="FJ36" i="15"/>
  <c r="FN36" i="15"/>
  <c r="FG36" i="15"/>
  <c r="FK36" i="15"/>
  <c r="FO36" i="15"/>
  <c r="DV43" i="15"/>
  <c r="DZ43" i="15"/>
  <c r="ED43" i="15"/>
  <c r="DW43" i="15"/>
  <c r="EA43" i="15"/>
  <c r="EE43" i="15"/>
  <c r="DX43" i="15"/>
  <c r="EB43" i="15"/>
  <c r="EF43" i="15"/>
  <c r="X43" i="15"/>
  <c r="DY43" i="15"/>
  <c r="EC43" i="15"/>
  <c r="EG43" i="15"/>
  <c r="BB43" i="15"/>
  <c r="BF43" i="15"/>
  <c r="BJ43" i="15"/>
  <c r="R43" i="15"/>
  <c r="BC43" i="15"/>
  <c r="BG43" i="15"/>
  <c r="BK43" i="15"/>
  <c r="BD43" i="15"/>
  <c r="BH43" i="15"/>
  <c r="BL43" i="15"/>
  <c r="BE43" i="15"/>
  <c r="BI43" i="15"/>
  <c r="BM43" i="15"/>
  <c r="DX34" i="15"/>
  <c r="EB34" i="15"/>
  <c r="EF34" i="15"/>
  <c r="X34" i="15"/>
  <c r="DY34" i="15"/>
  <c r="EC34" i="15"/>
  <c r="EG34" i="15"/>
  <c r="DV34" i="15"/>
  <c r="DZ34" i="15"/>
  <c r="ED34" i="15"/>
  <c r="DW34" i="15"/>
  <c r="EA34" i="15"/>
  <c r="EE34" i="15"/>
  <c r="AR38" i="15"/>
  <c r="AV38" i="15"/>
  <c r="AZ38" i="15"/>
  <c r="AS38" i="15"/>
  <c r="AW38" i="15"/>
  <c r="BA38" i="15"/>
  <c r="Q38" i="15"/>
  <c r="AP38" i="15"/>
  <c r="AT38" i="15"/>
  <c r="AX38" i="15"/>
  <c r="AQ38" i="15"/>
  <c r="AU38" i="15"/>
  <c r="AY38" i="15"/>
  <c r="BD40" i="15"/>
  <c r="BH40" i="15"/>
  <c r="BL40" i="15"/>
  <c r="BE40" i="15"/>
  <c r="BI40" i="15"/>
  <c r="BM40" i="15"/>
  <c r="BB40" i="15"/>
  <c r="BF40" i="15"/>
  <c r="BJ40" i="15"/>
  <c r="R40" i="15"/>
  <c r="BC40" i="15"/>
  <c r="BG40" i="15"/>
  <c r="BK40" i="15"/>
  <c r="CX33" i="15"/>
  <c r="DB33" i="15"/>
  <c r="DF33" i="15"/>
  <c r="V33" i="15"/>
  <c r="CY33" i="15"/>
  <c r="DC33" i="15"/>
  <c r="DG33" i="15"/>
  <c r="CZ33" i="15"/>
  <c r="DD33" i="15"/>
  <c r="DH33" i="15"/>
  <c r="DA33" i="15"/>
  <c r="DE33" i="15"/>
  <c r="DI33" i="15"/>
  <c r="DK16" i="15"/>
  <c r="DO16" i="15"/>
  <c r="DS16" i="15"/>
  <c r="DL16" i="15"/>
  <c r="DP16" i="15"/>
  <c r="DT16" i="15"/>
  <c r="W16" i="15"/>
  <c r="DM16" i="15"/>
  <c r="DQ16" i="15"/>
  <c r="DU16" i="15"/>
  <c r="DJ16" i="15"/>
  <c r="DN16" i="15"/>
  <c r="DR16" i="15"/>
  <c r="ET41" i="15"/>
  <c r="EX41" i="15"/>
  <c r="FB41" i="15"/>
  <c r="EU41" i="15"/>
  <c r="EY41" i="15"/>
  <c r="FC41" i="15"/>
  <c r="EV41" i="15"/>
  <c r="EZ41" i="15"/>
  <c r="FD41" i="15"/>
  <c r="EW41" i="15"/>
  <c r="FA41" i="15"/>
  <c r="FE41" i="15"/>
  <c r="FF30" i="15"/>
  <c r="FJ30" i="15"/>
  <c r="FN30" i="15"/>
  <c r="FK30" i="15"/>
  <c r="FP30" i="15"/>
  <c r="FG30" i="15"/>
  <c r="FL30" i="15"/>
  <c r="FQ30" i="15"/>
  <c r="FH30" i="15"/>
  <c r="FM30" i="15"/>
  <c r="FI30" i="15"/>
  <c r="FO30" i="15"/>
  <c r="DK22" i="15"/>
  <c r="DO22" i="15"/>
  <c r="DS22" i="15"/>
  <c r="W22" i="15"/>
  <c r="DL22" i="15"/>
  <c r="DP22" i="15"/>
  <c r="DT22" i="15"/>
  <c r="DM22" i="15"/>
  <c r="DQ22" i="15"/>
  <c r="DU22" i="15"/>
  <c r="DJ22" i="15"/>
  <c r="DN22" i="15"/>
  <c r="DR22" i="15"/>
  <c r="ET39" i="15"/>
  <c r="EX39" i="15"/>
  <c r="FB39" i="15"/>
  <c r="EU39" i="15"/>
  <c r="EY39" i="15"/>
  <c r="FC39" i="15"/>
  <c r="EV39" i="15"/>
  <c r="EZ39" i="15"/>
  <c r="FD39" i="15"/>
  <c r="EW39" i="15"/>
  <c r="FA39" i="15"/>
  <c r="FE39" i="15"/>
  <c r="FD62" i="14"/>
  <c r="BZ28" i="15"/>
  <c r="CD28" i="15"/>
  <c r="CH28" i="15"/>
  <c r="T28" i="15"/>
  <c r="CA28" i="15"/>
  <c r="CF28" i="15"/>
  <c r="CK28" i="15"/>
  <c r="CB28" i="15"/>
  <c r="CG28" i="15"/>
  <c r="CC28" i="15"/>
  <c r="CI28" i="15"/>
  <c r="CE28" i="15"/>
  <c r="CJ28" i="15"/>
  <c r="X15" i="15"/>
  <c r="DY15" i="15"/>
  <c r="EC15" i="15"/>
  <c r="EG15" i="15"/>
  <c r="DZ15" i="15"/>
  <c r="EE15" i="15"/>
  <c r="DV15" i="15"/>
  <c r="EA15" i="15"/>
  <c r="EF15" i="15"/>
  <c r="DW15" i="15"/>
  <c r="EB15" i="15"/>
  <c r="DX15" i="15"/>
  <c r="ED15" i="15"/>
  <c r="N72" i="18"/>
  <c r="CX13" i="15"/>
  <c r="DB13" i="15"/>
  <c r="DF13" i="15"/>
  <c r="V13" i="15"/>
  <c r="CZ13" i="15"/>
  <c r="DD13" i="15"/>
  <c r="DH13" i="15"/>
  <c r="DA13" i="15"/>
  <c r="DE13" i="15"/>
  <c r="DI13" i="15"/>
  <c r="DG13" i="15"/>
  <c r="CY13" i="15"/>
  <c r="DC13" i="15"/>
  <c r="AE27" i="16"/>
  <c r="AI27" i="16"/>
  <c r="A27" i="16"/>
  <c r="AD27" i="16"/>
  <c r="AH27" i="16"/>
  <c r="AL27" i="16"/>
  <c r="AF27" i="16"/>
  <c r="AG27" i="16"/>
  <c r="AB27" i="16"/>
  <c r="AJ27" i="16"/>
  <c r="AC27" i="16"/>
  <c r="AK27" i="16"/>
  <c r="BN37" i="15"/>
  <c r="BR37" i="15"/>
  <c r="BV37" i="15"/>
  <c r="BO37" i="15"/>
  <c r="BS37" i="15"/>
  <c r="BW37" i="15"/>
  <c r="S37" i="15"/>
  <c r="BP37" i="15"/>
  <c r="BT37" i="15"/>
  <c r="BX37" i="15"/>
  <c r="BQ37" i="15"/>
  <c r="BU37" i="15"/>
  <c r="BY37" i="15"/>
  <c r="BQ25" i="15"/>
  <c r="BU25" i="15"/>
  <c r="BY25" i="15"/>
  <c r="BN25" i="15"/>
  <c r="BR25" i="15"/>
  <c r="BV25" i="15"/>
  <c r="BO25" i="15"/>
  <c r="BS25" i="15"/>
  <c r="BW25" i="15"/>
  <c r="S25" i="15"/>
  <c r="BP25" i="15"/>
  <c r="BT25" i="15"/>
  <c r="BX25" i="15"/>
  <c r="ET35" i="15"/>
  <c r="EX35" i="15"/>
  <c r="FB35" i="15"/>
  <c r="EU35" i="15"/>
  <c r="EY35" i="15"/>
  <c r="FC35" i="15"/>
  <c r="EV35" i="15"/>
  <c r="EZ35" i="15"/>
  <c r="FD35" i="15"/>
  <c r="EW35" i="15"/>
  <c r="FA35" i="15"/>
  <c r="FE35" i="15"/>
  <c r="DA21" i="15"/>
  <c r="DE21" i="15"/>
  <c r="DI21" i="15"/>
  <c r="CX21" i="15"/>
  <c r="DB21" i="15"/>
  <c r="DF21" i="15"/>
  <c r="V21" i="15"/>
  <c r="CY21" i="15"/>
  <c r="DC21" i="15"/>
  <c r="DG21" i="15"/>
  <c r="CZ21" i="15"/>
  <c r="DD21" i="15"/>
  <c r="DH21" i="15"/>
  <c r="FI17" i="15"/>
  <c r="FM17" i="15"/>
  <c r="FQ17" i="15"/>
  <c r="FF17" i="15"/>
  <c r="FJ17" i="15"/>
  <c r="FN17" i="15"/>
  <c r="FG17" i="15"/>
  <c r="FK17" i="15"/>
  <c r="FO17" i="15"/>
  <c r="FH17" i="15"/>
  <c r="FL17" i="15"/>
  <c r="FP17" i="15"/>
  <c r="CO17" i="15"/>
  <c r="CS17" i="15"/>
  <c r="CW17" i="15"/>
  <c r="U17" i="15"/>
  <c r="CL17" i="15"/>
  <c r="CP17" i="15"/>
  <c r="CT17" i="15"/>
  <c r="CM17" i="15"/>
  <c r="CQ17" i="15"/>
  <c r="CU17" i="15"/>
  <c r="CN17" i="15"/>
  <c r="CR17" i="15"/>
  <c r="CV17" i="15"/>
  <c r="AR32" i="15"/>
  <c r="AV32" i="15"/>
  <c r="AZ32" i="15"/>
  <c r="AS32" i="15"/>
  <c r="AX32" i="15"/>
  <c r="AT32" i="15"/>
  <c r="AY32" i="15"/>
  <c r="AP32" i="15"/>
  <c r="AU32" i="15"/>
  <c r="BA32" i="15"/>
  <c r="Q32" i="15"/>
  <c r="AQ32" i="15"/>
  <c r="AW32" i="15"/>
  <c r="DX12" i="15"/>
  <c r="EB12" i="15"/>
  <c r="EF12" i="15"/>
  <c r="DY12" i="15"/>
  <c r="EC12" i="15"/>
  <c r="EG12" i="15"/>
  <c r="DV12" i="15"/>
  <c r="DZ12" i="15"/>
  <c r="ED12" i="15"/>
  <c r="DW12" i="15"/>
  <c r="EA12" i="15"/>
  <c r="EE12" i="15"/>
  <c r="EW23" i="15"/>
  <c r="FA23" i="15"/>
  <c r="FE23" i="15"/>
  <c r="ET23" i="15"/>
  <c r="EX23" i="15"/>
  <c r="FB23" i="15"/>
  <c r="EU23" i="15"/>
  <c r="EY23" i="15"/>
  <c r="FC23" i="15"/>
  <c r="EV23" i="15"/>
  <c r="EZ23" i="15"/>
  <c r="FD23" i="15"/>
  <c r="BN10" i="15"/>
  <c r="BR10" i="15"/>
  <c r="BV10" i="15"/>
  <c r="BO10" i="15"/>
  <c r="BS10" i="15"/>
  <c r="BW10" i="15"/>
  <c r="BP10" i="15"/>
  <c r="BT10" i="15"/>
  <c r="BX10" i="15"/>
  <c r="BQ10" i="15"/>
  <c r="BU10" i="15"/>
  <c r="BY10" i="15"/>
  <c r="AP10" i="15"/>
  <c r="AT10" i="15"/>
  <c r="AX10" i="15"/>
  <c r="AQ10" i="15"/>
  <c r="AU10" i="15"/>
  <c r="AY10" i="15"/>
  <c r="AR10" i="15"/>
  <c r="AV10" i="15"/>
  <c r="AZ10" i="15"/>
  <c r="AS10" i="15"/>
  <c r="AW10" i="15"/>
  <c r="BA10" i="15"/>
  <c r="T19" i="15"/>
  <c r="CC19" i="15"/>
  <c r="CG19" i="15"/>
  <c r="CK19" i="15"/>
  <c r="BZ19" i="15"/>
  <c r="CD19" i="15"/>
  <c r="CH19" i="15"/>
  <c r="CA19" i="15"/>
  <c r="CE19" i="15"/>
  <c r="CI19" i="15"/>
  <c r="CB19" i="15"/>
  <c r="CF19" i="15"/>
  <c r="CJ19" i="15"/>
  <c r="BD29" i="15"/>
  <c r="BH29" i="15"/>
  <c r="BL29" i="15"/>
  <c r="BF29" i="15"/>
  <c r="BK29" i="15"/>
  <c r="BB29" i="15"/>
  <c r="BG29" i="15"/>
  <c r="BM29" i="15"/>
  <c r="R29" i="15"/>
  <c r="BC29" i="15"/>
  <c r="BI29" i="15"/>
  <c r="BE29" i="15"/>
  <c r="BJ29" i="15"/>
  <c r="CA24" i="15"/>
  <c r="CE24" i="15"/>
  <c r="CI24" i="15"/>
  <c r="CB24" i="15"/>
  <c r="CF24" i="15"/>
  <c r="CJ24" i="15"/>
  <c r="T24" i="15"/>
  <c r="CC24" i="15"/>
  <c r="CG24" i="15"/>
  <c r="CK24" i="15"/>
  <c r="BZ24" i="15"/>
  <c r="CD24" i="15"/>
  <c r="CH24" i="15"/>
  <c r="AQ18" i="15"/>
  <c r="AU18" i="15"/>
  <c r="AY18" i="15"/>
  <c r="AR18" i="15"/>
  <c r="AV18" i="15"/>
  <c r="AZ18" i="15"/>
  <c r="AS18" i="15"/>
  <c r="AW18" i="15"/>
  <c r="BA18" i="15"/>
  <c r="Q18" i="15"/>
  <c r="AP18" i="15"/>
  <c r="AT18" i="15"/>
  <c r="AX18" i="15"/>
  <c r="CL42" i="14"/>
  <c r="CP42" i="14"/>
  <c r="CT42" i="14"/>
  <c r="U42" i="14"/>
  <c r="U62" i="14" s="1"/>
  <c r="F32" i="17" s="1"/>
  <c r="CM42" i="14"/>
  <c r="CQ42" i="14"/>
  <c r="CU42" i="14"/>
  <c r="CU62" i="14" s="1"/>
  <c r="CN42" i="14"/>
  <c r="CR42" i="14"/>
  <c r="CV42" i="14"/>
  <c r="CO42" i="14"/>
  <c r="CS42" i="14"/>
  <c r="CW42" i="14"/>
  <c r="CW62" i="14" s="1"/>
  <c r="CM20" i="15"/>
  <c r="CQ20" i="15"/>
  <c r="CU20" i="15"/>
  <c r="CN20" i="15"/>
  <c r="CR20" i="15"/>
  <c r="CV20" i="15"/>
  <c r="CO20" i="15"/>
  <c r="CS20" i="15"/>
  <c r="CW20" i="15"/>
  <c r="U20" i="15"/>
  <c r="CL20" i="15"/>
  <c r="CP20" i="15"/>
  <c r="CT20" i="15"/>
  <c r="DX8" i="15"/>
  <c r="EB8" i="15"/>
  <c r="EF8" i="15"/>
  <c r="DY8" i="15"/>
  <c r="EC8" i="15"/>
  <c r="EG8" i="15"/>
  <c r="DV8" i="15"/>
  <c r="DZ8" i="15"/>
  <c r="ED8" i="15"/>
  <c r="DW8" i="15"/>
  <c r="EA8" i="15"/>
  <c r="EE8" i="15"/>
  <c r="A8" i="16"/>
  <c r="S8" i="16"/>
  <c r="W8" i="16"/>
  <c r="AA8" i="16"/>
  <c r="AE8" i="16"/>
  <c r="AI8" i="16"/>
  <c r="Q8" i="16"/>
  <c r="U8" i="16"/>
  <c r="Y8" i="16"/>
  <c r="AC8" i="16"/>
  <c r="AG8" i="16"/>
  <c r="AK8" i="16"/>
  <c r="R8" i="16"/>
  <c r="V8" i="16"/>
  <c r="Z8" i="16"/>
  <c r="AD8" i="16"/>
  <c r="AH8" i="16"/>
  <c r="AL8" i="16"/>
  <c r="T8" i="16"/>
  <c r="AJ8" i="16"/>
  <c r="X8" i="16"/>
  <c r="AB8" i="16"/>
  <c r="AF8" i="16"/>
  <c r="EI26" i="15"/>
  <c r="EM26" i="15"/>
  <c r="EQ26" i="15"/>
  <c r="EJ26" i="15"/>
  <c r="EN26" i="15"/>
  <c r="ER26" i="15"/>
  <c r="EH26" i="15"/>
  <c r="EL26" i="15"/>
  <c r="EP26" i="15"/>
  <c r="ES26" i="15"/>
  <c r="EK26" i="15"/>
  <c r="EO26" i="15"/>
  <c r="H64" i="18"/>
  <c r="BD36" i="15"/>
  <c r="BH36" i="15"/>
  <c r="BL36" i="15"/>
  <c r="BE36" i="15"/>
  <c r="BI36" i="15"/>
  <c r="BM36" i="15"/>
  <c r="BB36" i="15"/>
  <c r="BF36" i="15"/>
  <c r="BJ36" i="15"/>
  <c r="R36" i="15"/>
  <c r="BC36" i="15"/>
  <c r="BG36" i="15"/>
  <c r="BK36" i="15"/>
  <c r="DX36" i="15"/>
  <c r="EB36" i="15"/>
  <c r="EF36" i="15"/>
  <c r="X36" i="15"/>
  <c r="DY36" i="15"/>
  <c r="EC36" i="15"/>
  <c r="EG36" i="15"/>
  <c r="DV36" i="15"/>
  <c r="DZ36" i="15"/>
  <c r="ED36" i="15"/>
  <c r="DW36" i="15"/>
  <c r="EA36" i="15"/>
  <c r="EE36" i="15"/>
  <c r="S36" i="15"/>
  <c r="BP36" i="15"/>
  <c r="BT36" i="15"/>
  <c r="BX36" i="15"/>
  <c r="BQ36" i="15"/>
  <c r="BU36" i="15"/>
  <c r="BY36" i="15"/>
  <c r="BN36" i="15"/>
  <c r="BR36" i="15"/>
  <c r="BV36" i="15"/>
  <c r="BO36" i="15"/>
  <c r="BS36" i="15"/>
  <c r="BW36" i="15"/>
  <c r="E81" i="18"/>
  <c r="G74" i="18"/>
  <c r="G63" i="18"/>
  <c r="L63" i="18"/>
  <c r="L74" i="18"/>
  <c r="K73" i="18"/>
  <c r="H67" i="18"/>
  <c r="O74" i="18"/>
  <c r="O63" i="18"/>
  <c r="BQ11" i="15"/>
  <c r="BU11" i="15"/>
  <c r="BY11" i="15"/>
  <c r="BN11" i="15"/>
  <c r="BR11" i="15"/>
  <c r="BV11" i="15"/>
  <c r="BO11" i="15"/>
  <c r="BS11" i="15"/>
  <c r="BW11" i="15"/>
  <c r="BP11" i="15"/>
  <c r="BT11" i="15"/>
  <c r="BX11" i="15"/>
  <c r="Z62" i="15"/>
  <c r="K33" i="17" s="1"/>
  <c r="DA11" i="15"/>
  <c r="DE11" i="15"/>
  <c r="DI11" i="15"/>
  <c r="CX11" i="15"/>
  <c r="DB11" i="15"/>
  <c r="DF11" i="15"/>
  <c r="CY11" i="15"/>
  <c r="DC11" i="15"/>
  <c r="DG11" i="15"/>
  <c r="CZ11" i="15"/>
  <c r="DD11" i="15"/>
  <c r="DH11" i="15"/>
  <c r="BE7" i="15"/>
  <c r="BI7" i="15"/>
  <c r="BM7" i="15"/>
  <c r="BB7" i="15"/>
  <c r="BF7" i="15"/>
  <c r="BJ7" i="15"/>
  <c r="BC7" i="15"/>
  <c r="BG7" i="15"/>
  <c r="BK7" i="15"/>
  <c r="BD7" i="15"/>
  <c r="BH7" i="15"/>
  <c r="BL7" i="15"/>
  <c r="EK11" i="15"/>
  <c r="EO11" i="15"/>
  <c r="ES11" i="15"/>
  <c r="EH11" i="15"/>
  <c r="EL11" i="15"/>
  <c r="EP11" i="15"/>
  <c r="EI11" i="15"/>
  <c r="EM11" i="15"/>
  <c r="EQ11" i="15"/>
  <c r="EJ11" i="15"/>
  <c r="EN11" i="15"/>
  <c r="ER11" i="15"/>
  <c r="CO7" i="15"/>
  <c r="CS7" i="15"/>
  <c r="CW7" i="15"/>
  <c r="CL7" i="15"/>
  <c r="CP7" i="15"/>
  <c r="CT7" i="15"/>
  <c r="CM7" i="15"/>
  <c r="CQ7" i="15"/>
  <c r="CU7" i="15"/>
  <c r="CN7" i="15"/>
  <c r="CR7" i="15"/>
  <c r="CV7" i="15"/>
  <c r="DY11" i="15"/>
  <c r="EC11" i="15"/>
  <c r="EG11" i="15"/>
  <c r="DV11" i="15"/>
  <c r="DZ11" i="15"/>
  <c r="ED11" i="15"/>
  <c r="DW11" i="15"/>
  <c r="EA11" i="15"/>
  <c r="EE11" i="15"/>
  <c r="DX11" i="15"/>
  <c r="EB11" i="15"/>
  <c r="EF11" i="15"/>
  <c r="Y28" i="17"/>
  <c r="Y41" i="17"/>
  <c r="Y54" i="17"/>
  <c r="A7" i="16"/>
  <c r="S7" i="16"/>
  <c r="W7" i="16"/>
  <c r="AA7" i="16"/>
  <c r="AE7" i="16"/>
  <c r="AI7" i="16"/>
  <c r="R7" i="16"/>
  <c r="X7" i="16"/>
  <c r="AC7" i="16"/>
  <c r="AH7" i="16"/>
  <c r="U7" i="16"/>
  <c r="Z7" i="16"/>
  <c r="AF7" i="16"/>
  <c r="AK7" i="16"/>
  <c r="Q7" i="16"/>
  <c r="V7" i="16"/>
  <c r="AB7" i="16"/>
  <c r="AG7" i="16"/>
  <c r="AL7" i="16"/>
  <c r="AE11" i="16"/>
  <c r="AI11" i="16"/>
  <c r="AJ7" i="16"/>
  <c r="AB11" i="16"/>
  <c r="AG11" i="16"/>
  <c r="AL11" i="16"/>
  <c r="T7" i="16"/>
  <c r="AC11" i="16"/>
  <c r="AH11" i="16"/>
  <c r="Y7" i="16"/>
  <c r="AD11" i="16"/>
  <c r="AJ11" i="16"/>
  <c r="AD7" i="16"/>
  <c r="AF11" i="16"/>
  <c r="AK11" i="16"/>
  <c r="CM62" i="14"/>
  <c r="CR62" i="14"/>
  <c r="FF43" i="15"/>
  <c r="FJ43" i="15"/>
  <c r="FN43" i="15"/>
  <c r="FG43" i="15"/>
  <c r="FK43" i="15"/>
  <c r="FO43" i="15"/>
  <c r="FH43" i="15"/>
  <c r="FL43" i="15"/>
  <c r="FP43" i="15"/>
  <c r="FI43" i="15"/>
  <c r="FM43" i="15"/>
  <c r="FQ43" i="15"/>
  <c r="ET43" i="15"/>
  <c r="EX43" i="15"/>
  <c r="FB43" i="15"/>
  <c r="EU43" i="15"/>
  <c r="EY43" i="15"/>
  <c r="FC43" i="15"/>
  <c r="EV43" i="15"/>
  <c r="EZ43" i="15"/>
  <c r="FD43" i="15"/>
  <c r="EW43" i="15"/>
  <c r="FA43" i="15"/>
  <c r="FE43" i="15"/>
  <c r="U43" i="15"/>
  <c r="CL43" i="15"/>
  <c r="CP43" i="15"/>
  <c r="CT43" i="15"/>
  <c r="CM43" i="15"/>
  <c r="CQ43" i="15"/>
  <c r="CU43" i="15"/>
  <c r="CN43" i="15"/>
  <c r="CR43" i="15"/>
  <c r="CV43" i="15"/>
  <c r="CO43" i="15"/>
  <c r="CS43" i="15"/>
  <c r="CW43" i="15"/>
  <c r="EV34" i="15"/>
  <c r="EZ34" i="15"/>
  <c r="FD34" i="15"/>
  <c r="EW34" i="15"/>
  <c r="FA34" i="15"/>
  <c r="FE34" i="15"/>
  <c r="ET34" i="15"/>
  <c r="EX34" i="15"/>
  <c r="FB34" i="15"/>
  <c r="EU34" i="15"/>
  <c r="EY34" i="15"/>
  <c r="FC34" i="15"/>
  <c r="CN34" i="15"/>
  <c r="CR34" i="15"/>
  <c r="CV34" i="15"/>
  <c r="CO34" i="15"/>
  <c r="CS34" i="15"/>
  <c r="CW34" i="15"/>
  <c r="U34" i="15"/>
  <c r="CL34" i="15"/>
  <c r="CP34" i="15"/>
  <c r="CT34" i="15"/>
  <c r="CM34" i="15"/>
  <c r="CQ34" i="15"/>
  <c r="CU34" i="15"/>
  <c r="FH34" i="15"/>
  <c r="FL34" i="15"/>
  <c r="FP34" i="15"/>
  <c r="FI34" i="15"/>
  <c r="FM34" i="15"/>
  <c r="FQ34" i="15"/>
  <c r="FF34" i="15"/>
  <c r="FJ34" i="15"/>
  <c r="FN34" i="15"/>
  <c r="FG34" i="15"/>
  <c r="FK34" i="15"/>
  <c r="FO34" i="15"/>
  <c r="AE34" i="16"/>
  <c r="AI34" i="16"/>
  <c r="AB34" i="16"/>
  <c r="AF34" i="16"/>
  <c r="AJ34" i="16"/>
  <c r="AC34" i="16"/>
  <c r="AG34" i="16"/>
  <c r="AK34" i="16"/>
  <c r="A34" i="16"/>
  <c r="AD34" i="16"/>
  <c r="AH34" i="16"/>
  <c r="AL34" i="16"/>
  <c r="H68" i="18"/>
  <c r="EJ38" i="15"/>
  <c r="EN38" i="15"/>
  <c r="ER38" i="15"/>
  <c r="EK38" i="15"/>
  <c r="EO38" i="15"/>
  <c r="ES38" i="15"/>
  <c r="EH38" i="15"/>
  <c r="EL38" i="15"/>
  <c r="EP38" i="15"/>
  <c r="EI38" i="15"/>
  <c r="EM38" i="15"/>
  <c r="EQ38" i="15"/>
  <c r="CB38" i="15"/>
  <c r="CF38" i="15"/>
  <c r="CJ38" i="15"/>
  <c r="T38" i="15"/>
  <c r="CC38" i="15"/>
  <c r="CG38" i="15"/>
  <c r="CK38" i="15"/>
  <c r="BZ38" i="15"/>
  <c r="CD38" i="15"/>
  <c r="CH38" i="15"/>
  <c r="CA38" i="15"/>
  <c r="CE38" i="15"/>
  <c r="CI38" i="15"/>
  <c r="EV40" i="15"/>
  <c r="EZ40" i="15"/>
  <c r="FD40" i="15"/>
  <c r="EW40" i="15"/>
  <c r="FA40" i="15"/>
  <c r="FE40" i="15"/>
  <c r="ET40" i="15"/>
  <c r="EX40" i="15"/>
  <c r="FB40" i="15"/>
  <c r="EU40" i="15"/>
  <c r="EY40" i="15"/>
  <c r="FC40" i="15"/>
  <c r="CN40" i="15"/>
  <c r="CR40" i="15"/>
  <c r="CV40" i="15"/>
  <c r="CO40" i="15"/>
  <c r="CS40" i="15"/>
  <c r="CW40" i="15"/>
  <c r="U40" i="15"/>
  <c r="CL40" i="15"/>
  <c r="CP40" i="15"/>
  <c r="CT40" i="15"/>
  <c r="CM40" i="15"/>
  <c r="CQ40" i="15"/>
  <c r="CU40" i="15"/>
  <c r="FH40" i="15"/>
  <c r="FL40" i="15"/>
  <c r="FP40" i="15"/>
  <c r="FI40" i="15"/>
  <c r="FM40" i="15"/>
  <c r="FQ40" i="15"/>
  <c r="FF40" i="15"/>
  <c r="FJ40" i="15"/>
  <c r="FN40" i="15"/>
  <c r="FG40" i="15"/>
  <c r="FK40" i="15"/>
  <c r="FO40" i="15"/>
  <c r="A40" i="16"/>
  <c r="AD40" i="16"/>
  <c r="AH40" i="16"/>
  <c r="AL40" i="16"/>
  <c r="AE40" i="16"/>
  <c r="AJ40" i="16"/>
  <c r="AF40" i="16"/>
  <c r="AK40" i="16"/>
  <c r="AB40" i="16"/>
  <c r="AG40" i="16"/>
  <c r="AC40" i="16"/>
  <c r="AI40" i="16"/>
  <c r="DV33" i="15"/>
  <c r="DZ33" i="15"/>
  <c r="ED33" i="15"/>
  <c r="DW33" i="15"/>
  <c r="EA33" i="15"/>
  <c r="EE33" i="15"/>
  <c r="DX33" i="15"/>
  <c r="EB33" i="15"/>
  <c r="EF33" i="15"/>
  <c r="X33" i="15"/>
  <c r="DY33" i="15"/>
  <c r="EC33" i="15"/>
  <c r="EG33" i="15"/>
  <c r="BN33" i="15"/>
  <c r="BR33" i="15"/>
  <c r="BV33" i="15"/>
  <c r="BO33" i="15"/>
  <c r="BS33" i="15"/>
  <c r="BW33" i="15"/>
  <c r="BP33" i="15"/>
  <c r="BT33" i="15"/>
  <c r="BX33" i="15"/>
  <c r="S33" i="15"/>
  <c r="BQ33" i="15"/>
  <c r="BU33" i="15"/>
  <c r="BY33" i="15"/>
  <c r="AC33" i="16"/>
  <c r="AG33" i="16"/>
  <c r="AK33" i="16"/>
  <c r="A33" i="16"/>
  <c r="AD33" i="16"/>
  <c r="AH33" i="16"/>
  <c r="AL33" i="16"/>
  <c r="AE33" i="16"/>
  <c r="AI33" i="16"/>
  <c r="AB33" i="16"/>
  <c r="AF33" i="16"/>
  <c r="AJ33" i="16"/>
  <c r="CM16" i="15"/>
  <c r="CQ16" i="15"/>
  <c r="CU16" i="15"/>
  <c r="U16" i="15"/>
  <c r="CN16" i="15"/>
  <c r="CR16" i="15"/>
  <c r="CV16" i="15"/>
  <c r="CO16" i="15"/>
  <c r="CS16" i="15"/>
  <c r="CW16" i="15"/>
  <c r="CL16" i="15"/>
  <c r="CP16" i="15"/>
  <c r="CT16" i="15"/>
  <c r="BO16" i="15"/>
  <c r="BS16" i="15"/>
  <c r="BW16" i="15"/>
  <c r="BP16" i="15"/>
  <c r="BT16" i="15"/>
  <c r="BX16" i="15"/>
  <c r="BQ16" i="15"/>
  <c r="BU16" i="15"/>
  <c r="BY16" i="15"/>
  <c r="S16" i="15"/>
  <c r="BN16" i="15"/>
  <c r="BR16" i="15"/>
  <c r="BV16" i="15"/>
  <c r="EU16" i="15"/>
  <c r="EY16" i="15"/>
  <c r="FC16" i="15"/>
  <c r="EV16" i="15"/>
  <c r="EZ16" i="15"/>
  <c r="FD16" i="15"/>
  <c r="EW16" i="15"/>
  <c r="FA16" i="15"/>
  <c r="FE16" i="15"/>
  <c r="ET16" i="15"/>
  <c r="EX16" i="15"/>
  <c r="FB16" i="15"/>
  <c r="DV41" i="15"/>
  <c r="DZ41" i="15"/>
  <c r="ED41" i="15"/>
  <c r="DW41" i="15"/>
  <c r="EA41" i="15"/>
  <c r="EE41" i="15"/>
  <c r="DX41" i="15"/>
  <c r="EB41" i="15"/>
  <c r="EF41" i="15"/>
  <c r="X41" i="15"/>
  <c r="DY41" i="15"/>
  <c r="EC41" i="15"/>
  <c r="EG41" i="15"/>
  <c r="BN41" i="15"/>
  <c r="BR41" i="15"/>
  <c r="BV41" i="15"/>
  <c r="BO41" i="15"/>
  <c r="BS41" i="15"/>
  <c r="BW41" i="15"/>
  <c r="S41" i="15"/>
  <c r="BP41" i="15"/>
  <c r="BT41" i="15"/>
  <c r="BX41" i="15"/>
  <c r="BQ41" i="15"/>
  <c r="BU41" i="15"/>
  <c r="BY41" i="15"/>
  <c r="BB41" i="15"/>
  <c r="BF41" i="15"/>
  <c r="BJ41" i="15"/>
  <c r="R41" i="15"/>
  <c r="BC41" i="15"/>
  <c r="BG41" i="15"/>
  <c r="BK41" i="15"/>
  <c r="BD41" i="15"/>
  <c r="BH41" i="15"/>
  <c r="BL41" i="15"/>
  <c r="BE41" i="15"/>
  <c r="BI41" i="15"/>
  <c r="BM41" i="15"/>
  <c r="AC41" i="16"/>
  <c r="AG41" i="16"/>
  <c r="AK41" i="16"/>
  <c r="A41" i="16"/>
  <c r="AD41" i="16"/>
  <c r="AH41" i="16"/>
  <c r="AL41" i="16"/>
  <c r="AE41" i="16"/>
  <c r="AI41" i="16"/>
  <c r="AB41" i="16"/>
  <c r="AF41" i="16"/>
  <c r="AJ41" i="16"/>
  <c r="I63" i="18"/>
  <c r="I74" i="18"/>
  <c r="DJ30" i="15"/>
  <c r="DN30" i="15"/>
  <c r="DR30" i="15"/>
  <c r="W30" i="15"/>
  <c r="DO30" i="15"/>
  <c r="DT30" i="15"/>
  <c r="DK30" i="15"/>
  <c r="DP30" i="15"/>
  <c r="DU30" i="15"/>
  <c r="DL30" i="15"/>
  <c r="DQ30" i="15"/>
  <c r="DM30" i="15"/>
  <c r="DS30" i="15"/>
  <c r="ET30" i="15"/>
  <c r="EX30" i="15"/>
  <c r="FB30" i="15"/>
  <c r="EU30" i="15"/>
  <c r="EZ30" i="15"/>
  <c r="FE30" i="15"/>
  <c r="EV30" i="15"/>
  <c r="FA30" i="15"/>
  <c r="EW30" i="15"/>
  <c r="FC30" i="15"/>
  <c r="EY30" i="15"/>
  <c r="FD30" i="15"/>
  <c r="Q30" i="15"/>
  <c r="AP30" i="15"/>
  <c r="AT30" i="15"/>
  <c r="AX30" i="15"/>
  <c r="AR30" i="15"/>
  <c r="AW30" i="15"/>
  <c r="AS30" i="15"/>
  <c r="AY30" i="15"/>
  <c r="AU30" i="15"/>
  <c r="AZ30" i="15"/>
  <c r="AQ30" i="15"/>
  <c r="AV30" i="15"/>
  <c r="BA30" i="15"/>
  <c r="EI22" i="15"/>
  <c r="EM22" i="15"/>
  <c r="EQ22" i="15"/>
  <c r="EJ22" i="15"/>
  <c r="EN22" i="15"/>
  <c r="ER22" i="15"/>
  <c r="EK22" i="15"/>
  <c r="EO22" i="15"/>
  <c r="ES22" i="15"/>
  <c r="EH22" i="15"/>
  <c r="EL22" i="15"/>
  <c r="EP22" i="15"/>
  <c r="CA22" i="15"/>
  <c r="CE22" i="15"/>
  <c r="CI22" i="15"/>
  <c r="CB22" i="15"/>
  <c r="CF22" i="15"/>
  <c r="CJ22" i="15"/>
  <c r="T22" i="15"/>
  <c r="CC22" i="15"/>
  <c r="CG22" i="15"/>
  <c r="CK22" i="15"/>
  <c r="BZ22" i="15"/>
  <c r="CD22" i="15"/>
  <c r="CH22" i="15"/>
  <c r="AE22" i="16"/>
  <c r="AI22" i="16"/>
  <c r="AF22" i="16"/>
  <c r="AK22" i="16"/>
  <c r="AB22" i="16"/>
  <c r="AG22" i="16"/>
  <c r="AL22" i="16"/>
  <c r="A22" i="16"/>
  <c r="AC22" i="16"/>
  <c r="AH22" i="16"/>
  <c r="AD22" i="16"/>
  <c r="AJ22" i="16"/>
  <c r="DV39" i="15"/>
  <c r="DZ39" i="15"/>
  <c r="ED39" i="15"/>
  <c r="DW39" i="15"/>
  <c r="EA39" i="15"/>
  <c r="EE39" i="15"/>
  <c r="DX39" i="15"/>
  <c r="EB39" i="15"/>
  <c r="EF39" i="15"/>
  <c r="X39" i="15"/>
  <c r="DY39" i="15"/>
  <c r="EC39" i="15"/>
  <c r="EG39" i="15"/>
  <c r="BN39" i="15"/>
  <c r="BR39" i="15"/>
  <c r="BV39" i="15"/>
  <c r="BO39" i="15"/>
  <c r="BS39" i="15"/>
  <c r="BW39" i="15"/>
  <c r="S39" i="15"/>
  <c r="BP39" i="15"/>
  <c r="BT39" i="15"/>
  <c r="BX39" i="15"/>
  <c r="BQ39" i="15"/>
  <c r="BU39" i="15"/>
  <c r="BY39" i="15"/>
  <c r="BB39" i="15"/>
  <c r="BF39" i="15"/>
  <c r="BJ39" i="15"/>
  <c r="R39" i="15"/>
  <c r="BC39" i="15"/>
  <c r="BG39" i="15"/>
  <c r="BK39" i="15"/>
  <c r="BD39" i="15"/>
  <c r="BH39" i="15"/>
  <c r="BL39" i="15"/>
  <c r="BE39" i="15"/>
  <c r="BI39" i="15"/>
  <c r="BM39" i="15"/>
  <c r="AB39" i="16"/>
  <c r="AF39" i="16"/>
  <c r="AJ39" i="16"/>
  <c r="A39" i="16"/>
  <c r="AD39" i="16"/>
  <c r="AI39" i="16"/>
  <c r="AE39" i="16"/>
  <c r="AK39" i="16"/>
  <c r="AG39" i="16"/>
  <c r="AL39" i="16"/>
  <c r="AC39" i="16"/>
  <c r="AH39" i="16"/>
  <c r="EM62" i="14"/>
  <c r="EH62" i="14"/>
  <c r="ER62" i="14"/>
  <c r="FB62" i="14"/>
  <c r="FA62" i="14"/>
  <c r="EV62" i="14"/>
  <c r="FK62" i="14"/>
  <c r="FF62" i="14"/>
  <c r="FP62" i="14"/>
  <c r="M67" i="18"/>
  <c r="CX28" i="15"/>
  <c r="DB28" i="15"/>
  <c r="DF28" i="15"/>
  <c r="DA28" i="15"/>
  <c r="DG28" i="15"/>
  <c r="V28" i="15"/>
  <c r="DC28" i="15"/>
  <c r="DH28" i="15"/>
  <c r="CY28" i="15"/>
  <c r="DD28" i="15"/>
  <c r="DI28" i="15"/>
  <c r="CZ28" i="15"/>
  <c r="DE28" i="15"/>
  <c r="BN28" i="15"/>
  <c r="BR28" i="15"/>
  <c r="BV28" i="15"/>
  <c r="BP28" i="15"/>
  <c r="BU28" i="15"/>
  <c r="BQ28" i="15"/>
  <c r="BW28" i="15"/>
  <c r="BS28" i="15"/>
  <c r="BX28" i="15"/>
  <c r="S28" i="15"/>
  <c r="BO28" i="15"/>
  <c r="BT28" i="15"/>
  <c r="BY28" i="15"/>
  <c r="EH28" i="15"/>
  <c r="EL28" i="15"/>
  <c r="EP28" i="15"/>
  <c r="EM28" i="15"/>
  <c r="ER28" i="15"/>
  <c r="EI28" i="15"/>
  <c r="EN28" i="15"/>
  <c r="ES28" i="15"/>
  <c r="EJ28" i="15"/>
  <c r="EO28" i="15"/>
  <c r="EK28" i="15"/>
  <c r="EQ28" i="15"/>
  <c r="EW15" i="15"/>
  <c r="FA15" i="15"/>
  <c r="FE15" i="15"/>
  <c r="EU15" i="15"/>
  <c r="EZ15" i="15"/>
  <c r="EV15" i="15"/>
  <c r="FB15" i="15"/>
  <c r="EX15" i="15"/>
  <c r="FC15" i="15"/>
  <c r="ET15" i="15"/>
  <c r="EY15" i="15"/>
  <c r="FD15" i="15"/>
  <c r="DM15" i="15"/>
  <c r="DQ15" i="15"/>
  <c r="DU15" i="15"/>
  <c r="DJ15" i="15"/>
  <c r="DO15" i="15"/>
  <c r="DT15" i="15"/>
  <c r="DK15" i="15"/>
  <c r="DP15" i="15"/>
  <c r="DL15" i="15"/>
  <c r="DR15" i="15"/>
  <c r="W15" i="15"/>
  <c r="DN15" i="15"/>
  <c r="DS15" i="15"/>
  <c r="DA15" i="15"/>
  <c r="DE15" i="15"/>
  <c r="DI15" i="15"/>
  <c r="CY15" i="15"/>
  <c r="DD15" i="15"/>
  <c r="CZ15" i="15"/>
  <c r="DF15" i="15"/>
  <c r="V15" i="15"/>
  <c r="DB15" i="15"/>
  <c r="DG15" i="15"/>
  <c r="CX15" i="15"/>
  <c r="DC15" i="15"/>
  <c r="DH15" i="15"/>
  <c r="AC15" i="16"/>
  <c r="AG15" i="16"/>
  <c r="AK15" i="16"/>
  <c r="AF15" i="16"/>
  <c r="AL15" i="16"/>
  <c r="AB15" i="16"/>
  <c r="AH15" i="16"/>
  <c r="A15" i="16"/>
  <c r="AD15" i="16"/>
  <c r="AI15" i="16"/>
  <c r="AE15" i="16"/>
  <c r="AJ15" i="16"/>
  <c r="O3" i="15"/>
  <c r="C62" i="15"/>
  <c r="AN2" i="15" s="1"/>
  <c r="AO2" i="15" s="1"/>
  <c r="A27" i="2"/>
  <c r="BZ13" i="15"/>
  <c r="CD13" i="15"/>
  <c r="CH13" i="15"/>
  <c r="CA13" i="15"/>
  <c r="CE13" i="15"/>
  <c r="CB13" i="15"/>
  <c r="CF13" i="15"/>
  <c r="CJ13" i="15"/>
  <c r="T13" i="15"/>
  <c r="CC13" i="15"/>
  <c r="CG13" i="15"/>
  <c r="CK13" i="15"/>
  <c r="CI13" i="15"/>
  <c r="EH13" i="15"/>
  <c r="EL13" i="15"/>
  <c r="EP13" i="15"/>
  <c r="EJ13" i="15"/>
  <c r="EN13" i="15"/>
  <c r="ER13" i="15"/>
  <c r="EK13" i="15"/>
  <c r="EO13" i="15"/>
  <c r="ES13" i="15"/>
  <c r="EM13" i="15"/>
  <c r="EQ13" i="15"/>
  <c r="EI13" i="15"/>
  <c r="BE27" i="15"/>
  <c r="BI27" i="15"/>
  <c r="BM27" i="15"/>
  <c r="BB27" i="15"/>
  <c r="BF27" i="15"/>
  <c r="BJ27" i="15"/>
  <c r="BD27" i="15"/>
  <c r="BH27" i="15"/>
  <c r="BL27" i="15"/>
  <c r="BG27" i="15"/>
  <c r="BK27" i="15"/>
  <c r="R27" i="15"/>
  <c r="BC27" i="15"/>
  <c r="X27" i="15"/>
  <c r="DX27" i="15"/>
  <c r="EB27" i="15"/>
  <c r="EF27" i="15"/>
  <c r="DZ27" i="15"/>
  <c r="EE27" i="15"/>
  <c r="DV27" i="15"/>
  <c r="EA27" i="15"/>
  <c r="EG27" i="15"/>
  <c r="DW27" i="15"/>
  <c r="EC27" i="15"/>
  <c r="DY27" i="15"/>
  <c r="ED27" i="15"/>
  <c r="FF37" i="15"/>
  <c r="FJ37" i="15"/>
  <c r="FN37" i="15"/>
  <c r="FG37" i="15"/>
  <c r="FK37" i="15"/>
  <c r="FO37" i="15"/>
  <c r="FH37" i="15"/>
  <c r="FL37" i="15"/>
  <c r="FP37" i="15"/>
  <c r="FI37" i="15"/>
  <c r="FM37" i="15"/>
  <c r="FQ37" i="15"/>
  <c r="ET37" i="15"/>
  <c r="EX37" i="15"/>
  <c r="FB37" i="15"/>
  <c r="EU37" i="15"/>
  <c r="EY37" i="15"/>
  <c r="FC37" i="15"/>
  <c r="EV37" i="15"/>
  <c r="EZ37" i="15"/>
  <c r="FD37" i="15"/>
  <c r="EW37" i="15"/>
  <c r="FA37" i="15"/>
  <c r="FE37" i="15"/>
  <c r="U37" i="15"/>
  <c r="CL37" i="15"/>
  <c r="CP37" i="15"/>
  <c r="CT37" i="15"/>
  <c r="CM37" i="15"/>
  <c r="CQ37" i="15"/>
  <c r="CU37" i="15"/>
  <c r="CN37" i="15"/>
  <c r="CR37" i="15"/>
  <c r="CV37" i="15"/>
  <c r="CO37" i="15"/>
  <c r="CS37" i="15"/>
  <c r="CW37" i="15"/>
  <c r="K65" i="18"/>
  <c r="FI25" i="15"/>
  <c r="FM25" i="15"/>
  <c r="FQ25" i="15"/>
  <c r="FF25" i="15"/>
  <c r="FJ25" i="15"/>
  <c r="FN25" i="15"/>
  <c r="FG25" i="15"/>
  <c r="FK25" i="15"/>
  <c r="FO25" i="15"/>
  <c r="FH25" i="15"/>
  <c r="FL25" i="15"/>
  <c r="FP25" i="15"/>
  <c r="EW25" i="15"/>
  <c r="FA25" i="15"/>
  <c r="FE25" i="15"/>
  <c r="ET25" i="15"/>
  <c r="EX25" i="15"/>
  <c r="FB25" i="15"/>
  <c r="EU25" i="15"/>
  <c r="EY25" i="15"/>
  <c r="FC25" i="15"/>
  <c r="EV25" i="15"/>
  <c r="EZ25" i="15"/>
  <c r="FD25" i="15"/>
  <c r="CO25" i="15"/>
  <c r="CS25" i="15"/>
  <c r="CW25" i="15"/>
  <c r="U25" i="15"/>
  <c r="CL25" i="15"/>
  <c r="CP25" i="15"/>
  <c r="CT25" i="15"/>
  <c r="CM25" i="15"/>
  <c r="CQ25" i="15"/>
  <c r="CU25" i="15"/>
  <c r="CN25" i="15"/>
  <c r="CR25" i="15"/>
  <c r="CV25" i="15"/>
  <c r="AE25" i="16"/>
  <c r="AI25" i="16"/>
  <c r="AB25" i="16"/>
  <c r="AF25" i="16"/>
  <c r="AJ25" i="16"/>
  <c r="AC25" i="16"/>
  <c r="AG25" i="16"/>
  <c r="AK25" i="16"/>
  <c r="A25" i="16"/>
  <c r="AD25" i="16"/>
  <c r="AH25" i="16"/>
  <c r="AL25" i="16"/>
  <c r="K72" i="18"/>
  <c r="G72" i="18"/>
  <c r="DV35" i="15"/>
  <c r="DZ35" i="15"/>
  <c r="ED35" i="15"/>
  <c r="DW35" i="15"/>
  <c r="EA35" i="15"/>
  <c r="EE35" i="15"/>
  <c r="DX35" i="15"/>
  <c r="EB35" i="15"/>
  <c r="EF35" i="15"/>
  <c r="X35" i="15"/>
  <c r="DY35" i="15"/>
  <c r="EC35" i="15"/>
  <c r="EG35" i="15"/>
  <c r="BN35" i="15"/>
  <c r="BR35" i="15"/>
  <c r="BV35" i="15"/>
  <c r="BO35" i="15"/>
  <c r="BS35" i="15"/>
  <c r="BW35" i="15"/>
  <c r="S35" i="15"/>
  <c r="BP35" i="15"/>
  <c r="BT35" i="15"/>
  <c r="BX35" i="15"/>
  <c r="BQ35" i="15"/>
  <c r="BU35" i="15"/>
  <c r="BY35" i="15"/>
  <c r="BB35" i="15"/>
  <c r="BF35" i="15"/>
  <c r="BJ35" i="15"/>
  <c r="R35" i="15"/>
  <c r="BC35" i="15"/>
  <c r="BG35" i="15"/>
  <c r="BK35" i="15"/>
  <c r="BD35" i="15"/>
  <c r="BH35" i="15"/>
  <c r="BL35" i="15"/>
  <c r="BE35" i="15"/>
  <c r="BI35" i="15"/>
  <c r="BM35" i="15"/>
  <c r="AC35" i="16"/>
  <c r="AG35" i="16"/>
  <c r="AK35" i="16"/>
  <c r="A35" i="16"/>
  <c r="AD35" i="16"/>
  <c r="AH35" i="16"/>
  <c r="AL35" i="16"/>
  <c r="AE35" i="16"/>
  <c r="AI35" i="16"/>
  <c r="AB35" i="16"/>
  <c r="AF35" i="16"/>
  <c r="AJ35" i="16"/>
  <c r="L66" i="18"/>
  <c r="U52" i="17"/>
  <c r="U39" i="17"/>
  <c r="U26" i="17"/>
  <c r="EI9" i="15"/>
  <c r="EM9" i="15"/>
  <c r="EQ9" i="15"/>
  <c r="EJ9" i="15"/>
  <c r="EN9" i="15"/>
  <c r="ER9" i="15"/>
  <c r="EK9" i="15"/>
  <c r="EO9" i="15"/>
  <c r="ES9" i="15"/>
  <c r="EH9" i="15"/>
  <c r="EL9" i="15"/>
  <c r="EP9" i="15"/>
  <c r="DK9" i="15"/>
  <c r="DO9" i="15"/>
  <c r="DS9" i="15"/>
  <c r="DL9" i="15"/>
  <c r="DP9" i="15"/>
  <c r="DT9" i="15"/>
  <c r="DM9" i="15"/>
  <c r="DQ9" i="15"/>
  <c r="DU9" i="15"/>
  <c r="DJ9" i="15"/>
  <c r="DN9" i="15"/>
  <c r="DR9" i="15"/>
  <c r="EK21" i="15"/>
  <c r="EO21" i="15"/>
  <c r="ES21" i="15"/>
  <c r="EH21" i="15"/>
  <c r="EL21" i="15"/>
  <c r="EP21" i="15"/>
  <c r="EI21" i="15"/>
  <c r="EM21" i="15"/>
  <c r="EQ21" i="15"/>
  <c r="EJ21" i="15"/>
  <c r="EN21" i="15"/>
  <c r="ER21" i="15"/>
  <c r="T21" i="15"/>
  <c r="CC21" i="15"/>
  <c r="CG21" i="15"/>
  <c r="CK21" i="15"/>
  <c r="BZ21" i="15"/>
  <c r="CD21" i="15"/>
  <c r="CH21" i="15"/>
  <c r="CA21" i="15"/>
  <c r="CE21" i="15"/>
  <c r="CI21" i="15"/>
  <c r="CB21" i="15"/>
  <c r="CF21" i="15"/>
  <c r="CJ21" i="15"/>
  <c r="BQ17" i="15"/>
  <c r="BU17" i="15"/>
  <c r="BY17" i="15"/>
  <c r="BN17" i="15"/>
  <c r="BR17" i="15"/>
  <c r="BV17" i="15"/>
  <c r="BO17" i="15"/>
  <c r="BS17" i="15"/>
  <c r="BW17" i="15"/>
  <c r="S17" i="15"/>
  <c r="BP17" i="15"/>
  <c r="BT17" i="15"/>
  <c r="BX17" i="15"/>
  <c r="BE17" i="15"/>
  <c r="BI17" i="15"/>
  <c r="BM17" i="15"/>
  <c r="BB17" i="15"/>
  <c r="BF17" i="15"/>
  <c r="BJ17" i="15"/>
  <c r="R17" i="15"/>
  <c r="BC17" i="15"/>
  <c r="BG17" i="15"/>
  <c r="BK17" i="15"/>
  <c r="BD17" i="15"/>
  <c r="BH17" i="15"/>
  <c r="BL17" i="15"/>
  <c r="X17" i="15"/>
  <c r="DY17" i="15"/>
  <c r="EC17" i="15"/>
  <c r="EG17" i="15"/>
  <c r="DV17" i="15"/>
  <c r="DZ17" i="15"/>
  <c r="ED17" i="15"/>
  <c r="DW17" i="15"/>
  <c r="EA17" i="15"/>
  <c r="EE17" i="15"/>
  <c r="DX17" i="15"/>
  <c r="EB17" i="15"/>
  <c r="EF17" i="15"/>
  <c r="K71" i="18"/>
  <c r="BD32" i="15"/>
  <c r="BH32" i="15"/>
  <c r="BL32" i="15"/>
  <c r="R32" i="15"/>
  <c r="BC32" i="15"/>
  <c r="BI32" i="15"/>
  <c r="BE32" i="15"/>
  <c r="BJ32" i="15"/>
  <c r="BF32" i="15"/>
  <c r="BK32" i="15"/>
  <c r="BB32" i="15"/>
  <c r="BG32" i="15"/>
  <c r="BM32" i="15"/>
  <c r="CN32" i="15"/>
  <c r="CR32" i="15"/>
  <c r="CV32" i="15"/>
  <c r="CO32" i="15"/>
  <c r="CT32" i="15"/>
  <c r="CP32" i="15"/>
  <c r="CU32" i="15"/>
  <c r="U32" i="15"/>
  <c r="CL32" i="15"/>
  <c r="CQ32" i="15"/>
  <c r="CW32" i="15"/>
  <c r="CM32" i="15"/>
  <c r="CS32" i="15"/>
  <c r="AR14" i="15"/>
  <c r="AV14" i="15"/>
  <c r="AZ14" i="15"/>
  <c r="AQ14" i="15"/>
  <c r="AU14" i="15"/>
  <c r="AY14" i="15"/>
  <c r="AW14" i="15"/>
  <c r="AP14" i="15"/>
  <c r="AX14" i="15"/>
  <c r="AS14" i="15"/>
  <c r="BA14" i="15"/>
  <c r="Q14" i="15"/>
  <c r="AT14" i="15"/>
  <c r="EU14" i="15"/>
  <c r="EY14" i="15"/>
  <c r="FC14" i="15"/>
  <c r="EV14" i="15"/>
  <c r="FA14" i="15"/>
  <c r="EW14" i="15"/>
  <c r="FB14" i="15"/>
  <c r="EX14" i="15"/>
  <c r="FD14" i="15"/>
  <c r="ET14" i="15"/>
  <c r="EZ14" i="15"/>
  <c r="FE14" i="15"/>
  <c r="W14" i="15"/>
  <c r="DL14" i="15"/>
  <c r="DP14" i="15"/>
  <c r="DT14" i="15"/>
  <c r="DK14" i="15"/>
  <c r="DO14" i="15"/>
  <c r="DS14" i="15"/>
  <c r="DQ14" i="15"/>
  <c r="DJ14" i="15"/>
  <c r="DR14" i="15"/>
  <c r="DM14" i="15"/>
  <c r="DU14" i="15"/>
  <c r="DN14" i="15"/>
  <c r="CN12" i="15"/>
  <c r="CR12" i="15"/>
  <c r="CV12" i="15"/>
  <c r="CO12" i="15"/>
  <c r="CS12" i="15"/>
  <c r="CW12" i="15"/>
  <c r="CL12" i="15"/>
  <c r="CP12" i="15"/>
  <c r="CT12" i="15"/>
  <c r="CM12" i="15"/>
  <c r="CQ12" i="15"/>
  <c r="CU12" i="15"/>
  <c r="FH12" i="15"/>
  <c r="FL12" i="15"/>
  <c r="FP12" i="15"/>
  <c r="FI12" i="15"/>
  <c r="FM12" i="15"/>
  <c r="FQ12" i="15"/>
  <c r="FF12" i="15"/>
  <c r="FJ12" i="15"/>
  <c r="FN12" i="15"/>
  <c r="FG12" i="15"/>
  <c r="FK12" i="15"/>
  <c r="FO12" i="15"/>
  <c r="EV12" i="15"/>
  <c r="EZ12" i="15"/>
  <c r="FD12" i="15"/>
  <c r="EW12" i="15"/>
  <c r="FA12" i="15"/>
  <c r="FE12" i="15"/>
  <c r="ET12" i="15"/>
  <c r="EX12" i="15"/>
  <c r="FB12" i="15"/>
  <c r="EU12" i="15"/>
  <c r="EY12" i="15"/>
  <c r="FC12" i="15"/>
  <c r="BQ23" i="15"/>
  <c r="BU23" i="15"/>
  <c r="BY23" i="15"/>
  <c r="BN23" i="15"/>
  <c r="BR23" i="15"/>
  <c r="BV23" i="15"/>
  <c r="BO23" i="15"/>
  <c r="BS23" i="15"/>
  <c r="BW23" i="15"/>
  <c r="S23" i="15"/>
  <c r="BP23" i="15"/>
  <c r="BT23" i="15"/>
  <c r="BX23" i="15"/>
  <c r="BE23" i="15"/>
  <c r="BI23" i="15"/>
  <c r="BM23" i="15"/>
  <c r="BB23" i="15"/>
  <c r="BF23" i="15"/>
  <c r="BJ23" i="15"/>
  <c r="R23" i="15"/>
  <c r="BC23" i="15"/>
  <c r="BG23" i="15"/>
  <c r="BK23" i="15"/>
  <c r="BD23" i="15"/>
  <c r="BH23" i="15"/>
  <c r="BL23" i="15"/>
  <c r="X23" i="15"/>
  <c r="DY23" i="15"/>
  <c r="EC23" i="15"/>
  <c r="EG23" i="15"/>
  <c r="DV23" i="15"/>
  <c r="DZ23" i="15"/>
  <c r="ED23" i="15"/>
  <c r="DW23" i="15"/>
  <c r="EA23" i="15"/>
  <c r="EE23" i="15"/>
  <c r="DX23" i="15"/>
  <c r="EB23" i="15"/>
  <c r="EF23" i="15"/>
  <c r="M65" i="18"/>
  <c r="FF10" i="15"/>
  <c r="FJ10" i="15"/>
  <c r="FN10" i="15"/>
  <c r="FG10" i="15"/>
  <c r="FK10" i="15"/>
  <c r="FO10" i="15"/>
  <c r="FH10" i="15"/>
  <c r="FL10" i="15"/>
  <c r="FP10" i="15"/>
  <c r="FI10" i="15"/>
  <c r="FM10" i="15"/>
  <c r="FQ10" i="15"/>
  <c r="BB10" i="15"/>
  <c r="BF10" i="15"/>
  <c r="BJ10" i="15"/>
  <c r="BC10" i="15"/>
  <c r="BG10" i="15"/>
  <c r="BK10" i="15"/>
  <c r="BD10" i="15"/>
  <c r="BH10" i="15"/>
  <c r="BL10" i="15"/>
  <c r="BE10" i="15"/>
  <c r="BI10" i="15"/>
  <c r="BM10" i="15"/>
  <c r="EH10" i="15"/>
  <c r="EL10" i="15"/>
  <c r="EP10" i="15"/>
  <c r="EI10" i="15"/>
  <c r="EM10" i="15"/>
  <c r="EQ10" i="15"/>
  <c r="EJ10" i="15"/>
  <c r="EN10" i="15"/>
  <c r="ER10" i="15"/>
  <c r="EK10" i="15"/>
  <c r="EO10" i="15"/>
  <c r="ES10" i="15"/>
  <c r="DM19" i="15"/>
  <c r="DQ19" i="15"/>
  <c r="DU19" i="15"/>
  <c r="DJ19" i="15"/>
  <c r="DN19" i="15"/>
  <c r="DR19" i="15"/>
  <c r="DK19" i="15"/>
  <c r="DO19" i="15"/>
  <c r="DS19" i="15"/>
  <c r="W19" i="15"/>
  <c r="DL19" i="15"/>
  <c r="DP19" i="15"/>
  <c r="DT19" i="15"/>
  <c r="DA19" i="15"/>
  <c r="DE19" i="15"/>
  <c r="DI19" i="15"/>
  <c r="CX19" i="15"/>
  <c r="DB19" i="15"/>
  <c r="DF19" i="15"/>
  <c r="V19" i="15"/>
  <c r="CY19" i="15"/>
  <c r="DC19" i="15"/>
  <c r="DG19" i="15"/>
  <c r="CZ19" i="15"/>
  <c r="DD19" i="15"/>
  <c r="DH19" i="15"/>
  <c r="AS19" i="15"/>
  <c r="AW19" i="15"/>
  <c r="BA19" i="15"/>
  <c r="Q19" i="15"/>
  <c r="AP19" i="15"/>
  <c r="AT19" i="15"/>
  <c r="AX19" i="15"/>
  <c r="AQ19" i="15"/>
  <c r="AU19" i="15"/>
  <c r="AY19" i="15"/>
  <c r="AR19" i="15"/>
  <c r="AV19" i="15"/>
  <c r="AZ19" i="15"/>
  <c r="AR29" i="15"/>
  <c r="AV29" i="15"/>
  <c r="AZ29" i="15"/>
  <c r="AP29" i="15"/>
  <c r="AU29" i="15"/>
  <c r="BA29" i="15"/>
  <c r="Q29" i="15"/>
  <c r="AQ29" i="15"/>
  <c r="AW29" i="15"/>
  <c r="AS29" i="15"/>
  <c r="AX29" i="15"/>
  <c r="AT29" i="15"/>
  <c r="AY29" i="15"/>
  <c r="CB29" i="15"/>
  <c r="CF29" i="15"/>
  <c r="CJ29" i="15"/>
  <c r="CA29" i="15"/>
  <c r="CG29" i="15"/>
  <c r="CC29" i="15"/>
  <c r="CH29" i="15"/>
  <c r="CD29" i="15"/>
  <c r="CI29" i="15"/>
  <c r="T29" i="15"/>
  <c r="BZ29" i="15"/>
  <c r="CE29" i="15"/>
  <c r="CK29" i="15"/>
  <c r="W29" i="15"/>
  <c r="DL29" i="15"/>
  <c r="DP29" i="15"/>
  <c r="DT29" i="15"/>
  <c r="DM29" i="15"/>
  <c r="DR29" i="15"/>
  <c r="DN29" i="15"/>
  <c r="DS29" i="15"/>
  <c r="DJ29" i="15"/>
  <c r="DO29" i="15"/>
  <c r="DU29" i="15"/>
  <c r="DK29" i="15"/>
  <c r="DQ29" i="15"/>
  <c r="AQ24" i="15"/>
  <c r="AU24" i="15"/>
  <c r="AY24" i="15"/>
  <c r="AR24" i="15"/>
  <c r="AV24" i="15"/>
  <c r="AZ24" i="15"/>
  <c r="AS24" i="15"/>
  <c r="AW24" i="15"/>
  <c r="BA24" i="15"/>
  <c r="Q24" i="15"/>
  <c r="AP24" i="15"/>
  <c r="AT24" i="15"/>
  <c r="AX24" i="15"/>
  <c r="DK24" i="15"/>
  <c r="DO24" i="15"/>
  <c r="DS24" i="15"/>
  <c r="W24" i="15"/>
  <c r="DL24" i="15"/>
  <c r="DP24" i="15"/>
  <c r="DT24" i="15"/>
  <c r="DM24" i="15"/>
  <c r="DQ24" i="15"/>
  <c r="DU24" i="15"/>
  <c r="DJ24" i="15"/>
  <c r="DN24" i="15"/>
  <c r="DR24" i="15"/>
  <c r="V24" i="15"/>
  <c r="CY24" i="15"/>
  <c r="DC24" i="15"/>
  <c r="DG24" i="15"/>
  <c r="CZ24" i="15"/>
  <c r="DD24" i="15"/>
  <c r="DH24" i="15"/>
  <c r="DA24" i="15"/>
  <c r="DE24" i="15"/>
  <c r="DI24" i="15"/>
  <c r="CX24" i="15"/>
  <c r="DB24" i="15"/>
  <c r="DF24" i="15"/>
  <c r="EI18" i="15"/>
  <c r="EM18" i="15"/>
  <c r="EQ18" i="15"/>
  <c r="EJ18" i="15"/>
  <c r="EN18" i="15"/>
  <c r="ER18" i="15"/>
  <c r="EK18" i="15"/>
  <c r="EO18" i="15"/>
  <c r="ES18" i="15"/>
  <c r="EH18" i="15"/>
  <c r="EL18" i="15"/>
  <c r="EP18" i="15"/>
  <c r="CA18" i="15"/>
  <c r="CE18" i="15"/>
  <c r="CI18" i="15"/>
  <c r="CB18" i="15"/>
  <c r="CF18" i="15"/>
  <c r="CJ18" i="15"/>
  <c r="T18" i="15"/>
  <c r="CC18" i="15"/>
  <c r="CG18" i="15"/>
  <c r="CK18" i="15"/>
  <c r="BZ18" i="15"/>
  <c r="CD18" i="15"/>
  <c r="CH18" i="15"/>
  <c r="AB18" i="16"/>
  <c r="AF18" i="16"/>
  <c r="AJ18" i="16"/>
  <c r="AC18" i="16"/>
  <c r="AG18" i="16"/>
  <c r="AK18" i="16"/>
  <c r="A18" i="16"/>
  <c r="AD18" i="16"/>
  <c r="AH18" i="16"/>
  <c r="AL18" i="16"/>
  <c r="AE18" i="16"/>
  <c r="AI18" i="16"/>
  <c r="BN42" i="14"/>
  <c r="BR42" i="14"/>
  <c r="BV42" i="14"/>
  <c r="BO42" i="14"/>
  <c r="BO62" i="14" s="1"/>
  <c r="BS42" i="14"/>
  <c r="BW42" i="14"/>
  <c r="BW62" i="14" s="1"/>
  <c r="BP42" i="14"/>
  <c r="BT42" i="14"/>
  <c r="BT62" i="14" s="1"/>
  <c r="BX42" i="14"/>
  <c r="S42" i="14"/>
  <c r="S62" i="14" s="1"/>
  <c r="D32" i="17" s="1"/>
  <c r="BQ42" i="14"/>
  <c r="BQ62" i="14" s="1"/>
  <c r="BU42" i="14"/>
  <c r="BY42" i="14"/>
  <c r="BY62" i="14" s="1"/>
  <c r="BB42" i="14"/>
  <c r="BF42" i="14"/>
  <c r="BF62" i="14" s="1"/>
  <c r="BJ42" i="14"/>
  <c r="BC42" i="14"/>
  <c r="BG42" i="14"/>
  <c r="BK42" i="14"/>
  <c r="BK62" i="14" s="1"/>
  <c r="R42" i="14"/>
  <c r="R62" i="14" s="1"/>
  <c r="C32" i="17" s="1"/>
  <c r="BD42" i="14"/>
  <c r="BH42" i="14"/>
  <c r="BL42" i="14"/>
  <c r="BE42" i="14"/>
  <c r="BE62" i="14" s="1"/>
  <c r="BI42" i="14"/>
  <c r="BM42" i="14"/>
  <c r="BM62" i="14" s="1"/>
  <c r="X42" i="14"/>
  <c r="X62" i="14" s="1"/>
  <c r="I32" i="17" s="1"/>
  <c r="DV42" i="14"/>
  <c r="DV62" i="14" s="1"/>
  <c r="DZ42" i="14"/>
  <c r="ED42" i="14"/>
  <c r="ED62" i="14" s="1"/>
  <c r="DW42" i="14"/>
  <c r="EA42" i="14"/>
  <c r="EA62" i="14" s="1"/>
  <c r="EE42" i="14"/>
  <c r="DX42" i="14"/>
  <c r="DX62" i="14" s="1"/>
  <c r="EB42" i="14"/>
  <c r="EF42" i="14"/>
  <c r="DY42" i="14"/>
  <c r="EC42" i="14"/>
  <c r="EC62" i="14" s="1"/>
  <c r="EG42" i="14"/>
  <c r="DW20" i="15"/>
  <c r="EA20" i="15"/>
  <c r="EE20" i="15"/>
  <c r="DX20" i="15"/>
  <c r="EB20" i="15"/>
  <c r="EF20" i="15"/>
  <c r="X20" i="15"/>
  <c r="DY20" i="15"/>
  <c r="EC20" i="15"/>
  <c r="EG20" i="15"/>
  <c r="DV20" i="15"/>
  <c r="DZ20" i="15"/>
  <c r="ED20" i="15"/>
  <c r="BO20" i="15"/>
  <c r="BS20" i="15"/>
  <c r="BW20" i="15"/>
  <c r="S20" i="15"/>
  <c r="BP20" i="15"/>
  <c r="BT20" i="15"/>
  <c r="BX20" i="15"/>
  <c r="BQ20" i="15"/>
  <c r="BU20" i="15"/>
  <c r="BY20" i="15"/>
  <c r="BN20" i="15"/>
  <c r="BR20" i="15"/>
  <c r="BV20" i="15"/>
  <c r="R20" i="15"/>
  <c r="BC20" i="15"/>
  <c r="BG20" i="15"/>
  <c r="BK20" i="15"/>
  <c r="BD20" i="15"/>
  <c r="BH20" i="15"/>
  <c r="BL20" i="15"/>
  <c r="BE20" i="15"/>
  <c r="BI20" i="15"/>
  <c r="BM20" i="15"/>
  <c r="BB20" i="15"/>
  <c r="BF20" i="15"/>
  <c r="BJ20" i="15"/>
  <c r="CZ8" i="15"/>
  <c r="DD8" i="15"/>
  <c r="DH8" i="15"/>
  <c r="DA8" i="15"/>
  <c r="DE8" i="15"/>
  <c r="DI8" i="15"/>
  <c r="CX8" i="15"/>
  <c r="DB8" i="15"/>
  <c r="DF8" i="15"/>
  <c r="CY8" i="15"/>
  <c r="DC8" i="15"/>
  <c r="DG8" i="15"/>
  <c r="FH8" i="15"/>
  <c r="FL8" i="15"/>
  <c r="FP8" i="15"/>
  <c r="FI8" i="15"/>
  <c r="FM8" i="15"/>
  <c r="FQ8" i="15"/>
  <c r="FF8" i="15"/>
  <c r="FJ8" i="15"/>
  <c r="FN8" i="15"/>
  <c r="FG8" i="15"/>
  <c r="FK8" i="15"/>
  <c r="FO8" i="15"/>
  <c r="AQ26" i="15"/>
  <c r="AU26" i="15"/>
  <c r="AY26" i="15"/>
  <c r="AR26" i="15"/>
  <c r="AV26" i="15"/>
  <c r="AZ26" i="15"/>
  <c r="AS26" i="15"/>
  <c r="AW26" i="15"/>
  <c r="BA26" i="15"/>
  <c r="Q26" i="15"/>
  <c r="AP26" i="15"/>
  <c r="AT26" i="15"/>
  <c r="AX26" i="15"/>
  <c r="DK26" i="15"/>
  <c r="DO26" i="15"/>
  <c r="DS26" i="15"/>
  <c r="W26" i="15"/>
  <c r="DL26" i="15"/>
  <c r="DP26" i="15"/>
  <c r="DT26" i="15"/>
  <c r="DM26" i="15"/>
  <c r="DQ26" i="15"/>
  <c r="DU26" i="15"/>
  <c r="DJ26" i="15"/>
  <c r="DN26" i="15"/>
  <c r="DR26" i="15"/>
  <c r="V26" i="15"/>
  <c r="CY26" i="15"/>
  <c r="DC26" i="15"/>
  <c r="DG26" i="15"/>
  <c r="CZ26" i="15"/>
  <c r="DD26" i="15"/>
  <c r="DH26" i="15"/>
  <c r="DA26" i="15"/>
  <c r="DE26" i="15"/>
  <c r="DI26" i="15"/>
  <c r="CX26" i="15"/>
  <c r="DB26" i="15"/>
  <c r="DF26" i="15"/>
  <c r="I67" i="18"/>
  <c r="N69" i="18"/>
  <c r="I66" i="18"/>
  <c r="O71" i="18"/>
  <c r="I68" i="18"/>
  <c r="G69" i="18"/>
  <c r="H66" i="18"/>
  <c r="N73" i="18"/>
  <c r="O72" i="18"/>
  <c r="G65" i="18"/>
  <c r="EV36" i="15"/>
  <c r="EZ36" i="15"/>
  <c r="FD36" i="15"/>
  <c r="EW36" i="15"/>
  <c r="FA36" i="15"/>
  <c r="FE36" i="15"/>
  <c r="ET36" i="15"/>
  <c r="EX36" i="15"/>
  <c r="FB36" i="15"/>
  <c r="EU36" i="15"/>
  <c r="EY36" i="15"/>
  <c r="FC36" i="15"/>
  <c r="AE36" i="16"/>
  <c r="AI36" i="16"/>
  <c r="AB36" i="16"/>
  <c r="AF36" i="16"/>
  <c r="AJ36" i="16"/>
  <c r="AC36" i="16"/>
  <c r="AG36" i="16"/>
  <c r="AK36" i="16"/>
  <c r="A36" i="16"/>
  <c r="AD36" i="16"/>
  <c r="AH36" i="16"/>
  <c r="AL36" i="16"/>
  <c r="N63" i="18"/>
  <c r="N74" i="18"/>
  <c r="DM7" i="15"/>
  <c r="DQ7" i="15"/>
  <c r="DU7" i="15"/>
  <c r="DJ7" i="15"/>
  <c r="DN7" i="15"/>
  <c r="DR7" i="15"/>
  <c r="DK7" i="15"/>
  <c r="DO7" i="15"/>
  <c r="DS7" i="15"/>
  <c r="DL7" i="15"/>
  <c r="DP7" i="15"/>
  <c r="DT7" i="15"/>
  <c r="CO62" i="14"/>
  <c r="BN43" i="15"/>
  <c r="BR43" i="15"/>
  <c r="BV43" i="15"/>
  <c r="BO43" i="15"/>
  <c r="BS43" i="15"/>
  <c r="BW43" i="15"/>
  <c r="S43" i="15"/>
  <c r="BP43" i="15"/>
  <c r="BT43" i="15"/>
  <c r="BX43" i="15"/>
  <c r="BQ43" i="15"/>
  <c r="BU43" i="15"/>
  <c r="BY43" i="15"/>
  <c r="S34" i="15"/>
  <c r="BP34" i="15"/>
  <c r="BT34" i="15"/>
  <c r="BX34" i="15"/>
  <c r="BQ34" i="15"/>
  <c r="BU34" i="15"/>
  <c r="BY34" i="15"/>
  <c r="BN34" i="15"/>
  <c r="BR34" i="15"/>
  <c r="BV34" i="15"/>
  <c r="BO34" i="15"/>
  <c r="BS34" i="15"/>
  <c r="BW34" i="15"/>
  <c r="CZ38" i="15"/>
  <c r="DD38" i="15"/>
  <c r="DH38" i="15"/>
  <c r="DA38" i="15"/>
  <c r="DE38" i="15"/>
  <c r="DI38" i="15"/>
  <c r="CX38" i="15"/>
  <c r="DB38" i="15"/>
  <c r="DF38" i="15"/>
  <c r="V38" i="15"/>
  <c r="CY38" i="15"/>
  <c r="DC38" i="15"/>
  <c r="DG38" i="15"/>
  <c r="S40" i="15"/>
  <c r="BP40" i="15"/>
  <c r="BT40" i="15"/>
  <c r="BX40" i="15"/>
  <c r="BQ40" i="15"/>
  <c r="BU40" i="15"/>
  <c r="BY40" i="15"/>
  <c r="BN40" i="15"/>
  <c r="BR40" i="15"/>
  <c r="BV40" i="15"/>
  <c r="BO40" i="15"/>
  <c r="BS40" i="15"/>
  <c r="BW40" i="15"/>
  <c r="U33" i="15"/>
  <c r="CL33" i="15"/>
  <c r="CP33" i="15"/>
  <c r="CT33" i="15"/>
  <c r="CM33" i="15"/>
  <c r="CQ33" i="15"/>
  <c r="CU33" i="15"/>
  <c r="CN33" i="15"/>
  <c r="CR33" i="15"/>
  <c r="CV33" i="15"/>
  <c r="CO33" i="15"/>
  <c r="CS33" i="15"/>
  <c r="CW33" i="15"/>
  <c r="E79" i="18"/>
  <c r="R16" i="15"/>
  <c r="BC16" i="15"/>
  <c r="BG16" i="15"/>
  <c r="BK16" i="15"/>
  <c r="BD16" i="15"/>
  <c r="BH16" i="15"/>
  <c r="BL16" i="15"/>
  <c r="BE16" i="15"/>
  <c r="BI16" i="15"/>
  <c r="BM16" i="15"/>
  <c r="BB16" i="15"/>
  <c r="BF16" i="15"/>
  <c r="BJ16" i="15"/>
  <c r="FF41" i="15"/>
  <c r="FJ41" i="15"/>
  <c r="FN41" i="15"/>
  <c r="FG41" i="15"/>
  <c r="FK41" i="15"/>
  <c r="FO41" i="15"/>
  <c r="FH41" i="15"/>
  <c r="FL41" i="15"/>
  <c r="FP41" i="15"/>
  <c r="FI41" i="15"/>
  <c r="FM41" i="15"/>
  <c r="FQ41" i="15"/>
  <c r="EH30" i="15"/>
  <c r="EL30" i="15"/>
  <c r="EP30" i="15"/>
  <c r="EJ30" i="15"/>
  <c r="EO30" i="15"/>
  <c r="EK30" i="15"/>
  <c r="EQ30" i="15"/>
  <c r="EM30" i="15"/>
  <c r="ER30" i="15"/>
  <c r="EI30" i="15"/>
  <c r="EN30" i="15"/>
  <c r="ES30" i="15"/>
  <c r="AQ22" i="15"/>
  <c r="AU22" i="15"/>
  <c r="AY22" i="15"/>
  <c r="AR22" i="15"/>
  <c r="AV22" i="15"/>
  <c r="AZ22" i="15"/>
  <c r="AS22" i="15"/>
  <c r="AW22" i="15"/>
  <c r="BA22" i="15"/>
  <c r="Q22" i="15"/>
  <c r="AP22" i="15"/>
  <c r="AT22" i="15"/>
  <c r="AX22" i="15"/>
  <c r="U39" i="15"/>
  <c r="CL39" i="15"/>
  <c r="CP39" i="15"/>
  <c r="CT39" i="15"/>
  <c r="CM39" i="15"/>
  <c r="CQ39" i="15"/>
  <c r="CU39" i="15"/>
  <c r="CN39" i="15"/>
  <c r="CR39" i="15"/>
  <c r="CV39" i="15"/>
  <c r="CO39" i="15"/>
  <c r="CS39" i="15"/>
  <c r="CW39" i="15"/>
  <c r="N75" i="18"/>
  <c r="DJ28" i="15"/>
  <c r="DN28" i="15"/>
  <c r="DR28" i="15"/>
  <c r="DL28" i="15"/>
  <c r="DQ28" i="15"/>
  <c r="DM28" i="15"/>
  <c r="DS28" i="15"/>
  <c r="W28" i="15"/>
  <c r="DO28" i="15"/>
  <c r="DT28" i="15"/>
  <c r="DK28" i="15"/>
  <c r="DP28" i="15"/>
  <c r="DU28" i="15"/>
  <c r="EK15" i="15"/>
  <c r="EO15" i="15"/>
  <c r="ES15" i="15"/>
  <c r="EJ15" i="15"/>
  <c r="EP15" i="15"/>
  <c r="EL15" i="15"/>
  <c r="EQ15" i="15"/>
  <c r="EH15" i="15"/>
  <c r="EM15" i="15"/>
  <c r="ER15" i="15"/>
  <c r="EI15" i="15"/>
  <c r="EN15" i="15"/>
  <c r="Q13" i="15"/>
  <c r="AP13" i="15"/>
  <c r="AT13" i="15"/>
  <c r="AX13" i="15"/>
  <c r="AQ13" i="15"/>
  <c r="AU13" i="15"/>
  <c r="AY13" i="15"/>
  <c r="AR13" i="15"/>
  <c r="AV13" i="15"/>
  <c r="AZ13" i="15"/>
  <c r="AS13" i="15"/>
  <c r="AW13" i="15"/>
  <c r="BA13" i="15"/>
  <c r="W27" i="15"/>
  <c r="DL27" i="15"/>
  <c r="DP27" i="15"/>
  <c r="DT27" i="15"/>
  <c r="DJ27" i="15"/>
  <c r="DO27" i="15"/>
  <c r="DU27" i="15"/>
  <c r="DK27" i="15"/>
  <c r="DQ27" i="15"/>
  <c r="DM27" i="15"/>
  <c r="DR27" i="15"/>
  <c r="DN27" i="15"/>
  <c r="DS27" i="15"/>
  <c r="DV37" i="15"/>
  <c r="DZ37" i="15"/>
  <c r="ED37" i="15"/>
  <c r="DW37" i="15"/>
  <c r="EA37" i="15"/>
  <c r="EE37" i="15"/>
  <c r="DX37" i="15"/>
  <c r="EB37" i="15"/>
  <c r="EF37" i="15"/>
  <c r="X37" i="15"/>
  <c r="DY37" i="15"/>
  <c r="EC37" i="15"/>
  <c r="EG37" i="15"/>
  <c r="AC37" i="16"/>
  <c r="AG37" i="16"/>
  <c r="AK37" i="16"/>
  <c r="A37" i="16"/>
  <c r="AD37" i="16"/>
  <c r="AH37" i="16"/>
  <c r="AL37" i="16"/>
  <c r="AB37" i="16"/>
  <c r="AF37" i="16"/>
  <c r="AJ37" i="16"/>
  <c r="AE37" i="16"/>
  <c r="AI37" i="16"/>
  <c r="BE25" i="15"/>
  <c r="BI25" i="15"/>
  <c r="BM25" i="15"/>
  <c r="BB25" i="15"/>
  <c r="BF25" i="15"/>
  <c r="BJ25" i="15"/>
  <c r="R25" i="15"/>
  <c r="BC25" i="15"/>
  <c r="BG25" i="15"/>
  <c r="BK25" i="15"/>
  <c r="BD25" i="15"/>
  <c r="BH25" i="15"/>
  <c r="BL25" i="15"/>
  <c r="H63" i="18"/>
  <c r="H74" i="18"/>
  <c r="FF35" i="15"/>
  <c r="FJ35" i="15"/>
  <c r="FN35" i="15"/>
  <c r="FG35" i="15"/>
  <c r="FK35" i="15"/>
  <c r="FO35" i="15"/>
  <c r="FH35" i="15"/>
  <c r="FL35" i="15"/>
  <c r="FP35" i="15"/>
  <c r="FI35" i="15"/>
  <c r="FM35" i="15"/>
  <c r="FQ35" i="15"/>
  <c r="AQ9" i="15"/>
  <c r="AU9" i="15"/>
  <c r="AY9" i="15"/>
  <c r="AR9" i="15"/>
  <c r="AV9" i="15"/>
  <c r="AZ9" i="15"/>
  <c r="AS9" i="15"/>
  <c r="AW9" i="15"/>
  <c r="BA9" i="15"/>
  <c r="AP9" i="15"/>
  <c r="AT9" i="15"/>
  <c r="AX9" i="15"/>
  <c r="CY9" i="15"/>
  <c r="DC9" i="15"/>
  <c r="DG9" i="15"/>
  <c r="CZ9" i="15"/>
  <c r="DD9" i="15"/>
  <c r="DH9" i="15"/>
  <c r="DA9" i="15"/>
  <c r="DE9" i="15"/>
  <c r="DI9" i="15"/>
  <c r="CX9" i="15"/>
  <c r="DB9" i="15"/>
  <c r="DF9" i="15"/>
  <c r="AS21" i="15"/>
  <c r="AW21" i="15"/>
  <c r="BA21" i="15"/>
  <c r="Q21" i="15"/>
  <c r="AP21" i="15"/>
  <c r="AT21" i="15"/>
  <c r="AX21" i="15"/>
  <c r="AQ21" i="15"/>
  <c r="AU21" i="15"/>
  <c r="AY21" i="15"/>
  <c r="AR21" i="15"/>
  <c r="AV21" i="15"/>
  <c r="AZ21" i="15"/>
  <c r="EW17" i="15"/>
  <c r="FA17" i="15"/>
  <c r="FE17" i="15"/>
  <c r="ET17" i="15"/>
  <c r="EX17" i="15"/>
  <c r="FB17" i="15"/>
  <c r="EU17" i="15"/>
  <c r="EY17" i="15"/>
  <c r="FC17" i="15"/>
  <c r="EV17" i="15"/>
  <c r="EZ17" i="15"/>
  <c r="FD17" i="15"/>
  <c r="A17" i="16"/>
  <c r="AD17" i="16"/>
  <c r="AH17" i="16"/>
  <c r="AL17" i="16"/>
  <c r="AE17" i="16"/>
  <c r="AI17" i="16"/>
  <c r="AB17" i="16"/>
  <c r="AF17" i="16"/>
  <c r="AJ17" i="16"/>
  <c r="AC17" i="16"/>
  <c r="AG17" i="16"/>
  <c r="AK17" i="16"/>
  <c r="CB32" i="15"/>
  <c r="CF32" i="15"/>
  <c r="CJ32" i="15"/>
  <c r="CD32" i="15"/>
  <c r="CI32" i="15"/>
  <c r="T32" i="15"/>
  <c r="BZ32" i="15"/>
  <c r="CE32" i="15"/>
  <c r="CK32" i="15"/>
  <c r="CA32" i="15"/>
  <c r="CG32" i="15"/>
  <c r="CC32" i="15"/>
  <c r="CH32" i="15"/>
  <c r="CN14" i="15"/>
  <c r="CR14" i="15"/>
  <c r="CV14" i="15"/>
  <c r="CM14" i="15"/>
  <c r="CQ14" i="15"/>
  <c r="CU14" i="15"/>
  <c r="CS14" i="15"/>
  <c r="U14" i="15"/>
  <c r="CL14" i="15"/>
  <c r="CT14" i="15"/>
  <c r="CO14" i="15"/>
  <c r="CW14" i="15"/>
  <c r="CP14" i="15"/>
  <c r="E80" i="18"/>
  <c r="BP12" i="15"/>
  <c r="BT12" i="15"/>
  <c r="BX12" i="15"/>
  <c r="BQ12" i="15"/>
  <c r="BU12" i="15"/>
  <c r="BY12" i="15"/>
  <c r="BN12" i="15"/>
  <c r="BR12" i="15"/>
  <c r="BV12" i="15"/>
  <c r="BO12" i="15"/>
  <c r="BS12" i="15"/>
  <c r="BW12" i="15"/>
  <c r="K67" i="18"/>
  <c r="CO23" i="15"/>
  <c r="CS23" i="15"/>
  <c r="CW23" i="15"/>
  <c r="U23" i="15"/>
  <c r="CL23" i="15"/>
  <c r="CP23" i="15"/>
  <c r="CT23" i="15"/>
  <c r="CM23" i="15"/>
  <c r="CQ23" i="15"/>
  <c r="CU23" i="15"/>
  <c r="CN23" i="15"/>
  <c r="CR23" i="15"/>
  <c r="CV23" i="15"/>
  <c r="DV10" i="15"/>
  <c r="DZ10" i="15"/>
  <c r="ED10" i="15"/>
  <c r="DW10" i="15"/>
  <c r="EA10" i="15"/>
  <c r="EE10" i="15"/>
  <c r="DX10" i="15"/>
  <c r="EB10" i="15"/>
  <c r="EF10" i="15"/>
  <c r="DY10" i="15"/>
  <c r="EC10" i="15"/>
  <c r="EG10" i="15"/>
  <c r="CN29" i="15"/>
  <c r="CR29" i="15"/>
  <c r="CV29" i="15"/>
  <c r="U29" i="15"/>
  <c r="CL29" i="15"/>
  <c r="CQ29" i="15"/>
  <c r="CW29" i="15"/>
  <c r="CM29" i="15"/>
  <c r="CS29" i="15"/>
  <c r="CO29" i="15"/>
  <c r="CT29" i="15"/>
  <c r="CP29" i="15"/>
  <c r="CU29" i="15"/>
  <c r="EI24" i="15"/>
  <c r="EM24" i="15"/>
  <c r="EQ24" i="15"/>
  <c r="EJ24" i="15"/>
  <c r="EN24" i="15"/>
  <c r="ER24" i="15"/>
  <c r="EK24" i="15"/>
  <c r="EO24" i="15"/>
  <c r="ES24" i="15"/>
  <c r="EH24" i="15"/>
  <c r="EL24" i="15"/>
  <c r="EP24" i="15"/>
  <c r="AC24" i="16"/>
  <c r="AG24" i="16"/>
  <c r="AK24" i="16"/>
  <c r="A24" i="16"/>
  <c r="AD24" i="16"/>
  <c r="AH24" i="16"/>
  <c r="AL24" i="16"/>
  <c r="AE24" i="16"/>
  <c r="AI24" i="16"/>
  <c r="AB24" i="16"/>
  <c r="AF24" i="16"/>
  <c r="AJ24" i="16"/>
  <c r="DK18" i="15"/>
  <c r="DO18" i="15"/>
  <c r="DS18" i="15"/>
  <c r="W18" i="15"/>
  <c r="DL18" i="15"/>
  <c r="DP18" i="15"/>
  <c r="DT18" i="15"/>
  <c r="DM18" i="15"/>
  <c r="DQ18" i="15"/>
  <c r="DU18" i="15"/>
  <c r="DJ18" i="15"/>
  <c r="DN18" i="15"/>
  <c r="DR18" i="15"/>
  <c r="BC62" i="14"/>
  <c r="BH62" i="14"/>
  <c r="BR62" i="14"/>
  <c r="EU20" i="15"/>
  <c r="EY20" i="15"/>
  <c r="FC20" i="15"/>
  <c r="EV20" i="15"/>
  <c r="EZ20" i="15"/>
  <c r="FD20" i="15"/>
  <c r="EW20" i="15"/>
  <c r="FA20" i="15"/>
  <c r="FE20" i="15"/>
  <c r="ET20" i="15"/>
  <c r="EX20" i="15"/>
  <c r="FB20" i="15"/>
  <c r="BP8" i="15"/>
  <c r="BT8" i="15"/>
  <c r="BX8" i="15"/>
  <c r="BQ8" i="15"/>
  <c r="BU8" i="15"/>
  <c r="BY8" i="15"/>
  <c r="BN8" i="15"/>
  <c r="BR8" i="15"/>
  <c r="BV8" i="15"/>
  <c r="BO8" i="15"/>
  <c r="BS8" i="15"/>
  <c r="BW8" i="15"/>
  <c r="AC26" i="16"/>
  <c r="AG26" i="16"/>
  <c r="AK26" i="16"/>
  <c r="A26" i="16"/>
  <c r="AD26" i="16"/>
  <c r="AH26" i="16"/>
  <c r="AL26" i="16"/>
  <c r="AB26" i="16"/>
  <c r="AF26" i="16"/>
  <c r="AJ26" i="16"/>
  <c r="AI26" i="16"/>
  <c r="AE26" i="16"/>
  <c r="V26" i="17"/>
  <c r="V52" i="17"/>
  <c r="V39" i="17"/>
  <c r="EJ36" i="15"/>
  <c r="EN36" i="15"/>
  <c r="ER36" i="15"/>
  <c r="EK36" i="15"/>
  <c r="EO36" i="15"/>
  <c r="ES36" i="15"/>
  <c r="EH36" i="15"/>
  <c r="EL36" i="15"/>
  <c r="EP36" i="15"/>
  <c r="EI36" i="15"/>
  <c r="EM36" i="15"/>
  <c r="EQ36" i="15"/>
  <c r="CB36" i="15"/>
  <c r="CF36" i="15"/>
  <c r="CJ36" i="15"/>
  <c r="T36" i="15"/>
  <c r="CC36" i="15"/>
  <c r="CG36" i="15"/>
  <c r="CK36" i="15"/>
  <c r="BZ36" i="15"/>
  <c r="CD36" i="15"/>
  <c r="CH36" i="15"/>
  <c r="CA36" i="15"/>
  <c r="CE36" i="15"/>
  <c r="CI36" i="15"/>
  <c r="FI7" i="15"/>
  <c r="FM7" i="15"/>
  <c r="FQ7" i="15"/>
  <c r="FF7" i="15"/>
  <c r="FJ7" i="15"/>
  <c r="FN7" i="15"/>
  <c r="FG7" i="15"/>
  <c r="FK7" i="15"/>
  <c r="FO7" i="15"/>
  <c r="FH7" i="15"/>
  <c r="FL7" i="15"/>
  <c r="FP7" i="15"/>
  <c r="BE11" i="15"/>
  <c r="BI11" i="15"/>
  <c r="BM11" i="15"/>
  <c r="BB11" i="15"/>
  <c r="BF11" i="15"/>
  <c r="BJ11" i="15"/>
  <c r="BC11" i="15"/>
  <c r="BG11" i="15"/>
  <c r="BK11" i="15"/>
  <c r="BD11" i="15"/>
  <c r="BH11" i="15"/>
  <c r="BL11" i="15"/>
  <c r="Y62" i="15"/>
  <c r="J33" i="17" s="1"/>
  <c r="CO11" i="15"/>
  <c r="CS11" i="15"/>
  <c r="CW11" i="15"/>
  <c r="CL11" i="15"/>
  <c r="CP11" i="15"/>
  <c r="CT11" i="15"/>
  <c r="CM11" i="15"/>
  <c r="CQ11" i="15"/>
  <c r="CU11" i="15"/>
  <c r="CN11" i="15"/>
  <c r="CR11" i="15"/>
  <c r="CV11" i="15"/>
  <c r="AS7" i="15"/>
  <c r="AW7" i="15"/>
  <c r="BA7" i="15"/>
  <c r="AP7" i="15"/>
  <c r="AT7" i="15"/>
  <c r="AX7" i="15"/>
  <c r="AQ7" i="15"/>
  <c r="AU7" i="15"/>
  <c r="AY7" i="15"/>
  <c r="AR7" i="15"/>
  <c r="AV7" i="15"/>
  <c r="AZ7" i="15"/>
  <c r="CC11" i="15"/>
  <c r="CG11" i="15"/>
  <c r="CK11" i="15"/>
  <c r="BZ11" i="15"/>
  <c r="CD11" i="15"/>
  <c r="CH11" i="15"/>
  <c r="CA11" i="15"/>
  <c r="CE11" i="15"/>
  <c r="CI11" i="15"/>
  <c r="CB11" i="15"/>
  <c r="CF11" i="15"/>
  <c r="CJ11" i="15"/>
  <c r="AF62" i="14"/>
  <c r="F14" i="17" s="1"/>
  <c r="CT62" i="14"/>
  <c r="CS62" i="14"/>
  <c r="CN62" i="14"/>
  <c r="L65" i="18"/>
  <c r="DJ43" i="15"/>
  <c r="DN43" i="15"/>
  <c r="DR43" i="15"/>
  <c r="DK43" i="15"/>
  <c r="DO43" i="15"/>
  <c r="DS43" i="15"/>
  <c r="W43" i="15"/>
  <c r="DL43" i="15"/>
  <c r="DP43" i="15"/>
  <c r="DT43" i="15"/>
  <c r="DM43" i="15"/>
  <c r="DQ43" i="15"/>
  <c r="DU43" i="15"/>
  <c r="CX43" i="15"/>
  <c r="DB43" i="15"/>
  <c r="DF43" i="15"/>
  <c r="V43" i="15"/>
  <c r="CY43" i="15"/>
  <c r="DC43" i="15"/>
  <c r="DG43" i="15"/>
  <c r="CZ43" i="15"/>
  <c r="DD43" i="15"/>
  <c r="DH43" i="15"/>
  <c r="DA43" i="15"/>
  <c r="DE43" i="15"/>
  <c r="DI43" i="15"/>
  <c r="Q43" i="15"/>
  <c r="AP43" i="15"/>
  <c r="AT43" i="15"/>
  <c r="AX43" i="15"/>
  <c r="AQ43" i="15"/>
  <c r="AU43" i="15"/>
  <c r="AY43" i="15"/>
  <c r="AR43" i="15"/>
  <c r="AV43" i="15"/>
  <c r="AZ43" i="15"/>
  <c r="AS43" i="15"/>
  <c r="AW43" i="15"/>
  <c r="BA43" i="15"/>
  <c r="CZ34" i="15"/>
  <c r="DD34" i="15"/>
  <c r="DH34" i="15"/>
  <c r="DA34" i="15"/>
  <c r="DE34" i="15"/>
  <c r="DI34" i="15"/>
  <c r="CX34" i="15"/>
  <c r="DB34" i="15"/>
  <c r="DF34" i="15"/>
  <c r="V34" i="15"/>
  <c r="CY34" i="15"/>
  <c r="DC34" i="15"/>
  <c r="DG34" i="15"/>
  <c r="AR34" i="15"/>
  <c r="AV34" i="15"/>
  <c r="AZ34" i="15"/>
  <c r="AS34" i="15"/>
  <c r="AW34" i="15"/>
  <c r="BA34" i="15"/>
  <c r="Q34" i="15"/>
  <c r="AP34" i="15"/>
  <c r="AT34" i="15"/>
  <c r="AX34" i="15"/>
  <c r="AQ34" i="15"/>
  <c r="AU34" i="15"/>
  <c r="AY34" i="15"/>
  <c r="W34" i="15"/>
  <c r="DL34" i="15"/>
  <c r="DP34" i="15"/>
  <c r="DT34" i="15"/>
  <c r="DM34" i="15"/>
  <c r="DQ34" i="15"/>
  <c r="DU34" i="15"/>
  <c r="DJ34" i="15"/>
  <c r="DN34" i="15"/>
  <c r="DR34" i="15"/>
  <c r="DK34" i="15"/>
  <c r="DO34" i="15"/>
  <c r="DS34" i="15"/>
  <c r="P26" i="17"/>
  <c r="P52" i="17"/>
  <c r="P39" i="17"/>
  <c r="K69" i="18"/>
  <c r="EV38" i="15"/>
  <c r="EZ38" i="15"/>
  <c r="FD38" i="15"/>
  <c r="EW38" i="15"/>
  <c r="FA38" i="15"/>
  <c r="FE38" i="15"/>
  <c r="ET38" i="15"/>
  <c r="EX38" i="15"/>
  <c r="FB38" i="15"/>
  <c r="EU38" i="15"/>
  <c r="EY38" i="15"/>
  <c r="FC38" i="15"/>
  <c r="CN38" i="15"/>
  <c r="CR38" i="15"/>
  <c r="CV38" i="15"/>
  <c r="CO38" i="15"/>
  <c r="CS38" i="15"/>
  <c r="CW38" i="15"/>
  <c r="U38" i="15"/>
  <c r="CL38" i="15"/>
  <c r="CP38" i="15"/>
  <c r="CT38" i="15"/>
  <c r="CM38" i="15"/>
  <c r="CQ38" i="15"/>
  <c r="CU38" i="15"/>
  <c r="FH38" i="15"/>
  <c r="FL38" i="15"/>
  <c r="FP38" i="15"/>
  <c r="FI38" i="15"/>
  <c r="FM38" i="15"/>
  <c r="FQ38" i="15"/>
  <c r="FF38" i="15"/>
  <c r="FJ38" i="15"/>
  <c r="FN38" i="15"/>
  <c r="FG38" i="15"/>
  <c r="FK38" i="15"/>
  <c r="FO38" i="15"/>
  <c r="A38" i="16"/>
  <c r="AD38" i="16"/>
  <c r="AH38" i="16"/>
  <c r="AL38" i="16"/>
  <c r="AB38" i="16"/>
  <c r="AG38" i="16"/>
  <c r="AC38" i="16"/>
  <c r="AI38" i="16"/>
  <c r="AE38" i="16"/>
  <c r="AJ38" i="16"/>
  <c r="AF38" i="16"/>
  <c r="AK38" i="16"/>
  <c r="CZ40" i="15"/>
  <c r="DD40" i="15"/>
  <c r="DH40" i="15"/>
  <c r="DA40" i="15"/>
  <c r="DE40" i="15"/>
  <c r="DI40" i="15"/>
  <c r="CX40" i="15"/>
  <c r="DB40" i="15"/>
  <c r="DF40" i="15"/>
  <c r="V40" i="15"/>
  <c r="CY40" i="15"/>
  <c r="DC40" i="15"/>
  <c r="DG40" i="15"/>
  <c r="AR40" i="15"/>
  <c r="AV40" i="15"/>
  <c r="AZ40" i="15"/>
  <c r="AS40" i="15"/>
  <c r="AW40" i="15"/>
  <c r="BA40" i="15"/>
  <c r="Q40" i="15"/>
  <c r="AP40" i="15"/>
  <c r="AT40" i="15"/>
  <c r="AX40" i="15"/>
  <c r="AQ40" i="15"/>
  <c r="AU40" i="15"/>
  <c r="AY40" i="15"/>
  <c r="W40" i="15"/>
  <c r="DL40" i="15"/>
  <c r="DP40" i="15"/>
  <c r="DT40" i="15"/>
  <c r="DM40" i="15"/>
  <c r="DQ40" i="15"/>
  <c r="DU40" i="15"/>
  <c r="DJ40" i="15"/>
  <c r="DN40" i="15"/>
  <c r="DR40" i="15"/>
  <c r="DK40" i="15"/>
  <c r="DO40" i="15"/>
  <c r="DS40" i="15"/>
  <c r="M74" i="18"/>
  <c r="M63" i="18"/>
  <c r="L67" i="18"/>
  <c r="T33" i="15"/>
  <c r="BZ33" i="15"/>
  <c r="CD33" i="15"/>
  <c r="CH33" i="15"/>
  <c r="CA33" i="15"/>
  <c r="CE33" i="15"/>
  <c r="CI33" i="15"/>
  <c r="CB33" i="15"/>
  <c r="CF33" i="15"/>
  <c r="CJ33" i="15"/>
  <c r="CC33" i="15"/>
  <c r="CG33" i="15"/>
  <c r="CK33" i="15"/>
  <c r="ET33" i="15"/>
  <c r="EX33" i="15"/>
  <c r="FB33" i="15"/>
  <c r="EU33" i="15"/>
  <c r="EY33" i="15"/>
  <c r="FC33" i="15"/>
  <c r="EV33" i="15"/>
  <c r="EZ33" i="15"/>
  <c r="FD33" i="15"/>
  <c r="EW33" i="15"/>
  <c r="FA33" i="15"/>
  <c r="FE33" i="15"/>
  <c r="EH33" i="15"/>
  <c r="EL33" i="15"/>
  <c r="EP33" i="15"/>
  <c r="EI33" i="15"/>
  <c r="EM33" i="15"/>
  <c r="EQ33" i="15"/>
  <c r="EJ33" i="15"/>
  <c r="EN33" i="15"/>
  <c r="ER33" i="15"/>
  <c r="EK33" i="15"/>
  <c r="EO33" i="15"/>
  <c r="ES33" i="15"/>
  <c r="EI16" i="15"/>
  <c r="EM16" i="15"/>
  <c r="EQ16" i="15"/>
  <c r="EJ16" i="15"/>
  <c r="EN16" i="15"/>
  <c r="ER16" i="15"/>
  <c r="EK16" i="15"/>
  <c r="EO16" i="15"/>
  <c r="ES16" i="15"/>
  <c r="EH16" i="15"/>
  <c r="EL16" i="15"/>
  <c r="EP16" i="15"/>
  <c r="V16" i="15"/>
  <c r="CY16" i="15"/>
  <c r="DC16" i="15"/>
  <c r="DG16" i="15"/>
  <c r="CZ16" i="15"/>
  <c r="DD16" i="15"/>
  <c r="DH16" i="15"/>
  <c r="DA16" i="15"/>
  <c r="DE16" i="15"/>
  <c r="DI16" i="15"/>
  <c r="CX16" i="15"/>
  <c r="DB16" i="15"/>
  <c r="DF16" i="15"/>
  <c r="A11" i="16"/>
  <c r="S11" i="16"/>
  <c r="W11" i="16"/>
  <c r="AA11" i="16"/>
  <c r="Q11" i="16"/>
  <c r="V11" i="16"/>
  <c r="R11" i="16"/>
  <c r="X11" i="16"/>
  <c r="T11" i="16"/>
  <c r="Y11" i="16"/>
  <c r="U11" i="16"/>
  <c r="Z11" i="16"/>
  <c r="BZ41" i="15"/>
  <c r="CD41" i="15"/>
  <c r="CH41" i="15"/>
  <c r="CA41" i="15"/>
  <c r="CE41" i="15"/>
  <c r="CI41" i="15"/>
  <c r="CB41" i="15"/>
  <c r="CF41" i="15"/>
  <c r="CJ41" i="15"/>
  <c r="T41" i="15"/>
  <c r="CC41" i="15"/>
  <c r="CG41" i="15"/>
  <c r="CK41" i="15"/>
  <c r="EH41" i="15"/>
  <c r="EL41" i="15"/>
  <c r="EP41" i="15"/>
  <c r="EI41" i="15"/>
  <c r="EM41" i="15"/>
  <c r="EQ41" i="15"/>
  <c r="EJ41" i="15"/>
  <c r="EN41" i="15"/>
  <c r="ER41" i="15"/>
  <c r="EK41" i="15"/>
  <c r="EO41" i="15"/>
  <c r="ES41" i="15"/>
  <c r="DV30" i="15"/>
  <c r="DZ30" i="15"/>
  <c r="ED30" i="15"/>
  <c r="DY30" i="15"/>
  <c r="EE30" i="15"/>
  <c r="X30" i="15"/>
  <c r="EA30" i="15"/>
  <c r="EF30" i="15"/>
  <c r="DW30" i="15"/>
  <c r="EB30" i="15"/>
  <c r="EG30" i="15"/>
  <c r="DX30" i="15"/>
  <c r="EC30" i="15"/>
  <c r="BB30" i="15"/>
  <c r="BF30" i="15"/>
  <c r="BJ30" i="15"/>
  <c r="R30" i="15"/>
  <c r="BC30" i="15"/>
  <c r="BH30" i="15"/>
  <c r="BM30" i="15"/>
  <c r="BD30" i="15"/>
  <c r="BI30" i="15"/>
  <c r="BE30" i="15"/>
  <c r="BK30" i="15"/>
  <c r="BG30" i="15"/>
  <c r="BL30" i="15"/>
  <c r="BZ30" i="15"/>
  <c r="CD30" i="15"/>
  <c r="CH30" i="15"/>
  <c r="CC30" i="15"/>
  <c r="CI30" i="15"/>
  <c r="CE30" i="15"/>
  <c r="CJ30" i="15"/>
  <c r="T30" i="15"/>
  <c r="CA30" i="15"/>
  <c r="CF30" i="15"/>
  <c r="CK30" i="15"/>
  <c r="CB30" i="15"/>
  <c r="CG30" i="15"/>
  <c r="AC30" i="16"/>
  <c r="AG30" i="16"/>
  <c r="AK30" i="16"/>
  <c r="A30" i="16"/>
  <c r="AD30" i="16"/>
  <c r="AH30" i="16"/>
  <c r="AL30" i="16"/>
  <c r="AE30" i="16"/>
  <c r="AI30" i="16"/>
  <c r="AB30" i="16"/>
  <c r="AF30" i="16"/>
  <c r="AJ30" i="16"/>
  <c r="CM22" i="15"/>
  <c r="CQ22" i="15"/>
  <c r="CU22" i="15"/>
  <c r="CN22" i="15"/>
  <c r="CR22" i="15"/>
  <c r="CV22" i="15"/>
  <c r="CO22" i="15"/>
  <c r="CS22" i="15"/>
  <c r="CW22" i="15"/>
  <c r="U22" i="15"/>
  <c r="CL22" i="15"/>
  <c r="CP22" i="15"/>
  <c r="CT22" i="15"/>
  <c r="FG22" i="15"/>
  <c r="FK22" i="15"/>
  <c r="FO22" i="15"/>
  <c r="FH22" i="15"/>
  <c r="FL22" i="15"/>
  <c r="FP22" i="15"/>
  <c r="FI22" i="15"/>
  <c r="FM22" i="15"/>
  <c r="FQ22" i="15"/>
  <c r="FF22" i="15"/>
  <c r="FJ22" i="15"/>
  <c r="FN22" i="15"/>
  <c r="EU22" i="15"/>
  <c r="EY22" i="15"/>
  <c r="FC22" i="15"/>
  <c r="EV22" i="15"/>
  <c r="EZ22" i="15"/>
  <c r="FD22" i="15"/>
  <c r="EW22" i="15"/>
  <c r="FA22" i="15"/>
  <c r="FE22" i="15"/>
  <c r="ET22" i="15"/>
  <c r="EX22" i="15"/>
  <c r="FB22" i="15"/>
  <c r="BZ39" i="15"/>
  <c r="CD39" i="15"/>
  <c r="CH39" i="15"/>
  <c r="CA39" i="15"/>
  <c r="CE39" i="15"/>
  <c r="CI39" i="15"/>
  <c r="CB39" i="15"/>
  <c r="CF39" i="15"/>
  <c r="CJ39" i="15"/>
  <c r="T39" i="15"/>
  <c r="CC39" i="15"/>
  <c r="CG39" i="15"/>
  <c r="CK39" i="15"/>
  <c r="EH39" i="15"/>
  <c r="EL39" i="15"/>
  <c r="EP39" i="15"/>
  <c r="EI39" i="15"/>
  <c r="EM39" i="15"/>
  <c r="EQ39" i="15"/>
  <c r="EJ39" i="15"/>
  <c r="EN39" i="15"/>
  <c r="ER39" i="15"/>
  <c r="EK39" i="15"/>
  <c r="EO39" i="15"/>
  <c r="ES39" i="15"/>
  <c r="EI62" i="14"/>
  <c r="ES62" i="14"/>
  <c r="EN62" i="14"/>
  <c r="FC62" i="14"/>
  <c r="EX62" i="14"/>
  <c r="EW62" i="14"/>
  <c r="FG62" i="14"/>
  <c r="O77" i="18" s="1"/>
  <c r="FQ62" i="14"/>
  <c r="FL62" i="14"/>
  <c r="ET28" i="15"/>
  <c r="EX28" i="15"/>
  <c r="FB28" i="15"/>
  <c r="EW28" i="15"/>
  <c r="FC28" i="15"/>
  <c r="EY28" i="15"/>
  <c r="FD28" i="15"/>
  <c r="EU28" i="15"/>
  <c r="EZ28" i="15"/>
  <c r="FE28" i="15"/>
  <c r="EV28" i="15"/>
  <c r="FA28" i="15"/>
  <c r="U28" i="15"/>
  <c r="CL28" i="15"/>
  <c r="CP28" i="15"/>
  <c r="CT28" i="15"/>
  <c r="CQ28" i="15"/>
  <c r="CV28" i="15"/>
  <c r="CM28" i="15"/>
  <c r="CR28" i="15"/>
  <c r="CW28" i="15"/>
  <c r="CN28" i="15"/>
  <c r="CS28" i="15"/>
  <c r="CO28" i="15"/>
  <c r="CU28" i="15"/>
  <c r="CO15" i="15"/>
  <c r="CS15" i="15"/>
  <c r="CW15" i="15"/>
  <c r="CN15" i="15"/>
  <c r="CT15" i="15"/>
  <c r="U15" i="15"/>
  <c r="CP15" i="15"/>
  <c r="CU15" i="15"/>
  <c r="CL15" i="15"/>
  <c r="CQ15" i="15"/>
  <c r="CV15" i="15"/>
  <c r="CM15" i="15"/>
  <c r="CR15" i="15"/>
  <c r="BE15" i="15"/>
  <c r="BI15" i="15"/>
  <c r="BM15" i="15"/>
  <c r="BC15" i="15"/>
  <c r="BH15" i="15"/>
  <c r="BD15" i="15"/>
  <c r="BJ15" i="15"/>
  <c r="BF15" i="15"/>
  <c r="BK15" i="15"/>
  <c r="R15" i="15"/>
  <c r="BB15" i="15"/>
  <c r="BG15" i="15"/>
  <c r="BL15" i="15"/>
  <c r="AS15" i="15"/>
  <c r="AW15" i="15"/>
  <c r="BA15" i="15"/>
  <c r="AR15" i="15"/>
  <c r="AX15" i="15"/>
  <c r="AT15" i="15"/>
  <c r="AY15" i="15"/>
  <c r="Q15" i="15"/>
  <c r="AP15" i="15"/>
  <c r="AU15" i="15"/>
  <c r="AZ15" i="15"/>
  <c r="AQ15" i="15"/>
  <c r="AV15" i="15"/>
  <c r="FF13" i="15"/>
  <c r="FJ13" i="15"/>
  <c r="FN13" i="15"/>
  <c r="FH13" i="15"/>
  <c r="FL13" i="15"/>
  <c r="FP13" i="15"/>
  <c r="FI13" i="15"/>
  <c r="FM13" i="15"/>
  <c r="FQ13" i="15"/>
  <c r="FG13" i="15"/>
  <c r="FK13" i="15"/>
  <c r="FO13" i="15"/>
  <c r="ET13" i="15"/>
  <c r="EX13" i="15"/>
  <c r="FB13" i="15"/>
  <c r="EV13" i="15"/>
  <c r="EZ13" i="15"/>
  <c r="FD13" i="15"/>
  <c r="EW13" i="15"/>
  <c r="FA13" i="15"/>
  <c r="FE13" i="15"/>
  <c r="FC13" i="15"/>
  <c r="EU13" i="15"/>
  <c r="EY13" i="15"/>
  <c r="U13" i="15"/>
  <c r="CL13" i="15"/>
  <c r="CP13" i="15"/>
  <c r="CT13" i="15"/>
  <c r="CN13" i="15"/>
  <c r="CR13" i="15"/>
  <c r="CV13" i="15"/>
  <c r="CO13" i="15"/>
  <c r="CS13" i="15"/>
  <c r="CW13" i="15"/>
  <c r="CQ13" i="15"/>
  <c r="CU13" i="15"/>
  <c r="CM13" i="15"/>
  <c r="FH27" i="15"/>
  <c r="FL27" i="15"/>
  <c r="FP27" i="15"/>
  <c r="FF27" i="15"/>
  <c r="FK27" i="15"/>
  <c r="FQ27" i="15"/>
  <c r="FG27" i="15"/>
  <c r="FM27" i="15"/>
  <c r="FI27" i="15"/>
  <c r="FN27" i="15"/>
  <c r="FJ27" i="15"/>
  <c r="FO27" i="15"/>
  <c r="EJ27" i="15"/>
  <c r="EN27" i="15"/>
  <c r="ER27" i="15"/>
  <c r="EK27" i="15"/>
  <c r="EP27" i="15"/>
  <c r="EL27" i="15"/>
  <c r="EQ27" i="15"/>
  <c r="EH27" i="15"/>
  <c r="EM27" i="15"/>
  <c r="ES27" i="15"/>
  <c r="EI27" i="15"/>
  <c r="EO27" i="15"/>
  <c r="T27" i="15"/>
  <c r="CC27" i="15"/>
  <c r="CG27" i="15"/>
  <c r="CK27" i="15"/>
  <c r="CB27" i="15"/>
  <c r="CF27" i="15"/>
  <c r="CJ27" i="15"/>
  <c r="CE27" i="15"/>
  <c r="BZ27" i="15"/>
  <c r="CH27" i="15"/>
  <c r="CA27" i="15"/>
  <c r="CI27" i="15"/>
  <c r="CD27" i="15"/>
  <c r="DJ37" i="15"/>
  <c r="DN37" i="15"/>
  <c r="DR37" i="15"/>
  <c r="DK37" i="15"/>
  <c r="DO37" i="15"/>
  <c r="DS37" i="15"/>
  <c r="W37" i="15"/>
  <c r="DL37" i="15"/>
  <c r="DP37" i="15"/>
  <c r="DT37" i="15"/>
  <c r="DM37" i="15"/>
  <c r="DQ37" i="15"/>
  <c r="DU37" i="15"/>
  <c r="CX37" i="15"/>
  <c r="DB37" i="15"/>
  <c r="DF37" i="15"/>
  <c r="V37" i="15"/>
  <c r="CY37" i="15"/>
  <c r="DC37" i="15"/>
  <c r="DG37" i="15"/>
  <c r="CZ37" i="15"/>
  <c r="DD37" i="15"/>
  <c r="DH37" i="15"/>
  <c r="DA37" i="15"/>
  <c r="DE37" i="15"/>
  <c r="DI37" i="15"/>
  <c r="Q37" i="15"/>
  <c r="AP37" i="15"/>
  <c r="AT37" i="15"/>
  <c r="AX37" i="15"/>
  <c r="AQ37" i="15"/>
  <c r="AU37" i="15"/>
  <c r="AY37" i="15"/>
  <c r="AR37" i="15"/>
  <c r="AV37" i="15"/>
  <c r="AZ37" i="15"/>
  <c r="AS37" i="15"/>
  <c r="AW37" i="15"/>
  <c r="BA37" i="15"/>
  <c r="DM25" i="15"/>
  <c r="DQ25" i="15"/>
  <c r="DU25" i="15"/>
  <c r="DJ25" i="15"/>
  <c r="DN25" i="15"/>
  <c r="DR25" i="15"/>
  <c r="DK25" i="15"/>
  <c r="DO25" i="15"/>
  <c r="DS25" i="15"/>
  <c r="W25" i="15"/>
  <c r="DL25" i="15"/>
  <c r="DP25" i="15"/>
  <c r="DT25" i="15"/>
  <c r="DA25" i="15"/>
  <c r="DE25" i="15"/>
  <c r="DI25" i="15"/>
  <c r="CX25" i="15"/>
  <c r="DB25" i="15"/>
  <c r="DF25" i="15"/>
  <c r="V25" i="15"/>
  <c r="CY25" i="15"/>
  <c r="DC25" i="15"/>
  <c r="DG25" i="15"/>
  <c r="CZ25" i="15"/>
  <c r="DD25" i="15"/>
  <c r="DH25" i="15"/>
  <c r="AS25" i="15"/>
  <c r="AW25" i="15"/>
  <c r="BA25" i="15"/>
  <c r="Q25" i="15"/>
  <c r="AP25" i="15"/>
  <c r="AT25" i="15"/>
  <c r="AX25" i="15"/>
  <c r="AQ25" i="15"/>
  <c r="AU25" i="15"/>
  <c r="AY25" i="15"/>
  <c r="AR25" i="15"/>
  <c r="AV25" i="15"/>
  <c r="AZ25" i="15"/>
  <c r="BZ35" i="15"/>
  <c r="CD35" i="15"/>
  <c r="CH35" i="15"/>
  <c r="CA35" i="15"/>
  <c r="CE35" i="15"/>
  <c r="CI35" i="15"/>
  <c r="CB35" i="15"/>
  <c r="CF35" i="15"/>
  <c r="CJ35" i="15"/>
  <c r="T35" i="15"/>
  <c r="CC35" i="15"/>
  <c r="CG35" i="15"/>
  <c r="CK35" i="15"/>
  <c r="EH35" i="15"/>
  <c r="EL35" i="15"/>
  <c r="EP35" i="15"/>
  <c r="EI35" i="15"/>
  <c r="EM35" i="15"/>
  <c r="EQ35" i="15"/>
  <c r="EJ35" i="15"/>
  <c r="EN35" i="15"/>
  <c r="ER35" i="15"/>
  <c r="EK35" i="15"/>
  <c r="EO35" i="15"/>
  <c r="ES35" i="15"/>
  <c r="CM9" i="15"/>
  <c r="CQ9" i="15"/>
  <c r="CU9" i="15"/>
  <c r="CN9" i="15"/>
  <c r="CR9" i="15"/>
  <c r="CV9" i="15"/>
  <c r="CO9" i="15"/>
  <c r="CS9" i="15"/>
  <c r="CW9" i="15"/>
  <c r="CL9" i="15"/>
  <c r="CP9" i="15"/>
  <c r="CT9" i="15"/>
  <c r="DW9" i="15"/>
  <c r="EA9" i="15"/>
  <c r="EE9" i="15"/>
  <c r="DX9" i="15"/>
  <c r="EB9" i="15"/>
  <c r="EF9" i="15"/>
  <c r="DY9" i="15"/>
  <c r="EC9" i="15"/>
  <c r="EG9" i="15"/>
  <c r="DV9" i="15"/>
  <c r="DZ9" i="15"/>
  <c r="ED9" i="15"/>
  <c r="BO9" i="15"/>
  <c r="BS9" i="15"/>
  <c r="BW9" i="15"/>
  <c r="BP9" i="15"/>
  <c r="BT9" i="15"/>
  <c r="BX9" i="15"/>
  <c r="BQ9" i="15"/>
  <c r="BU9" i="15"/>
  <c r="BY9" i="15"/>
  <c r="BN9" i="15"/>
  <c r="BR9" i="15"/>
  <c r="BV9" i="15"/>
  <c r="EU9" i="15"/>
  <c r="EY9" i="15"/>
  <c r="FC9" i="15"/>
  <c r="EV9" i="15"/>
  <c r="EZ9" i="15"/>
  <c r="FD9" i="15"/>
  <c r="EW9" i="15"/>
  <c r="FA9" i="15"/>
  <c r="FE9" i="15"/>
  <c r="ET9" i="15"/>
  <c r="EX9" i="15"/>
  <c r="FB9" i="15"/>
  <c r="O70" i="18"/>
  <c r="FI21" i="15"/>
  <c r="FM21" i="15"/>
  <c r="FQ21" i="15"/>
  <c r="FF21" i="15"/>
  <c r="FJ21" i="15"/>
  <c r="FN21" i="15"/>
  <c r="FG21" i="15"/>
  <c r="FK21" i="15"/>
  <c r="FO21" i="15"/>
  <c r="FH21" i="15"/>
  <c r="FL21" i="15"/>
  <c r="FP21" i="15"/>
  <c r="EW21" i="15"/>
  <c r="FA21" i="15"/>
  <c r="FE21" i="15"/>
  <c r="ET21" i="15"/>
  <c r="EX21" i="15"/>
  <c r="FB21" i="15"/>
  <c r="EU21" i="15"/>
  <c r="EY21" i="15"/>
  <c r="FC21" i="15"/>
  <c r="EV21" i="15"/>
  <c r="EZ21" i="15"/>
  <c r="FD21" i="15"/>
  <c r="CO21" i="15"/>
  <c r="CS21" i="15"/>
  <c r="CW21" i="15"/>
  <c r="U21" i="15"/>
  <c r="CL21" i="15"/>
  <c r="CP21" i="15"/>
  <c r="CT21" i="15"/>
  <c r="CM21" i="15"/>
  <c r="CQ21" i="15"/>
  <c r="CU21" i="15"/>
  <c r="CN21" i="15"/>
  <c r="CR21" i="15"/>
  <c r="CV21" i="15"/>
  <c r="AC21" i="16"/>
  <c r="AG21" i="16"/>
  <c r="AK21" i="16"/>
  <c r="AE21" i="16"/>
  <c r="AJ21" i="16"/>
  <c r="AF21" i="16"/>
  <c r="AL21" i="16"/>
  <c r="AB21" i="16"/>
  <c r="AH21" i="16"/>
  <c r="A21" i="16"/>
  <c r="AD21" i="16"/>
  <c r="AI21" i="16"/>
  <c r="EK17" i="15"/>
  <c r="EO17" i="15"/>
  <c r="ES17" i="15"/>
  <c r="EH17" i="15"/>
  <c r="EL17" i="15"/>
  <c r="EP17" i="15"/>
  <c r="EI17" i="15"/>
  <c r="EM17" i="15"/>
  <c r="EQ17" i="15"/>
  <c r="EJ17" i="15"/>
  <c r="EN17" i="15"/>
  <c r="ER17" i="15"/>
  <c r="T17" i="15"/>
  <c r="CC17" i="15"/>
  <c r="CG17" i="15"/>
  <c r="CK17" i="15"/>
  <c r="BZ17" i="15"/>
  <c r="CD17" i="15"/>
  <c r="CH17" i="15"/>
  <c r="CA17" i="15"/>
  <c r="CE17" i="15"/>
  <c r="CI17" i="15"/>
  <c r="CB17" i="15"/>
  <c r="CF17" i="15"/>
  <c r="CJ17" i="15"/>
  <c r="EJ32" i="15"/>
  <c r="EN32" i="15"/>
  <c r="ER32" i="15"/>
  <c r="EK32" i="15"/>
  <c r="EP32" i="15"/>
  <c r="EL32" i="15"/>
  <c r="EQ32" i="15"/>
  <c r="EH32" i="15"/>
  <c r="EM32" i="15"/>
  <c r="ES32" i="15"/>
  <c r="EI32" i="15"/>
  <c r="EO32" i="15"/>
  <c r="CZ32" i="15"/>
  <c r="DD32" i="15"/>
  <c r="DH32" i="15"/>
  <c r="CY32" i="15"/>
  <c r="DE32" i="15"/>
  <c r="DA32" i="15"/>
  <c r="DF32" i="15"/>
  <c r="DB32" i="15"/>
  <c r="DG32" i="15"/>
  <c r="V32" i="15"/>
  <c r="CX32" i="15"/>
  <c r="DC32" i="15"/>
  <c r="DI32" i="15"/>
  <c r="FH32" i="15"/>
  <c r="FL32" i="15"/>
  <c r="FP32" i="15"/>
  <c r="FF32" i="15"/>
  <c r="FK32" i="15"/>
  <c r="FQ32" i="15"/>
  <c r="FG32" i="15"/>
  <c r="FM32" i="15"/>
  <c r="FI32" i="15"/>
  <c r="FN32" i="15"/>
  <c r="FJ32" i="15"/>
  <c r="FO32" i="15"/>
  <c r="AE32" i="16"/>
  <c r="AI32" i="16"/>
  <c r="AB32" i="16"/>
  <c r="AF32" i="16"/>
  <c r="AJ32" i="16"/>
  <c r="AC32" i="16"/>
  <c r="AG32" i="16"/>
  <c r="AK32" i="16"/>
  <c r="A32" i="16"/>
  <c r="AD32" i="16"/>
  <c r="AH32" i="16"/>
  <c r="AL32" i="16"/>
  <c r="DX14" i="15"/>
  <c r="EB14" i="15"/>
  <c r="EF14" i="15"/>
  <c r="DW14" i="15"/>
  <c r="EA14" i="15"/>
  <c r="EE14" i="15"/>
  <c r="DY14" i="15"/>
  <c r="EG14" i="15"/>
  <c r="DZ14" i="15"/>
  <c r="X14" i="15"/>
  <c r="EC14" i="15"/>
  <c r="DV14" i="15"/>
  <c r="ED14" i="15"/>
  <c r="CZ14" i="15"/>
  <c r="DD14" i="15"/>
  <c r="DH14" i="15"/>
  <c r="V14" i="15"/>
  <c r="CY14" i="15"/>
  <c r="DC14" i="15"/>
  <c r="DG14" i="15"/>
  <c r="DA14" i="15"/>
  <c r="DI14" i="15"/>
  <c r="DB14" i="15"/>
  <c r="DE14" i="15"/>
  <c r="CX14" i="15"/>
  <c r="DF14" i="15"/>
  <c r="S14" i="15"/>
  <c r="BP14" i="15"/>
  <c r="BT14" i="15"/>
  <c r="BX14" i="15"/>
  <c r="BO14" i="15"/>
  <c r="BS14" i="15"/>
  <c r="BW14" i="15"/>
  <c r="BU14" i="15"/>
  <c r="BN14" i="15"/>
  <c r="BV14" i="15"/>
  <c r="BQ14" i="15"/>
  <c r="BY14" i="15"/>
  <c r="BR14" i="15"/>
  <c r="AR12" i="15"/>
  <c r="AV12" i="15"/>
  <c r="AZ12" i="15"/>
  <c r="AS12" i="15"/>
  <c r="AW12" i="15"/>
  <c r="BA12" i="15"/>
  <c r="AP12" i="15"/>
  <c r="AT12" i="15"/>
  <c r="AX12" i="15"/>
  <c r="AQ12" i="15"/>
  <c r="AU12" i="15"/>
  <c r="AY12" i="15"/>
  <c r="DL12" i="15"/>
  <c r="DP12" i="15"/>
  <c r="DT12" i="15"/>
  <c r="DM12" i="15"/>
  <c r="DQ12" i="15"/>
  <c r="DU12" i="15"/>
  <c r="DJ12" i="15"/>
  <c r="DN12" i="15"/>
  <c r="DR12" i="15"/>
  <c r="DK12" i="15"/>
  <c r="DO12" i="15"/>
  <c r="DS12" i="15"/>
  <c r="CZ12" i="15"/>
  <c r="DD12" i="15"/>
  <c r="DH12" i="15"/>
  <c r="DA12" i="15"/>
  <c r="DE12" i="15"/>
  <c r="DI12" i="15"/>
  <c r="CX12" i="15"/>
  <c r="DB12" i="15"/>
  <c r="DF12" i="15"/>
  <c r="CY12" i="15"/>
  <c r="DC12" i="15"/>
  <c r="DG12" i="15"/>
  <c r="L64" i="18"/>
  <c r="EK23" i="15"/>
  <c r="EO23" i="15"/>
  <c r="ES23" i="15"/>
  <c r="EH23" i="15"/>
  <c r="EL23" i="15"/>
  <c r="EP23" i="15"/>
  <c r="EI23" i="15"/>
  <c r="EM23" i="15"/>
  <c r="EQ23" i="15"/>
  <c r="EJ23" i="15"/>
  <c r="EN23" i="15"/>
  <c r="ER23" i="15"/>
  <c r="T23" i="15"/>
  <c r="CC23" i="15"/>
  <c r="CG23" i="15"/>
  <c r="CK23" i="15"/>
  <c r="BZ23" i="15"/>
  <c r="CD23" i="15"/>
  <c r="CH23" i="15"/>
  <c r="CA23" i="15"/>
  <c r="CE23" i="15"/>
  <c r="CI23" i="15"/>
  <c r="CB23" i="15"/>
  <c r="CF23" i="15"/>
  <c r="CJ23" i="15"/>
  <c r="DJ10" i="15"/>
  <c r="DN10" i="15"/>
  <c r="DR10" i="15"/>
  <c r="DK10" i="15"/>
  <c r="DO10" i="15"/>
  <c r="DS10" i="15"/>
  <c r="DL10" i="15"/>
  <c r="DP10" i="15"/>
  <c r="DT10" i="15"/>
  <c r="DM10" i="15"/>
  <c r="DQ10" i="15"/>
  <c r="DU10" i="15"/>
  <c r="CL10" i="15"/>
  <c r="CP10" i="15"/>
  <c r="CT10" i="15"/>
  <c r="CM10" i="15"/>
  <c r="CQ10" i="15"/>
  <c r="CU10" i="15"/>
  <c r="CN10" i="15"/>
  <c r="CR10" i="15"/>
  <c r="CV10" i="15"/>
  <c r="CO10" i="15"/>
  <c r="CS10" i="15"/>
  <c r="CW10" i="15"/>
  <c r="T10" i="16"/>
  <c r="X10" i="16"/>
  <c r="AB10" i="16"/>
  <c r="AF10" i="16"/>
  <c r="AJ10" i="16"/>
  <c r="S10" i="16"/>
  <c r="Y10" i="16"/>
  <c r="AD10" i="16"/>
  <c r="AI10" i="16"/>
  <c r="A10" i="16"/>
  <c r="U10" i="16"/>
  <c r="Z10" i="16"/>
  <c r="AE10" i="16"/>
  <c r="AK10" i="16"/>
  <c r="Q10" i="16"/>
  <c r="V10" i="16"/>
  <c r="AA10" i="16"/>
  <c r="AG10" i="16"/>
  <c r="AL10" i="16"/>
  <c r="R10" i="16"/>
  <c r="W10" i="16"/>
  <c r="AC10" i="16"/>
  <c r="AH10" i="16"/>
  <c r="BQ19" i="15"/>
  <c r="BU19" i="15"/>
  <c r="BY19" i="15"/>
  <c r="BN19" i="15"/>
  <c r="BR19" i="15"/>
  <c r="BV19" i="15"/>
  <c r="BO19" i="15"/>
  <c r="BS19" i="15"/>
  <c r="BW19" i="15"/>
  <c r="S19" i="15"/>
  <c r="BP19" i="15"/>
  <c r="BT19" i="15"/>
  <c r="BX19" i="15"/>
  <c r="BE19" i="15"/>
  <c r="BI19" i="15"/>
  <c r="BM19" i="15"/>
  <c r="BB19" i="15"/>
  <c r="BF19" i="15"/>
  <c r="BJ19" i="15"/>
  <c r="R19" i="15"/>
  <c r="BC19" i="15"/>
  <c r="BG19" i="15"/>
  <c r="BK19" i="15"/>
  <c r="BD19" i="15"/>
  <c r="BH19" i="15"/>
  <c r="BL19" i="15"/>
  <c r="X19" i="15"/>
  <c r="DY19" i="15"/>
  <c r="EC19" i="15"/>
  <c r="EG19" i="15"/>
  <c r="DV19" i="15"/>
  <c r="DZ19" i="15"/>
  <c r="ED19" i="15"/>
  <c r="DW19" i="15"/>
  <c r="EA19" i="15"/>
  <c r="EE19" i="15"/>
  <c r="DX19" i="15"/>
  <c r="EB19" i="15"/>
  <c r="EF19" i="15"/>
  <c r="EV29" i="15"/>
  <c r="EZ29" i="15"/>
  <c r="FD29" i="15"/>
  <c r="EX29" i="15"/>
  <c r="FC29" i="15"/>
  <c r="ET29" i="15"/>
  <c r="EY29" i="15"/>
  <c r="FE29" i="15"/>
  <c r="EU29" i="15"/>
  <c r="FA29" i="15"/>
  <c r="EW29" i="15"/>
  <c r="FB29" i="15"/>
  <c r="DX29" i="15"/>
  <c r="EB29" i="15"/>
  <c r="EF29" i="15"/>
  <c r="DW29" i="15"/>
  <c r="EC29" i="15"/>
  <c r="DY29" i="15"/>
  <c r="ED29" i="15"/>
  <c r="X29" i="15"/>
  <c r="DZ29" i="15"/>
  <c r="EE29" i="15"/>
  <c r="DV29" i="15"/>
  <c r="EA29" i="15"/>
  <c r="EG29" i="15"/>
  <c r="S29" i="15"/>
  <c r="BP29" i="15"/>
  <c r="BT29" i="15"/>
  <c r="BX29" i="15"/>
  <c r="BQ29" i="15"/>
  <c r="BV29" i="15"/>
  <c r="BR29" i="15"/>
  <c r="BW29" i="15"/>
  <c r="BN29" i="15"/>
  <c r="BS29" i="15"/>
  <c r="BY29" i="15"/>
  <c r="BO29" i="15"/>
  <c r="BU29" i="15"/>
  <c r="DW24" i="15"/>
  <c r="EA24" i="15"/>
  <c r="EE24" i="15"/>
  <c r="DX24" i="15"/>
  <c r="EB24" i="15"/>
  <c r="EF24" i="15"/>
  <c r="X24" i="15"/>
  <c r="DY24" i="15"/>
  <c r="EC24" i="15"/>
  <c r="EG24" i="15"/>
  <c r="DV24" i="15"/>
  <c r="DZ24" i="15"/>
  <c r="ED24" i="15"/>
  <c r="BO24" i="15"/>
  <c r="BS24" i="15"/>
  <c r="BW24" i="15"/>
  <c r="S24" i="15"/>
  <c r="BP24" i="15"/>
  <c r="BT24" i="15"/>
  <c r="BX24" i="15"/>
  <c r="BQ24" i="15"/>
  <c r="BU24" i="15"/>
  <c r="BY24" i="15"/>
  <c r="BN24" i="15"/>
  <c r="BR24" i="15"/>
  <c r="BV24" i="15"/>
  <c r="R24" i="15"/>
  <c r="BC24" i="15"/>
  <c r="BG24" i="15"/>
  <c r="BK24" i="15"/>
  <c r="BD24" i="15"/>
  <c r="BH24" i="15"/>
  <c r="BL24" i="15"/>
  <c r="BE24" i="15"/>
  <c r="BI24" i="15"/>
  <c r="BM24" i="15"/>
  <c r="BB24" i="15"/>
  <c r="BF24" i="15"/>
  <c r="BJ24" i="15"/>
  <c r="CM18" i="15"/>
  <c r="CQ18" i="15"/>
  <c r="CU18" i="15"/>
  <c r="CN18" i="15"/>
  <c r="CR18" i="15"/>
  <c r="CV18" i="15"/>
  <c r="CO18" i="15"/>
  <c r="CS18" i="15"/>
  <c r="CW18" i="15"/>
  <c r="U18" i="15"/>
  <c r="CL18" i="15"/>
  <c r="CP18" i="15"/>
  <c r="CT18" i="15"/>
  <c r="FG18" i="15"/>
  <c r="FK18" i="15"/>
  <c r="FO18" i="15"/>
  <c r="FH18" i="15"/>
  <c r="FL18" i="15"/>
  <c r="FP18" i="15"/>
  <c r="FI18" i="15"/>
  <c r="FM18" i="15"/>
  <c r="FQ18" i="15"/>
  <c r="FF18" i="15"/>
  <c r="FJ18" i="15"/>
  <c r="FN18" i="15"/>
  <c r="EU18" i="15"/>
  <c r="EY18" i="15"/>
  <c r="FC18" i="15"/>
  <c r="EV18" i="15"/>
  <c r="EZ18" i="15"/>
  <c r="FD18" i="15"/>
  <c r="EW18" i="15"/>
  <c r="FA18" i="15"/>
  <c r="FE18" i="15"/>
  <c r="ET18" i="15"/>
  <c r="EX18" i="15"/>
  <c r="FB18" i="15"/>
  <c r="BG62" i="14"/>
  <c r="BB62" i="14"/>
  <c r="BL62" i="14"/>
  <c r="BV62" i="14"/>
  <c r="BU62" i="14"/>
  <c r="BP62" i="14"/>
  <c r="EE62" i="14"/>
  <c r="DZ62" i="14"/>
  <c r="DY62" i="14"/>
  <c r="G68" i="18"/>
  <c r="T42" i="14"/>
  <c r="T62" i="14" s="1"/>
  <c r="E32" i="17" s="1"/>
  <c r="BZ42" i="14"/>
  <c r="CD42" i="14"/>
  <c r="CD62" i="14" s="1"/>
  <c r="CH42" i="14"/>
  <c r="CH62" i="14" s="1"/>
  <c r="CA42" i="14"/>
  <c r="CA62" i="14" s="1"/>
  <c r="CE42" i="14"/>
  <c r="CI42" i="14"/>
  <c r="CI62" i="14" s="1"/>
  <c r="CB42" i="14"/>
  <c r="CB62" i="14" s="1"/>
  <c r="CF42" i="14"/>
  <c r="CF62" i="14" s="1"/>
  <c r="CJ42" i="14"/>
  <c r="CC42" i="14"/>
  <c r="CG42" i="14"/>
  <c r="CG62" i="14" s="1"/>
  <c r="CK42" i="14"/>
  <c r="CK62" i="14" s="1"/>
  <c r="EI20" i="15"/>
  <c r="EM20" i="15"/>
  <c r="EQ20" i="15"/>
  <c r="EJ20" i="15"/>
  <c r="EN20" i="15"/>
  <c r="ER20" i="15"/>
  <c r="EK20" i="15"/>
  <c r="EO20" i="15"/>
  <c r="ES20" i="15"/>
  <c r="EH20" i="15"/>
  <c r="EL20" i="15"/>
  <c r="EP20" i="15"/>
  <c r="CA20" i="15"/>
  <c r="CE20" i="15"/>
  <c r="CI20" i="15"/>
  <c r="CB20" i="15"/>
  <c r="CF20" i="15"/>
  <c r="CJ20" i="15"/>
  <c r="T20" i="15"/>
  <c r="CC20" i="15"/>
  <c r="CG20" i="15"/>
  <c r="CK20" i="15"/>
  <c r="BZ20" i="15"/>
  <c r="CD20" i="15"/>
  <c r="CH20" i="15"/>
  <c r="AE20" i="16"/>
  <c r="AI20" i="16"/>
  <c r="AD20" i="16"/>
  <c r="AJ20" i="16"/>
  <c r="AF20" i="16"/>
  <c r="AK20" i="16"/>
  <c r="AB20" i="16"/>
  <c r="AG20" i="16"/>
  <c r="AL20" i="16"/>
  <c r="A20" i="16"/>
  <c r="AC20" i="16"/>
  <c r="AH20" i="16"/>
  <c r="BD8" i="15"/>
  <c r="BH8" i="15"/>
  <c r="BL8" i="15"/>
  <c r="BE8" i="15"/>
  <c r="BI8" i="15"/>
  <c r="BM8" i="15"/>
  <c r="BB8" i="15"/>
  <c r="BF8" i="15"/>
  <c r="BJ8" i="15"/>
  <c r="BC8" i="15"/>
  <c r="BG8" i="15"/>
  <c r="BK8" i="15"/>
  <c r="EJ8" i="15"/>
  <c r="EN8" i="15"/>
  <c r="ER8" i="15"/>
  <c r="EK8" i="15"/>
  <c r="EO8" i="15"/>
  <c r="ES8" i="15"/>
  <c r="EH8" i="15"/>
  <c r="EL8" i="15"/>
  <c r="EP8" i="15"/>
  <c r="EI8" i="15"/>
  <c r="EM8" i="15"/>
  <c r="EQ8" i="15"/>
  <c r="DL8" i="15"/>
  <c r="DP8" i="15"/>
  <c r="DT8" i="15"/>
  <c r="DM8" i="15"/>
  <c r="DQ8" i="15"/>
  <c r="DU8" i="15"/>
  <c r="DJ8" i="15"/>
  <c r="DN8" i="15"/>
  <c r="DR8" i="15"/>
  <c r="DK8" i="15"/>
  <c r="DO8" i="15"/>
  <c r="DS8" i="15"/>
  <c r="DW26" i="15"/>
  <c r="EA26" i="15"/>
  <c r="EE26" i="15"/>
  <c r="DX26" i="15"/>
  <c r="EB26" i="15"/>
  <c r="EF26" i="15"/>
  <c r="X26" i="15"/>
  <c r="DY26" i="15"/>
  <c r="EC26" i="15"/>
  <c r="DV26" i="15"/>
  <c r="DZ26" i="15"/>
  <c r="ED26" i="15"/>
  <c r="EG26" i="15"/>
  <c r="BO26" i="15"/>
  <c r="BS26" i="15"/>
  <c r="BW26" i="15"/>
  <c r="S26" i="15"/>
  <c r="BP26" i="15"/>
  <c r="BT26" i="15"/>
  <c r="BX26" i="15"/>
  <c r="BQ26" i="15"/>
  <c r="BU26" i="15"/>
  <c r="BY26" i="15"/>
  <c r="BN26" i="15"/>
  <c r="BR26" i="15"/>
  <c r="BV26" i="15"/>
  <c r="R26" i="15"/>
  <c r="BC26" i="15"/>
  <c r="BG26" i="15"/>
  <c r="BK26" i="15"/>
  <c r="BD26" i="15"/>
  <c r="BH26" i="15"/>
  <c r="BL26" i="15"/>
  <c r="BE26" i="15"/>
  <c r="BI26" i="15"/>
  <c r="BM26" i="15"/>
  <c r="BB26" i="15"/>
  <c r="BF26" i="15"/>
  <c r="BJ26" i="15"/>
  <c r="N70" i="18"/>
  <c r="I71" i="18"/>
  <c r="G70" i="18"/>
  <c r="M70" i="18"/>
  <c r="H71" i="18"/>
  <c r="I73" i="18"/>
  <c r="H70" i="18"/>
  <c r="N66" i="18"/>
  <c r="O67" i="18"/>
  <c r="M71" i="18"/>
  <c r="CN36" i="15"/>
  <c r="CR36" i="15"/>
  <c r="CV36" i="15"/>
  <c r="CO36" i="15"/>
  <c r="CS36" i="15"/>
  <c r="CW36" i="15"/>
  <c r="U36" i="15"/>
  <c r="CL36" i="15"/>
  <c r="CP36" i="15"/>
  <c r="CT36" i="15"/>
  <c r="CM36" i="15"/>
  <c r="CQ36" i="15"/>
  <c r="CU36" i="15"/>
  <c r="FI11" i="15"/>
  <c r="FM11" i="15"/>
  <c r="FQ11" i="15"/>
  <c r="FF11" i="15"/>
  <c r="FJ11" i="15"/>
  <c r="FN11" i="15"/>
  <c r="FG11" i="15"/>
  <c r="FK11" i="15"/>
  <c r="FO11" i="15"/>
  <c r="FH11" i="15"/>
  <c r="FL11" i="15"/>
  <c r="FP11" i="15"/>
  <c r="EW7" i="15"/>
  <c r="FA7" i="15"/>
  <c r="FE7" i="15"/>
  <c r="ET7" i="15"/>
  <c r="EX7" i="15"/>
  <c r="FB7" i="15"/>
  <c r="EU7" i="15"/>
  <c r="EY7" i="15"/>
  <c r="FC7" i="15"/>
  <c r="EV7" i="15"/>
  <c r="EZ7" i="15"/>
  <c r="FD7" i="15"/>
  <c r="AS11" i="15"/>
  <c r="AW11" i="15"/>
  <c r="BA11" i="15"/>
  <c r="AP11" i="15"/>
  <c r="AT11" i="15"/>
  <c r="AX11" i="15"/>
  <c r="AQ11" i="15"/>
  <c r="AU11" i="15"/>
  <c r="AY11" i="15"/>
  <c r="AR11" i="15"/>
  <c r="AV11" i="15"/>
  <c r="AZ11" i="15"/>
  <c r="DY7" i="15"/>
  <c r="EC7" i="15"/>
  <c r="EG7" i="15"/>
  <c r="DV7" i="15"/>
  <c r="DZ7" i="15"/>
  <c r="ED7" i="15"/>
  <c r="DW7" i="15"/>
  <c r="EA7" i="15"/>
  <c r="EE7" i="15"/>
  <c r="DX7" i="15"/>
  <c r="EB7" i="15"/>
  <c r="EF7" i="15"/>
  <c r="CP62" i="14"/>
  <c r="AC43" i="16"/>
  <c r="AG43" i="16"/>
  <c r="AK43" i="16"/>
  <c r="A43" i="16"/>
  <c r="AD43" i="16"/>
  <c r="AH43" i="16"/>
  <c r="AL43" i="16"/>
  <c r="AE43" i="16"/>
  <c r="AI43" i="16"/>
  <c r="AB43" i="16"/>
  <c r="AF43" i="16"/>
  <c r="AJ43" i="16"/>
  <c r="BD34" i="15"/>
  <c r="BH34" i="15"/>
  <c r="BL34" i="15"/>
  <c r="BE34" i="15"/>
  <c r="BI34" i="15"/>
  <c r="BM34" i="15"/>
  <c r="BB34" i="15"/>
  <c r="BF34" i="15"/>
  <c r="BJ34" i="15"/>
  <c r="R34" i="15"/>
  <c r="BC34" i="15"/>
  <c r="BG34" i="15"/>
  <c r="BK34" i="15"/>
  <c r="W38" i="15"/>
  <c r="DL38" i="15"/>
  <c r="DP38" i="15"/>
  <c r="DT38" i="15"/>
  <c r="DM38" i="15"/>
  <c r="DQ38" i="15"/>
  <c r="DU38" i="15"/>
  <c r="DJ38" i="15"/>
  <c r="DN38" i="15"/>
  <c r="DR38" i="15"/>
  <c r="DK38" i="15"/>
  <c r="DO38" i="15"/>
  <c r="DS38" i="15"/>
  <c r="DX40" i="15"/>
  <c r="EB40" i="15"/>
  <c r="EF40" i="15"/>
  <c r="X40" i="15"/>
  <c r="DY40" i="15"/>
  <c r="EC40" i="15"/>
  <c r="EG40" i="15"/>
  <c r="DV40" i="15"/>
  <c r="DZ40" i="15"/>
  <c r="ED40" i="15"/>
  <c r="DW40" i="15"/>
  <c r="EA40" i="15"/>
  <c r="EE40" i="15"/>
  <c r="K74" i="18"/>
  <c r="K63" i="18"/>
  <c r="FF33" i="15"/>
  <c r="FJ33" i="15"/>
  <c r="FN33" i="15"/>
  <c r="FG33" i="15"/>
  <c r="FK33" i="15"/>
  <c r="FO33" i="15"/>
  <c r="FH33" i="15"/>
  <c r="FL33" i="15"/>
  <c r="FP33" i="15"/>
  <c r="FI33" i="15"/>
  <c r="FM33" i="15"/>
  <c r="FQ33" i="15"/>
  <c r="T16" i="15"/>
  <c r="CA16" i="15"/>
  <c r="CE16" i="15"/>
  <c r="CI16" i="15"/>
  <c r="CB16" i="15"/>
  <c r="CF16" i="15"/>
  <c r="CJ16" i="15"/>
  <c r="CC16" i="15"/>
  <c r="CG16" i="15"/>
  <c r="CK16" i="15"/>
  <c r="BZ16" i="15"/>
  <c r="CD16" i="15"/>
  <c r="CH16" i="15"/>
  <c r="U41" i="15"/>
  <c r="CL41" i="15"/>
  <c r="CP41" i="15"/>
  <c r="CT41" i="15"/>
  <c r="CM41" i="15"/>
  <c r="CQ41" i="15"/>
  <c r="CU41" i="15"/>
  <c r="CN41" i="15"/>
  <c r="CR41" i="15"/>
  <c r="CV41" i="15"/>
  <c r="CO41" i="15"/>
  <c r="CS41" i="15"/>
  <c r="CW41" i="15"/>
  <c r="BN30" i="15"/>
  <c r="BR30" i="15"/>
  <c r="BV30" i="15"/>
  <c r="BS30" i="15"/>
  <c r="BX30" i="15"/>
  <c r="S30" i="15"/>
  <c r="BO30" i="15"/>
  <c r="BT30" i="15"/>
  <c r="BY30" i="15"/>
  <c r="BP30" i="15"/>
  <c r="BU30" i="15"/>
  <c r="BQ30" i="15"/>
  <c r="BW30" i="15"/>
  <c r="V22" i="15"/>
  <c r="CY22" i="15"/>
  <c r="DC22" i="15"/>
  <c r="DG22" i="15"/>
  <c r="CZ22" i="15"/>
  <c r="DD22" i="15"/>
  <c r="DH22" i="15"/>
  <c r="DA22" i="15"/>
  <c r="DE22" i="15"/>
  <c r="DI22" i="15"/>
  <c r="CX22" i="15"/>
  <c r="DB22" i="15"/>
  <c r="DF22" i="15"/>
  <c r="FF39" i="15"/>
  <c r="FJ39" i="15"/>
  <c r="FN39" i="15"/>
  <c r="FG39" i="15"/>
  <c r="FK39" i="15"/>
  <c r="FO39" i="15"/>
  <c r="FH39" i="15"/>
  <c r="FL39" i="15"/>
  <c r="FP39" i="15"/>
  <c r="FI39" i="15"/>
  <c r="FM39" i="15"/>
  <c r="FQ39" i="15"/>
  <c r="EP62" i="14"/>
  <c r="EO62" i="14"/>
  <c r="EJ62" i="14"/>
  <c r="Q28" i="15"/>
  <c r="AP28" i="15"/>
  <c r="AT28" i="15"/>
  <c r="AX28" i="15"/>
  <c r="AU28" i="15"/>
  <c r="AZ28" i="15"/>
  <c r="AQ28" i="15"/>
  <c r="AV28" i="15"/>
  <c r="BA28" i="15"/>
  <c r="AR28" i="15"/>
  <c r="AW28" i="15"/>
  <c r="AS28" i="15"/>
  <c r="AY28" i="15"/>
  <c r="DJ13" i="15"/>
  <c r="DN13" i="15"/>
  <c r="DR13" i="15"/>
  <c r="W13" i="15"/>
  <c r="DL13" i="15"/>
  <c r="DP13" i="15"/>
  <c r="DT13" i="15"/>
  <c r="DM13" i="15"/>
  <c r="DQ13" i="15"/>
  <c r="DU13" i="15"/>
  <c r="DK13" i="15"/>
  <c r="DO13" i="15"/>
  <c r="DS13" i="15"/>
  <c r="EV27" i="15"/>
  <c r="EZ27" i="15"/>
  <c r="FD27" i="15"/>
  <c r="EU27" i="15"/>
  <c r="FA27" i="15"/>
  <c r="EW27" i="15"/>
  <c r="FB27" i="15"/>
  <c r="EX27" i="15"/>
  <c r="FC27" i="15"/>
  <c r="ET27" i="15"/>
  <c r="EY27" i="15"/>
  <c r="FE27" i="15"/>
  <c r="CO27" i="15"/>
  <c r="U27" i="15"/>
  <c r="CN27" i="15"/>
  <c r="CR27" i="15"/>
  <c r="CV27" i="15"/>
  <c r="CM27" i="15"/>
  <c r="CT27" i="15"/>
  <c r="CP27" i="15"/>
  <c r="CU27" i="15"/>
  <c r="CQ27" i="15"/>
  <c r="CW27" i="15"/>
  <c r="CL27" i="15"/>
  <c r="CS27" i="15"/>
  <c r="BB37" i="15"/>
  <c r="BF37" i="15"/>
  <c r="BJ37" i="15"/>
  <c r="R37" i="15"/>
  <c r="BC37" i="15"/>
  <c r="BG37" i="15"/>
  <c r="BK37" i="15"/>
  <c r="BD37" i="15"/>
  <c r="BH37" i="15"/>
  <c r="BL37" i="15"/>
  <c r="BE37" i="15"/>
  <c r="BI37" i="15"/>
  <c r="BM37" i="15"/>
  <c r="X25" i="15"/>
  <c r="DY25" i="15"/>
  <c r="EC25" i="15"/>
  <c r="EG25" i="15"/>
  <c r="DV25" i="15"/>
  <c r="DZ25" i="15"/>
  <c r="ED25" i="15"/>
  <c r="DW25" i="15"/>
  <c r="EA25" i="15"/>
  <c r="EE25" i="15"/>
  <c r="DX25" i="15"/>
  <c r="EB25" i="15"/>
  <c r="EF25" i="15"/>
  <c r="U35" i="15"/>
  <c r="CL35" i="15"/>
  <c r="CP35" i="15"/>
  <c r="CT35" i="15"/>
  <c r="CM35" i="15"/>
  <c r="CQ35" i="15"/>
  <c r="CU35" i="15"/>
  <c r="CN35" i="15"/>
  <c r="CR35" i="15"/>
  <c r="CV35" i="15"/>
  <c r="CO35" i="15"/>
  <c r="CS35" i="15"/>
  <c r="CW35" i="15"/>
  <c r="W27" i="17"/>
  <c r="W40" i="17"/>
  <c r="W53" i="17"/>
  <c r="CC62" i="14"/>
  <c r="N67" i="18"/>
  <c r="CA9" i="15"/>
  <c r="CE9" i="15"/>
  <c r="CI9" i="15"/>
  <c r="CB9" i="15"/>
  <c r="CF9" i="15"/>
  <c r="CJ9" i="15"/>
  <c r="CC9" i="15"/>
  <c r="CG9" i="15"/>
  <c r="CK9" i="15"/>
  <c r="BZ9" i="15"/>
  <c r="CD9" i="15"/>
  <c r="CH9" i="15"/>
  <c r="DM21" i="15"/>
  <c r="DQ21" i="15"/>
  <c r="DU21" i="15"/>
  <c r="DJ21" i="15"/>
  <c r="DN21" i="15"/>
  <c r="DR21" i="15"/>
  <c r="DK21" i="15"/>
  <c r="DO21" i="15"/>
  <c r="DS21" i="15"/>
  <c r="W21" i="15"/>
  <c r="DL21" i="15"/>
  <c r="DP21" i="15"/>
  <c r="DT21" i="15"/>
  <c r="W32" i="15"/>
  <c r="DL32" i="15"/>
  <c r="DP32" i="15"/>
  <c r="DT32" i="15"/>
  <c r="DJ32" i="15"/>
  <c r="DO32" i="15"/>
  <c r="DU32" i="15"/>
  <c r="DK32" i="15"/>
  <c r="DQ32" i="15"/>
  <c r="DM32" i="15"/>
  <c r="DR32" i="15"/>
  <c r="DN32" i="15"/>
  <c r="DS32" i="15"/>
  <c r="BD14" i="15"/>
  <c r="BH14" i="15"/>
  <c r="BL14" i="15"/>
  <c r="R14" i="15"/>
  <c r="BC14" i="15"/>
  <c r="BG14" i="15"/>
  <c r="BK14" i="15"/>
  <c r="BE14" i="15"/>
  <c r="BM14" i="15"/>
  <c r="BF14" i="15"/>
  <c r="BI14" i="15"/>
  <c r="BB14" i="15"/>
  <c r="BJ14" i="15"/>
  <c r="BD12" i="15"/>
  <c r="BH12" i="15"/>
  <c r="BL12" i="15"/>
  <c r="BE12" i="15"/>
  <c r="BI12" i="15"/>
  <c r="BM12" i="15"/>
  <c r="BB12" i="15"/>
  <c r="BF12" i="15"/>
  <c r="BJ12" i="15"/>
  <c r="BC12" i="15"/>
  <c r="BG12" i="15"/>
  <c r="BK12" i="15"/>
  <c r="FI23" i="15"/>
  <c r="FM23" i="15"/>
  <c r="FQ23" i="15"/>
  <c r="FF23" i="15"/>
  <c r="FJ23" i="15"/>
  <c r="FN23" i="15"/>
  <c r="FG23" i="15"/>
  <c r="FK23" i="15"/>
  <c r="FO23" i="15"/>
  <c r="FH23" i="15"/>
  <c r="FL23" i="15"/>
  <c r="FP23" i="15"/>
  <c r="AE23" i="16"/>
  <c r="AI23" i="16"/>
  <c r="AB23" i="16"/>
  <c r="AF23" i="16"/>
  <c r="AJ23" i="16"/>
  <c r="AC23" i="16"/>
  <c r="AG23" i="16"/>
  <c r="AK23" i="16"/>
  <c r="A23" i="16"/>
  <c r="AD23" i="16"/>
  <c r="AH23" i="16"/>
  <c r="AL23" i="16"/>
  <c r="ET10" i="15"/>
  <c r="EX10" i="15"/>
  <c r="FB10" i="15"/>
  <c r="EU10" i="15"/>
  <c r="EY10" i="15"/>
  <c r="FC10" i="15"/>
  <c r="EV10" i="15"/>
  <c r="EZ10" i="15"/>
  <c r="FD10" i="15"/>
  <c r="EW10" i="15"/>
  <c r="FA10" i="15"/>
  <c r="FE10" i="15"/>
  <c r="EK19" i="15"/>
  <c r="EO19" i="15"/>
  <c r="ES19" i="15"/>
  <c r="EH19" i="15"/>
  <c r="EL19" i="15"/>
  <c r="EP19" i="15"/>
  <c r="EI19" i="15"/>
  <c r="EM19" i="15"/>
  <c r="EQ19" i="15"/>
  <c r="EJ19" i="15"/>
  <c r="EN19" i="15"/>
  <c r="ER19" i="15"/>
  <c r="H72" i="18"/>
  <c r="V18" i="15"/>
  <c r="CY18" i="15"/>
  <c r="DC18" i="15"/>
  <c r="DG18" i="15"/>
  <c r="CZ18" i="15"/>
  <c r="DD18" i="15"/>
  <c r="DH18" i="15"/>
  <c r="DA18" i="15"/>
  <c r="DE18" i="15"/>
  <c r="DI18" i="15"/>
  <c r="CX18" i="15"/>
  <c r="DB18" i="15"/>
  <c r="DF18" i="15"/>
  <c r="EF62" i="14"/>
  <c r="D42" i="16"/>
  <c r="A42" i="15"/>
  <c r="AD42" i="15"/>
  <c r="AH42" i="15"/>
  <c r="AL42" i="15"/>
  <c r="AE42" i="15"/>
  <c r="AE62" i="15" s="1"/>
  <c r="E15" i="17" s="1"/>
  <c r="AI42" i="15"/>
  <c r="AI62" i="15" s="1"/>
  <c r="I15" i="17" s="1"/>
  <c r="AB42" i="15"/>
  <c r="AB62" i="15" s="1"/>
  <c r="B15" i="17" s="1"/>
  <c r="AF42" i="15"/>
  <c r="AJ42" i="15"/>
  <c r="AJ62" i="15" s="1"/>
  <c r="J15" i="17" s="1"/>
  <c r="AC42" i="15"/>
  <c r="AG42" i="15"/>
  <c r="AK42" i="15"/>
  <c r="AK62" i="15" s="1"/>
  <c r="K15" i="17" s="1"/>
  <c r="FG20" i="15"/>
  <c r="FK20" i="15"/>
  <c r="FO20" i="15"/>
  <c r="FH20" i="15"/>
  <c r="FL20" i="15"/>
  <c r="FP20" i="15"/>
  <c r="FI20" i="15"/>
  <c r="FM20" i="15"/>
  <c r="FQ20" i="15"/>
  <c r="FF20" i="15"/>
  <c r="FJ20" i="15"/>
  <c r="FN20" i="15"/>
  <c r="CN8" i="15"/>
  <c r="CR8" i="15"/>
  <c r="CV8" i="15"/>
  <c r="CO8" i="15"/>
  <c r="CS8" i="15"/>
  <c r="CW8" i="15"/>
  <c r="CL8" i="15"/>
  <c r="CP8" i="15"/>
  <c r="CT8" i="15"/>
  <c r="CM8" i="15"/>
  <c r="CQ8" i="15"/>
  <c r="CU8" i="15"/>
  <c r="CA26" i="15"/>
  <c r="CE26" i="15"/>
  <c r="CI26" i="15"/>
  <c r="CB26" i="15"/>
  <c r="CF26" i="15"/>
  <c r="CJ26" i="15"/>
  <c r="T26" i="15"/>
  <c r="CC26" i="15"/>
  <c r="CG26" i="15"/>
  <c r="CK26" i="15"/>
  <c r="BZ26" i="15"/>
  <c r="CD26" i="15"/>
  <c r="CH26" i="15"/>
  <c r="H73" i="18"/>
  <c r="I64" i="18"/>
  <c r="L73" i="18"/>
  <c r="T26" i="17"/>
  <c r="T52" i="17"/>
  <c r="T39" i="17"/>
  <c r="N71" i="18"/>
  <c r="K66" i="18"/>
  <c r="CZ36" i="15"/>
  <c r="DD36" i="15"/>
  <c r="DH36" i="15"/>
  <c r="DA36" i="15"/>
  <c r="DE36" i="15"/>
  <c r="DI36" i="15"/>
  <c r="CX36" i="15"/>
  <c r="DB36" i="15"/>
  <c r="DF36" i="15"/>
  <c r="V36" i="15"/>
  <c r="CY36" i="15"/>
  <c r="DC36" i="15"/>
  <c r="DG36" i="15"/>
  <c r="AR36" i="15"/>
  <c r="AV36" i="15"/>
  <c r="AZ36" i="15"/>
  <c r="AS36" i="15"/>
  <c r="AW36" i="15"/>
  <c r="BA36" i="15"/>
  <c r="Q36" i="15"/>
  <c r="AP36" i="15"/>
  <c r="AT36" i="15"/>
  <c r="AX36" i="15"/>
  <c r="AQ36" i="15"/>
  <c r="AU36" i="15"/>
  <c r="AY36" i="15"/>
  <c r="W36" i="15"/>
  <c r="DL36" i="15"/>
  <c r="DP36" i="15"/>
  <c r="DT36" i="15"/>
  <c r="DM36" i="15"/>
  <c r="DQ36" i="15"/>
  <c r="DU36" i="15"/>
  <c r="DJ36" i="15"/>
  <c r="DN36" i="15"/>
  <c r="DR36" i="15"/>
  <c r="DK36" i="15"/>
  <c r="DO36" i="15"/>
  <c r="DS36" i="15"/>
  <c r="DM11" i="15"/>
  <c r="DQ11" i="15"/>
  <c r="DU11" i="15"/>
  <c r="DJ11" i="15"/>
  <c r="DN11" i="15"/>
  <c r="DR11" i="15"/>
  <c r="DK11" i="15"/>
  <c r="DO11" i="15"/>
  <c r="DS11" i="15"/>
  <c r="DL11" i="15"/>
  <c r="DP11" i="15"/>
  <c r="DT11" i="15"/>
  <c r="BQ7" i="15"/>
  <c r="BU7" i="15"/>
  <c r="BY7" i="15"/>
  <c r="BN7" i="15"/>
  <c r="BR7" i="15"/>
  <c r="BV7" i="15"/>
  <c r="BO7" i="15"/>
  <c r="BS7" i="15"/>
  <c r="BW7" i="15"/>
  <c r="BP7" i="15"/>
  <c r="BT7" i="15"/>
  <c r="BX7" i="15"/>
  <c r="AD62" i="15"/>
  <c r="D15" i="17" s="1"/>
  <c r="EW11" i="15"/>
  <c r="FA11" i="15"/>
  <c r="FE11" i="15"/>
  <c r="ET11" i="15"/>
  <c r="EX11" i="15"/>
  <c r="FB11" i="15"/>
  <c r="EU11" i="15"/>
  <c r="EY11" i="15"/>
  <c r="FC11" i="15"/>
  <c r="EV11" i="15"/>
  <c r="EZ11" i="15"/>
  <c r="FD11" i="15"/>
  <c r="DA7" i="15"/>
  <c r="DE7" i="15"/>
  <c r="DI7" i="15"/>
  <c r="CX7" i="15"/>
  <c r="DB7" i="15"/>
  <c r="DF7" i="15"/>
  <c r="CY7" i="15"/>
  <c r="DC7" i="15"/>
  <c r="DG7" i="15"/>
  <c r="CZ7" i="15"/>
  <c r="DD7" i="15"/>
  <c r="DH7" i="15"/>
  <c r="AG62" i="15"/>
  <c r="G15" i="17" s="1"/>
  <c r="EK7" i="15"/>
  <c r="EO7" i="15"/>
  <c r="ES7" i="15"/>
  <c r="EH7" i="15"/>
  <c r="EL7" i="15"/>
  <c r="EP7" i="15"/>
  <c r="EI7" i="15"/>
  <c r="EM7" i="15"/>
  <c r="EQ7" i="15"/>
  <c r="EJ7" i="15"/>
  <c r="EN7" i="15"/>
  <c r="ER7" i="15"/>
  <c r="CC7" i="15"/>
  <c r="CG7" i="15"/>
  <c r="CK7" i="15"/>
  <c r="BZ7" i="15"/>
  <c r="CD7" i="15"/>
  <c r="CH7" i="15"/>
  <c r="CA7" i="15"/>
  <c r="CE7" i="15"/>
  <c r="CI7" i="15"/>
  <c r="CB7" i="15"/>
  <c r="CF7" i="15"/>
  <c r="CJ7" i="15"/>
  <c r="CQ62" i="14"/>
  <c r="CL62" i="14"/>
  <c r="I81" i="18" s="1"/>
  <c r="CV62" i="14"/>
  <c r="BZ43" i="15"/>
  <c r="CD43" i="15"/>
  <c r="CH43" i="15"/>
  <c r="CA43" i="15"/>
  <c r="CE43" i="15"/>
  <c r="CI43" i="15"/>
  <c r="CB43" i="15"/>
  <c r="CF43" i="15"/>
  <c r="CJ43" i="15"/>
  <c r="T43" i="15"/>
  <c r="CC43" i="15"/>
  <c r="CG43" i="15"/>
  <c r="CK43" i="15"/>
  <c r="EH43" i="15"/>
  <c r="EL43" i="15"/>
  <c r="EP43" i="15"/>
  <c r="EI43" i="15"/>
  <c r="EM43" i="15"/>
  <c r="EQ43" i="15"/>
  <c r="EJ43" i="15"/>
  <c r="EN43" i="15"/>
  <c r="ER43" i="15"/>
  <c r="EK43" i="15"/>
  <c r="EO43" i="15"/>
  <c r="ES43" i="15"/>
  <c r="EJ34" i="15"/>
  <c r="EN34" i="15"/>
  <c r="ER34" i="15"/>
  <c r="EK34" i="15"/>
  <c r="EO34" i="15"/>
  <c r="ES34" i="15"/>
  <c r="EH34" i="15"/>
  <c r="EL34" i="15"/>
  <c r="EP34" i="15"/>
  <c r="EI34" i="15"/>
  <c r="EM34" i="15"/>
  <c r="EQ34" i="15"/>
  <c r="CB34" i="15"/>
  <c r="CF34" i="15"/>
  <c r="CJ34" i="15"/>
  <c r="T34" i="15"/>
  <c r="CC34" i="15"/>
  <c r="CG34" i="15"/>
  <c r="CK34" i="15"/>
  <c r="BZ34" i="15"/>
  <c r="CD34" i="15"/>
  <c r="CH34" i="15"/>
  <c r="CA34" i="15"/>
  <c r="CE34" i="15"/>
  <c r="CI34" i="15"/>
  <c r="O69" i="18"/>
  <c r="BD38" i="15"/>
  <c r="BH38" i="15"/>
  <c r="BL38" i="15"/>
  <c r="BE38" i="15"/>
  <c r="BI38" i="15"/>
  <c r="BM38" i="15"/>
  <c r="BB38" i="15"/>
  <c r="BF38" i="15"/>
  <c r="BJ38" i="15"/>
  <c r="R38" i="15"/>
  <c r="BC38" i="15"/>
  <c r="BG38" i="15"/>
  <c r="BK38" i="15"/>
  <c r="DX38" i="15"/>
  <c r="EB38" i="15"/>
  <c r="EF38" i="15"/>
  <c r="X38" i="15"/>
  <c r="DY38" i="15"/>
  <c r="EC38" i="15"/>
  <c r="EG38" i="15"/>
  <c r="DV38" i="15"/>
  <c r="DZ38" i="15"/>
  <c r="ED38" i="15"/>
  <c r="DW38" i="15"/>
  <c r="EA38" i="15"/>
  <c r="EE38" i="15"/>
  <c r="S38" i="15"/>
  <c r="BP38" i="15"/>
  <c r="BT38" i="15"/>
  <c r="BX38" i="15"/>
  <c r="BQ38" i="15"/>
  <c r="BU38" i="15"/>
  <c r="BY38" i="15"/>
  <c r="BN38" i="15"/>
  <c r="BR38" i="15"/>
  <c r="BV38" i="15"/>
  <c r="BO38" i="15"/>
  <c r="BS38" i="15"/>
  <c r="BW38" i="15"/>
  <c r="EJ40" i="15"/>
  <c r="EN40" i="15"/>
  <c r="ER40" i="15"/>
  <c r="EK40" i="15"/>
  <c r="EO40" i="15"/>
  <c r="ES40" i="15"/>
  <c r="EH40" i="15"/>
  <c r="EL40" i="15"/>
  <c r="EP40" i="15"/>
  <c r="EI40" i="15"/>
  <c r="EM40" i="15"/>
  <c r="EQ40" i="15"/>
  <c r="CB40" i="15"/>
  <c r="CF40" i="15"/>
  <c r="CJ40" i="15"/>
  <c r="T40" i="15"/>
  <c r="CC40" i="15"/>
  <c r="CG40" i="15"/>
  <c r="CK40" i="15"/>
  <c r="BZ40" i="15"/>
  <c r="CD40" i="15"/>
  <c r="CH40" i="15"/>
  <c r="CA40" i="15"/>
  <c r="CE40" i="15"/>
  <c r="CI40" i="15"/>
  <c r="L72" i="18"/>
  <c r="DJ33" i="15"/>
  <c r="DN33" i="15"/>
  <c r="DR33" i="15"/>
  <c r="DK33" i="15"/>
  <c r="DO33" i="15"/>
  <c r="DS33" i="15"/>
  <c r="W33" i="15"/>
  <c r="DL33" i="15"/>
  <c r="DP33" i="15"/>
  <c r="DT33" i="15"/>
  <c r="DM33" i="15"/>
  <c r="DQ33" i="15"/>
  <c r="DU33" i="15"/>
  <c r="BB33" i="15"/>
  <c r="BF33" i="15"/>
  <c r="BJ33" i="15"/>
  <c r="BC33" i="15"/>
  <c r="BG33" i="15"/>
  <c r="BK33" i="15"/>
  <c r="R33" i="15"/>
  <c r="BD33" i="15"/>
  <c r="BH33" i="15"/>
  <c r="BL33" i="15"/>
  <c r="BE33" i="15"/>
  <c r="BI33" i="15"/>
  <c r="BM33" i="15"/>
  <c r="Q33" i="15"/>
  <c r="AP33" i="15"/>
  <c r="AT33" i="15"/>
  <c r="AX33" i="15"/>
  <c r="AQ33" i="15"/>
  <c r="AU33" i="15"/>
  <c r="AY33" i="15"/>
  <c r="AR33" i="15"/>
  <c r="AV33" i="15"/>
  <c r="AZ33" i="15"/>
  <c r="AS33" i="15"/>
  <c r="AW33" i="15"/>
  <c r="BA33" i="15"/>
  <c r="FG16" i="15"/>
  <c r="FK16" i="15"/>
  <c r="FO16" i="15"/>
  <c r="FH16" i="15"/>
  <c r="FL16" i="15"/>
  <c r="FP16" i="15"/>
  <c r="FI16" i="15"/>
  <c r="FM16" i="15"/>
  <c r="FQ16" i="15"/>
  <c r="FF16" i="15"/>
  <c r="FJ16" i="15"/>
  <c r="FN16" i="15"/>
  <c r="DW16" i="15"/>
  <c r="EA16" i="15"/>
  <c r="EE16" i="15"/>
  <c r="DX16" i="15"/>
  <c r="EB16" i="15"/>
  <c r="EF16" i="15"/>
  <c r="DY16" i="15"/>
  <c r="EC16" i="15"/>
  <c r="EG16" i="15"/>
  <c r="X16" i="15"/>
  <c r="DV16" i="15"/>
  <c r="DZ16" i="15"/>
  <c r="ED16" i="15"/>
  <c r="AQ16" i="15"/>
  <c r="AU16" i="15"/>
  <c r="AT16" i="15"/>
  <c r="AY16" i="15"/>
  <c r="AP16" i="15"/>
  <c r="AV16" i="15"/>
  <c r="AZ16" i="15"/>
  <c r="Q16" i="15"/>
  <c r="AR16" i="15"/>
  <c r="AW16" i="15"/>
  <c r="BA16" i="15"/>
  <c r="AS16" i="15"/>
  <c r="AX16" i="15"/>
  <c r="AB16" i="16"/>
  <c r="AF16" i="16"/>
  <c r="AJ16" i="16"/>
  <c r="A16" i="16"/>
  <c r="AC16" i="16"/>
  <c r="AG16" i="16"/>
  <c r="AK16" i="16"/>
  <c r="AD16" i="16"/>
  <c r="AH16" i="16"/>
  <c r="AL16" i="16"/>
  <c r="AE16" i="16"/>
  <c r="AI16" i="16"/>
  <c r="DJ41" i="15"/>
  <c r="DN41" i="15"/>
  <c r="DR41" i="15"/>
  <c r="DK41" i="15"/>
  <c r="DO41" i="15"/>
  <c r="DS41" i="15"/>
  <c r="W41" i="15"/>
  <c r="DL41" i="15"/>
  <c r="DP41" i="15"/>
  <c r="DT41" i="15"/>
  <c r="DM41" i="15"/>
  <c r="DQ41" i="15"/>
  <c r="DU41" i="15"/>
  <c r="CX41" i="15"/>
  <c r="DB41" i="15"/>
  <c r="DF41" i="15"/>
  <c r="V41" i="15"/>
  <c r="CY41" i="15"/>
  <c r="DC41" i="15"/>
  <c r="DG41" i="15"/>
  <c r="CZ41" i="15"/>
  <c r="DD41" i="15"/>
  <c r="DH41" i="15"/>
  <c r="DA41" i="15"/>
  <c r="DE41" i="15"/>
  <c r="DI41" i="15"/>
  <c r="Q41" i="15"/>
  <c r="AP41" i="15"/>
  <c r="AT41" i="15"/>
  <c r="AX41" i="15"/>
  <c r="AQ41" i="15"/>
  <c r="AU41" i="15"/>
  <c r="AY41" i="15"/>
  <c r="AR41" i="15"/>
  <c r="AV41" i="15"/>
  <c r="AZ41" i="15"/>
  <c r="AS41" i="15"/>
  <c r="AW41" i="15"/>
  <c r="BA41" i="15"/>
  <c r="I76" i="18"/>
  <c r="CX30" i="15"/>
  <c r="DB30" i="15"/>
  <c r="DF30" i="15"/>
  <c r="CY30" i="15"/>
  <c r="DD30" i="15"/>
  <c r="DI30" i="15"/>
  <c r="CZ30" i="15"/>
  <c r="DE30" i="15"/>
  <c r="DA30" i="15"/>
  <c r="DG30" i="15"/>
  <c r="V30" i="15"/>
  <c r="DC30" i="15"/>
  <c r="DH30" i="15"/>
  <c r="U30" i="15"/>
  <c r="CL30" i="15"/>
  <c r="CP30" i="15"/>
  <c r="CT30" i="15"/>
  <c r="CN30" i="15"/>
  <c r="CS30" i="15"/>
  <c r="CO30" i="15"/>
  <c r="CU30" i="15"/>
  <c r="CQ30" i="15"/>
  <c r="CV30" i="15"/>
  <c r="CM30" i="15"/>
  <c r="CR30" i="15"/>
  <c r="CW30" i="15"/>
  <c r="DW22" i="15"/>
  <c r="EA22" i="15"/>
  <c r="EE22" i="15"/>
  <c r="DX22" i="15"/>
  <c r="EB22" i="15"/>
  <c r="EF22" i="15"/>
  <c r="X22" i="15"/>
  <c r="DY22" i="15"/>
  <c r="EC22" i="15"/>
  <c r="EG22" i="15"/>
  <c r="DV22" i="15"/>
  <c r="DZ22" i="15"/>
  <c r="ED22" i="15"/>
  <c r="BO22" i="15"/>
  <c r="BS22" i="15"/>
  <c r="BW22" i="15"/>
  <c r="S22" i="15"/>
  <c r="BP22" i="15"/>
  <c r="BT22" i="15"/>
  <c r="BX22" i="15"/>
  <c r="BQ22" i="15"/>
  <c r="BU22" i="15"/>
  <c r="BY22" i="15"/>
  <c r="BN22" i="15"/>
  <c r="BR22" i="15"/>
  <c r="BV22" i="15"/>
  <c r="R22" i="15"/>
  <c r="BC22" i="15"/>
  <c r="BG22" i="15"/>
  <c r="BK22" i="15"/>
  <c r="BD22" i="15"/>
  <c r="BH22" i="15"/>
  <c r="BL22" i="15"/>
  <c r="BE22" i="15"/>
  <c r="BI22" i="15"/>
  <c r="BM22" i="15"/>
  <c r="BB22" i="15"/>
  <c r="BF22" i="15"/>
  <c r="BJ22" i="15"/>
  <c r="DJ39" i="15"/>
  <c r="DN39" i="15"/>
  <c r="DR39" i="15"/>
  <c r="DK39" i="15"/>
  <c r="DO39" i="15"/>
  <c r="DS39" i="15"/>
  <c r="W39" i="15"/>
  <c r="DL39" i="15"/>
  <c r="DP39" i="15"/>
  <c r="DT39" i="15"/>
  <c r="DM39" i="15"/>
  <c r="DQ39" i="15"/>
  <c r="DU39" i="15"/>
  <c r="CX39" i="15"/>
  <c r="DB39" i="15"/>
  <c r="DF39" i="15"/>
  <c r="V39" i="15"/>
  <c r="CY39" i="15"/>
  <c r="DC39" i="15"/>
  <c r="DG39" i="15"/>
  <c r="CZ39" i="15"/>
  <c r="DD39" i="15"/>
  <c r="DH39" i="15"/>
  <c r="DA39" i="15"/>
  <c r="DE39" i="15"/>
  <c r="DI39" i="15"/>
  <c r="Q39" i="15"/>
  <c r="AP39" i="15"/>
  <c r="AT39" i="15"/>
  <c r="AX39" i="15"/>
  <c r="AQ39" i="15"/>
  <c r="AU39" i="15"/>
  <c r="AY39" i="15"/>
  <c r="AR39" i="15"/>
  <c r="AV39" i="15"/>
  <c r="AZ39" i="15"/>
  <c r="AS39" i="15"/>
  <c r="AW39" i="15"/>
  <c r="BA39" i="15"/>
  <c r="EQ62" i="14"/>
  <c r="EL62" i="14"/>
  <c r="EK62" i="14"/>
  <c r="M78" i="18" s="1"/>
  <c r="EU62" i="14"/>
  <c r="FE62" i="14"/>
  <c r="EZ62" i="14"/>
  <c r="FO62" i="14"/>
  <c r="FJ62" i="14"/>
  <c r="FI62" i="14"/>
  <c r="Y53" i="17"/>
  <c r="Y27" i="17"/>
  <c r="Y40" i="17"/>
  <c r="FF28" i="15"/>
  <c r="FJ28" i="15"/>
  <c r="FN28" i="15"/>
  <c r="FH28" i="15"/>
  <c r="FM28" i="15"/>
  <c r="FI28" i="15"/>
  <c r="FO28" i="15"/>
  <c r="FK28" i="15"/>
  <c r="FP28" i="15"/>
  <c r="FG28" i="15"/>
  <c r="FL28" i="15"/>
  <c r="FQ28" i="15"/>
  <c r="DV28" i="15"/>
  <c r="DZ28" i="15"/>
  <c r="ED28" i="15"/>
  <c r="DW28" i="15"/>
  <c r="EB28" i="15"/>
  <c r="EG28" i="15"/>
  <c r="DX28" i="15"/>
  <c r="EC28" i="15"/>
  <c r="DY28" i="15"/>
  <c r="EE28" i="15"/>
  <c r="X28" i="15"/>
  <c r="EA28" i="15"/>
  <c r="EF28" i="15"/>
  <c r="BB28" i="15"/>
  <c r="BF28" i="15"/>
  <c r="BJ28" i="15"/>
  <c r="BE28" i="15"/>
  <c r="BK28" i="15"/>
  <c r="BG28" i="15"/>
  <c r="BL28" i="15"/>
  <c r="R28" i="15"/>
  <c r="BC28" i="15"/>
  <c r="BH28" i="15"/>
  <c r="BM28" i="15"/>
  <c r="BD28" i="15"/>
  <c r="BI28" i="15"/>
  <c r="AC28" i="16"/>
  <c r="AG28" i="16"/>
  <c r="AK28" i="16"/>
  <c r="AB28" i="16"/>
  <c r="AF28" i="16"/>
  <c r="AJ28" i="16"/>
  <c r="AE28" i="16"/>
  <c r="AH28" i="16"/>
  <c r="AI28" i="16"/>
  <c r="A28" i="16"/>
  <c r="AD28" i="16"/>
  <c r="AL28" i="16"/>
  <c r="BQ15" i="15"/>
  <c r="BU15" i="15"/>
  <c r="BY15" i="15"/>
  <c r="S15" i="15"/>
  <c r="BN15" i="15"/>
  <c r="BS15" i="15"/>
  <c r="BX15" i="15"/>
  <c r="BO15" i="15"/>
  <c r="BT15" i="15"/>
  <c r="BP15" i="15"/>
  <c r="BV15" i="15"/>
  <c r="BR15" i="15"/>
  <c r="BW15" i="15"/>
  <c r="FI15" i="15"/>
  <c r="FM15" i="15"/>
  <c r="FQ15" i="15"/>
  <c r="FF15" i="15"/>
  <c r="FK15" i="15"/>
  <c r="FP15" i="15"/>
  <c r="FG15" i="15"/>
  <c r="FL15" i="15"/>
  <c r="FH15" i="15"/>
  <c r="FN15" i="15"/>
  <c r="FJ15" i="15"/>
  <c r="FO15" i="15"/>
  <c r="T15" i="15"/>
  <c r="CC15" i="15"/>
  <c r="CG15" i="15"/>
  <c r="CK15" i="15"/>
  <c r="CD15" i="15"/>
  <c r="CI15" i="15"/>
  <c r="BZ15" i="15"/>
  <c r="CE15" i="15"/>
  <c r="CJ15" i="15"/>
  <c r="CA15" i="15"/>
  <c r="CF15" i="15"/>
  <c r="CB15" i="15"/>
  <c r="CH15" i="15"/>
  <c r="K64" i="18"/>
  <c r="DV13" i="15"/>
  <c r="DZ13" i="15"/>
  <c r="ED13" i="15"/>
  <c r="DX13" i="15"/>
  <c r="EB13" i="15"/>
  <c r="EF13" i="15"/>
  <c r="X13" i="15"/>
  <c r="DY13" i="15"/>
  <c r="EC13" i="15"/>
  <c r="EG13" i="15"/>
  <c r="DW13" i="15"/>
  <c r="EA13" i="15"/>
  <c r="EE13" i="15"/>
  <c r="BN13" i="15"/>
  <c r="BR13" i="15"/>
  <c r="BV13" i="15"/>
  <c r="BO13" i="15"/>
  <c r="BS13" i="15"/>
  <c r="BW13" i="15"/>
  <c r="S13" i="15"/>
  <c r="BP13" i="15"/>
  <c r="BT13" i="15"/>
  <c r="BX13" i="15"/>
  <c r="BQ13" i="15"/>
  <c r="BU13" i="15"/>
  <c r="BY13" i="15"/>
  <c r="BB13" i="15"/>
  <c r="BF13" i="15"/>
  <c r="BJ13" i="15"/>
  <c r="R13" i="15"/>
  <c r="BC13" i="15"/>
  <c r="BG13" i="15"/>
  <c r="BK13" i="15"/>
  <c r="BD13" i="15"/>
  <c r="BH13" i="15"/>
  <c r="BL13" i="15"/>
  <c r="BE13" i="15"/>
  <c r="BI13" i="15"/>
  <c r="BM13" i="15"/>
  <c r="A13" i="16"/>
  <c r="AD13" i="16"/>
  <c r="AH13" i="16"/>
  <c r="AL13" i="16"/>
  <c r="AB13" i="16"/>
  <c r="AF13" i="16"/>
  <c r="AJ13" i="16"/>
  <c r="AC13" i="16"/>
  <c r="AG13" i="16"/>
  <c r="AK13" i="16"/>
  <c r="AE13" i="16"/>
  <c r="AI13" i="16"/>
  <c r="CZ27" i="15"/>
  <c r="DD27" i="15"/>
  <c r="DH27" i="15"/>
  <c r="CY27" i="15"/>
  <c r="DE27" i="15"/>
  <c r="DA27" i="15"/>
  <c r="DF27" i="15"/>
  <c r="DB27" i="15"/>
  <c r="DG27" i="15"/>
  <c r="V27" i="15"/>
  <c r="CX27" i="15"/>
  <c r="DC27" i="15"/>
  <c r="DI27" i="15"/>
  <c r="BQ27" i="15"/>
  <c r="BU27" i="15"/>
  <c r="BY27" i="15"/>
  <c r="BN27" i="15"/>
  <c r="BR27" i="15"/>
  <c r="BV27" i="15"/>
  <c r="S27" i="15"/>
  <c r="BP27" i="15"/>
  <c r="BT27" i="15"/>
  <c r="BX27" i="15"/>
  <c r="BW27" i="15"/>
  <c r="BO27" i="15"/>
  <c r="BS27" i="15"/>
  <c r="AS27" i="15"/>
  <c r="AW27" i="15"/>
  <c r="BA27" i="15"/>
  <c r="Q27" i="15"/>
  <c r="AP27" i="15"/>
  <c r="AT27" i="15"/>
  <c r="AX27" i="15"/>
  <c r="AR27" i="15"/>
  <c r="AV27" i="15"/>
  <c r="AZ27" i="15"/>
  <c r="AQ27" i="15"/>
  <c r="AU27" i="15"/>
  <c r="AY27" i="15"/>
  <c r="BZ37" i="15"/>
  <c r="CD37" i="15"/>
  <c r="CH37" i="15"/>
  <c r="CA37" i="15"/>
  <c r="CE37" i="15"/>
  <c r="CI37" i="15"/>
  <c r="CB37" i="15"/>
  <c r="CF37" i="15"/>
  <c r="CJ37" i="15"/>
  <c r="T37" i="15"/>
  <c r="CC37" i="15"/>
  <c r="CG37" i="15"/>
  <c r="CK37" i="15"/>
  <c r="EH37" i="15"/>
  <c r="EL37" i="15"/>
  <c r="EP37" i="15"/>
  <c r="EI37" i="15"/>
  <c r="EM37" i="15"/>
  <c r="EQ37" i="15"/>
  <c r="EJ37" i="15"/>
  <c r="EN37" i="15"/>
  <c r="ER37" i="15"/>
  <c r="EK37" i="15"/>
  <c r="EO37" i="15"/>
  <c r="ES37" i="15"/>
  <c r="EK25" i="15"/>
  <c r="EO25" i="15"/>
  <c r="ES25" i="15"/>
  <c r="EH25" i="15"/>
  <c r="EL25" i="15"/>
  <c r="EP25" i="15"/>
  <c r="EI25" i="15"/>
  <c r="EM25" i="15"/>
  <c r="EQ25" i="15"/>
  <c r="EJ25" i="15"/>
  <c r="EN25" i="15"/>
  <c r="ER25" i="15"/>
  <c r="T25" i="15"/>
  <c r="CC25" i="15"/>
  <c r="CG25" i="15"/>
  <c r="CK25" i="15"/>
  <c r="BZ25" i="15"/>
  <c r="CD25" i="15"/>
  <c r="CH25" i="15"/>
  <c r="CA25" i="15"/>
  <c r="CE25" i="15"/>
  <c r="CI25" i="15"/>
  <c r="CB25" i="15"/>
  <c r="CF25" i="15"/>
  <c r="CJ25" i="15"/>
  <c r="L69" i="18"/>
  <c r="DJ35" i="15"/>
  <c r="DN35" i="15"/>
  <c r="DR35" i="15"/>
  <c r="DK35" i="15"/>
  <c r="DO35" i="15"/>
  <c r="DS35" i="15"/>
  <c r="W35" i="15"/>
  <c r="DL35" i="15"/>
  <c r="DP35" i="15"/>
  <c r="DT35" i="15"/>
  <c r="DM35" i="15"/>
  <c r="DQ35" i="15"/>
  <c r="DU35" i="15"/>
  <c r="CX35" i="15"/>
  <c r="DB35" i="15"/>
  <c r="DF35" i="15"/>
  <c r="V35" i="15"/>
  <c r="CY35" i="15"/>
  <c r="DC35" i="15"/>
  <c r="DG35" i="15"/>
  <c r="CZ35" i="15"/>
  <c r="DD35" i="15"/>
  <c r="DH35" i="15"/>
  <c r="DA35" i="15"/>
  <c r="DE35" i="15"/>
  <c r="DI35" i="15"/>
  <c r="Q35" i="15"/>
  <c r="AP35" i="15"/>
  <c r="AT35" i="15"/>
  <c r="AX35" i="15"/>
  <c r="AQ35" i="15"/>
  <c r="AU35" i="15"/>
  <c r="AY35" i="15"/>
  <c r="AR35" i="15"/>
  <c r="AV35" i="15"/>
  <c r="AZ35" i="15"/>
  <c r="AS35" i="15"/>
  <c r="AW35" i="15"/>
  <c r="BA35" i="15"/>
  <c r="O84" i="18"/>
  <c r="X40" i="17"/>
  <c r="X27" i="17"/>
  <c r="X53" i="17"/>
  <c r="CE62" i="14"/>
  <c r="BZ62" i="14"/>
  <c r="CJ62" i="14"/>
  <c r="G73" i="18"/>
  <c r="K70" i="18"/>
  <c r="FG9" i="15"/>
  <c r="FK9" i="15"/>
  <c r="FO9" i="15"/>
  <c r="FH9" i="15"/>
  <c r="FL9" i="15"/>
  <c r="FP9" i="15"/>
  <c r="FI9" i="15"/>
  <c r="FM9" i="15"/>
  <c r="FQ9" i="15"/>
  <c r="FF9" i="15"/>
  <c r="FJ9" i="15"/>
  <c r="FN9" i="15"/>
  <c r="BC9" i="15"/>
  <c r="BG9" i="15"/>
  <c r="BK9" i="15"/>
  <c r="BD9" i="15"/>
  <c r="BH9" i="15"/>
  <c r="BL9" i="15"/>
  <c r="BE9" i="15"/>
  <c r="BI9" i="15"/>
  <c r="BM9" i="15"/>
  <c r="BB9" i="15"/>
  <c r="BF9" i="15"/>
  <c r="BJ9" i="15"/>
  <c r="R9" i="16"/>
  <c r="V9" i="16"/>
  <c r="Z9" i="16"/>
  <c r="AD9" i="16"/>
  <c r="AH9" i="16"/>
  <c r="AL9" i="16"/>
  <c r="T9" i="16"/>
  <c r="X9" i="16"/>
  <c r="AB9" i="16"/>
  <c r="AF9" i="16"/>
  <c r="AJ9" i="16"/>
  <c r="Q9" i="16"/>
  <c r="U9" i="16"/>
  <c r="Y9" i="16"/>
  <c r="AC9" i="16"/>
  <c r="AG9" i="16"/>
  <c r="AK9" i="16"/>
  <c r="S9" i="16"/>
  <c r="AI9" i="16"/>
  <c r="W9" i="16"/>
  <c r="AA9" i="16"/>
  <c r="A9" i="16"/>
  <c r="AE9" i="16"/>
  <c r="BQ21" i="15"/>
  <c r="BU21" i="15"/>
  <c r="BY21" i="15"/>
  <c r="BN21" i="15"/>
  <c r="BR21" i="15"/>
  <c r="BV21" i="15"/>
  <c r="BO21" i="15"/>
  <c r="BS21" i="15"/>
  <c r="BW21" i="15"/>
  <c r="S21" i="15"/>
  <c r="BP21" i="15"/>
  <c r="BT21" i="15"/>
  <c r="BX21" i="15"/>
  <c r="BE21" i="15"/>
  <c r="BI21" i="15"/>
  <c r="BM21" i="15"/>
  <c r="BB21" i="15"/>
  <c r="BF21" i="15"/>
  <c r="BJ21" i="15"/>
  <c r="R21" i="15"/>
  <c r="BC21" i="15"/>
  <c r="BG21" i="15"/>
  <c r="BK21" i="15"/>
  <c r="BD21" i="15"/>
  <c r="BH21" i="15"/>
  <c r="BL21" i="15"/>
  <c r="X21" i="15"/>
  <c r="DY21" i="15"/>
  <c r="EC21" i="15"/>
  <c r="EG21" i="15"/>
  <c r="DV21" i="15"/>
  <c r="DZ21" i="15"/>
  <c r="ED21" i="15"/>
  <c r="DW21" i="15"/>
  <c r="EA21" i="15"/>
  <c r="EE21" i="15"/>
  <c r="DX21" i="15"/>
  <c r="EB21" i="15"/>
  <c r="EF21" i="15"/>
  <c r="DM17" i="15"/>
  <c r="DQ17" i="15"/>
  <c r="DU17" i="15"/>
  <c r="DJ17" i="15"/>
  <c r="DN17" i="15"/>
  <c r="DR17" i="15"/>
  <c r="DK17" i="15"/>
  <c r="DO17" i="15"/>
  <c r="DS17" i="15"/>
  <c r="W17" i="15"/>
  <c r="DL17" i="15"/>
  <c r="DP17" i="15"/>
  <c r="DT17" i="15"/>
  <c r="DA17" i="15"/>
  <c r="DE17" i="15"/>
  <c r="DI17" i="15"/>
  <c r="CX17" i="15"/>
  <c r="DB17" i="15"/>
  <c r="DF17" i="15"/>
  <c r="V17" i="15"/>
  <c r="CY17" i="15"/>
  <c r="DC17" i="15"/>
  <c r="DG17" i="15"/>
  <c r="CZ17" i="15"/>
  <c r="DD17" i="15"/>
  <c r="DH17" i="15"/>
  <c r="AS17" i="15"/>
  <c r="AW17" i="15"/>
  <c r="BA17" i="15"/>
  <c r="Q17" i="15"/>
  <c r="AP17" i="15"/>
  <c r="AT17" i="15"/>
  <c r="AX17" i="15"/>
  <c r="AQ17" i="15"/>
  <c r="AU17" i="15"/>
  <c r="AY17" i="15"/>
  <c r="AR17" i="15"/>
  <c r="AV17" i="15"/>
  <c r="AZ17" i="15"/>
  <c r="DX32" i="15"/>
  <c r="EB32" i="15"/>
  <c r="EF32" i="15"/>
  <c r="X32" i="15"/>
  <c r="DZ32" i="15"/>
  <c r="EE32" i="15"/>
  <c r="DV32" i="15"/>
  <c r="EA32" i="15"/>
  <c r="EG32" i="15"/>
  <c r="DW32" i="15"/>
  <c r="EC32" i="15"/>
  <c r="DY32" i="15"/>
  <c r="ED32" i="15"/>
  <c r="EV32" i="15"/>
  <c r="EZ32" i="15"/>
  <c r="FD32" i="15"/>
  <c r="EU32" i="15"/>
  <c r="FA32" i="15"/>
  <c r="EW32" i="15"/>
  <c r="FB32" i="15"/>
  <c r="EX32" i="15"/>
  <c r="FC32" i="15"/>
  <c r="ET32" i="15"/>
  <c r="EY32" i="15"/>
  <c r="FE32" i="15"/>
  <c r="S32" i="15"/>
  <c r="BP32" i="15"/>
  <c r="BT32" i="15"/>
  <c r="BX32" i="15"/>
  <c r="BN32" i="15"/>
  <c r="BS32" i="15"/>
  <c r="BY32" i="15"/>
  <c r="BO32" i="15"/>
  <c r="BU32" i="15"/>
  <c r="BQ32" i="15"/>
  <c r="BV32" i="15"/>
  <c r="BR32" i="15"/>
  <c r="BW32" i="15"/>
  <c r="EJ14" i="15"/>
  <c r="EN14" i="15"/>
  <c r="ER14" i="15"/>
  <c r="EI14" i="15"/>
  <c r="EM14" i="15"/>
  <c r="EQ14" i="15"/>
  <c r="EO14" i="15"/>
  <c r="EH14" i="15"/>
  <c r="EP14" i="15"/>
  <c r="EK14" i="15"/>
  <c r="ES14" i="15"/>
  <c r="EL14" i="15"/>
  <c r="CB14" i="15"/>
  <c r="CF14" i="15"/>
  <c r="CJ14" i="15"/>
  <c r="CA14" i="15"/>
  <c r="CE14" i="15"/>
  <c r="CI14" i="15"/>
  <c r="T14" i="15"/>
  <c r="CC14" i="15"/>
  <c r="CK14" i="15"/>
  <c r="CD14" i="15"/>
  <c r="CG14" i="15"/>
  <c r="BZ14" i="15"/>
  <c r="CH14" i="15"/>
  <c r="FG14" i="15"/>
  <c r="FK14" i="15"/>
  <c r="FO14" i="15"/>
  <c r="FF14" i="15"/>
  <c r="FL14" i="15"/>
  <c r="FQ14" i="15"/>
  <c r="FH14" i="15"/>
  <c r="FM14" i="15"/>
  <c r="FI14" i="15"/>
  <c r="FN14" i="15"/>
  <c r="FJ14" i="15"/>
  <c r="FP14" i="15"/>
  <c r="AE14" i="16"/>
  <c r="AI14" i="16"/>
  <c r="AF14" i="16"/>
  <c r="AK14" i="16"/>
  <c r="AB14" i="16"/>
  <c r="AG14" i="16"/>
  <c r="AL14" i="16"/>
  <c r="A14" i="16"/>
  <c r="AC14" i="16"/>
  <c r="AH14" i="16"/>
  <c r="AD14" i="16"/>
  <c r="AJ14" i="16"/>
  <c r="EJ12" i="15"/>
  <c r="EN12" i="15"/>
  <c r="ER12" i="15"/>
  <c r="EK12" i="15"/>
  <c r="EO12" i="15"/>
  <c r="ES12" i="15"/>
  <c r="EH12" i="15"/>
  <c r="EL12" i="15"/>
  <c r="EP12" i="15"/>
  <c r="EI12" i="15"/>
  <c r="EM12" i="15"/>
  <c r="EQ12" i="15"/>
  <c r="CB12" i="15"/>
  <c r="CF12" i="15"/>
  <c r="CJ12" i="15"/>
  <c r="CC12" i="15"/>
  <c r="CG12" i="15"/>
  <c r="CK12" i="15"/>
  <c r="BZ12" i="15"/>
  <c r="CD12" i="15"/>
  <c r="CH12" i="15"/>
  <c r="CA12" i="15"/>
  <c r="CE12" i="15"/>
  <c r="CI12" i="15"/>
  <c r="R12" i="16"/>
  <c r="AC12" i="16" s="1"/>
  <c r="V12" i="16"/>
  <c r="AG12" i="16" s="1"/>
  <c r="Z12" i="16"/>
  <c r="AK12" i="16" s="1"/>
  <c r="S12" i="16"/>
  <c r="AD12" i="16" s="1"/>
  <c r="X12" i="16"/>
  <c r="AI12" i="16" s="1"/>
  <c r="A12" i="16"/>
  <c r="T12" i="16"/>
  <c r="AE12" i="16" s="1"/>
  <c r="Y12" i="16"/>
  <c r="AJ12" i="16" s="1"/>
  <c r="U12" i="16"/>
  <c r="AF12" i="16" s="1"/>
  <c r="AA12" i="16"/>
  <c r="AL12" i="16" s="1"/>
  <c r="Q12" i="16"/>
  <c r="AB12" i="16" s="1"/>
  <c r="W12" i="16"/>
  <c r="AH12" i="16" s="1"/>
  <c r="DM23" i="15"/>
  <c r="DQ23" i="15"/>
  <c r="DU23" i="15"/>
  <c r="DJ23" i="15"/>
  <c r="DN23" i="15"/>
  <c r="DR23" i="15"/>
  <c r="DK23" i="15"/>
  <c r="DO23" i="15"/>
  <c r="DS23" i="15"/>
  <c r="W23" i="15"/>
  <c r="DL23" i="15"/>
  <c r="DP23" i="15"/>
  <c r="DT23" i="15"/>
  <c r="DA23" i="15"/>
  <c r="DE23" i="15"/>
  <c r="DI23" i="15"/>
  <c r="CX23" i="15"/>
  <c r="DB23" i="15"/>
  <c r="DF23" i="15"/>
  <c r="V23" i="15"/>
  <c r="CY23" i="15"/>
  <c r="DC23" i="15"/>
  <c r="DG23" i="15"/>
  <c r="CZ23" i="15"/>
  <c r="DD23" i="15"/>
  <c r="DH23" i="15"/>
  <c r="AS23" i="15"/>
  <c r="AW23" i="15"/>
  <c r="BA23" i="15"/>
  <c r="Q23" i="15"/>
  <c r="AP23" i="15"/>
  <c r="AT23" i="15"/>
  <c r="AX23" i="15"/>
  <c r="AQ23" i="15"/>
  <c r="AU23" i="15"/>
  <c r="AY23" i="15"/>
  <c r="AR23" i="15"/>
  <c r="AV23" i="15"/>
  <c r="AZ23" i="15"/>
  <c r="BZ10" i="15"/>
  <c r="CD10" i="15"/>
  <c r="CH10" i="15"/>
  <c r="CA10" i="15"/>
  <c r="CE10" i="15"/>
  <c r="CI10" i="15"/>
  <c r="CB10" i="15"/>
  <c r="CF10" i="15"/>
  <c r="CJ10" i="15"/>
  <c r="CC10" i="15"/>
  <c r="CG10" i="15"/>
  <c r="CK10" i="15"/>
  <c r="CX10" i="15"/>
  <c r="DB10" i="15"/>
  <c r="DF10" i="15"/>
  <c r="CY10" i="15"/>
  <c r="DC10" i="15"/>
  <c r="DG10" i="15"/>
  <c r="CZ10" i="15"/>
  <c r="DD10" i="15"/>
  <c r="DH10" i="15"/>
  <c r="DA10" i="15"/>
  <c r="DE10" i="15"/>
  <c r="DI10" i="15"/>
  <c r="FI19" i="15"/>
  <c r="FM19" i="15"/>
  <c r="FQ19" i="15"/>
  <c r="FF19" i="15"/>
  <c r="FJ19" i="15"/>
  <c r="FN19" i="15"/>
  <c r="FG19" i="15"/>
  <c r="FK19" i="15"/>
  <c r="FO19" i="15"/>
  <c r="FH19" i="15"/>
  <c r="FL19" i="15"/>
  <c r="FP19" i="15"/>
  <c r="EW19" i="15"/>
  <c r="FA19" i="15"/>
  <c r="FE19" i="15"/>
  <c r="ET19" i="15"/>
  <c r="EX19" i="15"/>
  <c r="FB19" i="15"/>
  <c r="EU19" i="15"/>
  <c r="EY19" i="15"/>
  <c r="FC19" i="15"/>
  <c r="EV19" i="15"/>
  <c r="EZ19" i="15"/>
  <c r="FD19" i="15"/>
  <c r="CO19" i="15"/>
  <c r="CS19" i="15"/>
  <c r="CW19" i="15"/>
  <c r="U19" i="15"/>
  <c r="CL19" i="15"/>
  <c r="CP19" i="15"/>
  <c r="CT19" i="15"/>
  <c r="CM19" i="15"/>
  <c r="CQ19" i="15"/>
  <c r="CU19" i="15"/>
  <c r="CN19" i="15"/>
  <c r="CR19" i="15"/>
  <c r="CV19" i="15"/>
  <c r="A19" i="16"/>
  <c r="AD19" i="16"/>
  <c r="AH19" i="16"/>
  <c r="AL19" i="16"/>
  <c r="AB19" i="16"/>
  <c r="AF19" i="16"/>
  <c r="AJ19" i="16"/>
  <c r="AC19" i="16"/>
  <c r="AG19" i="16"/>
  <c r="AK19" i="16"/>
  <c r="AE19" i="16"/>
  <c r="AI19" i="16"/>
  <c r="CZ29" i="15"/>
  <c r="DD29" i="15"/>
  <c r="DH29" i="15"/>
  <c r="DB29" i="15"/>
  <c r="DG29" i="15"/>
  <c r="V29" i="15"/>
  <c r="CX29" i="15"/>
  <c r="DC29" i="15"/>
  <c r="DI29" i="15"/>
  <c r="CY29" i="15"/>
  <c r="DE29" i="15"/>
  <c r="DA29" i="15"/>
  <c r="DF29" i="15"/>
  <c r="EJ29" i="15"/>
  <c r="EN29" i="15"/>
  <c r="ER29" i="15"/>
  <c r="EH29" i="15"/>
  <c r="EM29" i="15"/>
  <c r="ES29" i="15"/>
  <c r="EI29" i="15"/>
  <c r="EO29" i="15"/>
  <c r="EK29" i="15"/>
  <c r="EP29" i="15"/>
  <c r="EL29" i="15"/>
  <c r="EQ29" i="15"/>
  <c r="FH29" i="15"/>
  <c r="FL29" i="15"/>
  <c r="FP29" i="15"/>
  <c r="FI29" i="15"/>
  <c r="FN29" i="15"/>
  <c r="FJ29" i="15"/>
  <c r="FO29" i="15"/>
  <c r="FF29" i="15"/>
  <c r="FK29" i="15"/>
  <c r="FQ29" i="15"/>
  <c r="FG29" i="15"/>
  <c r="FM29" i="15"/>
  <c r="AE29" i="16"/>
  <c r="AI29" i="16"/>
  <c r="AB29" i="16"/>
  <c r="AF29" i="16"/>
  <c r="AJ29" i="16"/>
  <c r="AC29" i="16"/>
  <c r="AG29" i="16"/>
  <c r="AK29" i="16"/>
  <c r="A29" i="16"/>
  <c r="AD29" i="16"/>
  <c r="AH29" i="16"/>
  <c r="AL29" i="16"/>
  <c r="CM24" i="15"/>
  <c r="CQ24" i="15"/>
  <c r="CU24" i="15"/>
  <c r="CN24" i="15"/>
  <c r="CR24" i="15"/>
  <c r="CV24" i="15"/>
  <c r="CO24" i="15"/>
  <c r="CS24" i="15"/>
  <c r="CW24" i="15"/>
  <c r="U24" i="15"/>
  <c r="CL24" i="15"/>
  <c r="CP24" i="15"/>
  <c r="CT24" i="15"/>
  <c r="FG24" i="15"/>
  <c r="FK24" i="15"/>
  <c r="FO24" i="15"/>
  <c r="FH24" i="15"/>
  <c r="FL24" i="15"/>
  <c r="FP24" i="15"/>
  <c r="FI24" i="15"/>
  <c r="FM24" i="15"/>
  <c r="FQ24" i="15"/>
  <c r="FF24" i="15"/>
  <c r="FJ24" i="15"/>
  <c r="FN24" i="15"/>
  <c r="EU24" i="15"/>
  <c r="EY24" i="15"/>
  <c r="FC24" i="15"/>
  <c r="EV24" i="15"/>
  <c r="EZ24" i="15"/>
  <c r="FD24" i="15"/>
  <c r="EW24" i="15"/>
  <c r="FA24" i="15"/>
  <c r="FE24" i="15"/>
  <c r="ET24" i="15"/>
  <c r="EX24" i="15"/>
  <c r="FB24" i="15"/>
  <c r="DW18" i="15"/>
  <c r="EA18" i="15"/>
  <c r="EE18" i="15"/>
  <c r="DX18" i="15"/>
  <c r="EB18" i="15"/>
  <c r="EF18" i="15"/>
  <c r="X18" i="15"/>
  <c r="DY18" i="15"/>
  <c r="EC18" i="15"/>
  <c r="EG18" i="15"/>
  <c r="DV18" i="15"/>
  <c r="DZ18" i="15"/>
  <c r="ED18" i="15"/>
  <c r="BO18" i="15"/>
  <c r="BS18" i="15"/>
  <c r="BW18" i="15"/>
  <c r="S18" i="15"/>
  <c r="BP18" i="15"/>
  <c r="BT18" i="15"/>
  <c r="BX18" i="15"/>
  <c r="BQ18" i="15"/>
  <c r="BU18" i="15"/>
  <c r="BY18" i="15"/>
  <c r="BN18" i="15"/>
  <c r="BR18" i="15"/>
  <c r="BV18" i="15"/>
  <c r="R18" i="15"/>
  <c r="BC18" i="15"/>
  <c r="BG18" i="15"/>
  <c r="BK18" i="15"/>
  <c r="BD18" i="15"/>
  <c r="BH18" i="15"/>
  <c r="BL18" i="15"/>
  <c r="BE18" i="15"/>
  <c r="BI18" i="15"/>
  <c r="BM18" i="15"/>
  <c r="BB18" i="15"/>
  <c r="BF18" i="15"/>
  <c r="BJ18" i="15"/>
  <c r="BJ62" i="14"/>
  <c r="BI62" i="14"/>
  <c r="BD62" i="14"/>
  <c r="BS62" i="14"/>
  <c r="BN62" i="14"/>
  <c r="BX62" i="14"/>
  <c r="DW62" i="14"/>
  <c r="EG62" i="14"/>
  <c r="EB62" i="14"/>
  <c r="DJ42" i="14"/>
  <c r="DJ62" i="14" s="1"/>
  <c r="DN42" i="14"/>
  <c r="DN62" i="14" s="1"/>
  <c r="DR42" i="14"/>
  <c r="DR62" i="14" s="1"/>
  <c r="DK42" i="14"/>
  <c r="DK62" i="14" s="1"/>
  <c r="DO42" i="14"/>
  <c r="DO62" i="14" s="1"/>
  <c r="DS42" i="14"/>
  <c r="DS62" i="14" s="1"/>
  <c r="DL42" i="14"/>
  <c r="DL62" i="14" s="1"/>
  <c r="DP42" i="14"/>
  <c r="DP62" i="14" s="1"/>
  <c r="DT42" i="14"/>
  <c r="DT62" i="14" s="1"/>
  <c r="W42" i="14"/>
  <c r="W62" i="14" s="1"/>
  <c r="H32" i="17" s="1"/>
  <c r="DM42" i="14"/>
  <c r="DM62" i="14" s="1"/>
  <c r="DQ42" i="14"/>
  <c r="DQ62" i="14" s="1"/>
  <c r="DU42" i="14"/>
  <c r="DU62" i="14" s="1"/>
  <c r="CX42" i="14"/>
  <c r="CX62" i="14" s="1"/>
  <c r="DB42" i="14"/>
  <c r="DB62" i="14" s="1"/>
  <c r="DF42" i="14"/>
  <c r="DF62" i="14" s="1"/>
  <c r="CY42" i="14"/>
  <c r="CY62" i="14" s="1"/>
  <c r="DC42" i="14"/>
  <c r="DC62" i="14" s="1"/>
  <c r="DG42" i="14"/>
  <c r="DG62" i="14" s="1"/>
  <c r="V42" i="14"/>
  <c r="V62" i="14" s="1"/>
  <c r="G32" i="17" s="1"/>
  <c r="CZ42" i="14"/>
  <c r="CZ62" i="14" s="1"/>
  <c r="DD42" i="14"/>
  <c r="DD62" i="14" s="1"/>
  <c r="DH42" i="14"/>
  <c r="DH62" i="14" s="1"/>
  <c r="DA42" i="14"/>
  <c r="DA62" i="14" s="1"/>
  <c r="DE42" i="14"/>
  <c r="DE62" i="14" s="1"/>
  <c r="DI42" i="14"/>
  <c r="DI62" i="14" s="1"/>
  <c r="AX42" i="14"/>
  <c r="AX62" i="14" s="1"/>
  <c r="Q42" i="14"/>
  <c r="Q62" i="14" s="1"/>
  <c r="B32" i="17" s="1"/>
  <c r="AY42" i="14"/>
  <c r="AY62" i="14" s="1"/>
  <c r="AZ42" i="14"/>
  <c r="AZ62" i="14" s="1"/>
  <c r="BA42" i="14"/>
  <c r="BA62" i="14" s="1"/>
  <c r="AQ20" i="15"/>
  <c r="AU20" i="15"/>
  <c r="AY20" i="15"/>
  <c r="AR20" i="15"/>
  <c r="AV20" i="15"/>
  <c r="AZ20" i="15"/>
  <c r="AS20" i="15"/>
  <c r="AW20" i="15"/>
  <c r="BA20" i="15"/>
  <c r="Q20" i="15"/>
  <c r="AP20" i="15"/>
  <c r="AT20" i="15"/>
  <c r="AX20" i="15"/>
  <c r="DK20" i="15"/>
  <c r="DO20" i="15"/>
  <c r="DS20" i="15"/>
  <c r="W20" i="15"/>
  <c r="DL20" i="15"/>
  <c r="DP20" i="15"/>
  <c r="DT20" i="15"/>
  <c r="DM20" i="15"/>
  <c r="DQ20" i="15"/>
  <c r="DU20" i="15"/>
  <c r="DJ20" i="15"/>
  <c r="DN20" i="15"/>
  <c r="DR20" i="15"/>
  <c r="V20" i="15"/>
  <c r="CY20" i="15"/>
  <c r="DC20" i="15"/>
  <c r="DG20" i="15"/>
  <c r="CZ20" i="15"/>
  <c r="DD20" i="15"/>
  <c r="DH20" i="15"/>
  <c r="DA20" i="15"/>
  <c r="DE20" i="15"/>
  <c r="DI20" i="15"/>
  <c r="CX20" i="15"/>
  <c r="DB20" i="15"/>
  <c r="DF20" i="15"/>
  <c r="EV8" i="15"/>
  <c r="EZ8" i="15"/>
  <c r="FD8" i="15"/>
  <c r="EW8" i="15"/>
  <c r="FA8" i="15"/>
  <c r="FE8" i="15"/>
  <c r="ET8" i="15"/>
  <c r="EX8" i="15"/>
  <c r="FB8" i="15"/>
  <c r="EU8" i="15"/>
  <c r="EY8" i="15"/>
  <c r="FC8" i="15"/>
  <c r="AR8" i="15"/>
  <c r="AV8" i="15"/>
  <c r="AZ8" i="15"/>
  <c r="AS8" i="15"/>
  <c r="AW8" i="15"/>
  <c r="BA8" i="15"/>
  <c r="AP8" i="15"/>
  <c r="AT8" i="15"/>
  <c r="AX8" i="15"/>
  <c r="AQ8" i="15"/>
  <c r="AU8" i="15"/>
  <c r="AY8" i="15"/>
  <c r="CB8" i="15"/>
  <c r="CF8" i="15"/>
  <c r="CJ8" i="15"/>
  <c r="CC8" i="15"/>
  <c r="CG8" i="15"/>
  <c r="CK8" i="15"/>
  <c r="BZ8" i="15"/>
  <c r="CD8" i="15"/>
  <c r="CH8" i="15"/>
  <c r="CA8" i="15"/>
  <c r="CE8" i="15"/>
  <c r="CI8" i="15"/>
  <c r="CM26" i="15"/>
  <c r="CQ26" i="15"/>
  <c r="CU26" i="15"/>
  <c r="CN26" i="15"/>
  <c r="CR26" i="15"/>
  <c r="CV26" i="15"/>
  <c r="CO26" i="15"/>
  <c r="CS26" i="15"/>
  <c r="CW26" i="15"/>
  <c r="U26" i="15"/>
  <c r="CL26" i="15"/>
  <c r="CP26" i="15"/>
  <c r="CT26" i="15"/>
  <c r="FG26" i="15"/>
  <c r="FK26" i="15"/>
  <c r="FO26" i="15"/>
  <c r="FH26" i="15"/>
  <c r="FL26" i="15"/>
  <c r="FP26" i="15"/>
  <c r="FF26" i="15"/>
  <c r="FJ26" i="15"/>
  <c r="FN26" i="15"/>
  <c r="FI26" i="15"/>
  <c r="FM26" i="15"/>
  <c r="FQ26" i="15"/>
  <c r="EU26" i="15"/>
  <c r="EY26" i="15"/>
  <c r="FC26" i="15"/>
  <c r="EV26" i="15"/>
  <c r="EZ26" i="15"/>
  <c r="FD26" i="15"/>
  <c r="ET26" i="15"/>
  <c r="EX26" i="15"/>
  <c r="FB26" i="15"/>
  <c r="EW26" i="15"/>
  <c r="FA26" i="15"/>
  <c r="FE26" i="15"/>
  <c r="N64" i="18"/>
  <c r="I69" i="18"/>
  <c r="O66" i="18"/>
  <c r="G66" i="18"/>
  <c r="N68" i="18"/>
  <c r="G64" i="18"/>
  <c r="M64" i="18"/>
  <c r="H65" i="18"/>
  <c r="O73" i="18"/>
  <c r="M66" i="18"/>
  <c r="M73" i="18"/>
  <c r="I65" i="18"/>
  <c r="G83" i="18" l="1"/>
  <c r="H83" i="18"/>
  <c r="N81" i="18"/>
  <c r="I79" i="18"/>
  <c r="I80" i="18"/>
  <c r="N83" i="18"/>
  <c r="I78" i="18"/>
  <c r="G77" i="18"/>
  <c r="M77" i="18"/>
  <c r="F77" i="18"/>
  <c r="O79" i="18"/>
  <c r="E84" i="18"/>
  <c r="E83" i="18"/>
  <c r="E86" i="18"/>
  <c r="E85" i="18"/>
  <c r="J75" i="18"/>
  <c r="J86" i="18"/>
  <c r="J82" i="18"/>
  <c r="J85" i="18"/>
  <c r="J79" i="18"/>
  <c r="J80" i="18"/>
  <c r="J78" i="18"/>
  <c r="J76" i="18"/>
  <c r="J84" i="18"/>
  <c r="J77" i="18"/>
  <c r="J83" i="18"/>
  <c r="J81" i="18"/>
  <c r="U53" i="17"/>
  <c r="U27" i="17"/>
  <c r="U40" i="17"/>
  <c r="H84" i="18"/>
  <c r="R53" i="17"/>
  <c r="R27" i="17"/>
  <c r="R40" i="17"/>
  <c r="V53" i="17"/>
  <c r="V27" i="17"/>
  <c r="V40" i="17"/>
  <c r="S27" i="17"/>
  <c r="S40" i="17"/>
  <c r="S53" i="17"/>
  <c r="K86" i="18"/>
  <c r="K75" i="18"/>
  <c r="K81" i="18"/>
  <c r="K77" i="18"/>
  <c r="K82" i="18"/>
  <c r="K83" i="18"/>
  <c r="K76" i="18"/>
  <c r="K80" i="18"/>
  <c r="K78" i="18"/>
  <c r="K84" i="18"/>
  <c r="K79" i="18"/>
  <c r="K85" i="18"/>
  <c r="Q53" i="17"/>
  <c r="Q27" i="17"/>
  <c r="Q40" i="17"/>
  <c r="T40" i="17"/>
  <c r="T53" i="17"/>
  <c r="T27" i="17"/>
  <c r="O27" i="17"/>
  <c r="O53" i="17"/>
  <c r="O40" i="17"/>
  <c r="L75" i="18"/>
  <c r="L86" i="18"/>
  <c r="L77" i="18"/>
  <c r="L79" i="18"/>
  <c r="L82" i="18"/>
  <c r="L83" i="18"/>
  <c r="L81" i="18"/>
  <c r="L76" i="18"/>
  <c r="L84" i="18"/>
  <c r="L80" i="18"/>
  <c r="L85" i="18"/>
  <c r="L78" i="18"/>
  <c r="EJ19" i="16"/>
  <c r="EN19" i="16"/>
  <c r="ER19" i="16"/>
  <c r="EI19" i="16"/>
  <c r="EM19" i="16"/>
  <c r="EQ19" i="16"/>
  <c r="EO19" i="16"/>
  <c r="EH19" i="16"/>
  <c r="EP19" i="16"/>
  <c r="EK19" i="16"/>
  <c r="ES19" i="16"/>
  <c r="EL19" i="16"/>
  <c r="BN9" i="16"/>
  <c r="BR9" i="16"/>
  <c r="BV9" i="16"/>
  <c r="BO9" i="16"/>
  <c r="BS9" i="16"/>
  <c r="BW9" i="16"/>
  <c r="BQ9" i="16"/>
  <c r="BY9" i="16"/>
  <c r="BT9" i="16"/>
  <c r="BU9" i="16"/>
  <c r="BP9" i="16"/>
  <c r="BX9" i="16"/>
  <c r="AR13" i="16"/>
  <c r="AV13" i="16"/>
  <c r="AZ13" i="16"/>
  <c r="Q13" i="16"/>
  <c r="AP13" i="16"/>
  <c r="AT13" i="16"/>
  <c r="AX13" i="16"/>
  <c r="AQ13" i="16"/>
  <c r="AU13" i="16"/>
  <c r="AY13" i="16"/>
  <c r="AS13" i="16"/>
  <c r="AW13" i="16"/>
  <c r="BA13" i="16"/>
  <c r="AP16" i="16"/>
  <c r="AT16" i="16"/>
  <c r="AX16" i="16"/>
  <c r="AQ16" i="16"/>
  <c r="AU16" i="16"/>
  <c r="AY16" i="16"/>
  <c r="Q16" i="16"/>
  <c r="AR16" i="16"/>
  <c r="AV16" i="16"/>
  <c r="AZ16" i="16"/>
  <c r="AS16" i="16"/>
  <c r="AW16" i="16"/>
  <c r="BA16" i="16"/>
  <c r="S42" i="15"/>
  <c r="S62" i="15" s="1"/>
  <c r="D33" i="17" s="1"/>
  <c r="BP42" i="15"/>
  <c r="BT42" i="15"/>
  <c r="BX42" i="15"/>
  <c r="BQ42" i="15"/>
  <c r="BU42" i="15"/>
  <c r="BY42" i="15"/>
  <c r="BY62" i="15" s="1"/>
  <c r="BN42" i="15"/>
  <c r="BR42" i="15"/>
  <c r="BR62" i="15" s="1"/>
  <c r="BV42" i="15"/>
  <c r="BO42" i="15"/>
  <c r="BO62" i="15" s="1"/>
  <c r="BS42" i="15"/>
  <c r="BW42" i="15"/>
  <c r="DM23" i="16"/>
  <c r="DQ23" i="16"/>
  <c r="DU23" i="16"/>
  <c r="DJ23" i="16"/>
  <c r="DN23" i="16"/>
  <c r="DR23" i="16"/>
  <c r="DK23" i="16"/>
  <c r="DO23" i="16"/>
  <c r="DS23" i="16"/>
  <c r="W23" i="16"/>
  <c r="DL23" i="16"/>
  <c r="DP23" i="16"/>
  <c r="DT23" i="16"/>
  <c r="O80" i="18"/>
  <c r="EI43" i="16"/>
  <c r="EM43" i="16"/>
  <c r="EQ43" i="16"/>
  <c r="EJ43" i="16"/>
  <c r="EN43" i="16"/>
  <c r="ER43" i="16"/>
  <c r="EK43" i="16"/>
  <c r="EO43" i="16"/>
  <c r="ES43" i="16"/>
  <c r="EH43" i="16"/>
  <c r="EL43" i="16"/>
  <c r="EP43" i="16"/>
  <c r="FI29" i="16"/>
  <c r="FM29" i="16"/>
  <c r="FQ29" i="16"/>
  <c r="FF29" i="16"/>
  <c r="FJ29" i="16"/>
  <c r="FN29" i="16"/>
  <c r="FG29" i="16"/>
  <c r="FK29" i="16"/>
  <c r="FO29" i="16"/>
  <c r="FH29" i="16"/>
  <c r="FL29" i="16"/>
  <c r="FP29" i="16"/>
  <c r="EW29" i="16"/>
  <c r="FA29" i="16"/>
  <c r="FE29" i="16"/>
  <c r="ET29" i="16"/>
  <c r="EX29" i="16"/>
  <c r="FB29" i="16"/>
  <c r="EU29" i="16"/>
  <c r="EY29" i="16"/>
  <c r="FC29" i="16"/>
  <c r="EV29" i="16"/>
  <c r="EZ29" i="16"/>
  <c r="FD29" i="16"/>
  <c r="CO29" i="16"/>
  <c r="CS29" i="16"/>
  <c r="CW29" i="16"/>
  <c r="U29" i="16"/>
  <c r="CL29" i="16"/>
  <c r="CP29" i="16"/>
  <c r="CT29" i="16"/>
  <c r="CM29" i="16"/>
  <c r="CQ29" i="16"/>
  <c r="CU29" i="16"/>
  <c r="CN29" i="16"/>
  <c r="CR29" i="16"/>
  <c r="CV29" i="16"/>
  <c r="CZ19" i="16"/>
  <c r="DD19" i="16"/>
  <c r="DH19" i="16"/>
  <c r="V19" i="16"/>
  <c r="CY19" i="16"/>
  <c r="DC19" i="16"/>
  <c r="DG19" i="16"/>
  <c r="DA19" i="16"/>
  <c r="DI19" i="16"/>
  <c r="DB19" i="16"/>
  <c r="DE19" i="16"/>
  <c r="CX19" i="16"/>
  <c r="DF19" i="16"/>
  <c r="AR19" i="16"/>
  <c r="AV19" i="16"/>
  <c r="AZ19" i="16"/>
  <c r="Q19" i="16"/>
  <c r="AP19" i="16"/>
  <c r="AT19" i="16"/>
  <c r="AX19" i="16"/>
  <c r="AQ19" i="16"/>
  <c r="AU19" i="16"/>
  <c r="AY19" i="16"/>
  <c r="AS19" i="16"/>
  <c r="AW19" i="16"/>
  <c r="BA19" i="16"/>
  <c r="CL12" i="16"/>
  <c r="CP12" i="16"/>
  <c r="CT12" i="16"/>
  <c r="CN12" i="16"/>
  <c r="CR12" i="16"/>
  <c r="CV12" i="16"/>
  <c r="CO12" i="16"/>
  <c r="CS12" i="16"/>
  <c r="CW12" i="16"/>
  <c r="CQ12" i="16"/>
  <c r="CU12" i="16"/>
  <c r="CM12" i="16"/>
  <c r="DV12" i="16"/>
  <c r="DZ12" i="16"/>
  <c r="ED12" i="16"/>
  <c r="DX12" i="16"/>
  <c r="EB12" i="16"/>
  <c r="EF12" i="16"/>
  <c r="DY12" i="16"/>
  <c r="EC12" i="16"/>
  <c r="EG12" i="16"/>
  <c r="DW12" i="16"/>
  <c r="EA12" i="16"/>
  <c r="EE12" i="16"/>
  <c r="BD12" i="16"/>
  <c r="BH12" i="16"/>
  <c r="BL12" i="16"/>
  <c r="BF12" i="16"/>
  <c r="BK12" i="16"/>
  <c r="BC12" i="16"/>
  <c r="BI12" i="16"/>
  <c r="BE12" i="16"/>
  <c r="BJ12" i="16"/>
  <c r="BB12" i="16"/>
  <c r="BG12" i="16"/>
  <c r="BM12" i="16"/>
  <c r="DM14" i="16"/>
  <c r="DQ14" i="16"/>
  <c r="DU14" i="16"/>
  <c r="W14" i="16"/>
  <c r="DN14" i="16"/>
  <c r="DS14" i="16"/>
  <c r="DJ14" i="16"/>
  <c r="DO14" i="16"/>
  <c r="DT14" i="16"/>
  <c r="DK14" i="16"/>
  <c r="DP14" i="16"/>
  <c r="DL14" i="16"/>
  <c r="DR14" i="16"/>
  <c r="DA14" i="16"/>
  <c r="DE14" i="16"/>
  <c r="DI14" i="16"/>
  <c r="CX14" i="16"/>
  <c r="DC14" i="16"/>
  <c r="DH14" i="16"/>
  <c r="CY14" i="16"/>
  <c r="DD14" i="16"/>
  <c r="CZ14" i="16"/>
  <c r="DF14" i="16"/>
  <c r="V14" i="16"/>
  <c r="DB14" i="16"/>
  <c r="DG14" i="16"/>
  <c r="X14" i="16"/>
  <c r="DY14" i="16"/>
  <c r="EC14" i="16"/>
  <c r="EG14" i="16"/>
  <c r="DX14" i="16"/>
  <c r="ED14" i="16"/>
  <c r="DZ14" i="16"/>
  <c r="EE14" i="16"/>
  <c r="DV14" i="16"/>
  <c r="EA14" i="16"/>
  <c r="EF14" i="16"/>
  <c r="DW14" i="16"/>
  <c r="EB14" i="16"/>
  <c r="CM9" i="16"/>
  <c r="CQ9" i="16"/>
  <c r="CU9" i="16"/>
  <c r="CO9" i="16"/>
  <c r="CT9" i="16"/>
  <c r="CP9" i="16"/>
  <c r="CV9" i="16"/>
  <c r="CL9" i="16"/>
  <c r="CR9" i="16"/>
  <c r="CW9" i="16"/>
  <c r="CN9" i="16"/>
  <c r="CS9" i="16"/>
  <c r="FG9" i="16"/>
  <c r="FK9" i="16"/>
  <c r="FO9" i="16"/>
  <c r="FF9" i="16"/>
  <c r="FL9" i="16"/>
  <c r="FQ9" i="16"/>
  <c r="FH9" i="16"/>
  <c r="FM9" i="16"/>
  <c r="FI9" i="16"/>
  <c r="FN9" i="16"/>
  <c r="FJ9" i="16"/>
  <c r="FP9" i="16"/>
  <c r="CB13" i="16"/>
  <c r="CF13" i="16"/>
  <c r="CJ13" i="16"/>
  <c r="BZ13" i="16"/>
  <c r="CD13" i="16"/>
  <c r="CH13" i="16"/>
  <c r="CA13" i="16"/>
  <c r="CE13" i="16"/>
  <c r="CI13" i="16"/>
  <c r="CC13" i="16"/>
  <c r="CG13" i="16"/>
  <c r="T13" i="16"/>
  <c r="CK13" i="16"/>
  <c r="EJ13" i="16"/>
  <c r="EN13" i="16"/>
  <c r="ER13" i="16"/>
  <c r="EI13" i="16"/>
  <c r="EM13" i="16"/>
  <c r="EQ13" i="16"/>
  <c r="EK13" i="16"/>
  <c r="ES13" i="16"/>
  <c r="EL13" i="16"/>
  <c r="EO13" i="16"/>
  <c r="EH13" i="16"/>
  <c r="EP13" i="16"/>
  <c r="W13" i="16"/>
  <c r="DL13" i="16"/>
  <c r="DP13" i="16"/>
  <c r="DT13" i="16"/>
  <c r="DK13" i="16"/>
  <c r="DO13" i="16"/>
  <c r="DS13" i="16"/>
  <c r="DM13" i="16"/>
  <c r="DU13" i="16"/>
  <c r="DN13" i="16"/>
  <c r="DQ13" i="16"/>
  <c r="DJ13" i="16"/>
  <c r="DR13" i="16"/>
  <c r="DW28" i="16"/>
  <c r="EA28" i="16"/>
  <c r="EE28" i="16"/>
  <c r="DV28" i="16"/>
  <c r="DZ28" i="16"/>
  <c r="ED28" i="16"/>
  <c r="DY28" i="16"/>
  <c r="EG28" i="16"/>
  <c r="EB28" i="16"/>
  <c r="X28" i="16"/>
  <c r="EC28" i="16"/>
  <c r="DX28" i="16"/>
  <c r="EF28" i="16"/>
  <c r="CM28" i="16"/>
  <c r="CQ28" i="16"/>
  <c r="CU28" i="16"/>
  <c r="U28" i="16"/>
  <c r="CL28" i="16"/>
  <c r="CP28" i="16"/>
  <c r="CT28" i="16"/>
  <c r="CS28" i="16"/>
  <c r="CN28" i="16"/>
  <c r="CV28" i="16"/>
  <c r="CO28" i="16"/>
  <c r="CW28" i="16"/>
  <c r="CR28" i="16"/>
  <c r="R28" i="16"/>
  <c r="BC28" i="16"/>
  <c r="BG28" i="16"/>
  <c r="BK28" i="16"/>
  <c r="BB28" i="16"/>
  <c r="BF28" i="16"/>
  <c r="BJ28" i="16"/>
  <c r="BE28" i="16"/>
  <c r="BM28" i="16"/>
  <c r="BH28" i="16"/>
  <c r="BI28" i="16"/>
  <c r="BD28" i="16"/>
  <c r="BL28" i="16"/>
  <c r="T16" i="16"/>
  <c r="BZ16" i="16"/>
  <c r="CD16" i="16"/>
  <c r="CH16" i="16"/>
  <c r="CA16" i="16"/>
  <c r="CE16" i="16"/>
  <c r="CI16" i="16"/>
  <c r="CB16" i="16"/>
  <c r="CF16" i="16"/>
  <c r="CJ16" i="16"/>
  <c r="CC16" i="16"/>
  <c r="CG16" i="16"/>
  <c r="CK16" i="16"/>
  <c r="ET16" i="16"/>
  <c r="EX16" i="16"/>
  <c r="FB16" i="16"/>
  <c r="EU16" i="16"/>
  <c r="EY16" i="16"/>
  <c r="FC16" i="16"/>
  <c r="EV16" i="16"/>
  <c r="EZ16" i="16"/>
  <c r="FD16" i="16"/>
  <c r="EW16" i="16"/>
  <c r="FA16" i="16"/>
  <c r="FE16" i="16"/>
  <c r="EH16" i="16"/>
  <c r="EL16" i="16"/>
  <c r="EP16" i="16"/>
  <c r="EI16" i="16"/>
  <c r="EM16" i="16"/>
  <c r="EQ16" i="16"/>
  <c r="EJ16" i="16"/>
  <c r="EN16" i="16"/>
  <c r="ER16" i="16"/>
  <c r="EK16" i="16"/>
  <c r="EO16" i="16"/>
  <c r="ES16" i="16"/>
  <c r="BT62" i="15"/>
  <c r="EV42" i="15"/>
  <c r="EZ42" i="15"/>
  <c r="FD42" i="15"/>
  <c r="EW42" i="15"/>
  <c r="FA42" i="15"/>
  <c r="FE42" i="15"/>
  <c r="FE62" i="15" s="1"/>
  <c r="ET42" i="15"/>
  <c r="EX42" i="15"/>
  <c r="FB42" i="15"/>
  <c r="EU42" i="15"/>
  <c r="EU62" i="15" s="1"/>
  <c r="EY42" i="15"/>
  <c r="FC42" i="15"/>
  <c r="CN42" i="15"/>
  <c r="CR42" i="15"/>
  <c r="CV42" i="15"/>
  <c r="CO42" i="15"/>
  <c r="CS42" i="15"/>
  <c r="CW42" i="15"/>
  <c r="U42" i="15"/>
  <c r="U62" i="15" s="1"/>
  <c r="F33" i="17" s="1"/>
  <c r="CL42" i="15"/>
  <c r="CP42" i="15"/>
  <c r="CT42" i="15"/>
  <c r="CM42" i="15"/>
  <c r="CQ42" i="15"/>
  <c r="CU42" i="15"/>
  <c r="FH42" i="15"/>
  <c r="FL42" i="15"/>
  <c r="FP42" i="15"/>
  <c r="FI42" i="15"/>
  <c r="FM42" i="15"/>
  <c r="FQ42" i="15"/>
  <c r="FF42" i="15"/>
  <c r="FJ42" i="15"/>
  <c r="FN42" i="15"/>
  <c r="FG42" i="15"/>
  <c r="FK42" i="15"/>
  <c r="FO42" i="15"/>
  <c r="AE42" i="16"/>
  <c r="AI42" i="16"/>
  <c r="AB42" i="16"/>
  <c r="AF42" i="16"/>
  <c r="AJ42" i="16"/>
  <c r="AJ62" i="16" s="1"/>
  <c r="J16" i="17" s="1"/>
  <c r="AC42" i="16"/>
  <c r="AG42" i="16"/>
  <c r="AK42" i="16"/>
  <c r="A42" i="16"/>
  <c r="AD42" i="16"/>
  <c r="AH42" i="16"/>
  <c r="AL42" i="16"/>
  <c r="EK23" i="16"/>
  <c r="EO23" i="16"/>
  <c r="ES23" i="16"/>
  <c r="EH23" i="16"/>
  <c r="EL23" i="16"/>
  <c r="EP23" i="16"/>
  <c r="EI23" i="16"/>
  <c r="EM23" i="16"/>
  <c r="EQ23" i="16"/>
  <c r="EJ23" i="16"/>
  <c r="EN23" i="16"/>
  <c r="ER23" i="16"/>
  <c r="T23" i="16"/>
  <c r="CC23" i="16"/>
  <c r="CG23" i="16"/>
  <c r="CK23" i="16"/>
  <c r="BZ23" i="16"/>
  <c r="CD23" i="16"/>
  <c r="CH23" i="16"/>
  <c r="CA23" i="16"/>
  <c r="CE23" i="16"/>
  <c r="CI23" i="16"/>
  <c r="CB23" i="16"/>
  <c r="CF23" i="16"/>
  <c r="CJ23" i="16"/>
  <c r="AQ43" i="16"/>
  <c r="AU43" i="16"/>
  <c r="AY43" i="16"/>
  <c r="AR43" i="16"/>
  <c r="AV43" i="16"/>
  <c r="AZ43" i="16"/>
  <c r="AS43" i="16"/>
  <c r="AW43" i="16"/>
  <c r="BA43" i="16"/>
  <c r="Q43" i="16"/>
  <c r="AP43" i="16"/>
  <c r="AT43" i="16"/>
  <c r="AX43" i="16"/>
  <c r="DK43" i="16"/>
  <c r="DO43" i="16"/>
  <c r="DS43" i="16"/>
  <c r="W43" i="16"/>
  <c r="DL43" i="16"/>
  <c r="DP43" i="16"/>
  <c r="DT43" i="16"/>
  <c r="DM43" i="16"/>
  <c r="DQ43" i="16"/>
  <c r="DU43" i="16"/>
  <c r="DJ43" i="16"/>
  <c r="DN43" i="16"/>
  <c r="DR43" i="16"/>
  <c r="V43" i="16"/>
  <c r="CY43" i="16"/>
  <c r="DC43" i="16"/>
  <c r="DG43" i="16"/>
  <c r="CZ43" i="16"/>
  <c r="DD43" i="16"/>
  <c r="DH43" i="16"/>
  <c r="DA43" i="16"/>
  <c r="DE43" i="16"/>
  <c r="DI43" i="16"/>
  <c r="CX43" i="16"/>
  <c r="DB43" i="16"/>
  <c r="DF43" i="16"/>
  <c r="EZ62" i="15"/>
  <c r="BE20" i="16"/>
  <c r="BI20" i="16"/>
  <c r="BM20" i="16"/>
  <c r="BF20" i="16"/>
  <c r="BK20" i="16"/>
  <c r="R20" i="16"/>
  <c r="BB20" i="16"/>
  <c r="BG20" i="16"/>
  <c r="BL20" i="16"/>
  <c r="BC20" i="16"/>
  <c r="BH20" i="16"/>
  <c r="BD20" i="16"/>
  <c r="BJ20" i="16"/>
  <c r="AS20" i="16"/>
  <c r="AW20" i="16"/>
  <c r="BA20" i="16"/>
  <c r="Q20" i="16"/>
  <c r="AP20" i="16"/>
  <c r="AU20" i="16"/>
  <c r="AZ20" i="16"/>
  <c r="AQ20" i="16"/>
  <c r="AV20" i="16"/>
  <c r="AR20" i="16"/>
  <c r="AX20" i="16"/>
  <c r="AT20" i="16"/>
  <c r="AY20" i="16"/>
  <c r="BQ20" i="16"/>
  <c r="BU20" i="16"/>
  <c r="BY20" i="16"/>
  <c r="BP20" i="16"/>
  <c r="BV20" i="16"/>
  <c r="BR20" i="16"/>
  <c r="BW20" i="16"/>
  <c r="S20" i="16"/>
  <c r="BN20" i="16"/>
  <c r="BS20" i="16"/>
  <c r="BX20" i="16"/>
  <c r="BO20" i="16"/>
  <c r="BT20" i="16"/>
  <c r="O83" i="18"/>
  <c r="BZ10" i="16"/>
  <c r="CD10" i="16"/>
  <c r="CH10" i="16"/>
  <c r="CB10" i="16"/>
  <c r="CG10" i="16"/>
  <c r="CC10" i="16"/>
  <c r="CI10" i="16"/>
  <c r="CE10" i="16"/>
  <c r="CJ10" i="16"/>
  <c r="CA10" i="16"/>
  <c r="CF10" i="16"/>
  <c r="CK10" i="16"/>
  <c r="DV10" i="16"/>
  <c r="DZ10" i="16"/>
  <c r="ED10" i="16"/>
  <c r="DX10" i="16"/>
  <c r="EC10" i="16"/>
  <c r="DY10" i="16"/>
  <c r="EE10" i="16"/>
  <c r="EA10" i="16"/>
  <c r="EF10" i="16"/>
  <c r="DW10" i="16"/>
  <c r="EB10" i="16"/>
  <c r="EG10" i="16"/>
  <c r="EH10" i="16"/>
  <c r="EL10" i="16"/>
  <c r="EP10" i="16"/>
  <c r="EI10" i="16"/>
  <c r="EN10" i="16"/>
  <c r="ES10" i="16"/>
  <c r="EJ10" i="16"/>
  <c r="EO10" i="16"/>
  <c r="EK10" i="16"/>
  <c r="EQ10" i="16"/>
  <c r="EM10" i="16"/>
  <c r="ER10" i="16"/>
  <c r="BQ32" i="16"/>
  <c r="BU32" i="16"/>
  <c r="BY32" i="16"/>
  <c r="BN32" i="16"/>
  <c r="BR32" i="16"/>
  <c r="BV32" i="16"/>
  <c r="BO32" i="16"/>
  <c r="BS32" i="16"/>
  <c r="BW32" i="16"/>
  <c r="S32" i="16"/>
  <c r="BP32" i="16"/>
  <c r="BT32" i="16"/>
  <c r="BX32" i="16"/>
  <c r="BE32" i="16"/>
  <c r="BI32" i="16"/>
  <c r="BM32" i="16"/>
  <c r="BB32" i="16"/>
  <c r="BF32" i="16"/>
  <c r="BJ32" i="16"/>
  <c r="R32" i="16"/>
  <c r="BC32" i="16"/>
  <c r="BG32" i="16"/>
  <c r="BK32" i="16"/>
  <c r="BD32" i="16"/>
  <c r="BH32" i="16"/>
  <c r="BL32" i="16"/>
  <c r="X32" i="16"/>
  <c r="DY32" i="16"/>
  <c r="EC32" i="16"/>
  <c r="EG32" i="16"/>
  <c r="DV32" i="16"/>
  <c r="DZ32" i="16"/>
  <c r="ED32" i="16"/>
  <c r="DW32" i="16"/>
  <c r="EA32" i="16"/>
  <c r="EE32" i="16"/>
  <c r="DX32" i="16"/>
  <c r="EB32" i="16"/>
  <c r="EF32" i="16"/>
  <c r="DW21" i="16"/>
  <c r="EA21" i="16"/>
  <c r="EE21" i="16"/>
  <c r="DY21" i="16"/>
  <c r="ED21" i="16"/>
  <c r="X21" i="16"/>
  <c r="DZ21" i="16"/>
  <c r="EF21" i="16"/>
  <c r="DV21" i="16"/>
  <c r="EB21" i="16"/>
  <c r="EG21" i="16"/>
  <c r="DX21" i="16"/>
  <c r="EC21" i="16"/>
  <c r="AQ21" i="16"/>
  <c r="AU21" i="16"/>
  <c r="AY21" i="16"/>
  <c r="Q21" i="16"/>
  <c r="AR21" i="16"/>
  <c r="AW21" i="16"/>
  <c r="AS21" i="16"/>
  <c r="AX21" i="16"/>
  <c r="AT21" i="16"/>
  <c r="AZ21" i="16"/>
  <c r="AP21" i="16"/>
  <c r="AV21" i="16"/>
  <c r="BA21" i="16"/>
  <c r="CA21" i="16"/>
  <c r="CE21" i="16"/>
  <c r="CI21" i="16"/>
  <c r="CC21" i="16"/>
  <c r="CH21" i="16"/>
  <c r="CD21" i="16"/>
  <c r="CJ21" i="16"/>
  <c r="T21" i="16"/>
  <c r="BZ21" i="16"/>
  <c r="CF21" i="16"/>
  <c r="CK21" i="16"/>
  <c r="CB21" i="16"/>
  <c r="CG21" i="16"/>
  <c r="CM30" i="16"/>
  <c r="CQ30" i="16"/>
  <c r="CU30" i="16"/>
  <c r="CN30" i="16"/>
  <c r="CR30" i="16"/>
  <c r="CV30" i="16"/>
  <c r="CO30" i="16"/>
  <c r="CS30" i="16"/>
  <c r="CW30" i="16"/>
  <c r="U30" i="16"/>
  <c r="CL30" i="16"/>
  <c r="CP30" i="16"/>
  <c r="CT30" i="16"/>
  <c r="FG30" i="16"/>
  <c r="FK30" i="16"/>
  <c r="FO30" i="16"/>
  <c r="FH30" i="16"/>
  <c r="FL30" i="16"/>
  <c r="FP30" i="16"/>
  <c r="FI30" i="16"/>
  <c r="FM30" i="16"/>
  <c r="FQ30" i="16"/>
  <c r="FF30" i="16"/>
  <c r="FJ30" i="16"/>
  <c r="FN30" i="16"/>
  <c r="EU30" i="16"/>
  <c r="EY30" i="16"/>
  <c r="FC30" i="16"/>
  <c r="EV30" i="16"/>
  <c r="EZ30" i="16"/>
  <c r="FD30" i="16"/>
  <c r="EW30" i="16"/>
  <c r="FA30" i="16"/>
  <c r="FE30" i="16"/>
  <c r="ET30" i="16"/>
  <c r="EX30" i="16"/>
  <c r="FB30" i="16"/>
  <c r="CB38" i="16"/>
  <c r="CF38" i="16"/>
  <c r="CJ38" i="16"/>
  <c r="T38" i="16"/>
  <c r="BZ38" i="16"/>
  <c r="CE38" i="16"/>
  <c r="CK38" i="16"/>
  <c r="CA38" i="16"/>
  <c r="CG38" i="16"/>
  <c r="CC38" i="16"/>
  <c r="CH38" i="16"/>
  <c r="CD38" i="16"/>
  <c r="CI38" i="16"/>
  <c r="AR38" i="16"/>
  <c r="AV38" i="16"/>
  <c r="AZ38" i="16"/>
  <c r="AT38" i="16"/>
  <c r="AY38" i="16"/>
  <c r="AP38" i="16"/>
  <c r="AU38" i="16"/>
  <c r="BA38" i="16"/>
  <c r="Q38" i="16"/>
  <c r="AQ38" i="16"/>
  <c r="AW38" i="16"/>
  <c r="AS38" i="16"/>
  <c r="AX38" i="16"/>
  <c r="FP62" i="15"/>
  <c r="FK62" i="15"/>
  <c r="FF62" i="15"/>
  <c r="H77" i="18"/>
  <c r="CA26" i="16"/>
  <c r="CE26" i="16"/>
  <c r="CI26" i="16"/>
  <c r="BZ26" i="16"/>
  <c r="CD26" i="16"/>
  <c r="CH26" i="16"/>
  <c r="CF26" i="16"/>
  <c r="T26" i="16"/>
  <c r="CG26" i="16"/>
  <c r="CB26" i="16"/>
  <c r="CJ26" i="16"/>
  <c r="CC26" i="16"/>
  <c r="CK26" i="16"/>
  <c r="AQ26" i="16"/>
  <c r="AU26" i="16"/>
  <c r="AY26" i="16"/>
  <c r="AR26" i="16"/>
  <c r="AV26" i="16"/>
  <c r="AZ26" i="16"/>
  <c r="Q26" i="16"/>
  <c r="AP26" i="16"/>
  <c r="AT26" i="16"/>
  <c r="AX26" i="16"/>
  <c r="BA26" i="16"/>
  <c r="AS26" i="16"/>
  <c r="AW26" i="16"/>
  <c r="CM24" i="16"/>
  <c r="CQ24" i="16"/>
  <c r="CU24" i="16"/>
  <c r="CN24" i="16"/>
  <c r="CR24" i="16"/>
  <c r="CV24" i="16"/>
  <c r="CO24" i="16"/>
  <c r="CS24" i="16"/>
  <c r="CW24" i="16"/>
  <c r="U24" i="16"/>
  <c r="CL24" i="16"/>
  <c r="CP24" i="16"/>
  <c r="CT24" i="16"/>
  <c r="FG24" i="16"/>
  <c r="FK24" i="16"/>
  <c r="FO24" i="16"/>
  <c r="FH24" i="16"/>
  <c r="FL24" i="16"/>
  <c r="FP24" i="16"/>
  <c r="FI24" i="16"/>
  <c r="FM24" i="16"/>
  <c r="FQ24" i="16"/>
  <c r="FF24" i="16"/>
  <c r="FJ24" i="16"/>
  <c r="FN24" i="16"/>
  <c r="EU24" i="16"/>
  <c r="EY24" i="16"/>
  <c r="FC24" i="16"/>
  <c r="EV24" i="16"/>
  <c r="EZ24" i="16"/>
  <c r="FD24" i="16"/>
  <c r="EW24" i="16"/>
  <c r="FA24" i="16"/>
  <c r="FE24" i="16"/>
  <c r="ET24" i="16"/>
  <c r="EX24" i="16"/>
  <c r="FB24" i="16"/>
  <c r="BD17" i="16"/>
  <c r="BH17" i="16"/>
  <c r="BL17" i="16"/>
  <c r="BE17" i="16"/>
  <c r="BI17" i="16"/>
  <c r="BM17" i="16"/>
  <c r="BB17" i="16"/>
  <c r="BF17" i="16"/>
  <c r="BJ17" i="16"/>
  <c r="R17" i="16"/>
  <c r="BC17" i="16"/>
  <c r="BG17" i="16"/>
  <c r="BK17" i="16"/>
  <c r="DX17" i="16"/>
  <c r="EB17" i="16"/>
  <c r="EF17" i="16"/>
  <c r="X17" i="16"/>
  <c r="DY17" i="16"/>
  <c r="EC17" i="16"/>
  <c r="EG17" i="16"/>
  <c r="DV17" i="16"/>
  <c r="DZ17" i="16"/>
  <c r="ED17" i="16"/>
  <c r="DW17" i="16"/>
  <c r="EA17" i="16"/>
  <c r="EE17" i="16"/>
  <c r="S17" i="16"/>
  <c r="BP17" i="16"/>
  <c r="BT17" i="16"/>
  <c r="BX17" i="16"/>
  <c r="BQ17" i="16"/>
  <c r="BU17" i="16"/>
  <c r="BY17" i="16"/>
  <c r="BN17" i="16"/>
  <c r="BR17" i="16"/>
  <c r="BV17" i="16"/>
  <c r="BO17" i="16"/>
  <c r="BS17" i="16"/>
  <c r="BW17" i="16"/>
  <c r="O81" i="18"/>
  <c r="U37" i="16"/>
  <c r="CL37" i="16"/>
  <c r="CP37" i="16"/>
  <c r="CT37" i="16"/>
  <c r="CO37" i="16"/>
  <c r="CU37" i="16"/>
  <c r="CQ37" i="16"/>
  <c r="CV37" i="16"/>
  <c r="CM37" i="16"/>
  <c r="CR37" i="16"/>
  <c r="CW37" i="16"/>
  <c r="CN37" i="16"/>
  <c r="CS37" i="16"/>
  <c r="BO37" i="16"/>
  <c r="BS37" i="16"/>
  <c r="BW37" i="16"/>
  <c r="S37" i="16"/>
  <c r="BN37" i="16"/>
  <c r="BR37" i="16"/>
  <c r="BV37" i="16"/>
  <c r="BP37" i="16"/>
  <c r="BX37" i="16"/>
  <c r="BQ37" i="16"/>
  <c r="BY37" i="16"/>
  <c r="BT37" i="16"/>
  <c r="BU37" i="16"/>
  <c r="R37" i="16"/>
  <c r="BC37" i="16"/>
  <c r="BG37" i="16"/>
  <c r="BK37" i="16"/>
  <c r="BD37" i="16"/>
  <c r="BH37" i="16"/>
  <c r="BB37" i="16"/>
  <c r="BF37" i="16"/>
  <c r="BJ37" i="16"/>
  <c r="BE37" i="16"/>
  <c r="BI37" i="16"/>
  <c r="BL37" i="16"/>
  <c r="BM37" i="16"/>
  <c r="N76" i="18"/>
  <c r="DM36" i="16"/>
  <c r="DQ36" i="16"/>
  <c r="DU36" i="16"/>
  <c r="DJ36" i="16"/>
  <c r="DN36" i="16"/>
  <c r="DR36" i="16"/>
  <c r="DK36" i="16"/>
  <c r="DO36" i="16"/>
  <c r="DS36" i="16"/>
  <c r="W36" i="16"/>
  <c r="DL36" i="16"/>
  <c r="DP36" i="16"/>
  <c r="DT36" i="16"/>
  <c r="DA36" i="16"/>
  <c r="DE36" i="16"/>
  <c r="DI36" i="16"/>
  <c r="CX36" i="16"/>
  <c r="DB36" i="16"/>
  <c r="DF36" i="16"/>
  <c r="V36" i="16"/>
  <c r="CY36" i="16"/>
  <c r="DC36" i="16"/>
  <c r="DG36" i="16"/>
  <c r="CZ36" i="16"/>
  <c r="DD36" i="16"/>
  <c r="DH36" i="16"/>
  <c r="AS36" i="16"/>
  <c r="AW36" i="16"/>
  <c r="BA36" i="16"/>
  <c r="Q36" i="16"/>
  <c r="AP36" i="16"/>
  <c r="AT36" i="16"/>
  <c r="AX36" i="16"/>
  <c r="AQ36" i="16"/>
  <c r="AU36" i="16"/>
  <c r="AY36" i="16"/>
  <c r="AR36" i="16"/>
  <c r="AV36" i="16"/>
  <c r="AZ36" i="16"/>
  <c r="DV18" i="16"/>
  <c r="DZ18" i="16"/>
  <c r="ED18" i="16"/>
  <c r="DX18" i="16"/>
  <c r="EB18" i="16"/>
  <c r="EF18" i="16"/>
  <c r="X18" i="16"/>
  <c r="DY18" i="16"/>
  <c r="EC18" i="16"/>
  <c r="EG18" i="16"/>
  <c r="DW18" i="16"/>
  <c r="EA18" i="16"/>
  <c r="EE18" i="16"/>
  <c r="BN18" i="16"/>
  <c r="BR18" i="16"/>
  <c r="BV18" i="16"/>
  <c r="BO18" i="16"/>
  <c r="BS18" i="16"/>
  <c r="BW18" i="16"/>
  <c r="S18" i="16"/>
  <c r="BP18" i="16"/>
  <c r="BT18" i="16"/>
  <c r="BX18" i="16"/>
  <c r="BQ18" i="16"/>
  <c r="BU18" i="16"/>
  <c r="BY18" i="16"/>
  <c r="BB18" i="16"/>
  <c r="BF18" i="16"/>
  <c r="BJ18" i="16"/>
  <c r="R18" i="16"/>
  <c r="BC18" i="16"/>
  <c r="BG18" i="16"/>
  <c r="BK18" i="16"/>
  <c r="BD18" i="16"/>
  <c r="BH18" i="16"/>
  <c r="BL18" i="16"/>
  <c r="BE18" i="16"/>
  <c r="BI18" i="16"/>
  <c r="BM18" i="16"/>
  <c r="AQ35" i="16"/>
  <c r="AU35" i="16"/>
  <c r="AY35" i="16"/>
  <c r="AR35" i="16"/>
  <c r="AV35" i="16"/>
  <c r="AZ35" i="16"/>
  <c r="AS35" i="16"/>
  <c r="AW35" i="16"/>
  <c r="BA35" i="16"/>
  <c r="Q35" i="16"/>
  <c r="AP35" i="16"/>
  <c r="AT35" i="16"/>
  <c r="AX35" i="16"/>
  <c r="DK35" i="16"/>
  <c r="DO35" i="16"/>
  <c r="DS35" i="16"/>
  <c r="W35" i="16"/>
  <c r="DL35" i="16"/>
  <c r="DP35" i="16"/>
  <c r="DT35" i="16"/>
  <c r="DM35" i="16"/>
  <c r="DQ35" i="16"/>
  <c r="DU35" i="16"/>
  <c r="DJ35" i="16"/>
  <c r="DN35" i="16"/>
  <c r="DR35" i="16"/>
  <c r="V35" i="16"/>
  <c r="CY35" i="16"/>
  <c r="DC35" i="16"/>
  <c r="DG35" i="16"/>
  <c r="CZ35" i="16"/>
  <c r="DD35" i="16"/>
  <c r="DH35" i="16"/>
  <c r="DA35" i="16"/>
  <c r="DE35" i="16"/>
  <c r="DI35" i="16"/>
  <c r="CX35" i="16"/>
  <c r="DB35" i="16"/>
  <c r="DF35" i="16"/>
  <c r="FI25" i="16"/>
  <c r="FM25" i="16"/>
  <c r="FQ25" i="16"/>
  <c r="FF25" i="16"/>
  <c r="FJ25" i="16"/>
  <c r="FN25" i="16"/>
  <c r="FG25" i="16"/>
  <c r="FK25" i="16"/>
  <c r="FO25" i="16"/>
  <c r="FH25" i="16"/>
  <c r="FL25" i="16"/>
  <c r="FP25" i="16"/>
  <c r="EW25" i="16"/>
  <c r="FA25" i="16"/>
  <c r="FE25" i="16"/>
  <c r="ET25" i="16"/>
  <c r="EX25" i="16"/>
  <c r="FB25" i="16"/>
  <c r="EU25" i="16"/>
  <c r="EY25" i="16"/>
  <c r="FC25" i="16"/>
  <c r="EV25" i="16"/>
  <c r="EZ25" i="16"/>
  <c r="FD25" i="16"/>
  <c r="CO25" i="16"/>
  <c r="CS25" i="16"/>
  <c r="CW25" i="16"/>
  <c r="U25" i="16"/>
  <c r="CL25" i="16"/>
  <c r="CP25" i="16"/>
  <c r="CT25" i="16"/>
  <c r="CM25" i="16"/>
  <c r="CQ25" i="16"/>
  <c r="CU25" i="16"/>
  <c r="CN25" i="16"/>
  <c r="CR25" i="16"/>
  <c r="CV25" i="16"/>
  <c r="DW15" i="16"/>
  <c r="EA15" i="16"/>
  <c r="EE15" i="16"/>
  <c r="X15" i="16"/>
  <c r="DZ15" i="16"/>
  <c r="EF15" i="16"/>
  <c r="DV15" i="16"/>
  <c r="EB15" i="16"/>
  <c r="EG15" i="16"/>
  <c r="DX15" i="16"/>
  <c r="EC15" i="16"/>
  <c r="DY15" i="16"/>
  <c r="ED15" i="16"/>
  <c r="AQ15" i="16"/>
  <c r="AU15" i="16"/>
  <c r="AY15" i="16"/>
  <c r="AS15" i="16"/>
  <c r="AX15" i="16"/>
  <c r="AT15" i="16"/>
  <c r="AZ15" i="16"/>
  <c r="AP15" i="16"/>
  <c r="AV15" i="16"/>
  <c r="BA15" i="16"/>
  <c r="Q15" i="16"/>
  <c r="AR15" i="16"/>
  <c r="AW15" i="16"/>
  <c r="V15" i="16"/>
  <c r="CY15" i="16"/>
  <c r="DC15" i="16"/>
  <c r="DG15" i="16"/>
  <c r="CZ15" i="16"/>
  <c r="DE15" i="16"/>
  <c r="DA15" i="16"/>
  <c r="DF15" i="16"/>
  <c r="DB15" i="16"/>
  <c r="DH15" i="16"/>
  <c r="CX15" i="16"/>
  <c r="DD15" i="16"/>
  <c r="DI15" i="16"/>
  <c r="O86" i="18"/>
  <c r="O75" i="18"/>
  <c r="N82" i="18"/>
  <c r="CX39" i="16"/>
  <c r="DB39" i="16"/>
  <c r="DF39" i="16"/>
  <c r="V39" i="16"/>
  <c r="DC39" i="16"/>
  <c r="DH39" i="16"/>
  <c r="CY39" i="16"/>
  <c r="DD39" i="16"/>
  <c r="DI39" i="16"/>
  <c r="CZ39" i="16"/>
  <c r="DE39" i="16"/>
  <c r="DA39" i="16"/>
  <c r="DG39" i="16"/>
  <c r="BN39" i="16"/>
  <c r="BR39" i="16"/>
  <c r="BV39" i="16"/>
  <c r="BQ39" i="16"/>
  <c r="BW39" i="16"/>
  <c r="BS39" i="16"/>
  <c r="BX39" i="16"/>
  <c r="S39" i="16"/>
  <c r="BO39" i="16"/>
  <c r="BT39" i="16"/>
  <c r="BY39" i="16"/>
  <c r="BP39" i="16"/>
  <c r="BU39" i="16"/>
  <c r="Q39" i="16"/>
  <c r="AP39" i="16"/>
  <c r="AT39" i="16"/>
  <c r="AX39" i="16"/>
  <c r="AQ39" i="16"/>
  <c r="AV39" i="16"/>
  <c r="BA39" i="16"/>
  <c r="AR39" i="16"/>
  <c r="AW39" i="16"/>
  <c r="AS39" i="16"/>
  <c r="AY39" i="16"/>
  <c r="AU39" i="16"/>
  <c r="AZ39" i="16"/>
  <c r="EI22" i="16"/>
  <c r="EM22" i="16"/>
  <c r="EQ22" i="16"/>
  <c r="EJ22" i="16"/>
  <c r="EN22" i="16"/>
  <c r="ER22" i="16"/>
  <c r="EK22" i="16"/>
  <c r="EO22" i="16"/>
  <c r="ES22" i="16"/>
  <c r="EH22" i="16"/>
  <c r="EL22" i="16"/>
  <c r="EP22" i="16"/>
  <c r="EU22" i="16"/>
  <c r="EY22" i="16"/>
  <c r="FC22" i="16"/>
  <c r="EV22" i="16"/>
  <c r="EZ22" i="16"/>
  <c r="FD22" i="16"/>
  <c r="EW22" i="16"/>
  <c r="FA22" i="16"/>
  <c r="FE22" i="16"/>
  <c r="ET22" i="16"/>
  <c r="EX22" i="16"/>
  <c r="FB22" i="16"/>
  <c r="AQ41" i="16"/>
  <c r="AU41" i="16"/>
  <c r="AY41" i="16"/>
  <c r="AR41" i="16"/>
  <c r="AV41" i="16"/>
  <c r="AZ41" i="16"/>
  <c r="AS41" i="16"/>
  <c r="AW41" i="16"/>
  <c r="BA41" i="16"/>
  <c r="Q41" i="16"/>
  <c r="AP41" i="16"/>
  <c r="AT41" i="16"/>
  <c r="AX41" i="16"/>
  <c r="DK41" i="16"/>
  <c r="DO41" i="16"/>
  <c r="DS41" i="16"/>
  <c r="W41" i="16"/>
  <c r="DL41" i="16"/>
  <c r="DP41" i="16"/>
  <c r="DT41" i="16"/>
  <c r="DM41" i="16"/>
  <c r="DQ41" i="16"/>
  <c r="DU41" i="16"/>
  <c r="DJ41" i="16"/>
  <c r="DN41" i="16"/>
  <c r="DR41" i="16"/>
  <c r="V41" i="16"/>
  <c r="CY41" i="16"/>
  <c r="DC41" i="16"/>
  <c r="DG41" i="16"/>
  <c r="CZ41" i="16"/>
  <c r="DD41" i="16"/>
  <c r="DH41" i="16"/>
  <c r="DA41" i="16"/>
  <c r="DE41" i="16"/>
  <c r="DI41" i="16"/>
  <c r="CX41" i="16"/>
  <c r="DB41" i="16"/>
  <c r="DF41" i="16"/>
  <c r="DW33" i="16"/>
  <c r="EA33" i="16"/>
  <c r="EE33" i="16"/>
  <c r="DX33" i="16"/>
  <c r="EB33" i="16"/>
  <c r="EF33" i="16"/>
  <c r="X33" i="16"/>
  <c r="DY33" i="16"/>
  <c r="EC33" i="16"/>
  <c r="EG33" i="16"/>
  <c r="DV33" i="16"/>
  <c r="DZ33" i="16"/>
  <c r="ED33" i="16"/>
  <c r="BO33" i="16"/>
  <c r="BS33" i="16"/>
  <c r="BW33" i="16"/>
  <c r="S33" i="16"/>
  <c r="BP33" i="16"/>
  <c r="BT33" i="16"/>
  <c r="BX33" i="16"/>
  <c r="BQ33" i="16"/>
  <c r="BU33" i="16"/>
  <c r="BY33" i="16"/>
  <c r="BN33" i="16"/>
  <c r="BR33" i="16"/>
  <c r="BV33" i="16"/>
  <c r="R33" i="16"/>
  <c r="BC33" i="16"/>
  <c r="BG33" i="16"/>
  <c r="BK33" i="16"/>
  <c r="BD33" i="16"/>
  <c r="BH33" i="16"/>
  <c r="BL33" i="16"/>
  <c r="BE33" i="16"/>
  <c r="BI33" i="16"/>
  <c r="BM33" i="16"/>
  <c r="BB33" i="16"/>
  <c r="BF33" i="16"/>
  <c r="BJ33" i="16"/>
  <c r="V40" i="16"/>
  <c r="DA40" i="16"/>
  <c r="DE40" i="16"/>
  <c r="DI40" i="16"/>
  <c r="CX40" i="16"/>
  <c r="DB40" i="16"/>
  <c r="DF40" i="16"/>
  <c r="CY40" i="16"/>
  <c r="DC40" i="16"/>
  <c r="DG40" i="16"/>
  <c r="CZ40" i="16"/>
  <c r="DD40" i="16"/>
  <c r="DH40" i="16"/>
  <c r="EK40" i="16"/>
  <c r="EO40" i="16"/>
  <c r="ES40" i="16"/>
  <c r="EH40" i="16"/>
  <c r="EL40" i="16"/>
  <c r="EP40" i="16"/>
  <c r="EI40" i="16"/>
  <c r="EM40" i="16"/>
  <c r="EQ40" i="16"/>
  <c r="EJ40" i="16"/>
  <c r="EN40" i="16"/>
  <c r="ER40" i="16"/>
  <c r="S40" i="16"/>
  <c r="BP40" i="16"/>
  <c r="BT40" i="16"/>
  <c r="BX40" i="16"/>
  <c r="BR40" i="16"/>
  <c r="BW40" i="16"/>
  <c r="BN40" i="16"/>
  <c r="BS40" i="16"/>
  <c r="BY40" i="16"/>
  <c r="BO40" i="16"/>
  <c r="BU40" i="16"/>
  <c r="BQ40" i="16"/>
  <c r="BV40" i="16"/>
  <c r="EK34" i="16"/>
  <c r="EO34" i="16"/>
  <c r="ES34" i="16"/>
  <c r="EH34" i="16"/>
  <c r="EL34" i="16"/>
  <c r="EP34" i="16"/>
  <c r="EI34" i="16"/>
  <c r="EM34" i="16"/>
  <c r="EQ34" i="16"/>
  <c r="EJ34" i="16"/>
  <c r="EN34" i="16"/>
  <c r="ER34" i="16"/>
  <c r="T34" i="16"/>
  <c r="CC34" i="16"/>
  <c r="CG34" i="16"/>
  <c r="CK34" i="16"/>
  <c r="BZ34" i="16"/>
  <c r="CD34" i="16"/>
  <c r="CH34" i="16"/>
  <c r="CA34" i="16"/>
  <c r="CE34" i="16"/>
  <c r="CI34" i="16"/>
  <c r="CB34" i="16"/>
  <c r="CF34" i="16"/>
  <c r="CJ34" i="16"/>
  <c r="EW11" i="16"/>
  <c r="FA11" i="16"/>
  <c r="FE11" i="16"/>
  <c r="EU11" i="16"/>
  <c r="EZ11" i="16"/>
  <c r="EV11" i="16"/>
  <c r="FB11" i="16"/>
  <c r="EX11" i="16"/>
  <c r="FC11" i="16"/>
  <c r="ET11" i="16"/>
  <c r="EY11" i="16"/>
  <c r="FD11" i="16"/>
  <c r="BQ11" i="16"/>
  <c r="BU11" i="16"/>
  <c r="BY11" i="16"/>
  <c r="BN11" i="16"/>
  <c r="BS11" i="16"/>
  <c r="BX11" i="16"/>
  <c r="BO11" i="16"/>
  <c r="BT11" i="16"/>
  <c r="BP11" i="16"/>
  <c r="BV11" i="16"/>
  <c r="BR11" i="16"/>
  <c r="BW11" i="16"/>
  <c r="EH7" i="16"/>
  <c r="EL7" i="16"/>
  <c r="EP7" i="16"/>
  <c r="EJ7" i="16"/>
  <c r="EN7" i="16"/>
  <c r="ER7" i="16"/>
  <c r="EK7" i="16"/>
  <c r="EO7" i="16"/>
  <c r="ES7" i="16"/>
  <c r="EQ7" i="16"/>
  <c r="EI7" i="16"/>
  <c r="EM7" i="16"/>
  <c r="CX7" i="16"/>
  <c r="DB7" i="16"/>
  <c r="DF7" i="16"/>
  <c r="CZ7" i="16"/>
  <c r="DD7" i="16"/>
  <c r="DH7" i="16"/>
  <c r="DA7" i="16"/>
  <c r="DE7" i="16"/>
  <c r="DI7" i="16"/>
  <c r="CY7" i="16"/>
  <c r="DC7" i="16"/>
  <c r="DG7" i="16"/>
  <c r="AG62" i="16"/>
  <c r="G16" i="17" s="1"/>
  <c r="ET7" i="16"/>
  <c r="EX7" i="16"/>
  <c r="FB7" i="16"/>
  <c r="EV7" i="16"/>
  <c r="EZ7" i="16"/>
  <c r="FD7" i="16"/>
  <c r="EW7" i="16"/>
  <c r="FA7" i="16"/>
  <c r="FE7" i="16"/>
  <c r="EU7" i="16"/>
  <c r="EY7" i="16"/>
  <c r="FC7" i="16"/>
  <c r="AK62" i="16"/>
  <c r="K16" i="17" s="1"/>
  <c r="DJ7" i="16"/>
  <c r="DN7" i="16"/>
  <c r="DR7" i="16"/>
  <c r="DL7" i="16"/>
  <c r="DP7" i="16"/>
  <c r="DT7" i="16"/>
  <c r="DM7" i="16"/>
  <c r="DQ7" i="16"/>
  <c r="DU7" i="16"/>
  <c r="DK7" i="16"/>
  <c r="DO7" i="16"/>
  <c r="DS7" i="16"/>
  <c r="AH62" i="16"/>
  <c r="H16" i="17" s="1"/>
  <c r="DV7" i="16"/>
  <c r="DZ7" i="16"/>
  <c r="ED7" i="16"/>
  <c r="DX7" i="16"/>
  <c r="EB7" i="16"/>
  <c r="EF7" i="16"/>
  <c r="DY7" i="16"/>
  <c r="EC7" i="16"/>
  <c r="EG7" i="16"/>
  <c r="EA7" i="16"/>
  <c r="EE7" i="16"/>
  <c r="DW7" i="16"/>
  <c r="AI62" i="16"/>
  <c r="I16" i="17" s="1"/>
  <c r="CN62" i="15"/>
  <c r="CT62" i="15"/>
  <c r="CS62" i="15"/>
  <c r="I83" i="18"/>
  <c r="AS8" i="16"/>
  <c r="AW8" i="16"/>
  <c r="BA8" i="16"/>
  <c r="AQ8" i="16"/>
  <c r="AU8" i="16"/>
  <c r="AY8" i="16"/>
  <c r="AR8" i="16"/>
  <c r="AV8" i="16"/>
  <c r="AZ8" i="16"/>
  <c r="AX8" i="16"/>
  <c r="AP8" i="16"/>
  <c r="AT8" i="16"/>
  <c r="FI8" i="16"/>
  <c r="FM8" i="16"/>
  <c r="FQ8" i="16"/>
  <c r="FG8" i="16"/>
  <c r="FK8" i="16"/>
  <c r="FO8" i="16"/>
  <c r="FH8" i="16"/>
  <c r="FL8" i="16"/>
  <c r="FP8" i="16"/>
  <c r="FF8" i="16"/>
  <c r="FJ8" i="16"/>
  <c r="FN8" i="16"/>
  <c r="BE8" i="16"/>
  <c r="BI8" i="16"/>
  <c r="BM8" i="16"/>
  <c r="BC8" i="16"/>
  <c r="BG8" i="16"/>
  <c r="BK8" i="16"/>
  <c r="BD8" i="16"/>
  <c r="BH8" i="16"/>
  <c r="BL8" i="16"/>
  <c r="BB8" i="16"/>
  <c r="BF8" i="16"/>
  <c r="BJ8" i="16"/>
  <c r="DY8" i="16"/>
  <c r="EC8" i="16"/>
  <c r="EG8" i="16"/>
  <c r="DW8" i="16"/>
  <c r="EA8" i="16"/>
  <c r="EE8" i="16"/>
  <c r="DX8" i="16"/>
  <c r="EB8" i="16"/>
  <c r="EF8" i="16"/>
  <c r="DZ8" i="16"/>
  <c r="ED8" i="16"/>
  <c r="DV8" i="16"/>
  <c r="I82" i="18"/>
  <c r="EW27" i="16"/>
  <c r="FA27" i="16"/>
  <c r="FE27" i="16"/>
  <c r="EV27" i="16"/>
  <c r="EZ27" i="16"/>
  <c r="FD27" i="16"/>
  <c r="EU27" i="16"/>
  <c r="FC27" i="16"/>
  <c r="EX27" i="16"/>
  <c r="EY27" i="16"/>
  <c r="ET27" i="16"/>
  <c r="FB27" i="16"/>
  <c r="DA27" i="16"/>
  <c r="DE27" i="16"/>
  <c r="DI27" i="16"/>
  <c r="CZ27" i="16"/>
  <c r="DD27" i="16"/>
  <c r="DH27" i="16"/>
  <c r="CY27" i="16"/>
  <c r="DG27" i="16"/>
  <c r="V27" i="16"/>
  <c r="DB27" i="16"/>
  <c r="DC27" i="16"/>
  <c r="CX27" i="16"/>
  <c r="DF27" i="16"/>
  <c r="BQ27" i="16"/>
  <c r="BU27" i="16"/>
  <c r="BY27" i="16"/>
  <c r="S27" i="16"/>
  <c r="BP27" i="16"/>
  <c r="BT27" i="16"/>
  <c r="BX27" i="16"/>
  <c r="BS27" i="16"/>
  <c r="BN27" i="16"/>
  <c r="BV27" i="16"/>
  <c r="BO27" i="16"/>
  <c r="BW27" i="16"/>
  <c r="BR27" i="16"/>
  <c r="M82" i="18"/>
  <c r="F80" i="18"/>
  <c r="M83" i="18"/>
  <c r="F82" i="18"/>
  <c r="N85" i="18"/>
  <c r="M79" i="18"/>
  <c r="O78" i="18"/>
  <c r="X29" i="16"/>
  <c r="DY29" i="16"/>
  <c r="EC29" i="16"/>
  <c r="EG29" i="16"/>
  <c r="DV29" i="16"/>
  <c r="DZ29" i="16"/>
  <c r="ED29" i="16"/>
  <c r="DW29" i="16"/>
  <c r="EA29" i="16"/>
  <c r="EE29" i="16"/>
  <c r="DX29" i="16"/>
  <c r="EB29" i="16"/>
  <c r="EF29" i="16"/>
  <c r="CB19" i="16"/>
  <c r="CF19" i="16"/>
  <c r="CJ19" i="16"/>
  <c r="BZ19" i="16"/>
  <c r="CD19" i="16"/>
  <c r="CA19" i="16"/>
  <c r="CE19" i="16"/>
  <c r="CI19" i="16"/>
  <c r="CK19" i="16"/>
  <c r="CC19" i="16"/>
  <c r="CG19" i="16"/>
  <c r="T19" i="16"/>
  <c r="CH19" i="16"/>
  <c r="AR12" i="16"/>
  <c r="AV12" i="16"/>
  <c r="AZ12" i="16"/>
  <c r="AP12" i="16"/>
  <c r="AU12" i="16"/>
  <c r="BA12" i="16"/>
  <c r="AQ12" i="16"/>
  <c r="AS12" i="16"/>
  <c r="AX12" i="16"/>
  <c r="AT12" i="16"/>
  <c r="AY12" i="16"/>
  <c r="AW12" i="16"/>
  <c r="CZ13" i="16"/>
  <c r="DD13" i="16"/>
  <c r="DH13" i="16"/>
  <c r="CX13" i="16"/>
  <c r="DB13" i="16"/>
  <c r="V13" i="16"/>
  <c r="CY13" i="16"/>
  <c r="DC13" i="16"/>
  <c r="DG13" i="16"/>
  <c r="DE13" i="16"/>
  <c r="DF13" i="16"/>
  <c r="DI13" i="16"/>
  <c r="DA13" i="16"/>
  <c r="ET28" i="16"/>
  <c r="EX28" i="16"/>
  <c r="EY28" i="16"/>
  <c r="FC28" i="16"/>
  <c r="EU28" i="16"/>
  <c r="EZ28" i="16"/>
  <c r="FD28" i="16"/>
  <c r="EV28" i="16"/>
  <c r="FA28" i="16"/>
  <c r="FE28" i="16"/>
  <c r="EW28" i="16"/>
  <c r="FB28" i="16"/>
  <c r="BB16" i="16"/>
  <c r="BF16" i="16"/>
  <c r="BJ16" i="16"/>
  <c r="BC16" i="16"/>
  <c r="BG16" i="16"/>
  <c r="BK16" i="16"/>
  <c r="BD16" i="16"/>
  <c r="BH16" i="16"/>
  <c r="BL16" i="16"/>
  <c r="R16" i="16"/>
  <c r="BE16" i="16"/>
  <c r="BI16" i="16"/>
  <c r="BM16" i="16"/>
  <c r="BW62" i="15"/>
  <c r="BD42" i="15"/>
  <c r="BH42" i="15"/>
  <c r="BH62" i="15" s="1"/>
  <c r="BL42" i="15"/>
  <c r="BE42" i="15"/>
  <c r="BI42" i="15"/>
  <c r="BM42" i="15"/>
  <c r="BM62" i="15" s="1"/>
  <c r="BB42" i="15"/>
  <c r="BF42" i="15"/>
  <c r="BJ42" i="15"/>
  <c r="R42" i="15"/>
  <c r="R62" i="15" s="1"/>
  <c r="C33" i="17" s="1"/>
  <c r="BC42" i="15"/>
  <c r="BC62" i="15" s="1"/>
  <c r="BG42" i="15"/>
  <c r="BK42" i="15"/>
  <c r="AS23" i="16"/>
  <c r="AW23" i="16"/>
  <c r="BA23" i="16"/>
  <c r="Q23" i="16"/>
  <c r="AP23" i="16"/>
  <c r="AT23" i="16"/>
  <c r="AX23" i="16"/>
  <c r="AQ23" i="16"/>
  <c r="AU23" i="16"/>
  <c r="AY23" i="16"/>
  <c r="AR23" i="16"/>
  <c r="AV23" i="16"/>
  <c r="AZ23" i="16"/>
  <c r="G86" i="18"/>
  <c r="G75" i="18"/>
  <c r="DM29" i="16"/>
  <c r="DQ29" i="16"/>
  <c r="DU29" i="16"/>
  <c r="DJ29" i="16"/>
  <c r="DN29" i="16"/>
  <c r="DR29" i="16"/>
  <c r="DK29" i="16"/>
  <c r="DO29" i="16"/>
  <c r="DS29" i="16"/>
  <c r="W29" i="16"/>
  <c r="DL29" i="16"/>
  <c r="DP29" i="16"/>
  <c r="DT29" i="16"/>
  <c r="DA29" i="16"/>
  <c r="DE29" i="16"/>
  <c r="DI29" i="16"/>
  <c r="CX29" i="16"/>
  <c r="DB29" i="16"/>
  <c r="DF29" i="16"/>
  <c r="V29" i="16"/>
  <c r="CY29" i="16"/>
  <c r="DC29" i="16"/>
  <c r="DG29" i="16"/>
  <c r="CZ29" i="16"/>
  <c r="DD29" i="16"/>
  <c r="DH29" i="16"/>
  <c r="AS29" i="16"/>
  <c r="AW29" i="16"/>
  <c r="BA29" i="16"/>
  <c r="Q29" i="16"/>
  <c r="AP29" i="16"/>
  <c r="AT29" i="16"/>
  <c r="AX29" i="16"/>
  <c r="AQ29" i="16"/>
  <c r="AU29" i="16"/>
  <c r="AY29" i="16"/>
  <c r="AR29" i="16"/>
  <c r="AV29" i="16"/>
  <c r="AZ29" i="16"/>
  <c r="DX19" i="16"/>
  <c r="EB19" i="16"/>
  <c r="EF19" i="16"/>
  <c r="DW19" i="16"/>
  <c r="EA19" i="16"/>
  <c r="EE19" i="16"/>
  <c r="X19" i="16"/>
  <c r="DY19" i="16"/>
  <c r="EG19" i="16"/>
  <c r="DZ19" i="16"/>
  <c r="EC19" i="16"/>
  <c r="DV19" i="16"/>
  <c r="ED19" i="16"/>
  <c r="BD19" i="16"/>
  <c r="BH19" i="16"/>
  <c r="BL19" i="16"/>
  <c r="BB19" i="16"/>
  <c r="BF19" i="16"/>
  <c r="BJ19" i="16"/>
  <c r="R19" i="16"/>
  <c r="BC19" i="16"/>
  <c r="BG19" i="16"/>
  <c r="BK19" i="16"/>
  <c r="BI19" i="16"/>
  <c r="BM19" i="16"/>
  <c r="BE19" i="16"/>
  <c r="FH19" i="16"/>
  <c r="FL19" i="16"/>
  <c r="FP19" i="16"/>
  <c r="FG19" i="16"/>
  <c r="FK19" i="16"/>
  <c r="FO19" i="16"/>
  <c r="FM19" i="16"/>
  <c r="FF19" i="16"/>
  <c r="FN19" i="16"/>
  <c r="FI19" i="16"/>
  <c r="FQ19" i="16"/>
  <c r="FJ19" i="16"/>
  <c r="DJ12" i="16"/>
  <c r="DN12" i="16"/>
  <c r="DR12" i="16"/>
  <c r="DL12" i="16"/>
  <c r="DP12" i="16"/>
  <c r="DT12" i="16"/>
  <c r="DM12" i="16"/>
  <c r="DQ12" i="16"/>
  <c r="DU12" i="16"/>
  <c r="DK12" i="16"/>
  <c r="DO12" i="16"/>
  <c r="DS12" i="16"/>
  <c r="EH12" i="16"/>
  <c r="EL12" i="16"/>
  <c r="EP12" i="16"/>
  <c r="EJ12" i="16"/>
  <c r="EN12" i="16"/>
  <c r="ER12" i="16"/>
  <c r="EK12" i="16"/>
  <c r="EO12" i="16"/>
  <c r="ES12" i="16"/>
  <c r="EM12" i="16"/>
  <c r="EQ12" i="16"/>
  <c r="EI12" i="16"/>
  <c r="BP12" i="16"/>
  <c r="BT12" i="16"/>
  <c r="BX12" i="16"/>
  <c r="BQ12" i="16"/>
  <c r="BV12" i="16"/>
  <c r="BN12" i="16"/>
  <c r="BS12" i="16"/>
  <c r="BY12" i="16"/>
  <c r="BO12" i="16"/>
  <c r="BU12" i="16"/>
  <c r="BW12" i="16"/>
  <c r="BR12" i="16"/>
  <c r="BE14" i="16"/>
  <c r="BI14" i="16"/>
  <c r="BM14" i="16"/>
  <c r="R14" i="16"/>
  <c r="BB14" i="16"/>
  <c r="BG14" i="16"/>
  <c r="BL14" i="16"/>
  <c r="BC14" i="16"/>
  <c r="BH14" i="16"/>
  <c r="BD14" i="16"/>
  <c r="BJ14" i="16"/>
  <c r="BF14" i="16"/>
  <c r="BK14" i="16"/>
  <c r="AS14" i="16"/>
  <c r="AW14" i="16"/>
  <c r="BA14" i="16"/>
  <c r="AQ14" i="16"/>
  <c r="AV14" i="16"/>
  <c r="AR14" i="16"/>
  <c r="AX14" i="16"/>
  <c r="AT14" i="16"/>
  <c r="AY14" i="16"/>
  <c r="Q14" i="16"/>
  <c r="AP14" i="16"/>
  <c r="AU14" i="16"/>
  <c r="AZ14" i="16"/>
  <c r="T14" i="16"/>
  <c r="CC14" i="16"/>
  <c r="CG14" i="16"/>
  <c r="CK14" i="16"/>
  <c r="CB14" i="16"/>
  <c r="CH14" i="16"/>
  <c r="CD14" i="16"/>
  <c r="CI14" i="16"/>
  <c r="BZ14" i="16"/>
  <c r="CE14" i="16"/>
  <c r="CJ14" i="16"/>
  <c r="CA14" i="16"/>
  <c r="CF14" i="16"/>
  <c r="EU9" i="16"/>
  <c r="EY9" i="16"/>
  <c r="FC9" i="16"/>
  <c r="EV9" i="16"/>
  <c r="FA9" i="16"/>
  <c r="EW9" i="16"/>
  <c r="FB9" i="16"/>
  <c r="EX9" i="16"/>
  <c r="FD9" i="16"/>
  <c r="ET9" i="16"/>
  <c r="EZ9" i="16"/>
  <c r="FE9" i="16"/>
  <c r="AR9" i="16"/>
  <c r="AV9" i="16"/>
  <c r="AZ9" i="16"/>
  <c r="AP9" i="16"/>
  <c r="AT9" i="16"/>
  <c r="AX9" i="16"/>
  <c r="AQ9" i="16"/>
  <c r="AU9" i="16"/>
  <c r="AY9" i="16"/>
  <c r="BA9" i="16"/>
  <c r="AS9" i="16"/>
  <c r="AW9" i="16"/>
  <c r="DK9" i="16"/>
  <c r="DO9" i="16"/>
  <c r="DS9" i="16"/>
  <c r="DJ9" i="16"/>
  <c r="DP9" i="16"/>
  <c r="DU9" i="16"/>
  <c r="DL9" i="16"/>
  <c r="DQ9" i="16"/>
  <c r="DM9" i="16"/>
  <c r="DR9" i="16"/>
  <c r="DN9" i="16"/>
  <c r="DT9" i="16"/>
  <c r="H75" i="18"/>
  <c r="H86" i="18"/>
  <c r="EV13" i="16"/>
  <c r="EU13" i="16"/>
  <c r="EY13" i="16"/>
  <c r="FC13" i="16"/>
  <c r="EZ13" i="16"/>
  <c r="FE13" i="16"/>
  <c r="ET13" i="16"/>
  <c r="FA13" i="16"/>
  <c r="EW13" i="16"/>
  <c r="FB13" i="16"/>
  <c r="EX13" i="16"/>
  <c r="FD13" i="16"/>
  <c r="CN13" i="16"/>
  <c r="CR13" i="16"/>
  <c r="CV13" i="16"/>
  <c r="U13" i="16"/>
  <c r="CL13" i="16"/>
  <c r="CP13" i="16"/>
  <c r="CT13" i="16"/>
  <c r="CM13" i="16"/>
  <c r="CQ13" i="16"/>
  <c r="CU13" i="16"/>
  <c r="CO13" i="16"/>
  <c r="CS13" i="16"/>
  <c r="CW13" i="16"/>
  <c r="S13" i="16"/>
  <c r="BP13" i="16"/>
  <c r="BT13" i="16"/>
  <c r="BX13" i="16"/>
  <c r="BN13" i="16"/>
  <c r="BR13" i="16"/>
  <c r="BV13" i="16"/>
  <c r="BO13" i="16"/>
  <c r="BS13" i="16"/>
  <c r="BW13" i="16"/>
  <c r="BY13" i="16"/>
  <c r="BQ13" i="16"/>
  <c r="BU13" i="16"/>
  <c r="FG28" i="16"/>
  <c r="FK28" i="16"/>
  <c r="FO28" i="16"/>
  <c r="FH28" i="16"/>
  <c r="FL28" i="16"/>
  <c r="FP28" i="16"/>
  <c r="FI28" i="16"/>
  <c r="FM28" i="16"/>
  <c r="FQ28" i="16"/>
  <c r="FF28" i="16"/>
  <c r="FJ28" i="16"/>
  <c r="FN28" i="16"/>
  <c r="DK28" i="16"/>
  <c r="DO28" i="16"/>
  <c r="DS28" i="16"/>
  <c r="DJ28" i="16"/>
  <c r="DN28" i="16"/>
  <c r="DR28" i="16"/>
  <c r="DQ28" i="16"/>
  <c r="W28" i="16"/>
  <c r="DL28" i="16"/>
  <c r="DT28" i="16"/>
  <c r="DM28" i="16"/>
  <c r="DU28" i="16"/>
  <c r="DP28" i="16"/>
  <c r="AQ28" i="16"/>
  <c r="AU28" i="16"/>
  <c r="AY28" i="16"/>
  <c r="Q28" i="16"/>
  <c r="AP28" i="16"/>
  <c r="AT28" i="16"/>
  <c r="AX28" i="16"/>
  <c r="AW28" i="16"/>
  <c r="AR28" i="16"/>
  <c r="AZ28" i="16"/>
  <c r="AS28" i="16"/>
  <c r="BA28" i="16"/>
  <c r="AV28" i="16"/>
  <c r="FF16" i="16"/>
  <c r="FJ16" i="16"/>
  <c r="FN16" i="16"/>
  <c r="FG16" i="16"/>
  <c r="FK16" i="16"/>
  <c r="FO16" i="16"/>
  <c r="FH16" i="16"/>
  <c r="FL16" i="16"/>
  <c r="FP16" i="16"/>
  <c r="FI16" i="16"/>
  <c r="FM16" i="16"/>
  <c r="FQ16" i="16"/>
  <c r="CX16" i="16"/>
  <c r="DB16" i="16"/>
  <c r="DF16" i="16"/>
  <c r="CY16" i="16"/>
  <c r="DC16" i="16"/>
  <c r="DG16" i="16"/>
  <c r="V16" i="16"/>
  <c r="CZ16" i="16"/>
  <c r="DD16" i="16"/>
  <c r="DH16" i="16"/>
  <c r="DA16" i="16"/>
  <c r="DE16" i="16"/>
  <c r="DI16" i="16"/>
  <c r="CL16" i="16"/>
  <c r="CP16" i="16"/>
  <c r="CT16" i="16"/>
  <c r="U16" i="16"/>
  <c r="CM16" i="16"/>
  <c r="CQ16" i="16"/>
  <c r="CU16" i="16"/>
  <c r="CN16" i="16"/>
  <c r="CR16" i="16"/>
  <c r="CV16" i="16"/>
  <c r="CO16" i="16"/>
  <c r="CS16" i="16"/>
  <c r="CW16" i="16"/>
  <c r="BP62" i="15"/>
  <c r="BV62" i="15"/>
  <c r="BU62" i="15"/>
  <c r="G76" i="18"/>
  <c r="CZ42" i="15"/>
  <c r="CZ62" i="15" s="1"/>
  <c r="DD42" i="15"/>
  <c r="DH42" i="15"/>
  <c r="DH62" i="15" s="1"/>
  <c r="DA42" i="15"/>
  <c r="DA62" i="15" s="1"/>
  <c r="DE42" i="15"/>
  <c r="DE62" i="15" s="1"/>
  <c r="DI42" i="15"/>
  <c r="CX42" i="15"/>
  <c r="CX62" i="15" s="1"/>
  <c r="DB42" i="15"/>
  <c r="DB62" i="15" s="1"/>
  <c r="DF42" i="15"/>
  <c r="DF62" i="15" s="1"/>
  <c r="V42" i="15"/>
  <c r="V62" i="15" s="1"/>
  <c r="G33" i="17" s="1"/>
  <c r="CY42" i="15"/>
  <c r="DC42" i="15"/>
  <c r="DG42" i="15"/>
  <c r="DG62" i="15" s="1"/>
  <c r="AR42" i="15"/>
  <c r="AV42" i="15"/>
  <c r="AZ42" i="15"/>
  <c r="AS42" i="15"/>
  <c r="AS62" i="15" s="1"/>
  <c r="AW42" i="15"/>
  <c r="BA42" i="15"/>
  <c r="BA62" i="15" s="1"/>
  <c r="Q42" i="15"/>
  <c r="Q62" i="15" s="1"/>
  <c r="B33" i="17" s="1"/>
  <c r="AP42" i="15"/>
  <c r="AT42" i="15"/>
  <c r="AT62" i="15" s="1"/>
  <c r="AX42" i="15"/>
  <c r="AQ42" i="15"/>
  <c r="AU42" i="15"/>
  <c r="AY42" i="15"/>
  <c r="AY62" i="15" s="1"/>
  <c r="W42" i="15"/>
  <c r="W62" i="15" s="1"/>
  <c r="H33" i="17" s="1"/>
  <c r="DL42" i="15"/>
  <c r="DP42" i="15"/>
  <c r="DT42" i="15"/>
  <c r="DT62" i="15" s="1"/>
  <c r="DM42" i="15"/>
  <c r="DQ42" i="15"/>
  <c r="DU42" i="15"/>
  <c r="DJ42" i="15"/>
  <c r="DJ62" i="15" s="1"/>
  <c r="DN42" i="15"/>
  <c r="DR42" i="15"/>
  <c r="DK42" i="15"/>
  <c r="DO42" i="15"/>
  <c r="DO62" i="15" s="1"/>
  <c r="DS42" i="15"/>
  <c r="FI23" i="16"/>
  <c r="FM23" i="16"/>
  <c r="FQ23" i="16"/>
  <c r="FF23" i="16"/>
  <c r="FJ23" i="16"/>
  <c r="FN23" i="16"/>
  <c r="FG23" i="16"/>
  <c r="FK23" i="16"/>
  <c r="FO23" i="16"/>
  <c r="FH23" i="16"/>
  <c r="FL23" i="16"/>
  <c r="FP23" i="16"/>
  <c r="EW23" i="16"/>
  <c r="FA23" i="16"/>
  <c r="FE23" i="16"/>
  <c r="ET23" i="16"/>
  <c r="EX23" i="16"/>
  <c r="FB23" i="16"/>
  <c r="EU23" i="16"/>
  <c r="EY23" i="16"/>
  <c r="FC23" i="16"/>
  <c r="EV23" i="16"/>
  <c r="EZ23" i="16"/>
  <c r="FD23" i="16"/>
  <c r="CO23" i="16"/>
  <c r="CS23" i="16"/>
  <c r="CW23" i="16"/>
  <c r="U23" i="16"/>
  <c r="CL23" i="16"/>
  <c r="CP23" i="16"/>
  <c r="CT23" i="16"/>
  <c r="CM23" i="16"/>
  <c r="CQ23" i="16"/>
  <c r="CU23" i="16"/>
  <c r="CN23" i="16"/>
  <c r="CR23" i="16"/>
  <c r="CV23" i="16"/>
  <c r="DW43" i="16"/>
  <c r="EA43" i="16"/>
  <c r="EE43" i="16"/>
  <c r="DX43" i="16"/>
  <c r="EB43" i="16"/>
  <c r="EF43" i="16"/>
  <c r="X43" i="16"/>
  <c r="DY43" i="16"/>
  <c r="EC43" i="16"/>
  <c r="EG43" i="16"/>
  <c r="DV43" i="16"/>
  <c r="DZ43" i="16"/>
  <c r="ED43" i="16"/>
  <c r="BO43" i="16"/>
  <c r="BS43" i="16"/>
  <c r="BW43" i="16"/>
  <c r="S43" i="16"/>
  <c r="BP43" i="16"/>
  <c r="BT43" i="16"/>
  <c r="BX43" i="16"/>
  <c r="BQ43" i="16"/>
  <c r="BU43" i="16"/>
  <c r="BY43" i="16"/>
  <c r="BN43" i="16"/>
  <c r="BR43" i="16"/>
  <c r="BV43" i="16"/>
  <c r="R43" i="16"/>
  <c r="BC43" i="16"/>
  <c r="BG43" i="16"/>
  <c r="BK43" i="16"/>
  <c r="BD43" i="16"/>
  <c r="BH43" i="16"/>
  <c r="BL43" i="16"/>
  <c r="BE43" i="16"/>
  <c r="BI43" i="16"/>
  <c r="BM43" i="16"/>
  <c r="BB43" i="16"/>
  <c r="BF43" i="16"/>
  <c r="BJ43" i="16"/>
  <c r="EV62" i="15"/>
  <c r="FB62" i="15"/>
  <c r="FA62" i="15"/>
  <c r="EW20" i="16"/>
  <c r="FA20" i="16"/>
  <c r="FE20" i="16"/>
  <c r="EX20" i="16"/>
  <c r="FC20" i="16"/>
  <c r="ET20" i="16"/>
  <c r="EY20" i="16"/>
  <c r="FD20" i="16"/>
  <c r="EU20" i="16"/>
  <c r="EZ20" i="16"/>
  <c r="EV20" i="16"/>
  <c r="FB20" i="16"/>
  <c r="X20" i="16"/>
  <c r="DY20" i="16"/>
  <c r="EC20" i="16"/>
  <c r="EG20" i="16"/>
  <c r="DW20" i="16"/>
  <c r="EB20" i="16"/>
  <c r="DX20" i="16"/>
  <c r="ED20" i="16"/>
  <c r="DZ20" i="16"/>
  <c r="EE20" i="16"/>
  <c r="DV20" i="16"/>
  <c r="EA20" i="16"/>
  <c r="EF20" i="16"/>
  <c r="F75" i="18"/>
  <c r="F86" i="18"/>
  <c r="BN10" i="16"/>
  <c r="BR10" i="16"/>
  <c r="BV10" i="16"/>
  <c r="BQ10" i="16"/>
  <c r="BW10" i="16"/>
  <c r="BS10" i="16"/>
  <c r="BX10" i="16"/>
  <c r="BO10" i="16"/>
  <c r="BT10" i="16"/>
  <c r="BY10" i="16"/>
  <c r="BP10" i="16"/>
  <c r="BU10" i="16"/>
  <c r="CL10" i="16"/>
  <c r="CP10" i="16"/>
  <c r="CT10" i="16"/>
  <c r="CM10" i="16"/>
  <c r="CR10" i="16"/>
  <c r="CW10" i="16"/>
  <c r="CN10" i="16"/>
  <c r="CS10" i="16"/>
  <c r="CO10" i="16"/>
  <c r="CU10" i="16"/>
  <c r="CQ10" i="16"/>
  <c r="CV10" i="16"/>
  <c r="EK32" i="16"/>
  <c r="EO32" i="16"/>
  <c r="ES32" i="16"/>
  <c r="EH32" i="16"/>
  <c r="EL32" i="16"/>
  <c r="EP32" i="16"/>
  <c r="EI32" i="16"/>
  <c r="EM32" i="16"/>
  <c r="EQ32" i="16"/>
  <c r="EJ32" i="16"/>
  <c r="EN32" i="16"/>
  <c r="ER32" i="16"/>
  <c r="T32" i="16"/>
  <c r="CC32" i="16"/>
  <c r="CG32" i="16"/>
  <c r="CK32" i="16"/>
  <c r="BZ32" i="16"/>
  <c r="CD32" i="16"/>
  <c r="CH32" i="16"/>
  <c r="CA32" i="16"/>
  <c r="CE32" i="16"/>
  <c r="CI32" i="16"/>
  <c r="CB32" i="16"/>
  <c r="CF32" i="16"/>
  <c r="CJ32" i="16"/>
  <c r="BO21" i="16"/>
  <c r="BS21" i="16"/>
  <c r="BW21" i="16"/>
  <c r="BR21" i="16"/>
  <c r="BX21" i="16"/>
  <c r="S21" i="16"/>
  <c r="BN21" i="16"/>
  <c r="BT21" i="16"/>
  <c r="BY21" i="16"/>
  <c r="BP21" i="16"/>
  <c r="BU21" i="16"/>
  <c r="BQ21" i="16"/>
  <c r="BV21" i="16"/>
  <c r="FG21" i="16"/>
  <c r="FK21" i="16"/>
  <c r="FO21" i="16"/>
  <c r="FJ21" i="16"/>
  <c r="FP21" i="16"/>
  <c r="FF21" i="16"/>
  <c r="FL21" i="16"/>
  <c r="FQ21" i="16"/>
  <c r="FH21" i="16"/>
  <c r="FM21" i="16"/>
  <c r="FI21" i="16"/>
  <c r="FN21" i="16"/>
  <c r="EU21" i="16"/>
  <c r="EY21" i="16"/>
  <c r="FC21" i="16"/>
  <c r="ET21" i="16"/>
  <c r="EZ21" i="16"/>
  <c r="FE21" i="16"/>
  <c r="EV21" i="16"/>
  <c r="FA21" i="16"/>
  <c r="EW21" i="16"/>
  <c r="FB21" i="16"/>
  <c r="EX21" i="16"/>
  <c r="FD21" i="16"/>
  <c r="AQ30" i="16"/>
  <c r="AU30" i="16"/>
  <c r="AY30" i="16"/>
  <c r="AR30" i="16"/>
  <c r="AV30" i="16"/>
  <c r="AZ30" i="16"/>
  <c r="AS30" i="16"/>
  <c r="AW30" i="16"/>
  <c r="BA30" i="16"/>
  <c r="Q30" i="16"/>
  <c r="AP30" i="16"/>
  <c r="AT30" i="16"/>
  <c r="AX30" i="16"/>
  <c r="DK30" i="16"/>
  <c r="DO30" i="16"/>
  <c r="DS30" i="16"/>
  <c r="W30" i="16"/>
  <c r="DL30" i="16"/>
  <c r="DP30" i="16"/>
  <c r="DT30" i="16"/>
  <c r="DM30" i="16"/>
  <c r="DQ30" i="16"/>
  <c r="DU30" i="16"/>
  <c r="DJ30" i="16"/>
  <c r="DN30" i="16"/>
  <c r="DR30" i="16"/>
  <c r="V30" i="16"/>
  <c r="CY30" i="16"/>
  <c r="DC30" i="16"/>
  <c r="DG30" i="16"/>
  <c r="CZ30" i="16"/>
  <c r="DD30" i="16"/>
  <c r="DH30" i="16"/>
  <c r="DA30" i="16"/>
  <c r="DE30" i="16"/>
  <c r="DI30" i="16"/>
  <c r="CX30" i="16"/>
  <c r="DB30" i="16"/>
  <c r="DF30" i="16"/>
  <c r="EV38" i="16"/>
  <c r="EZ38" i="16"/>
  <c r="FD38" i="16"/>
  <c r="EW38" i="16"/>
  <c r="FB38" i="16"/>
  <c r="EX38" i="16"/>
  <c r="FC38" i="16"/>
  <c r="ET38" i="16"/>
  <c r="EY38" i="16"/>
  <c r="FE38" i="16"/>
  <c r="EU38" i="16"/>
  <c r="FA38" i="16"/>
  <c r="DX38" i="16"/>
  <c r="EB38" i="16"/>
  <c r="EF38" i="16"/>
  <c r="DV38" i="16"/>
  <c r="EA38" i="16"/>
  <c r="EG38" i="16"/>
  <c r="DW38" i="16"/>
  <c r="EC38" i="16"/>
  <c r="DY38" i="16"/>
  <c r="ED38" i="16"/>
  <c r="X38" i="16"/>
  <c r="DZ38" i="16"/>
  <c r="EE38" i="16"/>
  <c r="FH38" i="16"/>
  <c r="FL38" i="16"/>
  <c r="FP38" i="16"/>
  <c r="FG38" i="16"/>
  <c r="FM38" i="16"/>
  <c r="FI38" i="16"/>
  <c r="FN38" i="16"/>
  <c r="FJ38" i="16"/>
  <c r="FO38" i="16"/>
  <c r="FF38" i="16"/>
  <c r="FK38" i="16"/>
  <c r="FQ38" i="16"/>
  <c r="AZ62" i="15"/>
  <c r="AU62" i="15"/>
  <c r="AP62" i="15"/>
  <c r="W54" i="17"/>
  <c r="W28" i="17"/>
  <c r="W41" i="17"/>
  <c r="FL62" i="15"/>
  <c r="FG62" i="15"/>
  <c r="FQ62" i="15"/>
  <c r="G78" i="18"/>
  <c r="DW26" i="16"/>
  <c r="EA26" i="16"/>
  <c r="EE26" i="16"/>
  <c r="DV26" i="16"/>
  <c r="DZ26" i="16"/>
  <c r="ED26" i="16"/>
  <c r="EB26" i="16"/>
  <c r="EC26" i="16"/>
  <c r="X26" i="16"/>
  <c r="DX26" i="16"/>
  <c r="EF26" i="16"/>
  <c r="DY26" i="16"/>
  <c r="EG26" i="16"/>
  <c r="FG26" i="16"/>
  <c r="FK26" i="16"/>
  <c r="FO26" i="16"/>
  <c r="FF26" i="16"/>
  <c r="FJ26" i="16"/>
  <c r="FN26" i="16"/>
  <c r="FH26" i="16"/>
  <c r="FP26" i="16"/>
  <c r="FI26" i="16"/>
  <c r="FQ26" i="16"/>
  <c r="FL26" i="16"/>
  <c r="FM26" i="16"/>
  <c r="EU26" i="16"/>
  <c r="EY26" i="16"/>
  <c r="FC26" i="16"/>
  <c r="ET26" i="16"/>
  <c r="EX26" i="16"/>
  <c r="FB26" i="16"/>
  <c r="EZ26" i="16"/>
  <c r="FA26" i="16"/>
  <c r="EV26" i="16"/>
  <c r="FD26" i="16"/>
  <c r="EW26" i="16"/>
  <c r="FE26" i="16"/>
  <c r="N79" i="18"/>
  <c r="AQ24" i="16"/>
  <c r="AU24" i="16"/>
  <c r="AY24" i="16"/>
  <c r="AR24" i="16"/>
  <c r="AV24" i="16"/>
  <c r="AZ24" i="16"/>
  <c r="AS24" i="16"/>
  <c r="AW24" i="16"/>
  <c r="BA24" i="16"/>
  <c r="Q24" i="16"/>
  <c r="AP24" i="16"/>
  <c r="AT24" i="16"/>
  <c r="AX24" i="16"/>
  <c r="DK24" i="16"/>
  <c r="DO24" i="16"/>
  <c r="DS24" i="16"/>
  <c r="W24" i="16"/>
  <c r="DL24" i="16"/>
  <c r="DP24" i="16"/>
  <c r="DT24" i="16"/>
  <c r="DM24" i="16"/>
  <c r="DQ24" i="16"/>
  <c r="DU24" i="16"/>
  <c r="DJ24" i="16"/>
  <c r="DN24" i="16"/>
  <c r="DR24" i="16"/>
  <c r="V24" i="16"/>
  <c r="CY24" i="16"/>
  <c r="DC24" i="16"/>
  <c r="DG24" i="16"/>
  <c r="CZ24" i="16"/>
  <c r="DD24" i="16"/>
  <c r="DH24" i="16"/>
  <c r="DA24" i="16"/>
  <c r="DE24" i="16"/>
  <c r="DI24" i="16"/>
  <c r="CX24" i="16"/>
  <c r="DB24" i="16"/>
  <c r="DF24" i="16"/>
  <c r="H76" i="18"/>
  <c r="EJ17" i="16"/>
  <c r="EN17" i="16"/>
  <c r="ER17" i="16"/>
  <c r="EK17" i="16"/>
  <c r="EO17" i="16"/>
  <c r="ES17" i="16"/>
  <c r="EH17" i="16"/>
  <c r="EL17" i="16"/>
  <c r="EP17" i="16"/>
  <c r="EI17" i="16"/>
  <c r="EM17" i="16"/>
  <c r="EQ17" i="16"/>
  <c r="CB17" i="16"/>
  <c r="CF17" i="16"/>
  <c r="CJ17" i="16"/>
  <c r="T17" i="16"/>
  <c r="CC17" i="16"/>
  <c r="CG17" i="16"/>
  <c r="CK17" i="16"/>
  <c r="BZ17" i="16"/>
  <c r="CD17" i="16"/>
  <c r="CH17" i="16"/>
  <c r="CA17" i="16"/>
  <c r="CE17" i="16"/>
  <c r="CI17" i="16"/>
  <c r="DV37" i="16"/>
  <c r="DZ37" i="16"/>
  <c r="ED37" i="16"/>
  <c r="EA37" i="16"/>
  <c r="EF37" i="16"/>
  <c r="X37" i="16"/>
  <c r="DW37" i="16"/>
  <c r="EB37" i="16"/>
  <c r="EG37" i="16"/>
  <c r="DX37" i="16"/>
  <c r="EC37" i="16"/>
  <c r="DY37" i="16"/>
  <c r="EE37" i="16"/>
  <c r="AQ37" i="16"/>
  <c r="AU37" i="16"/>
  <c r="AY37" i="16"/>
  <c r="AR37" i="16"/>
  <c r="AV37" i="16"/>
  <c r="AZ37" i="16"/>
  <c r="Q37" i="16"/>
  <c r="AP37" i="16"/>
  <c r="AT37" i="16"/>
  <c r="AX37" i="16"/>
  <c r="AS37" i="16"/>
  <c r="AW37" i="16"/>
  <c r="BA37" i="16"/>
  <c r="DP62" i="15"/>
  <c r="DK62" i="15"/>
  <c r="DU62" i="15"/>
  <c r="BQ36" i="16"/>
  <c r="BU36" i="16"/>
  <c r="BY36" i="16"/>
  <c r="BN36" i="16"/>
  <c r="BR36" i="16"/>
  <c r="BV36" i="16"/>
  <c r="BO36" i="16"/>
  <c r="BS36" i="16"/>
  <c r="BW36" i="16"/>
  <c r="S36" i="16"/>
  <c r="BP36" i="16"/>
  <c r="BT36" i="16"/>
  <c r="BX36" i="16"/>
  <c r="BE36" i="16"/>
  <c r="BI36" i="16"/>
  <c r="BM36" i="16"/>
  <c r="BB36" i="16"/>
  <c r="BF36" i="16"/>
  <c r="BJ36" i="16"/>
  <c r="R36" i="16"/>
  <c r="BC36" i="16"/>
  <c r="BG36" i="16"/>
  <c r="BK36" i="16"/>
  <c r="BD36" i="16"/>
  <c r="BH36" i="16"/>
  <c r="BL36" i="16"/>
  <c r="X36" i="16"/>
  <c r="DY36" i="16"/>
  <c r="EC36" i="16"/>
  <c r="EG36" i="16"/>
  <c r="DV36" i="16"/>
  <c r="DZ36" i="16"/>
  <c r="ED36" i="16"/>
  <c r="DW36" i="16"/>
  <c r="EA36" i="16"/>
  <c r="EE36" i="16"/>
  <c r="DX36" i="16"/>
  <c r="EB36" i="16"/>
  <c r="EF36" i="16"/>
  <c r="BZ18" i="16"/>
  <c r="CD18" i="16"/>
  <c r="CH18" i="16"/>
  <c r="CA18" i="16"/>
  <c r="CB18" i="16"/>
  <c r="CF18" i="16"/>
  <c r="CJ18" i="16"/>
  <c r="T18" i="16"/>
  <c r="CC18" i="16"/>
  <c r="CG18" i="16"/>
  <c r="CK18" i="16"/>
  <c r="CE18" i="16"/>
  <c r="CI18" i="16"/>
  <c r="EH18" i="16"/>
  <c r="EL18" i="16"/>
  <c r="EP18" i="16"/>
  <c r="EJ18" i="16"/>
  <c r="EN18" i="16"/>
  <c r="ER18" i="16"/>
  <c r="EK18" i="16"/>
  <c r="EO18" i="16"/>
  <c r="ES18" i="16"/>
  <c r="EM18" i="16"/>
  <c r="EQ18" i="16"/>
  <c r="EI18" i="16"/>
  <c r="N78" i="18"/>
  <c r="DW35" i="16"/>
  <c r="EA35" i="16"/>
  <c r="EE35" i="16"/>
  <c r="DX35" i="16"/>
  <c r="EB35" i="16"/>
  <c r="EF35" i="16"/>
  <c r="X35" i="16"/>
  <c r="DY35" i="16"/>
  <c r="EC35" i="16"/>
  <c r="EG35" i="16"/>
  <c r="DV35" i="16"/>
  <c r="DZ35" i="16"/>
  <c r="ED35" i="16"/>
  <c r="BO35" i="16"/>
  <c r="BS35" i="16"/>
  <c r="BW35" i="16"/>
  <c r="S35" i="16"/>
  <c r="BP35" i="16"/>
  <c r="BT35" i="16"/>
  <c r="BX35" i="16"/>
  <c r="BQ35" i="16"/>
  <c r="BU35" i="16"/>
  <c r="BY35" i="16"/>
  <c r="BN35" i="16"/>
  <c r="BR35" i="16"/>
  <c r="BV35" i="16"/>
  <c r="R35" i="16"/>
  <c r="BC35" i="16"/>
  <c r="BG35" i="16"/>
  <c r="BK35" i="16"/>
  <c r="BD35" i="16"/>
  <c r="BH35" i="16"/>
  <c r="BL35" i="16"/>
  <c r="BE35" i="16"/>
  <c r="BI35" i="16"/>
  <c r="BM35" i="16"/>
  <c r="BB35" i="16"/>
  <c r="BF35" i="16"/>
  <c r="BJ35" i="16"/>
  <c r="DM25" i="16"/>
  <c r="DQ25" i="16"/>
  <c r="DU25" i="16"/>
  <c r="DJ25" i="16"/>
  <c r="DN25" i="16"/>
  <c r="DR25" i="16"/>
  <c r="DK25" i="16"/>
  <c r="DO25" i="16"/>
  <c r="DS25" i="16"/>
  <c r="W25" i="16"/>
  <c r="DL25" i="16"/>
  <c r="DP25" i="16"/>
  <c r="DT25" i="16"/>
  <c r="DA25" i="16"/>
  <c r="DE25" i="16"/>
  <c r="DI25" i="16"/>
  <c r="CX25" i="16"/>
  <c r="DB25" i="16"/>
  <c r="DF25" i="16"/>
  <c r="V25" i="16"/>
  <c r="CY25" i="16"/>
  <c r="DC25" i="16"/>
  <c r="DG25" i="16"/>
  <c r="CZ25" i="16"/>
  <c r="DD25" i="16"/>
  <c r="DH25" i="16"/>
  <c r="AS25" i="16"/>
  <c r="AW25" i="16"/>
  <c r="BA25" i="16"/>
  <c r="Q25" i="16"/>
  <c r="AP25" i="16"/>
  <c r="AT25" i="16"/>
  <c r="AX25" i="16"/>
  <c r="AQ25" i="16"/>
  <c r="AU25" i="16"/>
  <c r="AY25" i="16"/>
  <c r="AR25" i="16"/>
  <c r="AV25" i="16"/>
  <c r="AZ25" i="16"/>
  <c r="BO15" i="16"/>
  <c r="BS15" i="16"/>
  <c r="BW15" i="16"/>
  <c r="S15" i="16"/>
  <c r="BN15" i="16"/>
  <c r="BT15" i="16"/>
  <c r="BY15" i="16"/>
  <c r="BP15" i="16"/>
  <c r="BU15" i="16"/>
  <c r="BQ15" i="16"/>
  <c r="BV15" i="16"/>
  <c r="BR15" i="16"/>
  <c r="BX15" i="16"/>
  <c r="FG15" i="16"/>
  <c r="FK15" i="16"/>
  <c r="FO15" i="16"/>
  <c r="FF15" i="16"/>
  <c r="FL15" i="16"/>
  <c r="FQ15" i="16"/>
  <c r="FH15" i="16"/>
  <c r="FM15" i="16"/>
  <c r="FI15" i="16"/>
  <c r="FN15" i="16"/>
  <c r="FJ15" i="16"/>
  <c r="FP15" i="16"/>
  <c r="R15" i="16"/>
  <c r="BC15" i="16"/>
  <c r="BG15" i="16"/>
  <c r="BK15" i="16"/>
  <c r="BD15" i="16"/>
  <c r="BI15" i="16"/>
  <c r="BE15" i="16"/>
  <c r="BJ15" i="16"/>
  <c r="BF15" i="16"/>
  <c r="BL15" i="16"/>
  <c r="BB15" i="16"/>
  <c r="BH15" i="16"/>
  <c r="BM15" i="16"/>
  <c r="DJ39" i="16"/>
  <c r="DN39" i="16"/>
  <c r="DR39" i="16"/>
  <c r="DM39" i="16"/>
  <c r="DS39" i="16"/>
  <c r="W39" i="16"/>
  <c r="DO39" i="16"/>
  <c r="DT39" i="16"/>
  <c r="DK39" i="16"/>
  <c r="DP39" i="16"/>
  <c r="DU39" i="16"/>
  <c r="DL39" i="16"/>
  <c r="DQ39" i="16"/>
  <c r="ET39" i="16"/>
  <c r="EX39" i="16"/>
  <c r="FB39" i="16"/>
  <c r="EY39" i="16"/>
  <c r="FD39" i="16"/>
  <c r="EU39" i="16"/>
  <c r="EZ39" i="16"/>
  <c r="FE39" i="16"/>
  <c r="EV39" i="16"/>
  <c r="FA39" i="16"/>
  <c r="EW39" i="16"/>
  <c r="FC39" i="16"/>
  <c r="BQ22" i="16"/>
  <c r="BU22" i="16"/>
  <c r="BY22" i="16"/>
  <c r="BR22" i="16"/>
  <c r="BW22" i="16"/>
  <c r="S22" i="16"/>
  <c r="BN22" i="16"/>
  <c r="BS22" i="16"/>
  <c r="BX22" i="16"/>
  <c r="BO22" i="16"/>
  <c r="BT22" i="16"/>
  <c r="BP22" i="16"/>
  <c r="BV22" i="16"/>
  <c r="FG22" i="16"/>
  <c r="FK22" i="16"/>
  <c r="FO22" i="16"/>
  <c r="FH22" i="16"/>
  <c r="FL22" i="16"/>
  <c r="FP22" i="16"/>
  <c r="FI22" i="16"/>
  <c r="FM22" i="16"/>
  <c r="FQ22" i="16"/>
  <c r="FF22" i="16"/>
  <c r="FJ22" i="16"/>
  <c r="FN22" i="16"/>
  <c r="CO22" i="16"/>
  <c r="CS22" i="16"/>
  <c r="CW22" i="16"/>
  <c r="CM22" i="16"/>
  <c r="CR22" i="16"/>
  <c r="CN22" i="16"/>
  <c r="CT22" i="16"/>
  <c r="U22" i="16"/>
  <c r="CP22" i="16"/>
  <c r="CU22" i="16"/>
  <c r="CL22" i="16"/>
  <c r="CQ22" i="16"/>
  <c r="CV22" i="16"/>
  <c r="DW41" i="16"/>
  <c r="EA41" i="16"/>
  <c r="EE41" i="16"/>
  <c r="DX41" i="16"/>
  <c r="EB41" i="16"/>
  <c r="EF41" i="16"/>
  <c r="X41" i="16"/>
  <c r="DY41" i="16"/>
  <c r="EC41" i="16"/>
  <c r="EG41" i="16"/>
  <c r="DV41" i="16"/>
  <c r="DZ41" i="16"/>
  <c r="ED41" i="16"/>
  <c r="BO41" i="16"/>
  <c r="BS41" i="16"/>
  <c r="BW41" i="16"/>
  <c r="S41" i="16"/>
  <c r="BP41" i="16"/>
  <c r="BT41" i="16"/>
  <c r="BX41" i="16"/>
  <c r="BQ41" i="16"/>
  <c r="BU41" i="16"/>
  <c r="BY41" i="16"/>
  <c r="BN41" i="16"/>
  <c r="BR41" i="16"/>
  <c r="BV41" i="16"/>
  <c r="R41" i="16"/>
  <c r="BC41" i="16"/>
  <c r="BG41" i="16"/>
  <c r="BK41" i="16"/>
  <c r="BD41" i="16"/>
  <c r="BH41" i="16"/>
  <c r="BL41" i="16"/>
  <c r="BE41" i="16"/>
  <c r="BI41" i="16"/>
  <c r="BM41" i="16"/>
  <c r="BB41" i="16"/>
  <c r="BF41" i="16"/>
  <c r="BJ41" i="16"/>
  <c r="EI33" i="16"/>
  <c r="EM33" i="16"/>
  <c r="EQ33" i="16"/>
  <c r="EJ33" i="16"/>
  <c r="EN33" i="16"/>
  <c r="ER33" i="16"/>
  <c r="EK33" i="16"/>
  <c r="EO33" i="16"/>
  <c r="ES33" i="16"/>
  <c r="EH33" i="16"/>
  <c r="EL33" i="16"/>
  <c r="EP33" i="16"/>
  <c r="CA33" i="16"/>
  <c r="CE33" i="16"/>
  <c r="CI33" i="16"/>
  <c r="CB33" i="16"/>
  <c r="CF33" i="16"/>
  <c r="CJ33" i="16"/>
  <c r="T33" i="16"/>
  <c r="CC33" i="16"/>
  <c r="CG33" i="16"/>
  <c r="CK33" i="16"/>
  <c r="BZ33" i="16"/>
  <c r="CD33" i="16"/>
  <c r="CH33" i="16"/>
  <c r="M76" i="18"/>
  <c r="AR40" i="16"/>
  <c r="AV40" i="16"/>
  <c r="AZ40" i="16"/>
  <c r="Q40" i="16"/>
  <c r="AQ40" i="16"/>
  <c r="AW40" i="16"/>
  <c r="AS40" i="16"/>
  <c r="AX40" i="16"/>
  <c r="AT40" i="16"/>
  <c r="AY40" i="16"/>
  <c r="AP40" i="16"/>
  <c r="AU40" i="16"/>
  <c r="BA40" i="16"/>
  <c r="CB40" i="16"/>
  <c r="CC40" i="16"/>
  <c r="CG40" i="16"/>
  <c r="CK40" i="16"/>
  <c r="CD40" i="16"/>
  <c r="CH40" i="16"/>
  <c r="T40" i="16"/>
  <c r="BZ40" i="16"/>
  <c r="CE40" i="16"/>
  <c r="CI40" i="16"/>
  <c r="CA40" i="16"/>
  <c r="CF40" i="16"/>
  <c r="CJ40" i="16"/>
  <c r="FI34" i="16"/>
  <c r="FM34" i="16"/>
  <c r="FQ34" i="16"/>
  <c r="FF34" i="16"/>
  <c r="FJ34" i="16"/>
  <c r="FN34" i="16"/>
  <c r="FG34" i="16"/>
  <c r="FK34" i="16"/>
  <c r="FO34" i="16"/>
  <c r="FH34" i="16"/>
  <c r="FL34" i="16"/>
  <c r="FP34" i="16"/>
  <c r="EW34" i="16"/>
  <c r="FA34" i="16"/>
  <c r="FE34" i="16"/>
  <c r="ET34" i="16"/>
  <c r="EX34" i="16"/>
  <c r="FB34" i="16"/>
  <c r="EU34" i="16"/>
  <c r="EY34" i="16"/>
  <c r="FC34" i="16"/>
  <c r="EV34" i="16"/>
  <c r="EZ34" i="16"/>
  <c r="FD34" i="16"/>
  <c r="CO34" i="16"/>
  <c r="CS34" i="16"/>
  <c r="CW34" i="16"/>
  <c r="U34" i="16"/>
  <c r="CL34" i="16"/>
  <c r="CP34" i="16"/>
  <c r="CT34" i="16"/>
  <c r="CM34" i="16"/>
  <c r="CQ34" i="16"/>
  <c r="CU34" i="16"/>
  <c r="CN34" i="16"/>
  <c r="CR34" i="16"/>
  <c r="CV34" i="16"/>
  <c r="CO11" i="16"/>
  <c r="CS11" i="16"/>
  <c r="CW11" i="16"/>
  <c r="CN11" i="16"/>
  <c r="CT11" i="16"/>
  <c r="CP11" i="16"/>
  <c r="CU11" i="16"/>
  <c r="CL11" i="16"/>
  <c r="CQ11" i="16"/>
  <c r="CV11" i="16"/>
  <c r="CM11" i="16"/>
  <c r="CR11" i="16"/>
  <c r="Y62" i="16"/>
  <c r="J34" i="17" s="1"/>
  <c r="FI11" i="16"/>
  <c r="FM11" i="16"/>
  <c r="FQ11" i="16"/>
  <c r="FF11" i="16"/>
  <c r="FK11" i="16"/>
  <c r="FP11" i="16"/>
  <c r="FG11" i="16"/>
  <c r="FL11" i="16"/>
  <c r="FH11" i="16"/>
  <c r="FN11" i="16"/>
  <c r="FJ11" i="16"/>
  <c r="FO11" i="16"/>
  <c r="DY11" i="16"/>
  <c r="EC11" i="16"/>
  <c r="EG11" i="16"/>
  <c r="DZ11" i="16"/>
  <c r="EE11" i="16"/>
  <c r="DV11" i="16"/>
  <c r="EA11" i="16"/>
  <c r="EF11" i="16"/>
  <c r="DW11" i="16"/>
  <c r="EB11" i="16"/>
  <c r="DX11" i="16"/>
  <c r="ED11" i="16"/>
  <c r="AS7" i="16"/>
  <c r="AT7" i="16"/>
  <c r="AX7" i="16"/>
  <c r="AQ7" i="16"/>
  <c r="AV7" i="16"/>
  <c r="AZ7" i="16"/>
  <c r="AR7" i="16"/>
  <c r="AW7" i="16"/>
  <c r="BA7" i="16"/>
  <c r="AY7" i="16"/>
  <c r="AP7" i="16"/>
  <c r="AU7" i="16"/>
  <c r="AB62" i="16"/>
  <c r="B16" i="17" s="1"/>
  <c r="CL7" i="16"/>
  <c r="CP7" i="16"/>
  <c r="CT7" i="16"/>
  <c r="CN7" i="16"/>
  <c r="CR7" i="16"/>
  <c r="CV7" i="16"/>
  <c r="CO7" i="16"/>
  <c r="CS7" i="16"/>
  <c r="CW7" i="16"/>
  <c r="CU7" i="16"/>
  <c r="CM7" i="16"/>
  <c r="CQ7" i="16"/>
  <c r="AF62" i="16"/>
  <c r="F16" i="17" s="1"/>
  <c r="BB7" i="16"/>
  <c r="BF7" i="16"/>
  <c r="BJ7" i="16"/>
  <c r="BD7" i="16"/>
  <c r="BH7" i="16"/>
  <c r="BL7" i="16"/>
  <c r="BE7" i="16"/>
  <c r="BI7" i="16"/>
  <c r="BM7" i="16"/>
  <c r="BC7" i="16"/>
  <c r="BG7" i="16"/>
  <c r="BK7" i="16"/>
  <c r="AC62" i="16"/>
  <c r="C16" i="17" s="1"/>
  <c r="BZ7" i="16"/>
  <c r="CD7" i="16"/>
  <c r="CH7" i="16"/>
  <c r="CB7" i="16"/>
  <c r="CF7" i="16"/>
  <c r="CJ7" i="16"/>
  <c r="CC7" i="16"/>
  <c r="CG7" i="16"/>
  <c r="CK7" i="16"/>
  <c r="CE7" i="16"/>
  <c r="CI7" i="16"/>
  <c r="CA7" i="16"/>
  <c r="AE62" i="16"/>
  <c r="E16" i="17" s="1"/>
  <c r="AF62" i="15"/>
  <c r="F15" i="17" s="1"/>
  <c r="CU62" i="15"/>
  <c r="CP62" i="15"/>
  <c r="CO62" i="15"/>
  <c r="BD62" i="15"/>
  <c r="BJ62" i="15"/>
  <c r="BI62" i="15"/>
  <c r="DM8" i="16"/>
  <c r="DQ8" i="16"/>
  <c r="DU8" i="16"/>
  <c r="DK8" i="16"/>
  <c r="DO8" i="16"/>
  <c r="DS8" i="16"/>
  <c r="DL8" i="16"/>
  <c r="DP8" i="16"/>
  <c r="DT8" i="16"/>
  <c r="DJ8" i="16"/>
  <c r="DN8" i="16"/>
  <c r="DR8" i="16"/>
  <c r="CC8" i="16"/>
  <c r="CG8" i="16"/>
  <c r="CK8" i="16"/>
  <c r="CA8" i="16"/>
  <c r="CE8" i="16"/>
  <c r="CI8" i="16"/>
  <c r="CB8" i="16"/>
  <c r="CF8" i="16"/>
  <c r="CJ8" i="16"/>
  <c r="CD8" i="16"/>
  <c r="CH8" i="16"/>
  <c r="BZ8" i="16"/>
  <c r="G84" i="18"/>
  <c r="BE27" i="16"/>
  <c r="BI27" i="16"/>
  <c r="BM27" i="16"/>
  <c r="BD27" i="16"/>
  <c r="BH27" i="16"/>
  <c r="BL27" i="16"/>
  <c r="BC27" i="16"/>
  <c r="BK27" i="16"/>
  <c r="BF27" i="16"/>
  <c r="BG27" i="16"/>
  <c r="R27" i="16"/>
  <c r="BB27" i="16"/>
  <c r="BJ27" i="16"/>
  <c r="CO27" i="16"/>
  <c r="CS27" i="16"/>
  <c r="CW27" i="16"/>
  <c r="CN27" i="16"/>
  <c r="CR27" i="16"/>
  <c r="CV27" i="16"/>
  <c r="U27" i="16"/>
  <c r="CQ27" i="16"/>
  <c r="CL27" i="16"/>
  <c r="CT27" i="16"/>
  <c r="CM27" i="16"/>
  <c r="CU27" i="16"/>
  <c r="CP27" i="16"/>
  <c r="H81" i="18"/>
  <c r="H82" i="18"/>
  <c r="M81" i="18"/>
  <c r="G85" i="18"/>
  <c r="I77" i="18"/>
  <c r="G79" i="18"/>
  <c r="G81" i="18"/>
  <c r="I84" i="18"/>
  <c r="H85" i="18"/>
  <c r="BE29" i="16"/>
  <c r="BI29" i="16"/>
  <c r="BM29" i="16"/>
  <c r="BB29" i="16"/>
  <c r="BF29" i="16"/>
  <c r="BJ29" i="16"/>
  <c r="R29" i="16"/>
  <c r="BC29" i="16"/>
  <c r="BG29" i="16"/>
  <c r="BK29" i="16"/>
  <c r="BD29" i="16"/>
  <c r="BH29" i="16"/>
  <c r="BL29" i="16"/>
  <c r="W19" i="16"/>
  <c r="DL19" i="16"/>
  <c r="DP19" i="16"/>
  <c r="DT19" i="16"/>
  <c r="DK19" i="16"/>
  <c r="DO19" i="16"/>
  <c r="DS19" i="16"/>
  <c r="DQ19" i="16"/>
  <c r="DJ19" i="16"/>
  <c r="DR19" i="16"/>
  <c r="DM19" i="16"/>
  <c r="DU19" i="16"/>
  <c r="DN19" i="16"/>
  <c r="ET12" i="16"/>
  <c r="EX12" i="16"/>
  <c r="FB12" i="16"/>
  <c r="EV12" i="16"/>
  <c r="EZ12" i="16"/>
  <c r="FD12" i="16"/>
  <c r="EW12" i="16"/>
  <c r="FA12" i="16"/>
  <c r="FE12" i="16"/>
  <c r="FC12" i="16"/>
  <c r="EU12" i="16"/>
  <c r="EY12" i="16"/>
  <c r="EK14" i="16"/>
  <c r="EO14" i="16"/>
  <c r="ES14" i="16"/>
  <c r="EI14" i="16"/>
  <c r="EN14" i="16"/>
  <c r="EJ14" i="16"/>
  <c r="EP14" i="16"/>
  <c r="EL14" i="16"/>
  <c r="EQ14" i="16"/>
  <c r="EH14" i="16"/>
  <c r="EM14" i="16"/>
  <c r="ER14" i="16"/>
  <c r="CY9" i="16"/>
  <c r="DC9" i="16"/>
  <c r="DG9" i="16"/>
  <c r="CZ9" i="16"/>
  <c r="DE9" i="16"/>
  <c r="DA9" i="16"/>
  <c r="DF9" i="16"/>
  <c r="DB9" i="16"/>
  <c r="DH9" i="16"/>
  <c r="CX9" i="16"/>
  <c r="DD9" i="16"/>
  <c r="DI9" i="16"/>
  <c r="CA28" i="16"/>
  <c r="CE28" i="16"/>
  <c r="CI28" i="16"/>
  <c r="BZ28" i="16"/>
  <c r="CD28" i="16"/>
  <c r="CH28" i="16"/>
  <c r="T28" i="16"/>
  <c r="CC28" i="16"/>
  <c r="CK28" i="16"/>
  <c r="CF28" i="16"/>
  <c r="CG28" i="16"/>
  <c r="CB28" i="16"/>
  <c r="CJ28" i="16"/>
  <c r="M84" i="18"/>
  <c r="DC62" i="15"/>
  <c r="BQ62" i="15"/>
  <c r="EX62" i="15"/>
  <c r="CO20" i="16"/>
  <c r="CS20" i="16"/>
  <c r="CW20" i="16"/>
  <c r="CL20" i="16"/>
  <c r="CQ20" i="16"/>
  <c r="CV20" i="16"/>
  <c r="CM20" i="16"/>
  <c r="CR20" i="16"/>
  <c r="CN20" i="16"/>
  <c r="CT20" i="16"/>
  <c r="U20" i="16"/>
  <c r="CP20" i="16"/>
  <c r="CU20" i="16"/>
  <c r="DJ10" i="16"/>
  <c r="DN10" i="16"/>
  <c r="DR10" i="16"/>
  <c r="DM10" i="16"/>
  <c r="DS10" i="16"/>
  <c r="DO10" i="16"/>
  <c r="DT10" i="16"/>
  <c r="DK10" i="16"/>
  <c r="DP10" i="16"/>
  <c r="DU10" i="16"/>
  <c r="DL10" i="16"/>
  <c r="DQ10" i="16"/>
  <c r="FF10" i="16"/>
  <c r="FJ10" i="16"/>
  <c r="FN10" i="16"/>
  <c r="FI10" i="16"/>
  <c r="FO10" i="16"/>
  <c r="FK10" i="16"/>
  <c r="FP10" i="16"/>
  <c r="FG10" i="16"/>
  <c r="FL10" i="16"/>
  <c r="FQ10" i="16"/>
  <c r="FH10" i="16"/>
  <c r="FM10" i="16"/>
  <c r="AP10" i="16"/>
  <c r="AT10" i="16"/>
  <c r="AX10" i="16"/>
  <c r="AQ10" i="16"/>
  <c r="AV10" i="16"/>
  <c r="BA10" i="16"/>
  <c r="AR10" i="16"/>
  <c r="AW10" i="16"/>
  <c r="AS10" i="16"/>
  <c r="AY10" i="16"/>
  <c r="AU10" i="16"/>
  <c r="AZ10" i="16"/>
  <c r="FI32" i="16"/>
  <c r="FM32" i="16"/>
  <c r="FQ32" i="16"/>
  <c r="FF32" i="16"/>
  <c r="FJ32" i="16"/>
  <c r="FN32" i="16"/>
  <c r="FG32" i="16"/>
  <c r="FK32" i="16"/>
  <c r="FO32" i="16"/>
  <c r="FH32" i="16"/>
  <c r="FL32" i="16"/>
  <c r="FP32" i="16"/>
  <c r="EW32" i="16"/>
  <c r="FA32" i="16"/>
  <c r="FE32" i="16"/>
  <c r="ET32" i="16"/>
  <c r="EX32" i="16"/>
  <c r="FB32" i="16"/>
  <c r="EU32" i="16"/>
  <c r="EY32" i="16"/>
  <c r="FC32" i="16"/>
  <c r="EV32" i="16"/>
  <c r="EZ32" i="16"/>
  <c r="FD32" i="16"/>
  <c r="CO32" i="16"/>
  <c r="CS32" i="16"/>
  <c r="CW32" i="16"/>
  <c r="U32" i="16"/>
  <c r="CL32" i="16"/>
  <c r="CP32" i="16"/>
  <c r="CT32" i="16"/>
  <c r="CM32" i="16"/>
  <c r="CQ32" i="16"/>
  <c r="CU32" i="16"/>
  <c r="CN32" i="16"/>
  <c r="CR32" i="16"/>
  <c r="CV32" i="16"/>
  <c r="CM21" i="16"/>
  <c r="CQ21" i="16"/>
  <c r="CU21" i="16"/>
  <c r="CN21" i="16"/>
  <c r="CS21" i="16"/>
  <c r="CO21" i="16"/>
  <c r="CT21" i="16"/>
  <c r="CP21" i="16"/>
  <c r="CV21" i="16"/>
  <c r="U21" i="16"/>
  <c r="CL21" i="16"/>
  <c r="CR21" i="16"/>
  <c r="CW21" i="16"/>
  <c r="V21" i="16"/>
  <c r="CY21" i="16"/>
  <c r="DC21" i="16"/>
  <c r="DG21" i="16"/>
  <c r="CX21" i="16"/>
  <c r="DD21" i="16"/>
  <c r="DI21" i="16"/>
  <c r="CZ21" i="16"/>
  <c r="DE21" i="16"/>
  <c r="DA21" i="16"/>
  <c r="DF21" i="16"/>
  <c r="DB21" i="16"/>
  <c r="DH21" i="16"/>
  <c r="DW30" i="16"/>
  <c r="EA30" i="16"/>
  <c r="EE30" i="16"/>
  <c r="DX30" i="16"/>
  <c r="EB30" i="16"/>
  <c r="EF30" i="16"/>
  <c r="X30" i="16"/>
  <c r="DY30" i="16"/>
  <c r="EC30" i="16"/>
  <c r="EG30" i="16"/>
  <c r="DV30" i="16"/>
  <c r="DZ30" i="16"/>
  <c r="ED30" i="16"/>
  <c r="BO30" i="16"/>
  <c r="BS30" i="16"/>
  <c r="BW30" i="16"/>
  <c r="S30" i="16"/>
  <c r="BP30" i="16"/>
  <c r="BT30" i="16"/>
  <c r="BX30" i="16"/>
  <c r="BQ30" i="16"/>
  <c r="BU30" i="16"/>
  <c r="BY30" i="16"/>
  <c r="BN30" i="16"/>
  <c r="BR30" i="16"/>
  <c r="BV30" i="16"/>
  <c r="R30" i="16"/>
  <c r="BC30" i="16"/>
  <c r="BG30" i="16"/>
  <c r="BK30" i="16"/>
  <c r="BD30" i="16"/>
  <c r="BH30" i="16"/>
  <c r="BL30" i="16"/>
  <c r="BE30" i="16"/>
  <c r="BI30" i="16"/>
  <c r="BM30" i="16"/>
  <c r="BB30" i="16"/>
  <c r="BF30" i="16"/>
  <c r="BJ30" i="16"/>
  <c r="CN38" i="16"/>
  <c r="CR38" i="16"/>
  <c r="CV38" i="16"/>
  <c r="CP38" i="16"/>
  <c r="CU38" i="16"/>
  <c r="U38" i="16"/>
  <c r="CL38" i="16"/>
  <c r="CQ38" i="16"/>
  <c r="CW38" i="16"/>
  <c r="CM38" i="16"/>
  <c r="CS38" i="16"/>
  <c r="CO38" i="16"/>
  <c r="CT38" i="16"/>
  <c r="BD38" i="16"/>
  <c r="BH38" i="16"/>
  <c r="BL38" i="16"/>
  <c r="BE38" i="16"/>
  <c r="BJ38" i="16"/>
  <c r="BF38" i="16"/>
  <c r="BK38" i="16"/>
  <c r="BB38" i="16"/>
  <c r="BG38" i="16"/>
  <c r="BM38" i="16"/>
  <c r="R38" i="16"/>
  <c r="BC38" i="16"/>
  <c r="BI38" i="16"/>
  <c r="W38" i="16"/>
  <c r="DL38" i="16"/>
  <c r="DP38" i="16"/>
  <c r="DT38" i="16"/>
  <c r="DK38" i="16"/>
  <c r="DQ38" i="16"/>
  <c r="DM38" i="16"/>
  <c r="DR38" i="16"/>
  <c r="DN38" i="16"/>
  <c r="DS38" i="16"/>
  <c r="DJ38" i="16"/>
  <c r="DO38" i="16"/>
  <c r="DU38" i="16"/>
  <c r="AV62" i="15"/>
  <c r="AQ62" i="15"/>
  <c r="FH62" i="15"/>
  <c r="FN62" i="15"/>
  <c r="FM62" i="15"/>
  <c r="EI26" i="16"/>
  <c r="EM26" i="16"/>
  <c r="EQ26" i="16"/>
  <c r="EH26" i="16"/>
  <c r="EL26" i="16"/>
  <c r="EP26" i="16"/>
  <c r="EJ26" i="16"/>
  <c r="ER26" i="16"/>
  <c r="EK26" i="16"/>
  <c r="ES26" i="16"/>
  <c r="EN26" i="16"/>
  <c r="EO26" i="16"/>
  <c r="DK26" i="16"/>
  <c r="DO26" i="16"/>
  <c r="DS26" i="16"/>
  <c r="W26" i="16"/>
  <c r="DJ26" i="16"/>
  <c r="DN26" i="16"/>
  <c r="DR26" i="16"/>
  <c r="DL26" i="16"/>
  <c r="DT26" i="16"/>
  <c r="DM26" i="16"/>
  <c r="DU26" i="16"/>
  <c r="DP26" i="16"/>
  <c r="DQ26" i="16"/>
  <c r="V26" i="16"/>
  <c r="CY26" i="16"/>
  <c r="DC26" i="16"/>
  <c r="DG26" i="16"/>
  <c r="CX26" i="16"/>
  <c r="DB26" i="16"/>
  <c r="DF26" i="16"/>
  <c r="DD26" i="16"/>
  <c r="DE26" i="16"/>
  <c r="CZ26" i="16"/>
  <c r="DH26" i="16"/>
  <c r="DA26" i="16"/>
  <c r="DI26" i="16"/>
  <c r="DW24" i="16"/>
  <c r="EA24" i="16"/>
  <c r="EE24" i="16"/>
  <c r="DX24" i="16"/>
  <c r="EB24" i="16"/>
  <c r="EF24" i="16"/>
  <c r="X24" i="16"/>
  <c r="DY24" i="16"/>
  <c r="EC24" i="16"/>
  <c r="EG24" i="16"/>
  <c r="DV24" i="16"/>
  <c r="DZ24" i="16"/>
  <c r="ED24" i="16"/>
  <c r="BO24" i="16"/>
  <c r="BS24" i="16"/>
  <c r="BW24" i="16"/>
  <c r="S24" i="16"/>
  <c r="BP24" i="16"/>
  <c r="BT24" i="16"/>
  <c r="BX24" i="16"/>
  <c r="BQ24" i="16"/>
  <c r="BU24" i="16"/>
  <c r="BY24" i="16"/>
  <c r="BN24" i="16"/>
  <c r="BR24" i="16"/>
  <c r="BV24" i="16"/>
  <c r="R24" i="16"/>
  <c r="BC24" i="16"/>
  <c r="BG24" i="16"/>
  <c r="BK24" i="16"/>
  <c r="BD24" i="16"/>
  <c r="BH24" i="16"/>
  <c r="BL24" i="16"/>
  <c r="BE24" i="16"/>
  <c r="BI24" i="16"/>
  <c r="BM24" i="16"/>
  <c r="BB24" i="16"/>
  <c r="BF24" i="16"/>
  <c r="BJ24" i="16"/>
  <c r="EV17" i="16"/>
  <c r="EZ17" i="16"/>
  <c r="FD17" i="16"/>
  <c r="EW17" i="16"/>
  <c r="FA17" i="16"/>
  <c r="FE17" i="16"/>
  <c r="ET17" i="16"/>
  <c r="EX17" i="16"/>
  <c r="FB17" i="16"/>
  <c r="EU17" i="16"/>
  <c r="EY17" i="16"/>
  <c r="FC17" i="16"/>
  <c r="CN17" i="16"/>
  <c r="CR17" i="16"/>
  <c r="CV17" i="16"/>
  <c r="CO17" i="16"/>
  <c r="CS17" i="16"/>
  <c r="CW17" i="16"/>
  <c r="U17" i="16"/>
  <c r="CL17" i="16"/>
  <c r="CP17" i="16"/>
  <c r="CT17" i="16"/>
  <c r="CM17" i="16"/>
  <c r="CQ17" i="16"/>
  <c r="CU17" i="16"/>
  <c r="FH17" i="16"/>
  <c r="FL17" i="16"/>
  <c r="FP17" i="16"/>
  <c r="FI17" i="16"/>
  <c r="FM17" i="16"/>
  <c r="FQ17" i="16"/>
  <c r="FF17" i="16"/>
  <c r="FJ17" i="16"/>
  <c r="FN17" i="16"/>
  <c r="FG17" i="16"/>
  <c r="FK17" i="16"/>
  <c r="FO17" i="16"/>
  <c r="CA37" i="16"/>
  <c r="BZ37" i="16"/>
  <c r="CD37" i="16"/>
  <c r="CH37" i="16"/>
  <c r="T37" i="16"/>
  <c r="CE37" i="16"/>
  <c r="CJ37" i="16"/>
  <c r="CF37" i="16"/>
  <c r="CK37" i="16"/>
  <c r="CB37" i="16"/>
  <c r="CG37" i="16"/>
  <c r="CC37" i="16"/>
  <c r="CI37" i="16"/>
  <c r="FF37" i="16"/>
  <c r="FJ37" i="16"/>
  <c r="FN37" i="16"/>
  <c r="FG37" i="16"/>
  <c r="FL37" i="16"/>
  <c r="FQ37" i="16"/>
  <c r="FH37" i="16"/>
  <c r="FM37" i="16"/>
  <c r="FI37" i="16"/>
  <c r="FO37" i="16"/>
  <c r="FK37" i="16"/>
  <c r="FP37" i="16"/>
  <c r="ET37" i="16"/>
  <c r="EX37" i="16"/>
  <c r="FB37" i="16"/>
  <c r="EV37" i="16"/>
  <c r="FA37" i="16"/>
  <c r="EW37" i="16"/>
  <c r="FC37" i="16"/>
  <c r="EY37" i="16"/>
  <c r="FD37" i="16"/>
  <c r="EU37" i="16"/>
  <c r="EZ37" i="16"/>
  <c r="FE37" i="16"/>
  <c r="DL62" i="15"/>
  <c r="DR62" i="15"/>
  <c r="DQ62" i="15"/>
  <c r="I85" i="18"/>
  <c r="EK36" i="16"/>
  <c r="EO36" i="16"/>
  <c r="ES36" i="16"/>
  <c r="EH36" i="16"/>
  <c r="EL36" i="16"/>
  <c r="EP36" i="16"/>
  <c r="EJ36" i="16"/>
  <c r="EN36" i="16"/>
  <c r="ER36" i="16"/>
  <c r="EI36" i="16"/>
  <c r="EM36" i="16"/>
  <c r="EQ36" i="16"/>
  <c r="T36" i="16"/>
  <c r="CC36" i="16"/>
  <c r="CG36" i="16"/>
  <c r="CK36" i="16"/>
  <c r="BZ36" i="16"/>
  <c r="CD36" i="16"/>
  <c r="CH36" i="16"/>
  <c r="CA36" i="16"/>
  <c r="CE36" i="16"/>
  <c r="CI36" i="16"/>
  <c r="CB36" i="16"/>
  <c r="CF36" i="16"/>
  <c r="CJ36" i="16"/>
  <c r="P40" i="17"/>
  <c r="P53" i="17"/>
  <c r="P27" i="17"/>
  <c r="FF18" i="16"/>
  <c r="FJ18" i="16"/>
  <c r="FN18" i="16"/>
  <c r="FH18" i="16"/>
  <c r="FL18" i="16"/>
  <c r="FP18" i="16"/>
  <c r="FI18" i="16"/>
  <c r="FM18" i="16"/>
  <c r="FQ18" i="16"/>
  <c r="FG18" i="16"/>
  <c r="FK18" i="16"/>
  <c r="FO18" i="16"/>
  <c r="ET18" i="16"/>
  <c r="EX18" i="16"/>
  <c r="FB18" i="16"/>
  <c r="EV18" i="16"/>
  <c r="EZ18" i="16"/>
  <c r="FD18" i="16"/>
  <c r="EW18" i="16"/>
  <c r="FA18" i="16"/>
  <c r="FE18" i="16"/>
  <c r="FC18" i="16"/>
  <c r="EU18" i="16"/>
  <c r="EY18" i="16"/>
  <c r="U18" i="16"/>
  <c r="CL18" i="16"/>
  <c r="CP18" i="16"/>
  <c r="CT18" i="16"/>
  <c r="CN18" i="16"/>
  <c r="CR18" i="16"/>
  <c r="CV18" i="16"/>
  <c r="CO18" i="16"/>
  <c r="CS18" i="16"/>
  <c r="CW18" i="16"/>
  <c r="CQ18" i="16"/>
  <c r="CU18" i="16"/>
  <c r="CM18" i="16"/>
  <c r="EI35" i="16"/>
  <c r="EM35" i="16"/>
  <c r="EQ35" i="16"/>
  <c r="EJ35" i="16"/>
  <c r="EN35" i="16"/>
  <c r="ER35" i="16"/>
  <c r="EK35" i="16"/>
  <c r="EO35" i="16"/>
  <c r="ES35" i="16"/>
  <c r="EH35" i="16"/>
  <c r="EL35" i="16"/>
  <c r="EP35" i="16"/>
  <c r="CA35" i="16"/>
  <c r="CE35" i="16"/>
  <c r="CI35" i="16"/>
  <c r="CB35" i="16"/>
  <c r="CF35" i="16"/>
  <c r="CJ35" i="16"/>
  <c r="T35" i="16"/>
  <c r="CC35" i="16"/>
  <c r="CG35" i="16"/>
  <c r="CK35" i="16"/>
  <c r="BZ35" i="16"/>
  <c r="CD35" i="16"/>
  <c r="CH35" i="16"/>
  <c r="BQ25" i="16"/>
  <c r="BU25" i="16"/>
  <c r="BY25" i="16"/>
  <c r="BN25" i="16"/>
  <c r="BR25" i="16"/>
  <c r="BV25" i="16"/>
  <c r="BO25" i="16"/>
  <c r="BS25" i="16"/>
  <c r="BW25" i="16"/>
  <c r="S25" i="16"/>
  <c r="BP25" i="16"/>
  <c r="BT25" i="16"/>
  <c r="BX25" i="16"/>
  <c r="BE25" i="16"/>
  <c r="BI25" i="16"/>
  <c r="BM25" i="16"/>
  <c r="BB25" i="16"/>
  <c r="BF25" i="16"/>
  <c r="BJ25" i="16"/>
  <c r="R25" i="16"/>
  <c r="BC25" i="16"/>
  <c r="BG25" i="16"/>
  <c r="BK25" i="16"/>
  <c r="BD25" i="16"/>
  <c r="BH25" i="16"/>
  <c r="BL25" i="16"/>
  <c r="X25" i="16"/>
  <c r="DY25" i="16"/>
  <c r="EC25" i="16"/>
  <c r="EG25" i="16"/>
  <c r="DV25" i="16"/>
  <c r="DZ25" i="16"/>
  <c r="ED25" i="16"/>
  <c r="DW25" i="16"/>
  <c r="EA25" i="16"/>
  <c r="EE25" i="16"/>
  <c r="DX25" i="16"/>
  <c r="EB25" i="16"/>
  <c r="EF25" i="16"/>
  <c r="EI15" i="16"/>
  <c r="EM15" i="16"/>
  <c r="EQ15" i="16"/>
  <c r="EK15" i="16"/>
  <c r="EP15" i="16"/>
  <c r="EL15" i="16"/>
  <c r="ER15" i="16"/>
  <c r="EH15" i="16"/>
  <c r="EN15" i="16"/>
  <c r="ES15" i="16"/>
  <c r="EJ15" i="16"/>
  <c r="EO15" i="16"/>
  <c r="CM15" i="16"/>
  <c r="CQ15" i="16"/>
  <c r="CU15" i="16"/>
  <c r="CO15" i="16"/>
  <c r="CT15" i="16"/>
  <c r="CP15" i="16"/>
  <c r="CV15" i="16"/>
  <c r="U15" i="16"/>
  <c r="CL15" i="16"/>
  <c r="CR15" i="16"/>
  <c r="CW15" i="16"/>
  <c r="CN15" i="16"/>
  <c r="CS15" i="16"/>
  <c r="M75" i="18"/>
  <c r="M86" i="18"/>
  <c r="BB39" i="16"/>
  <c r="BF39" i="16"/>
  <c r="BJ39" i="16"/>
  <c r="BG39" i="16"/>
  <c r="BL39" i="16"/>
  <c r="R39" i="16"/>
  <c r="BC39" i="16"/>
  <c r="BH39" i="16"/>
  <c r="BM39" i="16"/>
  <c r="BD39" i="16"/>
  <c r="BI39" i="16"/>
  <c r="BE39" i="16"/>
  <c r="BK39" i="16"/>
  <c r="BZ39" i="16"/>
  <c r="CD39" i="16"/>
  <c r="CH39" i="16"/>
  <c r="CB39" i="16"/>
  <c r="CG39" i="16"/>
  <c r="CC39" i="16"/>
  <c r="CI39" i="16"/>
  <c r="CE39" i="16"/>
  <c r="CJ39" i="16"/>
  <c r="T39" i="16"/>
  <c r="CA39" i="16"/>
  <c r="CF39" i="16"/>
  <c r="CK39" i="16"/>
  <c r="EH39" i="16"/>
  <c r="EL39" i="16"/>
  <c r="EP39" i="16"/>
  <c r="EI39" i="16"/>
  <c r="EN39" i="16"/>
  <c r="ES39" i="16"/>
  <c r="EJ39" i="16"/>
  <c r="EO39" i="16"/>
  <c r="EK39" i="16"/>
  <c r="EQ39" i="16"/>
  <c r="EM39" i="16"/>
  <c r="ER39" i="16"/>
  <c r="W22" i="16"/>
  <c r="DK22" i="16"/>
  <c r="DO22" i="16"/>
  <c r="DS22" i="16"/>
  <c r="DL22" i="16"/>
  <c r="DP22" i="16"/>
  <c r="DT22" i="16"/>
  <c r="DM22" i="16"/>
  <c r="DQ22" i="16"/>
  <c r="DU22" i="16"/>
  <c r="DJ22" i="16"/>
  <c r="DN22" i="16"/>
  <c r="DR22" i="16"/>
  <c r="DA22" i="16"/>
  <c r="CX22" i="16"/>
  <c r="DC22" i="16"/>
  <c r="DG22" i="16"/>
  <c r="CY22" i="16"/>
  <c r="DD22" i="16"/>
  <c r="DH22" i="16"/>
  <c r="CZ22" i="16"/>
  <c r="DE22" i="16"/>
  <c r="DI22" i="16"/>
  <c r="V22" i="16"/>
  <c r="DB22" i="16"/>
  <c r="DF22" i="16"/>
  <c r="X22" i="16"/>
  <c r="DW22" i="16"/>
  <c r="EA22" i="16"/>
  <c r="EE22" i="16"/>
  <c r="DX22" i="16"/>
  <c r="EB22" i="16"/>
  <c r="EF22" i="16"/>
  <c r="DY22" i="16"/>
  <c r="EC22" i="16"/>
  <c r="EG22" i="16"/>
  <c r="DV22" i="16"/>
  <c r="DZ22" i="16"/>
  <c r="ED22" i="16"/>
  <c r="EI41" i="16"/>
  <c r="EM41" i="16"/>
  <c r="EQ41" i="16"/>
  <c r="EJ41" i="16"/>
  <c r="EN41" i="16"/>
  <c r="ER41" i="16"/>
  <c r="EK41" i="16"/>
  <c r="EO41" i="16"/>
  <c r="ES41" i="16"/>
  <c r="EH41" i="16"/>
  <c r="EL41" i="16"/>
  <c r="EP41" i="16"/>
  <c r="CA41" i="16"/>
  <c r="CE41" i="16"/>
  <c r="CI41" i="16"/>
  <c r="CB41" i="16"/>
  <c r="CF41" i="16"/>
  <c r="CJ41" i="16"/>
  <c r="T41" i="16"/>
  <c r="CC41" i="16"/>
  <c r="CG41" i="16"/>
  <c r="CK41" i="16"/>
  <c r="BZ41" i="16"/>
  <c r="CD41" i="16"/>
  <c r="CH41" i="16"/>
  <c r="CM33" i="16"/>
  <c r="CQ33" i="16"/>
  <c r="CU33" i="16"/>
  <c r="CN33" i="16"/>
  <c r="CR33" i="16"/>
  <c r="CV33" i="16"/>
  <c r="CO33" i="16"/>
  <c r="CS33" i="16"/>
  <c r="CW33" i="16"/>
  <c r="U33" i="16"/>
  <c r="CL33" i="16"/>
  <c r="CP33" i="16"/>
  <c r="CT33" i="16"/>
  <c r="FG33" i="16"/>
  <c r="FK33" i="16"/>
  <c r="FO33" i="16"/>
  <c r="FH33" i="16"/>
  <c r="FL33" i="16"/>
  <c r="FP33" i="16"/>
  <c r="FI33" i="16"/>
  <c r="FM33" i="16"/>
  <c r="FQ33" i="16"/>
  <c r="FF33" i="16"/>
  <c r="FJ33" i="16"/>
  <c r="FN33" i="16"/>
  <c r="EU33" i="16"/>
  <c r="EY33" i="16"/>
  <c r="FC33" i="16"/>
  <c r="EV33" i="16"/>
  <c r="EZ33" i="16"/>
  <c r="FD33" i="16"/>
  <c r="EW33" i="16"/>
  <c r="FA33" i="16"/>
  <c r="FE33" i="16"/>
  <c r="ET33" i="16"/>
  <c r="EX33" i="16"/>
  <c r="FB33" i="16"/>
  <c r="DY40" i="16"/>
  <c r="EC40" i="16"/>
  <c r="EG40" i="16"/>
  <c r="X40" i="16"/>
  <c r="DV40" i="16"/>
  <c r="DZ40" i="16"/>
  <c r="ED40" i="16"/>
  <c r="DW40" i="16"/>
  <c r="EA40" i="16"/>
  <c r="EE40" i="16"/>
  <c r="DX40" i="16"/>
  <c r="EB40" i="16"/>
  <c r="EF40" i="16"/>
  <c r="EW40" i="16"/>
  <c r="FA40" i="16"/>
  <c r="FE40" i="16"/>
  <c r="ET40" i="16"/>
  <c r="EX40" i="16"/>
  <c r="FB40" i="16"/>
  <c r="EU40" i="16"/>
  <c r="EY40" i="16"/>
  <c r="FC40" i="16"/>
  <c r="EV40" i="16"/>
  <c r="EZ40" i="16"/>
  <c r="FD40" i="16"/>
  <c r="FI40" i="16"/>
  <c r="FM40" i="16"/>
  <c r="FQ40" i="16"/>
  <c r="FF40" i="16"/>
  <c r="FJ40" i="16"/>
  <c r="FN40" i="16"/>
  <c r="FG40" i="16"/>
  <c r="FK40" i="16"/>
  <c r="FO40" i="16"/>
  <c r="FH40" i="16"/>
  <c r="FL40" i="16"/>
  <c r="FP40" i="16"/>
  <c r="DM34" i="16"/>
  <c r="DQ34" i="16"/>
  <c r="DU34" i="16"/>
  <c r="DJ34" i="16"/>
  <c r="DN34" i="16"/>
  <c r="DR34" i="16"/>
  <c r="DK34" i="16"/>
  <c r="DO34" i="16"/>
  <c r="DS34" i="16"/>
  <c r="W34" i="16"/>
  <c r="DL34" i="16"/>
  <c r="DP34" i="16"/>
  <c r="DT34" i="16"/>
  <c r="DA34" i="16"/>
  <c r="DE34" i="16"/>
  <c r="DI34" i="16"/>
  <c r="CX34" i="16"/>
  <c r="DB34" i="16"/>
  <c r="DF34" i="16"/>
  <c r="V34" i="16"/>
  <c r="CY34" i="16"/>
  <c r="DC34" i="16"/>
  <c r="DG34" i="16"/>
  <c r="CZ34" i="16"/>
  <c r="DD34" i="16"/>
  <c r="DH34" i="16"/>
  <c r="AS34" i="16"/>
  <c r="AW34" i="16"/>
  <c r="BA34" i="16"/>
  <c r="Q34" i="16"/>
  <c r="AP34" i="16"/>
  <c r="AT34" i="16"/>
  <c r="AX34" i="16"/>
  <c r="AQ34" i="16"/>
  <c r="AU34" i="16"/>
  <c r="AY34" i="16"/>
  <c r="AR34" i="16"/>
  <c r="AV34" i="16"/>
  <c r="AZ34" i="16"/>
  <c r="BN7" i="16"/>
  <c r="BR7" i="16"/>
  <c r="BV7" i="16"/>
  <c r="BP7" i="16"/>
  <c r="BT7" i="16"/>
  <c r="BX7" i="16"/>
  <c r="BQ7" i="16"/>
  <c r="BU7" i="16"/>
  <c r="BY7" i="16"/>
  <c r="BO7" i="16"/>
  <c r="BS7" i="16"/>
  <c r="BW7" i="16"/>
  <c r="AD62" i="16"/>
  <c r="D16" i="17" s="1"/>
  <c r="DM11" i="16"/>
  <c r="DQ11" i="16"/>
  <c r="DU11" i="16"/>
  <c r="DJ11" i="16"/>
  <c r="DO11" i="16"/>
  <c r="DT11" i="16"/>
  <c r="DK11" i="16"/>
  <c r="DP11" i="16"/>
  <c r="DL11" i="16"/>
  <c r="DR11" i="16"/>
  <c r="DN11" i="16"/>
  <c r="DS11" i="16"/>
  <c r="DA11" i="16"/>
  <c r="DE11" i="16"/>
  <c r="DI11" i="16"/>
  <c r="CY11" i="16"/>
  <c r="DD11" i="16"/>
  <c r="CZ11" i="16"/>
  <c r="DF11" i="16"/>
  <c r="DB11" i="16"/>
  <c r="DG11" i="16"/>
  <c r="CX11" i="16"/>
  <c r="DC11" i="16"/>
  <c r="DH11" i="16"/>
  <c r="CC11" i="16"/>
  <c r="CG11" i="16"/>
  <c r="CK11" i="16"/>
  <c r="CD11" i="16"/>
  <c r="CI11" i="16"/>
  <c r="BZ11" i="16"/>
  <c r="CE11" i="16"/>
  <c r="CJ11" i="16"/>
  <c r="CA11" i="16"/>
  <c r="CF11" i="16"/>
  <c r="CB11" i="16"/>
  <c r="CH11" i="16"/>
  <c r="Z62" i="16"/>
  <c r="K34" i="17" s="1"/>
  <c r="AA62" i="16"/>
  <c r="L34" i="17" s="1"/>
  <c r="CV62" i="15"/>
  <c r="CQ62" i="15"/>
  <c r="CL62" i="15"/>
  <c r="AC62" i="15"/>
  <c r="C15" i="17" s="1"/>
  <c r="BK62" i="15"/>
  <c r="BF62" i="15"/>
  <c r="BE62" i="15"/>
  <c r="M85" i="18"/>
  <c r="EK8" i="16"/>
  <c r="EO8" i="16"/>
  <c r="ES8" i="16"/>
  <c r="EI8" i="16"/>
  <c r="EM8" i="16"/>
  <c r="EQ8" i="16"/>
  <c r="EJ8" i="16"/>
  <c r="EN8" i="16"/>
  <c r="ER8" i="16"/>
  <c r="EP8" i="16"/>
  <c r="EH8" i="16"/>
  <c r="EL8" i="16"/>
  <c r="BQ8" i="16"/>
  <c r="BU8" i="16"/>
  <c r="BY8" i="16"/>
  <c r="BO8" i="16"/>
  <c r="BS8" i="16"/>
  <c r="BW8" i="16"/>
  <c r="BP8" i="16"/>
  <c r="BT8" i="16"/>
  <c r="BX8" i="16"/>
  <c r="BN8" i="16"/>
  <c r="BR8" i="16"/>
  <c r="BV8" i="16"/>
  <c r="EW8" i="16"/>
  <c r="FA8" i="16"/>
  <c r="FE8" i="16"/>
  <c r="EU8" i="16"/>
  <c r="EY8" i="16"/>
  <c r="FC8" i="16"/>
  <c r="EV8" i="16"/>
  <c r="EZ8" i="16"/>
  <c r="FD8" i="16"/>
  <c r="ET8" i="16"/>
  <c r="EX8" i="16"/>
  <c r="FB8" i="16"/>
  <c r="EK27" i="16"/>
  <c r="EO27" i="16"/>
  <c r="ES27" i="16"/>
  <c r="EJ27" i="16"/>
  <c r="EN27" i="16"/>
  <c r="ER27" i="16"/>
  <c r="EM27" i="16"/>
  <c r="EH27" i="16"/>
  <c r="EP27" i="16"/>
  <c r="EI27" i="16"/>
  <c r="EQ27" i="16"/>
  <c r="EL27" i="16"/>
  <c r="FI27" i="16"/>
  <c r="FM27" i="16"/>
  <c r="FQ27" i="16"/>
  <c r="FH27" i="16"/>
  <c r="FL27" i="16"/>
  <c r="FP27" i="16"/>
  <c r="FK27" i="16"/>
  <c r="FF27" i="16"/>
  <c r="FN27" i="16"/>
  <c r="FG27" i="16"/>
  <c r="FO27" i="16"/>
  <c r="FJ27" i="16"/>
  <c r="X27" i="16"/>
  <c r="DY27" i="16"/>
  <c r="EC27" i="16"/>
  <c r="EG27" i="16"/>
  <c r="DX27" i="16"/>
  <c r="EB27" i="16"/>
  <c r="EF27" i="16"/>
  <c r="DW27" i="16"/>
  <c r="EE27" i="16"/>
  <c r="DZ27" i="16"/>
  <c r="EA27" i="16"/>
  <c r="DV27" i="16"/>
  <c r="ED27" i="16"/>
  <c r="G82" i="18"/>
  <c r="F81" i="18"/>
  <c r="F84" i="18"/>
  <c r="N84" i="18"/>
  <c r="F76" i="18"/>
  <c r="BQ29" i="16"/>
  <c r="BU29" i="16"/>
  <c r="BY29" i="16"/>
  <c r="BN29" i="16"/>
  <c r="BR29" i="16"/>
  <c r="BV29" i="16"/>
  <c r="BO29" i="16"/>
  <c r="BS29" i="16"/>
  <c r="BW29" i="16"/>
  <c r="S29" i="16"/>
  <c r="BP29" i="16"/>
  <c r="BT29" i="16"/>
  <c r="BX29" i="16"/>
  <c r="CB12" i="16"/>
  <c r="CF12" i="16"/>
  <c r="CJ12" i="16"/>
  <c r="CA12" i="16"/>
  <c r="CG12" i="16"/>
  <c r="CD12" i="16"/>
  <c r="CI12" i="16"/>
  <c r="BZ12" i="16"/>
  <c r="CE12" i="16"/>
  <c r="CK12" i="16"/>
  <c r="CC12" i="16"/>
  <c r="CH12" i="16"/>
  <c r="EW14" i="16"/>
  <c r="FA14" i="16"/>
  <c r="FE14" i="16"/>
  <c r="ET14" i="16"/>
  <c r="EY14" i="16"/>
  <c r="FD14" i="16"/>
  <c r="EU14" i="16"/>
  <c r="EZ14" i="16"/>
  <c r="EV14" i="16"/>
  <c r="FB14" i="16"/>
  <c r="EX14" i="16"/>
  <c r="FC14" i="16"/>
  <c r="BO28" i="16"/>
  <c r="BS28" i="16"/>
  <c r="BW28" i="16"/>
  <c r="BN28" i="16"/>
  <c r="BR28" i="16"/>
  <c r="BV28" i="16"/>
  <c r="BU28" i="16"/>
  <c r="BP28" i="16"/>
  <c r="BX28" i="16"/>
  <c r="BQ28" i="16"/>
  <c r="BY28" i="16"/>
  <c r="S28" i="16"/>
  <c r="BT28" i="16"/>
  <c r="O89" i="18"/>
  <c r="DJ16" i="16"/>
  <c r="DN16" i="16"/>
  <c r="DR16" i="16"/>
  <c r="DK16" i="16"/>
  <c r="DO16" i="16"/>
  <c r="DS16" i="16"/>
  <c r="DL16" i="16"/>
  <c r="DP16" i="16"/>
  <c r="DT16" i="16"/>
  <c r="W16" i="16"/>
  <c r="DM16" i="16"/>
  <c r="DQ16" i="16"/>
  <c r="DU16" i="16"/>
  <c r="DX42" i="15"/>
  <c r="DX62" i="15" s="1"/>
  <c r="EB42" i="15"/>
  <c r="EF42" i="15"/>
  <c r="EF62" i="15" s="1"/>
  <c r="X42" i="15"/>
  <c r="X62" i="15" s="1"/>
  <c r="I33" i="17" s="1"/>
  <c r="DY42" i="15"/>
  <c r="DY62" i="15" s="1"/>
  <c r="EC42" i="15"/>
  <c r="EC62" i="15" s="1"/>
  <c r="EG42" i="15"/>
  <c r="DV42" i="15"/>
  <c r="DV62" i="15" s="1"/>
  <c r="DZ42" i="15"/>
  <c r="DZ62" i="15" s="1"/>
  <c r="ED42" i="15"/>
  <c r="ED62" i="15" s="1"/>
  <c r="DW42" i="15"/>
  <c r="EA42" i="15"/>
  <c r="EA62" i="15" s="1"/>
  <c r="EE42" i="15"/>
  <c r="EE62" i="15" s="1"/>
  <c r="DA23" i="16"/>
  <c r="DE23" i="16"/>
  <c r="DI23" i="16"/>
  <c r="CX23" i="16"/>
  <c r="DB23" i="16"/>
  <c r="DF23" i="16"/>
  <c r="V23" i="16"/>
  <c r="CY23" i="16"/>
  <c r="DC23" i="16"/>
  <c r="DG23" i="16"/>
  <c r="CZ23" i="16"/>
  <c r="DD23" i="16"/>
  <c r="DH23" i="16"/>
  <c r="CA43" i="16"/>
  <c r="CE43" i="16"/>
  <c r="CI43" i="16"/>
  <c r="CB43" i="16"/>
  <c r="CF43" i="16"/>
  <c r="CJ43" i="16"/>
  <c r="T43" i="16"/>
  <c r="CC43" i="16"/>
  <c r="CG43" i="16"/>
  <c r="CK43" i="16"/>
  <c r="BZ43" i="16"/>
  <c r="CD43" i="16"/>
  <c r="CH43" i="16"/>
  <c r="FC62" i="15"/>
  <c r="EW62" i="15"/>
  <c r="FI20" i="16"/>
  <c r="FM20" i="16"/>
  <c r="FQ20" i="16"/>
  <c r="FH20" i="16"/>
  <c r="FN20" i="16"/>
  <c r="FJ20" i="16"/>
  <c r="FO20" i="16"/>
  <c r="FF20" i="16"/>
  <c r="FK20" i="16"/>
  <c r="FP20" i="16"/>
  <c r="FG20" i="16"/>
  <c r="FL20" i="16"/>
  <c r="T20" i="16"/>
  <c r="CC20" i="16"/>
  <c r="CG20" i="16"/>
  <c r="CK20" i="16"/>
  <c r="CA20" i="16"/>
  <c r="CF20" i="16"/>
  <c r="CB20" i="16"/>
  <c r="CH20" i="16"/>
  <c r="CD20" i="16"/>
  <c r="CI20" i="16"/>
  <c r="BZ20" i="16"/>
  <c r="CE20" i="16"/>
  <c r="CJ20" i="16"/>
  <c r="O85" i="18"/>
  <c r="EK29" i="16"/>
  <c r="EO29" i="16"/>
  <c r="ES29" i="16"/>
  <c r="EH29" i="16"/>
  <c r="EL29" i="16"/>
  <c r="EP29" i="16"/>
  <c r="EI29" i="16"/>
  <c r="EM29" i="16"/>
  <c r="EQ29" i="16"/>
  <c r="EJ29" i="16"/>
  <c r="EN29" i="16"/>
  <c r="ER29" i="16"/>
  <c r="T29" i="16"/>
  <c r="CC29" i="16"/>
  <c r="CG29" i="16"/>
  <c r="CK29" i="16"/>
  <c r="BZ29" i="16"/>
  <c r="CD29" i="16"/>
  <c r="CH29" i="16"/>
  <c r="CA29" i="16"/>
  <c r="CE29" i="16"/>
  <c r="CI29" i="16"/>
  <c r="CB29" i="16"/>
  <c r="CF29" i="16"/>
  <c r="CJ29" i="16"/>
  <c r="EV19" i="16"/>
  <c r="EZ19" i="16"/>
  <c r="FD19" i="16"/>
  <c r="EU19" i="16"/>
  <c r="EY19" i="16"/>
  <c r="FC19" i="16"/>
  <c r="EW19" i="16"/>
  <c r="FE19" i="16"/>
  <c r="EX19" i="16"/>
  <c r="FA19" i="16"/>
  <c r="ET19" i="16"/>
  <c r="FB19" i="16"/>
  <c r="CN19" i="16"/>
  <c r="CR19" i="16"/>
  <c r="CV19" i="16"/>
  <c r="U19" i="16"/>
  <c r="CM19" i="16"/>
  <c r="CQ19" i="16"/>
  <c r="CU19" i="16"/>
  <c r="CS19" i="16"/>
  <c r="CL19" i="16"/>
  <c r="CT19" i="16"/>
  <c r="CO19" i="16"/>
  <c r="CW19" i="16"/>
  <c r="CP19" i="16"/>
  <c r="S19" i="16"/>
  <c r="BP19" i="16"/>
  <c r="BT19" i="16"/>
  <c r="BX19" i="16"/>
  <c r="BN19" i="16"/>
  <c r="BR19" i="16"/>
  <c r="BV19" i="16"/>
  <c r="BO19" i="16"/>
  <c r="BS19" i="16"/>
  <c r="BW19" i="16"/>
  <c r="BY19" i="16"/>
  <c r="BQ19" i="16"/>
  <c r="BU19" i="16"/>
  <c r="FF12" i="16"/>
  <c r="FJ12" i="16"/>
  <c r="FN12" i="16"/>
  <c r="FH12" i="16"/>
  <c r="FL12" i="16"/>
  <c r="FP12" i="16"/>
  <c r="FI12" i="16"/>
  <c r="FM12" i="16"/>
  <c r="FQ12" i="16"/>
  <c r="FG12" i="16"/>
  <c r="FK12" i="16"/>
  <c r="FO12" i="16"/>
  <c r="CX12" i="16"/>
  <c r="DB12" i="16"/>
  <c r="DF12" i="16"/>
  <c r="CZ12" i="16"/>
  <c r="DD12" i="16"/>
  <c r="DH12" i="16"/>
  <c r="DA12" i="16"/>
  <c r="DE12" i="16"/>
  <c r="DI12" i="16"/>
  <c r="DG12" i="16"/>
  <c r="CY12" i="16"/>
  <c r="DC12" i="16"/>
  <c r="BQ14" i="16"/>
  <c r="BU14" i="16"/>
  <c r="BY14" i="16"/>
  <c r="BR14" i="16"/>
  <c r="BW14" i="16"/>
  <c r="S14" i="16"/>
  <c r="BN14" i="16"/>
  <c r="BS14" i="16"/>
  <c r="BX14" i="16"/>
  <c r="BO14" i="16"/>
  <c r="BT14" i="16"/>
  <c r="BP14" i="16"/>
  <c r="BV14" i="16"/>
  <c r="FI14" i="16"/>
  <c r="FM14" i="16"/>
  <c r="FQ14" i="16"/>
  <c r="FJ14" i="16"/>
  <c r="FO14" i="16"/>
  <c r="FF14" i="16"/>
  <c r="FK14" i="16"/>
  <c r="FP14" i="16"/>
  <c r="FG14" i="16"/>
  <c r="FL14" i="16"/>
  <c r="FH14" i="16"/>
  <c r="FN14" i="16"/>
  <c r="CO14" i="16"/>
  <c r="CS14" i="16"/>
  <c r="CW14" i="16"/>
  <c r="CM14" i="16"/>
  <c r="CR14" i="16"/>
  <c r="CN14" i="16"/>
  <c r="CT14" i="16"/>
  <c r="U14" i="16"/>
  <c r="CP14" i="16"/>
  <c r="CU14" i="16"/>
  <c r="CL14" i="16"/>
  <c r="CQ14" i="16"/>
  <c r="CV14" i="16"/>
  <c r="CA9" i="16"/>
  <c r="CE9" i="16"/>
  <c r="CI9" i="16"/>
  <c r="CD9" i="16"/>
  <c r="CJ9" i="16"/>
  <c r="BZ9" i="16"/>
  <c r="CF9" i="16"/>
  <c r="CK9" i="16"/>
  <c r="CB9" i="16"/>
  <c r="CG9" i="16"/>
  <c r="CC9" i="16"/>
  <c r="CH9" i="16"/>
  <c r="DW9" i="16"/>
  <c r="EA9" i="16"/>
  <c r="EE9" i="16"/>
  <c r="DZ9" i="16"/>
  <c r="EF9" i="16"/>
  <c r="DV9" i="16"/>
  <c r="EB9" i="16"/>
  <c r="EG9" i="16"/>
  <c r="DX9" i="16"/>
  <c r="EC9" i="16"/>
  <c r="DY9" i="16"/>
  <c r="ED9" i="16"/>
  <c r="BB9" i="16"/>
  <c r="BF9" i="16"/>
  <c r="BJ9" i="16"/>
  <c r="BC9" i="16"/>
  <c r="BG9" i="16"/>
  <c r="BK9" i="16"/>
  <c r="BI9" i="16"/>
  <c r="BD9" i="16"/>
  <c r="BL9" i="16"/>
  <c r="BE9" i="16"/>
  <c r="BM9" i="16"/>
  <c r="BH9" i="16"/>
  <c r="EI9" i="16"/>
  <c r="EM9" i="16"/>
  <c r="EQ9" i="16"/>
  <c r="EK9" i="16"/>
  <c r="EP9" i="16"/>
  <c r="EL9" i="16"/>
  <c r="ER9" i="16"/>
  <c r="EH9" i="16"/>
  <c r="EN9" i="16"/>
  <c r="ES9" i="16"/>
  <c r="EJ9" i="16"/>
  <c r="EO9" i="16"/>
  <c r="N80" i="18"/>
  <c r="DX13" i="16"/>
  <c r="EB13" i="16"/>
  <c r="EF13" i="16"/>
  <c r="DW13" i="16"/>
  <c r="EA13" i="16"/>
  <c r="EE13" i="16"/>
  <c r="X13" i="16"/>
  <c r="EC13" i="16"/>
  <c r="DV13" i="16"/>
  <c r="ED13" i="16"/>
  <c r="DY13" i="16"/>
  <c r="EG13" i="16"/>
  <c r="DZ13" i="16"/>
  <c r="BD13" i="16"/>
  <c r="BH13" i="16"/>
  <c r="BL13" i="16"/>
  <c r="BB13" i="16"/>
  <c r="BF13" i="16"/>
  <c r="BJ13" i="16"/>
  <c r="R13" i="16"/>
  <c r="BC13" i="16"/>
  <c r="BG13" i="16"/>
  <c r="BK13" i="16"/>
  <c r="BI13" i="16"/>
  <c r="BM13" i="16"/>
  <c r="BE13" i="16"/>
  <c r="FG13" i="16"/>
  <c r="FK13" i="16"/>
  <c r="FO13" i="16"/>
  <c r="FJ13" i="16"/>
  <c r="FP13" i="16"/>
  <c r="FF13" i="16"/>
  <c r="FL13" i="16"/>
  <c r="FQ13" i="16"/>
  <c r="FH13" i="16"/>
  <c r="FM13" i="16"/>
  <c r="FI13" i="16"/>
  <c r="FN13" i="16"/>
  <c r="EI28" i="16"/>
  <c r="EH28" i="16"/>
  <c r="EL28" i="16"/>
  <c r="EP28" i="16"/>
  <c r="EN28" i="16"/>
  <c r="ES28" i="16"/>
  <c r="EJ28" i="16"/>
  <c r="EO28" i="16"/>
  <c r="EK28" i="16"/>
  <c r="EQ28" i="16"/>
  <c r="EM28" i="16"/>
  <c r="ER28" i="16"/>
  <c r="V28" i="16"/>
  <c r="CY28" i="16"/>
  <c r="DC28" i="16"/>
  <c r="DG28" i="16"/>
  <c r="CX28" i="16"/>
  <c r="DB28" i="16"/>
  <c r="DF28" i="16"/>
  <c r="DA28" i="16"/>
  <c r="DI28" i="16"/>
  <c r="DD28" i="16"/>
  <c r="DE28" i="16"/>
  <c r="CZ28" i="16"/>
  <c r="DH28" i="16"/>
  <c r="O82" i="18"/>
  <c r="X16" i="16"/>
  <c r="DV16" i="16"/>
  <c r="DZ16" i="16"/>
  <c r="ED16" i="16"/>
  <c r="DW16" i="16"/>
  <c r="EA16" i="16"/>
  <c r="EE16" i="16"/>
  <c r="DX16" i="16"/>
  <c r="EB16" i="16"/>
  <c r="EF16" i="16"/>
  <c r="DY16" i="16"/>
  <c r="EC16" i="16"/>
  <c r="EG16" i="16"/>
  <c r="S16" i="16"/>
  <c r="BN16" i="16"/>
  <c r="BR16" i="16"/>
  <c r="BV16" i="16"/>
  <c r="BO16" i="16"/>
  <c r="BS16" i="16"/>
  <c r="BW16" i="16"/>
  <c r="BP16" i="16"/>
  <c r="BT16" i="16"/>
  <c r="BX16" i="16"/>
  <c r="BQ16" i="16"/>
  <c r="BU16" i="16"/>
  <c r="BY16" i="16"/>
  <c r="I86" i="18"/>
  <c r="I75" i="18"/>
  <c r="DD62" i="15"/>
  <c r="CY62" i="15"/>
  <c r="DI62" i="15"/>
  <c r="BX62" i="15"/>
  <c r="BS62" i="15"/>
  <c r="BN62" i="15"/>
  <c r="H78" i="18"/>
  <c r="EJ42" i="15"/>
  <c r="EJ62" i="15" s="1"/>
  <c r="EN42" i="15"/>
  <c r="EN62" i="15" s="1"/>
  <c r="ER42" i="15"/>
  <c r="ER62" i="15" s="1"/>
  <c r="EK42" i="15"/>
  <c r="EK62" i="15" s="1"/>
  <c r="EO42" i="15"/>
  <c r="EO62" i="15" s="1"/>
  <c r="ES42" i="15"/>
  <c r="ES62" i="15" s="1"/>
  <c r="EH42" i="15"/>
  <c r="EH62" i="15" s="1"/>
  <c r="EL42" i="15"/>
  <c r="EL62" i="15" s="1"/>
  <c r="EP42" i="15"/>
  <c r="EP62" i="15" s="1"/>
  <c r="EI42" i="15"/>
  <c r="EI62" i="15" s="1"/>
  <c r="EM42" i="15"/>
  <c r="EM62" i="15" s="1"/>
  <c r="EQ42" i="15"/>
  <c r="EQ62" i="15" s="1"/>
  <c r="CB42" i="15"/>
  <c r="CB62" i="15" s="1"/>
  <c r="CF42" i="15"/>
  <c r="CF62" i="15" s="1"/>
  <c r="CJ42" i="15"/>
  <c r="CJ62" i="15" s="1"/>
  <c r="T42" i="15"/>
  <c r="T62" i="15" s="1"/>
  <c r="E33" i="17" s="1"/>
  <c r="CC42" i="15"/>
  <c r="CC62" i="15" s="1"/>
  <c r="CG42" i="15"/>
  <c r="CG62" i="15" s="1"/>
  <c r="CK42" i="15"/>
  <c r="CK62" i="15" s="1"/>
  <c r="BZ42" i="15"/>
  <c r="BZ62" i="15" s="1"/>
  <c r="CD42" i="15"/>
  <c r="CD62" i="15" s="1"/>
  <c r="CH42" i="15"/>
  <c r="CH62" i="15" s="1"/>
  <c r="CA42" i="15"/>
  <c r="CA62" i="15" s="1"/>
  <c r="CE42" i="15"/>
  <c r="CE62" i="15" s="1"/>
  <c r="CI42" i="15"/>
  <c r="CI62" i="15" s="1"/>
  <c r="BQ23" i="16"/>
  <c r="BU23" i="16"/>
  <c r="BY23" i="16"/>
  <c r="BN23" i="16"/>
  <c r="BR23" i="16"/>
  <c r="BV23" i="16"/>
  <c r="BO23" i="16"/>
  <c r="BS23" i="16"/>
  <c r="BW23" i="16"/>
  <c r="S23" i="16"/>
  <c r="BP23" i="16"/>
  <c r="BT23" i="16"/>
  <c r="BX23" i="16"/>
  <c r="BE23" i="16"/>
  <c r="BI23" i="16"/>
  <c r="BM23" i="16"/>
  <c r="BB23" i="16"/>
  <c r="BF23" i="16"/>
  <c r="BJ23" i="16"/>
  <c r="R23" i="16"/>
  <c r="BC23" i="16"/>
  <c r="BG23" i="16"/>
  <c r="BK23" i="16"/>
  <c r="BD23" i="16"/>
  <c r="BH23" i="16"/>
  <c r="BL23" i="16"/>
  <c r="X23" i="16"/>
  <c r="DY23" i="16"/>
  <c r="EC23" i="16"/>
  <c r="EG23" i="16"/>
  <c r="DV23" i="16"/>
  <c r="DZ23" i="16"/>
  <c r="ED23" i="16"/>
  <c r="DW23" i="16"/>
  <c r="EA23" i="16"/>
  <c r="EE23" i="16"/>
  <c r="DX23" i="16"/>
  <c r="EB23" i="16"/>
  <c r="EF23" i="16"/>
  <c r="CM43" i="16"/>
  <c r="CQ43" i="16"/>
  <c r="CU43" i="16"/>
  <c r="CN43" i="16"/>
  <c r="CR43" i="16"/>
  <c r="CV43" i="16"/>
  <c r="CO43" i="16"/>
  <c r="CS43" i="16"/>
  <c r="CW43" i="16"/>
  <c r="U43" i="16"/>
  <c r="CL43" i="16"/>
  <c r="CP43" i="16"/>
  <c r="CT43" i="16"/>
  <c r="FG43" i="16"/>
  <c r="FK43" i="16"/>
  <c r="FO43" i="16"/>
  <c r="FH43" i="16"/>
  <c r="FL43" i="16"/>
  <c r="FP43" i="16"/>
  <c r="FI43" i="16"/>
  <c r="FM43" i="16"/>
  <c r="FQ43" i="16"/>
  <c r="FF43" i="16"/>
  <c r="FJ43" i="16"/>
  <c r="FN43" i="16"/>
  <c r="EU43" i="16"/>
  <c r="EY43" i="16"/>
  <c r="FC43" i="16"/>
  <c r="EV43" i="16"/>
  <c r="EZ43" i="16"/>
  <c r="FD43" i="16"/>
  <c r="EW43" i="16"/>
  <c r="FA43" i="16"/>
  <c r="FE43" i="16"/>
  <c r="ET43" i="16"/>
  <c r="EX43" i="16"/>
  <c r="FB43" i="16"/>
  <c r="EB62" i="15"/>
  <c r="DW62" i="15"/>
  <c r="EG62" i="15"/>
  <c r="FD62" i="15"/>
  <c r="EY62" i="15"/>
  <c r="ET62" i="15"/>
  <c r="H80" i="18"/>
  <c r="DM20" i="16"/>
  <c r="DQ20" i="16"/>
  <c r="DU20" i="16"/>
  <c r="DL20" i="16"/>
  <c r="DR20" i="16"/>
  <c r="W20" i="16"/>
  <c r="DN20" i="16"/>
  <c r="DS20" i="16"/>
  <c r="DJ20" i="16"/>
  <c r="DO20" i="16"/>
  <c r="DT20" i="16"/>
  <c r="DK20" i="16"/>
  <c r="DP20" i="16"/>
  <c r="DA20" i="16"/>
  <c r="DE20" i="16"/>
  <c r="DI20" i="16"/>
  <c r="V20" i="16"/>
  <c r="DB20" i="16"/>
  <c r="DG20" i="16"/>
  <c r="CX20" i="16"/>
  <c r="DC20" i="16"/>
  <c r="DH20" i="16"/>
  <c r="CY20" i="16"/>
  <c r="DD20" i="16"/>
  <c r="CZ20" i="16"/>
  <c r="DF20" i="16"/>
  <c r="EK20" i="16"/>
  <c r="EO20" i="16"/>
  <c r="ES20" i="16"/>
  <c r="EH20" i="16"/>
  <c r="EM20" i="16"/>
  <c r="ER20" i="16"/>
  <c r="EI20" i="16"/>
  <c r="EN20" i="16"/>
  <c r="EJ20" i="16"/>
  <c r="EP20" i="16"/>
  <c r="EL20" i="16"/>
  <c r="EQ20" i="16"/>
  <c r="BB10" i="16"/>
  <c r="BF10" i="16"/>
  <c r="BJ10" i="16"/>
  <c r="BG10" i="16"/>
  <c r="BL10" i="16"/>
  <c r="BC10" i="16"/>
  <c r="BH10" i="16"/>
  <c r="BM10" i="16"/>
  <c r="BD10" i="16"/>
  <c r="BI10" i="16"/>
  <c r="BE10" i="16"/>
  <c r="BK10" i="16"/>
  <c r="CX10" i="16"/>
  <c r="DB10" i="16"/>
  <c r="DF10" i="16"/>
  <c r="DC10" i="16"/>
  <c r="DH10" i="16"/>
  <c r="CY10" i="16"/>
  <c r="DD10" i="16"/>
  <c r="DI10" i="16"/>
  <c r="CZ10" i="16"/>
  <c r="DE10" i="16"/>
  <c r="DA10" i="16"/>
  <c r="DG10" i="16"/>
  <c r="ET10" i="16"/>
  <c r="EX10" i="16"/>
  <c r="FB10" i="16"/>
  <c r="EY10" i="16"/>
  <c r="FD10" i="16"/>
  <c r="EU10" i="16"/>
  <c r="EZ10" i="16"/>
  <c r="FE10" i="16"/>
  <c r="EV10" i="16"/>
  <c r="FA10" i="16"/>
  <c r="EW10" i="16"/>
  <c r="FC10" i="16"/>
  <c r="DM32" i="16"/>
  <c r="DQ32" i="16"/>
  <c r="DU32" i="16"/>
  <c r="DJ32" i="16"/>
  <c r="DN32" i="16"/>
  <c r="DR32" i="16"/>
  <c r="DK32" i="16"/>
  <c r="DO32" i="16"/>
  <c r="DS32" i="16"/>
  <c r="W32" i="16"/>
  <c r="DL32" i="16"/>
  <c r="DP32" i="16"/>
  <c r="DT32" i="16"/>
  <c r="DA32" i="16"/>
  <c r="DE32" i="16"/>
  <c r="DI32" i="16"/>
  <c r="CX32" i="16"/>
  <c r="DB32" i="16"/>
  <c r="DF32" i="16"/>
  <c r="V32" i="16"/>
  <c r="CY32" i="16"/>
  <c r="DC32" i="16"/>
  <c r="DG32" i="16"/>
  <c r="CZ32" i="16"/>
  <c r="DD32" i="16"/>
  <c r="DH32" i="16"/>
  <c r="AS32" i="16"/>
  <c r="AW32" i="16"/>
  <c r="BA32" i="16"/>
  <c r="Q32" i="16"/>
  <c r="AP32" i="16"/>
  <c r="AT32" i="16"/>
  <c r="AX32" i="16"/>
  <c r="AQ32" i="16"/>
  <c r="AU32" i="16"/>
  <c r="AY32" i="16"/>
  <c r="AR32" i="16"/>
  <c r="AV32" i="16"/>
  <c r="AZ32" i="16"/>
  <c r="DK21" i="16"/>
  <c r="DO21" i="16"/>
  <c r="DS21" i="16"/>
  <c r="W21" i="16"/>
  <c r="DN21" i="16"/>
  <c r="DT21" i="16"/>
  <c r="DJ21" i="16"/>
  <c r="DP21" i="16"/>
  <c r="DU21" i="16"/>
  <c r="DL21" i="16"/>
  <c r="DQ21" i="16"/>
  <c r="DM21" i="16"/>
  <c r="DR21" i="16"/>
  <c r="EI21" i="16"/>
  <c r="EM21" i="16"/>
  <c r="EQ21" i="16"/>
  <c r="EJ21" i="16"/>
  <c r="EO21" i="16"/>
  <c r="EK21" i="16"/>
  <c r="EP21" i="16"/>
  <c r="EL21" i="16"/>
  <c r="ER21" i="16"/>
  <c r="EH21" i="16"/>
  <c r="EN21" i="16"/>
  <c r="ES21" i="16"/>
  <c r="R21" i="16"/>
  <c r="BC21" i="16"/>
  <c r="BG21" i="16"/>
  <c r="BK21" i="16"/>
  <c r="BB21" i="16"/>
  <c r="BH21" i="16"/>
  <c r="BM21" i="16"/>
  <c r="BD21" i="16"/>
  <c r="BI21" i="16"/>
  <c r="BE21" i="16"/>
  <c r="BJ21" i="16"/>
  <c r="BF21" i="16"/>
  <c r="BL21" i="16"/>
  <c r="EI30" i="16"/>
  <c r="EM30" i="16"/>
  <c r="EQ30" i="16"/>
  <c r="EJ30" i="16"/>
  <c r="EN30" i="16"/>
  <c r="ER30" i="16"/>
  <c r="EK30" i="16"/>
  <c r="EO30" i="16"/>
  <c r="ES30" i="16"/>
  <c r="EH30" i="16"/>
  <c r="EL30" i="16"/>
  <c r="EP30" i="16"/>
  <c r="CA30" i="16"/>
  <c r="CE30" i="16"/>
  <c r="CI30" i="16"/>
  <c r="CB30" i="16"/>
  <c r="CF30" i="16"/>
  <c r="CJ30" i="16"/>
  <c r="T30" i="16"/>
  <c r="CC30" i="16"/>
  <c r="CG30" i="16"/>
  <c r="CK30" i="16"/>
  <c r="BZ30" i="16"/>
  <c r="CD30" i="16"/>
  <c r="CH30" i="16"/>
  <c r="EJ38" i="16"/>
  <c r="EN38" i="16"/>
  <c r="ER38" i="16"/>
  <c r="EL38" i="16"/>
  <c r="EQ38" i="16"/>
  <c r="EH38" i="16"/>
  <c r="EM38" i="16"/>
  <c r="ES38" i="16"/>
  <c r="EI38" i="16"/>
  <c r="EO38" i="16"/>
  <c r="EK38" i="16"/>
  <c r="EP38" i="16"/>
  <c r="CZ38" i="16"/>
  <c r="DD38" i="16"/>
  <c r="DH38" i="16"/>
  <c r="DA38" i="16"/>
  <c r="DF38" i="16"/>
  <c r="DB38" i="16"/>
  <c r="DG38" i="16"/>
  <c r="V38" i="16"/>
  <c r="CX38" i="16"/>
  <c r="DC38" i="16"/>
  <c r="DI38" i="16"/>
  <c r="CY38" i="16"/>
  <c r="DE38" i="16"/>
  <c r="S38" i="16"/>
  <c r="BP38" i="16"/>
  <c r="BT38" i="16"/>
  <c r="BX38" i="16"/>
  <c r="BO38" i="16"/>
  <c r="BU38" i="16"/>
  <c r="BQ38" i="16"/>
  <c r="BV38" i="16"/>
  <c r="BR38" i="16"/>
  <c r="BW38" i="16"/>
  <c r="BN38" i="16"/>
  <c r="BS38" i="16"/>
  <c r="BY38" i="16"/>
  <c r="AR62" i="15"/>
  <c r="AX62" i="15"/>
  <c r="AW62" i="15"/>
  <c r="AL62" i="15"/>
  <c r="L15" i="17" s="1"/>
  <c r="FO62" i="15"/>
  <c r="FJ62" i="15"/>
  <c r="FI62" i="15"/>
  <c r="O90" i="18" s="1"/>
  <c r="CM26" i="16"/>
  <c r="CQ26" i="16"/>
  <c r="CU26" i="16"/>
  <c r="U26" i="16"/>
  <c r="CL26" i="16"/>
  <c r="CP26" i="16"/>
  <c r="CT26" i="16"/>
  <c r="CN26" i="16"/>
  <c r="CV26" i="16"/>
  <c r="CO26" i="16"/>
  <c r="CW26" i="16"/>
  <c r="CR26" i="16"/>
  <c r="CS26" i="16"/>
  <c r="BO26" i="16"/>
  <c r="BS26" i="16"/>
  <c r="BW26" i="16"/>
  <c r="S26" i="16"/>
  <c r="BN26" i="16"/>
  <c r="BR26" i="16"/>
  <c r="BV26" i="16"/>
  <c r="BP26" i="16"/>
  <c r="BX26" i="16"/>
  <c r="BQ26" i="16"/>
  <c r="BY26" i="16"/>
  <c r="BT26" i="16"/>
  <c r="BU26" i="16"/>
  <c r="R26" i="16"/>
  <c r="BC26" i="16"/>
  <c r="BG26" i="16"/>
  <c r="BK26" i="16"/>
  <c r="BD26" i="16"/>
  <c r="BH26" i="16"/>
  <c r="BL26" i="16"/>
  <c r="BB26" i="16"/>
  <c r="BF26" i="16"/>
  <c r="BJ26" i="16"/>
  <c r="BE26" i="16"/>
  <c r="BI26" i="16"/>
  <c r="BM26" i="16"/>
  <c r="EI24" i="16"/>
  <c r="EM24" i="16"/>
  <c r="EQ24" i="16"/>
  <c r="EJ24" i="16"/>
  <c r="EN24" i="16"/>
  <c r="ER24" i="16"/>
  <c r="EK24" i="16"/>
  <c r="EO24" i="16"/>
  <c r="ES24" i="16"/>
  <c r="EH24" i="16"/>
  <c r="EL24" i="16"/>
  <c r="EP24" i="16"/>
  <c r="CA24" i="16"/>
  <c r="CE24" i="16"/>
  <c r="CI24" i="16"/>
  <c r="CB24" i="16"/>
  <c r="CF24" i="16"/>
  <c r="CJ24" i="16"/>
  <c r="T24" i="16"/>
  <c r="CC24" i="16"/>
  <c r="CG24" i="16"/>
  <c r="CK24" i="16"/>
  <c r="BZ24" i="16"/>
  <c r="CD24" i="16"/>
  <c r="CH24" i="16"/>
  <c r="CZ17" i="16"/>
  <c r="DD17" i="16"/>
  <c r="DH17" i="16"/>
  <c r="DA17" i="16"/>
  <c r="DE17" i="16"/>
  <c r="DI17" i="16"/>
  <c r="CX17" i="16"/>
  <c r="DB17" i="16"/>
  <c r="DF17" i="16"/>
  <c r="V17" i="16"/>
  <c r="CY17" i="16"/>
  <c r="DC17" i="16"/>
  <c r="DG17" i="16"/>
  <c r="AR17" i="16"/>
  <c r="AV17" i="16"/>
  <c r="AZ17" i="16"/>
  <c r="AS17" i="16"/>
  <c r="AW17" i="16"/>
  <c r="BA17" i="16"/>
  <c r="Q17" i="16"/>
  <c r="AP17" i="16"/>
  <c r="AT17" i="16"/>
  <c r="AX17" i="16"/>
  <c r="AQ17" i="16"/>
  <c r="AU17" i="16"/>
  <c r="AY17" i="16"/>
  <c r="W17" i="16"/>
  <c r="DL17" i="16"/>
  <c r="DP17" i="16"/>
  <c r="DT17" i="16"/>
  <c r="DM17" i="16"/>
  <c r="DQ17" i="16"/>
  <c r="DU17" i="16"/>
  <c r="DJ17" i="16"/>
  <c r="DN17" i="16"/>
  <c r="DR17" i="16"/>
  <c r="DK17" i="16"/>
  <c r="DO17" i="16"/>
  <c r="DS17" i="16"/>
  <c r="EH37" i="16"/>
  <c r="EL37" i="16"/>
  <c r="EP37" i="16"/>
  <c r="EK37" i="16"/>
  <c r="EQ37" i="16"/>
  <c r="EM37" i="16"/>
  <c r="ER37" i="16"/>
  <c r="EI37" i="16"/>
  <c r="EN37" i="16"/>
  <c r="ES37" i="16"/>
  <c r="EJ37" i="16"/>
  <c r="EO37" i="16"/>
  <c r="W37" i="16"/>
  <c r="DJ37" i="16"/>
  <c r="DN37" i="16"/>
  <c r="DR37" i="16"/>
  <c r="DK37" i="16"/>
  <c r="DP37" i="16"/>
  <c r="DU37" i="16"/>
  <c r="DL37" i="16"/>
  <c r="DQ37" i="16"/>
  <c r="DM37" i="16"/>
  <c r="DS37" i="16"/>
  <c r="DO37" i="16"/>
  <c r="DT37" i="16"/>
  <c r="V37" i="16"/>
  <c r="CX37" i="16"/>
  <c r="DB37" i="16"/>
  <c r="DF37" i="16"/>
  <c r="CZ37" i="16"/>
  <c r="DE37" i="16"/>
  <c r="DA37" i="16"/>
  <c r="DG37" i="16"/>
  <c r="DC37" i="16"/>
  <c r="DH37" i="16"/>
  <c r="CY37" i="16"/>
  <c r="DD37" i="16"/>
  <c r="DI37" i="16"/>
  <c r="N86" i="18"/>
  <c r="AH62" i="15"/>
  <c r="H15" i="17" s="1"/>
  <c r="DS62" i="15"/>
  <c r="DN62" i="15"/>
  <c r="DM62" i="15"/>
  <c r="FI36" i="16"/>
  <c r="FM36" i="16"/>
  <c r="FQ36" i="16"/>
  <c r="FF36" i="16"/>
  <c r="FJ36" i="16"/>
  <c r="FN36" i="16"/>
  <c r="FH36" i="16"/>
  <c r="FL36" i="16"/>
  <c r="FP36" i="16"/>
  <c r="FO36" i="16"/>
  <c r="FG36" i="16"/>
  <c r="FK36" i="16"/>
  <c r="EW36" i="16"/>
  <c r="FA36" i="16"/>
  <c r="FE36" i="16"/>
  <c r="ET36" i="16"/>
  <c r="EX36" i="16"/>
  <c r="FB36" i="16"/>
  <c r="EV36" i="16"/>
  <c r="EZ36" i="16"/>
  <c r="FD36" i="16"/>
  <c r="EY36" i="16"/>
  <c r="FC36" i="16"/>
  <c r="EU36" i="16"/>
  <c r="CO36" i="16"/>
  <c r="CS36" i="16"/>
  <c r="CW36" i="16"/>
  <c r="U36" i="16"/>
  <c r="CL36" i="16"/>
  <c r="CP36" i="16"/>
  <c r="CT36" i="16"/>
  <c r="CM36" i="16"/>
  <c r="CQ36" i="16"/>
  <c r="CU36" i="16"/>
  <c r="CN36" i="16"/>
  <c r="CR36" i="16"/>
  <c r="CV36" i="16"/>
  <c r="DJ18" i="16"/>
  <c r="DN18" i="16"/>
  <c r="DR18" i="16"/>
  <c r="W18" i="16"/>
  <c r="DL18" i="16"/>
  <c r="DP18" i="16"/>
  <c r="DT18" i="16"/>
  <c r="DM18" i="16"/>
  <c r="DQ18" i="16"/>
  <c r="DU18" i="16"/>
  <c r="DK18" i="16"/>
  <c r="DO18" i="16"/>
  <c r="DS18" i="16"/>
  <c r="CX18" i="16"/>
  <c r="DB18" i="16"/>
  <c r="DF18" i="16"/>
  <c r="V18" i="16"/>
  <c r="CZ18" i="16"/>
  <c r="DD18" i="16"/>
  <c r="DH18" i="16"/>
  <c r="DA18" i="16"/>
  <c r="DE18" i="16"/>
  <c r="DI18" i="16"/>
  <c r="DG18" i="16"/>
  <c r="CY18" i="16"/>
  <c r="DC18" i="16"/>
  <c r="Q18" i="16"/>
  <c r="AP18" i="16"/>
  <c r="AT18" i="16"/>
  <c r="AX18" i="16"/>
  <c r="AQ18" i="16"/>
  <c r="AU18" i="16"/>
  <c r="AY18" i="16"/>
  <c r="AR18" i="16"/>
  <c r="AV18" i="16"/>
  <c r="AZ18" i="16"/>
  <c r="AS18" i="16"/>
  <c r="AW18" i="16"/>
  <c r="BA18" i="16"/>
  <c r="CM35" i="16"/>
  <c r="CQ35" i="16"/>
  <c r="CU35" i="16"/>
  <c r="CN35" i="16"/>
  <c r="CR35" i="16"/>
  <c r="CV35" i="16"/>
  <c r="CO35" i="16"/>
  <c r="CS35" i="16"/>
  <c r="CW35" i="16"/>
  <c r="U35" i="16"/>
  <c r="CL35" i="16"/>
  <c r="CP35" i="16"/>
  <c r="CT35" i="16"/>
  <c r="FG35" i="16"/>
  <c r="FK35" i="16"/>
  <c r="FO35" i="16"/>
  <c r="FH35" i="16"/>
  <c r="FL35" i="16"/>
  <c r="FP35" i="16"/>
  <c r="FI35" i="16"/>
  <c r="FM35" i="16"/>
  <c r="FQ35" i="16"/>
  <c r="FF35" i="16"/>
  <c r="FJ35" i="16"/>
  <c r="FN35" i="16"/>
  <c r="EU35" i="16"/>
  <c r="EY35" i="16"/>
  <c r="FC35" i="16"/>
  <c r="EV35" i="16"/>
  <c r="EZ35" i="16"/>
  <c r="FD35" i="16"/>
  <c r="EW35" i="16"/>
  <c r="FA35" i="16"/>
  <c r="FE35" i="16"/>
  <c r="ET35" i="16"/>
  <c r="EX35" i="16"/>
  <c r="FB35" i="16"/>
  <c r="EK25" i="16"/>
  <c r="EO25" i="16"/>
  <c r="ES25" i="16"/>
  <c r="EH25" i="16"/>
  <c r="EL25" i="16"/>
  <c r="EP25" i="16"/>
  <c r="EI25" i="16"/>
  <c r="EM25" i="16"/>
  <c r="EQ25" i="16"/>
  <c r="EJ25" i="16"/>
  <c r="EN25" i="16"/>
  <c r="ER25" i="16"/>
  <c r="T25" i="16"/>
  <c r="CC25" i="16"/>
  <c r="CG25" i="16"/>
  <c r="CK25" i="16"/>
  <c r="BZ25" i="16"/>
  <c r="CD25" i="16"/>
  <c r="CH25" i="16"/>
  <c r="CA25" i="16"/>
  <c r="CE25" i="16"/>
  <c r="CI25" i="16"/>
  <c r="CB25" i="16"/>
  <c r="CF25" i="16"/>
  <c r="CJ25" i="16"/>
  <c r="O3" i="16"/>
  <c r="C62" i="16"/>
  <c r="AN2" i="16" s="1"/>
  <c r="AO2" i="16" s="1"/>
  <c r="CA15" i="16"/>
  <c r="CE15" i="16"/>
  <c r="CI15" i="16"/>
  <c r="CD15" i="16"/>
  <c r="CJ15" i="16"/>
  <c r="T15" i="16"/>
  <c r="BZ15" i="16"/>
  <c r="CF15" i="16"/>
  <c r="CK15" i="16"/>
  <c r="CB15" i="16"/>
  <c r="CG15" i="16"/>
  <c r="CC15" i="16"/>
  <c r="CH15" i="16"/>
  <c r="DK15" i="16"/>
  <c r="DO15" i="16"/>
  <c r="DS15" i="16"/>
  <c r="DJ15" i="16"/>
  <c r="DP15" i="16"/>
  <c r="DU15" i="16"/>
  <c r="DL15" i="16"/>
  <c r="DQ15" i="16"/>
  <c r="DM15" i="16"/>
  <c r="DR15" i="16"/>
  <c r="W15" i="16"/>
  <c r="DN15" i="16"/>
  <c r="DT15" i="16"/>
  <c r="EU15" i="16"/>
  <c r="EY15" i="16"/>
  <c r="FC15" i="16"/>
  <c r="EV15" i="16"/>
  <c r="FA15" i="16"/>
  <c r="EW15" i="16"/>
  <c r="FB15" i="16"/>
  <c r="EX15" i="16"/>
  <c r="FD15" i="16"/>
  <c r="ET15" i="16"/>
  <c r="EZ15" i="16"/>
  <c r="FE15" i="16"/>
  <c r="FF39" i="16"/>
  <c r="FJ39" i="16"/>
  <c r="FN39" i="16"/>
  <c r="FI39" i="16"/>
  <c r="FO39" i="16"/>
  <c r="FK39" i="16"/>
  <c r="FP39" i="16"/>
  <c r="FG39" i="16"/>
  <c r="FL39" i="16"/>
  <c r="FQ39" i="16"/>
  <c r="FH39" i="16"/>
  <c r="FM39" i="16"/>
  <c r="DV39" i="16"/>
  <c r="DZ39" i="16"/>
  <c r="ED39" i="16"/>
  <c r="DX39" i="16"/>
  <c r="EC39" i="16"/>
  <c r="DY39" i="16"/>
  <c r="EE39" i="16"/>
  <c r="X39" i="16"/>
  <c r="EA39" i="16"/>
  <c r="EF39" i="16"/>
  <c r="DW39" i="16"/>
  <c r="EB39" i="16"/>
  <c r="EG39" i="16"/>
  <c r="U39" i="16"/>
  <c r="CL39" i="16"/>
  <c r="CP39" i="16"/>
  <c r="CT39" i="16"/>
  <c r="CM39" i="16"/>
  <c r="CR39" i="16"/>
  <c r="CW39" i="16"/>
  <c r="CN39" i="16"/>
  <c r="CS39" i="16"/>
  <c r="CO39" i="16"/>
  <c r="CU39" i="16"/>
  <c r="CQ39" i="16"/>
  <c r="CV39" i="16"/>
  <c r="BE22" i="16"/>
  <c r="BI22" i="16"/>
  <c r="BM22" i="16"/>
  <c r="R22" i="16"/>
  <c r="BB22" i="16"/>
  <c r="BG22" i="16"/>
  <c r="BL22" i="16"/>
  <c r="BC22" i="16"/>
  <c r="BH22" i="16"/>
  <c r="BD22" i="16"/>
  <c r="BJ22" i="16"/>
  <c r="BF22" i="16"/>
  <c r="BK22" i="16"/>
  <c r="AS22" i="16"/>
  <c r="AW22" i="16"/>
  <c r="BA22" i="16"/>
  <c r="AQ22" i="16"/>
  <c r="AV22" i="16"/>
  <c r="AR22" i="16"/>
  <c r="AX22" i="16"/>
  <c r="AT22" i="16"/>
  <c r="AY22" i="16"/>
  <c r="Q22" i="16"/>
  <c r="AP22" i="16"/>
  <c r="AU22" i="16"/>
  <c r="AZ22" i="16"/>
  <c r="T22" i="16"/>
  <c r="CC22" i="16"/>
  <c r="CG22" i="16"/>
  <c r="CK22" i="16"/>
  <c r="CB22" i="16"/>
  <c r="CH22" i="16"/>
  <c r="CD22" i="16"/>
  <c r="CI22" i="16"/>
  <c r="BZ22" i="16"/>
  <c r="CE22" i="16"/>
  <c r="CJ22" i="16"/>
  <c r="CA22" i="16"/>
  <c r="CF22" i="16"/>
  <c r="H79" i="18"/>
  <c r="CM41" i="16"/>
  <c r="CQ41" i="16"/>
  <c r="CU41" i="16"/>
  <c r="CN41" i="16"/>
  <c r="CR41" i="16"/>
  <c r="CV41" i="16"/>
  <c r="CO41" i="16"/>
  <c r="CS41" i="16"/>
  <c r="CW41" i="16"/>
  <c r="U41" i="16"/>
  <c r="CL41" i="16"/>
  <c r="CP41" i="16"/>
  <c r="CT41" i="16"/>
  <c r="FG41" i="16"/>
  <c r="FK41" i="16"/>
  <c r="FO41" i="16"/>
  <c r="FH41" i="16"/>
  <c r="FL41" i="16"/>
  <c r="FP41" i="16"/>
  <c r="FI41" i="16"/>
  <c r="FM41" i="16"/>
  <c r="FQ41" i="16"/>
  <c r="FF41" i="16"/>
  <c r="FJ41" i="16"/>
  <c r="FN41" i="16"/>
  <c r="EU41" i="16"/>
  <c r="EY41" i="16"/>
  <c r="FC41" i="16"/>
  <c r="EV41" i="16"/>
  <c r="EZ41" i="16"/>
  <c r="FD41" i="16"/>
  <c r="EW41" i="16"/>
  <c r="FA41" i="16"/>
  <c r="FE41" i="16"/>
  <c r="ET41" i="16"/>
  <c r="EX41" i="16"/>
  <c r="FB41" i="16"/>
  <c r="G80" i="18"/>
  <c r="AQ33" i="16"/>
  <c r="AU33" i="16"/>
  <c r="AY33" i="16"/>
  <c r="AR33" i="16"/>
  <c r="AV33" i="16"/>
  <c r="AZ33" i="16"/>
  <c r="AS33" i="16"/>
  <c r="AW33" i="16"/>
  <c r="BA33" i="16"/>
  <c r="Q33" i="16"/>
  <c r="AP33" i="16"/>
  <c r="AT33" i="16"/>
  <c r="AX33" i="16"/>
  <c r="DK33" i="16"/>
  <c r="DO33" i="16"/>
  <c r="DS33" i="16"/>
  <c r="W33" i="16"/>
  <c r="DL33" i="16"/>
  <c r="DP33" i="16"/>
  <c r="DT33" i="16"/>
  <c r="DM33" i="16"/>
  <c r="DQ33" i="16"/>
  <c r="DU33" i="16"/>
  <c r="DJ33" i="16"/>
  <c r="DN33" i="16"/>
  <c r="DR33" i="16"/>
  <c r="V33" i="16"/>
  <c r="CY33" i="16"/>
  <c r="DC33" i="16"/>
  <c r="DG33" i="16"/>
  <c r="CZ33" i="16"/>
  <c r="DD33" i="16"/>
  <c r="DH33" i="16"/>
  <c r="DA33" i="16"/>
  <c r="DE33" i="16"/>
  <c r="DI33" i="16"/>
  <c r="CX33" i="16"/>
  <c r="DB33" i="16"/>
  <c r="DF33" i="16"/>
  <c r="BD40" i="16"/>
  <c r="BH40" i="16"/>
  <c r="BL40" i="16"/>
  <c r="BB40" i="16"/>
  <c r="BG40" i="16"/>
  <c r="BM40" i="16"/>
  <c r="R40" i="16"/>
  <c r="BC40" i="16"/>
  <c r="BI40" i="16"/>
  <c r="BE40" i="16"/>
  <c r="BJ40" i="16"/>
  <c r="BF40" i="16"/>
  <c r="BK40" i="16"/>
  <c r="CO40" i="16"/>
  <c r="CS40" i="16"/>
  <c r="CW40" i="16"/>
  <c r="CL40" i="16"/>
  <c r="CP40" i="16"/>
  <c r="CT40" i="16"/>
  <c r="CM40" i="16"/>
  <c r="CQ40" i="16"/>
  <c r="CU40" i="16"/>
  <c r="U40" i="16"/>
  <c r="CN40" i="16"/>
  <c r="CR40" i="16"/>
  <c r="CV40" i="16"/>
  <c r="W40" i="16"/>
  <c r="DM40" i="16"/>
  <c r="DQ40" i="16"/>
  <c r="DU40" i="16"/>
  <c r="DJ40" i="16"/>
  <c r="DN40" i="16"/>
  <c r="DR40" i="16"/>
  <c r="DK40" i="16"/>
  <c r="DO40" i="16"/>
  <c r="DS40" i="16"/>
  <c r="DL40" i="16"/>
  <c r="DP40" i="16"/>
  <c r="DT40" i="16"/>
  <c r="BQ34" i="16"/>
  <c r="BU34" i="16"/>
  <c r="BY34" i="16"/>
  <c r="BN34" i="16"/>
  <c r="BR34" i="16"/>
  <c r="BV34" i="16"/>
  <c r="BO34" i="16"/>
  <c r="BS34" i="16"/>
  <c r="BW34" i="16"/>
  <c r="S34" i="16"/>
  <c r="BP34" i="16"/>
  <c r="BT34" i="16"/>
  <c r="BX34" i="16"/>
  <c r="BE34" i="16"/>
  <c r="BI34" i="16"/>
  <c r="BM34" i="16"/>
  <c r="BB34" i="16"/>
  <c r="BF34" i="16"/>
  <c r="BJ34" i="16"/>
  <c r="R34" i="16"/>
  <c r="BC34" i="16"/>
  <c r="BG34" i="16"/>
  <c r="BK34" i="16"/>
  <c r="BD34" i="16"/>
  <c r="BH34" i="16"/>
  <c r="BL34" i="16"/>
  <c r="X34" i="16"/>
  <c r="DY34" i="16"/>
  <c r="EC34" i="16"/>
  <c r="EG34" i="16"/>
  <c r="DV34" i="16"/>
  <c r="DZ34" i="16"/>
  <c r="ED34" i="16"/>
  <c r="DW34" i="16"/>
  <c r="EA34" i="16"/>
  <c r="EE34" i="16"/>
  <c r="DX34" i="16"/>
  <c r="EB34" i="16"/>
  <c r="EF34" i="16"/>
  <c r="EK11" i="16"/>
  <c r="EO11" i="16"/>
  <c r="ES11" i="16"/>
  <c r="EJ11" i="16"/>
  <c r="EP11" i="16"/>
  <c r="EL11" i="16"/>
  <c r="EQ11" i="16"/>
  <c r="EH11" i="16"/>
  <c r="EM11" i="16"/>
  <c r="ER11" i="16"/>
  <c r="EI11" i="16"/>
  <c r="EN11" i="16"/>
  <c r="BE11" i="16"/>
  <c r="BI11" i="16"/>
  <c r="BM11" i="16"/>
  <c r="BC11" i="16"/>
  <c r="BH11" i="16"/>
  <c r="BD11" i="16"/>
  <c r="BJ11" i="16"/>
  <c r="BF11" i="16"/>
  <c r="BK11" i="16"/>
  <c r="BB11" i="16"/>
  <c r="BG11" i="16"/>
  <c r="BL11" i="16"/>
  <c r="AS11" i="16"/>
  <c r="AW11" i="16"/>
  <c r="BA11" i="16"/>
  <c r="AR11" i="16"/>
  <c r="AX11" i="16"/>
  <c r="AT11" i="16"/>
  <c r="AY11" i="16"/>
  <c r="AP11" i="16"/>
  <c r="AU11" i="16"/>
  <c r="AZ11" i="16"/>
  <c r="AQ11" i="16"/>
  <c r="AV11" i="16"/>
  <c r="FF7" i="16"/>
  <c r="FJ7" i="16"/>
  <c r="FN7" i="16"/>
  <c r="FH7" i="16"/>
  <c r="FL7" i="16"/>
  <c r="FP7" i="16"/>
  <c r="FI7" i="16"/>
  <c r="FM7" i="16"/>
  <c r="FQ7" i="16"/>
  <c r="FG7" i="16"/>
  <c r="FK7" i="16"/>
  <c r="FO7" i="16"/>
  <c r="AL62" i="16"/>
  <c r="L16" i="17" s="1"/>
  <c r="CR62" i="15"/>
  <c r="CM62" i="15"/>
  <c r="CW62" i="15"/>
  <c r="BL62" i="15"/>
  <c r="BG62" i="15"/>
  <c r="BB62" i="15"/>
  <c r="X28" i="17"/>
  <c r="X41" i="17"/>
  <c r="X54" i="17"/>
  <c r="CO8" i="16"/>
  <c r="CS8" i="16"/>
  <c r="CW8" i="16"/>
  <c r="CM8" i="16"/>
  <c r="CQ8" i="16"/>
  <c r="CU8" i="16"/>
  <c r="CN8" i="16"/>
  <c r="CR8" i="16"/>
  <c r="CV8" i="16"/>
  <c r="CT8" i="16"/>
  <c r="CL8" i="16"/>
  <c r="CP8" i="16"/>
  <c r="DA8" i="16"/>
  <c r="DE8" i="16"/>
  <c r="DI8" i="16"/>
  <c r="CY8" i="16"/>
  <c r="DC8" i="16"/>
  <c r="DG8" i="16"/>
  <c r="CZ8" i="16"/>
  <c r="DD8" i="16"/>
  <c r="DH8" i="16"/>
  <c r="CX8" i="16"/>
  <c r="DB8" i="16"/>
  <c r="DF8" i="16"/>
  <c r="N77" i="18"/>
  <c r="AS27" i="16"/>
  <c r="AW27" i="16"/>
  <c r="BA27" i="16"/>
  <c r="AR27" i="16"/>
  <c r="AV27" i="16"/>
  <c r="AZ27" i="16"/>
  <c r="AU27" i="16"/>
  <c r="AP27" i="16"/>
  <c r="AX27" i="16"/>
  <c r="Q27" i="16"/>
  <c r="AQ27" i="16"/>
  <c r="AY27" i="16"/>
  <c r="AT27" i="16"/>
  <c r="DM27" i="16"/>
  <c r="DQ27" i="16"/>
  <c r="DU27" i="16"/>
  <c r="W27" i="16"/>
  <c r="DL27" i="16"/>
  <c r="DP27" i="16"/>
  <c r="DT27" i="16"/>
  <c r="DO27" i="16"/>
  <c r="DJ27" i="16"/>
  <c r="DR27" i="16"/>
  <c r="DK27" i="16"/>
  <c r="DS27" i="16"/>
  <c r="DN27" i="16"/>
  <c r="T27" i="16"/>
  <c r="CC27" i="16"/>
  <c r="CG27" i="16"/>
  <c r="CK27" i="16"/>
  <c r="CB27" i="16"/>
  <c r="CF27" i="16"/>
  <c r="CJ27" i="16"/>
  <c r="CA27" i="16"/>
  <c r="CI27" i="16"/>
  <c r="CD27" i="16"/>
  <c r="CE27" i="16"/>
  <c r="BZ27" i="16"/>
  <c r="CH27" i="16"/>
  <c r="M80" i="18"/>
  <c r="F85" i="18"/>
  <c r="F79" i="18"/>
  <c r="F83" i="18"/>
  <c r="F78" i="18"/>
  <c r="O76" i="18"/>
  <c r="N95" i="18" l="1"/>
  <c r="O96" i="18"/>
  <c r="I96" i="18"/>
  <c r="E91" i="18"/>
  <c r="O88" i="18"/>
  <c r="G92" i="18"/>
  <c r="M87" i="18"/>
  <c r="M98" i="18"/>
  <c r="M89" i="18"/>
  <c r="M90" i="18"/>
  <c r="M96" i="18"/>
  <c r="M93" i="18"/>
  <c r="M94" i="18"/>
  <c r="M92" i="18"/>
  <c r="M88" i="18"/>
  <c r="M95" i="18"/>
  <c r="M97" i="18"/>
  <c r="M91" i="18"/>
  <c r="P54" i="17"/>
  <c r="P28" i="17"/>
  <c r="P41" i="17"/>
  <c r="N90" i="18"/>
  <c r="N93" i="18"/>
  <c r="N91" i="18"/>
  <c r="O54" i="17"/>
  <c r="O28" i="17"/>
  <c r="O41" i="17"/>
  <c r="L87" i="18"/>
  <c r="L98" i="18"/>
  <c r="L95" i="18"/>
  <c r="L96" i="18"/>
  <c r="L89" i="18"/>
  <c r="L88" i="18"/>
  <c r="L93" i="18"/>
  <c r="L90" i="18"/>
  <c r="L94" i="18"/>
  <c r="L97" i="18"/>
  <c r="L92" i="18"/>
  <c r="L91" i="18"/>
  <c r="V54" i="17"/>
  <c r="V28" i="17"/>
  <c r="V41" i="17"/>
  <c r="U28" i="17"/>
  <c r="U41" i="17"/>
  <c r="U54" i="17"/>
  <c r="J98" i="18"/>
  <c r="J87" i="18"/>
  <c r="J90" i="18"/>
  <c r="J92" i="18"/>
  <c r="J93" i="18"/>
  <c r="J96" i="18"/>
  <c r="J91" i="18"/>
  <c r="J88" i="18"/>
  <c r="J89" i="18"/>
  <c r="J94" i="18"/>
  <c r="J95" i="18"/>
  <c r="J97" i="18"/>
  <c r="H87" i="18"/>
  <c r="H98" i="18"/>
  <c r="H94" i="18"/>
  <c r="H97" i="18"/>
  <c r="H91" i="18"/>
  <c r="H88" i="18"/>
  <c r="H89" i="18"/>
  <c r="H92" i="18"/>
  <c r="H95" i="18"/>
  <c r="H96" i="18"/>
  <c r="H93" i="18"/>
  <c r="H90" i="18"/>
  <c r="R28" i="17"/>
  <c r="R41" i="17"/>
  <c r="R54" i="17"/>
  <c r="K87" i="18"/>
  <c r="K98" i="18"/>
  <c r="K88" i="18"/>
  <c r="K95" i="18"/>
  <c r="K97" i="18"/>
  <c r="K90" i="18"/>
  <c r="K96" i="18"/>
  <c r="K93" i="18"/>
  <c r="K89" i="18"/>
  <c r="K91" i="18"/>
  <c r="K92" i="18"/>
  <c r="K94" i="18"/>
  <c r="T54" i="17"/>
  <c r="T28" i="17"/>
  <c r="T41" i="17"/>
  <c r="S54" i="17"/>
  <c r="S28" i="17"/>
  <c r="S41" i="17"/>
  <c r="G94" i="18"/>
  <c r="Q28" i="17"/>
  <c r="Q41" i="17"/>
  <c r="Q54" i="17"/>
  <c r="F87" i="18"/>
  <c r="F98" i="18"/>
  <c r="G93" i="18"/>
  <c r="N96" i="18"/>
  <c r="I87" i="18"/>
  <c r="I98" i="18"/>
  <c r="I97" i="18"/>
  <c r="G90" i="18"/>
  <c r="I94" i="18"/>
  <c r="N97" i="18"/>
  <c r="DM42" i="16"/>
  <c r="DQ42" i="16"/>
  <c r="DU42" i="16"/>
  <c r="DU62" i="16" s="1"/>
  <c r="DJ42" i="16"/>
  <c r="DJ62" i="16" s="1"/>
  <c r="DN42" i="16"/>
  <c r="DN62" i="16" s="1"/>
  <c r="DR42" i="16"/>
  <c r="DK42" i="16"/>
  <c r="DK62" i="16" s="1"/>
  <c r="DO42" i="16"/>
  <c r="DS42" i="16"/>
  <c r="DS62" i="16" s="1"/>
  <c r="W42" i="16"/>
  <c r="W62" i="16" s="1"/>
  <c r="H34" i="17" s="1"/>
  <c r="DL42" i="16"/>
  <c r="DP42" i="16"/>
  <c r="DP62" i="16" s="1"/>
  <c r="DT42" i="16"/>
  <c r="DT62" i="16" s="1"/>
  <c r="DA42" i="16"/>
  <c r="DA62" i="16" s="1"/>
  <c r="DE42" i="16"/>
  <c r="DE62" i="16" s="1"/>
  <c r="DI42" i="16"/>
  <c r="CX42" i="16"/>
  <c r="DB42" i="16"/>
  <c r="DB62" i="16" s="1"/>
  <c r="DF42" i="16"/>
  <c r="V42" i="16"/>
  <c r="V62" i="16" s="1"/>
  <c r="G34" i="17" s="1"/>
  <c r="CY42" i="16"/>
  <c r="DC42" i="16"/>
  <c r="DC62" i="16" s="1"/>
  <c r="DG42" i="16"/>
  <c r="DG62" i="16" s="1"/>
  <c r="CZ42" i="16"/>
  <c r="CZ62" i="16" s="1"/>
  <c r="DD42" i="16"/>
  <c r="DH42" i="16"/>
  <c r="AS42" i="16"/>
  <c r="AS62" i="16" s="1"/>
  <c r="AW42" i="16"/>
  <c r="AW62" i="16" s="1"/>
  <c r="BA42" i="16"/>
  <c r="BA62" i="16" s="1"/>
  <c r="Q42" i="16"/>
  <c r="Q62" i="16" s="1"/>
  <c r="B34" i="17" s="1"/>
  <c r="AP42" i="16"/>
  <c r="AT42" i="16"/>
  <c r="AX42" i="16"/>
  <c r="AQ42" i="16"/>
  <c r="AQ62" i="16" s="1"/>
  <c r="AU42" i="16"/>
  <c r="AU62" i="16" s="1"/>
  <c r="AY42" i="16"/>
  <c r="AR42" i="16"/>
  <c r="AR62" i="16" s="1"/>
  <c r="AV42" i="16"/>
  <c r="AV62" i="16" s="1"/>
  <c r="AZ42" i="16"/>
  <c r="I91" i="18"/>
  <c r="F93" i="18"/>
  <c r="I95" i="18"/>
  <c r="F97" i="18"/>
  <c r="E95" i="18"/>
  <c r="G89" i="18"/>
  <c r="E88" i="18"/>
  <c r="E90" i="18"/>
  <c r="X55" i="17"/>
  <c r="X29" i="17"/>
  <c r="X42" i="17"/>
  <c r="F95" i="18"/>
  <c r="F92" i="18"/>
  <c r="N89" i="18"/>
  <c r="W29" i="17"/>
  <c r="W42" i="17"/>
  <c r="W55" i="17"/>
  <c r="E87" i="18"/>
  <c r="E98" i="18"/>
  <c r="G91" i="18"/>
  <c r="DF62" i="16"/>
  <c r="I93" i="18"/>
  <c r="I90" i="18"/>
  <c r="BQ42" i="16"/>
  <c r="BQ62" i="16" s="1"/>
  <c r="BU42" i="16"/>
  <c r="BU62" i="16" s="1"/>
  <c r="BY42" i="16"/>
  <c r="BN42" i="16"/>
  <c r="BR42" i="16"/>
  <c r="BV42" i="16"/>
  <c r="BV62" i="16" s="1"/>
  <c r="BO42" i="16"/>
  <c r="BS42" i="16"/>
  <c r="BS62" i="16" s="1"/>
  <c r="BW42" i="16"/>
  <c r="BW62" i="16" s="1"/>
  <c r="S42" i="16"/>
  <c r="S62" i="16" s="1"/>
  <c r="D34" i="17" s="1"/>
  <c r="BP42" i="16"/>
  <c r="BP62" i="16" s="1"/>
  <c r="BT42" i="16"/>
  <c r="BT62" i="16" s="1"/>
  <c r="BX42" i="16"/>
  <c r="BX62" i="16" s="1"/>
  <c r="BE42" i="16"/>
  <c r="BE62" i="16" s="1"/>
  <c r="BI42" i="16"/>
  <c r="BM42" i="16"/>
  <c r="BB42" i="16"/>
  <c r="BF42" i="16"/>
  <c r="BF62" i="16" s="1"/>
  <c r="BJ42" i="16"/>
  <c r="BJ62" i="16" s="1"/>
  <c r="R42" i="16"/>
  <c r="R62" i="16" s="1"/>
  <c r="C34" i="17" s="1"/>
  <c r="BC42" i="16"/>
  <c r="BC62" i="16" s="1"/>
  <c r="BG42" i="16"/>
  <c r="BG62" i="16" s="1"/>
  <c r="BK42" i="16"/>
  <c r="BD42" i="16"/>
  <c r="BD62" i="16" s="1"/>
  <c r="BH42" i="16"/>
  <c r="BL42" i="16"/>
  <c r="BL62" i="16" s="1"/>
  <c r="X42" i="16"/>
  <c r="X62" i="16" s="1"/>
  <c r="I34" i="17" s="1"/>
  <c r="DY42" i="16"/>
  <c r="DY62" i="16" s="1"/>
  <c r="EC42" i="16"/>
  <c r="EC62" i="16" s="1"/>
  <c r="EG42" i="16"/>
  <c r="EG62" i="16" s="1"/>
  <c r="DV42" i="16"/>
  <c r="DV62" i="16" s="1"/>
  <c r="DZ42" i="16"/>
  <c r="ED42" i="16"/>
  <c r="ED62" i="16" s="1"/>
  <c r="DW42" i="16"/>
  <c r="DW62" i="16" s="1"/>
  <c r="EA42" i="16"/>
  <c r="EE42" i="16"/>
  <c r="DX42" i="16"/>
  <c r="DX62" i="16" s="1"/>
  <c r="EB42" i="16"/>
  <c r="EB62" i="16" s="1"/>
  <c r="EF42" i="16"/>
  <c r="G96" i="18"/>
  <c r="F90" i="18"/>
  <c r="E96" i="18"/>
  <c r="E92" i="18"/>
  <c r="E89" i="18"/>
  <c r="E93" i="18"/>
  <c r="I88" i="18"/>
  <c r="N87" i="18"/>
  <c r="N98" i="18"/>
  <c r="G95" i="18"/>
  <c r="BO62" i="16"/>
  <c r="BR62" i="16"/>
  <c r="N88" i="18"/>
  <c r="G97" i="18"/>
  <c r="F91" i="18"/>
  <c r="O93" i="18"/>
  <c r="BM62" i="16"/>
  <c r="BH62" i="16"/>
  <c r="BB62" i="16"/>
  <c r="AP62" i="16"/>
  <c r="AX62" i="16"/>
  <c r="I92" i="18"/>
  <c r="G88" i="18"/>
  <c r="F94" i="18"/>
  <c r="EE62" i="16"/>
  <c r="DQ62" i="16"/>
  <c r="DL62" i="16"/>
  <c r="CY62" i="16"/>
  <c r="DH62" i="16"/>
  <c r="I89" i="18"/>
  <c r="O97" i="18"/>
  <c r="F96" i="18"/>
  <c r="EK42" i="16"/>
  <c r="EK62" i="16" s="1"/>
  <c r="EO42" i="16"/>
  <c r="EO62" i="16" s="1"/>
  <c r="ES42" i="16"/>
  <c r="ES62" i="16" s="1"/>
  <c r="EH42" i="16"/>
  <c r="EH62" i="16" s="1"/>
  <c r="EL42" i="16"/>
  <c r="EL62" i="16" s="1"/>
  <c r="EP42" i="16"/>
  <c r="EP62" i="16" s="1"/>
  <c r="EI42" i="16"/>
  <c r="EI62" i="16" s="1"/>
  <c r="EM42" i="16"/>
  <c r="EM62" i="16" s="1"/>
  <c r="EQ42" i="16"/>
  <c r="EQ62" i="16" s="1"/>
  <c r="EJ42" i="16"/>
  <c r="EJ62" i="16" s="1"/>
  <c r="EN42" i="16"/>
  <c r="EN62" i="16" s="1"/>
  <c r="ER42" i="16"/>
  <c r="T42" i="16"/>
  <c r="T62" i="16" s="1"/>
  <c r="E34" i="17" s="1"/>
  <c r="CC42" i="16"/>
  <c r="CC62" i="16" s="1"/>
  <c r="CG42" i="16"/>
  <c r="CG62" i="16" s="1"/>
  <c r="CK42" i="16"/>
  <c r="CK62" i="16" s="1"/>
  <c r="BZ42" i="16"/>
  <c r="BZ62" i="16" s="1"/>
  <c r="CD42" i="16"/>
  <c r="CD62" i="16" s="1"/>
  <c r="CH42" i="16"/>
  <c r="CH62" i="16" s="1"/>
  <c r="CA42" i="16"/>
  <c r="CA62" i="16" s="1"/>
  <c r="CE42" i="16"/>
  <c r="CE62" i="16" s="1"/>
  <c r="CI42" i="16"/>
  <c r="CI62" i="16" s="1"/>
  <c r="CB42" i="16"/>
  <c r="CB62" i="16" s="1"/>
  <c r="CF42" i="16"/>
  <c r="CF62" i="16" s="1"/>
  <c r="CJ42" i="16"/>
  <c r="CJ62" i="16" s="1"/>
  <c r="E94" i="18"/>
  <c r="O92" i="18"/>
  <c r="G87" i="18"/>
  <c r="G98" i="18"/>
  <c r="F88" i="18"/>
  <c r="Y55" i="17"/>
  <c r="Y29" i="17"/>
  <c r="Y42" i="17"/>
  <c r="BY62" i="16"/>
  <c r="BN62" i="16"/>
  <c r="BK62" i="16"/>
  <c r="BI62" i="16"/>
  <c r="AY62" i="16"/>
  <c r="AZ62" i="16"/>
  <c r="AT62" i="16"/>
  <c r="O91" i="18"/>
  <c r="N92" i="18"/>
  <c r="EA62" i="16"/>
  <c r="EF62" i="16"/>
  <c r="DZ62" i="16"/>
  <c r="DO62" i="16"/>
  <c r="DM62" i="16"/>
  <c r="DR62" i="16"/>
  <c r="DI62" i="16"/>
  <c r="DD62" i="16"/>
  <c r="CX62" i="16"/>
  <c r="J100" i="18" s="1"/>
  <c r="ER62" i="16"/>
  <c r="N94" i="18"/>
  <c r="O87" i="18"/>
  <c r="O98" i="18"/>
  <c r="O94" i="18"/>
  <c r="FI42" i="16"/>
  <c r="FI62" i="16" s="1"/>
  <c r="FM42" i="16"/>
  <c r="FM62" i="16" s="1"/>
  <c r="FQ42" i="16"/>
  <c r="FQ62" i="16" s="1"/>
  <c r="FF42" i="16"/>
  <c r="FF62" i="16" s="1"/>
  <c r="FJ42" i="16"/>
  <c r="FJ62" i="16" s="1"/>
  <c r="FN42" i="16"/>
  <c r="FN62" i="16" s="1"/>
  <c r="FG42" i="16"/>
  <c r="FG62" i="16" s="1"/>
  <c r="FK42" i="16"/>
  <c r="FK62" i="16" s="1"/>
  <c r="FO42" i="16"/>
  <c r="FO62" i="16" s="1"/>
  <c r="FH42" i="16"/>
  <c r="FH62" i="16" s="1"/>
  <c r="FL42" i="16"/>
  <c r="FL62" i="16" s="1"/>
  <c r="FP42" i="16"/>
  <c r="FP62" i="16" s="1"/>
  <c r="EW42" i="16"/>
  <c r="EW62" i="16" s="1"/>
  <c r="FA42" i="16"/>
  <c r="FA62" i="16" s="1"/>
  <c r="FE42" i="16"/>
  <c r="FE62" i="16" s="1"/>
  <c r="ET42" i="16"/>
  <c r="ET62" i="16" s="1"/>
  <c r="EX42" i="16"/>
  <c r="EX62" i="16" s="1"/>
  <c r="FB42" i="16"/>
  <c r="FB62" i="16" s="1"/>
  <c r="EU42" i="16"/>
  <c r="EU62" i="16" s="1"/>
  <c r="EY42" i="16"/>
  <c r="EY62" i="16" s="1"/>
  <c r="FC42" i="16"/>
  <c r="FC62" i="16" s="1"/>
  <c r="EV42" i="16"/>
  <c r="EV62" i="16" s="1"/>
  <c r="EZ42" i="16"/>
  <c r="EZ62" i="16" s="1"/>
  <c r="FD42" i="16"/>
  <c r="FD62" i="16" s="1"/>
  <c r="CO42" i="16"/>
  <c r="CO62" i="16" s="1"/>
  <c r="CS42" i="16"/>
  <c r="CS62" i="16" s="1"/>
  <c r="CW42" i="16"/>
  <c r="CW62" i="16" s="1"/>
  <c r="U42" i="16"/>
  <c r="U62" i="16" s="1"/>
  <c r="F34" i="17" s="1"/>
  <c r="CL42" i="16"/>
  <c r="CL62" i="16" s="1"/>
  <c r="CP42" i="16"/>
  <c r="CP62" i="16" s="1"/>
  <c r="CT42" i="16"/>
  <c r="CT62" i="16" s="1"/>
  <c r="CM42" i="16"/>
  <c r="CM62" i="16" s="1"/>
  <c r="CQ42" i="16"/>
  <c r="CQ62" i="16" s="1"/>
  <c r="CU42" i="16"/>
  <c r="CU62" i="16" s="1"/>
  <c r="CN42" i="16"/>
  <c r="CN62" i="16" s="1"/>
  <c r="CR42" i="16"/>
  <c r="CR62" i="16" s="1"/>
  <c r="CV42" i="16"/>
  <c r="CV62" i="16" s="1"/>
  <c r="O95" i="18"/>
  <c r="F89" i="18"/>
  <c r="E97" i="18"/>
  <c r="E102" i="18" l="1"/>
  <c r="R42" i="17"/>
  <c r="R29" i="17"/>
  <c r="R55" i="17"/>
  <c r="S29" i="17"/>
  <c r="S55" i="17"/>
  <c r="S42" i="17"/>
  <c r="N110" i="18"/>
  <c r="N99" i="18"/>
  <c r="N108" i="18"/>
  <c r="N100" i="18"/>
  <c r="N109" i="18"/>
  <c r="N105" i="18"/>
  <c r="N103" i="18"/>
  <c r="N107" i="18"/>
  <c r="N102" i="18"/>
  <c r="N101" i="18"/>
  <c r="N106" i="18"/>
  <c r="N104" i="18"/>
  <c r="O110" i="18"/>
  <c r="O99" i="18"/>
  <c r="O105" i="18"/>
  <c r="O103" i="18"/>
  <c r="O104" i="18"/>
  <c r="O109" i="18"/>
  <c r="O108" i="18"/>
  <c r="O101" i="18"/>
  <c r="O102" i="18"/>
  <c r="O107" i="18"/>
  <c r="O106" i="18"/>
  <c r="O100" i="18"/>
  <c r="M99" i="18"/>
  <c r="M110" i="18"/>
  <c r="M103" i="18"/>
  <c r="M106" i="18"/>
  <c r="M108" i="18"/>
  <c r="M109" i="18"/>
  <c r="M105" i="18"/>
  <c r="M107" i="18"/>
  <c r="M104" i="18"/>
  <c r="M100" i="18"/>
  <c r="M102" i="18"/>
  <c r="M101" i="18"/>
  <c r="P55" i="17"/>
  <c r="P29" i="17"/>
  <c r="P42" i="17"/>
  <c r="I101" i="18"/>
  <c r="F104" i="18"/>
  <c r="L110" i="18"/>
  <c r="L99" i="18"/>
  <c r="L102" i="18"/>
  <c r="L103" i="18"/>
  <c r="L101" i="18"/>
  <c r="L109" i="18"/>
  <c r="L106" i="18"/>
  <c r="L100" i="18"/>
  <c r="L104" i="18"/>
  <c r="L105" i="18"/>
  <c r="L107" i="18"/>
  <c r="L108" i="18"/>
  <c r="V42" i="17"/>
  <c r="V29" i="17"/>
  <c r="V55" i="17"/>
  <c r="T55" i="17"/>
  <c r="T29" i="17"/>
  <c r="T42" i="17"/>
  <c r="K110" i="18"/>
  <c r="K99" i="18"/>
  <c r="K103" i="18"/>
  <c r="K102" i="18"/>
  <c r="K108" i="18"/>
  <c r="K105" i="18"/>
  <c r="K107" i="18"/>
  <c r="K100" i="18"/>
  <c r="K101" i="18"/>
  <c r="K109" i="18"/>
  <c r="K106" i="18"/>
  <c r="K104" i="18"/>
  <c r="Q29" i="17"/>
  <c r="Q42" i="17"/>
  <c r="Q55" i="17"/>
  <c r="H110" i="18"/>
  <c r="H99" i="18"/>
  <c r="H105" i="18"/>
  <c r="H107" i="18"/>
  <c r="H103" i="18"/>
  <c r="H102" i="18"/>
  <c r="H104" i="18"/>
  <c r="H109" i="18"/>
  <c r="H101" i="18"/>
  <c r="H108" i="18"/>
  <c r="H106" i="18"/>
  <c r="H100" i="18"/>
  <c r="E108" i="18"/>
  <c r="E103" i="18"/>
  <c r="E109" i="18"/>
  <c r="U55" i="17"/>
  <c r="U29" i="17"/>
  <c r="U42" i="17"/>
  <c r="G99" i="18"/>
  <c r="G110" i="18"/>
  <c r="I102" i="18"/>
  <c r="F107" i="18"/>
  <c r="G101" i="18"/>
  <c r="E105" i="18"/>
  <c r="F108" i="18"/>
  <c r="G104" i="18"/>
  <c r="I100" i="18"/>
  <c r="F105" i="18"/>
  <c r="E106" i="18"/>
  <c r="F103" i="18"/>
  <c r="J101" i="18"/>
  <c r="J110" i="18"/>
  <c r="J99" i="18"/>
  <c r="I99" i="18"/>
  <c r="I110" i="18"/>
  <c r="E99" i="18"/>
  <c r="E110" i="18"/>
  <c r="F110" i="18"/>
  <c r="F99" i="18"/>
  <c r="G107" i="18"/>
  <c r="G108" i="18"/>
  <c r="O29" i="17"/>
  <c r="O55" i="17"/>
  <c r="O42" i="17"/>
  <c r="G105" i="18"/>
  <c r="F100" i="18"/>
  <c r="J104" i="18"/>
  <c r="G102" i="18"/>
  <c r="E107" i="18"/>
  <c r="J102" i="18"/>
  <c r="J105" i="18"/>
  <c r="I107" i="18"/>
  <c r="I109" i="18"/>
  <c r="I104" i="18"/>
  <c r="G100" i="18"/>
  <c r="I108" i="18"/>
  <c r="I106" i="18"/>
  <c r="J107" i="18"/>
  <c r="I103" i="18"/>
  <c r="J103" i="18"/>
  <c r="F101" i="18"/>
  <c r="G103" i="18"/>
  <c r="J106" i="18"/>
  <c r="F106" i="18"/>
  <c r="J109" i="18"/>
  <c r="F109" i="18"/>
  <c r="G106" i="18"/>
  <c r="E104" i="18"/>
  <c r="F102" i="18"/>
  <c r="E100" i="18"/>
  <c r="G109" i="18"/>
  <c r="I105" i="18"/>
  <c r="J108" i="18"/>
  <c r="E101" i="18"/>
  <c r="V2" i="18" l="1"/>
  <c r="F21" i="17"/>
  <c r="E21" i="17"/>
  <c r="U2" i="18"/>
  <c r="G21" i="17"/>
  <c r="W2" i="18"/>
  <c r="T2" i="18"/>
  <c r="D21" i="17"/>
  <c r="Y2" i="18"/>
  <c r="I21" i="17"/>
  <c r="Z2" i="18"/>
  <c r="J21" i="17"/>
  <c r="L21" i="17"/>
  <c r="AB2" i="18"/>
  <c r="AA2" i="18"/>
  <c r="K21" i="17"/>
  <c r="S2" i="18"/>
  <c r="C21" i="17"/>
  <c r="X2" i="18"/>
  <c r="H21" i="17"/>
  <c r="B21" i="17"/>
  <c r="R2" i="18"/>
</calcChain>
</file>

<file path=xl/sharedStrings.xml><?xml version="1.0" encoding="utf-8"?>
<sst xmlns="http://schemas.openxmlformats.org/spreadsheetml/2006/main" count="5648" uniqueCount="399">
  <si>
    <t>Glycol Dehydrator Vent</t>
  </si>
  <si>
    <t>Gas Venting</t>
  </si>
  <si>
    <t xml:space="preserve"> </t>
  </si>
  <si>
    <t>COMPANY</t>
  </si>
  <si>
    <t>AREA</t>
  </si>
  <si>
    <t>BLOCK</t>
  </si>
  <si>
    <t>LEASE</t>
  </si>
  <si>
    <t>PLATFORM</t>
  </si>
  <si>
    <t>WELL</t>
  </si>
  <si>
    <t>COMPANY CONTACT</t>
  </si>
  <si>
    <t>TELEPHONE NO.</t>
  </si>
  <si>
    <t>REMARKS</t>
  </si>
  <si>
    <t>LEASE TERM PIPELINE CONSTRUCTION INFORMATION:</t>
  </si>
  <si>
    <t>YEAR</t>
  </si>
  <si>
    <t>TOTAL NUMBER OF CONSTRUCTION DAYS</t>
  </si>
  <si>
    <t>REF.</t>
  </si>
  <si>
    <t>DATE</t>
  </si>
  <si>
    <t>Equipment/Emission Factors</t>
  </si>
  <si>
    <t>NOx</t>
  </si>
  <si>
    <t>VOC</t>
  </si>
  <si>
    <t>CO</t>
  </si>
  <si>
    <t>10/96</t>
  </si>
  <si>
    <t>7/98</t>
  </si>
  <si>
    <t>NG Flares</t>
  </si>
  <si>
    <t>Liquid Flaring</t>
  </si>
  <si>
    <t>Tank Vapors</t>
  </si>
  <si>
    <t>Value</t>
  </si>
  <si>
    <t>Units</t>
  </si>
  <si>
    <t>% weight</t>
  </si>
  <si>
    <t>Produced Oil (Liquid Flaring)</t>
  </si>
  <si>
    <t xml:space="preserve"> PHONE</t>
  </si>
  <si>
    <t>OPERATIONS</t>
  </si>
  <si>
    <t>RUN TIME</t>
  </si>
  <si>
    <t>MAXIMUM POUNDS PER HOUR</t>
  </si>
  <si>
    <t>HP</t>
  </si>
  <si>
    <t>SCF/HR</t>
  </si>
  <si>
    <t>DAYS</t>
  </si>
  <si>
    <t>DRILLING</t>
  </si>
  <si>
    <t>INSTALLATION</t>
  </si>
  <si>
    <t>FACILITY</t>
  </si>
  <si>
    <t>OIL BURN</t>
  </si>
  <si>
    <t>WELL TEST</t>
  </si>
  <si>
    <t>GAS FLARE</t>
  </si>
  <si>
    <t>YEAR TOTAL</t>
  </si>
  <si>
    <t>EXEMPTION CALCULATION</t>
  </si>
  <si>
    <t xml:space="preserve"> LEASE</t>
  </si>
  <si>
    <t>Year</t>
  </si>
  <si>
    <t>Allowable</t>
  </si>
  <si>
    <t>lbs/MMBtu</t>
  </si>
  <si>
    <t>4/00</t>
  </si>
  <si>
    <t>AP42, Chapter 3.1, Tables 3.1-1 and 3.1-2a</t>
  </si>
  <si>
    <t>SO2</t>
  </si>
  <si>
    <t>AP42, Chapter 3.2, Table 3.2-1</t>
  </si>
  <si>
    <t>7/00</t>
  </si>
  <si>
    <t>NG Turbines</t>
  </si>
  <si>
    <t>AP42, Chapter 3.2, Table 3.2-2</t>
  </si>
  <si>
    <t>AP42, Chapter 3.2, Table 3.2-3</t>
  </si>
  <si>
    <t>AP42, Chapter 3.3, Table 3.3-1</t>
  </si>
  <si>
    <t>lbs/kgal</t>
  </si>
  <si>
    <t>5/10</t>
  </si>
  <si>
    <t>PM10-PRI</t>
  </si>
  <si>
    <t>PM2.5-PRI</t>
  </si>
  <si>
    <t>tons/yr/tank</t>
  </si>
  <si>
    <t>tons/yr/dehydrator</t>
  </si>
  <si>
    <t>tons/yr/vent</t>
  </si>
  <si>
    <t>Amine Gas Sweetening Unit</t>
  </si>
  <si>
    <t>tons/yr/unit</t>
  </si>
  <si>
    <t>Loading Operations</t>
  </si>
  <si>
    <t>tons/yr/operation</t>
  </si>
  <si>
    <t>2005 Gulfwide Inventory; Avg emiss</t>
  </si>
  <si>
    <t>1977</t>
  </si>
  <si>
    <t>Pneumatic Pumps</t>
  </si>
  <si>
    <t>Pressure Level Controllers</t>
  </si>
  <si>
    <t>N/A</t>
  </si>
  <si>
    <t>11/07</t>
  </si>
  <si>
    <t>lbs/component/day</t>
  </si>
  <si>
    <t>Component</t>
  </si>
  <si>
    <t>Gas</t>
  </si>
  <si>
    <t>Natural Gas Liquid</t>
  </si>
  <si>
    <t>Water/Oil</t>
  </si>
  <si>
    <t>Connector</t>
  </si>
  <si>
    <t>Flange</t>
  </si>
  <si>
    <t>Open-end</t>
  </si>
  <si>
    <t>Pump</t>
  </si>
  <si>
    <t>Valve</t>
  </si>
  <si>
    <t>Heavy Oil (&lt;20 API Gravity)</t>
  </si>
  <si>
    <t>Light Oil (&gt;20 API Gravity)</t>
  </si>
  <si>
    <t>Oil/Water/Gas</t>
  </si>
  <si>
    <t>Other</t>
  </si>
  <si>
    <t>Component type "Other" includes compressor seals, diaphragms, drains, dump arms, hatches, instruments, meters, pressure relief valves, polished rods, and vents</t>
  </si>
  <si>
    <t>Stream type "Oil/Water/Gas" is assumed to be equal to either gas or water/oil, whichever is greater</t>
  </si>
  <si>
    <t>Calculation Workbook for Oil and Gas Production Equipment Fugitive Emissions. Health and Environmental Sciences Department. American Petroleum Institute (API) Publication Number 4638.</t>
  </si>
  <si>
    <t>1996</t>
  </si>
  <si>
    <t>Default Sales Gas Composition</t>
  </si>
  <si>
    <t>Default Mol%</t>
  </si>
  <si>
    <t>Source: Developed from average sales gas weight percents for OCS platforms.</t>
  </si>
  <si>
    <r>
      <t>CO</t>
    </r>
    <r>
      <rPr>
        <vertAlign val="subscript"/>
        <sz val="10"/>
        <rFont val="Arial"/>
        <family val="2"/>
      </rPr>
      <t>2</t>
    </r>
  </si>
  <si>
    <r>
      <t>CH</t>
    </r>
    <r>
      <rPr>
        <vertAlign val="subscript"/>
        <sz val="10"/>
        <rFont val="Arial"/>
        <family val="2"/>
      </rPr>
      <t>4</t>
    </r>
  </si>
  <si>
    <r>
      <t>C</t>
    </r>
    <r>
      <rPr>
        <vertAlign val="subscript"/>
        <sz val="10"/>
        <rFont val="Arial"/>
        <family val="2"/>
      </rPr>
      <t>2</t>
    </r>
  </si>
  <si>
    <r>
      <t>C</t>
    </r>
    <r>
      <rPr>
        <vertAlign val="subscript"/>
        <sz val="10"/>
        <rFont val="Arial"/>
        <family val="2"/>
      </rPr>
      <t>3</t>
    </r>
  </si>
  <si>
    <r>
      <t>i-C</t>
    </r>
    <r>
      <rPr>
        <vertAlign val="subscript"/>
        <sz val="10"/>
        <rFont val="Arial"/>
        <family val="2"/>
      </rPr>
      <t>4</t>
    </r>
  </si>
  <si>
    <r>
      <t>n-C</t>
    </r>
    <r>
      <rPr>
        <vertAlign val="subscript"/>
        <sz val="10"/>
        <rFont val="Arial"/>
        <family val="2"/>
      </rPr>
      <t>4</t>
    </r>
  </si>
  <si>
    <r>
      <t>i-C</t>
    </r>
    <r>
      <rPr>
        <vertAlign val="subscript"/>
        <sz val="10"/>
        <rFont val="Arial"/>
        <family val="2"/>
      </rPr>
      <t>5</t>
    </r>
  </si>
  <si>
    <r>
      <t>n-C</t>
    </r>
    <r>
      <rPr>
        <vertAlign val="subscript"/>
        <sz val="10"/>
        <rFont val="Arial"/>
        <family val="2"/>
      </rPr>
      <t>5</t>
    </r>
  </si>
  <si>
    <r>
      <t>C</t>
    </r>
    <r>
      <rPr>
        <vertAlign val="subscript"/>
        <sz val="10"/>
        <rFont val="Arial"/>
        <family val="2"/>
      </rPr>
      <t>6</t>
    </r>
  </si>
  <si>
    <r>
      <t>C</t>
    </r>
    <r>
      <rPr>
        <vertAlign val="subscript"/>
        <sz val="10"/>
        <rFont val="Arial"/>
        <family val="2"/>
      </rPr>
      <t>7</t>
    </r>
  </si>
  <si>
    <r>
      <t>C</t>
    </r>
    <r>
      <rPr>
        <vertAlign val="subscript"/>
        <sz val="10"/>
        <rFont val="Arial"/>
        <family val="2"/>
      </rPr>
      <t>8</t>
    </r>
    <r>
      <rPr>
        <sz val="10"/>
        <rFont val="Arial"/>
        <family val="2"/>
      </rPr>
      <t>+</t>
    </r>
  </si>
  <si>
    <t>Mole Weight (lb/lb-mole)</t>
  </si>
  <si>
    <t>AP42, Chapter 3.4, Tables 3.4-1 and 3.4-2</t>
  </si>
  <si>
    <r>
      <t xml:space="preserve">EPA Report: </t>
    </r>
    <r>
      <rPr>
        <i/>
        <sz val="10"/>
        <rFont val="Arial"/>
        <family val="2"/>
      </rPr>
      <t>Atmospheric Emissions from Offshore Oil and Gas Development and Production</t>
    </r>
  </si>
  <si>
    <t>UNITS</t>
  </si>
  <si>
    <r>
      <t>SO</t>
    </r>
    <r>
      <rPr>
        <b/>
        <vertAlign val="subscript"/>
        <sz val="10"/>
        <rFont val="Arial"/>
        <family val="2"/>
      </rPr>
      <t>2</t>
    </r>
  </si>
  <si>
    <r>
      <t>NO</t>
    </r>
    <r>
      <rPr>
        <b/>
        <vertAlign val="subscript"/>
        <sz val="10"/>
        <rFont val="Arial"/>
        <family val="2"/>
      </rPr>
      <t>x</t>
    </r>
  </si>
  <si>
    <t>HRS/DAY</t>
  </si>
  <si>
    <t>ESTIMATED TONS PER YEAR</t>
  </si>
  <si>
    <t>--</t>
  </si>
  <si>
    <t>Emission Calculation Methodology by Equipment Type:</t>
  </si>
  <si>
    <t>Equipment</t>
  </si>
  <si>
    <t>Methodology</t>
  </si>
  <si>
    <t>lbs/MMscf</t>
  </si>
  <si>
    <t>Mud Degassing THC Emission Factors</t>
  </si>
  <si>
    <t>Mud Type</t>
  </si>
  <si>
    <t>Emission Factor (lbs THC/day)</t>
  </si>
  <si>
    <t>Water-based</t>
  </si>
  <si>
    <t>Oil-based</t>
  </si>
  <si>
    <t>Synthetic-based</t>
  </si>
  <si>
    <t>Percent Composition by Volume (%)</t>
  </si>
  <si>
    <t>Methane</t>
  </si>
  <si>
    <t>Ethane</t>
  </si>
  <si>
    <t>Propane</t>
  </si>
  <si>
    <t>Butane</t>
  </si>
  <si>
    <t>Pentane</t>
  </si>
  <si>
    <t>THC Emission Speciation for Mud Degassing</t>
  </si>
  <si>
    <t>Mud Degassing, Water-based</t>
  </si>
  <si>
    <t>Mud Degassing, Oil-based</t>
  </si>
  <si>
    <t>Mud Degassing, Synthetic-based</t>
  </si>
  <si>
    <t>lbs/day/operation</t>
  </si>
  <si>
    <t>START YEAR</t>
  </si>
  <si>
    <t>Density and Heat Value of Diesel Fuel</t>
  </si>
  <si>
    <t>Density</t>
  </si>
  <si>
    <t>lbs/gal</t>
  </si>
  <si>
    <t>Heat Value</t>
  </si>
  <si>
    <t>Btu/lb</t>
  </si>
  <si>
    <t>GAL/YR</t>
  </si>
  <si>
    <t>Density and Heat Value of Gasoline Fuel</t>
  </si>
  <si>
    <t>AP42, Chapter 3.3, Table 3.3-1 footnotes</t>
  </si>
  <si>
    <t>lbs/hp-hr</t>
  </si>
  <si>
    <t>Heat Value of Natural Gas</t>
  </si>
  <si>
    <t>MMBtu/MMscf</t>
  </si>
  <si>
    <t>BBL/DAY</t>
  </si>
  <si>
    <t>Operations</t>
  </si>
  <si>
    <t>Drilling</t>
  </si>
  <si>
    <t>Emissions (lbs/hr) = HP Rating * Emission Factor (lbs/hp-hr)</t>
  </si>
  <si>
    <t>Emissions (lbs/hr) = Total Fuel Use (gal/yr) * Emission Factor (lbs/kgal) * 1 kgal/1,000 gal * 1 yr/365 days * 1 day/24 hrs</t>
  </si>
  <si>
    <r>
      <t>Emissions (lbs/hr) = Volume Flared (scf/hr) * Emission Factor (lbs/MMscf) * 1 MMscf/10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scf</t>
    </r>
  </si>
  <si>
    <t>Fugitive THC Emission Factors (lbs/component-day)</t>
  </si>
  <si>
    <t>Emissions (lbs/hr) = Volume Flared (bbl/day) * 42 gal/bbl * 1 kgal/1,000 gal * Emission Factor (lbs/kgal) * 1 day/24 hrs</t>
  </si>
  <si>
    <t>To Convert from lbs/hr to tons/yr:</t>
  </si>
  <si>
    <t>Emissions (tons/yr) = Emissions (lbs/hr) * 1 ton/2,000 lbs * hrs/day * days/yr</t>
  </si>
  <si>
    <t>Installation</t>
  </si>
  <si>
    <t>Facility</t>
  </si>
  <si>
    <t>Test</t>
  </si>
  <si>
    <t>Drilling Well</t>
  </si>
  <si>
    <t>DRILLING RIG NAME</t>
  </si>
  <si>
    <t>DRILLING RIG TYPE</t>
  </si>
  <si>
    <t>EMAIL ADDRESS</t>
  </si>
  <si>
    <t>Vessel Type</t>
  </si>
  <si>
    <t>Pipelaying</t>
  </si>
  <si>
    <t>PM10</t>
  </si>
  <si>
    <t>VESSELS (Crew/Supply, Cat 1, &lt;805 HP)</t>
  </si>
  <si>
    <t>VESSELS (Offshore Tug, Cat 1, HP&gt;1,877)</t>
  </si>
  <si>
    <t>VESSELS (Offshore Tug, Cat 2, 1,877&lt;=HP&lt;2,682)</t>
  </si>
  <si>
    <t>VESSELS (Offshore Tug, Cat 2, 2,682&lt;=HP&lt;4,962)</t>
  </si>
  <si>
    <t>VESSELS (Offshore Tug, Cat 2, HP&gt;=4,962)</t>
  </si>
  <si>
    <t>VESSELS (Crew/Supply, Cat 1, 805&lt;HP&lt;=1,341)</t>
  </si>
  <si>
    <t>VESSELS (Crew/Supply, Cat 1, 1,341&lt;HP&lt;=1,877)</t>
  </si>
  <si>
    <t>VESSELS (Crew/Supply, Cat 1, HP&gt;1,877)</t>
  </si>
  <si>
    <t>VESSELS (Crew/Supply, Cat/HP Unknown)</t>
  </si>
  <si>
    <t>VESSELS (Crew/Supply, Auxiliary)</t>
  </si>
  <si>
    <t>VESSELS (Offshore Tug, Auxiliary)</t>
  </si>
  <si>
    <t>VESSELS (Offshore Tug, Cat/HP Unknown)</t>
  </si>
  <si>
    <t>DRILLING RIG - Drill Ship, Propulsion</t>
  </si>
  <si>
    <t>DRILLING RIG - Drill Ship, Auxiliary</t>
  </si>
  <si>
    <t>DRILLING RIG - Jackup, Auxiliary</t>
  </si>
  <si>
    <t>DRILLING RIG - SemiSub, Propulsion</t>
  </si>
  <si>
    <t>DRILLING RIG - SemiSub, Auxiliary</t>
  </si>
  <si>
    <t>DRILLING RIG - Sub, Auxiliary</t>
  </si>
  <si>
    <t>Category</t>
  </si>
  <si>
    <t>Sulfur Content Source</t>
  </si>
  <si>
    <t>Sulfur Content for Stationary Sources</t>
  </si>
  <si>
    <t>Produced Gas (Flares)</t>
  </si>
  <si>
    <t>Default Mol % column may not sum to 100 due to rounding.</t>
  </si>
  <si>
    <t>Fuel Usage Conversion Factors</t>
  </si>
  <si>
    <t>ppmv</t>
  </si>
  <si>
    <t>THC Fraction</t>
  </si>
  <si>
    <t>Default Speciation Weight Fractions for Fugitive THC Emissions by Stream Type</t>
  </si>
  <si>
    <t>Natural Gas Turbines (SCF/hp-hr)</t>
  </si>
  <si>
    <t>Natural Gas Engines (SCF/hp-hr)</t>
  </si>
  <si>
    <t>Diesel Recip. Engine (GAL/hp-hr)</t>
  </si>
  <si>
    <t>Diesel Turbines (GAL/hp-hr)</t>
  </si>
  <si>
    <t>ACTIVITY</t>
  </si>
  <si>
    <t>Diesel Turbines</t>
  </si>
  <si>
    <t>NG 2-cycle Lean Engine</t>
  </si>
  <si>
    <t>NG 4-cycle Lean Engine</t>
  </si>
  <si>
    <t>NG 4-cycle Rich Engine</t>
  </si>
  <si>
    <t>Diesel Recip. Engine &lt; 600 hp.</t>
  </si>
  <si>
    <t>Gasoline Recip. Engine &lt; 600 hp.</t>
  </si>
  <si>
    <t>Diesel Recip. Engine &gt; 600 hp.</t>
  </si>
  <si>
    <t>Diesel Heater/Boiler/Burner &gt;100 MMBtu/hr</t>
  </si>
  <si>
    <t>Diesel Heater/Boiler/Burner &lt;100 MMBtu/hr</t>
  </si>
  <si>
    <t>NG Heater/Boiler/Burner &gt;100 MMBtu/hr</t>
  </si>
  <si>
    <t>NG Heater/Boiler/Burner &lt;100 MMBtu/hr</t>
  </si>
  <si>
    <t>PRIME MOVER&gt;600hp Diesel Engine</t>
  </si>
  <si>
    <t>BURNER &gt;100 MMBtu/hr Diesel Heater/Boiler/Burner</t>
  </si>
  <si>
    <t>AUXILIARY EQUIP&lt;600hp Diesel Engine</t>
  </si>
  <si>
    <t>Diesel Fuel*</t>
  </si>
  <si>
    <t>LIQUID FLARING</t>
  </si>
  <si>
    <t>Pb</t>
  </si>
  <si>
    <t>NH3</t>
  </si>
  <si>
    <t>SOx</t>
  </si>
  <si>
    <t>CO2</t>
  </si>
  <si>
    <t>CH4</t>
  </si>
  <si>
    <t>N2O</t>
  </si>
  <si>
    <t>2011 Gulfwide Inventory; Avg emiss (upper bound of 95% CI)</t>
  </si>
  <si>
    <t>11/14</t>
  </si>
  <si>
    <t>2011 Gulfwide Inventory; Avg emiss</t>
  </si>
  <si>
    <t>AP42, Chapter 1.3, Tables 1.3-1 through 1.3-3, 1.3-6, and 1.3-10</t>
  </si>
  <si>
    <t>AP42, Chapter 13.5 (Draft Section on 8/19/14), Table 13.5-2</t>
  </si>
  <si>
    <t>8/14</t>
  </si>
  <si>
    <t>Start month</t>
  </si>
  <si>
    <t>End Month</t>
  </si>
  <si>
    <t>Estimated duration</t>
  </si>
  <si>
    <t>Month</t>
  </si>
  <si>
    <r>
      <t>SO</t>
    </r>
    <r>
      <rPr>
        <b/>
        <vertAlign val="subscript"/>
        <sz val="10"/>
        <rFont val="MS Sans Serif"/>
        <family val="2"/>
      </rPr>
      <t>2</t>
    </r>
  </si>
  <si>
    <r>
      <t>NO</t>
    </r>
    <r>
      <rPr>
        <b/>
        <vertAlign val="subscript"/>
        <sz val="10"/>
        <rFont val="MS Sans Serif"/>
        <family val="2"/>
      </rPr>
      <t>x</t>
    </r>
  </si>
  <si>
    <t>Maximum</t>
  </si>
  <si>
    <t>CONTACT</t>
  </si>
  <si>
    <t>FPSO</t>
  </si>
  <si>
    <t>EMAIL</t>
  </si>
  <si>
    <r>
      <t>NH</t>
    </r>
    <r>
      <rPr>
        <b/>
        <vertAlign val="subscript"/>
        <sz val="10"/>
        <rFont val="Arial"/>
        <family val="2"/>
      </rPr>
      <t>3</t>
    </r>
  </si>
  <si>
    <r>
      <t>CO</t>
    </r>
    <r>
      <rPr>
        <b/>
        <vertAlign val="subscript"/>
        <sz val="10"/>
        <rFont val="Arial"/>
        <family val="2"/>
      </rPr>
      <t>2</t>
    </r>
  </si>
  <si>
    <r>
      <t>CH</t>
    </r>
    <r>
      <rPr>
        <b/>
        <vertAlign val="subscript"/>
        <sz val="10"/>
        <rFont val="Arial"/>
        <family val="2"/>
      </rPr>
      <t>4</t>
    </r>
  </si>
  <si>
    <r>
      <t>N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O</t>
    </r>
  </si>
  <si>
    <t>Main Source</t>
  </si>
  <si>
    <t>Notes</t>
  </si>
  <si>
    <t>Jackup</t>
  </si>
  <si>
    <t>IHS 2014 Data</t>
  </si>
  <si>
    <t>Assuming Drillship for Aux</t>
  </si>
  <si>
    <t xml:space="preserve">Platform Rig </t>
  </si>
  <si>
    <t>Submersible</t>
  </si>
  <si>
    <t>Drillship</t>
  </si>
  <si>
    <t>Pipe Layer Crane Vessel</t>
  </si>
  <si>
    <t>Shuttle Tanker</t>
  </si>
  <si>
    <t>Offshore support vessel for Aux</t>
  </si>
  <si>
    <t>Supply Tender</t>
  </si>
  <si>
    <t>Research Survey for Aux</t>
  </si>
  <si>
    <t>Tugs</t>
  </si>
  <si>
    <t>Anchor Handling Tugs</t>
  </si>
  <si>
    <t>Ice Breakers</t>
  </si>
  <si>
    <t>EF (g/kW-hr)</t>
  </si>
  <si>
    <t>Fuel S ppm</t>
  </si>
  <si>
    <t>References</t>
  </si>
  <si>
    <t>PM2.5</t>
  </si>
  <si>
    <t>Lead</t>
  </si>
  <si>
    <t>C1</t>
  </si>
  <si>
    <t>C2</t>
  </si>
  <si>
    <t>C3</t>
  </si>
  <si>
    <t>1. Penny Carey (EPA) Data C1&amp;C2_EFs_byCY_7-13-09.xls</t>
  </si>
  <si>
    <t>2. http://www.epa.gov/otaq/standards/nonroad/marineci.htm (uncontrolled were higher and therefore used)</t>
  </si>
  <si>
    <t>4. Penny Carey (EPA) Data C3 base &amp; ctl inv_wSO2fix_FINAL.xls</t>
  </si>
  <si>
    <t>5. EPA's NEI 2008 Underway HAP Speciation Profile</t>
  </si>
  <si>
    <t>Engine Type</t>
  </si>
  <si>
    <t>Load</t>
  </si>
  <si>
    <t>EquipmentType</t>
  </si>
  <si>
    <t>EngineType</t>
  </si>
  <si>
    <t>Drilling-Jackup</t>
  </si>
  <si>
    <t>Drilling-Platform Rig</t>
  </si>
  <si>
    <t>Drilling-Submersible</t>
  </si>
  <si>
    <t>Drilling-Semi-submersible</t>
  </si>
  <si>
    <t>Drilling-Drillship</t>
  </si>
  <si>
    <t>Vessel-Pipelaying</t>
  </si>
  <si>
    <t>Vessel-Shuttle Tanker</t>
  </si>
  <si>
    <t>Vessel-Supply tender</t>
  </si>
  <si>
    <t>Vessel-Anchor Handling Tugs</t>
  </si>
  <si>
    <t>Vessel-Survey</t>
  </si>
  <si>
    <t>Vessel-FPSO</t>
  </si>
  <si>
    <t>Vessel-FSO</t>
  </si>
  <si>
    <t>Vessel-Ice Breaker</t>
  </si>
  <si>
    <t>On-Ice – Truck (for surveys)</t>
  </si>
  <si>
    <t xml:space="preserve">On-Ice – Other Survey Equipment </t>
  </si>
  <si>
    <t>On-Ice – Truck (for gravel island)</t>
  </si>
  <si>
    <t xml:space="preserve">On-Ice – Loaders </t>
  </si>
  <si>
    <t>On-Ice – Other Construction Equipment</t>
  </si>
  <si>
    <t>On-Ice – Tractors</t>
  </si>
  <si>
    <t>Main (Default kW rating)</t>
  </si>
  <si>
    <t>Auxiliary (Default kW rating)</t>
  </si>
  <si>
    <t>Main (Custom kW rating)</t>
  </si>
  <si>
    <t>Auxiliary (Custom kW rating)</t>
  </si>
  <si>
    <t>SortOrder</t>
  </si>
  <si>
    <t>kW</t>
  </si>
  <si>
    <t>ON-ICE EQUIPMENT</t>
  </si>
  <si>
    <t>&amp; VEHICLES</t>
  </si>
  <si>
    <t>Max kW rating</t>
  </si>
  <si>
    <t xml:space="preserve"> N/A</t>
  </si>
  <si>
    <t xml:space="preserve"> Seismic Survey Vessels</t>
  </si>
  <si>
    <t>VESSELS</t>
  </si>
  <si>
    <t>DRILLING RIG</t>
  </si>
  <si>
    <r>
      <t>NO</t>
    </r>
    <r>
      <rPr>
        <b/>
        <vertAlign val="subscript"/>
        <sz val="11"/>
        <rFont val="Calibri"/>
        <family val="2"/>
      </rPr>
      <t>x</t>
    </r>
  </si>
  <si>
    <t>PM</t>
  </si>
  <si>
    <r>
      <t>SO</t>
    </r>
    <r>
      <rPr>
        <b/>
        <vertAlign val="subscript"/>
        <sz val="11"/>
        <rFont val="Calibri"/>
        <family val="2"/>
      </rPr>
      <t>2</t>
    </r>
  </si>
  <si>
    <r>
      <t>NH</t>
    </r>
    <r>
      <rPr>
        <b/>
        <vertAlign val="subscript"/>
        <sz val="11"/>
        <rFont val="Calibri"/>
        <family val="2"/>
      </rPr>
      <t>3</t>
    </r>
  </si>
  <si>
    <t>Pollutant</t>
  </si>
  <si>
    <t>Floating Production Storage and Offloading (FPSO)*; Assume little propulsion all evaporative</t>
  </si>
  <si>
    <t>FSO</t>
  </si>
  <si>
    <t>Floating Storage and Offloading (FSO)*; Assume little propulsion all evaporative</t>
  </si>
  <si>
    <t>Vessel-Well Stimulation/Fracking</t>
  </si>
  <si>
    <t>ID</t>
  </si>
  <si>
    <t>Equipment/Vessel Type</t>
  </si>
  <si>
    <t>Vessel-Tugs</t>
  </si>
  <si>
    <t>Support</t>
  </si>
  <si>
    <t>Survey</t>
  </si>
  <si>
    <t>Vessel-Support</t>
  </si>
  <si>
    <t>Lookup ID</t>
  </si>
  <si>
    <t>PRIME MOVER</t>
  </si>
  <si>
    <t>BURNER</t>
  </si>
  <si>
    <t>AUXILIARY EQUIP</t>
  </si>
  <si>
    <t>Sort Order</t>
  </si>
  <si>
    <t>EquipmentType (FUG)</t>
  </si>
  <si>
    <t>Category (Recip)</t>
  </si>
  <si>
    <t>Lookup index Number</t>
  </si>
  <si>
    <t>EngineType (MUD)</t>
  </si>
  <si>
    <t>EquipmentType (Turbine)</t>
  </si>
  <si>
    <t>EquipmentType (NG Engine)</t>
  </si>
  <si>
    <t>EquipmentType (Recip)</t>
  </si>
  <si>
    <t>EquipmentType (H/B/B)</t>
  </si>
  <si>
    <t>Fuel</t>
  </si>
  <si>
    <t>EQUIPMENT Category</t>
  </si>
  <si>
    <t>See Fugitive THC Emission Factors in tab "Fugitive Factors".</t>
  </si>
  <si>
    <t>Semi-submersible</t>
  </si>
  <si>
    <r>
      <t xml:space="preserve">MAXIMUM </t>
    </r>
    <r>
      <rPr>
        <b/>
        <sz val="10"/>
        <color indexed="10"/>
        <rFont val="Arial"/>
        <family val="2"/>
      </rPr>
      <t>POUNDS</t>
    </r>
    <r>
      <rPr>
        <b/>
        <sz val="10"/>
        <rFont val="Arial"/>
        <family val="2"/>
      </rPr>
      <t xml:space="preserve"> PER HOUR</t>
    </r>
  </si>
  <si>
    <r>
      <t xml:space="preserve">MAXIMUM ESTIMATED 12 MONTH TOTAL EMISSIONS </t>
    </r>
    <r>
      <rPr>
        <b/>
        <sz val="10"/>
        <color indexed="10"/>
        <rFont val="Arial"/>
        <family val="2"/>
      </rPr>
      <t>(Tons)</t>
    </r>
  </si>
  <si>
    <r>
      <t xml:space="preserve">MAXIMUM </t>
    </r>
    <r>
      <rPr>
        <b/>
        <sz val="10"/>
        <color indexed="10"/>
        <rFont val="Arial"/>
        <family val="2"/>
      </rPr>
      <t>POUNDS</t>
    </r>
    <r>
      <rPr>
        <b/>
        <sz val="10"/>
        <rFont val="Arial"/>
        <family val="2"/>
      </rPr>
      <t xml:space="preserve"> PER 3-HOUR</t>
    </r>
  </si>
  <si>
    <r>
      <t xml:space="preserve">MAXIMUM </t>
    </r>
    <r>
      <rPr>
        <b/>
        <sz val="10"/>
        <color indexed="10"/>
        <rFont val="Arial"/>
        <family val="2"/>
      </rPr>
      <t xml:space="preserve">POUNDS </t>
    </r>
    <r>
      <rPr>
        <b/>
        <sz val="10"/>
        <rFont val="Arial"/>
        <family val="2"/>
      </rPr>
      <t>PER 8-HOUR</t>
    </r>
  </si>
  <si>
    <r>
      <t xml:space="preserve">MAXIMUM PER 24-HOUR </t>
    </r>
    <r>
      <rPr>
        <b/>
        <sz val="10"/>
        <color indexed="10"/>
        <rFont val="Arial"/>
        <family val="2"/>
      </rPr>
      <t>(Tons)</t>
    </r>
  </si>
  <si>
    <r>
      <t xml:space="preserve">Emissions </t>
    </r>
    <r>
      <rPr>
        <b/>
        <sz val="10"/>
        <color indexed="10"/>
        <rFont val="Arial"/>
        <family val="2"/>
      </rPr>
      <t>(tons/yr)</t>
    </r>
  </si>
  <si>
    <t xml:space="preserve">Drilling </t>
  </si>
  <si>
    <t>Inland Barge</t>
  </si>
  <si>
    <t>Barge Carrier for Inland Barge, memo kW was too small (125 kW)</t>
  </si>
  <si>
    <r>
      <t>Fuel Gas (as H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S)</t>
    </r>
  </si>
  <si>
    <r>
      <t xml:space="preserve">* Revise the surrogate diesel fuel sulfur content if </t>
    </r>
    <r>
      <rPr>
        <u/>
        <sz val="10"/>
        <rFont val="Arial"/>
        <family val="2"/>
      </rPr>
      <t>not</t>
    </r>
    <r>
      <rPr>
        <sz val="10"/>
        <rFont val="Arial"/>
        <family val="2"/>
      </rPr>
      <t xml:space="preserve"> using ultra low-sulfur fuel.</t>
    </r>
  </si>
  <si>
    <t>Source</t>
  </si>
  <si>
    <t>DISTANCE TO SHORE</t>
  </si>
  <si>
    <t>AP42, Chapter 1.3, Tables 1.3-1 through 1.3-3, 1.3-6, and 1.3-10; NH3: Battye et al. 1994</t>
  </si>
  <si>
    <t>AP42, Chapter 1.4, Tables 1.4-1 and 1.4-2; NH3: Battye et al. 1994</t>
  </si>
  <si>
    <t>NH3 Source:  Battye R., W. Battye, C. Overcash, and S. Fudge; Development and Selection of Ammonia Emission Factors - Final Report. EC/R Incorporated; Durham, NC.  Report prepared for USEPA Office of Research and Development; August, 1994.</t>
  </si>
  <si>
    <t>Load (%)</t>
  </si>
  <si>
    <t>Start date</t>
  </si>
  <si>
    <t>End date</t>
  </si>
  <si>
    <t>MAX</t>
  </si>
  <si>
    <t>VOC Fraction</t>
  </si>
  <si>
    <t>CH4 Fraction</t>
  </si>
  <si>
    <t>A</t>
  </si>
  <si>
    <t>B</t>
  </si>
  <si>
    <t>C</t>
  </si>
  <si>
    <t>D</t>
  </si>
  <si>
    <t>DISTANCE TO PORT</t>
  </si>
  <si>
    <t>VESSEL OPTIONS</t>
  </si>
  <si>
    <t xml:space="preserve">DEFAULT METHOD TO USE: </t>
  </si>
  <si>
    <t>3. Calculated based on Fuel Sulfur (Assume 10,000 ppm Cat 3 and 15 ppm for Cat1/2 based on http://www.dieselnet.com/standards/us/fuel.php) (uncontrolled were higher and therefore used)</t>
  </si>
  <si>
    <r>
      <t>Emissions (lbs/hr) = Emission Rate (g/kW)[factors in Fuel Sulfur Content]*Max Engine Rating (kW)*0.0022046(lb/g)*Load.  For SO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, Emissions (lbs/hr) = Emission Rate (g/kW)*Max Engine Rating (kW)*0.0022046(lb/g)*Load</t>
    </r>
  </si>
  <si>
    <r>
      <t>PM</t>
    </r>
    <r>
      <rPr>
        <b/>
        <vertAlign val="subscript"/>
        <sz val="11"/>
        <rFont val="Calibri"/>
        <family val="2"/>
      </rPr>
      <t>10</t>
    </r>
  </si>
  <si>
    <r>
      <t>PM</t>
    </r>
    <r>
      <rPr>
        <b/>
        <vertAlign val="subscript"/>
        <sz val="11"/>
        <rFont val="Calibri"/>
        <family val="2"/>
      </rPr>
      <t>2.5</t>
    </r>
  </si>
  <si>
    <t>Sox</t>
  </si>
  <si>
    <t>VESSEL ATTRIBUTION OPTIONS</t>
  </si>
  <si>
    <t>NO ATTRIBUTION</t>
  </si>
  <si>
    <t>NO. OF PLATFORMS SERVICED</t>
  </si>
  <si>
    <t>SUBTRACT OTHER PLATFORM EMISSIONS</t>
  </si>
  <si>
    <t>*DEFAULT*</t>
  </si>
  <si>
    <t>Start Date</t>
  </si>
  <si>
    <t>End Date</t>
  </si>
  <si>
    <t>*IN PROGRESS</t>
  </si>
  <si>
    <t>*HANDLED IN EMISSIONS SHEETS*</t>
  </si>
  <si>
    <t>On Ice Equipment</t>
  </si>
  <si>
    <t>Emissions (lbs/hr) = Total Fuel Use (gal/yr) * Emission Factor (lbs/kgal) * 1 yr/365 days * 1 day/24 hrs</t>
  </si>
  <si>
    <r>
      <t>Emissions (lbs/hr) = Emission Rate (g/kW)*Max Engine Rating (kW)*0.0022046(lb/g)*Load.  For SO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, Emissions (lbs/hr) = Emission Rate (g/kW)[factors in Fuel Sulfur Content]*Max Engine Rating (kW)*0.0022046(lb/g)*Load</t>
    </r>
  </si>
  <si>
    <t>multiply</t>
  </si>
  <si>
    <t>subtract</t>
  </si>
  <si>
    <t>MMBtu/hr</t>
  </si>
  <si>
    <t>Well Stimulation/Fracking</t>
  </si>
  <si>
    <t>SOX</t>
  </si>
  <si>
    <t>Emission Adjustment Factors for Operating Loads Less than 20%</t>
  </si>
  <si>
    <t>Emission Factors for On-Ice Equipment and Vehicles (Onroad Diesel Fuel)</t>
  </si>
  <si>
    <r>
      <t>Emission Factor (lbs/gal</t>
    </r>
    <r>
      <rPr>
        <sz val="8"/>
        <rFont val="Calibri"/>
        <family val="2"/>
      </rPr>
      <t> </t>
    </r>
    <r>
      <rPr>
        <b/>
        <sz val="11"/>
        <rFont val="Calibri"/>
        <family val="2"/>
      </rPr>
      <t>)</t>
    </r>
  </si>
  <si>
    <t>Fuguitives</t>
  </si>
  <si>
    <t>Calculated based on information entered on Emissions tabs and Fugitive THC Emission Factors shown below.</t>
  </si>
  <si>
    <t>DISTANCE TO SHORE IN MILES</t>
  </si>
  <si>
    <t>DISTANCE TO SHORE (miles)</t>
  </si>
  <si>
    <t>DISTANCE TO PORT (miles)</t>
  </si>
  <si>
    <t>ERG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</si>
</sst>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000"/>
    <numFmt numFmtId="166" formatCode="0.000"/>
    <numFmt numFmtId="167" formatCode="0.0000"/>
  </numFmts>
  <fonts count="23" x14ac:knownFonts="1">
    <font>
      <sz val="10"/>
      <name val="MS Sans Serif"/>
    </font>
    <font>
      <b/>
      <sz val="10"/>
      <name val="MS Sans Serif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MS Sans Serif"/>
      <family val="2"/>
    </font>
    <font>
      <vertAlign val="subscript"/>
      <sz val="10"/>
      <name val="Arial"/>
      <family val="2"/>
    </font>
    <font>
      <i/>
      <sz val="10"/>
      <name val="Arial"/>
      <family val="2"/>
    </font>
    <font>
      <b/>
      <vertAlign val="subscript"/>
      <sz val="10"/>
      <name val="Arial"/>
      <family val="2"/>
    </font>
    <font>
      <sz val="8"/>
      <name val="MS Sans Serif"/>
      <family val="2"/>
    </font>
    <font>
      <vertAlign val="superscript"/>
      <sz val="10"/>
      <name val="Arial"/>
      <family val="2"/>
    </font>
    <font>
      <b/>
      <vertAlign val="subscript"/>
      <sz val="10"/>
      <name val="MS Sans Serif"/>
      <family val="2"/>
    </font>
    <font>
      <sz val="11"/>
      <name val="Calibri"/>
      <family val="2"/>
    </font>
    <font>
      <b/>
      <sz val="11"/>
      <name val="Calibri"/>
      <family val="2"/>
    </font>
    <font>
      <b/>
      <vertAlign val="subscript"/>
      <sz val="11"/>
      <name val="Calibri"/>
      <family val="2"/>
    </font>
    <font>
      <sz val="8"/>
      <name val="Calibri"/>
      <family val="2"/>
    </font>
    <font>
      <b/>
      <sz val="10"/>
      <color indexed="10"/>
      <name val="Arial"/>
      <family val="2"/>
    </font>
    <font>
      <u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6FEEA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D9F1"/>
        <bgColor indexed="64"/>
      </patternFill>
    </fill>
    <fill>
      <patternFill patternType="solid">
        <fgColor rgb="FFFFFFFF"/>
        <bgColor indexed="64"/>
      </patternFill>
    </fill>
  </fills>
  <borders count="11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double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ck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double">
        <color indexed="64"/>
      </left>
      <right style="thin">
        <color indexed="64"/>
      </right>
      <top style="thick">
        <color indexed="64"/>
      </top>
      <bottom/>
      <diagonal/>
    </border>
    <border>
      <left style="double">
        <color indexed="64"/>
      </left>
      <right style="double">
        <color indexed="64"/>
      </right>
      <top style="thick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8" fillId="0" borderId="0"/>
  </cellStyleXfs>
  <cellXfs count="579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3" fillId="0" borderId="0" xfId="0" applyNumberFormat="1" applyFont="1"/>
    <xf numFmtId="164" fontId="3" fillId="0" borderId="0" xfId="0" applyNumberFormat="1" applyFont="1" applyBorder="1" applyAlignment="1">
      <alignment horizontal="center" vertical="center"/>
    </xf>
    <xf numFmtId="1" fontId="3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/>
    <xf numFmtId="164" fontId="2" fillId="0" borderId="0" xfId="0" applyNumberFormat="1" applyFont="1" applyBorder="1"/>
    <xf numFmtId="164" fontId="2" fillId="0" borderId="0" xfId="0" applyNumberFormat="1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0" fontId="2" fillId="0" borderId="0" xfId="0" applyFont="1" applyBorder="1"/>
    <xf numFmtId="164" fontId="2" fillId="0" borderId="0" xfId="0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4" fontId="2" fillId="0" borderId="3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64" fontId="2" fillId="0" borderId="6" xfId="0" applyNumberFormat="1" applyFont="1" applyBorder="1" applyAlignment="1">
      <alignment horizontal="center" vertical="center"/>
    </xf>
    <xf numFmtId="0" fontId="2" fillId="0" borderId="1" xfId="0" applyFont="1" applyBorder="1"/>
    <xf numFmtId="0" fontId="3" fillId="0" borderId="7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/>
    </xf>
    <xf numFmtId="0" fontId="3" fillId="0" borderId="8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" fillId="0" borderId="0" xfId="0" applyFont="1" applyBorder="1"/>
    <xf numFmtId="2" fontId="3" fillId="0" borderId="0" xfId="0" applyNumberFormat="1" applyFont="1" applyBorder="1" applyAlignment="1">
      <alignment horizontal="center"/>
    </xf>
    <xf numFmtId="0" fontId="3" fillId="0" borderId="10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2" fontId="3" fillId="0" borderId="0" xfId="0" applyNumberFormat="1" applyFont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2" fontId="2" fillId="0" borderId="0" xfId="0" applyNumberFormat="1" applyFont="1" applyBorder="1" applyAlignment="1">
      <alignment horizontal="center"/>
    </xf>
    <xf numFmtId="0" fontId="3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164" fontId="2" fillId="0" borderId="15" xfId="0" applyNumberFormat="1" applyFont="1" applyBorder="1" applyAlignment="1">
      <alignment horizontal="center" vertical="center" wrapText="1"/>
    </xf>
    <xf numFmtId="0" fontId="3" fillId="0" borderId="16" xfId="0" applyFont="1" applyBorder="1" applyAlignment="1">
      <alignment horizontal="right" vertical="center"/>
    </xf>
    <xf numFmtId="164" fontId="3" fillId="0" borderId="17" xfId="0" applyNumberFormat="1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1" fontId="2" fillId="0" borderId="19" xfId="0" applyNumberFormat="1" applyFont="1" applyBorder="1" applyAlignment="1">
      <alignment horizontal="center" vertical="center"/>
    </xf>
    <xf numFmtId="1" fontId="2" fillId="0" borderId="20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/>
    </xf>
    <xf numFmtId="0" fontId="5" fillId="0" borderId="0" xfId="0" applyFont="1"/>
    <xf numFmtId="164" fontId="2" fillId="0" borderId="22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left" vertical="center"/>
    </xf>
    <xf numFmtId="0" fontId="2" fillId="0" borderId="24" xfId="0" applyFont="1" applyFill="1" applyBorder="1" applyAlignment="1">
      <alignment horizontal="left" vertical="center"/>
    </xf>
    <xf numFmtId="0" fontId="3" fillId="0" borderId="25" xfId="0" applyFont="1" applyFill="1" applyBorder="1" applyAlignment="1">
      <alignment horizontal="left" vertical="center"/>
    </xf>
    <xf numFmtId="0" fontId="3" fillId="0" borderId="26" xfId="0" applyFont="1" applyBorder="1" applyAlignment="1">
      <alignment horizontal="left" vertical="center"/>
    </xf>
    <xf numFmtId="0" fontId="3" fillId="0" borderId="8" xfId="0" quotePrefix="1" applyFont="1" applyFill="1" applyBorder="1" applyAlignment="1">
      <alignment horizontal="center" vertical="center"/>
    </xf>
    <xf numFmtId="2" fontId="3" fillId="0" borderId="27" xfId="0" applyNumberFormat="1" applyFont="1" applyFill="1" applyBorder="1" applyAlignment="1" applyProtection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28" xfId="0" applyNumberFormat="1" applyFont="1" applyFill="1" applyBorder="1" applyAlignment="1" applyProtection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2" fontId="3" fillId="0" borderId="29" xfId="0" applyNumberFormat="1" applyFont="1" applyFill="1" applyBorder="1" applyAlignment="1" applyProtection="1">
      <alignment horizontal="center" vertical="center"/>
    </xf>
    <xf numFmtId="2" fontId="3" fillId="0" borderId="27" xfId="0" quotePrefix="1" applyNumberFormat="1" applyFont="1" applyFill="1" applyBorder="1" applyAlignment="1" applyProtection="1">
      <alignment horizontal="center" vertical="center"/>
    </xf>
    <xf numFmtId="2" fontId="3" fillId="0" borderId="28" xfId="0" quotePrefix="1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Border="1" applyAlignment="1">
      <alignment horizontal="right" vertical="center"/>
    </xf>
    <xf numFmtId="2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/>
    <xf numFmtId="2" fontId="3" fillId="0" borderId="30" xfId="0" applyNumberFormat="1" applyFont="1" applyFill="1" applyBorder="1" applyAlignment="1">
      <alignment horizontal="center" vertical="center"/>
    </xf>
    <xf numFmtId="2" fontId="3" fillId="0" borderId="24" xfId="0" applyNumberFormat="1" applyFont="1" applyFill="1" applyBorder="1" applyAlignment="1" applyProtection="1">
      <alignment horizontal="center" vertical="center"/>
    </xf>
    <xf numFmtId="2" fontId="3" fillId="0" borderId="31" xfId="0" applyNumberFormat="1" applyFont="1" applyFill="1" applyBorder="1" applyAlignment="1">
      <alignment horizontal="center" vertical="center"/>
    </xf>
    <xf numFmtId="2" fontId="3" fillId="0" borderId="24" xfId="0" applyNumberFormat="1" applyFont="1" applyFill="1" applyBorder="1" applyAlignment="1">
      <alignment horizontal="center" vertical="center"/>
    </xf>
    <xf numFmtId="2" fontId="3" fillId="0" borderId="27" xfId="0" applyNumberFormat="1" applyFont="1" applyFill="1" applyBorder="1" applyAlignment="1">
      <alignment horizontal="center" vertical="center"/>
    </xf>
    <xf numFmtId="2" fontId="3" fillId="0" borderId="29" xfId="0" applyNumberFormat="1" applyFont="1" applyFill="1" applyBorder="1" applyAlignment="1">
      <alignment horizontal="center" vertical="center"/>
    </xf>
    <xf numFmtId="2" fontId="3" fillId="0" borderId="12" xfId="0" applyNumberFormat="1" applyFont="1" applyFill="1" applyBorder="1" applyAlignment="1">
      <alignment horizontal="center" vertical="center"/>
    </xf>
    <xf numFmtId="2" fontId="3" fillId="0" borderId="13" xfId="0" applyNumberFormat="1" applyFont="1" applyFill="1" applyBorder="1" applyAlignment="1">
      <alignment horizontal="center" vertical="center"/>
    </xf>
    <xf numFmtId="2" fontId="3" fillId="0" borderId="32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 applyProtection="1">
      <alignment horizontal="center" vertical="center"/>
    </xf>
    <xf numFmtId="2" fontId="3" fillId="0" borderId="11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 vertical="center"/>
    </xf>
    <xf numFmtId="2" fontId="2" fillId="0" borderId="31" xfId="0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/>
    </xf>
    <xf numFmtId="0" fontId="3" fillId="0" borderId="15" xfId="0" applyFont="1" applyFill="1" applyBorder="1" applyAlignment="1">
      <alignment horizontal="left" vertical="center"/>
    </xf>
    <xf numFmtId="0" fontId="3" fillId="0" borderId="29" xfId="0" applyFont="1" applyBorder="1" applyAlignment="1">
      <alignment horizontal="left" vertical="center"/>
    </xf>
    <xf numFmtId="1" fontId="2" fillId="0" borderId="24" xfId="0" applyNumberFormat="1" applyFont="1" applyBorder="1"/>
    <xf numFmtId="2" fontId="2" fillId="0" borderId="32" xfId="0" applyNumberFormat="1" applyFont="1" applyFill="1" applyBorder="1" applyAlignment="1">
      <alignment horizontal="center"/>
    </xf>
    <xf numFmtId="0" fontId="2" fillId="2" borderId="33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0" fontId="2" fillId="2" borderId="36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left" vertical="center"/>
    </xf>
    <xf numFmtId="0" fontId="3" fillId="0" borderId="27" xfId="0" applyFont="1" applyFill="1" applyBorder="1" applyAlignment="1">
      <alignment horizontal="left" vertical="center"/>
    </xf>
    <xf numFmtId="0" fontId="3" fillId="0" borderId="15" xfId="0" applyFont="1" applyBorder="1" applyAlignment="1">
      <alignment horizontal="center"/>
    </xf>
    <xf numFmtId="0" fontId="3" fillId="0" borderId="15" xfId="0" applyFont="1" applyFill="1" applyBorder="1"/>
    <xf numFmtId="0" fontId="3" fillId="0" borderId="15" xfId="0" applyFont="1" applyBorder="1"/>
    <xf numFmtId="0" fontId="2" fillId="0" borderId="15" xfId="0" applyFont="1" applyBorder="1"/>
    <xf numFmtId="0" fontId="3" fillId="0" borderId="27" xfId="0" applyFont="1" applyBorder="1"/>
    <xf numFmtId="0" fontId="3" fillId="0" borderId="23" xfId="0" applyFont="1" applyBorder="1"/>
    <xf numFmtId="0" fontId="3" fillId="0" borderId="29" xfId="0" applyFont="1" applyBorder="1"/>
    <xf numFmtId="164" fontId="3" fillId="0" borderId="15" xfId="0" applyNumberFormat="1" applyFont="1" applyFill="1" applyBorder="1" applyAlignment="1">
      <alignment horizontal="center" vertical="center"/>
    </xf>
    <xf numFmtId="164" fontId="3" fillId="0" borderId="39" xfId="0" quotePrefix="1" applyNumberFormat="1" applyFont="1" applyFill="1" applyBorder="1" applyAlignment="1">
      <alignment horizontal="center" vertical="center"/>
    </xf>
    <xf numFmtId="164" fontId="2" fillId="0" borderId="0" xfId="0" applyNumberFormat="1" applyFont="1" applyBorder="1" applyAlignment="1">
      <alignment horizontal="left" vertical="center"/>
    </xf>
    <xf numFmtId="0" fontId="3" fillId="0" borderId="40" xfId="0" applyFont="1" applyBorder="1" applyAlignment="1">
      <alignment horizontal="center"/>
    </xf>
    <xf numFmtId="0" fontId="3" fillId="0" borderId="7" xfId="0" applyFont="1" applyFill="1" applyBorder="1" applyAlignment="1">
      <alignment horizontal="left" vertical="center"/>
    </xf>
    <xf numFmtId="0" fontId="3" fillId="0" borderId="41" xfId="0" applyFont="1" applyBorder="1" applyAlignment="1">
      <alignment horizontal="left" vertical="center"/>
    </xf>
    <xf numFmtId="0" fontId="3" fillId="0" borderId="39" xfId="0" applyFont="1" applyFill="1" applyBorder="1" applyAlignment="1">
      <alignment horizontal="center" vertical="center"/>
    </xf>
    <xf numFmtId="0" fontId="3" fillId="0" borderId="39" xfId="0" applyFont="1" applyBorder="1" applyAlignment="1">
      <alignment horizontal="center"/>
    </xf>
    <xf numFmtId="0" fontId="19" fillId="0" borderId="42" xfId="1" applyFont="1" applyBorder="1" applyAlignment="1">
      <alignment horizontal="center" vertical="top"/>
    </xf>
    <xf numFmtId="0" fontId="19" fillId="0" borderId="43" xfId="1" applyFont="1" applyBorder="1" applyAlignment="1">
      <alignment horizontal="center" vertical="top"/>
    </xf>
    <xf numFmtId="0" fontId="19" fillId="0" borderId="44" xfId="1" applyFont="1" applyBorder="1" applyAlignment="1">
      <alignment horizontal="center" vertical="top"/>
    </xf>
    <xf numFmtId="166" fontId="3" fillId="0" borderId="45" xfId="0" applyNumberFormat="1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left" vertical="center"/>
    </xf>
    <xf numFmtId="0" fontId="3" fillId="0" borderId="40" xfId="0" applyFont="1" applyFill="1" applyBorder="1" applyAlignment="1">
      <alignment horizontal="left" vertical="center"/>
    </xf>
    <xf numFmtId="0" fontId="3" fillId="3" borderId="15" xfId="0" applyFont="1" applyFill="1" applyBorder="1" applyAlignment="1">
      <alignment vertical="center"/>
    </xf>
    <xf numFmtId="0" fontId="3" fillId="3" borderId="15" xfId="0" applyFont="1" applyFill="1" applyBorder="1" applyAlignment="1">
      <alignment horizontal="lef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2" fillId="0" borderId="0" xfId="0" applyFont="1" applyFill="1"/>
    <xf numFmtId="0" fontId="2" fillId="4" borderId="15" xfId="0" applyFont="1" applyFill="1" applyBorder="1" applyAlignment="1">
      <alignment horizontal="center" wrapText="1"/>
    </xf>
    <xf numFmtId="164" fontId="2" fillId="4" borderId="46" xfId="0" applyNumberFormat="1" applyFont="1" applyFill="1" applyBorder="1" applyAlignment="1">
      <alignment horizontal="center" vertical="center"/>
    </xf>
    <xf numFmtId="0" fontId="20" fillId="4" borderId="46" xfId="1" applyFont="1" applyFill="1" applyBorder="1" applyAlignment="1">
      <alignment horizontal="center" wrapText="1"/>
    </xf>
    <xf numFmtId="0" fontId="2" fillId="4" borderId="47" xfId="0" applyFont="1" applyFill="1" applyBorder="1" applyAlignment="1">
      <alignment horizontal="left" vertical="center"/>
    </xf>
    <xf numFmtId="2" fontId="3" fillId="0" borderId="18" xfId="0" applyNumberFormat="1" applyFont="1" applyFill="1" applyBorder="1" applyAlignment="1">
      <alignment horizontal="center" vertical="center"/>
    </xf>
    <xf numFmtId="2" fontId="3" fillId="0" borderId="48" xfId="0" applyNumberFormat="1" applyFont="1" applyFill="1" applyBorder="1"/>
    <xf numFmtId="2" fontId="3" fillId="0" borderId="18" xfId="0" applyNumberFormat="1" applyFont="1" applyFill="1" applyBorder="1"/>
    <xf numFmtId="2" fontId="3" fillId="0" borderId="17" xfId="0" applyNumberFormat="1" applyFont="1" applyFill="1" applyBorder="1"/>
    <xf numFmtId="0" fontId="3" fillId="0" borderId="0" xfId="0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/>
    <xf numFmtId="0" fontId="3" fillId="3" borderId="15" xfId="0" applyFont="1" applyFill="1" applyBorder="1" applyAlignment="1">
      <alignment horizontal="center" vertical="center"/>
    </xf>
    <xf numFmtId="164" fontId="2" fillId="4" borderId="49" xfId="0" applyNumberFormat="1" applyFont="1" applyFill="1" applyBorder="1" applyAlignment="1">
      <alignment horizontal="center" vertical="center"/>
    </xf>
    <xf numFmtId="1" fontId="2" fillId="4" borderId="49" xfId="0" applyNumberFormat="1" applyFont="1" applyFill="1" applyBorder="1" applyAlignment="1">
      <alignment horizontal="center" vertical="center"/>
    </xf>
    <xf numFmtId="17" fontId="3" fillId="0" borderId="39" xfId="0" quotePrefix="1" applyNumberFormat="1" applyFont="1" applyFill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164" fontId="2" fillId="0" borderId="52" xfId="0" applyNumberFormat="1" applyFont="1" applyBorder="1" applyAlignment="1">
      <alignment horizontal="center" vertical="center"/>
    </xf>
    <xf numFmtId="2" fontId="3" fillId="0" borderId="0" xfId="0" applyNumberFormat="1" applyFont="1" applyFill="1" applyBorder="1" applyAlignment="1" applyProtection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2" fontId="2" fillId="0" borderId="24" xfId="0" applyNumberFormat="1" applyFont="1" applyFill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164" fontId="2" fillId="0" borderId="15" xfId="0" applyNumberFormat="1" applyFont="1" applyBorder="1" applyAlignment="1">
      <alignment horizontal="center" vertical="center"/>
    </xf>
    <xf numFmtId="2" fontId="3" fillId="0" borderId="8" xfId="0" applyNumberFormat="1" applyFont="1" applyBorder="1" applyAlignment="1">
      <alignment horizontal="center"/>
    </xf>
    <xf numFmtId="2" fontId="2" fillId="0" borderId="0" xfId="0" applyNumberFormat="1" applyFont="1" applyFill="1" applyBorder="1" applyAlignment="1">
      <alignment horizontal="center" vertical="center"/>
    </xf>
    <xf numFmtId="2" fontId="2" fillId="0" borderId="8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164" fontId="1" fillId="0" borderId="15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center"/>
    </xf>
    <xf numFmtId="2" fontId="5" fillId="0" borderId="0" xfId="0" applyNumberFormat="1" applyFont="1" applyAlignment="1">
      <alignment horizontal="center"/>
    </xf>
    <xf numFmtId="0" fontId="5" fillId="5" borderId="0" xfId="0" applyFont="1" applyFill="1" applyAlignment="1">
      <alignment horizontal="center"/>
    </xf>
    <xf numFmtId="2" fontId="5" fillId="5" borderId="0" xfId="0" applyNumberFormat="1" applyFont="1" applyFill="1" applyAlignment="1">
      <alignment horizontal="center"/>
    </xf>
    <xf numFmtId="2" fontId="5" fillId="0" borderId="15" xfId="0" applyNumberFormat="1" applyFont="1" applyBorder="1" applyAlignment="1">
      <alignment horizontal="center"/>
    </xf>
    <xf numFmtId="164" fontId="3" fillId="0" borderId="40" xfId="0" applyNumberFormat="1" applyFont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 vertical="center"/>
    </xf>
    <xf numFmtId="2" fontId="3" fillId="0" borderId="55" xfId="0" applyNumberFormat="1" applyFont="1" applyFill="1" applyBorder="1" applyAlignment="1">
      <alignment horizontal="center" vertical="center"/>
    </xf>
    <xf numFmtId="164" fontId="2" fillId="0" borderId="50" xfId="0" applyNumberFormat="1" applyFont="1" applyBorder="1" applyAlignment="1">
      <alignment horizontal="center" vertical="center"/>
    </xf>
    <xf numFmtId="164" fontId="2" fillId="0" borderId="4" xfId="0" applyNumberFormat="1" applyFont="1" applyBorder="1" applyAlignment="1">
      <alignment horizontal="center" vertical="center"/>
    </xf>
    <xf numFmtId="2" fontId="3" fillId="0" borderId="17" xfId="0" applyNumberFormat="1" applyFont="1" applyBorder="1"/>
    <xf numFmtId="2" fontId="3" fillId="0" borderId="23" xfId="0" applyNumberFormat="1" applyFont="1" applyBorder="1" applyAlignment="1">
      <alignment horizontal="center" vertical="center"/>
    </xf>
    <xf numFmtId="2" fontId="3" fillId="0" borderId="56" xfId="0" applyNumberFormat="1" applyFont="1" applyBorder="1" applyAlignment="1">
      <alignment horizontal="center" vertical="center"/>
    </xf>
    <xf numFmtId="0" fontId="3" fillId="0" borderId="27" xfId="0" applyFont="1" applyFill="1" applyBorder="1"/>
    <xf numFmtId="0" fontId="3" fillId="0" borderId="29" xfId="0" applyFont="1" applyFill="1" applyBorder="1"/>
    <xf numFmtId="0" fontId="2" fillId="0" borderId="57" xfId="0" applyFont="1" applyBorder="1" applyAlignment="1">
      <alignment horizontal="center" vertical="center"/>
    </xf>
    <xf numFmtId="164" fontId="2" fillId="0" borderId="58" xfId="0" applyNumberFormat="1" applyFont="1" applyBorder="1" applyAlignment="1">
      <alignment horizontal="center" vertical="center"/>
    </xf>
    <xf numFmtId="164" fontId="2" fillId="0" borderId="58" xfId="0" applyNumberFormat="1" applyFont="1" applyBorder="1" applyAlignment="1">
      <alignment horizontal="center"/>
    </xf>
    <xf numFmtId="164" fontId="2" fillId="0" borderId="59" xfId="0" applyNumberFormat="1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57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164" fontId="3" fillId="0" borderId="0" xfId="0" applyNumberFormat="1" applyFont="1" applyBorder="1" applyAlignment="1">
      <alignment horizontal="left" vertical="center"/>
    </xf>
    <xf numFmtId="0" fontId="3" fillId="0" borderId="0" xfId="0" applyNumberFormat="1" applyFont="1" applyAlignment="1">
      <alignment horizontal="center" vertical="center"/>
    </xf>
    <xf numFmtId="0" fontId="2" fillId="4" borderId="46" xfId="0" applyFont="1" applyFill="1" applyBorder="1" applyAlignment="1">
      <alignment horizontal="left" vertical="center"/>
    </xf>
    <xf numFmtId="0" fontId="2" fillId="4" borderId="49" xfId="0" applyFont="1" applyFill="1" applyBorder="1" applyAlignment="1">
      <alignment horizontal="center" vertical="center"/>
    </xf>
    <xf numFmtId="164" fontId="2" fillId="4" borderId="60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11" fontId="3" fillId="0" borderId="15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/>
    </xf>
    <xf numFmtId="164" fontId="3" fillId="0" borderId="0" xfId="0" applyNumberFormat="1" applyFont="1" applyFill="1"/>
    <xf numFmtId="164" fontId="3" fillId="0" borderId="0" xfId="0" applyNumberFormat="1" applyFont="1" applyAlignment="1">
      <alignment horizontal="left" vertical="center"/>
    </xf>
    <xf numFmtId="11" fontId="3" fillId="0" borderId="0" xfId="0" applyNumberFormat="1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left" vertical="center"/>
    </xf>
    <xf numFmtId="0" fontId="3" fillId="0" borderId="29" xfId="0" applyFont="1" applyFill="1" applyBorder="1" applyAlignment="1">
      <alignment horizontal="center" vertical="center"/>
    </xf>
    <xf numFmtId="0" fontId="3" fillId="0" borderId="51" xfId="0" applyFont="1" applyFill="1" applyBorder="1" applyAlignment="1">
      <alignment horizontal="left" vertical="center"/>
    </xf>
    <xf numFmtId="0" fontId="3" fillId="0" borderId="40" xfId="0" applyFont="1" applyFill="1" applyBorder="1"/>
    <xf numFmtId="0" fontId="3" fillId="0" borderId="61" xfId="0" applyFont="1" applyFill="1" applyBorder="1" applyAlignment="1">
      <alignment vertical="center"/>
    </xf>
    <xf numFmtId="0" fontId="3" fillId="0" borderId="62" xfId="0" applyFont="1" applyFill="1" applyBorder="1" applyAlignment="1">
      <alignment vertical="center"/>
    </xf>
    <xf numFmtId="0" fontId="3" fillId="0" borderId="0" xfId="0" applyNumberFormat="1" applyFont="1" applyBorder="1" applyAlignment="1">
      <alignment horizontal="center" vertical="center"/>
    </xf>
    <xf numFmtId="167" fontId="3" fillId="0" borderId="0" xfId="0" applyNumberFormat="1" applyFont="1" applyBorder="1" applyAlignment="1">
      <alignment horizontal="center" vertical="center"/>
    </xf>
    <xf numFmtId="0" fontId="2" fillId="4" borderId="60" xfId="0" applyFont="1" applyFill="1" applyBorder="1" applyAlignment="1">
      <alignment horizontal="center" vertical="center"/>
    </xf>
    <xf numFmtId="0" fontId="3" fillId="0" borderId="42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3" fillId="0" borderId="44" xfId="0" applyFont="1" applyBorder="1" applyAlignment="1">
      <alignment horizontal="center"/>
    </xf>
    <xf numFmtId="0" fontId="2" fillId="4" borderId="49" xfId="0" applyFont="1" applyFill="1" applyBorder="1" applyAlignment="1">
      <alignment horizontal="center" wrapText="1"/>
    </xf>
    <xf numFmtId="0" fontId="2" fillId="4" borderId="60" xfId="0" applyFont="1" applyFill="1" applyBorder="1" applyAlignment="1">
      <alignment horizontal="center" wrapText="1"/>
    </xf>
    <xf numFmtId="0" fontId="3" fillId="0" borderId="0" xfId="0" applyFont="1" applyAlignment="1">
      <alignment wrapText="1"/>
    </xf>
    <xf numFmtId="164" fontId="2" fillId="0" borderId="0" xfId="0" applyNumberFormat="1" applyFont="1" applyBorder="1" applyAlignment="1">
      <alignment wrapText="1"/>
    </xf>
    <xf numFmtId="11" fontId="3" fillId="0" borderId="15" xfId="0" applyNumberFormat="1" applyFont="1" applyBorder="1" applyAlignment="1">
      <alignment horizontal="center" vertical="top" wrapText="1"/>
    </xf>
    <xf numFmtId="0" fontId="3" fillId="0" borderId="40" xfId="0" applyFont="1" applyBorder="1" applyAlignment="1">
      <alignment vertical="top" wrapText="1"/>
    </xf>
    <xf numFmtId="0" fontId="3" fillId="0" borderId="42" xfId="0" applyFont="1" applyBorder="1" applyAlignment="1">
      <alignment vertical="top" wrapText="1"/>
    </xf>
    <xf numFmtId="0" fontId="2" fillId="4" borderId="63" xfId="0" applyFont="1" applyFill="1" applyBorder="1" applyAlignment="1">
      <alignment wrapText="1"/>
    </xf>
    <xf numFmtId="0" fontId="2" fillId="4" borderId="64" xfId="0" applyFont="1" applyFill="1" applyBorder="1" applyAlignment="1">
      <alignment horizontal="center" wrapText="1"/>
    </xf>
    <xf numFmtId="0" fontId="3" fillId="0" borderId="15" xfId="0" applyFont="1" applyBorder="1" applyAlignment="1">
      <alignment horizontal="center" vertical="top" wrapText="1"/>
    </xf>
    <xf numFmtId="0" fontId="3" fillId="0" borderId="39" xfId="0" applyFont="1" applyBorder="1" applyAlignment="1">
      <alignment horizontal="center" vertical="top" wrapText="1"/>
    </xf>
    <xf numFmtId="0" fontId="3" fillId="0" borderId="43" xfId="0" applyFont="1" applyBorder="1" applyAlignment="1">
      <alignment horizontal="center" vertical="top" wrapText="1"/>
    </xf>
    <xf numFmtId="0" fontId="3" fillId="0" borderId="44" xfId="0" applyFont="1" applyBorder="1" applyAlignment="1">
      <alignment horizontal="center" vertical="top" wrapText="1"/>
    </xf>
    <xf numFmtId="0" fontId="2" fillId="4" borderId="65" xfId="0" applyFont="1" applyFill="1" applyBorder="1" applyAlignment="1">
      <alignment horizontal="center" wrapText="1"/>
    </xf>
    <xf numFmtId="0" fontId="2" fillId="4" borderId="46" xfId="0" applyFont="1" applyFill="1" applyBorder="1" applyAlignment="1">
      <alignment horizontal="left" wrapText="1"/>
    </xf>
    <xf numFmtId="0" fontId="3" fillId="0" borderId="15" xfId="0" applyFont="1" applyBorder="1" applyAlignment="1">
      <alignment horizontal="left" wrapText="1"/>
    </xf>
    <xf numFmtId="0" fontId="3" fillId="0" borderId="15" xfId="0" applyFont="1" applyBorder="1" applyAlignment="1">
      <alignment horizontal="center" wrapText="1"/>
    </xf>
    <xf numFmtId="3" fontId="3" fillId="0" borderId="15" xfId="0" applyNumberFormat="1" applyFont="1" applyBorder="1" applyAlignment="1">
      <alignment horizontal="center"/>
    </xf>
    <xf numFmtId="3" fontId="3" fillId="0" borderId="0" xfId="0" applyNumberFormat="1" applyFont="1" applyBorder="1" applyAlignment="1">
      <alignment horizontal="center"/>
    </xf>
    <xf numFmtId="0" fontId="3" fillId="0" borderId="66" xfId="0" applyFont="1" applyFill="1" applyBorder="1" applyAlignment="1">
      <alignment horizontal="center"/>
    </xf>
    <xf numFmtId="0" fontId="3" fillId="0" borderId="67" xfId="0" applyFont="1" applyBorder="1" applyAlignment="1">
      <alignment horizontal="left" vertical="center"/>
    </xf>
    <xf numFmtId="165" fontId="3" fillId="0" borderId="15" xfId="0" applyNumberFormat="1" applyFont="1" applyBorder="1"/>
    <xf numFmtId="11" fontId="3" fillId="0" borderId="15" xfId="0" applyNumberFormat="1" applyFont="1" applyBorder="1"/>
    <xf numFmtId="0" fontId="3" fillId="0" borderId="0" xfId="0" applyFont="1" applyFill="1" applyBorder="1"/>
    <xf numFmtId="0" fontId="21" fillId="6" borderId="15" xfId="0" applyFont="1" applyFill="1" applyBorder="1" applyAlignment="1">
      <alignment horizontal="center"/>
    </xf>
    <xf numFmtId="0" fontId="2" fillId="0" borderId="67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64" fontId="2" fillId="0" borderId="1" xfId="0" applyNumberFormat="1" applyFont="1" applyBorder="1" applyAlignment="1">
      <alignment horizontal="center" vertical="center" wrapText="1"/>
    </xf>
    <xf numFmtId="164" fontId="3" fillId="0" borderId="18" xfId="0" applyNumberFormat="1" applyFont="1" applyBorder="1" applyAlignment="1">
      <alignment horizontal="center" vertical="center"/>
    </xf>
    <xf numFmtId="0" fontId="19" fillId="0" borderId="0" xfId="0" applyFont="1" applyBorder="1"/>
    <xf numFmtId="0" fontId="19" fillId="0" borderId="15" xfId="0" applyFont="1" applyBorder="1"/>
    <xf numFmtId="0" fontId="3" fillId="0" borderId="15" xfId="0" applyFont="1" applyBorder="1" applyAlignment="1">
      <alignment vertical="center"/>
    </xf>
    <xf numFmtId="0" fontId="12" fillId="0" borderId="15" xfId="0" applyFont="1" applyBorder="1" applyAlignment="1">
      <alignment horizontal="center" vertical="top" wrapText="1"/>
    </xf>
    <xf numFmtId="0" fontId="21" fillId="6" borderId="15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4" fontId="3" fillId="0" borderId="15" xfId="0" applyNumberFormat="1" applyFont="1" applyBorder="1" applyAlignment="1">
      <alignment vertical="center"/>
    </xf>
    <xf numFmtId="3" fontId="3" fillId="0" borderId="15" xfId="0" applyNumberFormat="1" applyFont="1" applyBorder="1" applyAlignment="1">
      <alignment vertical="center"/>
    </xf>
    <xf numFmtId="0" fontId="3" fillId="7" borderId="0" xfId="0" applyFont="1" applyFill="1"/>
    <xf numFmtId="0" fontId="3" fillId="0" borderId="1" xfId="0" applyFont="1" applyFill="1" applyBorder="1" applyAlignment="1">
      <alignment horizontal="center" vertical="center"/>
    </xf>
    <xf numFmtId="2" fontId="2" fillId="0" borderId="15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left" vertical="center"/>
    </xf>
    <xf numFmtId="0" fontId="3" fillId="8" borderId="0" xfId="0" applyFont="1" applyFill="1"/>
    <xf numFmtId="0" fontId="3" fillId="9" borderId="0" xfId="0" applyFont="1" applyFill="1"/>
    <xf numFmtId="0" fontId="3" fillId="10" borderId="0" xfId="0" applyFont="1" applyFill="1"/>
    <xf numFmtId="0" fontId="3" fillId="0" borderId="67" xfId="0" applyFont="1" applyBorder="1" applyAlignment="1">
      <alignment horizontal="center" vertical="center"/>
    </xf>
    <xf numFmtId="1" fontId="2" fillId="0" borderId="24" xfId="0" applyNumberFormat="1" applyFont="1" applyBorder="1" applyAlignment="1">
      <alignment horizontal="center"/>
    </xf>
    <xf numFmtId="0" fontId="3" fillId="11" borderId="0" xfId="0" applyFont="1" applyFill="1"/>
    <xf numFmtId="0" fontId="3" fillId="11" borderId="9" xfId="0" applyFont="1" applyFill="1" applyBorder="1" applyAlignment="1">
      <alignment horizontal="left" vertical="center"/>
    </xf>
    <xf numFmtId="0" fontId="3" fillId="11" borderId="23" xfId="0" applyFont="1" applyFill="1" applyBorder="1" applyAlignment="1">
      <alignment horizontal="left" vertical="center"/>
    </xf>
    <xf numFmtId="0" fontId="3" fillId="11" borderId="55" xfId="0" applyFont="1" applyFill="1" applyBorder="1" applyAlignment="1">
      <alignment horizontal="left" vertical="center"/>
    </xf>
    <xf numFmtId="0" fontId="3" fillId="11" borderId="55" xfId="0" applyFont="1" applyFill="1" applyBorder="1" applyAlignment="1">
      <alignment horizontal="center" vertical="center"/>
    </xf>
    <xf numFmtId="1" fontId="3" fillId="11" borderId="55" xfId="0" applyNumberFormat="1" applyFont="1" applyFill="1" applyBorder="1" applyAlignment="1">
      <alignment horizontal="center" vertical="center"/>
    </xf>
    <xf numFmtId="1" fontId="3" fillId="11" borderId="54" xfId="0" applyNumberFormat="1" applyFont="1" applyFill="1" applyBorder="1" applyAlignment="1">
      <alignment horizontal="center" vertical="center"/>
    </xf>
    <xf numFmtId="14" fontId="3" fillId="11" borderId="31" xfId="0" applyNumberFormat="1" applyFont="1" applyFill="1" applyBorder="1" applyAlignment="1">
      <alignment horizontal="center" vertical="center"/>
    </xf>
    <xf numFmtId="14" fontId="3" fillId="11" borderId="13" xfId="0" applyNumberFormat="1" applyFont="1" applyFill="1" applyBorder="1" applyAlignment="1">
      <alignment horizontal="center" vertical="center"/>
    </xf>
    <xf numFmtId="2" fontId="3" fillId="11" borderId="26" xfId="0" applyNumberFormat="1" applyFont="1" applyFill="1" applyBorder="1" applyAlignment="1" applyProtection="1">
      <alignment horizontal="center" vertical="center"/>
    </xf>
    <xf numFmtId="2" fontId="3" fillId="11" borderId="23" xfId="0" applyNumberFormat="1" applyFont="1" applyFill="1" applyBorder="1" applyAlignment="1" applyProtection="1">
      <alignment horizontal="center" vertical="center"/>
    </xf>
    <xf numFmtId="2" fontId="3" fillId="11" borderId="55" xfId="0" applyNumberFormat="1" applyFont="1" applyFill="1" applyBorder="1" applyAlignment="1" applyProtection="1">
      <alignment horizontal="center" vertical="center"/>
    </xf>
    <xf numFmtId="2" fontId="3" fillId="11" borderId="23" xfId="0" applyNumberFormat="1" applyFont="1" applyFill="1" applyBorder="1" applyAlignment="1">
      <alignment horizontal="center" vertical="center"/>
    </xf>
    <xf numFmtId="2" fontId="3" fillId="11" borderId="56" xfId="0" applyNumberFormat="1" applyFont="1" applyFill="1" applyBorder="1" applyAlignment="1">
      <alignment horizontal="center" vertical="center"/>
    </xf>
    <xf numFmtId="2" fontId="3" fillId="11" borderId="0" xfId="0" applyNumberFormat="1" applyFont="1" applyFill="1" applyBorder="1" applyAlignment="1">
      <alignment horizontal="center" vertical="center"/>
    </xf>
    <xf numFmtId="2" fontId="3" fillId="11" borderId="68" xfId="0" applyNumberFormat="1" applyFont="1" applyFill="1" applyBorder="1" applyAlignment="1" applyProtection="1">
      <alignment horizontal="center" vertical="center"/>
    </xf>
    <xf numFmtId="0" fontId="3" fillId="11" borderId="23" xfId="0" applyFont="1" applyFill="1" applyBorder="1" applyAlignment="1">
      <alignment horizontal="center" vertical="center"/>
    </xf>
    <xf numFmtId="164" fontId="3" fillId="11" borderId="26" xfId="0" applyNumberFormat="1" applyFont="1" applyFill="1" applyBorder="1" applyAlignment="1">
      <alignment horizontal="center" vertical="center"/>
    </xf>
    <xf numFmtId="164" fontId="3" fillId="11" borderId="23" xfId="0" applyNumberFormat="1" applyFont="1" applyFill="1" applyBorder="1" applyAlignment="1">
      <alignment horizontal="center" vertical="center"/>
    </xf>
    <xf numFmtId="164" fontId="3" fillId="11" borderId="55" xfId="0" applyNumberFormat="1" applyFont="1" applyFill="1" applyBorder="1" applyAlignment="1">
      <alignment horizontal="center" vertical="center"/>
    </xf>
    <xf numFmtId="164" fontId="3" fillId="11" borderId="51" xfId="0" applyNumberFormat="1" applyFont="1" applyFill="1" applyBorder="1"/>
    <xf numFmtId="164" fontId="3" fillId="11" borderId="23" xfId="0" applyNumberFormat="1" applyFont="1" applyFill="1" applyBorder="1"/>
    <xf numFmtId="164" fontId="3" fillId="11" borderId="55" xfId="0" applyNumberFormat="1" applyFont="1" applyFill="1" applyBorder="1"/>
    <xf numFmtId="164" fontId="3" fillId="11" borderId="0" xfId="0" applyNumberFormat="1" applyFont="1" applyFill="1" applyBorder="1"/>
    <xf numFmtId="0" fontId="3" fillId="11" borderId="0" xfId="0" applyFont="1" applyFill="1" applyBorder="1"/>
    <xf numFmtId="0" fontId="2" fillId="0" borderId="11" xfId="0" applyFont="1" applyBorder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2" fillId="0" borderId="69" xfId="0" applyFont="1" applyBorder="1" applyAlignment="1">
      <alignment horizontal="center" vertical="center"/>
    </xf>
    <xf numFmtId="2" fontId="2" fillId="0" borderId="29" xfId="0" applyNumberFormat="1" applyFont="1" applyBorder="1" applyAlignment="1">
      <alignment horizontal="center" vertical="center"/>
    </xf>
    <xf numFmtId="164" fontId="2" fillId="0" borderId="29" xfId="0" applyNumberFormat="1" applyFont="1" applyBorder="1" applyAlignment="1">
      <alignment horizontal="center" vertical="center"/>
    </xf>
    <xf numFmtId="1" fontId="2" fillId="0" borderId="69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" fontId="2" fillId="0" borderId="70" xfId="0" applyNumberFormat="1" applyFont="1" applyBorder="1" applyAlignment="1">
      <alignment horizontal="center" vertical="center"/>
    </xf>
    <xf numFmtId="164" fontId="3" fillId="11" borderId="68" xfId="0" applyNumberFormat="1" applyFont="1" applyFill="1" applyBorder="1" applyAlignment="1">
      <alignment horizontal="center" vertical="center"/>
    </xf>
    <xf numFmtId="0" fontId="3" fillId="12" borderId="0" xfId="0" applyFont="1" applyFill="1"/>
    <xf numFmtId="0" fontId="3" fillId="0" borderId="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left"/>
    </xf>
    <xf numFmtId="0" fontId="3" fillId="0" borderId="15" xfId="0" applyFont="1" applyFill="1" applyBorder="1" applyAlignment="1">
      <alignment horizontal="left" wrapText="1"/>
    </xf>
    <xf numFmtId="0" fontId="2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 wrapText="1"/>
    </xf>
    <xf numFmtId="0" fontId="2" fillId="13" borderId="15" xfId="0" applyFont="1" applyFill="1" applyBorder="1" applyAlignment="1">
      <alignment horizontal="center" vertical="top" wrapText="1"/>
    </xf>
    <xf numFmtId="0" fontId="21" fillId="6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 wrapText="1"/>
    </xf>
    <xf numFmtId="0" fontId="2" fillId="0" borderId="15" xfId="0" applyFont="1" applyFill="1" applyBorder="1" applyAlignment="1">
      <alignment horizontal="center" vertical="top" wrapText="1"/>
    </xf>
    <xf numFmtId="0" fontId="3" fillId="0" borderId="71" xfId="0" applyFont="1" applyBorder="1" applyAlignment="1">
      <alignment wrapText="1"/>
    </xf>
    <xf numFmtId="0" fontId="3" fillId="0" borderId="71" xfId="0" applyFont="1" applyBorder="1"/>
    <xf numFmtId="14" fontId="3" fillId="14" borderId="31" xfId="0" applyNumberFormat="1" applyFont="1" applyFill="1" applyBorder="1" applyAlignment="1">
      <alignment horizontal="center" vertical="center"/>
    </xf>
    <xf numFmtId="14" fontId="3" fillId="14" borderId="13" xfId="0" applyNumberFormat="1" applyFont="1" applyFill="1" applyBorder="1" applyAlignment="1">
      <alignment horizontal="center" vertical="center"/>
    </xf>
    <xf numFmtId="14" fontId="3" fillId="14" borderId="54" xfId="0" applyNumberFormat="1" applyFont="1" applyFill="1" applyBorder="1" applyAlignment="1">
      <alignment horizontal="center" vertical="center"/>
    </xf>
    <xf numFmtId="14" fontId="3" fillId="14" borderId="72" xfId="0" applyNumberFormat="1" applyFont="1" applyFill="1" applyBorder="1" applyAlignment="1">
      <alignment horizontal="center" vertical="center"/>
    </xf>
    <xf numFmtId="14" fontId="3" fillId="14" borderId="51" xfId="0" applyNumberFormat="1" applyFont="1" applyFill="1" applyBorder="1" applyAlignment="1">
      <alignment horizontal="center" vertical="center"/>
    </xf>
    <xf numFmtId="14" fontId="3" fillId="11" borderId="39" xfId="0" applyNumberFormat="1" applyFont="1" applyFill="1" applyBorder="1" applyAlignment="1">
      <alignment horizontal="center" vertical="center"/>
    </xf>
    <xf numFmtId="14" fontId="3" fillId="11" borderId="40" xfId="0" applyNumberFormat="1" applyFont="1" applyFill="1" applyBorder="1" applyAlignment="1">
      <alignment horizontal="center" vertical="center"/>
    </xf>
    <xf numFmtId="0" fontId="2" fillId="0" borderId="73" xfId="0" applyFont="1" applyBorder="1" applyAlignment="1">
      <alignment horizontal="left" vertical="center"/>
    </xf>
    <xf numFmtId="14" fontId="3" fillId="14" borderId="74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left"/>
    </xf>
    <xf numFmtId="14" fontId="3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horizontal="left"/>
    </xf>
    <xf numFmtId="164" fontId="2" fillId="0" borderId="0" xfId="0" applyNumberFormat="1" applyFont="1" applyFill="1"/>
    <xf numFmtId="164" fontId="2" fillId="0" borderId="0" xfId="0" applyNumberFormat="1" applyFont="1" applyFill="1" applyAlignment="1">
      <alignment horizontal="center" vertical="center"/>
    </xf>
    <xf numFmtId="2" fontId="3" fillId="0" borderId="0" xfId="0" applyNumberFormat="1" applyFont="1" applyFill="1" applyAlignment="1">
      <alignment horizontal="center" vertical="center"/>
    </xf>
    <xf numFmtId="2" fontId="3" fillId="0" borderId="0" xfId="0" applyNumberFormat="1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/>
    <xf numFmtId="164" fontId="2" fillId="0" borderId="0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 vertical="center"/>
    </xf>
    <xf numFmtId="164" fontId="2" fillId="0" borderId="0" xfId="0" applyNumberFormat="1" applyFont="1" applyFill="1" applyBorder="1"/>
    <xf numFmtId="0" fontId="2" fillId="0" borderId="0" xfId="0" applyFont="1" applyFill="1" applyBorder="1"/>
    <xf numFmtId="164" fontId="2" fillId="0" borderId="0" xfId="0" applyNumberFormat="1" applyFont="1" applyFill="1" applyBorder="1" applyAlignment="1">
      <alignment horizontal="center" vertical="center"/>
    </xf>
    <xf numFmtId="0" fontId="3" fillId="0" borderId="8" xfId="0" quotePrefix="1" applyFont="1" applyBorder="1" applyAlignment="1">
      <alignment horizontal="left" vertical="center"/>
    </xf>
    <xf numFmtId="1" fontId="2" fillId="0" borderId="0" xfId="0" applyNumberFormat="1" applyFont="1" applyBorder="1"/>
    <xf numFmtId="1" fontId="2" fillId="0" borderId="27" xfId="0" applyNumberFormat="1" applyFont="1" applyBorder="1"/>
    <xf numFmtId="1" fontId="3" fillId="0" borderId="29" xfId="0" applyNumberFormat="1" applyFont="1" applyBorder="1" applyAlignment="1">
      <alignment horizontal="center"/>
    </xf>
    <xf numFmtId="2" fontId="3" fillId="10" borderId="8" xfId="0" applyNumberFormat="1" applyFont="1" applyFill="1" applyBorder="1" applyAlignment="1">
      <alignment horizontal="center"/>
    </xf>
    <xf numFmtId="2" fontId="3" fillId="10" borderId="0" xfId="0" applyNumberFormat="1" applyFont="1" applyFill="1" applyBorder="1" applyAlignment="1">
      <alignment horizontal="center"/>
    </xf>
    <xf numFmtId="2" fontId="3" fillId="10" borderId="24" xfId="0" applyNumberFormat="1" applyFont="1" applyFill="1" applyBorder="1" applyAlignment="1">
      <alignment horizontal="center"/>
    </xf>
    <xf numFmtId="2" fontId="3" fillId="12" borderId="8" xfId="0" applyNumberFormat="1" applyFont="1" applyFill="1" applyBorder="1" applyAlignment="1">
      <alignment horizontal="center"/>
    </xf>
    <xf numFmtId="2" fontId="3" fillId="12" borderId="0" xfId="0" applyNumberFormat="1" applyFont="1" applyFill="1" applyBorder="1" applyAlignment="1">
      <alignment horizontal="center"/>
    </xf>
    <xf numFmtId="2" fontId="3" fillId="12" borderId="24" xfId="0" applyNumberFormat="1" applyFont="1" applyFill="1" applyBorder="1" applyAlignment="1">
      <alignment horizontal="center"/>
    </xf>
    <xf numFmtId="2" fontId="3" fillId="7" borderId="8" xfId="0" applyNumberFormat="1" applyFont="1" applyFill="1" applyBorder="1" applyAlignment="1">
      <alignment horizontal="center"/>
    </xf>
    <xf numFmtId="2" fontId="3" fillId="7" borderId="0" xfId="0" applyNumberFormat="1" applyFont="1" applyFill="1" applyBorder="1" applyAlignment="1">
      <alignment horizontal="center"/>
    </xf>
    <xf numFmtId="2" fontId="3" fillId="7" borderId="24" xfId="0" applyNumberFormat="1" applyFont="1" applyFill="1" applyBorder="1" applyAlignment="1">
      <alignment horizontal="center"/>
    </xf>
    <xf numFmtId="2" fontId="3" fillId="11" borderId="8" xfId="0" applyNumberFormat="1" applyFont="1" applyFill="1" applyBorder="1" applyAlignment="1">
      <alignment horizontal="center"/>
    </xf>
    <xf numFmtId="2" fontId="3" fillId="11" borderId="0" xfId="0" applyNumberFormat="1" applyFont="1" applyFill="1" applyBorder="1" applyAlignment="1">
      <alignment horizontal="center"/>
    </xf>
    <xf numFmtId="2" fontId="3" fillId="11" borderId="24" xfId="0" applyNumberFormat="1" applyFont="1" applyFill="1" applyBorder="1" applyAlignment="1">
      <alignment horizontal="center"/>
    </xf>
    <xf numFmtId="2" fontId="3" fillId="8" borderId="8" xfId="0" applyNumberFormat="1" applyFont="1" applyFill="1" applyBorder="1" applyAlignment="1">
      <alignment horizontal="center"/>
    </xf>
    <xf numFmtId="2" fontId="3" fillId="8" borderId="0" xfId="0" applyNumberFormat="1" applyFont="1" applyFill="1" applyBorder="1" applyAlignment="1">
      <alignment horizontal="center"/>
    </xf>
    <xf numFmtId="2" fontId="3" fillId="8" borderId="24" xfId="0" applyNumberFormat="1" applyFont="1" applyFill="1" applyBorder="1" applyAlignment="1">
      <alignment horizontal="center"/>
    </xf>
    <xf numFmtId="2" fontId="3" fillId="0" borderId="24" xfId="0" applyNumberFormat="1" applyFont="1" applyBorder="1" applyAlignment="1">
      <alignment horizontal="center"/>
    </xf>
    <xf numFmtId="2" fontId="3" fillId="0" borderId="55" xfId="0" applyNumberFormat="1" applyFont="1" applyBorder="1" applyAlignment="1">
      <alignment horizontal="center"/>
    </xf>
    <xf numFmtId="2" fontId="3" fillId="0" borderId="68" xfId="0" applyNumberFormat="1" applyFont="1" applyBorder="1" applyAlignment="1">
      <alignment horizontal="center"/>
    </xf>
    <xf numFmtId="2" fontId="3" fillId="0" borderId="26" xfId="0" applyNumberFormat="1" applyFont="1" applyBorder="1" applyAlignment="1">
      <alignment horizontal="center"/>
    </xf>
    <xf numFmtId="0" fontId="3" fillId="0" borderId="55" xfId="0" applyFont="1" applyBorder="1" applyAlignment="1">
      <alignment horizontal="center"/>
    </xf>
    <xf numFmtId="0" fontId="3" fillId="0" borderId="68" xfId="0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8" xfId="0" applyFont="1" applyFill="1" applyBorder="1"/>
    <xf numFmtId="4" fontId="3" fillId="0" borderId="15" xfId="0" applyNumberFormat="1" applyFont="1" applyBorder="1" applyAlignment="1">
      <alignment horizontal="center"/>
    </xf>
    <xf numFmtId="4" fontId="3" fillId="0" borderId="75" xfId="0" applyNumberFormat="1" applyFont="1" applyBorder="1" applyAlignment="1">
      <alignment horizontal="center" vertical="center"/>
    </xf>
    <xf numFmtId="4" fontId="3" fillId="0" borderId="20" xfId="0" applyNumberFormat="1" applyFont="1" applyBorder="1" applyAlignment="1">
      <alignment horizontal="center" vertical="center"/>
    </xf>
    <xf numFmtId="4" fontId="3" fillId="0" borderId="76" xfId="0" applyNumberFormat="1" applyFont="1" applyBorder="1" applyAlignment="1">
      <alignment horizontal="center" vertical="center"/>
    </xf>
    <xf numFmtId="4" fontId="2" fillId="0" borderId="77" xfId="0" applyNumberFormat="1" applyFont="1" applyBorder="1" applyAlignment="1">
      <alignment horizontal="center" vertical="center"/>
    </xf>
    <xf numFmtId="0" fontId="2" fillId="0" borderId="73" xfId="0" applyFont="1" applyFill="1" applyBorder="1" applyAlignment="1">
      <alignment horizontal="left" vertical="center"/>
    </xf>
    <xf numFmtId="0" fontId="3" fillId="0" borderId="78" xfId="0" quotePrefix="1" applyFont="1" applyFill="1" applyBorder="1" applyAlignment="1">
      <alignment horizontal="left" vertical="center"/>
    </xf>
    <xf numFmtId="0" fontId="3" fillId="0" borderId="78" xfId="0" applyFont="1" applyFill="1" applyBorder="1" applyAlignment="1">
      <alignment horizontal="center" vertical="center"/>
    </xf>
    <xf numFmtId="0" fontId="3" fillId="0" borderId="8" xfId="0" quotePrefix="1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29" xfId="0" quotePrefix="1" applyFont="1" applyFill="1" applyBorder="1" applyAlignment="1">
      <alignment horizontal="center" vertical="center"/>
    </xf>
    <xf numFmtId="0" fontId="3" fillId="14" borderId="78" xfId="0" applyFont="1" applyFill="1" applyBorder="1" applyAlignment="1">
      <alignment horizontal="left" vertical="center"/>
    </xf>
    <xf numFmtId="0" fontId="3" fillId="14" borderId="8" xfId="0" applyFont="1" applyFill="1" applyBorder="1" applyAlignment="1">
      <alignment horizontal="left" vertical="center"/>
    </xf>
    <xf numFmtId="0" fontId="3" fillId="14" borderId="8" xfId="0" applyFont="1" applyFill="1" applyBorder="1"/>
    <xf numFmtId="0" fontId="3" fillId="14" borderId="8" xfId="0" applyFont="1" applyFill="1" applyBorder="1" applyAlignment="1">
      <alignment horizontal="center" vertical="center"/>
    </xf>
    <xf numFmtId="0" fontId="3" fillId="14" borderId="8" xfId="0" quotePrefix="1" applyFont="1" applyFill="1" applyBorder="1" applyAlignment="1">
      <alignment horizontal="center" vertical="center"/>
    </xf>
    <xf numFmtId="0" fontId="3" fillId="14" borderId="78" xfId="0" applyFont="1" applyFill="1" applyBorder="1" applyAlignment="1">
      <alignment horizontal="center" vertical="center"/>
    </xf>
    <xf numFmtId="1" fontId="3" fillId="14" borderId="78" xfId="0" applyNumberFormat="1" applyFont="1" applyFill="1" applyBorder="1" applyAlignment="1">
      <alignment horizontal="center" vertical="center"/>
    </xf>
    <xf numFmtId="1" fontId="3" fillId="14" borderId="72" xfId="0" applyNumberFormat="1" applyFont="1" applyFill="1" applyBorder="1" applyAlignment="1">
      <alignment horizontal="center" vertical="center"/>
    </xf>
    <xf numFmtId="1" fontId="3" fillId="14" borderId="8" xfId="0" applyNumberFormat="1" applyFont="1" applyFill="1" applyBorder="1" applyAlignment="1">
      <alignment horizontal="center" vertical="center"/>
    </xf>
    <xf numFmtId="1" fontId="3" fillId="14" borderId="13" xfId="0" applyNumberFormat="1" applyFont="1" applyFill="1" applyBorder="1" applyAlignment="1">
      <alignment horizontal="center" vertical="center"/>
    </xf>
    <xf numFmtId="0" fontId="3" fillId="14" borderId="11" xfId="0" quotePrefix="1" applyFont="1" applyFill="1" applyBorder="1" applyAlignment="1">
      <alignment horizontal="center" vertical="center"/>
    </xf>
    <xf numFmtId="0" fontId="3" fillId="14" borderId="11" xfId="0" applyFont="1" applyFill="1" applyBorder="1" applyAlignment="1">
      <alignment horizontal="center" vertical="center"/>
    </xf>
    <xf numFmtId="1" fontId="3" fillId="14" borderId="12" xfId="0" applyNumberFormat="1" applyFont="1" applyFill="1" applyBorder="1" applyAlignment="1">
      <alignment horizontal="center" vertical="center"/>
    </xf>
    <xf numFmtId="2" fontId="3" fillId="0" borderId="79" xfId="0" applyNumberFormat="1" applyFont="1" applyFill="1" applyBorder="1" applyAlignment="1">
      <alignment horizontal="center" vertical="center"/>
    </xf>
    <xf numFmtId="2" fontId="3" fillId="0" borderId="38" xfId="0" applyNumberFormat="1" applyFont="1" applyFill="1" applyBorder="1" applyAlignment="1">
      <alignment horizontal="center" vertical="center"/>
    </xf>
    <xf numFmtId="2" fontId="3" fillId="0" borderId="38" xfId="0" applyNumberFormat="1" applyFont="1" applyFill="1" applyBorder="1" applyAlignment="1" applyProtection="1">
      <alignment horizontal="center" vertical="center"/>
    </xf>
    <xf numFmtId="2" fontId="3" fillId="0" borderId="78" xfId="0" applyNumberFormat="1" applyFont="1" applyFill="1" applyBorder="1" applyAlignment="1" applyProtection="1">
      <alignment horizontal="center" vertical="center"/>
    </xf>
    <xf numFmtId="2" fontId="3" fillId="0" borderId="80" xfId="0" applyNumberFormat="1" applyFont="1" applyFill="1" applyBorder="1" applyAlignment="1">
      <alignment horizontal="center" vertical="center"/>
    </xf>
    <xf numFmtId="2" fontId="3" fillId="0" borderId="28" xfId="0" applyNumberFormat="1" applyFont="1" applyFill="1" applyBorder="1" applyAlignment="1">
      <alignment horizontal="center" vertical="center"/>
    </xf>
    <xf numFmtId="164" fontId="3" fillId="0" borderId="58" xfId="0" applyNumberFormat="1" applyFont="1" applyBorder="1" applyAlignment="1">
      <alignment horizontal="center"/>
    </xf>
    <xf numFmtId="164" fontId="3" fillId="0" borderId="59" xfId="0" applyNumberFormat="1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2" fontId="3" fillId="0" borderId="17" xfId="0" applyNumberFormat="1" applyFont="1" applyBorder="1" applyAlignment="1">
      <alignment horizontal="center"/>
    </xf>
    <xf numFmtId="2" fontId="3" fillId="0" borderId="81" xfId="0" applyNumberFormat="1" applyFont="1" applyBorder="1" applyAlignment="1">
      <alignment horizontal="center"/>
    </xf>
    <xf numFmtId="164" fontId="3" fillId="11" borderId="23" xfId="0" applyNumberFormat="1" applyFont="1" applyFill="1" applyBorder="1" applyAlignment="1">
      <alignment horizontal="center"/>
    </xf>
    <xf numFmtId="164" fontId="3" fillId="11" borderId="56" xfId="0" applyNumberFormat="1" applyFont="1" applyFill="1" applyBorder="1" applyAlignment="1">
      <alignment horizontal="center"/>
    </xf>
    <xf numFmtId="164" fontId="3" fillId="0" borderId="12" xfId="0" quotePrefix="1" applyNumberFormat="1" applyFont="1" applyFill="1" applyBorder="1" applyAlignment="1">
      <alignment horizontal="center" vertical="center"/>
    </xf>
    <xf numFmtId="164" fontId="3" fillId="0" borderId="54" xfId="0" quotePrefix="1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3" fontId="22" fillId="0" borderId="15" xfId="0" applyNumberFormat="1" applyFont="1" applyBorder="1" applyAlignment="1">
      <alignment horizontal="right" vertical="center"/>
    </xf>
    <xf numFmtId="0" fontId="22" fillId="0" borderId="15" xfId="0" applyFont="1" applyBorder="1" applyAlignment="1"/>
    <xf numFmtId="4" fontId="22" fillId="0" borderId="15" xfId="0" applyNumberFormat="1" applyFont="1" applyBorder="1" applyAlignment="1">
      <alignment horizontal="left"/>
    </xf>
    <xf numFmtId="4" fontId="22" fillId="0" borderId="15" xfId="0" applyNumberFormat="1" applyFont="1" applyFill="1" applyBorder="1" applyAlignment="1">
      <alignment horizontal="left"/>
    </xf>
    <xf numFmtId="166" fontId="3" fillId="0" borderId="15" xfId="0" applyNumberFormat="1" applyFont="1" applyFill="1" applyBorder="1" applyAlignment="1">
      <alignment horizontal="center" vertical="center"/>
    </xf>
    <xf numFmtId="165" fontId="3" fillId="0" borderId="15" xfId="0" applyNumberFormat="1" applyFont="1" applyFill="1" applyBorder="1" applyAlignment="1">
      <alignment horizontal="center" vertical="center"/>
    </xf>
    <xf numFmtId="2" fontId="3" fillId="0" borderId="15" xfId="0" applyNumberFormat="1" applyFont="1" applyFill="1" applyBorder="1" applyAlignment="1">
      <alignment horizontal="center" vertical="center"/>
    </xf>
    <xf numFmtId="0" fontId="3" fillId="0" borderId="29" xfId="0" applyNumberFormat="1" applyFont="1" applyFill="1" applyBorder="1" applyAlignment="1">
      <alignment horizontal="center" vertical="center"/>
    </xf>
    <xf numFmtId="0" fontId="3" fillId="0" borderId="23" xfId="0" applyNumberFormat="1" applyFont="1" applyFill="1" applyBorder="1" applyAlignment="1">
      <alignment horizontal="center" vertical="center"/>
    </xf>
    <xf numFmtId="164" fontId="3" fillId="0" borderId="23" xfId="0" applyNumberFormat="1" applyFont="1" applyFill="1" applyBorder="1" applyAlignment="1">
      <alignment horizontal="center" vertical="center"/>
    </xf>
    <xf numFmtId="0" fontId="19" fillId="0" borderId="43" xfId="1" applyFont="1" applyFill="1" applyBorder="1" applyAlignment="1">
      <alignment horizontal="center" vertical="top"/>
    </xf>
    <xf numFmtId="0" fontId="3" fillId="0" borderId="40" xfId="0" applyFont="1" applyFill="1" applyBorder="1" applyAlignment="1">
      <alignment vertical="top" wrapText="1"/>
    </xf>
    <xf numFmtId="0" fontId="3" fillId="0" borderId="39" xfId="0" applyFont="1" applyFill="1" applyBorder="1" applyAlignment="1">
      <alignment horizontal="center" vertical="top" wrapText="1"/>
    </xf>
    <xf numFmtId="164" fontId="3" fillId="0" borderId="29" xfId="0" applyNumberFormat="1" applyFont="1" applyFill="1" applyBorder="1" applyAlignment="1">
      <alignment horizontal="center" vertical="center"/>
    </xf>
    <xf numFmtId="0" fontId="2" fillId="4" borderId="57" xfId="0" applyFont="1" applyFill="1" applyBorder="1" applyAlignment="1">
      <alignment horizontal="center" vertical="center" wrapText="1"/>
    </xf>
    <xf numFmtId="1" fontId="2" fillId="4" borderId="57" xfId="0" applyNumberFormat="1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wrapText="1"/>
    </xf>
    <xf numFmtId="0" fontId="3" fillId="0" borderId="82" xfId="0" applyFont="1" applyBorder="1" applyAlignment="1">
      <alignment horizontal="left"/>
    </xf>
    <xf numFmtId="0" fontId="3" fillId="0" borderId="58" xfId="0" applyFont="1" applyBorder="1" applyAlignment="1">
      <alignment horizontal="left" vertical="center"/>
    </xf>
    <xf numFmtId="2" fontId="3" fillId="0" borderId="36" xfId="0" applyNumberFormat="1" applyFont="1" applyFill="1" applyBorder="1" applyAlignment="1">
      <alignment horizontal="center" vertical="center"/>
    </xf>
    <xf numFmtId="164" fontId="3" fillId="11" borderId="26" xfId="0" applyNumberFormat="1" applyFont="1" applyFill="1" applyBorder="1"/>
    <xf numFmtId="2" fontId="3" fillId="0" borderId="83" xfId="0" applyNumberFormat="1" applyFont="1" applyFill="1" applyBorder="1"/>
    <xf numFmtId="2" fontId="3" fillId="0" borderId="84" xfId="0" applyNumberFormat="1" applyFont="1" applyFill="1" applyBorder="1" applyAlignment="1">
      <alignment horizontal="center" vertical="center"/>
    </xf>
    <xf numFmtId="2" fontId="3" fillId="11" borderId="54" xfId="0" applyNumberFormat="1" applyFont="1" applyFill="1" applyBorder="1" applyAlignment="1" applyProtection="1">
      <alignment horizontal="center" vertical="center"/>
    </xf>
    <xf numFmtId="164" fontId="3" fillId="11" borderId="54" xfId="0" applyNumberFormat="1" applyFont="1" applyFill="1" applyBorder="1" applyAlignment="1">
      <alignment horizontal="center" vertical="center"/>
    </xf>
    <xf numFmtId="2" fontId="3" fillId="0" borderId="13" xfId="0" applyNumberFormat="1" applyFont="1" applyFill="1" applyBorder="1" applyAlignment="1" applyProtection="1">
      <alignment horizontal="center" vertical="center"/>
    </xf>
    <xf numFmtId="2" fontId="2" fillId="0" borderId="84" xfId="0" applyNumberFormat="1" applyFont="1" applyFill="1" applyBorder="1" applyAlignment="1">
      <alignment horizontal="center" vertical="center"/>
    </xf>
    <xf numFmtId="2" fontId="3" fillId="0" borderId="54" xfId="0" applyNumberFormat="1" applyFont="1" applyFill="1" applyBorder="1" applyAlignment="1">
      <alignment horizontal="center" vertical="center"/>
    </xf>
    <xf numFmtId="2" fontId="2" fillId="0" borderId="61" xfId="0" applyNumberFormat="1" applyFont="1" applyFill="1" applyBorder="1" applyAlignment="1">
      <alignment horizontal="center" vertical="center"/>
    </xf>
    <xf numFmtId="2" fontId="3" fillId="0" borderId="85" xfId="0" applyNumberFormat="1" applyFont="1" applyFill="1" applyBorder="1" applyAlignment="1">
      <alignment horizontal="center" vertical="center"/>
    </xf>
    <xf numFmtId="2" fontId="3" fillId="0" borderId="86" xfId="0" applyNumberFormat="1" applyFont="1" applyFill="1" applyBorder="1" applyAlignment="1">
      <alignment horizontal="center" vertical="center"/>
    </xf>
    <xf numFmtId="2" fontId="2" fillId="0" borderId="86" xfId="0" applyNumberFormat="1" applyFont="1" applyFill="1" applyBorder="1" applyAlignment="1">
      <alignment horizontal="center" vertical="center"/>
    </xf>
    <xf numFmtId="2" fontId="3" fillId="0" borderId="87" xfId="0" applyNumberFormat="1" applyFont="1" applyBorder="1" applyAlignment="1">
      <alignment horizontal="center" vertical="center"/>
    </xf>
    <xf numFmtId="2" fontId="2" fillId="0" borderId="70" xfId="0" applyNumberFormat="1" applyFont="1" applyFill="1" applyBorder="1" applyAlignment="1">
      <alignment horizontal="center"/>
    </xf>
    <xf numFmtId="2" fontId="2" fillId="0" borderId="27" xfId="0" applyNumberFormat="1" applyFont="1" applyFill="1" applyBorder="1" applyAlignment="1">
      <alignment horizontal="center" vertical="center"/>
    </xf>
    <xf numFmtId="2" fontId="2" fillId="0" borderId="29" xfId="0" applyNumberFormat="1" applyFont="1" applyFill="1" applyBorder="1" applyAlignment="1">
      <alignment horizontal="center"/>
    </xf>
    <xf numFmtId="0" fontId="19" fillId="0" borderId="15" xfId="1" applyFont="1" applyFill="1" applyBorder="1" applyAlignment="1">
      <alignment horizontal="center" vertical="top"/>
    </xf>
    <xf numFmtId="0" fontId="19" fillId="0" borderId="15" xfId="1" applyFont="1" applyBorder="1" applyAlignment="1">
      <alignment horizontal="center" vertical="top"/>
    </xf>
    <xf numFmtId="0" fontId="3" fillId="0" borderId="1" xfId="0" applyFont="1" applyBorder="1"/>
    <xf numFmtId="0" fontId="3" fillId="0" borderId="67" xfId="0" applyFont="1" applyBorder="1" applyAlignment="1">
      <alignment horizontal="center"/>
    </xf>
    <xf numFmtId="0" fontId="3" fillId="14" borderId="57" xfId="0" applyFont="1" applyFill="1" applyBorder="1" applyAlignment="1">
      <alignment horizontal="left"/>
    </xf>
    <xf numFmtId="1" fontId="3" fillId="14" borderId="57" xfId="0" applyNumberFormat="1" applyFont="1" applyFill="1" applyBorder="1" applyAlignment="1">
      <alignment horizontal="left"/>
    </xf>
    <xf numFmtId="0" fontId="2" fillId="0" borderId="59" xfId="0" applyFont="1" applyBorder="1" applyAlignment="1"/>
    <xf numFmtId="0" fontId="2" fillId="0" borderId="88" xfId="0" applyFont="1" applyBorder="1" applyAlignment="1">
      <alignment horizontal="right"/>
    </xf>
    <xf numFmtId="0" fontId="3" fillId="14" borderId="89" xfId="0" applyFont="1" applyFill="1" applyBorder="1"/>
    <xf numFmtId="0" fontId="13" fillId="15" borderId="8" xfId="0" applyFont="1" applyFill="1" applyBorder="1" applyAlignment="1">
      <alignment vertical="top" wrapText="1"/>
    </xf>
    <xf numFmtId="0" fontId="13" fillId="15" borderId="24" xfId="0" applyFont="1" applyFill="1" applyBorder="1" applyAlignment="1">
      <alignment vertical="top" wrapText="1"/>
    </xf>
    <xf numFmtId="0" fontId="13" fillId="15" borderId="55" xfId="0" applyFont="1" applyFill="1" applyBorder="1" applyAlignment="1">
      <alignment vertical="top" wrapText="1"/>
    </xf>
    <xf numFmtId="0" fontId="13" fillId="15" borderId="26" xfId="0" applyFont="1" applyFill="1" applyBorder="1" applyAlignment="1">
      <alignment vertical="top" wrapText="1"/>
    </xf>
    <xf numFmtId="0" fontId="2" fillId="13" borderId="15" xfId="0" applyFont="1" applyFill="1" applyBorder="1"/>
    <xf numFmtId="0" fontId="2" fillId="13" borderId="15" xfId="0" applyFont="1" applyFill="1" applyBorder="1" applyAlignment="1">
      <alignment horizontal="center"/>
    </xf>
    <xf numFmtId="0" fontId="13" fillId="13" borderId="15" xfId="0" applyFont="1" applyFill="1" applyBorder="1" applyAlignment="1">
      <alignment vertical="top" wrapText="1"/>
    </xf>
    <xf numFmtId="0" fontId="13" fillId="13" borderId="11" xfId="0" applyFont="1" applyFill="1" applyBorder="1" applyAlignment="1">
      <alignment vertical="top" wrapText="1"/>
    </xf>
    <xf numFmtId="0" fontId="13" fillId="13" borderId="25" xfId="0" applyFont="1" applyFill="1" applyBorder="1" applyAlignment="1">
      <alignment vertical="top" wrapText="1"/>
    </xf>
    <xf numFmtId="0" fontId="13" fillId="0" borderId="15" xfId="0" applyFont="1" applyFill="1" applyBorder="1" applyAlignment="1">
      <alignment horizontal="center" vertical="top" wrapText="1"/>
    </xf>
    <xf numFmtId="0" fontId="13" fillId="0" borderId="55" xfId="0" applyFont="1" applyFill="1" applyBorder="1" applyAlignment="1">
      <alignment vertical="top" wrapText="1"/>
    </xf>
    <xf numFmtId="0" fontId="13" fillId="0" borderId="26" xfId="0" applyFont="1" applyFill="1" applyBorder="1" applyAlignment="1">
      <alignment vertical="top" wrapText="1"/>
    </xf>
    <xf numFmtId="0" fontId="21" fillId="6" borderId="23" xfId="0" applyFont="1" applyFill="1" applyBorder="1" applyAlignment="1">
      <alignment horizontal="center"/>
    </xf>
    <xf numFmtId="0" fontId="2" fillId="0" borderId="58" xfId="0" applyFont="1" applyBorder="1" applyAlignment="1">
      <alignment horizontal="left" vertical="center"/>
    </xf>
    <xf numFmtId="0" fontId="2" fillId="0" borderId="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2" fontId="3" fillId="0" borderId="78" xfId="0" applyNumberFormat="1" applyFont="1" applyFill="1" applyBorder="1" applyAlignment="1">
      <alignment horizontal="center" vertical="center"/>
    </xf>
    <xf numFmtId="0" fontId="3" fillId="0" borderId="90" xfId="0" applyFont="1" applyBorder="1"/>
    <xf numFmtId="0" fontId="3" fillId="0" borderId="91" xfId="0" applyFont="1" applyBorder="1"/>
    <xf numFmtId="0" fontId="3" fillId="0" borderId="92" xfId="0" applyFont="1" applyBorder="1"/>
    <xf numFmtId="0" fontId="3" fillId="0" borderId="93" xfId="0" applyFont="1" applyFill="1" applyBorder="1" applyAlignment="1">
      <alignment horizontal="left"/>
    </xf>
    <xf numFmtId="0" fontId="3" fillId="0" borderId="93" xfId="0" applyFont="1" applyBorder="1"/>
    <xf numFmtId="0" fontId="3" fillId="0" borderId="94" xfId="0" applyFont="1" applyBorder="1"/>
    <xf numFmtId="0" fontId="3" fillId="0" borderId="95" xfId="0" applyFont="1" applyBorder="1"/>
    <xf numFmtId="0" fontId="3" fillId="0" borderId="96" xfId="0" applyFont="1" applyBorder="1"/>
    <xf numFmtId="1" fontId="3" fillId="0" borderId="97" xfId="0" applyNumberFormat="1" applyFont="1" applyFill="1" applyBorder="1" applyAlignment="1">
      <alignment horizontal="center"/>
    </xf>
    <xf numFmtId="0" fontId="3" fillId="0" borderId="98" xfId="0" applyFont="1" applyFill="1" applyBorder="1" applyAlignment="1">
      <alignment horizontal="center"/>
    </xf>
    <xf numFmtId="2" fontId="3" fillId="0" borderId="74" xfId="0" applyNumberFormat="1" applyFont="1" applyFill="1" applyBorder="1" applyAlignment="1" applyProtection="1">
      <alignment horizontal="center" vertical="center"/>
    </xf>
    <xf numFmtId="2" fontId="3" fillId="0" borderId="31" xfId="0" applyNumberFormat="1" applyFont="1" applyFill="1" applyBorder="1" applyAlignment="1" applyProtection="1">
      <alignment horizontal="center" vertical="center"/>
    </xf>
    <xf numFmtId="0" fontId="2" fillId="13" borderId="11" xfId="0" applyFont="1" applyFill="1" applyBorder="1" applyAlignment="1">
      <alignment vertical="center"/>
    </xf>
    <xf numFmtId="0" fontId="2" fillId="13" borderId="1" xfId="0" applyFont="1" applyFill="1" applyBorder="1" applyAlignment="1">
      <alignment vertical="center"/>
    </xf>
    <xf numFmtId="0" fontId="2" fillId="13" borderId="25" xfId="0" applyFont="1" applyFill="1" applyBorder="1" applyAlignment="1">
      <alignment vertical="center"/>
    </xf>
    <xf numFmtId="0" fontId="2" fillId="13" borderId="68" xfId="0" applyFont="1" applyFill="1" applyBorder="1" applyAlignment="1">
      <alignment vertical="center"/>
    </xf>
    <xf numFmtId="0" fontId="2" fillId="13" borderId="26" xfId="0" applyFont="1" applyFill="1" applyBorder="1" applyAlignment="1">
      <alignment vertical="center"/>
    </xf>
    <xf numFmtId="0" fontId="13" fillId="13" borderId="15" xfId="0" applyFont="1" applyFill="1" applyBorder="1" applyAlignment="1">
      <alignment horizontal="center" vertical="top" wrapText="1"/>
    </xf>
    <xf numFmtId="0" fontId="13" fillId="16" borderId="0" xfId="0" applyFont="1" applyFill="1" applyBorder="1" applyAlignment="1">
      <alignment vertical="top" wrapText="1"/>
    </xf>
    <xf numFmtId="0" fontId="13" fillId="16" borderId="55" xfId="0" applyFont="1" applyFill="1" applyBorder="1" applyAlignment="1">
      <alignment vertical="top" wrapText="1"/>
    </xf>
    <xf numFmtId="0" fontId="13" fillId="16" borderId="68" xfId="0" applyFont="1" applyFill="1" applyBorder="1" applyAlignment="1">
      <alignment vertical="top" wrapText="1"/>
    </xf>
    <xf numFmtId="0" fontId="13" fillId="0" borderId="0" xfId="0" applyFont="1" applyBorder="1" applyAlignment="1">
      <alignment vertical="top" wrapText="1"/>
    </xf>
    <xf numFmtId="0" fontId="13" fillId="0" borderId="55" xfId="0" applyFont="1" applyBorder="1" applyAlignment="1">
      <alignment vertical="top" wrapText="1"/>
    </xf>
    <xf numFmtId="0" fontId="13" fillId="0" borderId="68" xfId="0" applyFont="1" applyBorder="1" applyAlignment="1">
      <alignment vertical="top" wrapText="1"/>
    </xf>
    <xf numFmtId="1" fontId="12" fillId="0" borderId="15" xfId="0" applyNumberFormat="1" applyFont="1" applyBorder="1" applyAlignment="1">
      <alignment horizontal="center" vertical="top" wrapText="1"/>
    </xf>
    <xf numFmtId="0" fontId="12" fillId="0" borderId="15" xfId="0" applyFont="1" applyBorder="1" applyAlignment="1">
      <alignment horizontal="center" vertical="center" wrapText="1"/>
    </xf>
    <xf numFmtId="165" fontId="3" fillId="0" borderId="15" xfId="0" applyNumberFormat="1" applyFont="1" applyBorder="1" applyAlignment="1">
      <alignment horizontal="center" vertical="center"/>
    </xf>
    <xf numFmtId="165" fontId="3" fillId="0" borderId="15" xfId="0" applyNumberFormat="1" applyFont="1" applyBorder="1" applyAlignment="1">
      <alignment horizontal="center"/>
    </xf>
    <xf numFmtId="166" fontId="3" fillId="0" borderId="15" xfId="0" applyNumberFormat="1" applyFont="1" applyBorder="1" applyAlignment="1">
      <alignment horizontal="center"/>
    </xf>
    <xf numFmtId="11" fontId="3" fillId="0" borderId="15" xfId="0" applyNumberFormat="1" applyFont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92" xfId="0" applyFont="1" applyFill="1" applyBorder="1" applyAlignment="1">
      <alignment horizontal="left"/>
    </xf>
    <xf numFmtId="0" fontId="3" fillId="0" borderId="15" xfId="0" applyFont="1" applyFill="1" applyBorder="1" applyAlignment="1">
      <alignment vertical="center" wrapText="1"/>
    </xf>
    <xf numFmtId="164" fontId="3" fillId="0" borderId="39" xfId="0" quotePrefix="1" applyNumberFormat="1" applyFont="1" applyFill="1" applyBorder="1" applyAlignment="1">
      <alignment vertical="center"/>
    </xf>
    <xf numFmtId="0" fontId="19" fillId="0" borderId="40" xfId="1" applyFont="1" applyBorder="1" applyAlignment="1">
      <alignment horizontal="center" vertical="top"/>
    </xf>
    <xf numFmtId="0" fontId="19" fillId="0" borderId="39" xfId="1" applyFont="1" applyBorder="1" applyAlignment="1">
      <alignment horizontal="center" vertical="top"/>
    </xf>
    <xf numFmtId="0" fontId="3" fillId="0" borderId="94" xfId="0" applyFont="1" applyBorder="1" applyAlignment="1">
      <alignment horizontal="left"/>
    </xf>
    <xf numFmtId="0" fontId="3" fillId="0" borderId="96" xfId="0" applyFont="1" applyBorder="1" applyAlignment="1">
      <alignment horizontal="left"/>
    </xf>
    <xf numFmtId="0" fontId="3" fillId="0" borderId="90" xfId="0" applyFont="1" applyBorder="1" applyAlignment="1">
      <alignment horizontal="left"/>
    </xf>
    <xf numFmtId="0" fontId="3" fillId="0" borderId="82" xfId="0" applyFont="1" applyBorder="1" applyAlignment="1">
      <alignment horizontal="left"/>
    </xf>
    <xf numFmtId="0" fontId="3" fillId="0" borderId="92" xfId="0" applyFont="1" applyBorder="1" applyAlignment="1">
      <alignment horizontal="left"/>
    </xf>
    <xf numFmtId="0" fontId="3" fillId="0" borderId="93" xfId="0" applyFont="1" applyBorder="1" applyAlignment="1">
      <alignment horizontal="left"/>
    </xf>
    <xf numFmtId="0" fontId="2" fillId="0" borderId="67" xfId="0" applyFont="1" applyBorder="1" applyAlignment="1">
      <alignment horizontal="left"/>
    </xf>
    <xf numFmtId="0" fontId="2" fillId="0" borderId="59" xfId="0" applyFont="1" applyBorder="1" applyAlignment="1">
      <alignment horizontal="left"/>
    </xf>
    <xf numFmtId="0" fontId="2" fillId="0" borderId="67" xfId="0" applyFont="1" applyFill="1" applyBorder="1" applyAlignment="1">
      <alignment horizontal="left"/>
    </xf>
    <xf numFmtId="0" fontId="2" fillId="0" borderId="59" xfId="0" applyFont="1" applyFill="1" applyBorder="1" applyAlignment="1">
      <alignment horizontal="left"/>
    </xf>
    <xf numFmtId="0" fontId="2" fillId="0" borderId="58" xfId="0" applyFont="1" applyBorder="1" applyAlignment="1">
      <alignment horizontal="left"/>
    </xf>
    <xf numFmtId="0" fontId="2" fillId="0" borderId="67" xfId="0" applyFont="1" applyBorder="1" applyAlignment="1">
      <alignment horizontal="center"/>
    </xf>
    <xf numFmtId="0" fontId="2" fillId="0" borderId="58" xfId="0" applyFont="1" applyBorder="1" applyAlignment="1">
      <alignment horizontal="center"/>
    </xf>
    <xf numFmtId="0" fontId="3" fillId="0" borderId="88" xfId="0" applyFont="1" applyBorder="1" applyAlignment="1">
      <alignment horizontal="left"/>
    </xf>
    <xf numFmtId="0" fontId="3" fillId="0" borderId="89" xfId="0" applyFont="1" applyBorder="1" applyAlignment="1">
      <alignment horizontal="left"/>
    </xf>
    <xf numFmtId="0" fontId="3" fillId="0" borderId="100" xfId="0" applyFont="1" applyBorder="1" applyAlignment="1">
      <alignment horizontal="left"/>
    </xf>
    <xf numFmtId="0" fontId="2" fillId="0" borderId="101" xfId="0" applyFont="1" applyBorder="1" applyAlignment="1">
      <alignment horizontal="left"/>
    </xf>
    <xf numFmtId="0" fontId="2" fillId="0" borderId="68" xfId="0" applyFont="1" applyBorder="1" applyAlignment="1">
      <alignment horizontal="left"/>
    </xf>
    <xf numFmtId="11" fontId="3" fillId="0" borderId="99" xfId="0" applyNumberFormat="1" applyFont="1" applyFill="1" applyBorder="1" applyAlignment="1">
      <alignment horizontal="center" vertical="center" wrapText="1"/>
    </xf>
    <xf numFmtId="11" fontId="3" fillId="0" borderId="2" xfId="0" applyNumberFormat="1" applyFont="1" applyFill="1" applyBorder="1" applyAlignment="1">
      <alignment horizontal="center" vertical="center" wrapText="1"/>
    </xf>
    <xf numFmtId="164" fontId="3" fillId="0" borderId="29" xfId="0" applyNumberFormat="1" applyFont="1" applyFill="1" applyBorder="1" applyAlignment="1">
      <alignment horizontal="center" vertical="center" wrapText="1"/>
    </xf>
    <xf numFmtId="164" fontId="3" fillId="0" borderId="27" xfId="0" applyNumberFormat="1" applyFont="1" applyFill="1" applyBorder="1" applyAlignment="1">
      <alignment horizontal="center" vertical="center" wrapText="1"/>
    </xf>
    <xf numFmtId="164" fontId="3" fillId="0" borderId="23" xfId="0" applyNumberFormat="1" applyFont="1" applyFill="1" applyBorder="1" applyAlignment="1">
      <alignment horizontal="center" vertical="center" wrapText="1"/>
    </xf>
    <xf numFmtId="164" fontId="3" fillId="0" borderId="12" xfId="0" quotePrefix="1" applyNumberFormat="1" applyFont="1" applyFill="1" applyBorder="1" applyAlignment="1">
      <alignment horizontal="center" vertical="center"/>
    </xf>
    <xf numFmtId="164" fontId="3" fillId="0" borderId="13" xfId="0" quotePrefix="1" applyNumberFormat="1" applyFont="1" applyFill="1" applyBorder="1" applyAlignment="1">
      <alignment horizontal="center" vertical="center"/>
    </xf>
    <xf numFmtId="164" fontId="3" fillId="0" borderId="54" xfId="0" quotePrefix="1" applyNumberFormat="1" applyFont="1" applyFill="1" applyBorder="1" applyAlignment="1">
      <alignment horizontal="center" vertical="center"/>
    </xf>
    <xf numFmtId="0" fontId="3" fillId="0" borderId="100" xfId="0" applyFont="1" applyBorder="1" applyAlignment="1">
      <alignment horizontal="left" vertical="center"/>
    </xf>
    <xf numFmtId="0" fontId="2" fillId="3" borderId="101" xfId="0" applyFont="1" applyFill="1" applyBorder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55" xfId="0" applyFont="1" applyFill="1" applyBorder="1" applyAlignment="1">
      <alignment horizontal="center" vertical="center"/>
    </xf>
    <xf numFmtId="0" fontId="3" fillId="0" borderId="68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Alignment="1">
      <alignment horizontal="left" vertical="top"/>
    </xf>
    <xf numFmtId="0" fontId="3" fillId="0" borderId="15" xfId="0" applyFont="1" applyBorder="1" applyAlignment="1">
      <alignment horizontal="center"/>
    </xf>
    <xf numFmtId="0" fontId="2" fillId="13" borderId="15" xfId="0" applyFont="1" applyFill="1" applyBorder="1" applyAlignment="1">
      <alignment horizontal="center" vertical="center" wrapText="1"/>
    </xf>
    <xf numFmtId="0" fontId="2" fillId="13" borderId="55" xfId="0" applyFont="1" applyFill="1" applyBorder="1" applyAlignment="1">
      <alignment horizontal="center"/>
    </xf>
    <xf numFmtId="0" fontId="2" fillId="13" borderId="68" xfId="0" applyFont="1" applyFill="1" applyBorder="1" applyAlignment="1">
      <alignment horizontal="center"/>
    </xf>
    <xf numFmtId="0" fontId="2" fillId="13" borderId="26" xfId="0" applyFont="1" applyFill="1" applyBorder="1" applyAlignment="1">
      <alignment horizontal="center"/>
    </xf>
    <xf numFmtId="0" fontId="13" fillId="16" borderId="8" xfId="0" applyFont="1" applyFill="1" applyBorder="1" applyAlignment="1">
      <alignment horizontal="center" vertical="top" wrapText="1"/>
    </xf>
    <xf numFmtId="0" fontId="13" fillId="16" borderId="0" xfId="0" applyFont="1" applyFill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top" wrapText="1"/>
    </xf>
    <xf numFmtId="0" fontId="13" fillId="0" borderId="0" xfId="0" applyFont="1" applyBorder="1" applyAlignment="1">
      <alignment horizontal="center" vertical="top" wrapText="1"/>
    </xf>
    <xf numFmtId="0" fontId="3" fillId="0" borderId="1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 vertical="top" wrapText="1"/>
    </xf>
    <xf numFmtId="164" fontId="2" fillId="0" borderId="67" xfId="0" applyNumberFormat="1" applyFont="1" applyBorder="1" applyAlignment="1">
      <alignment horizontal="left" vertical="center"/>
    </xf>
    <xf numFmtId="164" fontId="2" fillId="0" borderId="58" xfId="0" applyNumberFormat="1" applyFont="1" applyBorder="1" applyAlignment="1">
      <alignment horizontal="left" vertical="center"/>
    </xf>
    <xf numFmtId="164" fontId="2" fillId="0" borderId="59" xfId="0" applyNumberFormat="1" applyFont="1" applyBorder="1" applyAlignment="1">
      <alignment horizontal="left" vertical="center"/>
    </xf>
    <xf numFmtId="0" fontId="3" fillId="0" borderId="58" xfId="0" applyFont="1" applyBorder="1" applyAlignment="1">
      <alignment horizontal="left" vertical="center"/>
    </xf>
    <xf numFmtId="164" fontId="3" fillId="0" borderId="67" xfId="0" applyNumberFormat="1" applyFont="1" applyBorder="1" applyAlignment="1">
      <alignment horizontal="left" vertical="center"/>
    </xf>
    <xf numFmtId="164" fontId="3" fillId="0" borderId="58" xfId="0" applyNumberFormat="1" applyFont="1" applyBorder="1" applyAlignment="1">
      <alignment horizontal="left" vertical="center"/>
    </xf>
    <xf numFmtId="164" fontId="3" fillId="0" borderId="59" xfId="0" applyNumberFormat="1" applyFont="1" applyBorder="1" applyAlignment="1">
      <alignment horizontal="left" vertical="center"/>
    </xf>
    <xf numFmtId="0" fontId="3" fillId="0" borderId="67" xfId="0" applyFont="1" applyBorder="1" applyAlignment="1">
      <alignment horizontal="left" vertical="center"/>
    </xf>
    <xf numFmtId="0" fontId="3" fillId="0" borderId="59" xfId="0" applyFont="1" applyBorder="1" applyAlignment="1">
      <alignment horizontal="left" vertical="center"/>
    </xf>
    <xf numFmtId="0" fontId="2" fillId="0" borderId="67" xfId="0" applyFont="1" applyBorder="1" applyAlignment="1">
      <alignment horizontal="left" vertical="center"/>
    </xf>
    <xf numFmtId="0" fontId="2" fillId="0" borderId="59" xfId="0" applyFont="1" applyBorder="1" applyAlignment="1">
      <alignment horizontal="left" vertical="center"/>
    </xf>
    <xf numFmtId="1" fontId="2" fillId="0" borderId="67" xfId="0" applyNumberFormat="1" applyFont="1" applyBorder="1" applyAlignment="1">
      <alignment horizontal="left" vertical="center"/>
    </xf>
    <xf numFmtId="1" fontId="2" fillId="0" borderId="59" xfId="0" applyNumberFormat="1" applyFont="1" applyBorder="1" applyAlignment="1">
      <alignment horizontal="left" vertical="center"/>
    </xf>
    <xf numFmtId="164" fontId="2" fillId="0" borderId="102" xfId="0" applyNumberFormat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164" fontId="2" fillId="0" borderId="103" xfId="0" applyNumberFormat="1" applyFont="1" applyBorder="1" applyAlignment="1">
      <alignment horizontal="center" vertical="center"/>
    </xf>
    <xf numFmtId="164" fontId="2" fillId="0" borderId="104" xfId="0" applyNumberFormat="1" applyFont="1" applyBorder="1" applyAlignment="1">
      <alignment horizontal="center" vertical="center"/>
    </xf>
    <xf numFmtId="2" fontId="2" fillId="0" borderId="15" xfId="0" applyNumberFormat="1" applyFont="1" applyBorder="1" applyAlignment="1">
      <alignment horizontal="center" vertical="center"/>
    </xf>
    <xf numFmtId="1" fontId="3" fillId="0" borderId="105" xfId="0" applyNumberFormat="1" applyFont="1" applyBorder="1" applyAlignment="1">
      <alignment horizontal="center" vertical="center"/>
    </xf>
    <xf numFmtId="0" fontId="2" fillId="0" borderId="99" xfId="0" applyFont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02" xfId="0" applyFont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164" fontId="2" fillId="0" borderId="15" xfId="0" applyNumberFormat="1" applyFont="1" applyBorder="1" applyAlignment="1">
      <alignment horizontal="center" vertical="center"/>
    </xf>
    <xf numFmtId="0" fontId="3" fillId="0" borderId="105" xfId="0" applyFont="1" applyBorder="1" applyAlignment="1">
      <alignment horizontal="center" vertical="center"/>
    </xf>
    <xf numFmtId="0" fontId="2" fillId="2" borderId="35" xfId="0" applyFont="1" applyFill="1" applyBorder="1" applyAlignment="1">
      <alignment horizontal="center" vertical="center"/>
    </xf>
    <xf numFmtId="0" fontId="2" fillId="2" borderId="100" xfId="0" applyFont="1" applyFill="1" applyBorder="1" applyAlignment="1">
      <alignment horizontal="center" vertical="center"/>
    </xf>
    <xf numFmtId="0" fontId="2" fillId="2" borderId="106" xfId="0" applyFont="1" applyFill="1" applyBorder="1" applyAlignment="1">
      <alignment horizontal="center" vertical="center"/>
    </xf>
    <xf numFmtId="0" fontId="2" fillId="2" borderId="107" xfId="0" applyFont="1" applyFill="1" applyBorder="1" applyAlignment="1">
      <alignment horizontal="center" vertical="center"/>
    </xf>
    <xf numFmtId="0" fontId="2" fillId="2" borderId="101" xfId="0" applyFont="1" applyFill="1" applyBorder="1" applyAlignment="1">
      <alignment horizontal="center" vertical="center"/>
    </xf>
    <xf numFmtId="0" fontId="2" fillId="2" borderId="108" xfId="0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4" fillId="0" borderId="109" xfId="0" applyFont="1" applyBorder="1" applyAlignment="1">
      <alignment horizontal="left" vertical="center"/>
    </xf>
    <xf numFmtId="0" fontId="4" fillId="0" borderId="110" xfId="0" applyFont="1" applyBorder="1" applyAlignment="1">
      <alignment horizontal="left" vertical="center"/>
    </xf>
    <xf numFmtId="0" fontId="4" fillId="0" borderId="67" xfId="0" applyFont="1" applyBorder="1" applyAlignment="1">
      <alignment horizontal="left"/>
    </xf>
    <xf numFmtId="0" fontId="4" fillId="0" borderId="59" xfId="0" applyFont="1" applyBorder="1" applyAlignment="1">
      <alignment horizontal="left"/>
    </xf>
    <xf numFmtId="0" fontId="4" fillId="0" borderId="97" xfId="0" applyFont="1" applyBorder="1" applyAlignment="1">
      <alignment horizontal="left"/>
    </xf>
    <xf numFmtId="0" fontId="4" fillId="0" borderId="111" xfId="0" applyFont="1" applyBorder="1" applyAlignment="1">
      <alignment horizontal="left"/>
    </xf>
  </cellXfs>
  <cellStyles count="2">
    <cellStyle name="Normal" xfId="0" builtinId="0"/>
    <cellStyle name="Normal 2" xfId="1"/>
  </cellStyles>
  <dxfs count="88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usernames" Target="revisions/userNam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revisionHeaders" Target="revisions/revisionHeaders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revisions/_rels/revisionHeaders.xml.rels><?xml version="1.0" encoding="UTF-8" standalone="yes"?>
<Relationships xmlns="http://schemas.openxmlformats.org/package/2006/relationships"><Relationship Id="rId5" Type="http://schemas.openxmlformats.org/officeDocument/2006/relationships/revisionLog" Target="revisionLog1.xml"/><Relationship Id="rId4" Type="http://schemas.openxmlformats.org/officeDocument/2006/relationships/revisionLog" Target="revisionLog4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75244615-A1CD-4E2E-94AF-42A5377C140E}" diskRevisions="1" revisionId="135" version="3">
  <header guid="{A91ECBF8-C026-42C4-BB47-E9E07AAB3030}" dateTime="2015-06-19T09:45:08" maxSheetId="19" userName="Mason, Nicole K" r:id="rId4">
    <sheetIdMap count="18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</sheetIdMap>
  </header>
  <header guid="{75244615-A1CD-4E2E-94AF-42A5377C140E}" dateTime="2015-06-19T09:47:52" maxSheetId="19" userName="Mason, Nicole K" r:id="rId5">
    <sheetIdMap count="18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29F96217-A1F9-48F3-987C-57B98AE20367}" action="delete"/>
  <rdn rId="0" localSheetId="2" customView="1" name="Z_29F96217_A1F9_48F3_987C_57B98AE20367_.wvu.PrintArea" hidden="1" oldHidden="1">
    <formula>TITLE!$A$1:$C$27</formula>
    <oldFormula>TITLE!$A$1:$C$27</oldFormula>
  </rdn>
  <rdn rId="0" localSheetId="3" customView="1" name="Z_29F96217_A1F9_48F3_987C_57B98AE20367_.wvu.PrintArea" hidden="1" oldHidden="1">
    <formula>'STATIONARY FACTORS'!$B$1:$P$102</formula>
    <oldFormula>'STATIONARY FACTORS'!$B$1:$P$102</oldFormula>
  </rdn>
  <rdn rId="0" localSheetId="3" customView="1" name="Z_29F96217_A1F9_48F3_987C_57B98AE20367_.wvu.Cols" hidden="1" oldHidden="1">
    <formula>'STATIONARY FACTORS'!$A:$A</formula>
    <oldFormula>'STATIONARY FACTORS'!$A:$A</oldFormula>
  </rdn>
  <rdn rId="0" localSheetId="4" customView="1" name="Z_29F96217_A1F9_48F3_987C_57B98AE20367_.wvu.Cols" hidden="1" oldHidden="1">
    <formula>'VESSEL FACTORS'!$B:$C,'VESSEL FACTORS'!$G:$G,'VESSEL FACTORS'!$M:$O</formula>
    <oldFormula>'VESSEL FACTORS'!$B:$C,'VESSEL FACTORS'!$G:$G,'VESSEL FACTORS'!$M:$O</oldFormula>
  </rdn>
  <rdn rId="0" localSheetId="5" customView="1" name="Z_29F96217_A1F9_48F3_987C_57B98AE20367_.wvu.Cols" hidden="1" oldHidden="1">
    <formula>'VESSEL kW RATINGS'!$A:$A</formula>
    <oldFormula>'VESSEL kW RATINGS'!$A:$A</oldFormula>
  </rdn>
  <rdn rId="0" localSheetId="6" customView="1" name="Z_29F96217_A1F9_48F3_987C_57B98AE20367_.wvu.PrintArea" hidden="1" oldHidden="1">
    <formula>METHODOLOGY!$A$1:$D$41</formula>
    <oldFormula>METHODOLOGY!$A$1:$D$41</oldFormula>
  </rdn>
  <rdn rId="0" localSheetId="6" customView="1" name="Z_29F96217_A1F9_48F3_987C_57B98AE20367_.wvu.PrintTitles" hidden="1" oldHidden="1">
    <formula>METHODOLOGY!$3:$3</formula>
    <oldFormula>METHODOLOGY!$3:$3</oldFormula>
  </rdn>
  <rdn rId="0" localSheetId="7" customView="1" name="Z_29F96217_A1F9_48F3_987C_57B98AE20367_.wvu.PrintArea" hidden="1" oldHidden="1">
    <formula>EMISSIONS_1!$B$1:$AL$65</formula>
    <oldFormula>EMISSIONS_1!$B$1:$AL$65</oldFormula>
  </rdn>
  <rdn rId="0" localSheetId="7" customView="1" name="Z_29F96217_A1F9_48F3_987C_57B98AE20367_.wvu.Rows" hidden="1" oldHidden="1">
    <formula>EMISSIONS_1!$5:$5</formula>
    <oldFormula>EMISSIONS_1!$5:$5</oldFormula>
  </rdn>
  <rdn rId="0" localSheetId="7" customView="1" name="Z_29F96217_A1F9_48F3_987C_57B98AE20367_.wvu.Cols" hidden="1" oldHidden="1">
    <formula>EMISSIONS_1!$A:$A,EMISSIONS_1!$K:$L,EMISSIONS_1!$AN:$FQ</formula>
    <oldFormula>EMISSIONS_1!$A:$A,EMISSIONS_1!$K:$L,EMISSIONS_1!$AN:$FQ</oldFormula>
  </rdn>
  <rdn rId="0" localSheetId="8" customView="1" name="Z_29F96217_A1F9_48F3_987C_57B98AE20367_.wvu.Rows" hidden="1" oldHidden="1">
    <formula>EMISSIONS_2!$5:$5</formula>
    <oldFormula>EMISSIONS_2!$5:$5</oldFormula>
  </rdn>
  <rdn rId="0" localSheetId="8" customView="1" name="Z_29F96217_A1F9_48F3_987C_57B98AE20367_.wvu.Cols" hidden="1" oldHidden="1">
    <formula>EMISSIONS_2!$A:$A,EMISSIONS_2!$K:$L,EMISSIONS_2!$AN:$FQ</formula>
    <oldFormula>EMISSIONS_2!$A:$A,EMISSIONS_2!$K:$L,EMISSIONS_2!$AN:$FQ</oldFormula>
  </rdn>
  <rdn rId="0" localSheetId="9" customView="1" name="Z_29F96217_A1F9_48F3_987C_57B98AE20367_.wvu.Rows" hidden="1" oldHidden="1">
    <formula>EMISSIONS_3!$5:$5</formula>
    <oldFormula>EMISSIONS_3!$5:$5</oldFormula>
  </rdn>
  <rdn rId="0" localSheetId="9" customView="1" name="Z_29F96217_A1F9_48F3_987C_57B98AE20367_.wvu.Cols" hidden="1" oldHidden="1">
    <formula>EMISSIONS_3!$A:$A,EMISSIONS_3!$K:$L,EMISSIONS_3!$AN:$FQ</formula>
    <oldFormula>EMISSIONS_3!$A:$A,EMISSIONS_3!$K:$L,EMISSIONS_3!$AN:$FQ</oldFormula>
  </rdn>
  <rdn rId="0" localSheetId="10" customView="1" name="Z_29F96217_A1F9_48F3_987C_57B98AE20367_.wvu.Rows" hidden="1" oldHidden="1">
    <formula>EMISSIONS_4!$5:$5</formula>
    <oldFormula>EMISSIONS_4!$5:$5</oldFormula>
  </rdn>
  <rdn rId="0" localSheetId="10" customView="1" name="Z_29F96217_A1F9_48F3_987C_57B98AE20367_.wvu.Cols" hidden="1" oldHidden="1">
    <formula>EMISSIONS_4!$A:$A,EMISSIONS_4!$K:$L,EMISSIONS_4!$AN:$FQ</formula>
    <oldFormula>EMISSIONS_4!$A:$A,EMISSIONS_4!$K:$L,EMISSIONS_4!$AN:$FQ</oldFormula>
  </rdn>
  <rdn rId="0" localSheetId="11" customView="1" name="Z_29F96217_A1F9_48F3_987C_57B98AE20367_.wvu.Rows" hidden="1" oldHidden="1">
    <formula>EMISSIONS_5!$5:$5</formula>
    <oldFormula>EMISSIONS_5!$5:$5</oldFormula>
  </rdn>
  <rdn rId="0" localSheetId="11" customView="1" name="Z_29F96217_A1F9_48F3_987C_57B98AE20367_.wvu.Cols" hidden="1" oldHidden="1">
    <formula>EMISSIONS_5!$A:$A,EMISSIONS_5!$K:$L,EMISSIONS_5!$AN:$FQ</formula>
    <oldFormula>EMISSIONS_5!$A:$A,EMISSIONS_5!$K:$L,EMISSIONS_5!$AN:$FQ</oldFormula>
  </rdn>
  <rdn rId="0" localSheetId="12" customView="1" name="Z_29F96217_A1F9_48F3_987C_57B98AE20367_.wvu.Rows" hidden="1" oldHidden="1">
    <formula>EMISSIONS_6!$5:$5</formula>
    <oldFormula>EMISSIONS_6!$5:$5</oldFormula>
  </rdn>
  <rdn rId="0" localSheetId="12" customView="1" name="Z_29F96217_A1F9_48F3_987C_57B98AE20367_.wvu.Cols" hidden="1" oldHidden="1">
    <formula>EMISSIONS_6!$A:$A,EMISSIONS_6!$K:$L,EMISSIONS_6!$AN:$FQ</formula>
    <oldFormula>EMISSIONS_6!$A:$A,EMISSIONS_6!$K:$L,EMISSIONS_6!$AN:$FQ</oldFormula>
  </rdn>
  <rdn rId="0" localSheetId="13" customView="1" name="Z_29F96217_A1F9_48F3_987C_57B98AE20367_.wvu.Rows" hidden="1" oldHidden="1">
    <formula>EMISSIONS_7!$5:$5</formula>
    <oldFormula>EMISSIONS_7!$5:$5</oldFormula>
  </rdn>
  <rdn rId="0" localSheetId="13" customView="1" name="Z_29F96217_A1F9_48F3_987C_57B98AE20367_.wvu.Cols" hidden="1" oldHidden="1">
    <formula>EMISSIONS_7!$A:$A,EMISSIONS_7!$K:$L,EMISSIONS_7!$AN:$FQ</formula>
    <oldFormula>EMISSIONS_7!$A:$A,EMISSIONS_7!$K:$L,EMISSIONS_7!$AN:$FQ</oldFormula>
  </rdn>
  <rdn rId="0" localSheetId="14" customView="1" name="Z_29F96217_A1F9_48F3_987C_57B98AE20367_.wvu.Rows" hidden="1" oldHidden="1">
    <formula>EMISSIONS_8!$5:$5</formula>
    <oldFormula>EMISSIONS_8!$5:$5</oldFormula>
  </rdn>
  <rdn rId="0" localSheetId="14" customView="1" name="Z_29F96217_A1F9_48F3_987C_57B98AE20367_.wvu.Cols" hidden="1" oldHidden="1">
    <formula>EMISSIONS_8!$A:$A,EMISSIONS_8!$K:$L,EMISSIONS_8!$AN:$FQ</formula>
    <oldFormula>EMISSIONS_8!$A:$A,EMISSIONS_8!$K:$L,EMISSIONS_8!$AN:$FQ</oldFormula>
  </rdn>
  <rdn rId="0" localSheetId="15" customView="1" name="Z_29F96217_A1F9_48F3_987C_57B98AE20367_.wvu.Rows" hidden="1" oldHidden="1">
    <formula>EMISSIONS_9!$5:$5</formula>
    <oldFormula>EMISSIONS_9!$5:$5</oldFormula>
  </rdn>
  <rdn rId="0" localSheetId="15" customView="1" name="Z_29F96217_A1F9_48F3_987C_57B98AE20367_.wvu.Cols" hidden="1" oldHidden="1">
    <formula>EMISSIONS_9!$A:$A,EMISSIONS_9!$K:$L,EMISSIONS_9!$AN:$FQ</formula>
    <oldFormula>EMISSIONS_9!$A:$A,EMISSIONS_9!$K:$L,EMISSIONS_9!$AN:$FQ</oldFormula>
  </rdn>
  <rdn rId="0" localSheetId="16" customView="1" name="Z_29F96217_A1F9_48F3_987C_57B98AE20367_.wvu.Rows" hidden="1" oldHidden="1">
    <formula>EMISSIONS_10!$5:$5</formula>
    <oldFormula>EMISSIONS_10!$5:$5</oldFormula>
  </rdn>
  <rdn rId="0" localSheetId="16" customView="1" name="Z_29F96217_A1F9_48F3_987C_57B98AE20367_.wvu.Cols" hidden="1" oldHidden="1">
    <formula>EMISSIONS_10!$A:$A,EMISSIONS_10!$K:$L,EMISSIONS_10!$AN:$FQ</formula>
    <oldFormula>EMISSIONS_10!$A:$A,EMISSIONS_10!$K:$L,EMISSIONS_10!$AN:$FQ</oldFormula>
  </rdn>
  <rdn rId="0" localSheetId="17" customView="1" name="Z_29F96217_A1F9_48F3_987C_57B98AE20367_.wvu.PrintArea" hidden="1" oldHidden="1">
    <formula>SUMMARY!$A$1:$G$17</formula>
    <oldFormula>SUMMARY!$A$1:$G$17</oldFormula>
  </rdn>
  <rcv guid="{29F96217-A1F9-48F3-987C-57B98AE20367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2" customView="1" name="Z_29F96217_A1F9_48F3_987C_57B98AE20367_.wvu.PrintArea" hidden="1" oldHidden="1">
    <formula>TITLE!$A$1:$C$27</formula>
  </rdn>
  <rdn rId="0" localSheetId="3" customView="1" name="Z_29F96217_A1F9_48F3_987C_57B98AE20367_.wvu.PrintArea" hidden="1" oldHidden="1">
    <formula>'STATIONARY FACTORS'!$B$1:$P$102</formula>
  </rdn>
  <rdn rId="0" localSheetId="3" customView="1" name="Z_29F96217_A1F9_48F3_987C_57B98AE20367_.wvu.Cols" hidden="1" oldHidden="1">
    <formula>'STATIONARY FACTORS'!$A:$A</formula>
  </rdn>
  <rdn rId="0" localSheetId="4" customView="1" name="Z_29F96217_A1F9_48F3_987C_57B98AE20367_.wvu.Cols" hidden="1" oldHidden="1">
    <formula>'VESSEL FACTORS'!$B:$C,'VESSEL FACTORS'!$G:$G,'VESSEL FACTORS'!$M:$O</formula>
  </rdn>
  <rdn rId="0" localSheetId="5" customView="1" name="Z_29F96217_A1F9_48F3_987C_57B98AE20367_.wvu.Cols" hidden="1" oldHidden="1">
    <formula>'VESSEL kW RATINGS'!$A:$A</formula>
  </rdn>
  <rdn rId="0" localSheetId="6" customView="1" name="Z_29F96217_A1F9_48F3_987C_57B98AE20367_.wvu.PrintArea" hidden="1" oldHidden="1">
    <formula>METHODOLOGY!$A$1:$D$41</formula>
  </rdn>
  <rdn rId="0" localSheetId="6" customView="1" name="Z_29F96217_A1F9_48F3_987C_57B98AE20367_.wvu.PrintTitles" hidden="1" oldHidden="1">
    <formula>METHODOLOGY!$3:$3</formula>
  </rdn>
  <rdn rId="0" localSheetId="7" customView="1" name="Z_29F96217_A1F9_48F3_987C_57B98AE20367_.wvu.PrintArea" hidden="1" oldHidden="1">
    <formula>EMISSIONS_1!$B$1:$AL$65</formula>
  </rdn>
  <rdn rId="0" localSheetId="7" customView="1" name="Z_29F96217_A1F9_48F3_987C_57B98AE20367_.wvu.Rows" hidden="1" oldHidden="1">
    <formula>EMISSIONS_1!$5:$5</formula>
  </rdn>
  <rdn rId="0" localSheetId="7" customView="1" name="Z_29F96217_A1F9_48F3_987C_57B98AE20367_.wvu.Cols" hidden="1" oldHidden="1">
    <formula>EMISSIONS_1!$A:$A,EMISSIONS_1!$K:$L,EMISSIONS_1!$AN:$FQ</formula>
  </rdn>
  <rdn rId="0" localSheetId="8" customView="1" name="Z_29F96217_A1F9_48F3_987C_57B98AE20367_.wvu.Rows" hidden="1" oldHidden="1">
    <formula>EMISSIONS_2!$5:$5</formula>
  </rdn>
  <rdn rId="0" localSheetId="8" customView="1" name="Z_29F96217_A1F9_48F3_987C_57B98AE20367_.wvu.Cols" hidden="1" oldHidden="1">
    <formula>EMISSIONS_2!$A:$A,EMISSIONS_2!$K:$L,EMISSIONS_2!$AN:$FQ</formula>
  </rdn>
  <rdn rId="0" localSheetId="9" customView="1" name="Z_29F96217_A1F9_48F3_987C_57B98AE20367_.wvu.Rows" hidden="1" oldHidden="1">
    <formula>EMISSIONS_3!$5:$5</formula>
  </rdn>
  <rdn rId="0" localSheetId="9" customView="1" name="Z_29F96217_A1F9_48F3_987C_57B98AE20367_.wvu.Cols" hidden="1" oldHidden="1">
    <formula>EMISSIONS_3!$A:$A,EMISSIONS_3!$K:$L,EMISSIONS_3!$AN:$FQ</formula>
  </rdn>
  <rdn rId="0" localSheetId="10" customView="1" name="Z_29F96217_A1F9_48F3_987C_57B98AE20367_.wvu.Rows" hidden="1" oldHidden="1">
    <formula>EMISSIONS_4!$5:$5</formula>
  </rdn>
  <rdn rId="0" localSheetId="10" customView="1" name="Z_29F96217_A1F9_48F3_987C_57B98AE20367_.wvu.Cols" hidden="1" oldHidden="1">
    <formula>EMISSIONS_4!$A:$A,EMISSIONS_4!$K:$L,EMISSIONS_4!$AN:$FQ</formula>
  </rdn>
  <rdn rId="0" localSheetId="11" customView="1" name="Z_29F96217_A1F9_48F3_987C_57B98AE20367_.wvu.Rows" hidden="1" oldHidden="1">
    <formula>EMISSIONS_5!$5:$5</formula>
  </rdn>
  <rdn rId="0" localSheetId="11" customView="1" name="Z_29F96217_A1F9_48F3_987C_57B98AE20367_.wvu.Cols" hidden="1" oldHidden="1">
    <formula>EMISSIONS_5!$A:$A,EMISSIONS_5!$K:$L,EMISSIONS_5!$AN:$FQ</formula>
  </rdn>
  <rdn rId="0" localSheetId="12" customView="1" name="Z_29F96217_A1F9_48F3_987C_57B98AE20367_.wvu.Rows" hidden="1" oldHidden="1">
    <formula>EMISSIONS_6!$5:$5</formula>
  </rdn>
  <rdn rId="0" localSheetId="12" customView="1" name="Z_29F96217_A1F9_48F3_987C_57B98AE20367_.wvu.Cols" hidden="1" oldHidden="1">
    <formula>EMISSIONS_6!$A:$A,EMISSIONS_6!$K:$L,EMISSIONS_6!$AN:$FQ</formula>
  </rdn>
  <rdn rId="0" localSheetId="13" customView="1" name="Z_29F96217_A1F9_48F3_987C_57B98AE20367_.wvu.Rows" hidden="1" oldHidden="1">
    <formula>EMISSIONS_7!$5:$5</formula>
  </rdn>
  <rdn rId="0" localSheetId="13" customView="1" name="Z_29F96217_A1F9_48F3_987C_57B98AE20367_.wvu.Cols" hidden="1" oldHidden="1">
    <formula>EMISSIONS_7!$A:$A,EMISSIONS_7!$K:$L,EMISSIONS_7!$AN:$FQ</formula>
  </rdn>
  <rdn rId="0" localSheetId="14" customView="1" name="Z_29F96217_A1F9_48F3_987C_57B98AE20367_.wvu.Rows" hidden="1" oldHidden="1">
    <formula>EMISSIONS_8!$5:$5</formula>
  </rdn>
  <rdn rId="0" localSheetId="14" customView="1" name="Z_29F96217_A1F9_48F3_987C_57B98AE20367_.wvu.Cols" hidden="1" oldHidden="1">
    <formula>EMISSIONS_8!$A:$A,EMISSIONS_8!$K:$L,EMISSIONS_8!$AN:$FQ</formula>
  </rdn>
  <rdn rId="0" localSheetId="15" customView="1" name="Z_29F96217_A1F9_48F3_987C_57B98AE20367_.wvu.Rows" hidden="1" oldHidden="1">
    <formula>EMISSIONS_9!$5:$5</formula>
  </rdn>
  <rdn rId="0" localSheetId="15" customView="1" name="Z_29F96217_A1F9_48F3_987C_57B98AE20367_.wvu.Cols" hidden="1" oldHidden="1">
    <formula>EMISSIONS_9!$A:$A,EMISSIONS_9!$K:$L,EMISSIONS_9!$AN:$FQ</formula>
  </rdn>
  <rdn rId="0" localSheetId="16" customView="1" name="Z_29F96217_A1F9_48F3_987C_57B98AE20367_.wvu.Rows" hidden="1" oldHidden="1">
    <formula>EMISSIONS_10!$5:$5</formula>
  </rdn>
  <rdn rId="0" localSheetId="16" customView="1" name="Z_29F96217_A1F9_48F3_987C_57B98AE20367_.wvu.Cols" hidden="1" oldHidden="1">
    <formula>EMISSIONS_10!$A:$A,EMISSIONS_10!$K:$L,EMISSIONS_10!$AN:$FQ</formula>
  </rdn>
  <rdn rId="0" localSheetId="17" customView="1" name="Z_29F96217_A1F9_48F3_987C_57B98AE20367_.wvu.PrintArea" hidden="1" oldHidden="1">
    <formula>SUMMARY!$A$1:$G$17</formula>
  </rdn>
  <rcv guid="{29F96217-A1F9-48F3-987C-57B98AE20367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M24"/>
  <sheetViews>
    <sheetView showGridLines="0" topLeftCell="N1" zoomScale="70" zoomScaleNormal="70" workbookViewId="0">
      <selection activeCell="AG3" sqref="AG3"/>
    </sheetView>
  </sheetViews>
  <sheetFormatPr defaultRowHeight="12.75" x14ac:dyDescent="0.2"/>
  <cols>
    <col min="1" max="1" width="1.7109375" style="1" customWidth="1"/>
    <col min="2" max="2" width="9.85546875" style="1" bestFit="1" customWidth="1"/>
    <col min="3" max="3" width="34.42578125" style="1" bestFit="1" customWidth="1"/>
    <col min="4" max="4" width="1.7109375" style="1" customWidth="1"/>
    <col min="5" max="5" width="9.85546875" style="1" bestFit="1" customWidth="1"/>
    <col min="6" max="6" width="37.7109375" style="1" customWidth="1"/>
    <col min="7" max="7" width="1.7109375" style="1" customWidth="1"/>
    <col min="8" max="8" width="9.85546875" style="1" bestFit="1" customWidth="1"/>
    <col min="9" max="9" width="24.28515625" style="1" bestFit="1" customWidth="1"/>
    <col min="10" max="10" width="1.5703125" style="1" customWidth="1"/>
    <col min="11" max="11" width="9.85546875" style="1" bestFit="1" customWidth="1"/>
    <col min="12" max="12" width="27" style="1" bestFit="1" customWidth="1"/>
    <col min="13" max="13" width="1.7109375" style="1" customWidth="1"/>
    <col min="14" max="14" width="9.85546875" style="1" bestFit="1" customWidth="1"/>
    <col min="15" max="15" width="29.42578125" style="1" bestFit="1" customWidth="1"/>
    <col min="16" max="16" width="1.7109375" style="1" customWidth="1"/>
    <col min="17" max="17" width="9.5703125" style="1" bestFit="1" customWidth="1"/>
    <col min="18" max="18" width="24" style="1" bestFit="1" customWidth="1"/>
    <col min="19" max="19" width="1.7109375" style="1" customWidth="1"/>
    <col min="20" max="20" width="9.5703125" style="1" bestFit="1" customWidth="1"/>
    <col min="21" max="21" width="24" style="1" customWidth="1"/>
    <col min="22" max="22" width="1.7109375" style="1" customWidth="1"/>
    <col min="23" max="23" width="9.85546875" style="1" bestFit="1" customWidth="1"/>
    <col min="24" max="24" width="17.85546875" style="1" bestFit="1" customWidth="1"/>
    <col min="25" max="25" width="1.7109375" style="1" customWidth="1"/>
    <col min="26" max="26" width="9.85546875" style="1" bestFit="1" customWidth="1"/>
    <col min="27" max="27" width="25.28515625" style="1" bestFit="1" customWidth="1"/>
    <col min="28" max="28" width="1.7109375" style="1" customWidth="1"/>
    <col min="29" max="29" width="9.85546875" style="1" bestFit="1" customWidth="1"/>
    <col min="30" max="30" width="9.140625" style="1" bestFit="1" customWidth="1"/>
    <col min="31" max="31" width="1.7109375" style="1" customWidth="1"/>
    <col min="32" max="32" width="9.85546875" style="1" bestFit="1" customWidth="1"/>
    <col min="33" max="33" width="9.140625" style="1" bestFit="1" customWidth="1"/>
    <col min="34" max="34" width="1.7109375" style="1" customWidth="1"/>
    <col min="35" max="35" width="9.85546875" style="1" bestFit="1" customWidth="1"/>
    <col min="36" max="36" width="16.140625" style="1" bestFit="1" customWidth="1"/>
    <col min="37" max="38" width="9.140625" style="1"/>
    <col min="39" max="39" width="27.7109375" style="1" bestFit="1" customWidth="1"/>
    <col min="40" max="16384" width="9.140625" style="1"/>
  </cols>
  <sheetData>
    <row r="1" spans="2:39" x14ac:dyDescent="0.2">
      <c r="B1" s="229" t="s">
        <v>298</v>
      </c>
      <c r="C1" s="229" t="s">
        <v>273</v>
      </c>
      <c r="E1" s="229" t="s">
        <v>298</v>
      </c>
      <c r="F1" s="229" t="s">
        <v>334</v>
      </c>
      <c r="H1" s="229" t="s">
        <v>298</v>
      </c>
      <c r="I1" s="229" t="s">
        <v>331</v>
      </c>
      <c r="K1" s="229" t="s">
        <v>298</v>
      </c>
      <c r="L1" s="229" t="s">
        <v>332</v>
      </c>
      <c r="N1" s="229" t="s">
        <v>298</v>
      </c>
      <c r="O1" s="229" t="s">
        <v>333</v>
      </c>
      <c r="Q1" s="103" t="s">
        <v>326</v>
      </c>
      <c r="R1" s="229" t="s">
        <v>327</v>
      </c>
      <c r="S1" s="293"/>
      <c r="T1" s="103" t="s">
        <v>326</v>
      </c>
      <c r="U1" s="229" t="s">
        <v>327</v>
      </c>
      <c r="W1" s="229" t="s">
        <v>298</v>
      </c>
      <c r="X1" s="229" t="s">
        <v>330</v>
      </c>
      <c r="Z1" s="229" t="s">
        <v>298</v>
      </c>
      <c r="AA1" s="229" t="s">
        <v>274</v>
      </c>
      <c r="AC1" s="229" t="s">
        <v>298</v>
      </c>
      <c r="AD1" s="229" t="s">
        <v>187</v>
      </c>
      <c r="AF1" s="229" t="s">
        <v>298</v>
      </c>
      <c r="AG1" s="229" t="s">
        <v>187</v>
      </c>
      <c r="AI1" s="229" t="s">
        <v>298</v>
      </c>
      <c r="AJ1" s="229" t="s">
        <v>328</v>
      </c>
      <c r="AL1" s="229" t="s">
        <v>298</v>
      </c>
      <c r="AM1" s="229" t="s">
        <v>366</v>
      </c>
    </row>
    <row r="2" spans="2:39" x14ac:dyDescent="0.2">
      <c r="B2" s="235">
        <v>1</v>
      </c>
      <c r="C2" s="235" t="s">
        <v>279</v>
      </c>
      <c r="E2" s="235">
        <v>42</v>
      </c>
      <c r="F2" s="90" t="s">
        <v>208</v>
      </c>
      <c r="G2" s="286"/>
      <c r="H2" s="235">
        <v>31</v>
      </c>
      <c r="I2" s="90" t="s">
        <v>54</v>
      </c>
      <c r="K2" s="235">
        <v>33</v>
      </c>
      <c r="L2" s="90" t="s">
        <v>202</v>
      </c>
      <c r="N2" s="235">
        <v>36</v>
      </c>
      <c r="O2" s="90" t="s">
        <v>205</v>
      </c>
      <c r="Q2" s="103">
        <v>1</v>
      </c>
      <c r="R2" s="287" t="s">
        <v>77</v>
      </c>
      <c r="S2" s="294"/>
      <c r="T2" s="287">
        <v>1</v>
      </c>
      <c r="U2" s="296" t="s">
        <v>80</v>
      </c>
      <c r="W2" s="235">
        <v>1</v>
      </c>
      <c r="X2" s="121" t="s">
        <v>123</v>
      </c>
      <c r="Z2" s="235">
        <v>1</v>
      </c>
      <c r="AA2" s="235" t="s">
        <v>297</v>
      </c>
      <c r="AC2" s="235">
        <v>1</v>
      </c>
      <c r="AD2" s="235" t="s">
        <v>264</v>
      </c>
      <c r="AF2" s="103">
        <v>1</v>
      </c>
      <c r="AG2" s="186" t="s">
        <v>387</v>
      </c>
      <c r="AI2" s="103">
        <v>1</v>
      </c>
      <c r="AJ2" s="186" t="s">
        <v>143</v>
      </c>
      <c r="AL2" s="450">
        <v>0</v>
      </c>
      <c r="AM2" s="450" t="s">
        <v>374</v>
      </c>
    </row>
    <row r="3" spans="2:39" x14ac:dyDescent="0.2">
      <c r="B3" s="235">
        <v>2</v>
      </c>
      <c r="C3" s="235" t="s">
        <v>275</v>
      </c>
      <c r="E3" s="235">
        <v>43</v>
      </c>
      <c r="F3" s="90" t="s">
        <v>209</v>
      </c>
      <c r="G3" s="286"/>
      <c r="H3" s="235">
        <v>32</v>
      </c>
      <c r="I3" s="90" t="s">
        <v>201</v>
      </c>
      <c r="K3" s="235">
        <v>34</v>
      </c>
      <c r="L3" s="90" t="s">
        <v>203</v>
      </c>
      <c r="N3" s="235">
        <v>38</v>
      </c>
      <c r="O3" s="90" t="s">
        <v>206</v>
      </c>
      <c r="Q3" s="103">
        <v>2</v>
      </c>
      <c r="R3" s="90" t="s">
        <v>78</v>
      </c>
      <c r="S3" s="286"/>
      <c r="T3" s="90">
        <v>2</v>
      </c>
      <c r="U3" s="296" t="s">
        <v>81</v>
      </c>
      <c r="W3" s="235">
        <v>2</v>
      </c>
      <c r="X3" s="121" t="s">
        <v>124</v>
      </c>
      <c r="Z3" s="235">
        <v>2</v>
      </c>
      <c r="AA3" s="235" t="s">
        <v>295</v>
      </c>
      <c r="AC3" s="235">
        <v>2</v>
      </c>
      <c r="AD3" s="235" t="s">
        <v>265</v>
      </c>
      <c r="AF3" s="103">
        <v>2</v>
      </c>
      <c r="AG3" s="138" t="s">
        <v>34</v>
      </c>
      <c r="AI3" s="103">
        <v>2</v>
      </c>
      <c r="AJ3" s="138" t="s">
        <v>34</v>
      </c>
      <c r="AL3" s="106" t="s">
        <v>361</v>
      </c>
      <c r="AM3" s="106" t="s">
        <v>351</v>
      </c>
    </row>
    <row r="4" spans="2:39" x14ac:dyDescent="0.2">
      <c r="B4" s="235">
        <v>3</v>
      </c>
      <c r="C4" s="235" t="s">
        <v>276</v>
      </c>
      <c r="E4" s="235">
        <v>44</v>
      </c>
      <c r="F4" s="90" t="s">
        <v>210</v>
      </c>
      <c r="G4" s="286"/>
      <c r="H4" s="286">
        <v>33</v>
      </c>
      <c r="I4" s="286" t="s">
        <v>2</v>
      </c>
      <c r="K4" s="235">
        <v>35</v>
      </c>
      <c r="L4" s="90" t="s">
        <v>204</v>
      </c>
      <c r="N4" s="235">
        <v>40</v>
      </c>
      <c r="O4" s="90" t="s">
        <v>207</v>
      </c>
      <c r="Q4" s="103">
        <v>3</v>
      </c>
      <c r="R4" s="287" t="s">
        <v>85</v>
      </c>
      <c r="S4" s="294"/>
      <c r="T4" s="287">
        <v>3</v>
      </c>
      <c r="U4" s="296" t="s">
        <v>82</v>
      </c>
      <c r="W4" s="235">
        <v>3</v>
      </c>
      <c r="X4" s="121" t="s">
        <v>125</v>
      </c>
      <c r="Z4" s="235">
        <v>3</v>
      </c>
      <c r="AA4" s="235" t="s">
        <v>296</v>
      </c>
      <c r="AC4" s="235">
        <v>3</v>
      </c>
      <c r="AD4" s="235" t="s">
        <v>266</v>
      </c>
      <c r="AF4" s="103"/>
      <c r="AG4" s="138" t="s">
        <v>2</v>
      </c>
      <c r="AI4" s="103"/>
      <c r="AJ4" s="138" t="s">
        <v>2</v>
      </c>
      <c r="AL4" s="103" t="s">
        <v>362</v>
      </c>
      <c r="AM4" s="103" t="s">
        <v>365</v>
      </c>
    </row>
    <row r="5" spans="2:39" x14ac:dyDescent="0.2">
      <c r="B5" s="235">
        <v>4</v>
      </c>
      <c r="C5" s="235" t="s">
        <v>278</v>
      </c>
      <c r="E5" s="235">
        <v>45</v>
      </c>
      <c r="F5" s="90" t="s">
        <v>211</v>
      </c>
      <c r="G5" s="286"/>
      <c r="H5" s="286"/>
      <c r="I5" s="286"/>
      <c r="K5" s="235">
        <v>36</v>
      </c>
      <c r="L5" s="90" t="s">
        <v>2</v>
      </c>
      <c r="M5" s="286"/>
      <c r="N5" s="286">
        <v>41</v>
      </c>
      <c r="O5" s="286" t="s">
        <v>2</v>
      </c>
      <c r="Q5" s="103">
        <v>4</v>
      </c>
      <c r="R5" s="287" t="s">
        <v>86</v>
      </c>
      <c r="S5" s="294"/>
      <c r="T5" s="287">
        <v>4</v>
      </c>
      <c r="U5" s="296" t="s">
        <v>83</v>
      </c>
      <c r="X5" s="1" t="s">
        <v>2</v>
      </c>
      <c r="Z5" s="235">
        <v>4</v>
      </c>
      <c r="AA5" s="235" t="s">
        <v>294</v>
      </c>
      <c r="AC5" s="235"/>
      <c r="AD5" s="235" t="s">
        <v>2</v>
      </c>
      <c r="AL5" s="103" t="s">
        <v>363</v>
      </c>
      <c r="AM5" s="103" t="s">
        <v>375</v>
      </c>
    </row>
    <row r="6" spans="2:39" x14ac:dyDescent="0.2">
      <c r="B6" s="235">
        <v>5</v>
      </c>
      <c r="C6" s="235" t="s">
        <v>277</v>
      </c>
      <c r="D6" s="286"/>
      <c r="E6" s="286">
        <v>46</v>
      </c>
      <c r="F6" s="286" t="s">
        <v>2</v>
      </c>
      <c r="G6" s="286"/>
      <c r="H6" s="286"/>
      <c r="I6" s="286"/>
      <c r="J6" s="286"/>
      <c r="K6" s="286"/>
      <c r="L6" s="286"/>
      <c r="M6" s="286"/>
      <c r="N6" s="286"/>
      <c r="O6" s="286"/>
      <c r="Q6" s="103">
        <v>5</v>
      </c>
      <c r="R6" s="287" t="s">
        <v>79</v>
      </c>
      <c r="S6" s="294"/>
      <c r="T6" s="288">
        <v>5</v>
      </c>
      <c r="U6" s="296" t="s">
        <v>84</v>
      </c>
      <c r="Z6" s="235"/>
      <c r="AA6" s="235" t="s">
        <v>2</v>
      </c>
      <c r="AC6" s="234"/>
      <c r="AD6" s="234"/>
      <c r="AL6" s="103" t="s">
        <v>364</v>
      </c>
      <c r="AM6" s="103" t="s">
        <v>376</v>
      </c>
    </row>
    <row r="7" spans="2:39" x14ac:dyDescent="0.2">
      <c r="B7" s="235">
        <v>6</v>
      </c>
      <c r="C7" s="235" t="s">
        <v>291</v>
      </c>
      <c r="D7" s="286"/>
      <c r="E7" s="286"/>
      <c r="F7" s="286"/>
      <c r="G7" s="286"/>
      <c r="H7" s="286"/>
      <c r="I7" s="286"/>
      <c r="J7" s="286"/>
      <c r="K7" s="286"/>
      <c r="L7" s="286"/>
      <c r="M7" s="286"/>
      <c r="N7" s="286"/>
      <c r="O7" s="286"/>
      <c r="Q7" s="103">
        <v>6</v>
      </c>
      <c r="R7" s="288" t="s">
        <v>87</v>
      </c>
      <c r="S7" s="295"/>
      <c r="T7" s="287">
        <v>6</v>
      </c>
      <c r="U7" s="296" t="s">
        <v>88</v>
      </c>
      <c r="AC7" s="234"/>
      <c r="AD7" s="234"/>
    </row>
    <row r="8" spans="2:39" x14ac:dyDescent="0.2">
      <c r="B8" s="235">
        <v>7</v>
      </c>
      <c r="C8" s="235" t="s">
        <v>292</v>
      </c>
      <c r="D8" s="286"/>
      <c r="E8" s="286"/>
      <c r="F8" s="286"/>
      <c r="G8" s="286"/>
      <c r="H8" s="286"/>
      <c r="I8" s="286"/>
      <c r="J8" s="286"/>
      <c r="K8" s="286"/>
      <c r="L8" s="286"/>
      <c r="M8" s="286"/>
      <c r="N8" s="286"/>
      <c r="O8" s="286"/>
      <c r="R8" s="1" t="s">
        <v>2</v>
      </c>
      <c r="U8" s="1" t="s">
        <v>2</v>
      </c>
    </row>
    <row r="9" spans="2:39" x14ac:dyDescent="0.2">
      <c r="B9" s="235">
        <v>8</v>
      </c>
      <c r="C9" s="235" t="s">
        <v>289</v>
      </c>
      <c r="D9" s="286"/>
      <c r="E9" s="286"/>
      <c r="F9" s="286"/>
      <c r="G9" s="286"/>
      <c r="H9" s="286"/>
      <c r="I9" s="286"/>
      <c r="J9" s="286"/>
      <c r="K9" s="286"/>
      <c r="L9" s="286"/>
      <c r="M9" s="286"/>
      <c r="N9" s="286"/>
      <c r="O9" s="286"/>
    </row>
    <row r="10" spans="2:39" x14ac:dyDescent="0.2">
      <c r="B10" s="235">
        <v>9</v>
      </c>
      <c r="C10" s="235" t="s">
        <v>293</v>
      </c>
      <c r="D10" s="286"/>
      <c r="E10" s="286"/>
      <c r="F10" s="286"/>
      <c r="G10" s="286"/>
      <c r="H10" s="286"/>
      <c r="I10" s="286"/>
      <c r="J10" s="286"/>
      <c r="K10" s="286"/>
      <c r="L10" s="286"/>
      <c r="M10" s="286"/>
      <c r="N10" s="286"/>
      <c r="O10" s="286"/>
    </row>
    <row r="11" spans="2:39" x14ac:dyDescent="0.2">
      <c r="B11" s="235">
        <v>10</v>
      </c>
      <c r="C11" s="235" t="s">
        <v>290</v>
      </c>
      <c r="D11" s="286"/>
      <c r="E11" s="286"/>
      <c r="F11" s="286"/>
      <c r="G11" s="286"/>
      <c r="H11" s="286"/>
      <c r="I11" s="286"/>
      <c r="J11" s="286"/>
      <c r="K11" s="286"/>
      <c r="L11" s="286"/>
      <c r="M11" s="286"/>
      <c r="N11" s="286"/>
      <c r="O11" s="286"/>
    </row>
    <row r="12" spans="2:39" x14ac:dyDescent="0.2">
      <c r="B12" s="235">
        <v>11</v>
      </c>
      <c r="C12" s="235" t="s">
        <v>288</v>
      </c>
      <c r="D12" s="286"/>
      <c r="E12" s="286"/>
      <c r="F12" s="286"/>
      <c r="G12" s="286"/>
      <c r="H12" s="286"/>
      <c r="I12" s="286"/>
      <c r="J12" s="286"/>
      <c r="K12" s="286"/>
      <c r="L12" s="286"/>
      <c r="M12" s="286"/>
      <c r="N12" s="286"/>
      <c r="O12" s="286"/>
    </row>
    <row r="13" spans="2:39" x14ac:dyDescent="0.2">
      <c r="B13" s="235">
        <v>13</v>
      </c>
      <c r="C13" s="235" t="s">
        <v>315</v>
      </c>
      <c r="D13" s="286"/>
      <c r="E13" s="286"/>
      <c r="F13" s="286"/>
      <c r="G13" s="286"/>
      <c r="H13" s="286"/>
      <c r="I13" s="286"/>
      <c r="J13" s="286"/>
      <c r="K13" s="286"/>
      <c r="L13" s="286"/>
      <c r="M13" s="286"/>
      <c r="N13" s="286"/>
      <c r="O13" s="286"/>
    </row>
    <row r="14" spans="2:39" x14ac:dyDescent="0.2">
      <c r="B14" s="235">
        <v>14</v>
      </c>
      <c r="C14" s="235" t="s">
        <v>283</v>
      </c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86"/>
    </row>
    <row r="15" spans="2:39" x14ac:dyDescent="0.2">
      <c r="B15" s="235">
        <v>15</v>
      </c>
      <c r="C15" s="235" t="s">
        <v>285</v>
      </c>
      <c r="D15" s="286"/>
      <c r="E15" s="286"/>
      <c r="F15" s="286"/>
      <c r="G15" s="286"/>
      <c r="H15" s="286"/>
      <c r="I15" s="286"/>
      <c r="J15" s="286"/>
      <c r="K15" s="286"/>
      <c r="L15" s="286"/>
      <c r="M15" s="286"/>
      <c r="N15" s="286"/>
      <c r="O15" s="286"/>
    </row>
    <row r="16" spans="2:39" x14ac:dyDescent="0.2">
      <c r="B16" s="235">
        <v>16</v>
      </c>
      <c r="C16" s="235" t="s">
        <v>286</v>
      </c>
      <c r="D16" s="234"/>
      <c r="E16" s="234"/>
      <c r="F16" s="234"/>
      <c r="G16" s="286"/>
      <c r="H16" s="286"/>
      <c r="I16" s="286"/>
      <c r="J16" s="286"/>
      <c r="K16" s="286"/>
      <c r="L16" s="286"/>
      <c r="M16" s="286"/>
      <c r="N16" s="286"/>
      <c r="O16" s="286"/>
    </row>
    <row r="17" spans="2:15" x14ac:dyDescent="0.2">
      <c r="B17" s="235">
        <v>17</v>
      </c>
      <c r="C17" s="235" t="s">
        <v>287</v>
      </c>
      <c r="G17" s="286"/>
      <c r="H17" s="286"/>
      <c r="I17" s="286"/>
      <c r="J17" s="286"/>
      <c r="K17" s="286"/>
      <c r="L17" s="286"/>
      <c r="M17" s="286"/>
      <c r="N17" s="286"/>
      <c r="O17" s="286"/>
    </row>
    <row r="18" spans="2:15" x14ac:dyDescent="0.2">
      <c r="B18" s="235">
        <v>18</v>
      </c>
      <c r="C18" s="235" t="s">
        <v>280</v>
      </c>
      <c r="G18" s="286"/>
      <c r="H18" s="286"/>
      <c r="I18" s="286"/>
      <c r="J18" s="286"/>
      <c r="K18" s="286"/>
      <c r="L18" s="286"/>
      <c r="M18" s="286"/>
      <c r="N18" s="286"/>
      <c r="O18" s="286"/>
    </row>
    <row r="19" spans="2:15" x14ac:dyDescent="0.2">
      <c r="B19" s="235">
        <v>19</v>
      </c>
      <c r="C19" s="235" t="s">
        <v>281</v>
      </c>
      <c r="G19" s="286"/>
      <c r="H19" s="286"/>
      <c r="I19" s="286"/>
      <c r="J19" s="286"/>
      <c r="K19" s="286"/>
      <c r="L19" s="286"/>
      <c r="M19" s="286"/>
      <c r="N19" s="286"/>
      <c r="O19" s="286"/>
    </row>
    <row r="20" spans="2:15" x14ac:dyDescent="0.2">
      <c r="B20" s="235">
        <v>20</v>
      </c>
      <c r="C20" s="235" t="s">
        <v>321</v>
      </c>
      <c r="G20" s="286"/>
      <c r="H20" s="286"/>
      <c r="I20" s="286"/>
      <c r="J20" s="286"/>
      <c r="K20" s="286"/>
      <c r="L20" s="286"/>
      <c r="M20" s="286"/>
      <c r="N20" s="286"/>
      <c r="O20" s="286"/>
    </row>
    <row r="21" spans="2:15" x14ac:dyDescent="0.2">
      <c r="B21" s="235">
        <v>21</v>
      </c>
      <c r="C21" s="235" t="s">
        <v>282</v>
      </c>
      <c r="G21" s="286"/>
      <c r="H21" s="286"/>
      <c r="I21" s="286"/>
      <c r="J21" s="286"/>
      <c r="K21" s="286"/>
      <c r="L21" s="286"/>
      <c r="M21" s="286"/>
      <c r="N21" s="286"/>
      <c r="O21" s="286"/>
    </row>
    <row r="22" spans="2:15" x14ac:dyDescent="0.2">
      <c r="B22" s="235">
        <v>22</v>
      </c>
      <c r="C22" s="235" t="s">
        <v>284</v>
      </c>
      <c r="G22" s="286"/>
      <c r="H22" s="286"/>
      <c r="I22" s="286"/>
      <c r="J22" s="286"/>
      <c r="K22" s="286"/>
      <c r="L22" s="286"/>
      <c r="M22" s="286"/>
      <c r="N22" s="286"/>
      <c r="O22" s="286"/>
    </row>
    <row r="23" spans="2:15" x14ac:dyDescent="0.2">
      <c r="B23" s="235">
        <v>23</v>
      </c>
      <c r="C23" s="235" t="s">
        <v>318</v>
      </c>
      <c r="G23" s="286"/>
      <c r="H23" s="286"/>
      <c r="I23" s="286"/>
      <c r="J23" s="286"/>
      <c r="K23" s="286"/>
      <c r="L23" s="286"/>
      <c r="M23" s="286"/>
      <c r="N23" s="286"/>
      <c r="O23" s="286"/>
    </row>
    <row r="24" spans="2:15" x14ac:dyDescent="0.2">
      <c r="B24" s="235">
        <v>50</v>
      </c>
      <c r="C24" s="235" t="s">
        <v>2</v>
      </c>
      <c r="G24" s="234"/>
      <c r="H24" s="234"/>
      <c r="I24" s="234"/>
      <c r="J24" s="234"/>
      <c r="K24" s="234"/>
      <c r="L24" s="234"/>
      <c r="M24" s="234"/>
      <c r="N24" s="234"/>
      <c r="O24" s="234"/>
    </row>
  </sheetData>
  <customSheetViews>
    <customSheetView guid="{29F96217-A1F9-48F3-987C-57B98AE20367}" scale="70" showGridLines="0" state="hidden" topLeftCell="N1">
      <selection activeCell="AG3" sqref="AG3"/>
      <pageMargins left="0.7" right="0.7" top="0.75" bottom="0.75" header="0.3" footer="0.3"/>
      <pageSetup orientation="portrait" horizontalDpi="4294967295" verticalDpi="4294967295" r:id="rId1"/>
    </customSheetView>
    <customSheetView guid="{13305573-0FD9-4F34-BE46-7B54560EEC40}" scale="70" showGridLines="0" state="hidden" topLeftCell="N1">
      <selection activeCell="AG3" sqref="AG3"/>
      <pageMargins left="0.7" right="0.7" top="0.75" bottom="0.75" header="0.3" footer="0.3"/>
      <pageSetup orientation="portrait" horizontalDpi="4294967295" verticalDpi="4294967295" r:id="rId2"/>
    </customSheetView>
  </customSheetViews>
  <pageMargins left="0.7" right="0.7" top="0.75" bottom="0.75" header="0.3" footer="0.3"/>
  <pageSetup orientation="portrait" horizontalDpi="4294967295" verticalDpi="4294967295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FQ178"/>
  <sheetViews>
    <sheetView topLeftCell="B1" zoomScale="85" zoomScaleNormal="85" workbookViewId="0">
      <pane xSplit="15" ySplit="6" topLeftCell="AG34" activePane="bottomRight" state="frozen"/>
      <selection activeCell="B1" sqref="B1"/>
      <selection pane="topRight" activeCell="Q1" sqref="Q1"/>
      <selection pane="bottomLeft" activeCell="B7" sqref="B7"/>
      <selection pane="bottomRight" activeCell="J4" sqref="J4:J6"/>
    </sheetView>
  </sheetViews>
  <sheetFormatPr defaultRowHeight="12.75" customHeight="1" x14ac:dyDescent="0.2"/>
  <cols>
    <col min="1" max="1" width="39.140625" style="1" hidden="1" customWidth="1"/>
    <col min="2" max="2" width="25.5703125" style="2" bestFit="1" customWidth="1"/>
    <col min="3" max="3" width="32.5703125" style="2" bestFit="1" customWidth="1"/>
    <col min="4" max="4" width="24.7109375" style="2" bestFit="1" customWidth="1"/>
    <col min="5" max="5" width="25.28515625" style="2" bestFit="1" customWidth="1"/>
    <col min="6" max="6" width="9.5703125" style="2" bestFit="1" customWidth="1"/>
    <col min="7" max="7" width="5.7109375" style="3" bestFit="1" customWidth="1"/>
    <col min="8" max="8" width="12.5703125" style="3" bestFit="1" customWidth="1"/>
    <col min="9" max="9" width="9" style="3" bestFit="1" customWidth="1"/>
    <col min="10" max="10" width="15.42578125" style="3" customWidth="1"/>
    <col min="11" max="12" width="9.140625" style="3" hidden="1" customWidth="1"/>
    <col min="13" max="13" width="9.140625" style="3" bestFit="1" customWidth="1"/>
    <col min="14" max="14" width="6" style="3" bestFit="1" customWidth="1"/>
    <col min="15" max="15" width="12.140625" style="4" bestFit="1" customWidth="1"/>
    <col min="16" max="16" width="10.85546875" style="4" bestFit="1" customWidth="1"/>
    <col min="17" max="17" width="15" style="3" bestFit="1" customWidth="1"/>
    <col min="18" max="18" width="15" style="5" bestFit="1" customWidth="1"/>
    <col min="19" max="28" width="15" style="6" bestFit="1" customWidth="1"/>
    <col min="29" max="35" width="15" style="7" bestFit="1" customWidth="1"/>
    <col min="36" max="38" width="15" style="177" bestFit="1" customWidth="1"/>
    <col min="39" max="39" width="3.140625" style="190" bestFit="1" customWidth="1"/>
    <col min="40" max="41" width="8.140625" style="74" hidden="1" customWidth="1"/>
    <col min="42" max="113" width="5.140625" style="178" hidden="1" customWidth="1"/>
    <col min="114" max="173" width="5.140625" style="309" hidden="1" customWidth="1"/>
    <col min="174" max="16384" width="9.140625" style="74"/>
  </cols>
  <sheetData>
    <row r="1" spans="1:173" ht="12.75" customHeight="1" thickBot="1" x14ac:dyDescent="0.25">
      <c r="B1" s="173" t="s">
        <v>3</v>
      </c>
      <c r="C1" s="173" t="s">
        <v>4</v>
      </c>
      <c r="D1" s="230"/>
      <c r="E1" s="230"/>
      <c r="F1" s="230"/>
      <c r="G1" s="230"/>
      <c r="H1" s="548" t="s">
        <v>5</v>
      </c>
      <c r="I1" s="549"/>
      <c r="J1" s="451"/>
      <c r="K1" s="451"/>
      <c r="L1" s="451"/>
      <c r="M1" s="548" t="s">
        <v>6</v>
      </c>
      <c r="N1" s="549"/>
      <c r="O1" s="550" t="s">
        <v>7</v>
      </c>
      <c r="P1" s="551"/>
      <c r="Q1" s="548" t="s">
        <v>8</v>
      </c>
      <c r="R1" s="549"/>
      <c r="S1" s="539" t="s">
        <v>236</v>
      </c>
      <c r="T1" s="540"/>
      <c r="U1" s="540"/>
      <c r="V1" s="541"/>
      <c r="W1" s="539" t="s">
        <v>30</v>
      </c>
      <c r="X1" s="541"/>
      <c r="Y1" s="539" t="s">
        <v>238</v>
      </c>
      <c r="Z1" s="540"/>
      <c r="AA1" s="541"/>
      <c r="AB1" s="174" t="s">
        <v>11</v>
      </c>
      <c r="AC1" s="175"/>
      <c r="AD1" s="175"/>
      <c r="AE1" s="175"/>
      <c r="AF1" s="175"/>
      <c r="AG1" s="175"/>
      <c r="AH1" s="175"/>
      <c r="AI1" s="175"/>
      <c r="AJ1" s="175"/>
      <c r="AK1" s="175"/>
      <c r="AL1" s="176"/>
      <c r="AM1" s="308"/>
      <c r="AN1" s="309"/>
      <c r="AO1" s="309"/>
    </row>
    <row r="2" spans="1:173" ht="12.75" customHeight="1" thickBot="1" x14ac:dyDescent="0.25">
      <c r="B2" s="179">
        <f>TITLE!$C$1</f>
        <v>0</v>
      </c>
      <c r="C2" s="179">
        <f>TITLE!$C$2</f>
        <v>0</v>
      </c>
      <c r="D2" s="225"/>
      <c r="E2" s="225"/>
      <c r="F2" s="225"/>
      <c r="G2" s="249"/>
      <c r="H2" s="546">
        <f>TITLE!$C$3</f>
        <v>0</v>
      </c>
      <c r="I2" s="547"/>
      <c r="J2" s="411"/>
      <c r="K2" s="411"/>
      <c r="L2" s="411"/>
      <c r="M2" s="546">
        <f>TITLE!$C$4</f>
        <v>0</v>
      </c>
      <c r="N2" s="547"/>
      <c r="O2" s="546">
        <f>TITLE!$C$5</f>
        <v>0</v>
      </c>
      <c r="P2" s="547"/>
      <c r="Q2" s="546">
        <f>TITLE!$C$6</f>
        <v>0</v>
      </c>
      <c r="R2" s="547"/>
      <c r="S2" s="546">
        <f>TITLE!$C$10</f>
        <v>0</v>
      </c>
      <c r="T2" s="542"/>
      <c r="U2" s="542"/>
      <c r="V2" s="547"/>
      <c r="W2" s="546">
        <f>TITLE!$C$11</f>
        <v>0</v>
      </c>
      <c r="X2" s="547"/>
      <c r="Y2" s="543">
        <f>TITLE!C12</f>
        <v>0</v>
      </c>
      <c r="Z2" s="544"/>
      <c r="AA2" s="545"/>
      <c r="AB2" s="542">
        <f>TITLE!$C$13</f>
        <v>0</v>
      </c>
      <c r="AC2" s="542"/>
      <c r="AD2" s="542"/>
      <c r="AE2" s="542"/>
      <c r="AF2" s="542"/>
      <c r="AG2" s="542"/>
      <c r="AH2" s="542"/>
      <c r="AI2" s="542"/>
      <c r="AJ2" s="542"/>
      <c r="AK2" s="383"/>
      <c r="AL2" s="384"/>
      <c r="AM2" s="310"/>
      <c r="AN2" s="311">
        <f>DATE(TITLE!A21, 1, 1)</f>
        <v>43101</v>
      </c>
      <c r="AO2" s="311">
        <f>AN2+365</f>
        <v>43466</v>
      </c>
    </row>
    <row r="3" spans="1:173" ht="12.75" customHeight="1" x14ac:dyDescent="0.2">
      <c r="B3" s="180"/>
      <c r="C3" s="180"/>
      <c r="D3" s="180"/>
      <c r="E3" s="180"/>
      <c r="F3" s="180"/>
      <c r="G3" s="5"/>
      <c r="H3" s="5"/>
      <c r="I3" s="5"/>
      <c r="J3" s="5"/>
      <c r="K3" s="5"/>
      <c r="L3" s="5"/>
      <c r="M3" s="180"/>
      <c r="N3" s="180"/>
      <c r="O3" s="564">
        <f>TITLE!A21</f>
        <v>2018</v>
      </c>
      <c r="P3" s="564"/>
      <c r="Q3" s="180"/>
      <c r="R3" s="180"/>
      <c r="S3" s="180"/>
      <c r="T3" s="180"/>
      <c r="U3" s="180"/>
      <c r="V3" s="181"/>
      <c r="W3" s="181"/>
      <c r="X3" s="181"/>
      <c r="Y3" s="181"/>
      <c r="Z3" s="181"/>
      <c r="AA3" s="180"/>
      <c r="AB3" s="180"/>
      <c r="AC3" s="58"/>
      <c r="AD3" s="58"/>
      <c r="AE3" s="58"/>
      <c r="AF3" s="58"/>
      <c r="AG3" s="58"/>
      <c r="AH3" s="58"/>
      <c r="AI3" s="58"/>
      <c r="AJ3" s="385"/>
      <c r="AK3" s="385"/>
      <c r="AL3" s="385"/>
      <c r="AM3" s="310"/>
      <c r="AN3" s="312"/>
      <c r="AO3" s="312"/>
    </row>
    <row r="4" spans="1:173" ht="23.25" customHeight="1" x14ac:dyDescent="0.2">
      <c r="B4" s="59"/>
      <c r="C4" s="59"/>
      <c r="D4" s="59"/>
      <c r="E4" s="59"/>
      <c r="F4" s="59"/>
      <c r="G4" s="59"/>
      <c r="H4" s="59"/>
      <c r="I4" s="59"/>
      <c r="J4" s="561" t="str">
        <f>IF(TITLE!C37="NO. OF PLATFORMS SERVICED","Enter NO. PLATFORMS",IF(TITLE!C37="SUBTRACT OTHER PLATFORM EMISSIONS","Enter Emissions to subtract (tpy)",IF(ISERROR(SEARCH("Distance",TITLE!C37,1)),"No Attribution", "Distance (mi)")))</f>
        <v>No Attribution</v>
      </c>
      <c r="K4" s="59"/>
      <c r="L4" s="59"/>
      <c r="M4" s="558" t="s">
        <v>32</v>
      </c>
      <c r="N4" s="559"/>
      <c r="O4" s="560" t="s">
        <v>231</v>
      </c>
      <c r="P4" s="559"/>
      <c r="Q4" s="552" t="s">
        <v>33</v>
      </c>
      <c r="R4" s="553"/>
      <c r="S4" s="553"/>
      <c r="T4" s="553"/>
      <c r="U4" s="553"/>
      <c r="V4" s="553"/>
      <c r="W4" s="553"/>
      <c r="X4" s="553"/>
      <c r="Y4" s="553"/>
      <c r="Z4" s="553"/>
      <c r="AA4" s="554"/>
      <c r="AB4" s="552" t="s">
        <v>114</v>
      </c>
      <c r="AC4" s="553"/>
      <c r="AD4" s="553"/>
      <c r="AE4" s="553"/>
      <c r="AF4" s="553"/>
      <c r="AG4" s="553"/>
      <c r="AH4" s="553"/>
      <c r="AI4" s="553"/>
      <c r="AJ4" s="553"/>
      <c r="AK4" s="553"/>
      <c r="AL4" s="555"/>
      <c r="AM4" s="313"/>
      <c r="AP4" s="556" t="s">
        <v>60</v>
      </c>
      <c r="AQ4" s="556"/>
      <c r="AR4" s="556"/>
      <c r="AS4" s="556"/>
      <c r="AT4" s="556"/>
      <c r="AU4" s="556"/>
      <c r="AV4" s="556"/>
      <c r="AW4" s="556"/>
      <c r="AX4" s="556"/>
      <c r="AY4" s="556"/>
      <c r="AZ4" s="556"/>
      <c r="BA4" s="556"/>
      <c r="BB4" s="556" t="s">
        <v>61</v>
      </c>
      <c r="BC4" s="556"/>
      <c r="BD4" s="556"/>
      <c r="BE4" s="556"/>
      <c r="BF4" s="556"/>
      <c r="BG4" s="556"/>
      <c r="BH4" s="556"/>
      <c r="BI4" s="556"/>
      <c r="BJ4" s="556"/>
      <c r="BK4" s="556"/>
      <c r="BL4" s="556"/>
      <c r="BM4" s="556"/>
      <c r="BN4" s="556" t="s">
        <v>111</v>
      </c>
      <c r="BO4" s="556"/>
      <c r="BP4" s="556"/>
      <c r="BQ4" s="556"/>
      <c r="BR4" s="556"/>
      <c r="BS4" s="556"/>
      <c r="BT4" s="556"/>
      <c r="BU4" s="556"/>
      <c r="BV4" s="556"/>
      <c r="BW4" s="556"/>
      <c r="BX4" s="556"/>
      <c r="BY4" s="556"/>
      <c r="BZ4" s="556" t="s">
        <v>112</v>
      </c>
      <c r="CA4" s="556"/>
      <c r="CB4" s="556"/>
      <c r="CC4" s="556"/>
      <c r="CD4" s="556"/>
      <c r="CE4" s="556"/>
      <c r="CF4" s="556"/>
      <c r="CG4" s="556"/>
      <c r="CH4" s="556"/>
      <c r="CI4" s="556"/>
      <c r="CJ4" s="556"/>
      <c r="CK4" s="556"/>
      <c r="CL4" s="563" t="s">
        <v>19</v>
      </c>
      <c r="CM4" s="563"/>
      <c r="CN4" s="563"/>
      <c r="CO4" s="563"/>
      <c r="CP4" s="563"/>
      <c r="CQ4" s="563"/>
      <c r="CR4" s="563"/>
      <c r="CS4" s="563"/>
      <c r="CT4" s="563"/>
      <c r="CU4" s="563"/>
      <c r="CV4" s="563"/>
      <c r="CW4" s="563"/>
      <c r="CX4" s="563" t="s">
        <v>20</v>
      </c>
      <c r="CY4" s="563"/>
      <c r="CZ4" s="563"/>
      <c r="DA4" s="563"/>
      <c r="DB4" s="563"/>
      <c r="DC4" s="563"/>
      <c r="DD4" s="563"/>
      <c r="DE4" s="563"/>
      <c r="DF4" s="563"/>
      <c r="DG4" s="563"/>
      <c r="DH4" s="563"/>
      <c r="DI4" s="563"/>
      <c r="DJ4" s="563" t="s">
        <v>217</v>
      </c>
      <c r="DK4" s="563"/>
      <c r="DL4" s="563"/>
      <c r="DM4" s="563"/>
      <c r="DN4" s="563"/>
      <c r="DO4" s="563"/>
      <c r="DP4" s="563"/>
      <c r="DQ4" s="563"/>
      <c r="DR4" s="563"/>
      <c r="DS4" s="563"/>
      <c r="DT4" s="563"/>
      <c r="DU4" s="563"/>
      <c r="DV4" s="563" t="s">
        <v>218</v>
      </c>
      <c r="DW4" s="563"/>
      <c r="DX4" s="563"/>
      <c r="DY4" s="563"/>
      <c r="DZ4" s="563"/>
      <c r="EA4" s="563"/>
      <c r="EB4" s="563"/>
      <c r="EC4" s="563"/>
      <c r="ED4" s="563"/>
      <c r="EE4" s="563"/>
      <c r="EF4" s="563"/>
      <c r="EG4" s="563"/>
      <c r="EH4" s="563" t="s">
        <v>220</v>
      </c>
      <c r="EI4" s="563"/>
      <c r="EJ4" s="563"/>
      <c r="EK4" s="563"/>
      <c r="EL4" s="563"/>
      <c r="EM4" s="563"/>
      <c r="EN4" s="563"/>
      <c r="EO4" s="563"/>
      <c r="EP4" s="563"/>
      <c r="EQ4" s="563"/>
      <c r="ER4" s="563"/>
      <c r="ES4" s="563"/>
      <c r="ET4" s="563" t="s">
        <v>221</v>
      </c>
      <c r="EU4" s="563"/>
      <c r="EV4" s="563"/>
      <c r="EW4" s="563"/>
      <c r="EX4" s="563"/>
      <c r="EY4" s="563"/>
      <c r="EZ4" s="563"/>
      <c r="FA4" s="563"/>
      <c r="FB4" s="563"/>
      <c r="FC4" s="563"/>
      <c r="FD4" s="563"/>
      <c r="FE4" s="563"/>
      <c r="FF4" s="563" t="s">
        <v>222</v>
      </c>
      <c r="FG4" s="563"/>
      <c r="FH4" s="563"/>
      <c r="FI4" s="563"/>
      <c r="FJ4" s="563"/>
      <c r="FK4" s="563"/>
      <c r="FL4" s="563"/>
      <c r="FM4" s="563"/>
      <c r="FN4" s="563"/>
      <c r="FO4" s="563"/>
      <c r="FP4" s="563"/>
      <c r="FQ4" s="563"/>
    </row>
    <row r="5" spans="1:173" ht="12.75" hidden="1" customHeight="1" x14ac:dyDescent="0.2">
      <c r="A5" s="1" t="s">
        <v>329</v>
      </c>
      <c r="B5" s="59"/>
      <c r="C5" s="59"/>
      <c r="D5" s="59"/>
      <c r="E5" s="59"/>
      <c r="F5" s="59"/>
      <c r="G5" s="59"/>
      <c r="H5" s="59"/>
      <c r="I5" s="59"/>
      <c r="J5" s="561"/>
      <c r="K5" s="59"/>
      <c r="L5" s="59"/>
      <c r="M5" s="276"/>
      <c r="N5" s="277"/>
      <c r="O5" s="278"/>
      <c r="P5" s="277"/>
      <c r="Q5" s="281">
        <v>4</v>
      </c>
      <c r="R5" s="282">
        <v>5</v>
      </c>
      <c r="S5" s="282">
        <v>6</v>
      </c>
      <c r="T5" s="282">
        <v>8</v>
      </c>
      <c r="U5" s="282">
        <v>9</v>
      </c>
      <c r="V5" s="282">
        <v>10</v>
      </c>
      <c r="W5" s="282">
        <v>11</v>
      </c>
      <c r="X5" s="282">
        <v>12</v>
      </c>
      <c r="Y5" s="282">
        <v>13</v>
      </c>
      <c r="Z5" s="282">
        <v>14</v>
      </c>
      <c r="AA5" s="283">
        <v>15</v>
      </c>
      <c r="AB5" s="281">
        <v>4</v>
      </c>
      <c r="AC5" s="282">
        <v>5</v>
      </c>
      <c r="AD5" s="282">
        <v>6</v>
      </c>
      <c r="AE5" s="282">
        <v>8</v>
      </c>
      <c r="AF5" s="282">
        <v>9</v>
      </c>
      <c r="AG5" s="282">
        <v>10</v>
      </c>
      <c r="AH5" s="282">
        <v>11</v>
      </c>
      <c r="AI5" s="282">
        <v>12</v>
      </c>
      <c r="AJ5" s="282">
        <v>13</v>
      </c>
      <c r="AK5" s="282">
        <v>14</v>
      </c>
      <c r="AL5" s="283">
        <v>15</v>
      </c>
      <c r="AM5" s="313"/>
      <c r="AP5" s="279"/>
      <c r="AQ5" s="279"/>
      <c r="AR5" s="279"/>
      <c r="AS5" s="279"/>
      <c r="AT5" s="279"/>
      <c r="AU5" s="279"/>
      <c r="AV5" s="279"/>
      <c r="AW5" s="279"/>
      <c r="AX5" s="279"/>
      <c r="AY5" s="279"/>
      <c r="AZ5" s="279"/>
      <c r="BA5" s="279"/>
      <c r="BB5" s="244"/>
      <c r="BC5" s="244"/>
      <c r="BD5" s="244"/>
      <c r="BE5" s="244"/>
      <c r="BF5" s="244"/>
      <c r="BG5" s="244"/>
      <c r="BH5" s="244"/>
      <c r="BI5" s="244"/>
      <c r="BJ5" s="244"/>
      <c r="BK5" s="244"/>
      <c r="BL5" s="244"/>
      <c r="BM5" s="244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80"/>
      <c r="CM5" s="280"/>
      <c r="CN5" s="280"/>
      <c r="CO5" s="280"/>
      <c r="CP5" s="280"/>
      <c r="CQ5" s="280"/>
      <c r="CR5" s="280"/>
      <c r="CS5" s="280"/>
      <c r="CT5" s="280"/>
      <c r="CU5" s="280"/>
      <c r="CV5" s="280"/>
      <c r="CW5" s="280"/>
      <c r="CX5" s="280"/>
      <c r="CY5" s="280"/>
      <c r="CZ5" s="280"/>
      <c r="DA5" s="280"/>
      <c r="DB5" s="280"/>
      <c r="DC5" s="280"/>
      <c r="DD5" s="280"/>
      <c r="DE5" s="280"/>
      <c r="DF5" s="280"/>
      <c r="DG5" s="280"/>
      <c r="DH5" s="280"/>
      <c r="DI5" s="280"/>
    </row>
    <row r="6" spans="1:173" ht="15" thickBot="1" x14ac:dyDescent="0.25">
      <c r="A6" s="1" t="s">
        <v>322</v>
      </c>
      <c r="B6" s="24" t="s">
        <v>31</v>
      </c>
      <c r="C6" s="24" t="s">
        <v>336</v>
      </c>
      <c r="D6" s="24" t="s">
        <v>317</v>
      </c>
      <c r="E6" s="24" t="s">
        <v>271</v>
      </c>
      <c r="F6" s="24" t="s">
        <v>187</v>
      </c>
      <c r="G6" s="24" t="s">
        <v>272</v>
      </c>
      <c r="H6" s="24" t="s">
        <v>200</v>
      </c>
      <c r="I6" s="24" t="s">
        <v>110</v>
      </c>
      <c r="J6" s="562"/>
      <c r="K6" s="453"/>
      <c r="L6" s="453"/>
      <c r="M6" s="24" t="s">
        <v>113</v>
      </c>
      <c r="N6" s="25" t="s">
        <v>36</v>
      </c>
      <c r="O6" s="142" t="s">
        <v>229</v>
      </c>
      <c r="P6" s="150" t="s">
        <v>230</v>
      </c>
      <c r="Q6" s="146" t="s">
        <v>60</v>
      </c>
      <c r="R6" s="23" t="s">
        <v>61</v>
      </c>
      <c r="S6" s="23" t="s">
        <v>111</v>
      </c>
      <c r="T6" s="23" t="s">
        <v>112</v>
      </c>
      <c r="U6" s="23" t="s">
        <v>19</v>
      </c>
      <c r="V6" s="23" t="s">
        <v>20</v>
      </c>
      <c r="W6" s="167" t="s">
        <v>217</v>
      </c>
      <c r="X6" s="167" t="s">
        <v>239</v>
      </c>
      <c r="Y6" s="23" t="s">
        <v>240</v>
      </c>
      <c r="Z6" s="23" t="s">
        <v>241</v>
      </c>
      <c r="AA6" s="23" t="s">
        <v>242</v>
      </c>
      <c r="AB6" s="166" t="s">
        <v>60</v>
      </c>
      <c r="AC6" s="26" t="s">
        <v>61</v>
      </c>
      <c r="AD6" s="23" t="s">
        <v>111</v>
      </c>
      <c r="AE6" s="23" t="s">
        <v>112</v>
      </c>
      <c r="AF6" s="23" t="s">
        <v>19</v>
      </c>
      <c r="AG6" s="23" t="s">
        <v>20</v>
      </c>
      <c r="AH6" s="167" t="s">
        <v>217</v>
      </c>
      <c r="AI6" s="167" t="s">
        <v>239</v>
      </c>
      <c r="AJ6" s="23" t="s">
        <v>240</v>
      </c>
      <c r="AK6" s="23" t="s">
        <v>241</v>
      </c>
      <c r="AL6" s="57" t="s">
        <v>242</v>
      </c>
      <c r="AM6" s="314"/>
      <c r="AP6" s="328">
        <v>1</v>
      </c>
      <c r="AQ6" s="328">
        <v>2</v>
      </c>
      <c r="AR6" s="328">
        <v>3</v>
      </c>
      <c r="AS6" s="328">
        <v>4</v>
      </c>
      <c r="AT6" s="328">
        <v>5</v>
      </c>
      <c r="AU6" s="328">
        <v>6</v>
      </c>
      <c r="AV6" s="328">
        <v>7</v>
      </c>
      <c r="AW6" s="328">
        <v>8</v>
      </c>
      <c r="AX6" s="328">
        <v>9</v>
      </c>
      <c r="AY6" s="328">
        <v>10</v>
      </c>
      <c r="AZ6" s="328">
        <v>11</v>
      </c>
      <c r="BA6" s="328">
        <v>12</v>
      </c>
      <c r="BB6" s="328">
        <v>1</v>
      </c>
      <c r="BC6" s="328">
        <v>2</v>
      </c>
      <c r="BD6" s="328">
        <v>3</v>
      </c>
      <c r="BE6" s="328">
        <v>4</v>
      </c>
      <c r="BF6" s="328">
        <v>5</v>
      </c>
      <c r="BG6" s="328">
        <v>6</v>
      </c>
      <c r="BH6" s="328">
        <v>7</v>
      </c>
      <c r="BI6" s="328">
        <v>8</v>
      </c>
      <c r="BJ6" s="328">
        <v>9</v>
      </c>
      <c r="BK6" s="328">
        <v>10</v>
      </c>
      <c r="BL6" s="328">
        <v>11</v>
      </c>
      <c r="BM6" s="328">
        <v>12</v>
      </c>
      <c r="BN6" s="328">
        <v>1</v>
      </c>
      <c r="BO6" s="328">
        <v>2</v>
      </c>
      <c r="BP6" s="328">
        <v>3</v>
      </c>
      <c r="BQ6" s="328">
        <v>4</v>
      </c>
      <c r="BR6" s="328">
        <v>5</v>
      </c>
      <c r="BS6" s="328">
        <v>6</v>
      </c>
      <c r="BT6" s="328">
        <v>7</v>
      </c>
      <c r="BU6" s="328">
        <v>8</v>
      </c>
      <c r="BV6" s="328">
        <v>9</v>
      </c>
      <c r="BW6" s="328">
        <v>10</v>
      </c>
      <c r="BX6" s="328">
        <v>11</v>
      </c>
      <c r="BY6" s="328">
        <v>12</v>
      </c>
      <c r="BZ6" s="328">
        <v>1</v>
      </c>
      <c r="CA6" s="328">
        <v>2</v>
      </c>
      <c r="CB6" s="328">
        <v>3</v>
      </c>
      <c r="CC6" s="328">
        <v>4</v>
      </c>
      <c r="CD6" s="328">
        <v>5</v>
      </c>
      <c r="CE6" s="328">
        <v>6</v>
      </c>
      <c r="CF6" s="328">
        <v>7</v>
      </c>
      <c r="CG6" s="328">
        <v>8</v>
      </c>
      <c r="CH6" s="328">
        <v>9</v>
      </c>
      <c r="CI6" s="328">
        <v>10</v>
      </c>
      <c r="CJ6" s="328">
        <v>11</v>
      </c>
      <c r="CK6" s="328">
        <v>12</v>
      </c>
      <c r="CL6" s="328">
        <v>1</v>
      </c>
      <c r="CM6" s="328">
        <v>2</v>
      </c>
      <c r="CN6" s="328">
        <v>3</v>
      </c>
      <c r="CO6" s="328">
        <v>4</v>
      </c>
      <c r="CP6" s="328">
        <v>5</v>
      </c>
      <c r="CQ6" s="328">
        <v>6</v>
      </c>
      <c r="CR6" s="328">
        <v>7</v>
      </c>
      <c r="CS6" s="328">
        <v>8</v>
      </c>
      <c r="CT6" s="328">
        <v>9</v>
      </c>
      <c r="CU6" s="328">
        <v>10</v>
      </c>
      <c r="CV6" s="328">
        <v>11</v>
      </c>
      <c r="CW6" s="328">
        <v>12</v>
      </c>
      <c r="CX6" s="328">
        <v>1</v>
      </c>
      <c r="CY6" s="328">
        <v>2</v>
      </c>
      <c r="CZ6" s="328">
        <v>3</v>
      </c>
      <c r="DA6" s="328">
        <v>4</v>
      </c>
      <c r="DB6" s="328">
        <v>5</v>
      </c>
      <c r="DC6" s="328">
        <v>6</v>
      </c>
      <c r="DD6" s="328">
        <v>7</v>
      </c>
      <c r="DE6" s="328">
        <v>8</v>
      </c>
      <c r="DF6" s="328">
        <v>9</v>
      </c>
      <c r="DG6" s="328">
        <v>10</v>
      </c>
      <c r="DH6" s="328">
        <v>11</v>
      </c>
      <c r="DI6" s="328">
        <v>12</v>
      </c>
      <c r="DJ6" s="328">
        <v>1</v>
      </c>
      <c r="DK6" s="328">
        <v>2</v>
      </c>
      <c r="DL6" s="328">
        <v>3</v>
      </c>
      <c r="DM6" s="328">
        <v>4</v>
      </c>
      <c r="DN6" s="328">
        <v>5</v>
      </c>
      <c r="DO6" s="328">
        <v>6</v>
      </c>
      <c r="DP6" s="328">
        <v>7</v>
      </c>
      <c r="DQ6" s="328">
        <v>8</v>
      </c>
      <c r="DR6" s="328">
        <v>9</v>
      </c>
      <c r="DS6" s="328">
        <v>10</v>
      </c>
      <c r="DT6" s="328">
        <v>11</v>
      </c>
      <c r="DU6" s="328">
        <v>12</v>
      </c>
      <c r="DV6" s="328">
        <v>1</v>
      </c>
      <c r="DW6" s="328">
        <v>2</v>
      </c>
      <c r="DX6" s="328">
        <v>3</v>
      </c>
      <c r="DY6" s="328">
        <v>4</v>
      </c>
      <c r="DZ6" s="328">
        <v>5</v>
      </c>
      <c r="EA6" s="328">
        <v>6</v>
      </c>
      <c r="EB6" s="328">
        <v>7</v>
      </c>
      <c r="EC6" s="328">
        <v>8</v>
      </c>
      <c r="ED6" s="328">
        <v>9</v>
      </c>
      <c r="EE6" s="328">
        <v>10</v>
      </c>
      <c r="EF6" s="328">
        <v>11</v>
      </c>
      <c r="EG6" s="328">
        <v>12</v>
      </c>
      <c r="EH6" s="328">
        <v>1</v>
      </c>
      <c r="EI6" s="328">
        <v>2</v>
      </c>
      <c r="EJ6" s="328">
        <v>3</v>
      </c>
      <c r="EK6" s="328">
        <v>4</v>
      </c>
      <c r="EL6" s="328">
        <v>5</v>
      </c>
      <c r="EM6" s="328">
        <v>6</v>
      </c>
      <c r="EN6" s="328">
        <v>7</v>
      </c>
      <c r="EO6" s="328">
        <v>8</v>
      </c>
      <c r="EP6" s="328">
        <v>9</v>
      </c>
      <c r="EQ6" s="328">
        <v>10</v>
      </c>
      <c r="ER6" s="328">
        <v>11</v>
      </c>
      <c r="ES6" s="328">
        <v>12</v>
      </c>
      <c r="ET6" s="328">
        <v>1</v>
      </c>
      <c r="EU6" s="328">
        <v>2</v>
      </c>
      <c r="EV6" s="328">
        <v>3</v>
      </c>
      <c r="EW6" s="328">
        <v>4</v>
      </c>
      <c r="EX6" s="328">
        <v>5</v>
      </c>
      <c r="EY6" s="328">
        <v>6</v>
      </c>
      <c r="EZ6" s="328">
        <v>7</v>
      </c>
      <c r="FA6" s="328">
        <v>8</v>
      </c>
      <c r="FB6" s="328">
        <v>9</v>
      </c>
      <c r="FC6" s="328">
        <v>10</v>
      </c>
      <c r="FD6" s="328">
        <v>11</v>
      </c>
      <c r="FE6" s="328">
        <v>12</v>
      </c>
      <c r="FF6" s="328">
        <v>1</v>
      </c>
      <c r="FG6" s="328">
        <v>2</v>
      </c>
      <c r="FH6" s="328">
        <v>3</v>
      </c>
      <c r="FI6" s="328">
        <v>4</v>
      </c>
      <c r="FJ6" s="328">
        <v>5</v>
      </c>
      <c r="FK6" s="328">
        <v>6</v>
      </c>
      <c r="FL6" s="328">
        <v>7</v>
      </c>
      <c r="FM6" s="328">
        <v>8</v>
      </c>
      <c r="FN6" s="328">
        <v>9</v>
      </c>
      <c r="FO6" s="328">
        <v>10</v>
      </c>
      <c r="FP6" s="328">
        <v>11</v>
      </c>
      <c r="FQ6" s="328">
        <v>12</v>
      </c>
    </row>
    <row r="7" spans="1:173" ht="12.75" customHeight="1" thickTop="1" x14ac:dyDescent="0.2">
      <c r="A7" s="74" t="str">
        <f>IF(I7="GAL/YR", CONCATENATE(D7, "-lbs/MMBtu"), CONCATENATE(D7, "-lbs/", I7, "-hr"))</f>
        <v xml:space="preserve"> -lbs/ -hr</v>
      </c>
      <c r="B7" s="357" t="s">
        <v>37</v>
      </c>
      <c r="C7" s="99" t="s">
        <v>323</v>
      </c>
      <c r="D7" s="364" t="str">
        <f>IF(ISBLANK(EMISSIONS_3!D7), " ", EMISSIONS_3!D7)</f>
        <v xml:space="preserve"> </v>
      </c>
      <c r="E7" s="358" t="s">
        <v>115</v>
      </c>
      <c r="F7" s="358" t="s">
        <v>115</v>
      </c>
      <c r="G7" s="359" t="s">
        <v>115</v>
      </c>
      <c r="H7" s="369"/>
      <c r="I7" s="369" t="s">
        <v>2</v>
      </c>
      <c r="J7" s="64" t="s">
        <v>115</v>
      </c>
      <c r="K7" s="359"/>
      <c r="L7" s="359"/>
      <c r="M7" s="370">
        <v>0</v>
      </c>
      <c r="N7" s="371">
        <v>0</v>
      </c>
      <c r="O7" s="307"/>
      <c r="P7" s="302"/>
      <c r="Q7" s="377" t="str">
        <f>IF($D7=" ", "Enter Equipment",IF(VLOOKUP($A7,'STATIONARY FACTORS'!$A$4:$O$22, Q$5, FALSE)= "N/A", "--", IF($H7=0, "Enter Activity", IF($M7=0, "Enter Run Time",IF($I7="HP", $H7*VLOOKUP($A7,'STATIONARY FACTORS'!$A$4:$O$22, Q$5, FALSE),IF(ISERROR(SEARCH("Diesel", $D7,1)),($H7*VLOOKUP($A7,'STATIONARY FACTORS'!$A$4:$O$22, Q$5, FALSE)*0.000001*'STATIONARY FACTORS'!$C$93*'STATIONARY FACTORS'!$C$98*(1/($M7*$N7))),($H7*VLOOKUP($A7,'STATIONARY FACTORS'!$A$4:$O$22, Q$5, FALSE)*0.000001*'STATIONARY FACTORS'!$C$93*'STATIONARY FACTORS'!$C$94*(1/($M7*$N7)))))))))</f>
        <v>Enter Equipment</v>
      </c>
      <c r="R7" s="378" t="str">
        <f>IF($D7=" ", "Enter Equipment",IF(VLOOKUP($A7,'STATIONARY FACTORS'!$A$4:$O$22, R$5, FALSE)= "N/A", "--", IF($H7=0, "Enter Activity", IF($M7=0, "Enter Run Time",IF($I7="HP", $H7*VLOOKUP($A7,'STATIONARY FACTORS'!$A$4:$O$22, R$5, FALSE),IF(ISERROR(SEARCH("Diesel", $D7,1)),($H7*VLOOKUP($A7,'STATIONARY FACTORS'!$A$4:$O$22, R$5, FALSE)*0.000001*'STATIONARY FACTORS'!$C$93*'STATIONARY FACTORS'!$C$98*(1/($M7*$N7))),($H7*VLOOKUP($A7,'STATIONARY FACTORS'!$A$4:$O$22, R$5, FALSE)*0.000001*'STATIONARY FACTORS'!$C$93*'STATIONARY FACTORS'!$C$94*(1/($M7*$N7)))))))))</f>
        <v>Enter Equipment</v>
      </c>
      <c r="S7" s="75" t="str">
        <f>IF($D7=" ", "Enter Equipment",IF(VLOOKUP($A7,'STATIONARY FACTORS'!$A$4:$O$22, S$5, FALSE)= "N/A", "--", IF($H7=0, "Enter Activity", IF($M7=0, "Enter Run Time",IF($I7="HP", $H7*VLOOKUP($A7,'STATIONARY FACTORS'!$A$4:$O$22, S$5, FALSE),IF(ISERROR(SEARCH("Diesel", $D7,1)),($H7*VLOOKUP($A7,'STATIONARY FACTORS'!$A$4:$O$22, S$5, FALSE)*0.000001*'STATIONARY FACTORS'!$C$93*'STATIONARY FACTORS'!$C$98*(1/($M7*$N7))),($H7*VLOOKUP($A7,'STATIONARY FACTORS'!$A$4:$O$22, S$5, FALSE)*0.000001*'STATIONARY FACTORS'!$C$93*'STATIONARY FACTORS'!$C$94*(1/($M7*$N7)))))))))</f>
        <v>Enter Equipment</v>
      </c>
      <c r="T7" s="378" t="str">
        <f>IF($D7=" ", "Enter Equipment",IF(VLOOKUP($A7,'STATIONARY FACTORS'!$A$4:$O$22, T$5, FALSE)= "N/A", "--", IF($H7=0, "Enter Activity", IF($M7=0, "Enter Run Time",IF($I7="HP", $H7*VLOOKUP($A7,'STATIONARY FACTORS'!$A$4:$O$22, T$5, FALSE),IF(ISERROR(SEARCH("Diesel", $D7,1)),($H7*VLOOKUP($A7,'STATIONARY FACTORS'!$A$4:$O$22, T$5, FALSE)*0.000001*'STATIONARY FACTORS'!$C$93*'STATIONARY FACTORS'!$C$98*(1/($M7*$N7))),($H7*VLOOKUP($A7,'STATIONARY FACTORS'!$A$4:$O$22, T$5, FALSE)*0.000001*'STATIONARY FACTORS'!$C$93*'STATIONARY FACTORS'!$C$94*(1/($M7*$N7)))))))))</f>
        <v>Enter Equipment</v>
      </c>
      <c r="U7" s="378" t="str">
        <f>IF($D7=" ", "Enter Equipment",IF(VLOOKUP($A7,'STATIONARY FACTORS'!$A$4:$O$22, U$5, FALSE)= "N/A", "--", IF($H7=0, "Enter Activity", IF($M7=0, "Enter Run Time",IF($I7="HP", $H7*VLOOKUP($A7,'STATIONARY FACTORS'!$A$4:$O$22, U$5, FALSE),IF(ISERROR(SEARCH("Diesel", $D7,1)),($H7*VLOOKUP($A7,'STATIONARY FACTORS'!$A$4:$O$22, U$5, FALSE)*0.000001*'STATIONARY FACTORS'!$C$93*'STATIONARY FACTORS'!$C$98*(1/($M7*$N7))),($H7*VLOOKUP($A7,'STATIONARY FACTORS'!$A$4:$O$22, U$5, FALSE)*0.000001*'STATIONARY FACTORS'!$C$93*'STATIONARY FACTORS'!$C$94*(1/($M7*$N7)))))))))</f>
        <v>Enter Equipment</v>
      </c>
      <c r="V7" s="378" t="str">
        <f>IF($D7=" ", "Enter Equipment",IF(VLOOKUP($A7,'STATIONARY FACTORS'!$A$4:$O$22, V$5, FALSE)= "N/A", "--", IF($H7=0, "Enter Activity", IF($M7=0, "Enter Run Time",IF($I7="HP", $H7*VLOOKUP($A7,'STATIONARY FACTORS'!$A$4:$O$22, V$5, FALSE),IF(ISERROR(SEARCH("Diesel", $D7,1)),($H7*VLOOKUP($A7,'STATIONARY FACTORS'!$A$4:$O$22, V$5, FALSE)*0.000001*'STATIONARY FACTORS'!$C$93*'STATIONARY FACTORS'!$C$98*(1/($M7*$N7))),($H7*VLOOKUP($A7,'STATIONARY FACTORS'!$A$4:$O$22, V$5, FALSE)*0.000001*'STATIONARY FACTORS'!$C$93*'STATIONARY FACTORS'!$C$94*(1/($M7*$N7)))))))))</f>
        <v>Enter Equipment</v>
      </c>
      <c r="W7" s="378" t="str">
        <f>IF($D7=" ", "Enter Equipment",IF(VLOOKUP($A7,'STATIONARY FACTORS'!$A$4:$O$22, W$5, FALSE)= "N/A", "--", IF($H7=0, "Enter Activity", IF($M7=0, "Enter Run Time",IF($I7="HP", $H7*VLOOKUP($A7,'STATIONARY FACTORS'!$A$4:$O$22, W$5, FALSE),IF(ISERROR(SEARCH("Diesel", $D7,1)),($H7*VLOOKUP($A7,'STATIONARY FACTORS'!$A$4:$O$22, W$5, FALSE)*0.000001*'STATIONARY FACTORS'!$C$93*'STATIONARY FACTORS'!$C$98*(1/($M7*$N7))),($H7*VLOOKUP($A7,'STATIONARY FACTORS'!$A$4:$O$22, W$5, FALSE)*0.000001*'STATIONARY FACTORS'!$C$93*'STATIONARY FACTORS'!$C$94*(1/($M7*$N7)))))))))</f>
        <v>Enter Equipment</v>
      </c>
      <c r="X7" s="378" t="str">
        <f>IF($D7=" ", "Enter Equipment",IF(VLOOKUP($A7,'STATIONARY FACTORS'!$A$4:$O$22, X$5, FALSE)= "N/A", "--", IF($H7=0, "Enter Activity", IF($M7=0, "Enter Run Time",IF($I7="HP", $H7*VLOOKUP($A7,'STATIONARY FACTORS'!$A$4:$O$22, X$5, FALSE),IF(ISERROR(SEARCH("Diesel", $D7,1)),($H7*VLOOKUP($A7,'STATIONARY FACTORS'!$A$4:$O$22, X$5, FALSE)*0.000001*'STATIONARY FACTORS'!$C$93*'STATIONARY FACTORS'!$C$98*(1/($M7*$N7))),($H7*VLOOKUP($A7,'STATIONARY FACTORS'!$A$4:$O$22, X$5, FALSE)*0.000001*'STATIONARY FACTORS'!$C$93*'STATIONARY FACTORS'!$C$94*(1/($M7*$N7)))))))))</f>
        <v>Enter Equipment</v>
      </c>
      <c r="Y7" s="378" t="str">
        <f>IF($D7=" ", "Enter Equipment",IF(VLOOKUP($A7,'STATIONARY FACTORS'!$A$4:$O$22, Y$5, FALSE)= "N/A", "--", IF($H7=0, "Enter Activity", IF($M7=0, "Enter Run Time",IF($I7="HP", $H7*VLOOKUP($A7,'STATIONARY FACTORS'!$A$4:$O$22, Y$5, FALSE),IF(ISERROR(SEARCH("Diesel", $D7,1)),($H7*VLOOKUP($A7,'STATIONARY FACTORS'!$A$4:$O$22, Y$5, FALSE)*0.000001*'STATIONARY FACTORS'!$C$93*'STATIONARY FACTORS'!$C$98*(1/($M7*$N7))),($H7*VLOOKUP($A7,'STATIONARY FACTORS'!$A$4:$O$22, Y$5, FALSE)*0.000001*'STATIONARY FACTORS'!$C$93*'STATIONARY FACTORS'!$C$94*(1/($M7*$N7)))))))))</f>
        <v>Enter Equipment</v>
      </c>
      <c r="Z7" s="378" t="str">
        <f>IF($D7=" ", "Enter Equipment",IF(VLOOKUP($A7,'STATIONARY FACTORS'!$A$4:$O$22, Z$5, FALSE)= "N/A", "--", IF($H7=0, "Enter Activity", IF($M7=0, "Enter Run Time",IF($I7="HP", $H7*VLOOKUP($A7,'STATIONARY FACTORS'!$A$4:$O$22, Z$5, FALSE),IF(ISERROR(SEARCH("Diesel", $D7,1)),($H7*VLOOKUP($A7,'STATIONARY FACTORS'!$A$4:$O$22, Z$5, FALSE)*0.000001*'STATIONARY FACTORS'!$C$93*'STATIONARY FACTORS'!$C$98*(1/($M7*$N7))),($H7*VLOOKUP($A7,'STATIONARY FACTORS'!$A$4:$O$22, Z$5, FALSE)*0.000001*'STATIONARY FACTORS'!$C$93*'STATIONARY FACTORS'!$C$94*(1/($M7*$N7)))))))))</f>
        <v>Enter Equipment</v>
      </c>
      <c r="AA7" s="454" t="str">
        <f>IF($D7=" ", "Enter Equipment",IF(VLOOKUP($A7,'STATIONARY FACTORS'!$A$4:$O$22, AA$5, FALSE)= "N/A", "--", IF($H7=0, "Enter Activity", IF($M7=0, "Enter Run Time",IF($I7="HP", $H7*VLOOKUP($A7,'STATIONARY FACTORS'!$A$4:$O$22, AA$5, FALSE),IF(ISERROR(SEARCH("Diesel", $D7,1)),($H7*VLOOKUP($A7,'STATIONARY FACTORS'!$A$4:$O$22, AA$5, FALSE)*0.000001*'STATIONARY FACTORS'!$C$93*'STATIONARY FACTORS'!$C$98*(1/($M7*$N7))),($H7*VLOOKUP($A7,'STATIONARY FACTORS'!$A$4:$O$22, AA$5, FALSE)*0.000001*'STATIONARY FACTORS'!$C$93*'STATIONARY FACTORS'!$C$94*(1/($M7*$N7)))))))))</f>
        <v>Enter Equipment</v>
      </c>
      <c r="AB7" s="465" t="str">
        <f>IF($D7=" ", "Enter Equipment",IF(VLOOKUP($A7,'STATIONARY FACTORS'!$A$4:$O$22, AB$5, FALSE)= "N/A", "--", IF($H7=0, "Enter Activity", IF($M7=0, "Enter Run Time",IF($I7="HP",( ($H7*VLOOKUP($A7,'STATIONARY FACTORS'!$A$4:$O$22, AB$5, FALSE)*$M7*$N7)/2000),IF(ISERROR(SEARCH("Diesel", $D7,1)),($H7*VLOOKUP($A7,'STATIONARY FACTORS'!$A$4:$O$22, AB$5, FALSE)*0.000001*'STATIONARY FACTORS'!$C$93*'STATIONARY FACTORS'!$C$98)/2000,($H7*VLOOKUP($A7,'STATIONARY FACTORS'!$A$4:$O$22, AB$5, FALSE)*0.000001*'STATIONARY FACTORS'!$C$93*'STATIONARY FACTORS'!$C$94)/2000))))))</f>
        <v>Enter Equipment</v>
      </c>
      <c r="AC7" s="379" t="str">
        <f>IF($D7=" ", "Enter Equipment",IF(VLOOKUP($A7,'STATIONARY FACTORS'!$A$4:$O$22, AC$5, FALSE)= "N/A", "--", IF($H7=0, "Enter Activity", IF($M7=0, "Enter Run Time",IF($I7="HP",( ($H7*VLOOKUP($A7,'STATIONARY FACTORS'!$A$4:$O$22, AC$5, FALSE)*$M7*$N7)/2000),IF(ISERROR(SEARCH("Diesel", $D7,1)),($H7*VLOOKUP($A7,'STATIONARY FACTORS'!$A$4:$O$22, AC$5, FALSE)*0.000001*'STATIONARY FACTORS'!$C$93*'STATIONARY FACTORS'!$C$98)/2000,($H7*VLOOKUP($A7,'STATIONARY FACTORS'!$A$4:$O$22, AC$5, FALSE)*0.000001*'STATIONARY FACTORS'!$C$93*'STATIONARY FACTORS'!$C$94)/2000))))))</f>
        <v>Enter Equipment</v>
      </c>
      <c r="AD7" s="379" t="str">
        <f>IF($D7=" ", "Enter Equipment",IF(VLOOKUP($A7,'STATIONARY FACTORS'!$A$4:$O$22, AD$5, FALSE)= "N/A", "--", IF($H7=0, "Enter Activity", IF($M7=0, "Enter Run Time",IF($I7="HP",( ($H7*VLOOKUP($A7,'STATIONARY FACTORS'!$A$4:$O$22, AD$5, FALSE)*$M7*$N7)/2000),IF(ISERROR(SEARCH("Diesel", $D7,1)),($H7*VLOOKUP($A7,'STATIONARY FACTORS'!$A$4:$O$22, AD$5, FALSE)*0.000001*'STATIONARY FACTORS'!$C$93*'STATIONARY FACTORS'!$C$98)/2000,($H7*VLOOKUP($A7,'STATIONARY FACTORS'!$A$4:$O$22, AD$5, FALSE)*0.000001*'STATIONARY FACTORS'!$C$93*'STATIONARY FACTORS'!$C$94)/2000))))))</f>
        <v>Enter Equipment</v>
      </c>
      <c r="AE7" s="379" t="str">
        <f>IF($D7=" ", "Enter Equipment",IF(VLOOKUP($A7,'STATIONARY FACTORS'!$A$4:$O$22, AE$5, FALSE)= "N/A", "--", IF($H7=0, "Enter Activity", IF($M7=0, "Enter Run Time",IF($I7="HP",( ($H7*VLOOKUP($A7,'STATIONARY FACTORS'!$A$4:$O$22, AE$5, FALSE)*$M7*$N7)/2000),IF(ISERROR(SEARCH("Diesel", $D7,1)),($H7*VLOOKUP($A7,'STATIONARY FACTORS'!$A$4:$O$22, AE$5, FALSE)*0.000001*'STATIONARY FACTORS'!$C$93*'STATIONARY FACTORS'!$C$98)/2000,($H7*VLOOKUP($A7,'STATIONARY FACTORS'!$A$4:$O$22, AE$5, FALSE)*0.000001*'STATIONARY FACTORS'!$C$93*'STATIONARY FACTORS'!$C$94)/2000))))))</f>
        <v>Enter Equipment</v>
      </c>
      <c r="AF7" s="379" t="str">
        <f>IF($D7=" ", "Enter Equipment",IF(VLOOKUP($A7,'STATIONARY FACTORS'!$A$4:$O$22, AF$5, FALSE)= "N/A", "--", IF($H7=0, "Enter Activity", IF($M7=0, "Enter Run Time",IF($I7="HP",( ($H7*VLOOKUP($A7,'STATIONARY FACTORS'!$A$4:$O$22, AF$5, FALSE)*$M7*$N7)/2000),IF(ISERROR(SEARCH("Diesel", $D7,1)),($H7*VLOOKUP($A7,'STATIONARY FACTORS'!$A$4:$O$22, AF$5, FALSE)*0.000001*'STATIONARY FACTORS'!$C$93*'STATIONARY FACTORS'!$C$98)/2000,($H7*VLOOKUP($A7,'STATIONARY FACTORS'!$A$4:$O$22, AF$5, FALSE)*0.000001*'STATIONARY FACTORS'!$C$93*'STATIONARY FACTORS'!$C$94)/2000))))))</f>
        <v>Enter Equipment</v>
      </c>
      <c r="AG7" s="380" t="str">
        <f>IF($D7=" ", "Enter Equipment",IF(VLOOKUP($A7,'STATIONARY FACTORS'!$A$4:$O$22, AG$5, FALSE)= "N/A", "--", IF($H7=0, "Enter Activity", IF($M7=0, "Enter Run Time",IF($I7="HP",( ($H7*VLOOKUP($A7,'STATIONARY FACTORS'!$A$4:$O$22, AG$5, FALSE)*$M7*$N7)/2000),IF(ISERROR(SEARCH("Diesel", $D7,1)),($H7*VLOOKUP($A7,'STATIONARY FACTORS'!$A$4:$O$22, AG$5, FALSE)*0.000001*'STATIONARY FACTORS'!$C$93*'STATIONARY FACTORS'!$C$98)/2000,($H7*VLOOKUP($A7,'STATIONARY FACTORS'!$A$4:$O$22, AG$5, FALSE)*0.000001*'STATIONARY FACTORS'!$C$93*'STATIONARY FACTORS'!$C$94)/2000))))))</f>
        <v>Enter Equipment</v>
      </c>
      <c r="AH7" s="379" t="str">
        <f>IF($D7=" ", "Enter Equipment",IF(VLOOKUP($A7,'STATIONARY FACTORS'!$A$4:$O$22, AH$5, FALSE)= "N/A", "--", IF($H7=0, "Enter Activity", IF($M7=0, "Enter Run Time",IF($I7="HP",( ($H7*VLOOKUP($A7,'STATIONARY FACTORS'!$A$4:$O$22, AH$5, FALSE)*$M7*$N7)/2000),IF(ISERROR(SEARCH("Diesel", $D7,1)),($H7*VLOOKUP($A7,'STATIONARY FACTORS'!$A$4:$O$22, AH$5, FALSE)*0.000001*'STATIONARY FACTORS'!$C$93*'STATIONARY FACTORS'!$C$98)/2000,($H7*VLOOKUP($A7,'STATIONARY FACTORS'!$A$4:$O$22, AH$5, FALSE)*0.000001*'STATIONARY FACTORS'!$C$93*'STATIONARY FACTORS'!$C$94)/2000))))))</f>
        <v>Enter Equipment</v>
      </c>
      <c r="AI7" s="378" t="str">
        <f>IF($D7=" ", "Enter Equipment",IF(VLOOKUP($A7,'STATIONARY FACTORS'!$A$4:$O$22, AI$5, FALSE)= "N/A", "--", IF($H7=0, "Enter Activity", IF($M7=0, "Enter Run Time",IF($I7="HP",( ($H7*VLOOKUP($A7,'STATIONARY FACTORS'!$A$4:$O$22, AI$5, FALSE)*$M7*$N7)/2000),IF(ISERROR(SEARCH("Diesel", $D7,1)),($H7*VLOOKUP($A7,'STATIONARY FACTORS'!$A$4:$O$22, AI$5, FALSE)*0.000001*'STATIONARY FACTORS'!$C$93*'STATIONARY FACTORS'!$C$98)/2000,($H7*VLOOKUP($A7,'STATIONARY FACTORS'!$A$4:$O$22, AI$5, FALSE)*0.000001*'STATIONARY FACTORS'!$C$93*'STATIONARY FACTORS'!$C$94)/2000))))))</f>
        <v>Enter Equipment</v>
      </c>
      <c r="AJ7" s="378" t="str">
        <f>IF($D7=" ", "Enter Equipment",IF(VLOOKUP($A7,'STATIONARY FACTORS'!$A$4:$O$22, AJ$5, FALSE)= "N/A", "--", IF($H7=0, "Enter Activity", IF($M7=0, "Enter Run Time",IF($I7="HP",( ($H7*VLOOKUP($A7,'STATIONARY FACTORS'!$A$4:$O$22, AJ$5, FALSE)*$M7*$N7)/2000),IF(ISERROR(SEARCH("Diesel", $D7,1)),($H7*VLOOKUP($A7,'STATIONARY FACTORS'!$A$4:$O$22, AJ$5, FALSE)*0.000001*'STATIONARY FACTORS'!$C$93*'STATIONARY FACTORS'!$C$98)/2000,($H7*VLOOKUP($A7,'STATIONARY FACTORS'!$A$4:$O$22, AJ$5, FALSE)*0.000001*'STATIONARY FACTORS'!$C$93*'STATIONARY FACTORS'!$C$94)/2000))))))</f>
        <v>Enter Equipment</v>
      </c>
      <c r="AK7" s="378" t="str">
        <f>IF($D7=" ", "Enter Equipment",IF(VLOOKUP($A7,'STATIONARY FACTORS'!$A$4:$O$22, AK$5, FALSE)= "N/A", "--", IF($H7=0, "Enter Activity", IF($M7=0, "Enter Run Time",IF($I7="HP",( ($H7*VLOOKUP($A7,'STATIONARY FACTORS'!$A$4:$O$22, AK$5, FALSE)*$M7*$N7)/2000),IF(ISERROR(SEARCH("Diesel", $D7,1)),($H7*VLOOKUP($A7,'STATIONARY FACTORS'!$A$4:$O$22, AK$5, FALSE)*0.000001*'STATIONARY FACTORS'!$C$93*'STATIONARY FACTORS'!$C$98)/2000,($H7*VLOOKUP($A7,'STATIONARY FACTORS'!$A$4:$O$22, AK$5, FALSE)*0.000001*'STATIONARY FACTORS'!$C$93*'STATIONARY FACTORS'!$C$94)/2000))))))</f>
        <v>Enter Equipment</v>
      </c>
      <c r="AL7" s="381" t="str">
        <f>IF($D7=" ", "Enter Equipment",IF(VLOOKUP($A7,'STATIONARY FACTORS'!$A$4:$O$22, AL$5, FALSE)= "N/A", "--", IF($H7=0, "Enter Activity", IF($M7=0, "Enter Run Time",IF($I7="HP",( ($H7*VLOOKUP($A7,'STATIONARY FACTORS'!$A$4:$O$22, AL$5, FALSE)*$M7*$N7)/2000),IF(ISERROR(SEARCH("Diesel", $D7,1)),($H7*VLOOKUP($A7,'STATIONARY FACTORS'!$A$4:$O$22, AL$5, FALSE)*0.000001*'STATIONARY FACTORS'!$C$93*'STATIONARY FACTORS'!$C$98)/2000,($H7*VLOOKUP($A7,'STATIONARY FACTORS'!$A$4:$O$22, AL$5, FALSE)*0.000001*'STATIONARY FACTORS'!$C$93*'STATIONARY FACTORS'!$C$94)/2000))))))</f>
        <v>Enter Equipment</v>
      </c>
      <c r="AM7" s="73"/>
      <c r="AO7" s="74">
        <f>MONTH(EMISSIONS_1!P7)-MONTH(EMISSIONS_1!O7)+1</f>
        <v>1</v>
      </c>
      <c r="AP7" s="329">
        <f t="shared" ref="AP7:BA22" si="0">IF(T($AB7)="",IF((AP$6&gt;=MONTH($O7))*(AP$6&lt;=MONTH($P7)), $AB7/$AO7, 0),0)</f>
        <v>0</v>
      </c>
      <c r="AQ7" s="330">
        <f t="shared" si="0"/>
        <v>0</v>
      </c>
      <c r="AR7" s="330">
        <f t="shared" si="0"/>
        <v>0</v>
      </c>
      <c r="AS7" s="330">
        <f t="shared" si="0"/>
        <v>0</v>
      </c>
      <c r="AT7" s="330">
        <f t="shared" si="0"/>
        <v>0</v>
      </c>
      <c r="AU7" s="330">
        <f t="shared" si="0"/>
        <v>0</v>
      </c>
      <c r="AV7" s="330">
        <f t="shared" si="0"/>
        <v>0</v>
      </c>
      <c r="AW7" s="330">
        <f t="shared" si="0"/>
        <v>0</v>
      </c>
      <c r="AX7" s="330">
        <f t="shared" si="0"/>
        <v>0</v>
      </c>
      <c r="AY7" s="330">
        <f t="shared" si="0"/>
        <v>0</v>
      </c>
      <c r="AZ7" s="330">
        <f t="shared" si="0"/>
        <v>0</v>
      </c>
      <c r="BA7" s="331">
        <f t="shared" si="0"/>
        <v>0</v>
      </c>
      <c r="BB7" s="329">
        <f t="shared" ref="BB7:BM16" si="1">IF(T($AC7)="",IF((BB$6&gt;=MONTH($O7))*(BB$6&lt;=MONTH($P7)), $AC7/$AO7, 0),0)</f>
        <v>0</v>
      </c>
      <c r="BC7" s="330">
        <f t="shared" si="1"/>
        <v>0</v>
      </c>
      <c r="BD7" s="330">
        <f t="shared" si="1"/>
        <v>0</v>
      </c>
      <c r="BE7" s="330">
        <f t="shared" si="1"/>
        <v>0</v>
      </c>
      <c r="BF7" s="330">
        <f t="shared" si="1"/>
        <v>0</v>
      </c>
      <c r="BG7" s="330">
        <f t="shared" si="1"/>
        <v>0</v>
      </c>
      <c r="BH7" s="330">
        <f t="shared" si="1"/>
        <v>0</v>
      </c>
      <c r="BI7" s="330">
        <f t="shared" si="1"/>
        <v>0</v>
      </c>
      <c r="BJ7" s="330">
        <f t="shared" si="1"/>
        <v>0</v>
      </c>
      <c r="BK7" s="330">
        <f t="shared" si="1"/>
        <v>0</v>
      </c>
      <c r="BL7" s="330">
        <f t="shared" si="1"/>
        <v>0</v>
      </c>
      <c r="BM7" s="331">
        <f t="shared" si="1"/>
        <v>0</v>
      </c>
      <c r="BN7" s="329">
        <f t="shared" ref="BN7:BY16" si="2">IF(T($AD7)="",IF((BN$6&gt;=MONTH($O7))*(BN$6&lt;=MONTH($P7)), $AD7/$AO7, 0),0)</f>
        <v>0</v>
      </c>
      <c r="BO7" s="330">
        <f t="shared" si="2"/>
        <v>0</v>
      </c>
      <c r="BP7" s="330">
        <f t="shared" si="2"/>
        <v>0</v>
      </c>
      <c r="BQ7" s="330">
        <f t="shared" si="2"/>
        <v>0</v>
      </c>
      <c r="BR7" s="330">
        <f t="shared" si="2"/>
        <v>0</v>
      </c>
      <c r="BS7" s="330">
        <f t="shared" si="2"/>
        <v>0</v>
      </c>
      <c r="BT7" s="330">
        <f t="shared" si="2"/>
        <v>0</v>
      </c>
      <c r="BU7" s="330">
        <f t="shared" si="2"/>
        <v>0</v>
      </c>
      <c r="BV7" s="330">
        <f t="shared" si="2"/>
        <v>0</v>
      </c>
      <c r="BW7" s="330">
        <f t="shared" si="2"/>
        <v>0</v>
      </c>
      <c r="BX7" s="330">
        <f t="shared" si="2"/>
        <v>0</v>
      </c>
      <c r="BY7" s="331">
        <f t="shared" si="2"/>
        <v>0</v>
      </c>
      <c r="BZ7" s="329">
        <f t="shared" ref="BZ7:CK16" si="3">IF(T($AE7)="",IF((BZ$6&gt;=MONTH($O7))*(BZ$6&lt;=MONTH($P7)), $AE7/$AO7, 0),0)</f>
        <v>0</v>
      </c>
      <c r="CA7" s="330">
        <f t="shared" si="3"/>
        <v>0</v>
      </c>
      <c r="CB7" s="330">
        <f t="shared" si="3"/>
        <v>0</v>
      </c>
      <c r="CC7" s="330">
        <f t="shared" si="3"/>
        <v>0</v>
      </c>
      <c r="CD7" s="330">
        <f t="shared" si="3"/>
        <v>0</v>
      </c>
      <c r="CE7" s="330">
        <f t="shared" si="3"/>
        <v>0</v>
      </c>
      <c r="CF7" s="330">
        <f t="shared" si="3"/>
        <v>0</v>
      </c>
      <c r="CG7" s="330">
        <f t="shared" si="3"/>
        <v>0</v>
      </c>
      <c r="CH7" s="330">
        <f t="shared" si="3"/>
        <v>0</v>
      </c>
      <c r="CI7" s="330">
        <f t="shared" si="3"/>
        <v>0</v>
      </c>
      <c r="CJ7" s="330">
        <f t="shared" si="3"/>
        <v>0</v>
      </c>
      <c r="CK7" s="331">
        <f t="shared" si="3"/>
        <v>0</v>
      </c>
      <c r="CL7" s="329">
        <f t="shared" ref="CL7:CW16" si="4">IF(T($AF7)="",IF((CL$6&gt;=MONTH($O7))*(CL$6&lt;=MONTH($P7)), $AF7/$AO7, 0),0)</f>
        <v>0</v>
      </c>
      <c r="CM7" s="330">
        <f t="shared" si="4"/>
        <v>0</v>
      </c>
      <c r="CN7" s="330">
        <f t="shared" si="4"/>
        <v>0</v>
      </c>
      <c r="CO7" s="330">
        <f t="shared" si="4"/>
        <v>0</v>
      </c>
      <c r="CP7" s="330">
        <f t="shared" si="4"/>
        <v>0</v>
      </c>
      <c r="CQ7" s="330">
        <f t="shared" si="4"/>
        <v>0</v>
      </c>
      <c r="CR7" s="330">
        <f t="shared" si="4"/>
        <v>0</v>
      </c>
      <c r="CS7" s="330">
        <f t="shared" si="4"/>
        <v>0</v>
      </c>
      <c r="CT7" s="330">
        <f t="shared" si="4"/>
        <v>0</v>
      </c>
      <c r="CU7" s="330">
        <f t="shared" si="4"/>
        <v>0</v>
      </c>
      <c r="CV7" s="330">
        <f t="shared" si="4"/>
        <v>0</v>
      </c>
      <c r="CW7" s="331">
        <f t="shared" si="4"/>
        <v>0</v>
      </c>
      <c r="CX7" s="329">
        <f t="shared" ref="CX7:DI16" si="5">IF(T($AG7)="",IF((CX$6&gt;=MONTH($O7))*(CX$6&lt;=MONTH($P7)), $AG7/$AO7, 0),0)</f>
        <v>0</v>
      </c>
      <c r="CY7" s="330">
        <f t="shared" si="5"/>
        <v>0</v>
      </c>
      <c r="CZ7" s="330">
        <f t="shared" si="5"/>
        <v>0</v>
      </c>
      <c r="DA7" s="330">
        <f t="shared" si="5"/>
        <v>0</v>
      </c>
      <c r="DB7" s="330">
        <f t="shared" si="5"/>
        <v>0</v>
      </c>
      <c r="DC7" s="330">
        <f t="shared" si="5"/>
        <v>0</v>
      </c>
      <c r="DD7" s="330">
        <f t="shared" si="5"/>
        <v>0</v>
      </c>
      <c r="DE7" s="330">
        <f t="shared" si="5"/>
        <v>0</v>
      </c>
      <c r="DF7" s="330">
        <f t="shared" si="5"/>
        <v>0</v>
      </c>
      <c r="DG7" s="330">
        <f t="shared" si="5"/>
        <v>0</v>
      </c>
      <c r="DH7" s="330">
        <f t="shared" si="5"/>
        <v>0</v>
      </c>
      <c r="DI7" s="331">
        <f t="shared" si="5"/>
        <v>0</v>
      </c>
      <c r="DJ7" s="329">
        <f t="shared" ref="DJ7:DU16" si="6">IF(T($AH7)="",IF((DJ$6&gt;=MONTH($O7))*(DJ$6&lt;=MONTH($P7)), $AH7/$AO7, 0),0)</f>
        <v>0</v>
      </c>
      <c r="DK7" s="330">
        <f t="shared" si="6"/>
        <v>0</v>
      </c>
      <c r="DL7" s="330">
        <f t="shared" si="6"/>
        <v>0</v>
      </c>
      <c r="DM7" s="330">
        <f t="shared" si="6"/>
        <v>0</v>
      </c>
      <c r="DN7" s="330">
        <f t="shared" si="6"/>
        <v>0</v>
      </c>
      <c r="DO7" s="330">
        <f t="shared" si="6"/>
        <v>0</v>
      </c>
      <c r="DP7" s="330">
        <f t="shared" si="6"/>
        <v>0</v>
      </c>
      <c r="DQ7" s="330">
        <f t="shared" si="6"/>
        <v>0</v>
      </c>
      <c r="DR7" s="330">
        <f t="shared" si="6"/>
        <v>0</v>
      </c>
      <c r="DS7" s="330">
        <f t="shared" si="6"/>
        <v>0</v>
      </c>
      <c r="DT7" s="330">
        <f t="shared" si="6"/>
        <v>0</v>
      </c>
      <c r="DU7" s="331">
        <f t="shared" si="6"/>
        <v>0</v>
      </c>
      <c r="DV7" s="329">
        <f t="shared" ref="DV7:EG16" si="7">IF(T($AI7)="",IF((DV$6&gt;=MONTH($O7))*(DV$6&lt;=MONTH($P7)), $AI7/$AO7, 0),0)</f>
        <v>0</v>
      </c>
      <c r="DW7" s="330">
        <f t="shared" si="7"/>
        <v>0</v>
      </c>
      <c r="DX7" s="330">
        <f t="shared" si="7"/>
        <v>0</v>
      </c>
      <c r="DY7" s="330">
        <f t="shared" si="7"/>
        <v>0</v>
      </c>
      <c r="DZ7" s="330">
        <f t="shared" si="7"/>
        <v>0</v>
      </c>
      <c r="EA7" s="330">
        <f t="shared" si="7"/>
        <v>0</v>
      </c>
      <c r="EB7" s="330">
        <f t="shared" si="7"/>
        <v>0</v>
      </c>
      <c r="EC7" s="330">
        <f t="shared" si="7"/>
        <v>0</v>
      </c>
      <c r="ED7" s="330">
        <f t="shared" si="7"/>
        <v>0</v>
      </c>
      <c r="EE7" s="330">
        <f t="shared" si="7"/>
        <v>0</v>
      </c>
      <c r="EF7" s="330">
        <f t="shared" si="7"/>
        <v>0</v>
      </c>
      <c r="EG7" s="331">
        <f t="shared" si="7"/>
        <v>0</v>
      </c>
      <c r="EH7" s="329">
        <f t="shared" ref="EH7:ES16" si="8">IF(T($AJ7)="",IF((EH$6&gt;=MONTH($O7))*(EH$6&lt;=MONTH($P7)), $AJ7/$AO7, 0),0)</f>
        <v>0</v>
      </c>
      <c r="EI7" s="330">
        <f t="shared" si="8"/>
        <v>0</v>
      </c>
      <c r="EJ7" s="330">
        <f t="shared" si="8"/>
        <v>0</v>
      </c>
      <c r="EK7" s="330">
        <f t="shared" si="8"/>
        <v>0</v>
      </c>
      <c r="EL7" s="330">
        <f t="shared" si="8"/>
        <v>0</v>
      </c>
      <c r="EM7" s="330">
        <f t="shared" si="8"/>
        <v>0</v>
      </c>
      <c r="EN7" s="330">
        <f t="shared" si="8"/>
        <v>0</v>
      </c>
      <c r="EO7" s="330">
        <f t="shared" si="8"/>
        <v>0</v>
      </c>
      <c r="EP7" s="330">
        <f t="shared" si="8"/>
        <v>0</v>
      </c>
      <c r="EQ7" s="330">
        <f t="shared" si="8"/>
        <v>0</v>
      </c>
      <c r="ER7" s="330">
        <f t="shared" si="8"/>
        <v>0</v>
      </c>
      <c r="ES7" s="331">
        <f t="shared" si="8"/>
        <v>0</v>
      </c>
      <c r="ET7" s="329">
        <f t="shared" ref="ET7:FE16" si="9">IF(T($AK7)="",IF((ET$6&gt;=MONTH($O7))*(ET$6&lt;=MONTH($P7)), $AK7/$AO7, 0),0)</f>
        <v>0</v>
      </c>
      <c r="EU7" s="330">
        <f t="shared" si="9"/>
        <v>0</v>
      </c>
      <c r="EV7" s="330">
        <f t="shared" si="9"/>
        <v>0</v>
      </c>
      <c r="EW7" s="330">
        <f t="shared" si="9"/>
        <v>0</v>
      </c>
      <c r="EX7" s="330">
        <f t="shared" si="9"/>
        <v>0</v>
      </c>
      <c r="EY7" s="330">
        <f t="shared" si="9"/>
        <v>0</v>
      </c>
      <c r="EZ7" s="330">
        <f t="shared" si="9"/>
        <v>0</v>
      </c>
      <c r="FA7" s="330">
        <f t="shared" si="9"/>
        <v>0</v>
      </c>
      <c r="FB7" s="330">
        <f t="shared" si="9"/>
        <v>0</v>
      </c>
      <c r="FC7" s="330">
        <f t="shared" si="9"/>
        <v>0</v>
      </c>
      <c r="FD7" s="330">
        <f t="shared" si="9"/>
        <v>0</v>
      </c>
      <c r="FE7" s="331">
        <f t="shared" si="9"/>
        <v>0</v>
      </c>
      <c r="FF7" s="329">
        <f t="shared" ref="FF7:FQ16" si="10">IF(T($AL7)="",IF((FF$6&gt;=MONTH($O7))*(FF$6&lt;=MONTH($P7)), $AL7/$AO7, 0),0)</f>
        <v>0</v>
      </c>
      <c r="FG7" s="330">
        <f t="shared" si="10"/>
        <v>0</v>
      </c>
      <c r="FH7" s="330">
        <f t="shared" si="10"/>
        <v>0</v>
      </c>
      <c r="FI7" s="330">
        <f t="shared" si="10"/>
        <v>0</v>
      </c>
      <c r="FJ7" s="330">
        <f t="shared" si="10"/>
        <v>0</v>
      </c>
      <c r="FK7" s="330">
        <f t="shared" si="10"/>
        <v>0</v>
      </c>
      <c r="FL7" s="330">
        <f t="shared" si="10"/>
        <v>0</v>
      </c>
      <c r="FM7" s="330">
        <f t="shared" si="10"/>
        <v>0</v>
      </c>
      <c r="FN7" s="330">
        <f t="shared" si="10"/>
        <v>0</v>
      </c>
      <c r="FO7" s="330">
        <f t="shared" si="10"/>
        <v>0</v>
      </c>
      <c r="FP7" s="330">
        <f t="shared" si="10"/>
        <v>0</v>
      </c>
      <c r="FQ7" s="331">
        <f t="shared" si="10"/>
        <v>0</v>
      </c>
    </row>
    <row r="8" spans="1:173" ht="12.75" customHeight="1" x14ac:dyDescent="0.2">
      <c r="A8" s="74" t="str">
        <f>IF(I8="GAL/YR", CONCATENATE(D8, "-lbs/MMBtu"), CONCATENATE(D8, "-lbs/", I8, "-hr"))</f>
        <v xml:space="preserve"> -lbs/ -hr</v>
      </c>
      <c r="B8" s="112"/>
      <c r="C8" s="100" t="s">
        <v>323</v>
      </c>
      <c r="D8" s="365" t="str">
        <f>IF(ISBLANK(EMISSIONS_3!D8), " ", EMISSIONS_3!D8)</f>
        <v xml:space="preserve"> </v>
      </c>
      <c r="E8" s="32" t="s">
        <v>115</v>
      </c>
      <c r="F8" s="32" t="s">
        <v>115</v>
      </c>
      <c r="G8" s="33" t="s">
        <v>115</v>
      </c>
      <c r="H8" s="367"/>
      <c r="I8" s="367" t="s">
        <v>2</v>
      </c>
      <c r="J8" s="33" t="s">
        <v>115</v>
      </c>
      <c r="K8" s="33"/>
      <c r="L8" s="33"/>
      <c r="M8" s="372">
        <v>0</v>
      </c>
      <c r="N8" s="373">
        <v>0</v>
      </c>
      <c r="O8" s="299"/>
      <c r="P8" s="300"/>
      <c r="Q8" s="412" t="str">
        <f>IF($D8=" ", "Enter Equipment",IF(VLOOKUP($A8,'STATIONARY FACTORS'!$A$4:$O$22, Q$5, FALSE)= "N/A", "--", IF($H8=0, "Enter Activity", IF($M8=0, "Enter Run Time",IF($I8="HP", $H8*VLOOKUP($A8,'STATIONARY FACTORS'!$A$4:$O$22, Q$5, FALSE),IF(ISERROR(SEARCH("Diesel", $D8,1)),($H8*VLOOKUP($A8,'STATIONARY FACTORS'!$A$4:$O$22, Q$5, FALSE)*0.000001*'STATIONARY FACTORS'!$C$93*'STATIONARY FACTORS'!$C$98*(1/($M8*$N8))),($H8*VLOOKUP($A8,'STATIONARY FACTORS'!$A$4:$O$22, Q$5, FALSE)*0.000001*'STATIONARY FACTORS'!$C$93*'STATIONARY FACTORS'!$C$94*(1/($M8*$N8)))))))))</f>
        <v>Enter Equipment</v>
      </c>
      <c r="R8" s="79" t="str">
        <f>IF($D8=" ", "Enter Equipment",IF(VLOOKUP($A8,'STATIONARY FACTORS'!$A$4:$O$22, R$5, FALSE)= "N/A", "--", IF($H8=0, "Enter Activity", IF($M8=0, "Enter Run Time",IF($I8="HP", $H8*VLOOKUP($A8,'STATIONARY FACTORS'!$A$4:$O$22, R$5, FALSE),IF(ISERROR(SEARCH("Diesel", $D8,1)),($H8*VLOOKUP($A8,'STATIONARY FACTORS'!$A$4:$O$22, R$5, FALSE)*0.000001*'STATIONARY FACTORS'!$C$93*'STATIONARY FACTORS'!$C$98*(1/($M8*$N8))),($H8*VLOOKUP($A8,'STATIONARY FACTORS'!$A$4:$O$22, R$5, FALSE)*0.000001*'STATIONARY FACTORS'!$C$93*'STATIONARY FACTORS'!$C$94*(1/($M8*$N8)))))))))</f>
        <v>Enter Equipment</v>
      </c>
      <c r="S8" s="78" t="str">
        <f>IF($D8=" ", "Enter Equipment",IF(VLOOKUP($A8,'STATIONARY FACTORS'!$A$4:$O$22, S$5, FALSE)= "N/A", "--", IF($H8=0, "Enter Activity", IF($M8=0, "Enter Run Time",IF($I8="HP", $H8*VLOOKUP($A8,'STATIONARY FACTORS'!$A$4:$O$22, S$5, FALSE),IF(ISERROR(SEARCH("Diesel", $D8,1)),($H8*VLOOKUP($A8,'STATIONARY FACTORS'!$A$4:$O$22, S$5, FALSE)*0.000001*'STATIONARY FACTORS'!$C$93*'STATIONARY FACTORS'!$C$98*(1/($M8*$N8))),($H8*VLOOKUP($A8,'STATIONARY FACTORS'!$A$4:$O$22, S$5, FALSE)*0.000001*'STATIONARY FACTORS'!$C$93*'STATIONARY FACTORS'!$C$94*(1/($M8*$N8)))))))))</f>
        <v>Enter Equipment</v>
      </c>
      <c r="T8" s="79" t="str">
        <f>IF($D8=" ", "Enter Equipment",IF(VLOOKUP($A8,'STATIONARY FACTORS'!$A$4:$O$22, T$5, FALSE)= "N/A", "--", IF($H8=0, "Enter Activity", IF($M8=0, "Enter Run Time",IF($I8="HP", $H8*VLOOKUP($A8,'STATIONARY FACTORS'!$A$4:$O$22, T$5, FALSE),IF(ISERROR(SEARCH("Diesel", $D8,1)),($H8*VLOOKUP($A8,'STATIONARY FACTORS'!$A$4:$O$22, T$5, FALSE)*0.000001*'STATIONARY FACTORS'!$C$93*'STATIONARY FACTORS'!$C$98*(1/($M8*$N8))),($H8*VLOOKUP($A8,'STATIONARY FACTORS'!$A$4:$O$22, T$5, FALSE)*0.000001*'STATIONARY FACTORS'!$C$93*'STATIONARY FACTORS'!$C$94*(1/($M8*$N8)))))))))</f>
        <v>Enter Equipment</v>
      </c>
      <c r="U8" s="79" t="str">
        <f>IF($D8=" ", "Enter Equipment",IF(VLOOKUP($A8,'STATIONARY FACTORS'!$A$4:$O$22, U$5, FALSE)= "N/A", "--", IF($H8=0, "Enter Activity", IF($M8=0, "Enter Run Time",IF($I8="HP", $H8*VLOOKUP($A8,'STATIONARY FACTORS'!$A$4:$O$22, U$5, FALSE),IF(ISERROR(SEARCH("Diesel", $D8,1)),($H8*VLOOKUP($A8,'STATIONARY FACTORS'!$A$4:$O$22, U$5, FALSE)*0.000001*'STATIONARY FACTORS'!$C$93*'STATIONARY FACTORS'!$C$98*(1/($M8*$N8))),($H8*VLOOKUP($A8,'STATIONARY FACTORS'!$A$4:$O$22, U$5, FALSE)*0.000001*'STATIONARY FACTORS'!$C$93*'STATIONARY FACTORS'!$C$94*(1/($M8*$N8)))))))))</f>
        <v>Enter Equipment</v>
      </c>
      <c r="V8" s="79" t="str">
        <f>IF($D8=" ", "Enter Equipment",IF(VLOOKUP($A8,'STATIONARY FACTORS'!$A$4:$O$22, V$5, FALSE)= "N/A", "--", IF($H8=0, "Enter Activity", IF($M8=0, "Enter Run Time",IF($I8="HP", $H8*VLOOKUP($A8,'STATIONARY FACTORS'!$A$4:$O$22, V$5, FALSE),IF(ISERROR(SEARCH("Diesel", $D8,1)),($H8*VLOOKUP($A8,'STATIONARY FACTORS'!$A$4:$O$22, V$5, FALSE)*0.000001*'STATIONARY FACTORS'!$C$93*'STATIONARY FACTORS'!$C$98*(1/($M8*$N8))),($H8*VLOOKUP($A8,'STATIONARY FACTORS'!$A$4:$O$22, V$5, FALSE)*0.000001*'STATIONARY FACTORS'!$C$93*'STATIONARY FACTORS'!$C$94*(1/($M8*$N8)))))))))</f>
        <v>Enter Equipment</v>
      </c>
      <c r="W8" s="79" t="str">
        <f>IF($D8=" ", "Enter Equipment",IF(VLOOKUP($A8,'STATIONARY FACTORS'!$A$4:$O$22, W$5, FALSE)= "N/A", "--", IF($H8=0, "Enter Activity", IF($M8=0, "Enter Run Time",IF($I8="HP", $H8*VLOOKUP($A8,'STATIONARY FACTORS'!$A$4:$O$22, W$5, FALSE),IF(ISERROR(SEARCH("Diesel", $D8,1)),($H8*VLOOKUP($A8,'STATIONARY FACTORS'!$A$4:$O$22, W$5, FALSE)*0.000001*'STATIONARY FACTORS'!$C$93*'STATIONARY FACTORS'!$C$98*(1/($M8*$N8))),($H8*VLOOKUP($A8,'STATIONARY FACTORS'!$A$4:$O$22, W$5, FALSE)*0.000001*'STATIONARY FACTORS'!$C$93*'STATIONARY FACTORS'!$C$94*(1/($M8*$N8)))))))))</f>
        <v>Enter Equipment</v>
      </c>
      <c r="X8" s="79" t="str">
        <f>IF($D8=" ", "Enter Equipment",IF(VLOOKUP($A8,'STATIONARY FACTORS'!$A$4:$O$22, X$5, FALSE)= "N/A", "--", IF($H8=0, "Enter Activity", IF($M8=0, "Enter Run Time",IF($I8="HP", $H8*VLOOKUP($A8,'STATIONARY FACTORS'!$A$4:$O$22, X$5, FALSE),IF(ISERROR(SEARCH("Diesel", $D8,1)),($H8*VLOOKUP($A8,'STATIONARY FACTORS'!$A$4:$O$22, X$5, FALSE)*0.000001*'STATIONARY FACTORS'!$C$93*'STATIONARY FACTORS'!$C$98*(1/($M8*$N8))),($H8*VLOOKUP($A8,'STATIONARY FACTORS'!$A$4:$O$22, X$5, FALSE)*0.000001*'STATIONARY FACTORS'!$C$93*'STATIONARY FACTORS'!$C$94*(1/($M8*$N8)))))))))</f>
        <v>Enter Equipment</v>
      </c>
      <c r="Y8" s="79" t="str">
        <f>IF($D8=" ", "Enter Equipment",IF(VLOOKUP($A8,'STATIONARY FACTORS'!$A$4:$O$22, Y$5, FALSE)= "N/A", "--", IF($H8=0, "Enter Activity", IF($M8=0, "Enter Run Time",IF($I8="HP", $H8*VLOOKUP($A8,'STATIONARY FACTORS'!$A$4:$O$22, Y$5, FALSE),IF(ISERROR(SEARCH("Diesel", $D8,1)),($H8*VLOOKUP($A8,'STATIONARY FACTORS'!$A$4:$O$22, Y$5, FALSE)*0.000001*'STATIONARY FACTORS'!$C$93*'STATIONARY FACTORS'!$C$98*(1/($M8*$N8))),($H8*VLOOKUP($A8,'STATIONARY FACTORS'!$A$4:$O$22, Y$5, FALSE)*0.000001*'STATIONARY FACTORS'!$C$93*'STATIONARY FACTORS'!$C$94*(1/($M8*$N8)))))))))</f>
        <v>Enter Equipment</v>
      </c>
      <c r="Z8" s="79" t="str">
        <f>IF($D8=" ", "Enter Equipment",IF(VLOOKUP($A8,'STATIONARY FACTORS'!$A$4:$O$22, Z$5, FALSE)= "N/A", "--", IF($H8=0, "Enter Activity", IF($M8=0, "Enter Run Time",IF($I8="HP", $H8*VLOOKUP($A8,'STATIONARY FACTORS'!$A$4:$O$22, Z$5, FALSE),IF(ISERROR(SEARCH("Diesel", $D8,1)),($H8*VLOOKUP($A8,'STATIONARY FACTORS'!$A$4:$O$22, Z$5, FALSE)*0.000001*'STATIONARY FACTORS'!$C$93*'STATIONARY FACTORS'!$C$98*(1/($M8*$N8))),($H8*VLOOKUP($A8,'STATIONARY FACTORS'!$A$4:$O$22, Z$5, FALSE)*0.000001*'STATIONARY FACTORS'!$C$93*'STATIONARY FACTORS'!$C$94*(1/($M8*$N8)))))))))</f>
        <v>Enter Equipment</v>
      </c>
      <c r="AA8" s="66" t="str">
        <f>IF($D8=" ", "Enter Equipment",IF(VLOOKUP($A8,'STATIONARY FACTORS'!$A$4:$O$22, AA$5, FALSE)= "N/A", "--", IF($H8=0, "Enter Activity", IF($M8=0, "Enter Run Time",IF($I8="HP", $H8*VLOOKUP($A8,'STATIONARY FACTORS'!$A$4:$O$22, AA$5, FALSE),IF(ISERROR(SEARCH("Diesel", $D8,1)),($H8*VLOOKUP($A8,'STATIONARY FACTORS'!$A$4:$O$22, AA$5, FALSE)*0.000001*'STATIONARY FACTORS'!$C$93*'STATIONARY FACTORS'!$C$98*(1/($M8*$N8))),($H8*VLOOKUP($A8,'STATIONARY FACTORS'!$A$4:$O$22, AA$5, FALSE)*0.000001*'STATIONARY FACTORS'!$C$93*'STATIONARY FACTORS'!$C$94*(1/($M8*$N8)))))))))</f>
        <v>Enter Equipment</v>
      </c>
      <c r="AB8" s="466" t="str">
        <f>IF($D8=" ", "Enter Equipment",IF(VLOOKUP($A8,'STATIONARY FACTORS'!$A$4:$O$22, AB$5, FALSE)= "N/A", "--", IF($H8=0, "Enter Activity", IF($M8=0, "Enter Run Time",IF($I8="HP",( ($H8*VLOOKUP($A8,'STATIONARY FACTORS'!$A$4:$O$22, AB$5, FALSE)*$M8*$N8)/2000),IF(ISERROR(SEARCH("Diesel", $D8,1)),($H8*VLOOKUP($A8,'STATIONARY FACTORS'!$A$4:$O$22, AB$5, FALSE)*0.000001*'STATIONARY FACTORS'!$C$93*'STATIONARY FACTORS'!$C$98)/2000,($H8*VLOOKUP($A8,'STATIONARY FACTORS'!$A$4:$O$22, AB$5, FALSE)*0.000001*'STATIONARY FACTORS'!$C$93*'STATIONARY FACTORS'!$C$94)/2000))))))</f>
        <v>Enter Equipment</v>
      </c>
      <c r="AC8" s="65" t="str">
        <f>IF($D8=" ", "Enter Equipment",IF(VLOOKUP($A8,'STATIONARY FACTORS'!$A$4:$O$22, AC$5, FALSE)= "N/A", "--", IF($H8=0, "Enter Activity", IF($M8=0, "Enter Run Time",IF($I8="HP",( ($H8*VLOOKUP($A8,'STATIONARY FACTORS'!$A$4:$O$22, AC$5, FALSE)*$M8*$N8)/2000),IF(ISERROR(SEARCH("Diesel", $D8,1)),($H8*VLOOKUP($A8,'STATIONARY FACTORS'!$A$4:$O$22, AC$5, FALSE)*0.000001*'STATIONARY FACTORS'!$C$93*'STATIONARY FACTORS'!$C$98)/2000,($H8*VLOOKUP($A8,'STATIONARY FACTORS'!$A$4:$O$22, AC$5, FALSE)*0.000001*'STATIONARY FACTORS'!$C$93*'STATIONARY FACTORS'!$C$94)/2000))))))</f>
        <v>Enter Equipment</v>
      </c>
      <c r="AD8" s="65" t="str">
        <f>IF($D8=" ", "Enter Equipment",IF(VLOOKUP($A8,'STATIONARY FACTORS'!$A$4:$O$22, AD$5, FALSE)= "N/A", "--", IF($H8=0, "Enter Activity", IF($M8=0, "Enter Run Time",IF($I8="HP",( ($H8*VLOOKUP($A8,'STATIONARY FACTORS'!$A$4:$O$22, AD$5, FALSE)*$M8*$N8)/2000),IF(ISERROR(SEARCH("Diesel", $D8,1)),($H8*VLOOKUP($A8,'STATIONARY FACTORS'!$A$4:$O$22, AD$5, FALSE)*0.000001*'STATIONARY FACTORS'!$C$93*'STATIONARY FACTORS'!$C$98)/2000,($H8*VLOOKUP($A8,'STATIONARY FACTORS'!$A$4:$O$22, AD$5, FALSE)*0.000001*'STATIONARY FACTORS'!$C$93*'STATIONARY FACTORS'!$C$94)/2000))))))</f>
        <v>Enter Equipment</v>
      </c>
      <c r="AE8" s="65" t="str">
        <f>IF($D8=" ", "Enter Equipment",IF(VLOOKUP($A8,'STATIONARY FACTORS'!$A$4:$O$22, AE$5, FALSE)= "N/A", "--", IF($H8=0, "Enter Activity", IF($M8=0, "Enter Run Time",IF($I8="HP",( ($H8*VLOOKUP($A8,'STATIONARY FACTORS'!$A$4:$O$22, AE$5, FALSE)*$M8*$N8)/2000),IF(ISERROR(SEARCH("Diesel", $D8,1)),($H8*VLOOKUP($A8,'STATIONARY FACTORS'!$A$4:$O$22, AE$5, FALSE)*0.000001*'STATIONARY FACTORS'!$C$93*'STATIONARY FACTORS'!$C$98)/2000,($H8*VLOOKUP($A8,'STATIONARY FACTORS'!$A$4:$O$22, AE$5, FALSE)*0.000001*'STATIONARY FACTORS'!$C$93*'STATIONARY FACTORS'!$C$94)/2000))))))</f>
        <v>Enter Equipment</v>
      </c>
      <c r="AF8" s="65" t="str">
        <f>IF($D8=" ", "Enter Equipment",IF(VLOOKUP($A8,'STATIONARY FACTORS'!$A$4:$O$22, AF$5, FALSE)= "N/A", "--", IF($H8=0, "Enter Activity", IF($M8=0, "Enter Run Time",IF($I8="HP",( ($H8*VLOOKUP($A8,'STATIONARY FACTORS'!$A$4:$O$22, AF$5, FALSE)*$M8*$N8)/2000),IF(ISERROR(SEARCH("Diesel", $D8,1)),($H8*VLOOKUP($A8,'STATIONARY FACTORS'!$A$4:$O$22, AF$5, FALSE)*0.000001*'STATIONARY FACTORS'!$C$93*'STATIONARY FACTORS'!$C$98)/2000,($H8*VLOOKUP($A8,'STATIONARY FACTORS'!$A$4:$O$22, AF$5, FALSE)*0.000001*'STATIONARY FACTORS'!$C$93*'STATIONARY FACTORS'!$C$94)/2000))))))</f>
        <v>Enter Equipment</v>
      </c>
      <c r="AG8" s="65" t="str">
        <f>IF($D8=" ", "Enter Equipment",IF(VLOOKUP($A8,'STATIONARY FACTORS'!$A$4:$O$22, AG$5, FALSE)= "N/A", "--", IF($H8=0, "Enter Activity", IF($M8=0, "Enter Run Time",IF($I8="HP",( ($H8*VLOOKUP($A8,'STATIONARY FACTORS'!$A$4:$O$22, AG$5, FALSE)*$M8*$N8)/2000),IF(ISERROR(SEARCH("Diesel", $D8,1)),($H8*VLOOKUP($A8,'STATIONARY FACTORS'!$A$4:$O$22, AG$5, FALSE)*0.000001*'STATIONARY FACTORS'!$C$93*'STATIONARY FACTORS'!$C$98)/2000,($H8*VLOOKUP($A8,'STATIONARY FACTORS'!$A$4:$O$22, AG$5, FALSE)*0.000001*'STATIONARY FACTORS'!$C$93*'STATIONARY FACTORS'!$C$94)/2000))))))</f>
        <v>Enter Equipment</v>
      </c>
      <c r="AH8" s="65" t="str">
        <f>IF($D8=" ", "Enter Equipment",IF(VLOOKUP($A8,'STATIONARY FACTORS'!$A$4:$O$22, AH$5, FALSE)= "N/A", "--", IF($H8=0, "Enter Activity", IF($M8=0, "Enter Run Time",IF($I8="HP",( ($H8*VLOOKUP($A8,'STATIONARY FACTORS'!$A$4:$O$22, AH$5, FALSE)*$M8*$N8)/2000),IF(ISERROR(SEARCH("Diesel", $D8,1)),($H8*VLOOKUP($A8,'STATIONARY FACTORS'!$A$4:$O$22, AH$5, FALSE)*0.000001*'STATIONARY FACTORS'!$C$93*'STATIONARY FACTORS'!$C$98)/2000,($H8*VLOOKUP($A8,'STATIONARY FACTORS'!$A$4:$O$22, AH$5, FALSE)*0.000001*'STATIONARY FACTORS'!$C$93*'STATIONARY FACTORS'!$C$94)/2000))))))</f>
        <v>Enter Equipment</v>
      </c>
      <c r="AI8" s="79" t="str">
        <f>IF($D8=" ", "Enter Equipment",IF(VLOOKUP($A8,'STATIONARY FACTORS'!$A$4:$O$22, AI$5, FALSE)= "N/A", "--", IF($H8=0, "Enter Activity", IF($M8=0, "Enter Run Time",IF($I8="HP",( ($H8*VLOOKUP($A8,'STATIONARY FACTORS'!$A$4:$O$22, AI$5, FALSE)*$M8*$N8)/2000),IF(ISERROR(SEARCH("Diesel", $D8,1)),($H8*VLOOKUP($A8,'STATIONARY FACTORS'!$A$4:$O$22, AI$5, FALSE)*0.000001*'STATIONARY FACTORS'!$C$93*'STATIONARY FACTORS'!$C$98)/2000,($H8*VLOOKUP($A8,'STATIONARY FACTORS'!$A$4:$O$22, AI$5, FALSE)*0.000001*'STATIONARY FACTORS'!$C$93*'STATIONARY FACTORS'!$C$94)/2000))))))</f>
        <v>Enter Equipment</v>
      </c>
      <c r="AJ8" s="79" t="str">
        <f>IF($D8=" ", "Enter Equipment",IF(VLOOKUP($A8,'STATIONARY FACTORS'!$A$4:$O$22, AJ$5, FALSE)= "N/A", "--", IF($H8=0, "Enter Activity", IF($M8=0, "Enter Run Time",IF($I8="HP",( ($H8*VLOOKUP($A8,'STATIONARY FACTORS'!$A$4:$O$22, AJ$5, FALSE)*$M8*$N8)/2000),IF(ISERROR(SEARCH("Diesel", $D8,1)),($H8*VLOOKUP($A8,'STATIONARY FACTORS'!$A$4:$O$22, AJ$5, FALSE)*0.000001*'STATIONARY FACTORS'!$C$93*'STATIONARY FACTORS'!$C$98)/2000,($H8*VLOOKUP($A8,'STATIONARY FACTORS'!$A$4:$O$22, AJ$5, FALSE)*0.000001*'STATIONARY FACTORS'!$C$93*'STATIONARY FACTORS'!$C$94)/2000))))))</f>
        <v>Enter Equipment</v>
      </c>
      <c r="AK8" s="79" t="str">
        <f>IF($D8=" ", "Enter Equipment",IF(VLOOKUP($A8,'STATIONARY FACTORS'!$A$4:$O$22, AK$5, FALSE)= "N/A", "--", IF($H8=0, "Enter Activity", IF($M8=0, "Enter Run Time",IF($I8="HP",( ($H8*VLOOKUP($A8,'STATIONARY FACTORS'!$A$4:$O$22, AK$5, FALSE)*$M8*$N8)/2000),IF(ISERROR(SEARCH("Diesel", $D8,1)),($H8*VLOOKUP($A8,'STATIONARY FACTORS'!$A$4:$O$22, AK$5, FALSE)*0.000001*'STATIONARY FACTORS'!$C$93*'STATIONARY FACTORS'!$C$98)/2000,($H8*VLOOKUP($A8,'STATIONARY FACTORS'!$A$4:$O$22, AK$5, FALSE)*0.000001*'STATIONARY FACTORS'!$C$93*'STATIONARY FACTORS'!$C$94)/2000))))))</f>
        <v>Enter Equipment</v>
      </c>
      <c r="AL8" s="382" t="str">
        <f>IF($D8=" ", "Enter Equipment",IF(VLOOKUP($A8,'STATIONARY FACTORS'!$A$4:$O$22, AL$5, FALSE)= "N/A", "--", IF($H8=0, "Enter Activity", IF($M8=0, "Enter Run Time",IF($I8="HP",( ($H8*VLOOKUP($A8,'STATIONARY FACTORS'!$A$4:$O$22, AL$5, FALSE)*$M8*$N8)/2000),IF(ISERROR(SEARCH("Diesel", $D8,1)),($H8*VLOOKUP($A8,'STATIONARY FACTORS'!$A$4:$O$22, AL$5, FALSE)*0.000001*'STATIONARY FACTORS'!$C$93*'STATIONARY FACTORS'!$C$98)/2000,($H8*VLOOKUP($A8,'STATIONARY FACTORS'!$A$4:$O$22, AL$5, FALSE)*0.000001*'STATIONARY FACTORS'!$C$93*'STATIONARY FACTORS'!$C$94)/2000))))))</f>
        <v>Enter Equipment</v>
      </c>
      <c r="AM8" s="73"/>
      <c r="AO8" s="74">
        <f>MONTH(EMISSIONS_1!P8)-MONTH(EMISSIONS_1!O8)+1</f>
        <v>1</v>
      </c>
      <c r="AP8" s="329">
        <f t="shared" si="0"/>
        <v>0</v>
      </c>
      <c r="AQ8" s="330">
        <f t="shared" si="0"/>
        <v>0</v>
      </c>
      <c r="AR8" s="330">
        <f t="shared" si="0"/>
        <v>0</v>
      </c>
      <c r="AS8" s="330">
        <f t="shared" si="0"/>
        <v>0</v>
      </c>
      <c r="AT8" s="330">
        <f t="shared" si="0"/>
        <v>0</v>
      </c>
      <c r="AU8" s="330">
        <f t="shared" si="0"/>
        <v>0</v>
      </c>
      <c r="AV8" s="330">
        <f t="shared" si="0"/>
        <v>0</v>
      </c>
      <c r="AW8" s="330">
        <f t="shared" si="0"/>
        <v>0</v>
      </c>
      <c r="AX8" s="330">
        <f t="shared" si="0"/>
        <v>0</v>
      </c>
      <c r="AY8" s="330">
        <f t="shared" si="0"/>
        <v>0</v>
      </c>
      <c r="AZ8" s="330">
        <f t="shared" si="0"/>
        <v>0</v>
      </c>
      <c r="BA8" s="331">
        <f t="shared" si="0"/>
        <v>0</v>
      </c>
      <c r="BB8" s="329">
        <f t="shared" si="1"/>
        <v>0</v>
      </c>
      <c r="BC8" s="330">
        <f t="shared" si="1"/>
        <v>0</v>
      </c>
      <c r="BD8" s="330">
        <f t="shared" si="1"/>
        <v>0</v>
      </c>
      <c r="BE8" s="330">
        <f t="shared" si="1"/>
        <v>0</v>
      </c>
      <c r="BF8" s="330">
        <f t="shared" si="1"/>
        <v>0</v>
      </c>
      <c r="BG8" s="330">
        <f t="shared" si="1"/>
        <v>0</v>
      </c>
      <c r="BH8" s="330">
        <f t="shared" si="1"/>
        <v>0</v>
      </c>
      <c r="BI8" s="330">
        <f t="shared" si="1"/>
        <v>0</v>
      </c>
      <c r="BJ8" s="330">
        <f t="shared" si="1"/>
        <v>0</v>
      </c>
      <c r="BK8" s="330">
        <f t="shared" si="1"/>
        <v>0</v>
      </c>
      <c r="BL8" s="330">
        <f t="shared" si="1"/>
        <v>0</v>
      </c>
      <c r="BM8" s="331">
        <f t="shared" si="1"/>
        <v>0</v>
      </c>
      <c r="BN8" s="329">
        <f t="shared" si="2"/>
        <v>0</v>
      </c>
      <c r="BO8" s="330">
        <f t="shared" si="2"/>
        <v>0</v>
      </c>
      <c r="BP8" s="330">
        <f t="shared" si="2"/>
        <v>0</v>
      </c>
      <c r="BQ8" s="330">
        <f t="shared" si="2"/>
        <v>0</v>
      </c>
      <c r="BR8" s="330">
        <f t="shared" si="2"/>
        <v>0</v>
      </c>
      <c r="BS8" s="330">
        <f t="shared" si="2"/>
        <v>0</v>
      </c>
      <c r="BT8" s="330">
        <f t="shared" si="2"/>
        <v>0</v>
      </c>
      <c r="BU8" s="330">
        <f t="shared" si="2"/>
        <v>0</v>
      </c>
      <c r="BV8" s="330">
        <f t="shared" si="2"/>
        <v>0</v>
      </c>
      <c r="BW8" s="330">
        <f t="shared" si="2"/>
        <v>0</v>
      </c>
      <c r="BX8" s="330">
        <f t="shared" si="2"/>
        <v>0</v>
      </c>
      <c r="BY8" s="331">
        <f t="shared" si="2"/>
        <v>0</v>
      </c>
      <c r="BZ8" s="329">
        <f t="shared" si="3"/>
        <v>0</v>
      </c>
      <c r="CA8" s="330">
        <f t="shared" si="3"/>
        <v>0</v>
      </c>
      <c r="CB8" s="330">
        <f t="shared" si="3"/>
        <v>0</v>
      </c>
      <c r="CC8" s="330">
        <f t="shared" si="3"/>
        <v>0</v>
      </c>
      <c r="CD8" s="330">
        <f t="shared" si="3"/>
        <v>0</v>
      </c>
      <c r="CE8" s="330">
        <f t="shared" si="3"/>
        <v>0</v>
      </c>
      <c r="CF8" s="330">
        <f t="shared" si="3"/>
        <v>0</v>
      </c>
      <c r="CG8" s="330">
        <f t="shared" si="3"/>
        <v>0</v>
      </c>
      <c r="CH8" s="330">
        <f t="shared" si="3"/>
        <v>0</v>
      </c>
      <c r="CI8" s="330">
        <f t="shared" si="3"/>
        <v>0</v>
      </c>
      <c r="CJ8" s="330">
        <f t="shared" si="3"/>
        <v>0</v>
      </c>
      <c r="CK8" s="331">
        <f t="shared" si="3"/>
        <v>0</v>
      </c>
      <c r="CL8" s="329">
        <f t="shared" si="4"/>
        <v>0</v>
      </c>
      <c r="CM8" s="330">
        <f t="shared" si="4"/>
        <v>0</v>
      </c>
      <c r="CN8" s="330">
        <f t="shared" si="4"/>
        <v>0</v>
      </c>
      <c r="CO8" s="330">
        <f t="shared" si="4"/>
        <v>0</v>
      </c>
      <c r="CP8" s="330">
        <f t="shared" si="4"/>
        <v>0</v>
      </c>
      <c r="CQ8" s="330">
        <f t="shared" si="4"/>
        <v>0</v>
      </c>
      <c r="CR8" s="330">
        <f t="shared" si="4"/>
        <v>0</v>
      </c>
      <c r="CS8" s="330">
        <f t="shared" si="4"/>
        <v>0</v>
      </c>
      <c r="CT8" s="330">
        <f t="shared" si="4"/>
        <v>0</v>
      </c>
      <c r="CU8" s="330">
        <f t="shared" si="4"/>
        <v>0</v>
      </c>
      <c r="CV8" s="330">
        <f t="shared" si="4"/>
        <v>0</v>
      </c>
      <c r="CW8" s="331">
        <f t="shared" si="4"/>
        <v>0</v>
      </c>
      <c r="CX8" s="329">
        <f t="shared" si="5"/>
        <v>0</v>
      </c>
      <c r="CY8" s="330">
        <f t="shared" si="5"/>
        <v>0</v>
      </c>
      <c r="CZ8" s="330">
        <f t="shared" si="5"/>
        <v>0</v>
      </c>
      <c r="DA8" s="330">
        <f t="shared" si="5"/>
        <v>0</v>
      </c>
      <c r="DB8" s="330">
        <f t="shared" si="5"/>
        <v>0</v>
      </c>
      <c r="DC8" s="330">
        <f t="shared" si="5"/>
        <v>0</v>
      </c>
      <c r="DD8" s="330">
        <f t="shared" si="5"/>
        <v>0</v>
      </c>
      <c r="DE8" s="330">
        <f t="shared" si="5"/>
        <v>0</v>
      </c>
      <c r="DF8" s="330">
        <f t="shared" si="5"/>
        <v>0</v>
      </c>
      <c r="DG8" s="330">
        <f t="shared" si="5"/>
        <v>0</v>
      </c>
      <c r="DH8" s="330">
        <f t="shared" si="5"/>
        <v>0</v>
      </c>
      <c r="DI8" s="331">
        <f t="shared" si="5"/>
        <v>0</v>
      </c>
      <c r="DJ8" s="329">
        <f t="shared" si="6"/>
        <v>0</v>
      </c>
      <c r="DK8" s="330">
        <f t="shared" si="6"/>
        <v>0</v>
      </c>
      <c r="DL8" s="330">
        <f t="shared" si="6"/>
        <v>0</v>
      </c>
      <c r="DM8" s="330">
        <f t="shared" si="6"/>
        <v>0</v>
      </c>
      <c r="DN8" s="330">
        <f t="shared" si="6"/>
        <v>0</v>
      </c>
      <c r="DO8" s="330">
        <f t="shared" si="6"/>
        <v>0</v>
      </c>
      <c r="DP8" s="330">
        <f t="shared" si="6"/>
        <v>0</v>
      </c>
      <c r="DQ8" s="330">
        <f t="shared" si="6"/>
        <v>0</v>
      </c>
      <c r="DR8" s="330">
        <f t="shared" si="6"/>
        <v>0</v>
      </c>
      <c r="DS8" s="330">
        <f t="shared" si="6"/>
        <v>0</v>
      </c>
      <c r="DT8" s="330">
        <f t="shared" si="6"/>
        <v>0</v>
      </c>
      <c r="DU8" s="331">
        <f t="shared" si="6"/>
        <v>0</v>
      </c>
      <c r="DV8" s="329">
        <f t="shared" si="7"/>
        <v>0</v>
      </c>
      <c r="DW8" s="330">
        <f t="shared" si="7"/>
        <v>0</v>
      </c>
      <c r="DX8" s="330">
        <f t="shared" si="7"/>
        <v>0</v>
      </c>
      <c r="DY8" s="330">
        <f t="shared" si="7"/>
        <v>0</v>
      </c>
      <c r="DZ8" s="330">
        <f t="shared" si="7"/>
        <v>0</v>
      </c>
      <c r="EA8" s="330">
        <f t="shared" si="7"/>
        <v>0</v>
      </c>
      <c r="EB8" s="330">
        <f t="shared" si="7"/>
        <v>0</v>
      </c>
      <c r="EC8" s="330">
        <f t="shared" si="7"/>
        <v>0</v>
      </c>
      <c r="ED8" s="330">
        <f t="shared" si="7"/>
        <v>0</v>
      </c>
      <c r="EE8" s="330">
        <f t="shared" si="7"/>
        <v>0</v>
      </c>
      <c r="EF8" s="330">
        <f t="shared" si="7"/>
        <v>0</v>
      </c>
      <c r="EG8" s="331">
        <f t="shared" si="7"/>
        <v>0</v>
      </c>
      <c r="EH8" s="329">
        <f t="shared" si="8"/>
        <v>0</v>
      </c>
      <c r="EI8" s="330">
        <f t="shared" si="8"/>
        <v>0</v>
      </c>
      <c r="EJ8" s="330">
        <f t="shared" si="8"/>
        <v>0</v>
      </c>
      <c r="EK8" s="330">
        <f t="shared" si="8"/>
        <v>0</v>
      </c>
      <c r="EL8" s="330">
        <f t="shared" si="8"/>
        <v>0</v>
      </c>
      <c r="EM8" s="330">
        <f t="shared" si="8"/>
        <v>0</v>
      </c>
      <c r="EN8" s="330">
        <f t="shared" si="8"/>
        <v>0</v>
      </c>
      <c r="EO8" s="330">
        <f t="shared" si="8"/>
        <v>0</v>
      </c>
      <c r="EP8" s="330">
        <f t="shared" si="8"/>
        <v>0</v>
      </c>
      <c r="EQ8" s="330">
        <f t="shared" si="8"/>
        <v>0</v>
      </c>
      <c r="ER8" s="330">
        <f t="shared" si="8"/>
        <v>0</v>
      </c>
      <c r="ES8" s="331">
        <f t="shared" si="8"/>
        <v>0</v>
      </c>
      <c r="ET8" s="329">
        <f t="shared" si="9"/>
        <v>0</v>
      </c>
      <c r="EU8" s="330">
        <f t="shared" si="9"/>
        <v>0</v>
      </c>
      <c r="EV8" s="330">
        <f t="shared" si="9"/>
        <v>0</v>
      </c>
      <c r="EW8" s="330">
        <f t="shared" si="9"/>
        <v>0</v>
      </c>
      <c r="EX8" s="330">
        <f t="shared" si="9"/>
        <v>0</v>
      </c>
      <c r="EY8" s="330">
        <f t="shared" si="9"/>
        <v>0</v>
      </c>
      <c r="EZ8" s="330">
        <f t="shared" si="9"/>
        <v>0</v>
      </c>
      <c r="FA8" s="330">
        <f t="shared" si="9"/>
        <v>0</v>
      </c>
      <c r="FB8" s="330">
        <f t="shared" si="9"/>
        <v>0</v>
      </c>
      <c r="FC8" s="330">
        <f t="shared" si="9"/>
        <v>0</v>
      </c>
      <c r="FD8" s="330">
        <f t="shared" si="9"/>
        <v>0</v>
      </c>
      <c r="FE8" s="331">
        <f t="shared" si="9"/>
        <v>0</v>
      </c>
      <c r="FF8" s="329">
        <f t="shared" si="10"/>
        <v>0</v>
      </c>
      <c r="FG8" s="330">
        <f t="shared" si="10"/>
        <v>0</v>
      </c>
      <c r="FH8" s="330">
        <f t="shared" si="10"/>
        <v>0</v>
      </c>
      <c r="FI8" s="330">
        <f t="shared" si="10"/>
        <v>0</v>
      </c>
      <c r="FJ8" s="330">
        <f t="shared" si="10"/>
        <v>0</v>
      </c>
      <c r="FK8" s="330">
        <f t="shared" si="10"/>
        <v>0</v>
      </c>
      <c r="FL8" s="330">
        <f t="shared" si="10"/>
        <v>0</v>
      </c>
      <c r="FM8" s="330">
        <f t="shared" si="10"/>
        <v>0</v>
      </c>
      <c r="FN8" s="330">
        <f t="shared" si="10"/>
        <v>0</v>
      </c>
      <c r="FO8" s="330">
        <f t="shared" si="10"/>
        <v>0</v>
      </c>
      <c r="FP8" s="330">
        <f t="shared" si="10"/>
        <v>0</v>
      </c>
      <c r="FQ8" s="331">
        <f t="shared" si="10"/>
        <v>0</v>
      </c>
    </row>
    <row r="9" spans="1:173" ht="12.75" customHeight="1" x14ac:dyDescent="0.2">
      <c r="A9" s="74" t="str">
        <f>IF(I9="GAL/YR", CONCATENATE(D9, "-lbs/MMBtu"), CONCATENATE(D9, "-lbs/", I9, "-hr"))</f>
        <v xml:space="preserve"> -lbs/ -hr</v>
      </c>
      <c r="B9" s="112"/>
      <c r="C9" s="100" t="s">
        <v>323</v>
      </c>
      <c r="D9" s="365" t="str">
        <f>IF(ISBLANK(EMISSIONS_3!D9), " ", EMISSIONS_3!D9)</f>
        <v xml:space="preserve"> </v>
      </c>
      <c r="E9" s="32" t="s">
        <v>115</v>
      </c>
      <c r="F9" s="32" t="s">
        <v>115</v>
      </c>
      <c r="G9" s="33" t="s">
        <v>115</v>
      </c>
      <c r="H9" s="367"/>
      <c r="I9" s="367" t="s">
        <v>2</v>
      </c>
      <c r="J9" s="33" t="s">
        <v>115</v>
      </c>
      <c r="K9" s="33"/>
      <c r="L9" s="33"/>
      <c r="M9" s="372">
        <v>0</v>
      </c>
      <c r="N9" s="373">
        <v>0</v>
      </c>
      <c r="O9" s="299"/>
      <c r="P9" s="300"/>
      <c r="Q9" s="73" t="str">
        <f>IF($D9=" ", "Enter Equipment",IF(VLOOKUP($A9,'STATIONARY FACTORS'!$A$4:$O$22, Q$5, FALSE)= "N/A", "--", IF($H9=0, "Enter Activity", IF($M9=0, "Enter Run Time",IF($I9="HP", $H9*VLOOKUP($A9,'STATIONARY FACTORS'!$A$4:$O$22, Q$5, FALSE),IF(ISERROR(SEARCH("Diesel", $D9,1)),($H9*VLOOKUP($A9,'STATIONARY FACTORS'!$A$4:$O$22, Q$5, FALSE)*0.000001*'STATIONARY FACTORS'!$C$93*'STATIONARY FACTORS'!$C$98*(1/($M9*$N9))),($H9*VLOOKUP($A9,'STATIONARY FACTORS'!$A$4:$O$22, Q$5, FALSE)*0.000001*'STATIONARY FACTORS'!$C$93*'STATIONARY FACTORS'!$C$94*(1/($M9*$N9)))))))))</f>
        <v>Enter Equipment</v>
      </c>
      <c r="R9" s="79" t="str">
        <f>IF($D9=" ", "Enter Equipment",IF(VLOOKUP($A9,'STATIONARY FACTORS'!$A$4:$O$22, R$5, FALSE)= "N/A", "--", IF($H9=0, "Enter Activity", IF($M9=0, "Enter Run Time",IF($I9="HP", $H9*VLOOKUP($A9,'STATIONARY FACTORS'!$A$4:$O$22, R$5, FALSE),IF(ISERROR(SEARCH("Diesel", $D9,1)),($H9*VLOOKUP($A9,'STATIONARY FACTORS'!$A$4:$O$22, R$5, FALSE)*0.000001*'STATIONARY FACTORS'!$C$93*'STATIONARY FACTORS'!$C$98*(1/($M9*$N9))),($H9*VLOOKUP($A9,'STATIONARY FACTORS'!$A$4:$O$22, R$5, FALSE)*0.000001*'STATIONARY FACTORS'!$C$93*'STATIONARY FACTORS'!$C$94*(1/($M9*$N9)))))))))</f>
        <v>Enter Equipment</v>
      </c>
      <c r="S9" s="78" t="str">
        <f>IF($D9=" ", "Enter Equipment",IF(VLOOKUP($A9,'STATIONARY FACTORS'!$A$4:$O$22, S$5, FALSE)= "N/A", "--", IF($H9=0, "Enter Activity", IF($M9=0, "Enter Run Time",IF($I9="HP", $H9*VLOOKUP($A9,'STATIONARY FACTORS'!$A$4:$O$22, S$5, FALSE),IF(ISERROR(SEARCH("Diesel", $D9,1)),($H9*VLOOKUP($A9,'STATIONARY FACTORS'!$A$4:$O$22, S$5, FALSE)*0.000001*'STATIONARY FACTORS'!$C$93*'STATIONARY FACTORS'!$C$98*(1/($M9*$N9))),($H9*VLOOKUP($A9,'STATIONARY FACTORS'!$A$4:$O$22, S$5, FALSE)*0.000001*'STATIONARY FACTORS'!$C$93*'STATIONARY FACTORS'!$C$94*(1/($M9*$N9)))))))))</f>
        <v>Enter Equipment</v>
      </c>
      <c r="T9" s="79" t="str">
        <f>IF($D9=" ", "Enter Equipment",IF(VLOOKUP($A9,'STATIONARY FACTORS'!$A$4:$O$22, T$5, FALSE)= "N/A", "--", IF($H9=0, "Enter Activity", IF($M9=0, "Enter Run Time",IF($I9="HP", $H9*VLOOKUP($A9,'STATIONARY FACTORS'!$A$4:$O$22, T$5, FALSE),IF(ISERROR(SEARCH("Diesel", $D9,1)),($H9*VLOOKUP($A9,'STATIONARY FACTORS'!$A$4:$O$22, T$5, FALSE)*0.000001*'STATIONARY FACTORS'!$C$93*'STATIONARY FACTORS'!$C$98*(1/($M9*$N9))),($H9*VLOOKUP($A9,'STATIONARY FACTORS'!$A$4:$O$22, T$5, FALSE)*0.000001*'STATIONARY FACTORS'!$C$93*'STATIONARY FACTORS'!$C$94*(1/($M9*$N9)))))))))</f>
        <v>Enter Equipment</v>
      </c>
      <c r="U9" s="79" t="str">
        <f>IF($D9=" ", "Enter Equipment",IF(VLOOKUP($A9,'STATIONARY FACTORS'!$A$4:$O$22, U$5, FALSE)= "N/A", "--", IF($H9=0, "Enter Activity", IF($M9=0, "Enter Run Time",IF($I9="HP", $H9*VLOOKUP($A9,'STATIONARY FACTORS'!$A$4:$O$22, U$5, FALSE),IF(ISERROR(SEARCH("Diesel", $D9,1)),($H9*VLOOKUP($A9,'STATIONARY FACTORS'!$A$4:$O$22, U$5, FALSE)*0.000001*'STATIONARY FACTORS'!$C$93*'STATIONARY FACTORS'!$C$98*(1/($M9*$N9))),($H9*VLOOKUP($A9,'STATIONARY FACTORS'!$A$4:$O$22, U$5, FALSE)*0.000001*'STATIONARY FACTORS'!$C$93*'STATIONARY FACTORS'!$C$94*(1/($M9*$N9)))))))))</f>
        <v>Enter Equipment</v>
      </c>
      <c r="V9" s="79" t="str">
        <f>IF($D9=" ", "Enter Equipment",IF(VLOOKUP($A9,'STATIONARY FACTORS'!$A$4:$O$22, V$5, FALSE)= "N/A", "--", IF($H9=0, "Enter Activity", IF($M9=0, "Enter Run Time",IF($I9="HP", $H9*VLOOKUP($A9,'STATIONARY FACTORS'!$A$4:$O$22, V$5, FALSE),IF(ISERROR(SEARCH("Diesel", $D9,1)),($H9*VLOOKUP($A9,'STATIONARY FACTORS'!$A$4:$O$22, V$5, FALSE)*0.000001*'STATIONARY FACTORS'!$C$93*'STATIONARY FACTORS'!$C$98*(1/($M9*$N9))),($H9*VLOOKUP($A9,'STATIONARY FACTORS'!$A$4:$O$22, V$5, FALSE)*0.000001*'STATIONARY FACTORS'!$C$93*'STATIONARY FACTORS'!$C$94*(1/($M9*$N9)))))))))</f>
        <v>Enter Equipment</v>
      </c>
      <c r="W9" s="79" t="str">
        <f>IF($D9=" ", "Enter Equipment",IF(VLOOKUP($A9,'STATIONARY FACTORS'!$A$4:$O$22, W$5, FALSE)= "N/A", "--", IF($H9=0, "Enter Activity", IF($M9=0, "Enter Run Time",IF($I9="HP", $H9*VLOOKUP($A9,'STATIONARY FACTORS'!$A$4:$O$22, W$5, FALSE),IF(ISERROR(SEARCH("Diesel", $D9,1)),($H9*VLOOKUP($A9,'STATIONARY FACTORS'!$A$4:$O$22, W$5, FALSE)*0.000001*'STATIONARY FACTORS'!$C$93*'STATIONARY FACTORS'!$C$98*(1/($M9*$N9))),($H9*VLOOKUP($A9,'STATIONARY FACTORS'!$A$4:$O$22, W$5, FALSE)*0.000001*'STATIONARY FACTORS'!$C$93*'STATIONARY FACTORS'!$C$94*(1/($M9*$N9)))))))))</f>
        <v>Enter Equipment</v>
      </c>
      <c r="X9" s="79" t="str">
        <f>IF($D9=" ", "Enter Equipment",IF(VLOOKUP($A9,'STATIONARY FACTORS'!$A$4:$O$22, X$5, FALSE)= "N/A", "--", IF($H9=0, "Enter Activity", IF($M9=0, "Enter Run Time",IF($I9="HP", $H9*VLOOKUP($A9,'STATIONARY FACTORS'!$A$4:$O$22, X$5, FALSE),IF(ISERROR(SEARCH("Diesel", $D9,1)),($H9*VLOOKUP($A9,'STATIONARY FACTORS'!$A$4:$O$22, X$5, FALSE)*0.000001*'STATIONARY FACTORS'!$C$93*'STATIONARY FACTORS'!$C$98*(1/($M9*$N9))),($H9*VLOOKUP($A9,'STATIONARY FACTORS'!$A$4:$O$22, X$5, FALSE)*0.000001*'STATIONARY FACTORS'!$C$93*'STATIONARY FACTORS'!$C$94*(1/($M9*$N9)))))))))</f>
        <v>Enter Equipment</v>
      </c>
      <c r="Y9" s="79" t="str">
        <f>IF($D9=" ", "Enter Equipment",IF(VLOOKUP($A9,'STATIONARY FACTORS'!$A$4:$O$22, Y$5, FALSE)= "N/A", "--", IF($H9=0, "Enter Activity", IF($M9=0, "Enter Run Time",IF($I9="HP", $H9*VLOOKUP($A9,'STATIONARY FACTORS'!$A$4:$O$22, Y$5, FALSE),IF(ISERROR(SEARCH("Diesel", $D9,1)),($H9*VLOOKUP($A9,'STATIONARY FACTORS'!$A$4:$O$22, Y$5, FALSE)*0.000001*'STATIONARY FACTORS'!$C$93*'STATIONARY FACTORS'!$C$98*(1/($M9*$N9))),($H9*VLOOKUP($A9,'STATIONARY FACTORS'!$A$4:$O$22, Y$5, FALSE)*0.000001*'STATIONARY FACTORS'!$C$93*'STATIONARY FACTORS'!$C$94*(1/($M9*$N9)))))))))</f>
        <v>Enter Equipment</v>
      </c>
      <c r="Z9" s="79" t="str">
        <f>IF($D9=" ", "Enter Equipment",IF(VLOOKUP($A9,'STATIONARY FACTORS'!$A$4:$O$22, Z$5, FALSE)= "N/A", "--", IF($H9=0, "Enter Activity", IF($M9=0, "Enter Run Time",IF($I9="HP", $H9*VLOOKUP($A9,'STATIONARY FACTORS'!$A$4:$O$22, Z$5, FALSE),IF(ISERROR(SEARCH("Diesel", $D9,1)),($H9*VLOOKUP($A9,'STATIONARY FACTORS'!$A$4:$O$22, Z$5, FALSE)*0.000001*'STATIONARY FACTORS'!$C$93*'STATIONARY FACTORS'!$C$98*(1/($M9*$N9))),($H9*VLOOKUP($A9,'STATIONARY FACTORS'!$A$4:$O$22, Z$5, FALSE)*0.000001*'STATIONARY FACTORS'!$C$93*'STATIONARY FACTORS'!$C$94*(1/($M9*$N9)))))))))</f>
        <v>Enter Equipment</v>
      </c>
      <c r="AA9" s="66" t="str">
        <f>IF($D9=" ", "Enter Equipment",IF(VLOOKUP($A9,'STATIONARY FACTORS'!$A$4:$O$22, AA$5, FALSE)= "N/A", "--", IF($H9=0, "Enter Activity", IF($M9=0, "Enter Run Time",IF($I9="HP", $H9*VLOOKUP($A9,'STATIONARY FACTORS'!$A$4:$O$22, AA$5, FALSE),IF(ISERROR(SEARCH("Diesel", $D9,1)),($H9*VLOOKUP($A9,'STATIONARY FACTORS'!$A$4:$O$22, AA$5, FALSE)*0.000001*'STATIONARY FACTORS'!$C$93*'STATIONARY FACTORS'!$C$98*(1/($M9*$N9))),($H9*VLOOKUP($A9,'STATIONARY FACTORS'!$A$4:$O$22, AA$5, FALSE)*0.000001*'STATIONARY FACTORS'!$C$93*'STATIONARY FACTORS'!$C$94*(1/($M9*$N9)))))))))</f>
        <v>Enter Equipment</v>
      </c>
      <c r="AB9" s="466" t="str">
        <f>IF($D9=" ", "Enter Equipment",IF(VLOOKUP($A9,'STATIONARY FACTORS'!$A$4:$O$22, AB$5, FALSE)= "N/A", "--", IF($H9=0, "Enter Activity", IF($M9=0, "Enter Run Time",IF($I9="HP",( ($H9*VLOOKUP($A9,'STATIONARY FACTORS'!$A$4:$O$22, AB$5, FALSE)*$M9*$N9)/2000),IF(ISERROR(SEARCH("Diesel", $D9,1)),($H9*VLOOKUP($A9,'STATIONARY FACTORS'!$A$4:$O$22, AB$5, FALSE)*0.000001*'STATIONARY FACTORS'!$C$93*'STATIONARY FACTORS'!$C$98)/2000,($H9*VLOOKUP($A9,'STATIONARY FACTORS'!$A$4:$O$22, AB$5, FALSE)*0.000001*'STATIONARY FACTORS'!$C$93*'STATIONARY FACTORS'!$C$94)/2000))))))</f>
        <v>Enter Equipment</v>
      </c>
      <c r="AC9" s="65" t="str">
        <f>IF($D9=" ", "Enter Equipment",IF(VLOOKUP($A9,'STATIONARY FACTORS'!$A$4:$O$22, AC$5, FALSE)= "N/A", "--", IF($H9=0, "Enter Activity", IF($M9=0, "Enter Run Time",IF($I9="HP",( ($H9*VLOOKUP($A9,'STATIONARY FACTORS'!$A$4:$O$22, AC$5, FALSE)*$M9*$N9)/2000),IF(ISERROR(SEARCH("Diesel", $D9,1)),($H9*VLOOKUP($A9,'STATIONARY FACTORS'!$A$4:$O$22, AC$5, FALSE)*0.000001*'STATIONARY FACTORS'!$C$93*'STATIONARY FACTORS'!$C$98)/2000,($H9*VLOOKUP($A9,'STATIONARY FACTORS'!$A$4:$O$22, AC$5, FALSE)*0.000001*'STATIONARY FACTORS'!$C$93*'STATIONARY FACTORS'!$C$94)/2000))))))</f>
        <v>Enter Equipment</v>
      </c>
      <c r="AD9" s="65" t="str">
        <f>IF($D9=" ", "Enter Equipment",IF(VLOOKUP($A9,'STATIONARY FACTORS'!$A$4:$O$22, AD$5, FALSE)= "N/A", "--", IF($H9=0, "Enter Activity", IF($M9=0, "Enter Run Time",IF($I9="HP",( ($H9*VLOOKUP($A9,'STATIONARY FACTORS'!$A$4:$O$22, AD$5, FALSE)*$M9*$N9)/2000),IF(ISERROR(SEARCH("Diesel", $D9,1)),($H9*VLOOKUP($A9,'STATIONARY FACTORS'!$A$4:$O$22, AD$5, FALSE)*0.000001*'STATIONARY FACTORS'!$C$93*'STATIONARY FACTORS'!$C$98)/2000,($H9*VLOOKUP($A9,'STATIONARY FACTORS'!$A$4:$O$22, AD$5, FALSE)*0.000001*'STATIONARY FACTORS'!$C$93*'STATIONARY FACTORS'!$C$94)/2000))))))</f>
        <v>Enter Equipment</v>
      </c>
      <c r="AE9" s="65" t="str">
        <f>IF($D9=" ", "Enter Equipment",IF(VLOOKUP($A9,'STATIONARY FACTORS'!$A$4:$O$22, AE$5, FALSE)= "N/A", "--", IF($H9=0, "Enter Activity", IF($M9=0, "Enter Run Time",IF($I9="HP",( ($H9*VLOOKUP($A9,'STATIONARY FACTORS'!$A$4:$O$22, AE$5, FALSE)*$M9*$N9)/2000),IF(ISERROR(SEARCH("Diesel", $D9,1)),($H9*VLOOKUP($A9,'STATIONARY FACTORS'!$A$4:$O$22, AE$5, FALSE)*0.000001*'STATIONARY FACTORS'!$C$93*'STATIONARY FACTORS'!$C$98)/2000,($H9*VLOOKUP($A9,'STATIONARY FACTORS'!$A$4:$O$22, AE$5, FALSE)*0.000001*'STATIONARY FACTORS'!$C$93*'STATIONARY FACTORS'!$C$94)/2000))))))</f>
        <v>Enter Equipment</v>
      </c>
      <c r="AF9" s="65" t="str">
        <f>IF($D9=" ", "Enter Equipment",IF(VLOOKUP($A9,'STATIONARY FACTORS'!$A$4:$O$22, AF$5, FALSE)= "N/A", "--", IF($H9=0, "Enter Activity", IF($M9=0, "Enter Run Time",IF($I9="HP",( ($H9*VLOOKUP($A9,'STATIONARY FACTORS'!$A$4:$O$22, AF$5, FALSE)*$M9*$N9)/2000),IF(ISERROR(SEARCH("Diesel", $D9,1)),($H9*VLOOKUP($A9,'STATIONARY FACTORS'!$A$4:$O$22, AF$5, FALSE)*0.000001*'STATIONARY FACTORS'!$C$93*'STATIONARY FACTORS'!$C$98)/2000,($H9*VLOOKUP($A9,'STATIONARY FACTORS'!$A$4:$O$22, AF$5, FALSE)*0.000001*'STATIONARY FACTORS'!$C$93*'STATIONARY FACTORS'!$C$94)/2000))))))</f>
        <v>Enter Equipment</v>
      </c>
      <c r="AG9" s="84" t="str">
        <f>IF($D9=" ", "Enter Equipment",IF(VLOOKUP($A9,'STATIONARY FACTORS'!$A$4:$O$22, AG$5, FALSE)= "N/A", "--", IF($H9=0, "Enter Activity", IF($M9=0, "Enter Run Time",IF($I9="HP",( ($H9*VLOOKUP($A9,'STATIONARY FACTORS'!$A$4:$O$22, AG$5, FALSE)*$M9*$N9)/2000),IF(ISERROR(SEARCH("Diesel", $D9,1)),($H9*VLOOKUP($A9,'STATIONARY FACTORS'!$A$4:$O$22, AG$5, FALSE)*0.000001*'STATIONARY FACTORS'!$C$93*'STATIONARY FACTORS'!$C$98)/2000,($H9*VLOOKUP($A9,'STATIONARY FACTORS'!$A$4:$O$22, AG$5, FALSE)*0.000001*'STATIONARY FACTORS'!$C$93*'STATIONARY FACTORS'!$C$94)/2000))))))</f>
        <v>Enter Equipment</v>
      </c>
      <c r="AH9" s="65" t="str">
        <f>IF($D9=" ", "Enter Equipment",IF(VLOOKUP($A9,'STATIONARY FACTORS'!$A$4:$O$22, AH$5, FALSE)= "N/A", "--", IF($H9=0, "Enter Activity", IF($M9=0, "Enter Run Time",IF($I9="HP",( ($H9*VLOOKUP($A9,'STATIONARY FACTORS'!$A$4:$O$22, AH$5, FALSE)*$M9*$N9)/2000),IF(ISERROR(SEARCH("Diesel", $D9,1)),($H9*VLOOKUP($A9,'STATIONARY FACTORS'!$A$4:$O$22, AH$5, FALSE)*0.000001*'STATIONARY FACTORS'!$C$93*'STATIONARY FACTORS'!$C$98)/2000,($H9*VLOOKUP($A9,'STATIONARY FACTORS'!$A$4:$O$22, AH$5, FALSE)*0.000001*'STATIONARY FACTORS'!$C$93*'STATIONARY FACTORS'!$C$94)/2000))))))</f>
        <v>Enter Equipment</v>
      </c>
      <c r="AI9" s="79" t="str">
        <f>IF($D9=" ", "Enter Equipment",IF(VLOOKUP($A9,'STATIONARY FACTORS'!$A$4:$O$22, AI$5, FALSE)= "N/A", "--", IF($H9=0, "Enter Activity", IF($M9=0, "Enter Run Time",IF($I9="HP",( ($H9*VLOOKUP($A9,'STATIONARY FACTORS'!$A$4:$O$22, AI$5, FALSE)*$M9*$N9)/2000),IF(ISERROR(SEARCH("Diesel", $D9,1)),($H9*VLOOKUP($A9,'STATIONARY FACTORS'!$A$4:$O$22, AI$5, FALSE)*0.000001*'STATIONARY FACTORS'!$C$93*'STATIONARY FACTORS'!$C$98)/2000,($H9*VLOOKUP($A9,'STATIONARY FACTORS'!$A$4:$O$22, AI$5, FALSE)*0.000001*'STATIONARY FACTORS'!$C$93*'STATIONARY FACTORS'!$C$94)/2000))))))</f>
        <v>Enter Equipment</v>
      </c>
      <c r="AJ9" s="79" t="str">
        <f>IF($D9=" ", "Enter Equipment",IF(VLOOKUP($A9,'STATIONARY FACTORS'!$A$4:$O$22, AJ$5, FALSE)= "N/A", "--", IF($H9=0, "Enter Activity", IF($M9=0, "Enter Run Time",IF($I9="HP",( ($H9*VLOOKUP($A9,'STATIONARY FACTORS'!$A$4:$O$22, AJ$5, FALSE)*$M9*$N9)/2000),IF(ISERROR(SEARCH("Diesel", $D9,1)),($H9*VLOOKUP($A9,'STATIONARY FACTORS'!$A$4:$O$22, AJ$5, FALSE)*0.000001*'STATIONARY FACTORS'!$C$93*'STATIONARY FACTORS'!$C$98)/2000,($H9*VLOOKUP($A9,'STATIONARY FACTORS'!$A$4:$O$22, AJ$5, FALSE)*0.000001*'STATIONARY FACTORS'!$C$93*'STATIONARY FACTORS'!$C$94)/2000))))))</f>
        <v>Enter Equipment</v>
      </c>
      <c r="AK9" s="79" t="str">
        <f>IF($D9=" ", "Enter Equipment",IF(VLOOKUP($A9,'STATIONARY FACTORS'!$A$4:$O$22, AK$5, FALSE)= "N/A", "--", IF($H9=0, "Enter Activity", IF($M9=0, "Enter Run Time",IF($I9="HP",( ($H9*VLOOKUP($A9,'STATIONARY FACTORS'!$A$4:$O$22, AK$5, FALSE)*$M9*$N9)/2000),IF(ISERROR(SEARCH("Diesel", $D9,1)),($H9*VLOOKUP($A9,'STATIONARY FACTORS'!$A$4:$O$22, AK$5, FALSE)*0.000001*'STATIONARY FACTORS'!$C$93*'STATIONARY FACTORS'!$C$98)/2000,($H9*VLOOKUP($A9,'STATIONARY FACTORS'!$A$4:$O$22, AK$5, FALSE)*0.000001*'STATIONARY FACTORS'!$C$93*'STATIONARY FACTORS'!$C$94)/2000))))))</f>
        <v>Enter Equipment</v>
      </c>
      <c r="AL9" s="382" t="str">
        <f>IF($D9=" ", "Enter Equipment",IF(VLOOKUP($A9,'STATIONARY FACTORS'!$A$4:$O$22, AL$5, FALSE)= "N/A", "--", IF($H9=0, "Enter Activity", IF($M9=0, "Enter Run Time",IF($I9="HP",( ($H9*VLOOKUP($A9,'STATIONARY FACTORS'!$A$4:$O$22, AL$5, FALSE)*$M9*$N9)/2000),IF(ISERROR(SEARCH("Diesel", $D9,1)),($H9*VLOOKUP($A9,'STATIONARY FACTORS'!$A$4:$O$22, AL$5, FALSE)*0.000001*'STATIONARY FACTORS'!$C$93*'STATIONARY FACTORS'!$C$98)/2000,($H9*VLOOKUP($A9,'STATIONARY FACTORS'!$A$4:$O$22, AL$5, FALSE)*0.000001*'STATIONARY FACTORS'!$C$93*'STATIONARY FACTORS'!$C$94)/2000))))))</f>
        <v>Enter Equipment</v>
      </c>
      <c r="AM9" s="73"/>
      <c r="AO9" s="74">
        <f>MONTH(EMISSIONS_1!P9)-MONTH(EMISSIONS_1!O9)+1</f>
        <v>1</v>
      </c>
      <c r="AP9" s="329">
        <f t="shared" si="0"/>
        <v>0</v>
      </c>
      <c r="AQ9" s="330">
        <f t="shared" si="0"/>
        <v>0</v>
      </c>
      <c r="AR9" s="330">
        <f t="shared" si="0"/>
        <v>0</v>
      </c>
      <c r="AS9" s="330">
        <f t="shared" si="0"/>
        <v>0</v>
      </c>
      <c r="AT9" s="330">
        <f t="shared" si="0"/>
        <v>0</v>
      </c>
      <c r="AU9" s="330">
        <f t="shared" si="0"/>
        <v>0</v>
      </c>
      <c r="AV9" s="330">
        <f t="shared" si="0"/>
        <v>0</v>
      </c>
      <c r="AW9" s="330">
        <f t="shared" si="0"/>
        <v>0</v>
      </c>
      <c r="AX9" s="330">
        <f t="shared" si="0"/>
        <v>0</v>
      </c>
      <c r="AY9" s="330">
        <f t="shared" si="0"/>
        <v>0</v>
      </c>
      <c r="AZ9" s="330">
        <f t="shared" si="0"/>
        <v>0</v>
      </c>
      <c r="BA9" s="331">
        <f t="shared" si="0"/>
        <v>0</v>
      </c>
      <c r="BB9" s="329">
        <f t="shared" si="1"/>
        <v>0</v>
      </c>
      <c r="BC9" s="330">
        <f t="shared" si="1"/>
        <v>0</v>
      </c>
      <c r="BD9" s="330">
        <f t="shared" si="1"/>
        <v>0</v>
      </c>
      <c r="BE9" s="330">
        <f t="shared" si="1"/>
        <v>0</v>
      </c>
      <c r="BF9" s="330">
        <f t="shared" si="1"/>
        <v>0</v>
      </c>
      <c r="BG9" s="330">
        <f t="shared" si="1"/>
        <v>0</v>
      </c>
      <c r="BH9" s="330">
        <f t="shared" si="1"/>
        <v>0</v>
      </c>
      <c r="BI9" s="330">
        <f t="shared" si="1"/>
        <v>0</v>
      </c>
      <c r="BJ9" s="330">
        <f t="shared" si="1"/>
        <v>0</v>
      </c>
      <c r="BK9" s="330">
        <f t="shared" si="1"/>
        <v>0</v>
      </c>
      <c r="BL9" s="330">
        <f t="shared" si="1"/>
        <v>0</v>
      </c>
      <c r="BM9" s="331">
        <f t="shared" si="1"/>
        <v>0</v>
      </c>
      <c r="BN9" s="329">
        <f t="shared" si="2"/>
        <v>0</v>
      </c>
      <c r="BO9" s="330">
        <f t="shared" si="2"/>
        <v>0</v>
      </c>
      <c r="BP9" s="330">
        <f t="shared" si="2"/>
        <v>0</v>
      </c>
      <c r="BQ9" s="330">
        <f t="shared" si="2"/>
        <v>0</v>
      </c>
      <c r="BR9" s="330">
        <f t="shared" si="2"/>
        <v>0</v>
      </c>
      <c r="BS9" s="330">
        <f t="shared" si="2"/>
        <v>0</v>
      </c>
      <c r="BT9" s="330">
        <f t="shared" si="2"/>
        <v>0</v>
      </c>
      <c r="BU9" s="330">
        <f t="shared" si="2"/>
        <v>0</v>
      </c>
      <c r="BV9" s="330">
        <f t="shared" si="2"/>
        <v>0</v>
      </c>
      <c r="BW9" s="330">
        <f t="shared" si="2"/>
        <v>0</v>
      </c>
      <c r="BX9" s="330">
        <f t="shared" si="2"/>
        <v>0</v>
      </c>
      <c r="BY9" s="331">
        <f t="shared" si="2"/>
        <v>0</v>
      </c>
      <c r="BZ9" s="329">
        <f t="shared" si="3"/>
        <v>0</v>
      </c>
      <c r="CA9" s="330">
        <f t="shared" si="3"/>
        <v>0</v>
      </c>
      <c r="CB9" s="330">
        <f t="shared" si="3"/>
        <v>0</v>
      </c>
      <c r="CC9" s="330">
        <f t="shared" si="3"/>
        <v>0</v>
      </c>
      <c r="CD9" s="330">
        <f t="shared" si="3"/>
        <v>0</v>
      </c>
      <c r="CE9" s="330">
        <f t="shared" si="3"/>
        <v>0</v>
      </c>
      <c r="CF9" s="330">
        <f t="shared" si="3"/>
        <v>0</v>
      </c>
      <c r="CG9" s="330">
        <f t="shared" si="3"/>
        <v>0</v>
      </c>
      <c r="CH9" s="330">
        <f t="shared" si="3"/>
        <v>0</v>
      </c>
      <c r="CI9" s="330">
        <f t="shared" si="3"/>
        <v>0</v>
      </c>
      <c r="CJ9" s="330">
        <f t="shared" si="3"/>
        <v>0</v>
      </c>
      <c r="CK9" s="331">
        <f t="shared" si="3"/>
        <v>0</v>
      </c>
      <c r="CL9" s="329">
        <f t="shared" si="4"/>
        <v>0</v>
      </c>
      <c r="CM9" s="330">
        <f t="shared" si="4"/>
        <v>0</v>
      </c>
      <c r="CN9" s="330">
        <f t="shared" si="4"/>
        <v>0</v>
      </c>
      <c r="CO9" s="330">
        <f t="shared" si="4"/>
        <v>0</v>
      </c>
      <c r="CP9" s="330">
        <f t="shared" si="4"/>
        <v>0</v>
      </c>
      <c r="CQ9" s="330">
        <f t="shared" si="4"/>
        <v>0</v>
      </c>
      <c r="CR9" s="330">
        <f t="shared" si="4"/>
        <v>0</v>
      </c>
      <c r="CS9" s="330">
        <f t="shared" si="4"/>
        <v>0</v>
      </c>
      <c r="CT9" s="330">
        <f t="shared" si="4"/>
        <v>0</v>
      </c>
      <c r="CU9" s="330">
        <f t="shared" si="4"/>
        <v>0</v>
      </c>
      <c r="CV9" s="330">
        <f t="shared" si="4"/>
        <v>0</v>
      </c>
      <c r="CW9" s="331">
        <f t="shared" si="4"/>
        <v>0</v>
      </c>
      <c r="CX9" s="329">
        <f t="shared" si="5"/>
        <v>0</v>
      </c>
      <c r="CY9" s="330">
        <f t="shared" si="5"/>
        <v>0</v>
      </c>
      <c r="CZ9" s="330">
        <f t="shared" si="5"/>
        <v>0</v>
      </c>
      <c r="DA9" s="330">
        <f t="shared" si="5"/>
        <v>0</v>
      </c>
      <c r="DB9" s="330">
        <f t="shared" si="5"/>
        <v>0</v>
      </c>
      <c r="DC9" s="330">
        <f t="shared" si="5"/>
        <v>0</v>
      </c>
      <c r="DD9" s="330">
        <f t="shared" si="5"/>
        <v>0</v>
      </c>
      <c r="DE9" s="330">
        <f t="shared" si="5"/>
        <v>0</v>
      </c>
      <c r="DF9" s="330">
        <f t="shared" si="5"/>
        <v>0</v>
      </c>
      <c r="DG9" s="330">
        <f t="shared" si="5"/>
        <v>0</v>
      </c>
      <c r="DH9" s="330">
        <f t="shared" si="5"/>
        <v>0</v>
      </c>
      <c r="DI9" s="331">
        <f t="shared" si="5"/>
        <v>0</v>
      </c>
      <c r="DJ9" s="329">
        <f t="shared" si="6"/>
        <v>0</v>
      </c>
      <c r="DK9" s="330">
        <f t="shared" si="6"/>
        <v>0</v>
      </c>
      <c r="DL9" s="330">
        <f t="shared" si="6"/>
        <v>0</v>
      </c>
      <c r="DM9" s="330">
        <f t="shared" si="6"/>
        <v>0</v>
      </c>
      <c r="DN9" s="330">
        <f t="shared" si="6"/>
        <v>0</v>
      </c>
      <c r="DO9" s="330">
        <f t="shared" si="6"/>
        <v>0</v>
      </c>
      <c r="DP9" s="330">
        <f t="shared" si="6"/>
        <v>0</v>
      </c>
      <c r="DQ9" s="330">
        <f t="shared" si="6"/>
        <v>0</v>
      </c>
      <c r="DR9" s="330">
        <f t="shared" si="6"/>
        <v>0</v>
      </c>
      <c r="DS9" s="330">
        <f t="shared" si="6"/>
        <v>0</v>
      </c>
      <c r="DT9" s="330">
        <f t="shared" si="6"/>
        <v>0</v>
      </c>
      <c r="DU9" s="331">
        <f t="shared" si="6"/>
        <v>0</v>
      </c>
      <c r="DV9" s="329">
        <f t="shared" si="7"/>
        <v>0</v>
      </c>
      <c r="DW9" s="330">
        <f t="shared" si="7"/>
        <v>0</v>
      </c>
      <c r="DX9" s="330">
        <f t="shared" si="7"/>
        <v>0</v>
      </c>
      <c r="DY9" s="330">
        <f t="shared" si="7"/>
        <v>0</v>
      </c>
      <c r="DZ9" s="330">
        <f t="shared" si="7"/>
        <v>0</v>
      </c>
      <c r="EA9" s="330">
        <f t="shared" si="7"/>
        <v>0</v>
      </c>
      <c r="EB9" s="330">
        <f t="shared" si="7"/>
        <v>0</v>
      </c>
      <c r="EC9" s="330">
        <f t="shared" si="7"/>
        <v>0</v>
      </c>
      <c r="ED9" s="330">
        <f t="shared" si="7"/>
        <v>0</v>
      </c>
      <c r="EE9" s="330">
        <f t="shared" si="7"/>
        <v>0</v>
      </c>
      <c r="EF9" s="330">
        <f t="shared" si="7"/>
        <v>0</v>
      </c>
      <c r="EG9" s="331">
        <f t="shared" si="7"/>
        <v>0</v>
      </c>
      <c r="EH9" s="329">
        <f t="shared" si="8"/>
        <v>0</v>
      </c>
      <c r="EI9" s="330">
        <f t="shared" si="8"/>
        <v>0</v>
      </c>
      <c r="EJ9" s="330">
        <f t="shared" si="8"/>
        <v>0</v>
      </c>
      <c r="EK9" s="330">
        <f t="shared" si="8"/>
        <v>0</v>
      </c>
      <c r="EL9" s="330">
        <f t="shared" si="8"/>
        <v>0</v>
      </c>
      <c r="EM9" s="330">
        <f t="shared" si="8"/>
        <v>0</v>
      </c>
      <c r="EN9" s="330">
        <f t="shared" si="8"/>
        <v>0</v>
      </c>
      <c r="EO9" s="330">
        <f t="shared" si="8"/>
        <v>0</v>
      </c>
      <c r="EP9" s="330">
        <f t="shared" si="8"/>
        <v>0</v>
      </c>
      <c r="EQ9" s="330">
        <f t="shared" si="8"/>
        <v>0</v>
      </c>
      <c r="ER9" s="330">
        <f t="shared" si="8"/>
        <v>0</v>
      </c>
      <c r="ES9" s="331">
        <f t="shared" si="8"/>
        <v>0</v>
      </c>
      <c r="ET9" s="329">
        <f t="shared" si="9"/>
        <v>0</v>
      </c>
      <c r="EU9" s="330">
        <f t="shared" si="9"/>
        <v>0</v>
      </c>
      <c r="EV9" s="330">
        <f t="shared" si="9"/>
        <v>0</v>
      </c>
      <c r="EW9" s="330">
        <f t="shared" si="9"/>
        <v>0</v>
      </c>
      <c r="EX9" s="330">
        <f t="shared" si="9"/>
        <v>0</v>
      </c>
      <c r="EY9" s="330">
        <f t="shared" si="9"/>
        <v>0</v>
      </c>
      <c r="EZ9" s="330">
        <f t="shared" si="9"/>
        <v>0</v>
      </c>
      <c r="FA9" s="330">
        <f t="shared" si="9"/>
        <v>0</v>
      </c>
      <c r="FB9" s="330">
        <f t="shared" si="9"/>
        <v>0</v>
      </c>
      <c r="FC9" s="330">
        <f t="shared" si="9"/>
        <v>0</v>
      </c>
      <c r="FD9" s="330">
        <f t="shared" si="9"/>
        <v>0</v>
      </c>
      <c r="FE9" s="331">
        <f t="shared" si="9"/>
        <v>0</v>
      </c>
      <c r="FF9" s="329">
        <f t="shared" si="10"/>
        <v>0</v>
      </c>
      <c r="FG9" s="330">
        <f t="shared" si="10"/>
        <v>0</v>
      </c>
      <c r="FH9" s="330">
        <f t="shared" si="10"/>
        <v>0</v>
      </c>
      <c r="FI9" s="330">
        <f t="shared" si="10"/>
        <v>0</v>
      </c>
      <c r="FJ9" s="330">
        <f t="shared" si="10"/>
        <v>0</v>
      </c>
      <c r="FK9" s="330">
        <f t="shared" si="10"/>
        <v>0</v>
      </c>
      <c r="FL9" s="330">
        <f t="shared" si="10"/>
        <v>0</v>
      </c>
      <c r="FM9" s="330">
        <f t="shared" si="10"/>
        <v>0</v>
      </c>
      <c r="FN9" s="330">
        <f t="shared" si="10"/>
        <v>0</v>
      </c>
      <c r="FO9" s="330">
        <f t="shared" si="10"/>
        <v>0</v>
      </c>
      <c r="FP9" s="330">
        <f t="shared" si="10"/>
        <v>0</v>
      </c>
      <c r="FQ9" s="331">
        <f t="shared" si="10"/>
        <v>0</v>
      </c>
    </row>
    <row r="10" spans="1:173" ht="12.75" customHeight="1" x14ac:dyDescent="0.2">
      <c r="A10" s="74" t="str">
        <f>IF(I10="GAL/YR", CONCATENATE(D10, "-lbs/MMBtu"), CONCATENATE(D10, "-lbs/", I10, "-hr"))</f>
        <v xml:space="preserve"> -lbs/ -hr</v>
      </c>
      <c r="B10" s="112"/>
      <c r="C10" s="100" t="s">
        <v>323</v>
      </c>
      <c r="D10" s="365" t="str">
        <f>IF(ISBLANK(EMISSIONS_3!D10), " ", EMISSIONS_3!D10)</f>
        <v xml:space="preserve"> </v>
      </c>
      <c r="E10" s="32" t="s">
        <v>115</v>
      </c>
      <c r="F10" s="32" t="s">
        <v>115</v>
      </c>
      <c r="G10" s="33" t="s">
        <v>115</v>
      </c>
      <c r="H10" s="367"/>
      <c r="I10" s="367" t="s">
        <v>2</v>
      </c>
      <c r="J10" s="33" t="s">
        <v>115</v>
      </c>
      <c r="K10" s="33"/>
      <c r="L10" s="33"/>
      <c r="M10" s="372">
        <v>0</v>
      </c>
      <c r="N10" s="373">
        <v>0</v>
      </c>
      <c r="O10" s="299"/>
      <c r="P10" s="300"/>
      <c r="Q10" s="73" t="str">
        <f>IF($D10=" ", "Enter Equipment",IF(VLOOKUP($A10,'STATIONARY FACTORS'!$A$4:$O$22, Q$5, FALSE)= "N/A", "--", IF($H10=0, "Enter Activity", IF($M10=0, "Enter Run Time",IF($I10="HP", $H10*VLOOKUP($A10,'STATIONARY FACTORS'!$A$4:$O$22, Q$5, FALSE),IF(ISERROR(SEARCH("Diesel", $D10,1)),($H10*VLOOKUP($A10,'STATIONARY FACTORS'!$A$4:$O$22, Q$5, FALSE)*0.000001*'STATIONARY FACTORS'!$C$93*'STATIONARY FACTORS'!$C$98*(1/($M10*$N10))),($H10*VLOOKUP($A10,'STATIONARY FACTORS'!$A$4:$O$22, Q$5, FALSE)*0.000001*'STATIONARY FACTORS'!$C$93*'STATIONARY FACTORS'!$C$94*(1/($M10*$N10)))))))))</f>
        <v>Enter Equipment</v>
      </c>
      <c r="R10" s="79" t="str">
        <f>IF($D10=" ", "Enter Equipment",IF(VLOOKUP($A10,'STATIONARY FACTORS'!$A$4:$O$22, R$5, FALSE)= "N/A", "--", IF($H10=0, "Enter Activity", IF($M10=0, "Enter Run Time",IF($I10="HP", $H10*VLOOKUP($A10,'STATIONARY FACTORS'!$A$4:$O$22, R$5, FALSE),IF(ISERROR(SEARCH("Diesel", $D10,1)),($H10*VLOOKUP($A10,'STATIONARY FACTORS'!$A$4:$O$22, R$5, FALSE)*0.000001*'STATIONARY FACTORS'!$C$93*'STATIONARY FACTORS'!$C$98*(1/($M10*$N10))),($H10*VLOOKUP($A10,'STATIONARY FACTORS'!$A$4:$O$22, R$5, FALSE)*0.000001*'STATIONARY FACTORS'!$C$93*'STATIONARY FACTORS'!$C$94*(1/($M10*$N10)))))))))</f>
        <v>Enter Equipment</v>
      </c>
      <c r="S10" s="78" t="str">
        <f>IF($D10=" ", "Enter Equipment",IF(VLOOKUP($A10,'STATIONARY FACTORS'!$A$4:$O$22, S$5, FALSE)= "N/A", "--", IF($H10=0, "Enter Activity", IF($M10=0, "Enter Run Time",IF($I10="HP", $H10*VLOOKUP($A10,'STATIONARY FACTORS'!$A$4:$O$22, S$5, FALSE),IF(ISERROR(SEARCH("Diesel", $D10,1)),($H10*VLOOKUP($A10,'STATIONARY FACTORS'!$A$4:$O$22, S$5, FALSE)*0.000001*'STATIONARY FACTORS'!$C$93*'STATIONARY FACTORS'!$C$98*(1/($M10*$N10))),($H10*VLOOKUP($A10,'STATIONARY FACTORS'!$A$4:$O$22, S$5, FALSE)*0.000001*'STATIONARY FACTORS'!$C$93*'STATIONARY FACTORS'!$C$94*(1/($M10*$N10)))))))))</f>
        <v>Enter Equipment</v>
      </c>
      <c r="T10" s="79" t="str">
        <f>IF($D10=" ", "Enter Equipment",IF(VLOOKUP($A10,'STATIONARY FACTORS'!$A$4:$O$22, T$5, FALSE)= "N/A", "--", IF($H10=0, "Enter Activity", IF($M10=0, "Enter Run Time",IF($I10="HP", $H10*VLOOKUP($A10,'STATIONARY FACTORS'!$A$4:$O$22, T$5, FALSE),IF(ISERROR(SEARCH("Diesel", $D10,1)),($H10*VLOOKUP($A10,'STATIONARY FACTORS'!$A$4:$O$22, T$5, FALSE)*0.000001*'STATIONARY FACTORS'!$C$93*'STATIONARY FACTORS'!$C$98*(1/($M10*$N10))),($H10*VLOOKUP($A10,'STATIONARY FACTORS'!$A$4:$O$22, T$5, FALSE)*0.000001*'STATIONARY FACTORS'!$C$93*'STATIONARY FACTORS'!$C$94*(1/($M10*$N10)))))))))</f>
        <v>Enter Equipment</v>
      </c>
      <c r="U10" s="79" t="str">
        <f>IF($D10=" ", "Enter Equipment",IF(VLOOKUP($A10,'STATIONARY FACTORS'!$A$4:$O$22, U$5, FALSE)= "N/A", "--", IF($H10=0, "Enter Activity", IF($M10=0, "Enter Run Time",IF($I10="HP", $H10*VLOOKUP($A10,'STATIONARY FACTORS'!$A$4:$O$22, U$5, FALSE),IF(ISERROR(SEARCH("Diesel", $D10,1)),($H10*VLOOKUP($A10,'STATIONARY FACTORS'!$A$4:$O$22, U$5, FALSE)*0.000001*'STATIONARY FACTORS'!$C$93*'STATIONARY FACTORS'!$C$98*(1/($M10*$N10))),($H10*VLOOKUP($A10,'STATIONARY FACTORS'!$A$4:$O$22, U$5, FALSE)*0.000001*'STATIONARY FACTORS'!$C$93*'STATIONARY FACTORS'!$C$94*(1/($M10*$N10)))))))))</f>
        <v>Enter Equipment</v>
      </c>
      <c r="V10" s="79" t="str">
        <f>IF($D10=" ", "Enter Equipment",IF(VLOOKUP($A10,'STATIONARY FACTORS'!$A$4:$O$22, V$5, FALSE)= "N/A", "--", IF($H10=0, "Enter Activity", IF($M10=0, "Enter Run Time",IF($I10="HP", $H10*VLOOKUP($A10,'STATIONARY FACTORS'!$A$4:$O$22, V$5, FALSE),IF(ISERROR(SEARCH("Diesel", $D10,1)),($H10*VLOOKUP($A10,'STATIONARY FACTORS'!$A$4:$O$22, V$5, FALSE)*0.000001*'STATIONARY FACTORS'!$C$93*'STATIONARY FACTORS'!$C$98*(1/($M10*$N10))),($H10*VLOOKUP($A10,'STATIONARY FACTORS'!$A$4:$O$22, V$5, FALSE)*0.000001*'STATIONARY FACTORS'!$C$93*'STATIONARY FACTORS'!$C$94*(1/($M10*$N10)))))))))</f>
        <v>Enter Equipment</v>
      </c>
      <c r="W10" s="79" t="str">
        <f>IF($D10=" ", "Enter Equipment",IF(VLOOKUP($A10,'STATIONARY FACTORS'!$A$4:$O$22, W$5, FALSE)= "N/A", "--", IF($H10=0, "Enter Activity", IF($M10=0, "Enter Run Time",IF($I10="HP", $H10*VLOOKUP($A10,'STATIONARY FACTORS'!$A$4:$O$22, W$5, FALSE),IF(ISERROR(SEARCH("Diesel", $D10,1)),($H10*VLOOKUP($A10,'STATIONARY FACTORS'!$A$4:$O$22, W$5, FALSE)*0.000001*'STATIONARY FACTORS'!$C$93*'STATIONARY FACTORS'!$C$98*(1/($M10*$N10))),($H10*VLOOKUP($A10,'STATIONARY FACTORS'!$A$4:$O$22, W$5, FALSE)*0.000001*'STATIONARY FACTORS'!$C$93*'STATIONARY FACTORS'!$C$94*(1/($M10*$N10)))))))))</f>
        <v>Enter Equipment</v>
      </c>
      <c r="X10" s="79" t="str">
        <f>IF($D10=" ", "Enter Equipment",IF(VLOOKUP($A10,'STATIONARY FACTORS'!$A$4:$O$22, X$5, FALSE)= "N/A", "--", IF($H10=0, "Enter Activity", IF($M10=0, "Enter Run Time",IF($I10="HP", $H10*VLOOKUP($A10,'STATIONARY FACTORS'!$A$4:$O$22, X$5, FALSE),IF(ISERROR(SEARCH("Diesel", $D10,1)),($H10*VLOOKUP($A10,'STATIONARY FACTORS'!$A$4:$O$22, X$5, FALSE)*0.000001*'STATIONARY FACTORS'!$C$93*'STATIONARY FACTORS'!$C$98*(1/($M10*$N10))),($H10*VLOOKUP($A10,'STATIONARY FACTORS'!$A$4:$O$22, X$5, FALSE)*0.000001*'STATIONARY FACTORS'!$C$93*'STATIONARY FACTORS'!$C$94*(1/($M10*$N10)))))))))</f>
        <v>Enter Equipment</v>
      </c>
      <c r="Y10" s="79" t="str">
        <f>IF($D10=" ", "Enter Equipment",IF(VLOOKUP($A10,'STATIONARY FACTORS'!$A$4:$O$22, Y$5, FALSE)= "N/A", "--", IF($H10=0, "Enter Activity", IF($M10=0, "Enter Run Time",IF($I10="HP", $H10*VLOOKUP($A10,'STATIONARY FACTORS'!$A$4:$O$22, Y$5, FALSE),IF(ISERROR(SEARCH("Diesel", $D10,1)),($H10*VLOOKUP($A10,'STATIONARY FACTORS'!$A$4:$O$22, Y$5, FALSE)*0.000001*'STATIONARY FACTORS'!$C$93*'STATIONARY FACTORS'!$C$98*(1/($M10*$N10))),($H10*VLOOKUP($A10,'STATIONARY FACTORS'!$A$4:$O$22, Y$5, FALSE)*0.000001*'STATIONARY FACTORS'!$C$93*'STATIONARY FACTORS'!$C$94*(1/($M10*$N10)))))))))</f>
        <v>Enter Equipment</v>
      </c>
      <c r="Z10" s="79" t="str">
        <f>IF($D10=" ", "Enter Equipment",IF(VLOOKUP($A10,'STATIONARY FACTORS'!$A$4:$O$22, Z$5, FALSE)= "N/A", "--", IF($H10=0, "Enter Activity", IF($M10=0, "Enter Run Time",IF($I10="HP", $H10*VLOOKUP($A10,'STATIONARY FACTORS'!$A$4:$O$22, Z$5, FALSE),IF(ISERROR(SEARCH("Diesel", $D10,1)),($H10*VLOOKUP($A10,'STATIONARY FACTORS'!$A$4:$O$22, Z$5, FALSE)*0.000001*'STATIONARY FACTORS'!$C$93*'STATIONARY FACTORS'!$C$98*(1/($M10*$N10))),($H10*VLOOKUP($A10,'STATIONARY FACTORS'!$A$4:$O$22, Z$5, FALSE)*0.000001*'STATIONARY FACTORS'!$C$93*'STATIONARY FACTORS'!$C$94*(1/($M10*$N10)))))))))</f>
        <v>Enter Equipment</v>
      </c>
      <c r="AA10" s="66" t="str">
        <f>IF($D10=" ", "Enter Equipment",IF(VLOOKUP($A10,'STATIONARY FACTORS'!$A$4:$O$22, AA$5, FALSE)= "N/A", "--", IF($H10=0, "Enter Activity", IF($M10=0, "Enter Run Time",IF($I10="HP", $H10*VLOOKUP($A10,'STATIONARY FACTORS'!$A$4:$O$22, AA$5, FALSE),IF(ISERROR(SEARCH("Diesel", $D10,1)),($H10*VLOOKUP($A10,'STATIONARY FACTORS'!$A$4:$O$22, AA$5, FALSE)*0.000001*'STATIONARY FACTORS'!$C$93*'STATIONARY FACTORS'!$C$98*(1/($M10*$N10))),($H10*VLOOKUP($A10,'STATIONARY FACTORS'!$A$4:$O$22, AA$5, FALSE)*0.000001*'STATIONARY FACTORS'!$C$93*'STATIONARY FACTORS'!$C$94*(1/($M10*$N10)))))))))</f>
        <v>Enter Equipment</v>
      </c>
      <c r="AB10" s="466" t="str">
        <f>IF($D10=" ", "Enter Equipment",IF(VLOOKUP($A10,'STATIONARY FACTORS'!$A$4:$O$22, AB$5, FALSE)= "N/A", "--", IF($H10=0, "Enter Activity", IF($M10=0, "Enter Run Time",IF($I10="HP",( ($H10*VLOOKUP($A10,'STATIONARY FACTORS'!$A$4:$O$22, AB$5, FALSE)*$M10*$N10)/2000),IF(ISERROR(SEARCH("Diesel", $D10,1)),($H10*VLOOKUP($A10,'STATIONARY FACTORS'!$A$4:$O$22, AB$5, FALSE)*0.000001*'STATIONARY FACTORS'!$C$93*'STATIONARY FACTORS'!$C$98)/2000,($H10*VLOOKUP($A10,'STATIONARY FACTORS'!$A$4:$O$22, AB$5, FALSE)*0.000001*'STATIONARY FACTORS'!$C$93*'STATIONARY FACTORS'!$C$94)/2000))))))</f>
        <v>Enter Equipment</v>
      </c>
      <c r="AC10" s="65" t="str">
        <f>IF($D10=" ", "Enter Equipment",IF(VLOOKUP($A10,'STATIONARY FACTORS'!$A$4:$O$22, AC$5, FALSE)= "N/A", "--", IF($H10=0, "Enter Activity", IF($M10=0, "Enter Run Time",IF($I10="HP",( ($H10*VLOOKUP($A10,'STATIONARY FACTORS'!$A$4:$O$22, AC$5, FALSE)*$M10*$N10)/2000),IF(ISERROR(SEARCH("Diesel", $D10,1)),($H10*VLOOKUP($A10,'STATIONARY FACTORS'!$A$4:$O$22, AC$5, FALSE)*0.000001*'STATIONARY FACTORS'!$C$93*'STATIONARY FACTORS'!$C$98)/2000,($H10*VLOOKUP($A10,'STATIONARY FACTORS'!$A$4:$O$22, AC$5, FALSE)*0.000001*'STATIONARY FACTORS'!$C$93*'STATIONARY FACTORS'!$C$94)/2000))))))</f>
        <v>Enter Equipment</v>
      </c>
      <c r="AD10" s="65" t="str">
        <f>IF($D10=" ", "Enter Equipment",IF(VLOOKUP($A10,'STATIONARY FACTORS'!$A$4:$O$22, AD$5, FALSE)= "N/A", "--", IF($H10=0, "Enter Activity", IF($M10=0, "Enter Run Time",IF($I10="HP",( ($H10*VLOOKUP($A10,'STATIONARY FACTORS'!$A$4:$O$22, AD$5, FALSE)*$M10*$N10)/2000),IF(ISERROR(SEARCH("Diesel", $D10,1)),($H10*VLOOKUP($A10,'STATIONARY FACTORS'!$A$4:$O$22, AD$5, FALSE)*0.000001*'STATIONARY FACTORS'!$C$93*'STATIONARY FACTORS'!$C$98)/2000,($H10*VLOOKUP($A10,'STATIONARY FACTORS'!$A$4:$O$22, AD$5, FALSE)*0.000001*'STATIONARY FACTORS'!$C$93*'STATIONARY FACTORS'!$C$94)/2000))))))</f>
        <v>Enter Equipment</v>
      </c>
      <c r="AE10" s="65" t="str">
        <f>IF($D10=" ", "Enter Equipment",IF(VLOOKUP($A10,'STATIONARY FACTORS'!$A$4:$O$22, AE$5, FALSE)= "N/A", "--", IF($H10=0, "Enter Activity", IF($M10=0, "Enter Run Time",IF($I10="HP",( ($H10*VLOOKUP($A10,'STATIONARY FACTORS'!$A$4:$O$22, AE$5, FALSE)*$M10*$N10)/2000),IF(ISERROR(SEARCH("Diesel", $D10,1)),($H10*VLOOKUP($A10,'STATIONARY FACTORS'!$A$4:$O$22, AE$5, FALSE)*0.000001*'STATIONARY FACTORS'!$C$93*'STATIONARY FACTORS'!$C$98)/2000,($H10*VLOOKUP($A10,'STATIONARY FACTORS'!$A$4:$O$22, AE$5, FALSE)*0.000001*'STATIONARY FACTORS'!$C$93*'STATIONARY FACTORS'!$C$94)/2000))))))</f>
        <v>Enter Equipment</v>
      </c>
      <c r="AF10" s="65" t="str">
        <f>IF($D10=" ", "Enter Equipment",IF(VLOOKUP($A10,'STATIONARY FACTORS'!$A$4:$O$22, AF$5, FALSE)= "N/A", "--", IF($H10=0, "Enter Activity", IF($M10=0, "Enter Run Time",IF($I10="HP",( ($H10*VLOOKUP($A10,'STATIONARY FACTORS'!$A$4:$O$22, AF$5, FALSE)*$M10*$N10)/2000),IF(ISERROR(SEARCH("Diesel", $D10,1)),($H10*VLOOKUP($A10,'STATIONARY FACTORS'!$A$4:$O$22, AF$5, FALSE)*0.000001*'STATIONARY FACTORS'!$C$93*'STATIONARY FACTORS'!$C$98)/2000,($H10*VLOOKUP($A10,'STATIONARY FACTORS'!$A$4:$O$22, AF$5, FALSE)*0.000001*'STATIONARY FACTORS'!$C$93*'STATIONARY FACTORS'!$C$94)/2000))))))</f>
        <v>Enter Equipment</v>
      </c>
      <c r="AG10" s="84" t="str">
        <f>IF($D10=" ", "Enter Equipment",IF(VLOOKUP($A10,'STATIONARY FACTORS'!$A$4:$O$22, AG$5, FALSE)= "N/A", "--", IF($H10=0, "Enter Activity", IF($M10=0, "Enter Run Time",IF($I10="HP",( ($H10*VLOOKUP($A10,'STATIONARY FACTORS'!$A$4:$O$22, AG$5, FALSE)*$M10*$N10)/2000),IF(ISERROR(SEARCH("Diesel", $D10,1)),($H10*VLOOKUP($A10,'STATIONARY FACTORS'!$A$4:$O$22, AG$5, FALSE)*0.000001*'STATIONARY FACTORS'!$C$93*'STATIONARY FACTORS'!$C$98)/2000,($H10*VLOOKUP($A10,'STATIONARY FACTORS'!$A$4:$O$22, AG$5, FALSE)*0.000001*'STATIONARY FACTORS'!$C$93*'STATIONARY FACTORS'!$C$94)/2000))))))</f>
        <v>Enter Equipment</v>
      </c>
      <c r="AH10" s="65" t="str">
        <f>IF($D10=" ", "Enter Equipment",IF(VLOOKUP($A10,'STATIONARY FACTORS'!$A$4:$O$22, AH$5, FALSE)= "N/A", "--", IF($H10=0, "Enter Activity", IF($M10=0, "Enter Run Time",IF($I10="HP",( ($H10*VLOOKUP($A10,'STATIONARY FACTORS'!$A$4:$O$22, AH$5, FALSE)*$M10*$N10)/2000),IF(ISERROR(SEARCH("Diesel", $D10,1)),($H10*VLOOKUP($A10,'STATIONARY FACTORS'!$A$4:$O$22, AH$5, FALSE)*0.000001*'STATIONARY FACTORS'!$C$93*'STATIONARY FACTORS'!$C$98)/2000,($H10*VLOOKUP($A10,'STATIONARY FACTORS'!$A$4:$O$22, AH$5, FALSE)*0.000001*'STATIONARY FACTORS'!$C$93*'STATIONARY FACTORS'!$C$94)/2000))))))</f>
        <v>Enter Equipment</v>
      </c>
      <c r="AI10" s="79" t="str">
        <f>IF($D10=" ", "Enter Equipment",IF(VLOOKUP($A10,'STATIONARY FACTORS'!$A$4:$O$22, AI$5, FALSE)= "N/A", "--", IF($H10=0, "Enter Activity", IF($M10=0, "Enter Run Time",IF($I10="HP",( ($H10*VLOOKUP($A10,'STATIONARY FACTORS'!$A$4:$O$22, AI$5, FALSE)*$M10*$N10)/2000),IF(ISERROR(SEARCH("Diesel", $D10,1)),($H10*VLOOKUP($A10,'STATIONARY FACTORS'!$A$4:$O$22, AI$5, FALSE)*0.000001*'STATIONARY FACTORS'!$C$93*'STATIONARY FACTORS'!$C$98)/2000,($H10*VLOOKUP($A10,'STATIONARY FACTORS'!$A$4:$O$22, AI$5, FALSE)*0.000001*'STATIONARY FACTORS'!$C$93*'STATIONARY FACTORS'!$C$94)/2000))))))</f>
        <v>Enter Equipment</v>
      </c>
      <c r="AJ10" s="79" t="str">
        <f>IF($D10=" ", "Enter Equipment",IF(VLOOKUP($A10,'STATIONARY FACTORS'!$A$4:$O$22, AJ$5, FALSE)= "N/A", "--", IF($H10=0, "Enter Activity", IF($M10=0, "Enter Run Time",IF($I10="HP",( ($H10*VLOOKUP($A10,'STATIONARY FACTORS'!$A$4:$O$22, AJ$5, FALSE)*$M10*$N10)/2000),IF(ISERROR(SEARCH("Diesel", $D10,1)),($H10*VLOOKUP($A10,'STATIONARY FACTORS'!$A$4:$O$22, AJ$5, FALSE)*0.000001*'STATIONARY FACTORS'!$C$93*'STATIONARY FACTORS'!$C$98)/2000,($H10*VLOOKUP($A10,'STATIONARY FACTORS'!$A$4:$O$22, AJ$5, FALSE)*0.000001*'STATIONARY FACTORS'!$C$93*'STATIONARY FACTORS'!$C$94)/2000))))))</f>
        <v>Enter Equipment</v>
      </c>
      <c r="AK10" s="79" t="str">
        <f>IF($D10=" ", "Enter Equipment",IF(VLOOKUP($A10,'STATIONARY FACTORS'!$A$4:$O$22, AK$5, FALSE)= "N/A", "--", IF($H10=0, "Enter Activity", IF($M10=0, "Enter Run Time",IF($I10="HP",( ($H10*VLOOKUP($A10,'STATIONARY FACTORS'!$A$4:$O$22, AK$5, FALSE)*$M10*$N10)/2000),IF(ISERROR(SEARCH("Diesel", $D10,1)),($H10*VLOOKUP($A10,'STATIONARY FACTORS'!$A$4:$O$22, AK$5, FALSE)*0.000001*'STATIONARY FACTORS'!$C$93*'STATIONARY FACTORS'!$C$98)/2000,($H10*VLOOKUP($A10,'STATIONARY FACTORS'!$A$4:$O$22, AK$5, FALSE)*0.000001*'STATIONARY FACTORS'!$C$93*'STATIONARY FACTORS'!$C$94)/2000))))))</f>
        <v>Enter Equipment</v>
      </c>
      <c r="AL10" s="382" t="str">
        <f>IF($D10=" ", "Enter Equipment",IF(VLOOKUP($A10,'STATIONARY FACTORS'!$A$4:$O$22, AL$5, FALSE)= "N/A", "--", IF($H10=0, "Enter Activity", IF($M10=0, "Enter Run Time",IF($I10="HP",( ($H10*VLOOKUP($A10,'STATIONARY FACTORS'!$A$4:$O$22, AL$5, FALSE)*$M10*$N10)/2000),IF(ISERROR(SEARCH("Diesel", $D10,1)),($H10*VLOOKUP($A10,'STATIONARY FACTORS'!$A$4:$O$22, AL$5, FALSE)*0.000001*'STATIONARY FACTORS'!$C$93*'STATIONARY FACTORS'!$C$98)/2000,($H10*VLOOKUP($A10,'STATIONARY FACTORS'!$A$4:$O$22, AL$5, FALSE)*0.000001*'STATIONARY FACTORS'!$C$93*'STATIONARY FACTORS'!$C$94)/2000))))))</f>
        <v>Enter Equipment</v>
      </c>
      <c r="AM10" s="73"/>
      <c r="AO10" s="74">
        <f>MONTH(EMISSIONS_1!P10)-MONTH(EMISSIONS_1!O10)+1</f>
        <v>1</v>
      </c>
      <c r="AP10" s="329">
        <f t="shared" si="0"/>
        <v>0</v>
      </c>
      <c r="AQ10" s="330">
        <f t="shared" si="0"/>
        <v>0</v>
      </c>
      <c r="AR10" s="330">
        <f t="shared" si="0"/>
        <v>0</v>
      </c>
      <c r="AS10" s="330">
        <f t="shared" si="0"/>
        <v>0</v>
      </c>
      <c r="AT10" s="330">
        <f t="shared" si="0"/>
        <v>0</v>
      </c>
      <c r="AU10" s="330">
        <f t="shared" si="0"/>
        <v>0</v>
      </c>
      <c r="AV10" s="330">
        <f t="shared" si="0"/>
        <v>0</v>
      </c>
      <c r="AW10" s="330">
        <f t="shared" si="0"/>
        <v>0</v>
      </c>
      <c r="AX10" s="330">
        <f t="shared" si="0"/>
        <v>0</v>
      </c>
      <c r="AY10" s="330">
        <f t="shared" si="0"/>
        <v>0</v>
      </c>
      <c r="AZ10" s="330">
        <f t="shared" si="0"/>
        <v>0</v>
      </c>
      <c r="BA10" s="331">
        <f t="shared" si="0"/>
        <v>0</v>
      </c>
      <c r="BB10" s="329">
        <f t="shared" si="1"/>
        <v>0</v>
      </c>
      <c r="BC10" s="330">
        <f t="shared" si="1"/>
        <v>0</v>
      </c>
      <c r="BD10" s="330">
        <f t="shared" si="1"/>
        <v>0</v>
      </c>
      <c r="BE10" s="330">
        <f t="shared" si="1"/>
        <v>0</v>
      </c>
      <c r="BF10" s="330">
        <f t="shared" si="1"/>
        <v>0</v>
      </c>
      <c r="BG10" s="330">
        <f t="shared" si="1"/>
        <v>0</v>
      </c>
      <c r="BH10" s="330">
        <f t="shared" si="1"/>
        <v>0</v>
      </c>
      <c r="BI10" s="330">
        <f t="shared" si="1"/>
        <v>0</v>
      </c>
      <c r="BJ10" s="330">
        <f t="shared" si="1"/>
        <v>0</v>
      </c>
      <c r="BK10" s="330">
        <f t="shared" si="1"/>
        <v>0</v>
      </c>
      <c r="BL10" s="330">
        <f t="shared" si="1"/>
        <v>0</v>
      </c>
      <c r="BM10" s="331">
        <f t="shared" si="1"/>
        <v>0</v>
      </c>
      <c r="BN10" s="329">
        <f t="shared" si="2"/>
        <v>0</v>
      </c>
      <c r="BO10" s="330">
        <f t="shared" si="2"/>
        <v>0</v>
      </c>
      <c r="BP10" s="330">
        <f t="shared" si="2"/>
        <v>0</v>
      </c>
      <c r="BQ10" s="330">
        <f t="shared" si="2"/>
        <v>0</v>
      </c>
      <c r="BR10" s="330">
        <f t="shared" si="2"/>
        <v>0</v>
      </c>
      <c r="BS10" s="330">
        <f t="shared" si="2"/>
        <v>0</v>
      </c>
      <c r="BT10" s="330">
        <f t="shared" si="2"/>
        <v>0</v>
      </c>
      <c r="BU10" s="330">
        <f t="shared" si="2"/>
        <v>0</v>
      </c>
      <c r="BV10" s="330">
        <f t="shared" si="2"/>
        <v>0</v>
      </c>
      <c r="BW10" s="330">
        <f t="shared" si="2"/>
        <v>0</v>
      </c>
      <c r="BX10" s="330">
        <f t="shared" si="2"/>
        <v>0</v>
      </c>
      <c r="BY10" s="331">
        <f t="shared" si="2"/>
        <v>0</v>
      </c>
      <c r="BZ10" s="329">
        <f t="shared" si="3"/>
        <v>0</v>
      </c>
      <c r="CA10" s="330">
        <f t="shared" si="3"/>
        <v>0</v>
      </c>
      <c r="CB10" s="330">
        <f t="shared" si="3"/>
        <v>0</v>
      </c>
      <c r="CC10" s="330">
        <f t="shared" si="3"/>
        <v>0</v>
      </c>
      <c r="CD10" s="330">
        <f t="shared" si="3"/>
        <v>0</v>
      </c>
      <c r="CE10" s="330">
        <f t="shared" si="3"/>
        <v>0</v>
      </c>
      <c r="CF10" s="330">
        <f t="shared" si="3"/>
        <v>0</v>
      </c>
      <c r="CG10" s="330">
        <f t="shared" si="3"/>
        <v>0</v>
      </c>
      <c r="CH10" s="330">
        <f t="shared" si="3"/>
        <v>0</v>
      </c>
      <c r="CI10" s="330">
        <f t="shared" si="3"/>
        <v>0</v>
      </c>
      <c r="CJ10" s="330">
        <f t="shared" si="3"/>
        <v>0</v>
      </c>
      <c r="CK10" s="331">
        <f t="shared" si="3"/>
        <v>0</v>
      </c>
      <c r="CL10" s="329">
        <f t="shared" si="4"/>
        <v>0</v>
      </c>
      <c r="CM10" s="330">
        <f t="shared" si="4"/>
        <v>0</v>
      </c>
      <c r="CN10" s="330">
        <f t="shared" si="4"/>
        <v>0</v>
      </c>
      <c r="CO10" s="330">
        <f t="shared" si="4"/>
        <v>0</v>
      </c>
      <c r="CP10" s="330">
        <f t="shared" si="4"/>
        <v>0</v>
      </c>
      <c r="CQ10" s="330">
        <f t="shared" si="4"/>
        <v>0</v>
      </c>
      <c r="CR10" s="330">
        <f t="shared" si="4"/>
        <v>0</v>
      </c>
      <c r="CS10" s="330">
        <f t="shared" si="4"/>
        <v>0</v>
      </c>
      <c r="CT10" s="330">
        <f t="shared" si="4"/>
        <v>0</v>
      </c>
      <c r="CU10" s="330">
        <f t="shared" si="4"/>
        <v>0</v>
      </c>
      <c r="CV10" s="330">
        <f t="shared" si="4"/>
        <v>0</v>
      </c>
      <c r="CW10" s="331">
        <f t="shared" si="4"/>
        <v>0</v>
      </c>
      <c r="CX10" s="329">
        <f t="shared" si="5"/>
        <v>0</v>
      </c>
      <c r="CY10" s="330">
        <f t="shared" si="5"/>
        <v>0</v>
      </c>
      <c r="CZ10" s="330">
        <f t="shared" si="5"/>
        <v>0</v>
      </c>
      <c r="DA10" s="330">
        <f t="shared" si="5"/>
        <v>0</v>
      </c>
      <c r="DB10" s="330">
        <f t="shared" si="5"/>
        <v>0</v>
      </c>
      <c r="DC10" s="330">
        <f t="shared" si="5"/>
        <v>0</v>
      </c>
      <c r="DD10" s="330">
        <f t="shared" si="5"/>
        <v>0</v>
      </c>
      <c r="DE10" s="330">
        <f t="shared" si="5"/>
        <v>0</v>
      </c>
      <c r="DF10" s="330">
        <f t="shared" si="5"/>
        <v>0</v>
      </c>
      <c r="DG10" s="330">
        <f t="shared" si="5"/>
        <v>0</v>
      </c>
      <c r="DH10" s="330">
        <f t="shared" si="5"/>
        <v>0</v>
      </c>
      <c r="DI10" s="331">
        <f t="shared" si="5"/>
        <v>0</v>
      </c>
      <c r="DJ10" s="329">
        <f t="shared" si="6"/>
        <v>0</v>
      </c>
      <c r="DK10" s="330">
        <f t="shared" si="6"/>
        <v>0</v>
      </c>
      <c r="DL10" s="330">
        <f t="shared" si="6"/>
        <v>0</v>
      </c>
      <c r="DM10" s="330">
        <f t="shared" si="6"/>
        <v>0</v>
      </c>
      <c r="DN10" s="330">
        <f t="shared" si="6"/>
        <v>0</v>
      </c>
      <c r="DO10" s="330">
        <f t="shared" si="6"/>
        <v>0</v>
      </c>
      <c r="DP10" s="330">
        <f t="shared" si="6"/>
        <v>0</v>
      </c>
      <c r="DQ10" s="330">
        <f t="shared" si="6"/>
        <v>0</v>
      </c>
      <c r="DR10" s="330">
        <f t="shared" si="6"/>
        <v>0</v>
      </c>
      <c r="DS10" s="330">
        <f t="shared" si="6"/>
        <v>0</v>
      </c>
      <c r="DT10" s="330">
        <f t="shared" si="6"/>
        <v>0</v>
      </c>
      <c r="DU10" s="331">
        <f t="shared" si="6"/>
        <v>0</v>
      </c>
      <c r="DV10" s="329">
        <f t="shared" si="7"/>
        <v>0</v>
      </c>
      <c r="DW10" s="330">
        <f t="shared" si="7"/>
        <v>0</v>
      </c>
      <c r="DX10" s="330">
        <f t="shared" si="7"/>
        <v>0</v>
      </c>
      <c r="DY10" s="330">
        <f t="shared" si="7"/>
        <v>0</v>
      </c>
      <c r="DZ10" s="330">
        <f t="shared" si="7"/>
        <v>0</v>
      </c>
      <c r="EA10" s="330">
        <f t="shared" si="7"/>
        <v>0</v>
      </c>
      <c r="EB10" s="330">
        <f t="shared" si="7"/>
        <v>0</v>
      </c>
      <c r="EC10" s="330">
        <f t="shared" si="7"/>
        <v>0</v>
      </c>
      <c r="ED10" s="330">
        <f t="shared" si="7"/>
        <v>0</v>
      </c>
      <c r="EE10" s="330">
        <f t="shared" si="7"/>
        <v>0</v>
      </c>
      <c r="EF10" s="330">
        <f t="shared" si="7"/>
        <v>0</v>
      </c>
      <c r="EG10" s="331">
        <f t="shared" si="7"/>
        <v>0</v>
      </c>
      <c r="EH10" s="329">
        <f t="shared" si="8"/>
        <v>0</v>
      </c>
      <c r="EI10" s="330">
        <f t="shared" si="8"/>
        <v>0</v>
      </c>
      <c r="EJ10" s="330">
        <f t="shared" si="8"/>
        <v>0</v>
      </c>
      <c r="EK10" s="330">
        <f t="shared" si="8"/>
        <v>0</v>
      </c>
      <c r="EL10" s="330">
        <f t="shared" si="8"/>
        <v>0</v>
      </c>
      <c r="EM10" s="330">
        <f t="shared" si="8"/>
        <v>0</v>
      </c>
      <c r="EN10" s="330">
        <f t="shared" si="8"/>
        <v>0</v>
      </c>
      <c r="EO10" s="330">
        <f t="shared" si="8"/>
        <v>0</v>
      </c>
      <c r="EP10" s="330">
        <f t="shared" si="8"/>
        <v>0</v>
      </c>
      <c r="EQ10" s="330">
        <f t="shared" si="8"/>
        <v>0</v>
      </c>
      <c r="ER10" s="330">
        <f t="shared" si="8"/>
        <v>0</v>
      </c>
      <c r="ES10" s="331">
        <f t="shared" si="8"/>
        <v>0</v>
      </c>
      <c r="ET10" s="329">
        <f t="shared" si="9"/>
        <v>0</v>
      </c>
      <c r="EU10" s="330">
        <f t="shared" si="9"/>
        <v>0</v>
      </c>
      <c r="EV10" s="330">
        <f t="shared" si="9"/>
        <v>0</v>
      </c>
      <c r="EW10" s="330">
        <f t="shared" si="9"/>
        <v>0</v>
      </c>
      <c r="EX10" s="330">
        <f t="shared" si="9"/>
        <v>0</v>
      </c>
      <c r="EY10" s="330">
        <f t="shared" si="9"/>
        <v>0</v>
      </c>
      <c r="EZ10" s="330">
        <f t="shared" si="9"/>
        <v>0</v>
      </c>
      <c r="FA10" s="330">
        <f t="shared" si="9"/>
        <v>0</v>
      </c>
      <c r="FB10" s="330">
        <f t="shared" si="9"/>
        <v>0</v>
      </c>
      <c r="FC10" s="330">
        <f t="shared" si="9"/>
        <v>0</v>
      </c>
      <c r="FD10" s="330">
        <f t="shared" si="9"/>
        <v>0</v>
      </c>
      <c r="FE10" s="331">
        <f t="shared" si="9"/>
        <v>0</v>
      </c>
      <c r="FF10" s="329">
        <f t="shared" si="10"/>
        <v>0</v>
      </c>
      <c r="FG10" s="330">
        <f t="shared" si="10"/>
        <v>0</v>
      </c>
      <c r="FH10" s="330">
        <f t="shared" si="10"/>
        <v>0</v>
      </c>
      <c r="FI10" s="330">
        <f t="shared" si="10"/>
        <v>0</v>
      </c>
      <c r="FJ10" s="330">
        <f t="shared" si="10"/>
        <v>0</v>
      </c>
      <c r="FK10" s="330">
        <f t="shared" si="10"/>
        <v>0</v>
      </c>
      <c r="FL10" s="330">
        <f t="shared" si="10"/>
        <v>0</v>
      </c>
      <c r="FM10" s="330">
        <f t="shared" si="10"/>
        <v>0</v>
      </c>
      <c r="FN10" s="330">
        <f t="shared" si="10"/>
        <v>0</v>
      </c>
      <c r="FO10" s="330">
        <f t="shared" si="10"/>
        <v>0</v>
      </c>
      <c r="FP10" s="330">
        <f t="shared" si="10"/>
        <v>0</v>
      </c>
      <c r="FQ10" s="331">
        <f t="shared" si="10"/>
        <v>0</v>
      </c>
    </row>
    <row r="11" spans="1:173" x14ac:dyDescent="0.2">
      <c r="A11" s="74" t="str">
        <f>IF(I11="GAL/YR", CONCATENATE(D11, "-lbs/MMBtu"), CONCATENATE(D11, "-lbs/", I11, "-hr"))</f>
        <v xml:space="preserve"> -lbs/ -hr</v>
      </c>
      <c r="B11" s="112"/>
      <c r="C11" s="100" t="s">
        <v>325</v>
      </c>
      <c r="D11" s="365" t="str">
        <f>IF(ISBLANK(EMISSIONS_3!D11), " ", EMISSIONS_3!D11)</f>
        <v xml:space="preserve"> </v>
      </c>
      <c r="E11" s="32" t="s">
        <v>115</v>
      </c>
      <c r="F11" s="32" t="s">
        <v>115</v>
      </c>
      <c r="G11" s="33" t="s">
        <v>115</v>
      </c>
      <c r="H11" s="367"/>
      <c r="I11" s="367" t="s">
        <v>2</v>
      </c>
      <c r="J11" s="33" t="s">
        <v>115</v>
      </c>
      <c r="K11" s="33"/>
      <c r="L11" s="33"/>
      <c r="M11" s="372">
        <v>0</v>
      </c>
      <c r="N11" s="373">
        <v>0</v>
      </c>
      <c r="O11" s="299"/>
      <c r="P11" s="300"/>
      <c r="Q11" s="73" t="str">
        <f>IF($D11=" ", "Enter Equipment",IF(VLOOKUP($A11,'STATIONARY FACTORS'!$A$4:$O$22, Q$5, FALSE)= "N/A", "--", IF($H11=0, "Enter Activity", IF($M11=0, "Enter Run Time",IF($I11="HP", $H11*VLOOKUP($A11,'STATIONARY FACTORS'!$A$4:$O$22, Q$5, FALSE),IF(ISERROR(SEARCH("Diesel", $D11,1)),($H11*VLOOKUP($A11,'STATIONARY FACTORS'!$A$4:$O$22, Q$5, FALSE)*0.000001*'STATIONARY FACTORS'!$C$93*'STATIONARY FACTORS'!$C$98*(1/($M11*$N11))),($H11*VLOOKUP($A11,'STATIONARY FACTORS'!$A$4:$O$22, Q$5, FALSE)*0.000001*'STATIONARY FACTORS'!$C$93*'STATIONARY FACTORS'!$C$94*(1/($M11*$N11)))))))))</f>
        <v>Enter Equipment</v>
      </c>
      <c r="R11" s="79" t="str">
        <f>IF($D11=" ", "Enter Equipment",IF(VLOOKUP($A11,'STATIONARY FACTORS'!$A$4:$O$22, R$5, FALSE)= "N/A", "--", IF($H11=0, "Enter Activity", IF($M11=0, "Enter Run Time",IF($I11="HP", $H11*VLOOKUP($A11,'STATIONARY FACTORS'!$A$4:$O$22, R$5, FALSE),IF(ISERROR(SEARCH("Diesel", $D11,1)),($H11*VLOOKUP($A11,'STATIONARY FACTORS'!$A$4:$O$22, R$5, FALSE)*0.000001*'STATIONARY FACTORS'!$C$93*'STATIONARY FACTORS'!$C$98*(1/($M11*$N11))),($H11*VLOOKUP($A11,'STATIONARY FACTORS'!$A$4:$O$22, R$5, FALSE)*0.000001*'STATIONARY FACTORS'!$C$93*'STATIONARY FACTORS'!$C$94*(1/($M11*$N11)))))))))</f>
        <v>Enter Equipment</v>
      </c>
      <c r="S11" s="79" t="str">
        <f>IF($D11=" ", "Enter Equipment",IF(VLOOKUP($A11,'STATIONARY FACTORS'!$A$4:$O$22, S$5, FALSE)= "N/A", "--", IF($H11=0, "Enter Activity", IF($M11=0, "Enter Run Time",IF($I11="HP", $H11*VLOOKUP($A11,'STATIONARY FACTORS'!$A$4:$O$22, S$5, FALSE),IF(ISERROR(SEARCH("Diesel", $D11,1)),($H11*VLOOKUP($A11,'STATIONARY FACTORS'!$A$4:$O$22, S$5, FALSE)*0.000001*'STATIONARY FACTORS'!$C$93*'STATIONARY FACTORS'!$C$98*(1/($M11*$N11))),($H11*VLOOKUP($A11,'STATIONARY FACTORS'!$A$4:$O$22, S$5, FALSE)*0.000001*'STATIONARY FACTORS'!$C$93*'STATIONARY FACTORS'!$C$94*(1/($M11*$N11)))))))))</f>
        <v>Enter Equipment</v>
      </c>
      <c r="T11" s="79" t="str">
        <f>IF($D11=" ", "Enter Equipment",IF(VLOOKUP($A11,'STATIONARY FACTORS'!$A$4:$O$22, T$5, FALSE)= "N/A", "--", IF($H11=0, "Enter Activity", IF($M11=0, "Enter Run Time",IF($I11="HP", $H11*VLOOKUP($A11,'STATIONARY FACTORS'!$A$4:$O$22, T$5, FALSE),IF(ISERROR(SEARCH("Diesel", $D11,1)),($H11*VLOOKUP($A11,'STATIONARY FACTORS'!$A$4:$O$22, T$5, FALSE)*0.000001*'STATIONARY FACTORS'!$C$93*'STATIONARY FACTORS'!$C$98*(1/($M11*$N11))),($H11*VLOOKUP($A11,'STATIONARY FACTORS'!$A$4:$O$22, T$5, FALSE)*0.000001*'STATIONARY FACTORS'!$C$93*'STATIONARY FACTORS'!$C$94*(1/($M11*$N11)))))))))</f>
        <v>Enter Equipment</v>
      </c>
      <c r="U11" s="79" t="str">
        <f>IF($D11=" ", "Enter Equipment",IF(VLOOKUP($A11,'STATIONARY FACTORS'!$A$4:$O$22, U$5, FALSE)= "N/A", "--", IF($H11=0, "Enter Activity", IF($M11=0, "Enter Run Time",IF($I11="HP", $H11*VLOOKUP($A11,'STATIONARY FACTORS'!$A$4:$O$22, U$5, FALSE),IF(ISERROR(SEARCH("Diesel", $D11,1)),($H11*VLOOKUP($A11,'STATIONARY FACTORS'!$A$4:$O$22, U$5, FALSE)*0.000001*'STATIONARY FACTORS'!$C$93*'STATIONARY FACTORS'!$C$98*(1/($M11*$N11))),($H11*VLOOKUP($A11,'STATIONARY FACTORS'!$A$4:$O$22, U$5, FALSE)*0.000001*'STATIONARY FACTORS'!$C$93*'STATIONARY FACTORS'!$C$94*(1/($M11*$N11)))))))))</f>
        <v>Enter Equipment</v>
      </c>
      <c r="V11" s="79" t="str">
        <f>IF($D11=" ", "Enter Equipment",IF(VLOOKUP($A11,'STATIONARY FACTORS'!$A$4:$O$22, V$5, FALSE)= "N/A", "--", IF($H11=0, "Enter Activity", IF($M11=0, "Enter Run Time",IF($I11="HP", $H11*VLOOKUP($A11,'STATIONARY FACTORS'!$A$4:$O$22, V$5, FALSE),IF(ISERROR(SEARCH("Diesel", $D11,1)),($H11*VLOOKUP($A11,'STATIONARY FACTORS'!$A$4:$O$22, V$5, FALSE)*0.000001*'STATIONARY FACTORS'!$C$93*'STATIONARY FACTORS'!$C$98*(1/($M11*$N11))),($H11*VLOOKUP($A11,'STATIONARY FACTORS'!$A$4:$O$22, V$5, FALSE)*0.000001*'STATIONARY FACTORS'!$C$93*'STATIONARY FACTORS'!$C$94*(1/($M11*$N11)))))))))</f>
        <v>Enter Equipment</v>
      </c>
      <c r="W11" s="79" t="str">
        <f>IF($D11=" ", "Enter Equipment",IF(VLOOKUP($A11,'STATIONARY FACTORS'!$A$4:$O$22, W$5, FALSE)= "N/A", "--", IF($H11=0, "Enter Activity", IF($M11=0, "Enter Run Time",IF($I11="HP", $H11*VLOOKUP($A11,'STATIONARY FACTORS'!$A$4:$O$22, W$5, FALSE),IF(ISERROR(SEARCH("Diesel", $D11,1)),($H11*VLOOKUP($A11,'STATIONARY FACTORS'!$A$4:$O$22, W$5, FALSE)*0.000001*'STATIONARY FACTORS'!$C$93*'STATIONARY FACTORS'!$C$98*(1/($M11*$N11))),($H11*VLOOKUP($A11,'STATIONARY FACTORS'!$A$4:$O$22, W$5, FALSE)*0.000001*'STATIONARY FACTORS'!$C$93*'STATIONARY FACTORS'!$C$94*(1/($M11*$N11)))))))))</f>
        <v>Enter Equipment</v>
      </c>
      <c r="X11" s="79" t="str">
        <f>IF($D11=" ", "Enter Equipment",IF(VLOOKUP($A11,'STATIONARY FACTORS'!$A$4:$O$22, X$5, FALSE)= "N/A", "--", IF($H11=0, "Enter Activity", IF($M11=0, "Enter Run Time",IF($I11="HP", $H11*VLOOKUP($A11,'STATIONARY FACTORS'!$A$4:$O$22, X$5, FALSE),IF(ISERROR(SEARCH("Diesel", $D11,1)),($H11*VLOOKUP($A11,'STATIONARY FACTORS'!$A$4:$O$22, X$5, FALSE)*0.000001*'STATIONARY FACTORS'!$C$93*'STATIONARY FACTORS'!$C$98*(1/($M11*$N11))),($H11*VLOOKUP($A11,'STATIONARY FACTORS'!$A$4:$O$22, X$5, FALSE)*0.000001*'STATIONARY FACTORS'!$C$93*'STATIONARY FACTORS'!$C$94*(1/($M11*$N11)))))))))</f>
        <v>Enter Equipment</v>
      </c>
      <c r="Y11" s="79" t="str">
        <f>IF($D11=" ", "Enter Equipment",IF(VLOOKUP($A11,'STATIONARY FACTORS'!$A$4:$O$22, Y$5, FALSE)= "N/A", "--", IF($H11=0, "Enter Activity", IF($M11=0, "Enter Run Time",IF($I11="HP", $H11*VLOOKUP($A11,'STATIONARY FACTORS'!$A$4:$O$22, Y$5, FALSE),IF(ISERROR(SEARCH("Diesel", $D11,1)),($H11*VLOOKUP($A11,'STATIONARY FACTORS'!$A$4:$O$22, Y$5, FALSE)*0.000001*'STATIONARY FACTORS'!$C$93*'STATIONARY FACTORS'!$C$98*(1/($M11*$N11))),($H11*VLOOKUP($A11,'STATIONARY FACTORS'!$A$4:$O$22, Y$5, FALSE)*0.000001*'STATIONARY FACTORS'!$C$93*'STATIONARY FACTORS'!$C$94*(1/($M11*$N11)))))))))</f>
        <v>Enter Equipment</v>
      </c>
      <c r="Z11" s="79" t="str">
        <f>IF($D11=" ", "Enter Equipment",IF(VLOOKUP($A11,'STATIONARY FACTORS'!$A$4:$O$22, Z$5, FALSE)= "N/A", "--", IF($H11=0, "Enter Activity", IF($M11=0, "Enter Run Time",IF($I11="HP", $H11*VLOOKUP($A11,'STATIONARY FACTORS'!$A$4:$O$22, Z$5, FALSE),IF(ISERROR(SEARCH("Diesel", $D11,1)),($H11*VLOOKUP($A11,'STATIONARY FACTORS'!$A$4:$O$22, Z$5, FALSE)*0.000001*'STATIONARY FACTORS'!$C$93*'STATIONARY FACTORS'!$C$98*(1/($M11*$N11))),($H11*VLOOKUP($A11,'STATIONARY FACTORS'!$A$4:$O$22, Z$5, FALSE)*0.000001*'STATIONARY FACTORS'!$C$93*'STATIONARY FACTORS'!$C$94*(1/($M11*$N11)))))))))</f>
        <v>Enter Equipment</v>
      </c>
      <c r="AA11" s="73" t="str">
        <f>IF($D11=" ", "Enter Equipment",IF(VLOOKUP($A11,'STATIONARY FACTORS'!$A$4:$O$22, AA$5, FALSE)= "N/A", "--", IF($H11=0, "Enter Activity", IF($M11=0, "Enter Run Time",IF($I11="HP", $H11*VLOOKUP($A11,'STATIONARY FACTORS'!$A$4:$O$22, AA$5, FALSE),IF(ISERROR(SEARCH("Diesel", $D11,1)),($H11*VLOOKUP($A11,'STATIONARY FACTORS'!$A$4:$O$22, AA$5, FALSE)*0.000001*'STATIONARY FACTORS'!$C$93*'STATIONARY FACTORS'!$C$98*(1/($M11*$N11))),($H11*VLOOKUP($A11,'STATIONARY FACTORS'!$A$4:$O$22, AA$5, FALSE)*0.000001*'STATIONARY FACTORS'!$C$93*'STATIONARY FACTORS'!$C$94*(1/($M11*$N11)))))))))</f>
        <v>Enter Equipment</v>
      </c>
      <c r="AB11" s="466" t="str">
        <f>IF($D7=" ", "Enter Equipment",IF(VLOOKUP($A11,'STATIONARY FACTORS'!$A$4:$O$22, AB$5, FALSE)= "N/A", "--", IF($H11=0, "Enter Activity", IF($M11=0, "Enter Run Time",IF($I11="HP",( ($H11*VLOOKUP($A11,'STATIONARY FACTORS'!$A$4:$O$22, AB$5, FALSE)*$M11*$N11)/2000),IF(ISERROR(SEARCH("Diesel", $D11,1)),($H11*VLOOKUP($A11,'STATIONARY FACTORS'!$A$4:$O$22, AB$5, FALSE)*0.000001*'STATIONARY FACTORS'!$C$93*'STATIONARY FACTORS'!$C$98)/2000,($H11*VLOOKUP($A11,'STATIONARY FACTORS'!$A$4:$O$22, AB$5, FALSE)*0.000001*'STATIONARY FACTORS'!$C$93*'STATIONARY FACTORS'!$C$94)/2000))))))</f>
        <v>Enter Equipment</v>
      </c>
      <c r="AC11" s="65" t="str">
        <f>IF($D7=" ", "Enter Equipment",IF(VLOOKUP($A11,'STATIONARY FACTORS'!$A$4:$O$22, AC$5, FALSE)= "N/A", "--", IF($H11=0, "Enter Activity", IF($M11=0, "Enter Run Time",IF($I11="HP",( ($H11*VLOOKUP($A11,'STATIONARY FACTORS'!$A$4:$O$22, AC$5, FALSE)*$M11*$N11)/2000),IF(ISERROR(SEARCH("Diesel", $D11,1)),($H11*VLOOKUP($A11,'STATIONARY FACTORS'!$A$4:$O$22, AC$5, FALSE)*0.000001*'STATIONARY FACTORS'!$C$93*'STATIONARY FACTORS'!$C$98)/2000,($H11*VLOOKUP($A11,'STATIONARY FACTORS'!$A$4:$O$22, AC$5, FALSE)*0.000001*'STATIONARY FACTORS'!$C$93*'STATIONARY FACTORS'!$C$94)/2000))))))</f>
        <v>Enter Equipment</v>
      </c>
      <c r="AD11" s="65" t="str">
        <f>IF($D7=" ", "Enter Equipment",IF(VLOOKUP($A11,'STATIONARY FACTORS'!$A$4:$O$22, AD$5, FALSE)= "N/A", "--", IF($H11=0, "Enter Activity", IF($M11=0, "Enter Run Time",IF($I11="HP",( ($H11*VLOOKUP($A11,'STATIONARY FACTORS'!$A$4:$O$22, AD$5, FALSE)*$M11*$N11)/2000),IF(ISERROR(SEARCH("Diesel", $D11,1)),($H11*VLOOKUP($A11,'STATIONARY FACTORS'!$A$4:$O$22, AD$5, FALSE)*0.000001*'STATIONARY FACTORS'!$C$93*'STATIONARY FACTORS'!$C$98)/2000,($H11*VLOOKUP($A11,'STATIONARY FACTORS'!$A$4:$O$22, AD$5, FALSE)*0.000001*'STATIONARY FACTORS'!$C$93*'STATIONARY FACTORS'!$C$94)/2000))))))</f>
        <v>Enter Equipment</v>
      </c>
      <c r="AE11" s="65" t="str">
        <f>IF($D7=" ", "Enter Equipment",IF(VLOOKUP($A11,'STATIONARY FACTORS'!$A$4:$O$22, AE$5, FALSE)= "N/A", "--", IF($H11=0, "Enter Activity", IF($M11=0, "Enter Run Time",IF($I11="HP",( ($H11*VLOOKUP($A11,'STATIONARY FACTORS'!$A$4:$O$22, AE$5, FALSE)*$M11*$N11)/2000),IF(ISERROR(SEARCH("Diesel", $D11,1)),($H11*VLOOKUP($A11,'STATIONARY FACTORS'!$A$4:$O$22, AE$5, FALSE)*0.000001*'STATIONARY FACTORS'!$C$93*'STATIONARY FACTORS'!$C$98)/2000,($H11*VLOOKUP($A11,'STATIONARY FACTORS'!$A$4:$O$22, AE$5, FALSE)*0.000001*'STATIONARY FACTORS'!$C$93*'STATIONARY FACTORS'!$C$94)/2000))))))</f>
        <v>Enter Equipment</v>
      </c>
      <c r="AF11" s="65" t="str">
        <f>IF($D7=" ", "Enter Equipment",IF(VLOOKUP($A11,'STATIONARY FACTORS'!$A$4:$O$22, AF$5, FALSE)= "N/A", "--", IF($H11=0, "Enter Activity", IF($M11=0, "Enter Run Time",IF($I11="HP",( ($H11*VLOOKUP($A11,'STATIONARY FACTORS'!$A$4:$O$22, AF$5, FALSE)*$M11*$N11)/2000),IF(ISERROR(SEARCH("Diesel", $D11,1)),($H11*VLOOKUP($A11,'STATIONARY FACTORS'!$A$4:$O$22, AF$5, FALSE)*0.000001*'STATIONARY FACTORS'!$C$93*'STATIONARY FACTORS'!$C$98)/2000,($H11*VLOOKUP($A11,'STATIONARY FACTORS'!$A$4:$O$22, AF$5, FALSE)*0.000001*'STATIONARY FACTORS'!$C$93*'STATIONARY FACTORS'!$C$94)/2000))))))</f>
        <v>Enter Equipment</v>
      </c>
      <c r="AG11" s="84" t="str">
        <f>IF($D7=" ", "Enter Equipment",IF(VLOOKUP($A11,'STATIONARY FACTORS'!$A$4:$O$22, AG$5, FALSE)= "N/A", "--", IF($H11=0, "Enter Activity", IF($M11=0, "Enter Run Time",IF($I11="HP",( ($H11*VLOOKUP($A11,'STATIONARY FACTORS'!$A$4:$O$22, AG$5, FALSE)*$M11*$N11)/2000),IF(ISERROR(SEARCH("Diesel", $D11,1)),($H11*VLOOKUP($A11,'STATIONARY FACTORS'!$A$4:$O$22, AG$5, FALSE)*0.000001*'STATIONARY FACTORS'!$C$93*'STATIONARY FACTORS'!$C$98)/2000,($H11*VLOOKUP($A11,'STATIONARY FACTORS'!$A$4:$O$22, AG$5, FALSE)*0.000001*'STATIONARY FACTORS'!$C$93*'STATIONARY FACTORS'!$C$94)/2000))))))</f>
        <v>Enter Equipment</v>
      </c>
      <c r="AH11" s="65" t="str">
        <f>IF($D7=" ", "Enter Equipment",IF(VLOOKUP($A11,'STATIONARY FACTORS'!$A$4:$O$22, AH$5, FALSE)= "N/A", "--", IF($H11=0, "Enter Activity", IF($M11=0, "Enter Run Time",IF($I11="HP",( ($H11*VLOOKUP($A11,'STATIONARY FACTORS'!$A$4:$O$22, AH$5, FALSE)*$M11*$N11)/2000),IF(ISERROR(SEARCH("Diesel", $D11,1)),($H11*VLOOKUP($A11,'STATIONARY FACTORS'!$A$4:$O$22, AH$5, FALSE)*0.000001*'STATIONARY FACTORS'!$C$93*'STATIONARY FACTORS'!$C$98)/2000,($H11*VLOOKUP($A11,'STATIONARY FACTORS'!$A$4:$O$22, AH$5, FALSE)*0.000001*'STATIONARY FACTORS'!$C$93*'STATIONARY FACTORS'!$C$94)/2000))))))</f>
        <v>Enter Equipment</v>
      </c>
      <c r="AI11" s="79" t="str">
        <f>IF($D7=" ", "Enter Equipment",IF(VLOOKUP($A11,'STATIONARY FACTORS'!$A$4:$O$22, AI$5, FALSE)= "N/A", "--", IF($H11=0, "Enter Activity", IF($M11=0, "Enter Run Time",IF($I11="HP",( ($H11*VLOOKUP($A11,'STATIONARY FACTORS'!$A$4:$O$22, AI$5, FALSE)*$M11*$N11)/2000),IF(ISERROR(SEARCH("Diesel", $D11,1)),($H11*VLOOKUP($A11,'STATIONARY FACTORS'!$A$4:$O$22, AI$5, FALSE)*0.000001*'STATIONARY FACTORS'!$C$93*'STATIONARY FACTORS'!$C$98)/2000,($H11*VLOOKUP($A11,'STATIONARY FACTORS'!$A$4:$O$22, AI$5, FALSE)*0.000001*'STATIONARY FACTORS'!$C$93*'STATIONARY FACTORS'!$C$94)/2000))))))</f>
        <v>Enter Equipment</v>
      </c>
      <c r="AJ11" s="79" t="str">
        <f>IF($D7=" ", "Enter Equipment",IF(VLOOKUP($A11,'STATIONARY FACTORS'!$A$4:$O$22, AJ$5, FALSE)= "N/A", "--", IF($H11=0, "Enter Activity", IF($M11=0, "Enter Run Time",IF($I11="HP",( ($H11*VLOOKUP($A11,'STATIONARY FACTORS'!$A$4:$O$22, AJ$5, FALSE)*$M11*$N11)/2000),IF(ISERROR(SEARCH("Diesel", $D11,1)),($H11*VLOOKUP($A11,'STATIONARY FACTORS'!$A$4:$O$22, AJ$5, FALSE)*0.000001*'STATIONARY FACTORS'!$C$93*'STATIONARY FACTORS'!$C$98)/2000,($H11*VLOOKUP($A11,'STATIONARY FACTORS'!$A$4:$O$22, AJ$5, FALSE)*0.000001*'STATIONARY FACTORS'!$C$93*'STATIONARY FACTORS'!$C$94)/2000))))))</f>
        <v>Enter Equipment</v>
      </c>
      <c r="AK11" s="79" t="str">
        <f>IF($D7=" ", "Enter Equipment",IF(VLOOKUP($A11,'STATIONARY FACTORS'!$A$4:$O$22, AK$5, FALSE)= "N/A", "--", IF($H11=0, "Enter Activity", IF($M11=0, "Enter Run Time",IF($I11="HP",( ($H11*VLOOKUP($A11,'STATIONARY FACTORS'!$A$4:$O$22, AK$5, FALSE)*$M11*$N11)/2000),IF(ISERROR(SEARCH("Diesel", $D11,1)),($H11*VLOOKUP($A11,'STATIONARY FACTORS'!$A$4:$O$22, AK$5, FALSE)*0.000001*'STATIONARY FACTORS'!$C$93*'STATIONARY FACTORS'!$C$98)/2000,($H11*VLOOKUP($A11,'STATIONARY FACTORS'!$A$4:$O$22, AK$5, FALSE)*0.000001*'STATIONARY FACTORS'!$C$93*'STATIONARY FACTORS'!$C$94)/2000))))))</f>
        <v>Enter Equipment</v>
      </c>
      <c r="AL11" s="382" t="str">
        <f>IF($D7=" ", "Enter Equipment",IF(VLOOKUP($A11,'STATIONARY FACTORS'!$A$4:$O$22, AL$5, FALSE)= "N/A", "--", IF($H11=0, "Enter Activity", IF($M11=0, "Enter Run Time",IF($I11="HP",( ($H11*VLOOKUP($A11,'STATIONARY FACTORS'!$A$4:$O$22, AL$5, FALSE)*$M11*$N11)/2000),IF(ISERROR(SEARCH("Diesel", $D11,1)),($H11*VLOOKUP($A11,'STATIONARY FACTORS'!$A$4:$O$22, AL$5, FALSE)*0.000001*'STATIONARY FACTORS'!$C$93*'STATIONARY FACTORS'!$C$98)/2000,($H11*VLOOKUP($A11,'STATIONARY FACTORS'!$A$4:$O$22, AL$5, FALSE)*0.000001*'STATIONARY FACTORS'!$C$93*'STATIONARY FACTORS'!$C$94)/2000))))))</f>
        <v>Enter Equipment</v>
      </c>
      <c r="AM11" s="73"/>
      <c r="AO11" s="74">
        <f>MONTH(EMISSIONS_1!P11)-MONTH(EMISSIONS_1!O11)+1</f>
        <v>1</v>
      </c>
      <c r="AP11" s="329">
        <f t="shared" si="0"/>
        <v>0</v>
      </c>
      <c r="AQ11" s="330">
        <f t="shared" si="0"/>
        <v>0</v>
      </c>
      <c r="AR11" s="330">
        <f t="shared" si="0"/>
        <v>0</v>
      </c>
      <c r="AS11" s="330">
        <f t="shared" si="0"/>
        <v>0</v>
      </c>
      <c r="AT11" s="330">
        <f t="shared" si="0"/>
        <v>0</v>
      </c>
      <c r="AU11" s="330">
        <f t="shared" si="0"/>
        <v>0</v>
      </c>
      <c r="AV11" s="330">
        <f t="shared" si="0"/>
        <v>0</v>
      </c>
      <c r="AW11" s="330">
        <f t="shared" si="0"/>
        <v>0</v>
      </c>
      <c r="AX11" s="330">
        <f t="shared" si="0"/>
        <v>0</v>
      </c>
      <c r="AY11" s="330">
        <f t="shared" si="0"/>
        <v>0</v>
      </c>
      <c r="AZ11" s="330">
        <f t="shared" si="0"/>
        <v>0</v>
      </c>
      <c r="BA11" s="331">
        <f t="shared" si="0"/>
        <v>0</v>
      </c>
      <c r="BB11" s="329">
        <f t="shared" si="1"/>
        <v>0</v>
      </c>
      <c r="BC11" s="330">
        <f t="shared" si="1"/>
        <v>0</v>
      </c>
      <c r="BD11" s="330">
        <f t="shared" si="1"/>
        <v>0</v>
      </c>
      <c r="BE11" s="330">
        <f t="shared" si="1"/>
        <v>0</v>
      </c>
      <c r="BF11" s="330">
        <f t="shared" si="1"/>
        <v>0</v>
      </c>
      <c r="BG11" s="330">
        <f t="shared" si="1"/>
        <v>0</v>
      </c>
      <c r="BH11" s="330">
        <f t="shared" si="1"/>
        <v>0</v>
      </c>
      <c r="BI11" s="330">
        <f t="shared" si="1"/>
        <v>0</v>
      </c>
      <c r="BJ11" s="330">
        <f t="shared" si="1"/>
        <v>0</v>
      </c>
      <c r="BK11" s="330">
        <f t="shared" si="1"/>
        <v>0</v>
      </c>
      <c r="BL11" s="330">
        <f t="shared" si="1"/>
        <v>0</v>
      </c>
      <c r="BM11" s="331">
        <f t="shared" si="1"/>
        <v>0</v>
      </c>
      <c r="BN11" s="329">
        <f t="shared" si="2"/>
        <v>0</v>
      </c>
      <c r="BO11" s="330">
        <f t="shared" si="2"/>
        <v>0</v>
      </c>
      <c r="BP11" s="330">
        <f t="shared" si="2"/>
        <v>0</v>
      </c>
      <c r="BQ11" s="330">
        <f t="shared" si="2"/>
        <v>0</v>
      </c>
      <c r="BR11" s="330">
        <f t="shared" si="2"/>
        <v>0</v>
      </c>
      <c r="BS11" s="330">
        <f t="shared" si="2"/>
        <v>0</v>
      </c>
      <c r="BT11" s="330">
        <f t="shared" si="2"/>
        <v>0</v>
      </c>
      <c r="BU11" s="330">
        <f t="shared" si="2"/>
        <v>0</v>
      </c>
      <c r="BV11" s="330">
        <f t="shared" si="2"/>
        <v>0</v>
      </c>
      <c r="BW11" s="330">
        <f t="shared" si="2"/>
        <v>0</v>
      </c>
      <c r="BX11" s="330">
        <f t="shared" si="2"/>
        <v>0</v>
      </c>
      <c r="BY11" s="331">
        <f t="shared" si="2"/>
        <v>0</v>
      </c>
      <c r="BZ11" s="329">
        <f t="shared" si="3"/>
        <v>0</v>
      </c>
      <c r="CA11" s="330">
        <f t="shared" si="3"/>
        <v>0</v>
      </c>
      <c r="CB11" s="330">
        <f t="shared" si="3"/>
        <v>0</v>
      </c>
      <c r="CC11" s="330">
        <f t="shared" si="3"/>
        <v>0</v>
      </c>
      <c r="CD11" s="330">
        <f t="shared" si="3"/>
        <v>0</v>
      </c>
      <c r="CE11" s="330">
        <f t="shared" si="3"/>
        <v>0</v>
      </c>
      <c r="CF11" s="330">
        <f t="shared" si="3"/>
        <v>0</v>
      </c>
      <c r="CG11" s="330">
        <f t="shared" si="3"/>
        <v>0</v>
      </c>
      <c r="CH11" s="330">
        <f t="shared" si="3"/>
        <v>0</v>
      </c>
      <c r="CI11" s="330">
        <f t="shared" si="3"/>
        <v>0</v>
      </c>
      <c r="CJ11" s="330">
        <f t="shared" si="3"/>
        <v>0</v>
      </c>
      <c r="CK11" s="331">
        <f t="shared" si="3"/>
        <v>0</v>
      </c>
      <c r="CL11" s="329">
        <f t="shared" si="4"/>
        <v>0</v>
      </c>
      <c r="CM11" s="330">
        <f t="shared" si="4"/>
        <v>0</v>
      </c>
      <c r="CN11" s="330">
        <f t="shared" si="4"/>
        <v>0</v>
      </c>
      <c r="CO11" s="330">
        <f t="shared" si="4"/>
        <v>0</v>
      </c>
      <c r="CP11" s="330">
        <f t="shared" si="4"/>
        <v>0</v>
      </c>
      <c r="CQ11" s="330">
        <f t="shared" si="4"/>
        <v>0</v>
      </c>
      <c r="CR11" s="330">
        <f t="shared" si="4"/>
        <v>0</v>
      </c>
      <c r="CS11" s="330">
        <f t="shared" si="4"/>
        <v>0</v>
      </c>
      <c r="CT11" s="330">
        <f t="shared" si="4"/>
        <v>0</v>
      </c>
      <c r="CU11" s="330">
        <f t="shared" si="4"/>
        <v>0</v>
      </c>
      <c r="CV11" s="330">
        <f t="shared" si="4"/>
        <v>0</v>
      </c>
      <c r="CW11" s="331">
        <f t="shared" si="4"/>
        <v>0</v>
      </c>
      <c r="CX11" s="329">
        <f t="shared" si="5"/>
        <v>0</v>
      </c>
      <c r="CY11" s="330">
        <f t="shared" si="5"/>
        <v>0</v>
      </c>
      <c r="CZ11" s="330">
        <f t="shared" si="5"/>
        <v>0</v>
      </c>
      <c r="DA11" s="330">
        <f t="shared" si="5"/>
        <v>0</v>
      </c>
      <c r="DB11" s="330">
        <f t="shared" si="5"/>
        <v>0</v>
      </c>
      <c r="DC11" s="330">
        <f t="shared" si="5"/>
        <v>0</v>
      </c>
      <c r="DD11" s="330">
        <f t="shared" si="5"/>
        <v>0</v>
      </c>
      <c r="DE11" s="330">
        <f t="shared" si="5"/>
        <v>0</v>
      </c>
      <c r="DF11" s="330">
        <f t="shared" si="5"/>
        <v>0</v>
      </c>
      <c r="DG11" s="330">
        <f t="shared" si="5"/>
        <v>0</v>
      </c>
      <c r="DH11" s="330">
        <f t="shared" si="5"/>
        <v>0</v>
      </c>
      <c r="DI11" s="331">
        <f t="shared" si="5"/>
        <v>0</v>
      </c>
      <c r="DJ11" s="329">
        <f t="shared" si="6"/>
        <v>0</v>
      </c>
      <c r="DK11" s="330">
        <f t="shared" si="6"/>
        <v>0</v>
      </c>
      <c r="DL11" s="330">
        <f t="shared" si="6"/>
        <v>0</v>
      </c>
      <c r="DM11" s="330">
        <f t="shared" si="6"/>
        <v>0</v>
      </c>
      <c r="DN11" s="330">
        <f t="shared" si="6"/>
        <v>0</v>
      </c>
      <c r="DO11" s="330">
        <f t="shared" si="6"/>
        <v>0</v>
      </c>
      <c r="DP11" s="330">
        <f t="shared" si="6"/>
        <v>0</v>
      </c>
      <c r="DQ11" s="330">
        <f t="shared" si="6"/>
        <v>0</v>
      </c>
      <c r="DR11" s="330">
        <f t="shared" si="6"/>
        <v>0</v>
      </c>
      <c r="DS11" s="330">
        <f t="shared" si="6"/>
        <v>0</v>
      </c>
      <c r="DT11" s="330">
        <f t="shared" si="6"/>
        <v>0</v>
      </c>
      <c r="DU11" s="331">
        <f t="shared" si="6"/>
        <v>0</v>
      </c>
      <c r="DV11" s="329">
        <f t="shared" si="7"/>
        <v>0</v>
      </c>
      <c r="DW11" s="330">
        <f t="shared" si="7"/>
        <v>0</v>
      </c>
      <c r="DX11" s="330">
        <f t="shared" si="7"/>
        <v>0</v>
      </c>
      <c r="DY11" s="330">
        <f t="shared" si="7"/>
        <v>0</v>
      </c>
      <c r="DZ11" s="330">
        <f t="shared" si="7"/>
        <v>0</v>
      </c>
      <c r="EA11" s="330">
        <f t="shared" si="7"/>
        <v>0</v>
      </c>
      <c r="EB11" s="330">
        <f t="shared" si="7"/>
        <v>0</v>
      </c>
      <c r="EC11" s="330">
        <f t="shared" si="7"/>
        <v>0</v>
      </c>
      <c r="ED11" s="330">
        <f t="shared" si="7"/>
        <v>0</v>
      </c>
      <c r="EE11" s="330">
        <f t="shared" si="7"/>
        <v>0</v>
      </c>
      <c r="EF11" s="330">
        <f t="shared" si="7"/>
        <v>0</v>
      </c>
      <c r="EG11" s="331">
        <f t="shared" si="7"/>
        <v>0</v>
      </c>
      <c r="EH11" s="329">
        <f t="shared" si="8"/>
        <v>0</v>
      </c>
      <c r="EI11" s="330">
        <f t="shared" si="8"/>
        <v>0</v>
      </c>
      <c r="EJ11" s="330">
        <f t="shared" si="8"/>
        <v>0</v>
      </c>
      <c r="EK11" s="330">
        <f t="shared" si="8"/>
        <v>0</v>
      </c>
      <c r="EL11" s="330">
        <f t="shared" si="8"/>
        <v>0</v>
      </c>
      <c r="EM11" s="330">
        <f t="shared" si="8"/>
        <v>0</v>
      </c>
      <c r="EN11" s="330">
        <f t="shared" si="8"/>
        <v>0</v>
      </c>
      <c r="EO11" s="330">
        <f t="shared" si="8"/>
        <v>0</v>
      </c>
      <c r="EP11" s="330">
        <f t="shared" si="8"/>
        <v>0</v>
      </c>
      <c r="EQ11" s="330">
        <f t="shared" si="8"/>
        <v>0</v>
      </c>
      <c r="ER11" s="330">
        <f t="shared" si="8"/>
        <v>0</v>
      </c>
      <c r="ES11" s="331">
        <f t="shared" si="8"/>
        <v>0</v>
      </c>
      <c r="ET11" s="329">
        <f t="shared" si="9"/>
        <v>0</v>
      </c>
      <c r="EU11" s="330">
        <f t="shared" si="9"/>
        <v>0</v>
      </c>
      <c r="EV11" s="330">
        <f t="shared" si="9"/>
        <v>0</v>
      </c>
      <c r="EW11" s="330">
        <f t="shared" si="9"/>
        <v>0</v>
      </c>
      <c r="EX11" s="330">
        <f t="shared" si="9"/>
        <v>0</v>
      </c>
      <c r="EY11" s="330">
        <f t="shared" si="9"/>
        <v>0</v>
      </c>
      <c r="EZ11" s="330">
        <f t="shared" si="9"/>
        <v>0</v>
      </c>
      <c r="FA11" s="330">
        <f t="shared" si="9"/>
        <v>0</v>
      </c>
      <c r="FB11" s="330">
        <f t="shared" si="9"/>
        <v>0</v>
      </c>
      <c r="FC11" s="330">
        <f t="shared" si="9"/>
        <v>0</v>
      </c>
      <c r="FD11" s="330">
        <f t="shared" si="9"/>
        <v>0</v>
      </c>
      <c r="FE11" s="331">
        <f t="shared" si="9"/>
        <v>0</v>
      </c>
      <c r="FF11" s="329">
        <f t="shared" si="10"/>
        <v>0</v>
      </c>
      <c r="FG11" s="330">
        <f t="shared" si="10"/>
        <v>0</v>
      </c>
      <c r="FH11" s="330">
        <f t="shared" si="10"/>
        <v>0</v>
      </c>
      <c r="FI11" s="330">
        <f t="shared" si="10"/>
        <v>0</v>
      </c>
      <c r="FJ11" s="330">
        <f t="shared" si="10"/>
        <v>0</v>
      </c>
      <c r="FK11" s="330">
        <f t="shared" si="10"/>
        <v>0</v>
      </c>
      <c r="FL11" s="330">
        <f t="shared" si="10"/>
        <v>0</v>
      </c>
      <c r="FM11" s="330">
        <f t="shared" si="10"/>
        <v>0</v>
      </c>
      <c r="FN11" s="330">
        <f t="shared" si="10"/>
        <v>0</v>
      </c>
      <c r="FO11" s="330">
        <f t="shared" si="10"/>
        <v>0</v>
      </c>
      <c r="FP11" s="330">
        <f t="shared" si="10"/>
        <v>0</v>
      </c>
      <c r="FQ11" s="331">
        <f t="shared" si="10"/>
        <v>0</v>
      </c>
    </row>
    <row r="12" spans="1:173" x14ac:dyDescent="0.2">
      <c r="A12" s="74" t="str">
        <f>D12</f>
        <v xml:space="preserve"> </v>
      </c>
      <c r="B12" s="112"/>
      <c r="C12" s="100" t="s">
        <v>324</v>
      </c>
      <c r="D12" s="365" t="str">
        <f>IF(ISBLANK(EMISSIONS_3!D12), " ", EMISSIONS_3!D12)</f>
        <v xml:space="preserve"> </v>
      </c>
      <c r="E12" s="360" t="s">
        <v>115</v>
      </c>
      <c r="F12" s="360" t="s">
        <v>115</v>
      </c>
      <c r="G12" s="33" t="s">
        <v>115</v>
      </c>
      <c r="H12" s="367"/>
      <c r="I12" s="367" t="s">
        <v>2</v>
      </c>
      <c r="J12" s="33" t="s">
        <v>115</v>
      </c>
      <c r="K12" s="33"/>
      <c r="L12" s="33"/>
      <c r="M12" s="372">
        <v>0</v>
      </c>
      <c r="N12" s="373">
        <v>0</v>
      </c>
      <c r="O12" s="299"/>
      <c r="P12" s="300"/>
      <c r="Q12" s="73" t="str">
        <f>IF($D12=" ", "Enter Equipment",IF(VLOOKUP($A12,'STATIONARY FACTORS'!$A$4:$O$22,Q$5,FALSE)="N/A","--", IF($H12=0,"Enter Activity",IF($M12=0, "Enter Run Time", IF($N12=0, "Enter Run Time", IF(ISERROR(SEARCH("Diesel",$D12,1)),((VLOOKUP($A12,'STATIONARY FACTORS'!$A$4:$O$22,Q$5,FALSE))/1000*$H12/$N12/$M12),($H12*(VLOOKUP($A12,'STATIONARY FACTORS'!$A$4:$O$22,Q$5,FALSE))/'STATIONARY FACTORS'!$C$101)))))))</f>
        <v>Enter Equipment</v>
      </c>
      <c r="R12" s="79" t="str">
        <f>IF($D12=" ","Enter Equipment",IF(VLOOKUP($A12,'STATIONARY FACTORS'!$A$4:$O$22,R$5,FALSE)="N/A","--",IF($H12=0,"Enter Activity",IF($M12=0,"Enter Run Time",IF($N12=0,"Enter Run Time",IF(ISERROR(SEARCH("Diesel",$D13,1)),((VLOOKUP($A12,'STATIONARY FACTORS'!$A$4:$O$22,R$5,FALSE))/1000*$H12/$N12/$M12),($H12*(VLOOKUP($A12,'STATIONARY FACTORS'!$A$4:$O$22,R$5,FALSE))/'STATIONARY FACTORS'!$C$101)))))))</f>
        <v>Enter Equipment</v>
      </c>
      <c r="S12" s="79" t="str">
        <f>IF($D12=" ", "Enter Equipment",IF(VLOOKUP($A12,'STATIONARY FACTORS'!$A$4:$O$22,S$5,FALSE)="N/A","--", IF($H12=0,"Enter Activity",IF($M12=0, "Enter Run Time", IF($N12=0, "Enter Run Time", IF(ISERROR(SEARCH("Diesel",$D13,1)),((VLOOKUP($A12,'STATIONARY FACTORS'!$A$4:$O$22,S$5,FALSE))/1000*$H12/$N12/$M12),($H12*(VLOOKUP($A12,'STATIONARY FACTORS'!$A$4:$O$22,S$5,FALSE))/'STATIONARY FACTORS'!$C$101)))))))</f>
        <v>Enter Equipment</v>
      </c>
      <c r="T12" s="79" t="str">
        <f>IF($D12=" ", "Enter Equipment",IF(VLOOKUP($A12,'STATIONARY FACTORS'!$A$4:$O$22,T$5,FALSE)="N/A","--", IF($H12=0,"Enter Activity",IF($M12=0, "Enter Run Time", IF($N12=0, "Enter Run Time", IF(ISERROR(SEARCH("Diesel",$D13,1)),((VLOOKUP($A12,'STATIONARY FACTORS'!$A$4:$O$22,T$5,FALSE))/1000*$H12/$N12/$M12),($H12*(VLOOKUP($A12,'STATIONARY FACTORS'!$A$4:$O$22,T$5,FALSE))/'STATIONARY FACTORS'!$C$101)))))))</f>
        <v>Enter Equipment</v>
      </c>
      <c r="U12" s="79" t="str">
        <f>IF($D12=" ", "Enter Equipment",IF(VLOOKUP($A12,'STATIONARY FACTORS'!$A$4:$O$22,U$5,FALSE)="N/A","--", IF($H12=0,"Enter Activity",IF($M12=0, "Enter Run Time", IF($N12=0, "Enter Run Time", IF(ISERROR(SEARCH("Diesel",$D13,1)),((VLOOKUP($A12,'STATIONARY FACTORS'!$A$4:$O$22,U$5,FALSE))/1000*$H12/$N12/$M12),($H12*(VLOOKUP($A12,'STATIONARY FACTORS'!$A$4:$O$22,U$5,FALSE))/'STATIONARY FACTORS'!$C$101)))))))</f>
        <v>Enter Equipment</v>
      </c>
      <c r="V12" s="79" t="str">
        <f>IF($D12=" ", "Enter Equipment",IF(VLOOKUP($A12,'STATIONARY FACTORS'!$A$4:$O$22,V$5,FALSE)="N/A","--", IF($H12=0,"Enter Activity",IF($M12=0, "Enter Run Time", IF($N12=0, "Enter Run Time", IF(ISERROR(SEARCH("Diesel",$D13,1)),((VLOOKUP($A12,'STATIONARY FACTORS'!$A$4:$O$22,V$5,FALSE))/1000*$H12/$N12/$M12),($H12*(VLOOKUP($A12,'STATIONARY FACTORS'!$A$4:$O$22,V$5,FALSE))/'STATIONARY FACTORS'!$C$101)))))))</f>
        <v>Enter Equipment</v>
      </c>
      <c r="W12" s="79" t="str">
        <f>IF($D12=" ", "Enter Equipment",IF(VLOOKUP($A12,'STATIONARY FACTORS'!$A$4:$O$22,W$5,FALSE)="N/A","--", IF($H12=0,"Enter Activity",IF($M12=0, "Enter Run Time", IF($N12=0, "Enter Run Time", IF(ISERROR(SEARCH("Diesel",$D13,1)),((VLOOKUP($A12,'STATIONARY FACTORS'!$A$4:$O$22,W$5,FALSE))/1000*$H12/$N12/$M12),($H12*(VLOOKUP($A12,'STATIONARY FACTORS'!$A$4:$O$22,W$5,FALSE))/'STATIONARY FACTORS'!$C$101)))))))</f>
        <v>Enter Equipment</v>
      </c>
      <c r="X12" s="79" t="str">
        <f>IF($D12=" ", "Enter Equipment",IF(VLOOKUP($A12,'STATIONARY FACTORS'!$A$4:$O$22,X$5,FALSE)="N/A","--", IF($H12=0,"Enter Activity",IF($M12=0, "Enter Run Time", IF($N12=0, "Enter Run Time", IF(ISERROR(SEARCH("Diesel",$D13,1)),((VLOOKUP($A12,'STATIONARY FACTORS'!$A$4:$O$22,X$5,FALSE))/1000*$H12/$N12/$M12),($H12*(VLOOKUP($A12,'STATIONARY FACTORS'!$A$4:$O$22,X$5,FALSE))/'STATIONARY FACTORS'!$C$101)))))))</f>
        <v>Enter Equipment</v>
      </c>
      <c r="Y12" s="79" t="str">
        <f>IF($D12=" ", "Enter Equipment",IF(VLOOKUP($A12,'STATIONARY FACTORS'!$A$4:$O$22,Y$5,FALSE)="N/A","--", IF($H12=0,"Enter Activity",IF($M12=0, "Enter Run Time", IF($N12=0, "Enter Run Time", IF(ISERROR(SEARCH("Diesel",$D13,1)),((VLOOKUP($A12,'STATIONARY FACTORS'!$A$4:$O$22,Y$5,FALSE))/1000*$H12/$N12/$M12),($H12*(VLOOKUP($A12,'STATIONARY FACTORS'!$A$4:$O$22,Y$5,FALSE))/'STATIONARY FACTORS'!$C$101)))))))</f>
        <v>Enter Equipment</v>
      </c>
      <c r="Z12" s="79" t="str">
        <f>IF($D12=" ", "Enter Equipment",IF(VLOOKUP($A12,'STATIONARY FACTORS'!$A$4:$O$22,Z$5,FALSE)="N/A","--", IF($H12=0,"Enter Activity",IF($M12=0, "Enter Run Time", IF($N12=0, "Enter Run Time", IF(ISERROR(SEARCH("Diesel",$D13,1)),((VLOOKUP($A12,'STATIONARY FACTORS'!$A$4:$O$22,Z$5,FALSE))/1000*$H12/$N12/$M12),($H12*(VLOOKUP($A12,'STATIONARY FACTORS'!$A$4:$O$22,Z$5,FALSE))/'STATIONARY FACTORS'!$C$101)))))))</f>
        <v>Enter Equipment</v>
      </c>
      <c r="AA12" s="415" t="str">
        <f>IF($D12=" ", "Enter Equipment",IF(VLOOKUP($A12,'STATIONARY FACTORS'!$A$4:$O$22,AA$5,FALSE)="N/A","--", IF($H12=0,"Enter Activity",IF($M12=0, "Enter Run Time", IF($N12=0, "Enter Run Time", IF(ISERROR(SEARCH("Diesel",$D13,1)),((VLOOKUP($A12,'STATIONARY FACTORS'!$A$4:$O$22,AA$5,FALSE))/1000*$H12/$N12/$M12),($H12*(VLOOKUP($A12,'STATIONARY FACTORS'!$A$4:$O$22,AA$5,FALSE))/'STATIONARY FACTORS'!$C$101)))))))</f>
        <v>Enter Equipment</v>
      </c>
      <c r="AB12" s="65" t="str">
        <f t="shared" ref="AB12:AL12" si="11">IF(T(Q12)=" ", IF($M12=0, "Enter Run Time", IF($N12=0, "Enter Run Time", Q12*$M12*$N12/2000)), Q12)</f>
        <v>Enter Equipment</v>
      </c>
      <c r="AC12" s="65" t="str">
        <f t="shared" si="11"/>
        <v>Enter Equipment</v>
      </c>
      <c r="AD12" s="65" t="str">
        <f t="shared" si="11"/>
        <v>Enter Equipment</v>
      </c>
      <c r="AE12" s="65" t="str">
        <f t="shared" si="11"/>
        <v>Enter Equipment</v>
      </c>
      <c r="AF12" s="65" t="str">
        <f t="shared" si="11"/>
        <v>Enter Equipment</v>
      </c>
      <c r="AG12" s="84" t="str">
        <f t="shared" si="11"/>
        <v>Enter Equipment</v>
      </c>
      <c r="AH12" s="65" t="str">
        <f t="shared" si="11"/>
        <v>Enter Equipment</v>
      </c>
      <c r="AI12" s="79" t="str">
        <f t="shared" si="11"/>
        <v>Enter Equipment</v>
      </c>
      <c r="AJ12" s="79" t="str">
        <f t="shared" si="11"/>
        <v>Enter Equipment</v>
      </c>
      <c r="AK12" s="79" t="str">
        <f t="shared" si="11"/>
        <v>Enter Equipment</v>
      </c>
      <c r="AL12" s="382" t="str">
        <f t="shared" si="11"/>
        <v>Enter Equipment</v>
      </c>
      <c r="AM12" s="73"/>
      <c r="AO12" s="74">
        <f>MONTH(EMISSIONS_1!P12)-MONTH(EMISSIONS_1!O12)+1</f>
        <v>1</v>
      </c>
      <c r="AP12" s="332">
        <f t="shared" ref="AP12:AP30" si="12">IF(T($AB12)="",IF((AP$6&gt;=MONTH($O12))*(AP$6&lt;=MONTH($P12)), $AB12/$AO12, 0),0)</f>
        <v>0</v>
      </c>
      <c r="AQ12" s="333">
        <f t="shared" si="0"/>
        <v>0</v>
      </c>
      <c r="AR12" s="333">
        <f t="shared" si="0"/>
        <v>0</v>
      </c>
      <c r="AS12" s="333">
        <f t="shared" si="0"/>
        <v>0</v>
      </c>
      <c r="AT12" s="333">
        <f t="shared" si="0"/>
        <v>0</v>
      </c>
      <c r="AU12" s="333">
        <f t="shared" si="0"/>
        <v>0</v>
      </c>
      <c r="AV12" s="333">
        <f t="shared" si="0"/>
        <v>0</v>
      </c>
      <c r="AW12" s="333">
        <f t="shared" si="0"/>
        <v>0</v>
      </c>
      <c r="AX12" s="333">
        <f t="shared" si="0"/>
        <v>0</v>
      </c>
      <c r="AY12" s="333">
        <f t="shared" si="0"/>
        <v>0</v>
      </c>
      <c r="AZ12" s="333">
        <f t="shared" si="0"/>
        <v>0</v>
      </c>
      <c r="BA12" s="334">
        <f t="shared" si="0"/>
        <v>0</v>
      </c>
      <c r="BB12" s="332">
        <f t="shared" si="1"/>
        <v>0</v>
      </c>
      <c r="BC12" s="333">
        <f t="shared" si="1"/>
        <v>0</v>
      </c>
      <c r="BD12" s="333">
        <f t="shared" si="1"/>
        <v>0</v>
      </c>
      <c r="BE12" s="333">
        <f t="shared" si="1"/>
        <v>0</v>
      </c>
      <c r="BF12" s="333">
        <f t="shared" si="1"/>
        <v>0</v>
      </c>
      <c r="BG12" s="333">
        <f t="shared" si="1"/>
        <v>0</v>
      </c>
      <c r="BH12" s="333">
        <f t="shared" si="1"/>
        <v>0</v>
      </c>
      <c r="BI12" s="333">
        <f t="shared" si="1"/>
        <v>0</v>
      </c>
      <c r="BJ12" s="333">
        <f t="shared" si="1"/>
        <v>0</v>
      </c>
      <c r="BK12" s="333">
        <f t="shared" si="1"/>
        <v>0</v>
      </c>
      <c r="BL12" s="333">
        <f t="shared" si="1"/>
        <v>0</v>
      </c>
      <c r="BM12" s="334">
        <f t="shared" si="1"/>
        <v>0</v>
      </c>
      <c r="BN12" s="332">
        <f t="shared" si="2"/>
        <v>0</v>
      </c>
      <c r="BO12" s="333">
        <f t="shared" si="2"/>
        <v>0</v>
      </c>
      <c r="BP12" s="333">
        <f t="shared" si="2"/>
        <v>0</v>
      </c>
      <c r="BQ12" s="333">
        <f t="shared" si="2"/>
        <v>0</v>
      </c>
      <c r="BR12" s="333">
        <f t="shared" si="2"/>
        <v>0</v>
      </c>
      <c r="BS12" s="333">
        <f t="shared" si="2"/>
        <v>0</v>
      </c>
      <c r="BT12" s="333">
        <f t="shared" si="2"/>
        <v>0</v>
      </c>
      <c r="BU12" s="333">
        <f t="shared" si="2"/>
        <v>0</v>
      </c>
      <c r="BV12" s="333">
        <f t="shared" si="2"/>
        <v>0</v>
      </c>
      <c r="BW12" s="333">
        <f t="shared" si="2"/>
        <v>0</v>
      </c>
      <c r="BX12" s="333">
        <f t="shared" si="2"/>
        <v>0</v>
      </c>
      <c r="BY12" s="334">
        <f t="shared" si="2"/>
        <v>0</v>
      </c>
      <c r="BZ12" s="332">
        <f t="shared" si="3"/>
        <v>0</v>
      </c>
      <c r="CA12" s="333">
        <f t="shared" si="3"/>
        <v>0</v>
      </c>
      <c r="CB12" s="333">
        <f t="shared" si="3"/>
        <v>0</v>
      </c>
      <c r="CC12" s="333">
        <f t="shared" si="3"/>
        <v>0</v>
      </c>
      <c r="CD12" s="333">
        <f t="shared" si="3"/>
        <v>0</v>
      </c>
      <c r="CE12" s="333">
        <f t="shared" si="3"/>
        <v>0</v>
      </c>
      <c r="CF12" s="333">
        <f t="shared" si="3"/>
        <v>0</v>
      </c>
      <c r="CG12" s="333">
        <f t="shared" si="3"/>
        <v>0</v>
      </c>
      <c r="CH12" s="333">
        <f t="shared" si="3"/>
        <v>0</v>
      </c>
      <c r="CI12" s="333">
        <f t="shared" si="3"/>
        <v>0</v>
      </c>
      <c r="CJ12" s="333">
        <f t="shared" si="3"/>
        <v>0</v>
      </c>
      <c r="CK12" s="334">
        <f t="shared" si="3"/>
        <v>0</v>
      </c>
      <c r="CL12" s="332">
        <f t="shared" si="4"/>
        <v>0</v>
      </c>
      <c r="CM12" s="333">
        <f t="shared" si="4"/>
        <v>0</v>
      </c>
      <c r="CN12" s="333">
        <f t="shared" si="4"/>
        <v>0</v>
      </c>
      <c r="CO12" s="333">
        <f t="shared" si="4"/>
        <v>0</v>
      </c>
      <c r="CP12" s="333">
        <f t="shared" si="4"/>
        <v>0</v>
      </c>
      <c r="CQ12" s="333">
        <f t="shared" si="4"/>
        <v>0</v>
      </c>
      <c r="CR12" s="333">
        <f t="shared" si="4"/>
        <v>0</v>
      </c>
      <c r="CS12" s="333">
        <f t="shared" si="4"/>
        <v>0</v>
      </c>
      <c r="CT12" s="333">
        <f t="shared" si="4"/>
        <v>0</v>
      </c>
      <c r="CU12" s="333">
        <f t="shared" si="4"/>
        <v>0</v>
      </c>
      <c r="CV12" s="333">
        <f t="shared" si="4"/>
        <v>0</v>
      </c>
      <c r="CW12" s="334">
        <f t="shared" si="4"/>
        <v>0</v>
      </c>
      <c r="CX12" s="332">
        <f t="shared" si="5"/>
        <v>0</v>
      </c>
      <c r="CY12" s="333">
        <f t="shared" si="5"/>
        <v>0</v>
      </c>
      <c r="CZ12" s="333">
        <f t="shared" si="5"/>
        <v>0</v>
      </c>
      <c r="DA12" s="333">
        <f t="shared" si="5"/>
        <v>0</v>
      </c>
      <c r="DB12" s="333">
        <f t="shared" si="5"/>
        <v>0</v>
      </c>
      <c r="DC12" s="333">
        <f t="shared" si="5"/>
        <v>0</v>
      </c>
      <c r="DD12" s="333">
        <f t="shared" si="5"/>
        <v>0</v>
      </c>
      <c r="DE12" s="333">
        <f t="shared" si="5"/>
        <v>0</v>
      </c>
      <c r="DF12" s="333">
        <f t="shared" si="5"/>
        <v>0</v>
      </c>
      <c r="DG12" s="333">
        <f t="shared" si="5"/>
        <v>0</v>
      </c>
      <c r="DH12" s="333">
        <f t="shared" si="5"/>
        <v>0</v>
      </c>
      <c r="DI12" s="334">
        <f t="shared" si="5"/>
        <v>0</v>
      </c>
      <c r="DJ12" s="332">
        <f t="shared" si="6"/>
        <v>0</v>
      </c>
      <c r="DK12" s="333">
        <f t="shared" si="6"/>
        <v>0</v>
      </c>
      <c r="DL12" s="333">
        <f t="shared" si="6"/>
        <v>0</v>
      </c>
      <c r="DM12" s="333">
        <f t="shared" si="6"/>
        <v>0</v>
      </c>
      <c r="DN12" s="333">
        <f t="shared" si="6"/>
        <v>0</v>
      </c>
      <c r="DO12" s="333">
        <f t="shared" si="6"/>
        <v>0</v>
      </c>
      <c r="DP12" s="333">
        <f t="shared" si="6"/>
        <v>0</v>
      </c>
      <c r="DQ12" s="333">
        <f t="shared" si="6"/>
        <v>0</v>
      </c>
      <c r="DR12" s="333">
        <f t="shared" si="6"/>
        <v>0</v>
      </c>
      <c r="DS12" s="333">
        <f t="shared" si="6"/>
        <v>0</v>
      </c>
      <c r="DT12" s="333">
        <f t="shared" si="6"/>
        <v>0</v>
      </c>
      <c r="DU12" s="334">
        <f t="shared" si="6"/>
        <v>0</v>
      </c>
      <c r="DV12" s="332">
        <f t="shared" si="7"/>
        <v>0</v>
      </c>
      <c r="DW12" s="333">
        <f t="shared" si="7"/>
        <v>0</v>
      </c>
      <c r="DX12" s="333">
        <f t="shared" si="7"/>
        <v>0</v>
      </c>
      <c r="DY12" s="333">
        <f t="shared" si="7"/>
        <v>0</v>
      </c>
      <c r="DZ12" s="333">
        <f t="shared" si="7"/>
        <v>0</v>
      </c>
      <c r="EA12" s="333">
        <f t="shared" si="7"/>
        <v>0</v>
      </c>
      <c r="EB12" s="333">
        <f t="shared" si="7"/>
        <v>0</v>
      </c>
      <c r="EC12" s="333">
        <f t="shared" si="7"/>
        <v>0</v>
      </c>
      <c r="ED12" s="333">
        <f t="shared" si="7"/>
        <v>0</v>
      </c>
      <c r="EE12" s="333">
        <f t="shared" si="7"/>
        <v>0</v>
      </c>
      <c r="EF12" s="333">
        <f t="shared" si="7"/>
        <v>0</v>
      </c>
      <c r="EG12" s="334">
        <f t="shared" si="7"/>
        <v>0</v>
      </c>
      <c r="EH12" s="332">
        <f t="shared" si="8"/>
        <v>0</v>
      </c>
      <c r="EI12" s="333">
        <f t="shared" si="8"/>
        <v>0</v>
      </c>
      <c r="EJ12" s="333">
        <f t="shared" si="8"/>
        <v>0</v>
      </c>
      <c r="EK12" s="333">
        <f t="shared" si="8"/>
        <v>0</v>
      </c>
      <c r="EL12" s="333">
        <f t="shared" si="8"/>
        <v>0</v>
      </c>
      <c r="EM12" s="333">
        <f t="shared" si="8"/>
        <v>0</v>
      </c>
      <c r="EN12" s="333">
        <f t="shared" si="8"/>
        <v>0</v>
      </c>
      <c r="EO12" s="333">
        <f t="shared" si="8"/>
        <v>0</v>
      </c>
      <c r="EP12" s="333">
        <f t="shared" si="8"/>
        <v>0</v>
      </c>
      <c r="EQ12" s="333">
        <f t="shared" si="8"/>
        <v>0</v>
      </c>
      <c r="ER12" s="333">
        <f t="shared" si="8"/>
        <v>0</v>
      </c>
      <c r="ES12" s="334">
        <f t="shared" si="8"/>
        <v>0</v>
      </c>
      <c r="ET12" s="332">
        <f t="shared" si="9"/>
        <v>0</v>
      </c>
      <c r="EU12" s="333">
        <f t="shared" si="9"/>
        <v>0</v>
      </c>
      <c r="EV12" s="333">
        <f t="shared" si="9"/>
        <v>0</v>
      </c>
      <c r="EW12" s="333">
        <f t="shared" si="9"/>
        <v>0</v>
      </c>
      <c r="EX12" s="333">
        <f t="shared" si="9"/>
        <v>0</v>
      </c>
      <c r="EY12" s="333">
        <f t="shared" si="9"/>
        <v>0</v>
      </c>
      <c r="EZ12" s="333">
        <f t="shared" si="9"/>
        <v>0</v>
      </c>
      <c r="FA12" s="333">
        <f t="shared" si="9"/>
        <v>0</v>
      </c>
      <c r="FB12" s="333">
        <f t="shared" si="9"/>
        <v>0</v>
      </c>
      <c r="FC12" s="333">
        <f t="shared" si="9"/>
        <v>0</v>
      </c>
      <c r="FD12" s="333">
        <f t="shared" si="9"/>
        <v>0</v>
      </c>
      <c r="FE12" s="334">
        <f t="shared" si="9"/>
        <v>0</v>
      </c>
      <c r="FF12" s="332">
        <f t="shared" si="10"/>
        <v>0</v>
      </c>
      <c r="FG12" s="333">
        <f t="shared" si="10"/>
        <v>0</v>
      </c>
      <c r="FH12" s="333">
        <f t="shared" si="10"/>
        <v>0</v>
      </c>
      <c r="FI12" s="333">
        <f t="shared" si="10"/>
        <v>0</v>
      </c>
      <c r="FJ12" s="333">
        <f t="shared" si="10"/>
        <v>0</v>
      </c>
      <c r="FK12" s="333">
        <f t="shared" si="10"/>
        <v>0</v>
      </c>
      <c r="FL12" s="333">
        <f t="shared" si="10"/>
        <v>0</v>
      </c>
      <c r="FM12" s="333">
        <f t="shared" si="10"/>
        <v>0</v>
      </c>
      <c r="FN12" s="333">
        <f t="shared" si="10"/>
        <v>0</v>
      </c>
      <c r="FO12" s="333">
        <f t="shared" si="10"/>
        <v>0</v>
      </c>
      <c r="FP12" s="333">
        <f t="shared" si="10"/>
        <v>0</v>
      </c>
      <c r="FQ12" s="334">
        <f t="shared" si="10"/>
        <v>0</v>
      </c>
    </row>
    <row r="13" spans="1:173" x14ac:dyDescent="0.2">
      <c r="A13" s="74" t="str">
        <f>CONCATENATE(D13, "-", E13)</f>
        <v xml:space="preserve"> - </v>
      </c>
      <c r="B13" s="112"/>
      <c r="C13" s="171" t="s">
        <v>306</v>
      </c>
      <c r="D13" s="366" t="str">
        <f>IF(ISBLANK(EMISSIONS_3!D13), " ", EMISSIONS_3!D13)</f>
        <v xml:space="preserve"> </v>
      </c>
      <c r="E13" s="366" t="str">
        <f>IF(ISBLANK(EMISSIONS_3!E13), " ", EMISSIONS_3!E13)</f>
        <v xml:space="preserve"> </v>
      </c>
      <c r="F13" s="366" t="str">
        <f>IF(ISBLANK(EMISSIONS_3!F13), " ", EMISSIONS_3!F13)</f>
        <v xml:space="preserve"> </v>
      </c>
      <c r="G13" s="367"/>
      <c r="H13" s="368"/>
      <c r="I13" s="33" t="s">
        <v>299</v>
      </c>
      <c r="J13" s="367"/>
      <c r="K13" s="33">
        <f>IF($J$4="NO Attribution",1,IF($J$4="Enter NO. PLATFORMS",IF(J13="",1,1/J13),1))</f>
        <v>1</v>
      </c>
      <c r="L13" s="33">
        <f>IF(J4="Enter Emissions (tpy)",IF( J13="", 0, J13), 0)</f>
        <v>0</v>
      </c>
      <c r="M13" s="367">
        <v>0</v>
      </c>
      <c r="N13" s="373">
        <v>0</v>
      </c>
      <c r="O13" s="299"/>
      <c r="P13" s="300"/>
      <c r="Q13" s="73" t="str">
        <f t="shared" ref="Q13:Q30" si="13">IF(T(AB13)=" ",(IF($M13=0,(IF($N13=0,0,AB13/$N13/$M13*2000)),AB13/$N13/$M13*2000)),T(AB13))</f>
        <v>Enter vessel info</v>
      </c>
      <c r="R13" s="79" t="str">
        <f t="shared" ref="R13:R30" si="14">IF(T(AC13)=" ",(IF($M13=0,(IF($N13=0,0,AC13/$N13/$M13*2000)),AC13/$N13/$M13*2000)),T(AC13))</f>
        <v>Enter vessel info</v>
      </c>
      <c r="S13" s="79" t="str">
        <f t="shared" ref="S13:S30" si="15">IF(T(AD13)=" ",(IF($M13=0,(IF($N13=0,0,AD13/$N13/$M13*2000)),AD13/$N13/$M13*2000)),T(AD13))</f>
        <v>Enter vessel info</v>
      </c>
      <c r="T13" s="79" t="str">
        <f t="shared" ref="T13:T30" si="16">IF(T(AE13)=" ",(IF($M13=0,(IF($N13=0,0,AE13/$N13/$M13*2000)),AE13/$N13/$M13*2000)),T(AE13))</f>
        <v>Enter vessel info</v>
      </c>
      <c r="U13" s="79" t="str">
        <f t="shared" ref="U13:U30" si="17">IF(T(AF13)=" ",(IF($M13=0,(IF($N13=0,0,AF13/$N13/$M13*2000)),AF13/$N13/$M13*2000)),T(AF13))</f>
        <v>Enter vessel info</v>
      </c>
      <c r="V13" s="79" t="str">
        <f t="shared" ref="V13:V30" si="18">IF(T(AG13)=" ",(IF($M13=0,(IF($N13=0,0,AG13/$N13/$M13*2000)),AG13/$N13/$M13*2000)),T(AG13))</f>
        <v>Enter vessel info</v>
      </c>
      <c r="W13" s="79" t="str">
        <f t="shared" ref="W13:W30" si="19">IF(T(AH13)=" ",(IF($M13=0,(IF($N13=0,0,AH13/$N13/$M13*2000)),AH13/$N13/$M13*2000)),T(AH13))</f>
        <v>Enter vessel info</v>
      </c>
      <c r="X13" s="79" t="str">
        <f t="shared" ref="X13:X30" si="20">IF(T(AI13)=" ",(IF($M13=0,(IF($N13=0,0,AI13/$N13/$M13*2000)),AI13/$N13/$M13*2000)),T(AI13))</f>
        <v>Enter vessel info</v>
      </c>
      <c r="Y13" s="78" t="s">
        <v>115</v>
      </c>
      <c r="Z13" s="79" t="s">
        <v>115</v>
      </c>
      <c r="AA13" s="82" t="s">
        <v>115</v>
      </c>
      <c r="AB13" s="76" t="str">
        <f>IF(OR($D13=" ",$E13=" ",$F13=" "),"Enter vessel info",IF(T($H13)&lt;&gt;"","Enter Activity",IF(OR($M13=0,$N13=0),"Enter Run Time",IF((VLOOKUP($F13,'VESSEL FACTORS'!$A$3:$O$5,AB$5,FALSE))="N/A","--",IF($G13=" ",IF(ISERROR(SEARCH("Aux",$E13,1)),($H13*VLOOKUP($F13,'VESSEL FACTORS'!$A$2:$O$5,AB$5,FALSE)*0.0000011023*$M13*$N13*0.82),($H13*VLOOKUP($F13,'VESSEL FACTORS'!$A$2:$O$5,AB$5,FALSE)*0.0000011023*$M13*$N13*1)),IF($G13&lt;21,($H13*VLOOKUP($F13,'VESSEL FACTORS'!$A$2:$O$5,AB$5,FALSE)*0.0000011023*$M13*$N13*VLOOKUP($G13,'VESSEL FACTORS'!$A$16:$L$36,AB$5,FALSE)),($H13*VLOOKUP($F13,'VESSEL FACTORS'!$A$3:$O$5,AB$5,FALSE)*0.0000011023*$M13*$N13*($G13/100))))))))</f>
        <v>Enter vessel info</v>
      </c>
      <c r="AC13" s="76" t="str">
        <f>IF(OR($D13=" ",$E13=" ",$F13=" "),"Enter vessel info",IF(T($H13)&lt;&gt;"","Enter Activity",IF(OR($M13=0,$N13=0),"Enter Run Time",IF((VLOOKUP($F13,'VESSEL FACTORS'!$A$3:$O$5,AC$5,FALSE))="N/A","--",IF($G13=" ",IF(ISERROR(SEARCH("Aux",$E13,1)),($H13*VLOOKUP($F13,'VESSEL FACTORS'!$A$2:$O$5,AC$5,FALSE)*0.0000011023*$M13*$N13*0.82),($H13*VLOOKUP($F13,'VESSEL FACTORS'!$A$2:$O$5,AC$5,FALSE)*0.0000011023*$M13*$N13*1)),IF($G13&lt;21,($H13*VLOOKUP($F13,'VESSEL FACTORS'!$A$2:$O$5,AC$5,FALSE)*0.0000011023*$M13*$N13*VLOOKUP($G13,'VESSEL FACTORS'!$A$16:$L$36,AC$5,FALSE)),($H13*VLOOKUP($F13,'VESSEL FACTORS'!$A$3:$O$5,AC$5,FALSE)*0.0000011023*$M13*$N13*($G13/100))))))))</f>
        <v>Enter vessel info</v>
      </c>
      <c r="AD13" s="76" t="str">
        <f>IF(OR($D13=" ",$E13=" ",$F13=" "),"Enter vessel info",IF(T($H13)&lt;&gt;"","Enter Activity",IF(OR($M13=0,$N13=0),"Enter Run Time",IF((VLOOKUP($F13,'VESSEL FACTORS'!$A$3:$O$5,AD$5,FALSE))="N/A","--",IF($G13=" ",IF(ISERROR(SEARCH("Aux",$E13,1)),($H13*VLOOKUP($F13,'VESSEL FACTORS'!$A$2:$O$5,AD$5,FALSE)*0.0000011023*$M13*$N13*0.82),($H13*VLOOKUP($F13,'VESSEL FACTORS'!$A$2:$O$5,AD$5,FALSE)*0.0000011023*$M13*$N13*1)),IF($G13&lt;21,($H13*VLOOKUP($F13,'VESSEL FACTORS'!$A$2:$O$5,AD$5,FALSE)*0.0000011023*$M13*$N13*VLOOKUP($G13,'VESSEL FACTORS'!$A$16:$L$36,AD$5,FALSE)),($H13*VLOOKUP($F13,'VESSEL FACTORS'!$A$3:$O$5,AD$5,FALSE)*0.0000011023*$M13*$N13*($G13/100))))))))</f>
        <v>Enter vessel info</v>
      </c>
      <c r="AE13" s="76" t="str">
        <f>IF(OR($D13=" ",$E13=" ",$F13=" "),"Enter vessel info",IF(T($H13)&lt;&gt;"","Enter Activity",IF(OR($M13=0,$N13=0),"Enter Run Time",IF((VLOOKUP($F13,'VESSEL FACTORS'!$A$3:$O$5,AE$5,FALSE))="N/A","--",IF($G13=" ",IF(ISERROR(SEARCH("Aux",$E13,1)),($H13*VLOOKUP($F13,'VESSEL FACTORS'!$A$2:$O$5,AE$5,FALSE)*0.0000011023*$M13*$N13*0.82),($H13*VLOOKUP($F13,'VESSEL FACTORS'!$A$2:$O$5,AE$5,FALSE)*0.0000011023*$M13*$N13*1)),IF($G13&lt;21,($H13*VLOOKUP($F13,'VESSEL FACTORS'!$A$2:$O$5,AE$5,FALSE)*0.0000011023*$M13*$N13*VLOOKUP($G13,'VESSEL FACTORS'!$A$16:$L$36,AE$5,FALSE)),($H13*VLOOKUP($F13,'VESSEL FACTORS'!$A$3:$O$5,AE$5,FALSE)*0.0000011023*$M13*$N13*($G13/100))))))))</f>
        <v>Enter vessel info</v>
      </c>
      <c r="AF13" s="76" t="str">
        <f>IF(OR($D13=" ",$E13=" ",$F13=" "),"Enter vessel info",IF(T($H13)&lt;&gt;"","Enter Activity",IF(OR($M13=0,$N13=0),"Enter Run Time",IF((VLOOKUP($F13,'VESSEL FACTORS'!$A$3:$O$5,AF$5,FALSE))="N/A","--",IF($G13=" ",IF(ISERROR(SEARCH("Aux",$E13,1)),($H13*VLOOKUP($F13,'VESSEL FACTORS'!$A$2:$O$5,AF$5,FALSE)*0.0000011023*$M13*$N13*0.82),($H13*VLOOKUP($F13,'VESSEL FACTORS'!$A$2:$O$5,AF$5,FALSE)*0.0000011023*$M13*$N13*1)),IF($G13&lt;21,($H13*VLOOKUP($F13,'VESSEL FACTORS'!$A$2:$O$5,AF$5,FALSE)*0.0000011023*$M13*$N13*VLOOKUP($G13,'VESSEL FACTORS'!$A$16:$L$36,AF$5,FALSE)),($H13*VLOOKUP($F13,'VESSEL FACTORS'!$A$3:$O$5,AF$5,FALSE)*0.0000011023*$M13*$N13*($G13/100))))))))</f>
        <v>Enter vessel info</v>
      </c>
      <c r="AG13" s="76" t="str">
        <f>IF(OR($D13=" ",$E13=" ",$F13=" "),"Enter vessel info",IF(T($H13)&lt;&gt;"","Enter Activity",IF(OR($M13=0,$N13=0),"Enter Run Time",IF((VLOOKUP($F13,'VESSEL FACTORS'!$A$3:$O$5,AG$5,FALSE))="N/A","--",IF($G13=" ",IF(ISERROR(SEARCH("Aux",$E13,1)),($H13*VLOOKUP($F13,'VESSEL FACTORS'!$A$2:$O$5,AG$5,FALSE)*0.0000011023*$M13*$N13*0.82),($H13*VLOOKUP($F13,'VESSEL FACTORS'!$A$2:$O$5,AG$5,FALSE)*0.0000011023*$M13*$N13*1)),IF($G13&lt;21,($H13*VLOOKUP($F13,'VESSEL FACTORS'!$A$2:$O$5,AG$5,FALSE)*0.0000011023*$M13*$N13*VLOOKUP($G13,'VESSEL FACTORS'!$A$16:$L$36,AG$5,FALSE)),($H13*VLOOKUP($F13,'VESSEL FACTORS'!$A$3:$O$5,AG$5,FALSE)*0.0000011023*$M13*$N13*($G13/100))))))))</f>
        <v>Enter vessel info</v>
      </c>
      <c r="AH13" s="76" t="str">
        <f>IF(OR($D13=" ",$E13=" ",$F13=" "),"Enter vessel info",IF(T($H13)&lt;&gt;"","Enter Activity",IF(OR($M13=0,$N13=0),"Enter Run Time",IF((VLOOKUP($F13,'VESSEL FACTORS'!$A$3:$O$5,AH$5,FALSE))="N/A","--",IF($G13=" ",IF(ISERROR(SEARCH("Aux",$E13,1)),($H13*VLOOKUP($F13,'VESSEL FACTORS'!$A$2:$O$5,AH$5,FALSE)*0.0000011023*$M13*$N13*0.82),($H13*VLOOKUP($F13,'VESSEL FACTORS'!$A$2:$O$5,AH$5,FALSE)*0.0000011023*$M13*$N13*1)),IF($G13&lt;21,($H13*VLOOKUP($F13,'VESSEL FACTORS'!$A$2:$O$5,AH$5,FALSE)*0.0000011023*$M13*$N13*VLOOKUP($G13,'VESSEL FACTORS'!$A$16:$L$36,AH$5,FALSE)),($H13*VLOOKUP($F13,'VESSEL FACTORS'!$A$3:$O$5,AH$5,FALSE)*0.0000011023*$M13*$N13*($G13/100))))))))</f>
        <v>Enter vessel info</v>
      </c>
      <c r="AI13" s="76" t="str">
        <f>IF(OR($D13=" ",$E13=" ",$F13=" "),"Enter vessel info",IF(T($H13)&lt;&gt;"","Enter Activity",IF(OR($M13=0,$N13=0),"Enter Run Time",IF((VLOOKUP($F13,'VESSEL FACTORS'!$A$3:$O$5,AI$5,FALSE))="N/A","--",IF($G13=" ",IF(ISERROR(SEARCH("Aux",$E13,1)),($H13*VLOOKUP($F13,'VESSEL FACTORS'!$A$2:$O$5,AI$5,FALSE)*0.0000011023*$M13*$N13*0.82),($H13*VLOOKUP($F13,'VESSEL FACTORS'!$A$2:$O$5,AI$5,FALSE)*0.0000011023*$M13*$N13*1)),IF($G13&lt;21,($H13*VLOOKUP($F13,'VESSEL FACTORS'!$A$2:$O$5,AI$5,FALSE)*0.0000011023*$M13*$N13*VLOOKUP($G13,'VESSEL FACTORS'!$A$16:$L$36,AI$5,FALSE)),($H13*VLOOKUP($F13,'VESSEL FACTORS'!$A$3:$O$5,AI$5,FALSE)*0.0000011023*$M13*$N13*($G13/100))))))))</f>
        <v>Enter vessel info</v>
      </c>
      <c r="AJ13" s="76" t="str">
        <f>IF(OR($D13=" ",$E13=" ",$F13=" "),"Enter vessel info",IF(T($H13)&lt;&gt;"","Enter Activity",IF(OR($M13=0,$N13=0),"Enter Run Time",IF((VLOOKUP($F13,'VESSEL FACTORS'!$A$3:$O$5,AJ$5,FALSE))="N/A","--",IF($G13=" ",IF(ISERROR(SEARCH("Aux",$E13,1)),($H13*VLOOKUP($F13,'VESSEL FACTORS'!$A$2:$O$5,AJ$5,FALSE)*0.0000011023*$M13*$N13*0.82),($H13*VLOOKUP($F13,'VESSEL FACTORS'!$A$2:$O$5,AJ$5,FALSE)*0.0000011023*$M13*$N13*1)),IF($G13&lt;21,($H13*VLOOKUP($F13,'VESSEL FACTORS'!$A$2:$O$5,AJ$5,FALSE)*0.0000011023*$M13*$N13*VLOOKUP($G13,'VESSEL FACTORS'!$A$16:$L$36,AJ$5,FALSE)),($H13*VLOOKUP($F13,'VESSEL FACTORS'!$A$3:$O$5,AJ$5,FALSE)*0.0000011023*$M13*$N13*($G13/100))))))))</f>
        <v>Enter vessel info</v>
      </c>
      <c r="AK13" s="76" t="str">
        <f>IF(OR($D13=" ",$E13=" ",$F13=" "),"Enter vessel info",IF(T($H13)&lt;&gt;"","Enter Activity",IF(OR($M13=0,$N13=0),"Enter Run Time",IF((VLOOKUP($F13,'VESSEL FACTORS'!$A$3:$O$5,AK$5,FALSE))="N/A","--",IF($G13=" ",IF(ISERROR(SEARCH("Aux",$E13,1)),($H13*VLOOKUP($F13,'VESSEL FACTORS'!$A$2:$O$5,AK$5,FALSE)*0.0000011023*$M13*$N13*0.82),($H13*VLOOKUP($F13,'VESSEL FACTORS'!$A$2:$O$5,AK$5,FALSE)*0.0000011023*$M13*$N13*1)),IF($G13&lt;21,($H13*VLOOKUP($F13,'VESSEL FACTORS'!$A$2:$O$5,AK$5,FALSE)*0.0000011023*$M13*$N13*VLOOKUP($G13,'VESSEL FACTORS'!$A$16:$L$36,AK$5,FALSE)),($H13*VLOOKUP($F13,'VESSEL FACTORS'!$A$3:$O$5,AK$5,FALSE)*0.0000011023*$M13*$N13*($G13/100))))))))</f>
        <v>Enter vessel info</v>
      </c>
      <c r="AL13" s="67" t="str">
        <f>IF(OR($D13=" ",$E13=" ",$F13=" "),"Enter vessel info",IF(T($H13)&lt;&gt;"","Enter Activity",IF(OR($M13=0,$N13=0),"Enter Run Time",IF((VLOOKUP($F13,'VESSEL FACTORS'!$A$3:$O$5,AL$5,FALSE))="N/A","--",IF($G13=" ",IF(ISERROR(SEARCH("Aux",$E13,1)),($H13*VLOOKUP($F13,'VESSEL FACTORS'!$A$2:$O$5,AL$5,FALSE)*0.0000011023*$M13*$N13*0.82),($H13*VLOOKUP($F13,'VESSEL FACTORS'!$A$2:$O$5,AL$5,FALSE)*0.0000011023*$M13*$N13*1)),IF($G13&lt;21,($H13*VLOOKUP($F13,'VESSEL FACTORS'!$A$2:$O$5,AL$5,FALSE)*0.0000011023*$M13*$N13*VLOOKUP($G13,'VESSEL FACTORS'!$A$16:$L$36,AL$5,FALSE)),($H13*VLOOKUP($F13,'VESSEL FACTORS'!$A$3:$O$5,AL$5,FALSE)*0.0000011023*$M13*$N13*($G13/100))))))))</f>
        <v>Enter vessel info</v>
      </c>
      <c r="AM13" s="74"/>
      <c r="AO13" s="74">
        <f>MONTH(EMISSIONS_1!P13)-MONTH(EMISSIONS_1!O13)+1</f>
        <v>1</v>
      </c>
      <c r="AP13" s="335">
        <f t="shared" si="12"/>
        <v>0</v>
      </c>
      <c r="AQ13" s="336">
        <f t="shared" si="0"/>
        <v>0</v>
      </c>
      <c r="AR13" s="336">
        <f t="shared" si="0"/>
        <v>0</v>
      </c>
      <c r="AS13" s="336">
        <f t="shared" si="0"/>
        <v>0</v>
      </c>
      <c r="AT13" s="336">
        <f t="shared" si="0"/>
        <v>0</v>
      </c>
      <c r="AU13" s="336">
        <f t="shared" si="0"/>
        <v>0</v>
      </c>
      <c r="AV13" s="336">
        <f t="shared" si="0"/>
        <v>0</v>
      </c>
      <c r="AW13" s="336">
        <f t="shared" si="0"/>
        <v>0</v>
      </c>
      <c r="AX13" s="336">
        <f t="shared" si="0"/>
        <v>0</v>
      </c>
      <c r="AY13" s="336">
        <f t="shared" si="0"/>
        <v>0</v>
      </c>
      <c r="AZ13" s="336">
        <f t="shared" si="0"/>
        <v>0</v>
      </c>
      <c r="BA13" s="337">
        <f t="shared" si="0"/>
        <v>0</v>
      </c>
      <c r="BB13" s="335">
        <f t="shared" si="1"/>
        <v>0</v>
      </c>
      <c r="BC13" s="336">
        <f t="shared" si="1"/>
        <v>0</v>
      </c>
      <c r="BD13" s="336">
        <f t="shared" si="1"/>
        <v>0</v>
      </c>
      <c r="BE13" s="336">
        <f t="shared" si="1"/>
        <v>0</v>
      </c>
      <c r="BF13" s="336">
        <f t="shared" si="1"/>
        <v>0</v>
      </c>
      <c r="BG13" s="336">
        <f t="shared" si="1"/>
        <v>0</v>
      </c>
      <c r="BH13" s="336">
        <f t="shared" si="1"/>
        <v>0</v>
      </c>
      <c r="BI13" s="336">
        <f t="shared" si="1"/>
        <v>0</v>
      </c>
      <c r="BJ13" s="336">
        <f t="shared" si="1"/>
        <v>0</v>
      </c>
      <c r="BK13" s="336">
        <f t="shared" si="1"/>
        <v>0</v>
      </c>
      <c r="BL13" s="336">
        <f t="shared" si="1"/>
        <v>0</v>
      </c>
      <c r="BM13" s="337">
        <f t="shared" si="1"/>
        <v>0</v>
      </c>
      <c r="BN13" s="335">
        <f t="shared" si="2"/>
        <v>0</v>
      </c>
      <c r="BO13" s="336">
        <f t="shared" si="2"/>
        <v>0</v>
      </c>
      <c r="BP13" s="336">
        <f t="shared" si="2"/>
        <v>0</v>
      </c>
      <c r="BQ13" s="336">
        <f t="shared" si="2"/>
        <v>0</v>
      </c>
      <c r="BR13" s="336">
        <f t="shared" si="2"/>
        <v>0</v>
      </c>
      <c r="BS13" s="336">
        <f t="shared" si="2"/>
        <v>0</v>
      </c>
      <c r="BT13" s="336">
        <f t="shared" si="2"/>
        <v>0</v>
      </c>
      <c r="BU13" s="336">
        <f t="shared" si="2"/>
        <v>0</v>
      </c>
      <c r="BV13" s="336">
        <f t="shared" si="2"/>
        <v>0</v>
      </c>
      <c r="BW13" s="336">
        <f t="shared" si="2"/>
        <v>0</v>
      </c>
      <c r="BX13" s="336">
        <f t="shared" si="2"/>
        <v>0</v>
      </c>
      <c r="BY13" s="337">
        <f t="shared" si="2"/>
        <v>0</v>
      </c>
      <c r="BZ13" s="335">
        <f t="shared" si="3"/>
        <v>0</v>
      </c>
      <c r="CA13" s="336">
        <f t="shared" si="3"/>
        <v>0</v>
      </c>
      <c r="CB13" s="336">
        <f t="shared" si="3"/>
        <v>0</v>
      </c>
      <c r="CC13" s="336">
        <f t="shared" si="3"/>
        <v>0</v>
      </c>
      <c r="CD13" s="336">
        <f t="shared" si="3"/>
        <v>0</v>
      </c>
      <c r="CE13" s="336">
        <f t="shared" si="3"/>
        <v>0</v>
      </c>
      <c r="CF13" s="336">
        <f t="shared" si="3"/>
        <v>0</v>
      </c>
      <c r="CG13" s="336">
        <f t="shared" si="3"/>
        <v>0</v>
      </c>
      <c r="CH13" s="336">
        <f t="shared" si="3"/>
        <v>0</v>
      </c>
      <c r="CI13" s="336">
        <f t="shared" si="3"/>
        <v>0</v>
      </c>
      <c r="CJ13" s="336">
        <f t="shared" si="3"/>
        <v>0</v>
      </c>
      <c r="CK13" s="337">
        <f t="shared" si="3"/>
        <v>0</v>
      </c>
      <c r="CL13" s="335">
        <f t="shared" si="4"/>
        <v>0</v>
      </c>
      <c r="CM13" s="336">
        <f t="shared" si="4"/>
        <v>0</v>
      </c>
      <c r="CN13" s="336">
        <f t="shared" si="4"/>
        <v>0</v>
      </c>
      <c r="CO13" s="336">
        <f t="shared" si="4"/>
        <v>0</v>
      </c>
      <c r="CP13" s="336">
        <f t="shared" si="4"/>
        <v>0</v>
      </c>
      <c r="CQ13" s="336">
        <f t="shared" si="4"/>
        <v>0</v>
      </c>
      <c r="CR13" s="336">
        <f t="shared" si="4"/>
        <v>0</v>
      </c>
      <c r="CS13" s="336">
        <f t="shared" si="4"/>
        <v>0</v>
      </c>
      <c r="CT13" s="336">
        <f t="shared" si="4"/>
        <v>0</v>
      </c>
      <c r="CU13" s="336">
        <f t="shared" si="4"/>
        <v>0</v>
      </c>
      <c r="CV13" s="336">
        <f t="shared" si="4"/>
        <v>0</v>
      </c>
      <c r="CW13" s="337">
        <f t="shared" si="4"/>
        <v>0</v>
      </c>
      <c r="CX13" s="335">
        <f t="shared" si="5"/>
        <v>0</v>
      </c>
      <c r="CY13" s="336">
        <f t="shared" si="5"/>
        <v>0</v>
      </c>
      <c r="CZ13" s="336">
        <f t="shared" si="5"/>
        <v>0</v>
      </c>
      <c r="DA13" s="336">
        <f t="shared" si="5"/>
        <v>0</v>
      </c>
      <c r="DB13" s="336">
        <f t="shared" si="5"/>
        <v>0</v>
      </c>
      <c r="DC13" s="336">
        <f t="shared" si="5"/>
        <v>0</v>
      </c>
      <c r="DD13" s="336">
        <f t="shared" si="5"/>
        <v>0</v>
      </c>
      <c r="DE13" s="336">
        <f t="shared" si="5"/>
        <v>0</v>
      </c>
      <c r="DF13" s="336">
        <f t="shared" si="5"/>
        <v>0</v>
      </c>
      <c r="DG13" s="336">
        <f t="shared" si="5"/>
        <v>0</v>
      </c>
      <c r="DH13" s="336">
        <f t="shared" si="5"/>
        <v>0</v>
      </c>
      <c r="DI13" s="337">
        <f t="shared" si="5"/>
        <v>0</v>
      </c>
      <c r="DJ13" s="335">
        <f t="shared" si="6"/>
        <v>0</v>
      </c>
      <c r="DK13" s="336">
        <f t="shared" si="6"/>
        <v>0</v>
      </c>
      <c r="DL13" s="336">
        <f t="shared" si="6"/>
        <v>0</v>
      </c>
      <c r="DM13" s="336">
        <f t="shared" si="6"/>
        <v>0</v>
      </c>
      <c r="DN13" s="336">
        <f t="shared" si="6"/>
        <v>0</v>
      </c>
      <c r="DO13" s="336">
        <f t="shared" si="6"/>
        <v>0</v>
      </c>
      <c r="DP13" s="336">
        <f t="shared" si="6"/>
        <v>0</v>
      </c>
      <c r="DQ13" s="336">
        <f t="shared" si="6"/>
        <v>0</v>
      </c>
      <c r="DR13" s="336">
        <f t="shared" si="6"/>
        <v>0</v>
      </c>
      <c r="DS13" s="336">
        <f t="shared" si="6"/>
        <v>0</v>
      </c>
      <c r="DT13" s="336">
        <f t="shared" si="6"/>
        <v>0</v>
      </c>
      <c r="DU13" s="337">
        <f t="shared" si="6"/>
        <v>0</v>
      </c>
      <c r="DV13" s="335">
        <f t="shared" si="7"/>
        <v>0</v>
      </c>
      <c r="DW13" s="336">
        <f t="shared" si="7"/>
        <v>0</v>
      </c>
      <c r="DX13" s="336">
        <f t="shared" si="7"/>
        <v>0</v>
      </c>
      <c r="DY13" s="336">
        <f t="shared" si="7"/>
        <v>0</v>
      </c>
      <c r="DZ13" s="336">
        <f t="shared" si="7"/>
        <v>0</v>
      </c>
      <c r="EA13" s="336">
        <f t="shared" si="7"/>
        <v>0</v>
      </c>
      <c r="EB13" s="336">
        <f t="shared" si="7"/>
        <v>0</v>
      </c>
      <c r="EC13" s="336">
        <f t="shared" si="7"/>
        <v>0</v>
      </c>
      <c r="ED13" s="336">
        <f t="shared" si="7"/>
        <v>0</v>
      </c>
      <c r="EE13" s="336">
        <f t="shared" si="7"/>
        <v>0</v>
      </c>
      <c r="EF13" s="336">
        <f t="shared" si="7"/>
        <v>0</v>
      </c>
      <c r="EG13" s="337">
        <f t="shared" si="7"/>
        <v>0</v>
      </c>
      <c r="EH13" s="335">
        <f t="shared" si="8"/>
        <v>0</v>
      </c>
      <c r="EI13" s="336">
        <f t="shared" si="8"/>
        <v>0</v>
      </c>
      <c r="EJ13" s="336">
        <f t="shared" si="8"/>
        <v>0</v>
      </c>
      <c r="EK13" s="336">
        <f t="shared" si="8"/>
        <v>0</v>
      </c>
      <c r="EL13" s="336">
        <f t="shared" si="8"/>
        <v>0</v>
      </c>
      <c r="EM13" s="336">
        <f t="shared" si="8"/>
        <v>0</v>
      </c>
      <c r="EN13" s="336">
        <f t="shared" si="8"/>
        <v>0</v>
      </c>
      <c r="EO13" s="336">
        <f t="shared" si="8"/>
        <v>0</v>
      </c>
      <c r="EP13" s="336">
        <f t="shared" si="8"/>
        <v>0</v>
      </c>
      <c r="EQ13" s="336">
        <f t="shared" si="8"/>
        <v>0</v>
      </c>
      <c r="ER13" s="336">
        <f t="shared" si="8"/>
        <v>0</v>
      </c>
      <c r="ES13" s="337">
        <f t="shared" si="8"/>
        <v>0</v>
      </c>
      <c r="ET13" s="335">
        <f t="shared" si="9"/>
        <v>0</v>
      </c>
      <c r="EU13" s="336">
        <f t="shared" si="9"/>
        <v>0</v>
      </c>
      <c r="EV13" s="336">
        <f t="shared" si="9"/>
        <v>0</v>
      </c>
      <c r="EW13" s="336">
        <f t="shared" si="9"/>
        <v>0</v>
      </c>
      <c r="EX13" s="336">
        <f t="shared" si="9"/>
        <v>0</v>
      </c>
      <c r="EY13" s="336">
        <f t="shared" si="9"/>
        <v>0</v>
      </c>
      <c r="EZ13" s="336">
        <f t="shared" si="9"/>
        <v>0</v>
      </c>
      <c r="FA13" s="336">
        <f t="shared" si="9"/>
        <v>0</v>
      </c>
      <c r="FB13" s="336">
        <f t="shared" si="9"/>
        <v>0</v>
      </c>
      <c r="FC13" s="336">
        <f t="shared" si="9"/>
        <v>0</v>
      </c>
      <c r="FD13" s="336">
        <f t="shared" si="9"/>
        <v>0</v>
      </c>
      <c r="FE13" s="337">
        <f t="shared" si="9"/>
        <v>0</v>
      </c>
      <c r="FF13" s="335">
        <f t="shared" si="10"/>
        <v>0</v>
      </c>
      <c r="FG13" s="336">
        <f t="shared" si="10"/>
        <v>0</v>
      </c>
      <c r="FH13" s="336">
        <f t="shared" si="10"/>
        <v>0</v>
      </c>
      <c r="FI13" s="336">
        <f t="shared" si="10"/>
        <v>0</v>
      </c>
      <c r="FJ13" s="336">
        <f t="shared" si="10"/>
        <v>0</v>
      </c>
      <c r="FK13" s="336">
        <f t="shared" si="10"/>
        <v>0</v>
      </c>
      <c r="FL13" s="336">
        <f t="shared" si="10"/>
        <v>0</v>
      </c>
      <c r="FM13" s="336">
        <f t="shared" si="10"/>
        <v>0</v>
      </c>
      <c r="FN13" s="336">
        <f t="shared" si="10"/>
        <v>0</v>
      </c>
      <c r="FO13" s="336">
        <f t="shared" si="10"/>
        <v>0</v>
      </c>
      <c r="FP13" s="336">
        <f t="shared" si="10"/>
        <v>0</v>
      </c>
      <c r="FQ13" s="337">
        <f t="shared" si="10"/>
        <v>0</v>
      </c>
    </row>
    <row r="14" spans="1:173" x14ac:dyDescent="0.2">
      <c r="A14" s="74" t="str">
        <f t="shared" ref="A14:A43" si="21">CONCATENATE(D14, "-", E14)</f>
        <v xml:space="preserve"> - </v>
      </c>
      <c r="B14" s="112"/>
      <c r="C14" s="171" t="s">
        <v>306</v>
      </c>
      <c r="D14" s="366" t="str">
        <f>IF(ISBLANK(EMISSIONS_3!D14), " ", EMISSIONS_3!D14)</f>
        <v xml:space="preserve"> </v>
      </c>
      <c r="E14" s="366" t="str">
        <f>IF(ISBLANK(EMISSIONS_3!E14), " ", EMISSIONS_3!E14)</f>
        <v xml:space="preserve"> </v>
      </c>
      <c r="F14" s="366" t="str">
        <f>IF(ISBLANK(EMISSIONS_3!F14), " ", EMISSIONS_3!F14)</f>
        <v xml:space="preserve"> </v>
      </c>
      <c r="G14" s="367"/>
      <c r="H14" s="368"/>
      <c r="I14" s="33" t="s">
        <v>299</v>
      </c>
      <c r="J14" s="367"/>
      <c r="K14" s="33">
        <f t="shared" ref="K14:K30" si="22">IF($J$4="NO Attribution",1,IF($J$4="Enter NO. PLATFORMS",IF(J14="",1,1/J14),IF($J$4="Enter EMISS TO SUBTRACT",IF(J14="",0,J14),1)))</f>
        <v>1</v>
      </c>
      <c r="L14" s="33">
        <f t="shared" ref="L14:L43" si="23">IF(J5="Enter Emissions (tpy)",IF( J14="", 0, J14), 0)</f>
        <v>0</v>
      </c>
      <c r="M14" s="367">
        <v>0</v>
      </c>
      <c r="N14" s="373">
        <v>0</v>
      </c>
      <c r="O14" s="299"/>
      <c r="P14" s="300"/>
      <c r="Q14" s="73" t="str">
        <f t="shared" si="13"/>
        <v>Enter vessel info</v>
      </c>
      <c r="R14" s="79" t="str">
        <f t="shared" si="14"/>
        <v>Enter vessel info</v>
      </c>
      <c r="S14" s="79" t="str">
        <f t="shared" si="15"/>
        <v>Enter vessel info</v>
      </c>
      <c r="T14" s="79" t="str">
        <f t="shared" si="16"/>
        <v>Enter vessel info</v>
      </c>
      <c r="U14" s="79" t="str">
        <f t="shared" si="17"/>
        <v>Enter vessel info</v>
      </c>
      <c r="V14" s="79" t="str">
        <f t="shared" si="18"/>
        <v>Enter vessel info</v>
      </c>
      <c r="W14" s="79" t="str">
        <f t="shared" si="19"/>
        <v>Enter vessel info</v>
      </c>
      <c r="X14" s="79" t="str">
        <f t="shared" si="20"/>
        <v>Enter vessel info</v>
      </c>
      <c r="Y14" s="78" t="s">
        <v>115</v>
      </c>
      <c r="Z14" s="79" t="s">
        <v>115</v>
      </c>
      <c r="AA14" s="82" t="s">
        <v>115</v>
      </c>
      <c r="AB14" s="76" t="str">
        <f>IF(OR($D14=" ",$E14=" ",$F14=" "),"Enter vessel info",IF(T($H14)&lt;&gt;"","Enter Activity",IF(OR($M14=0,$N14=0),"Enter Run Time",IF((VLOOKUP($F14,'VESSEL FACTORS'!$A$3:$O$5,AB$5,FALSE))="N/A","--",IF($G14=" ",IF(ISERROR(SEARCH("Aux",$E14,1)),($H14*VLOOKUP($F14,'VESSEL FACTORS'!$A$2:$O$5,AB$5,FALSE)*0.0000011023*$M14*$N14*0.82),($H14*VLOOKUP($F14,'VESSEL FACTORS'!$A$2:$O$5,AB$5,FALSE)*0.0000011023*$M14*$N14*1)),IF($G14&lt;21,($H14*VLOOKUP($F14,'VESSEL FACTORS'!$A$2:$O$5,AB$5,FALSE)*0.0000011023*$M14*$N14*VLOOKUP($G14,'VESSEL FACTORS'!$A$16:$L$36,AB$5,FALSE)),($H14*VLOOKUP($F14,'VESSEL FACTORS'!$A$3:$O$5,AB$5,FALSE)*0.0000011023*$M14*$N14*($G14/100))))))))</f>
        <v>Enter vessel info</v>
      </c>
      <c r="AC14" s="76" t="str">
        <f>IF(OR($D14=" ",$E14=" ",$F14=" "),"Enter vessel info",IF(T($H14)&lt;&gt;"","Enter Activity",IF(OR($M14=0,$N14=0),"Enter Run Time",IF((VLOOKUP($F14,'VESSEL FACTORS'!$A$3:$O$5,AC$5,FALSE))="N/A","--",IF($G14=" ",IF(ISERROR(SEARCH("Aux",$E14,1)),($H14*VLOOKUP($F14,'VESSEL FACTORS'!$A$2:$O$5,AC$5,FALSE)*0.0000011023*$M14*$N14*0.82),($H14*VLOOKUP($F14,'VESSEL FACTORS'!$A$2:$O$5,AC$5,FALSE)*0.0000011023*$M14*$N14*1)),IF($G14&lt;21,($H14*VLOOKUP($F14,'VESSEL FACTORS'!$A$2:$O$5,AC$5,FALSE)*0.0000011023*$M14*$N14*VLOOKUP($G14,'VESSEL FACTORS'!$A$16:$L$36,AC$5,FALSE)),($H14*VLOOKUP($F14,'VESSEL FACTORS'!$A$3:$O$5,AC$5,FALSE)*0.0000011023*$M14*$N14*($G14/100))))))))</f>
        <v>Enter vessel info</v>
      </c>
      <c r="AD14" s="76" t="str">
        <f>IF(OR($D14=" ",$E14=" ",$F14=" "),"Enter vessel info",IF(T($H14)&lt;&gt;"","Enter Activity",IF(OR($M14=0,$N14=0),"Enter Run Time",IF((VLOOKUP($F14,'VESSEL FACTORS'!$A$3:$O$5,AD$5,FALSE))="N/A","--",IF($G14=" ",IF(ISERROR(SEARCH("Aux",$E14,1)),($H14*VLOOKUP($F14,'VESSEL FACTORS'!$A$2:$O$5,AD$5,FALSE)*0.0000011023*$M14*$N14*0.82),($H14*VLOOKUP($F14,'VESSEL FACTORS'!$A$2:$O$5,AD$5,FALSE)*0.0000011023*$M14*$N14*1)),IF($G14&lt;21,($H14*VLOOKUP($F14,'VESSEL FACTORS'!$A$2:$O$5,AD$5,FALSE)*0.0000011023*$M14*$N14*VLOOKUP($G14,'VESSEL FACTORS'!$A$16:$L$36,AD$5,FALSE)),($H14*VLOOKUP($F14,'VESSEL FACTORS'!$A$3:$O$5,AD$5,FALSE)*0.0000011023*$M14*$N14*($G14/100))))))))</f>
        <v>Enter vessel info</v>
      </c>
      <c r="AE14" s="76" t="str">
        <f>IF(OR($D14=" ",$E14=" ",$F14=" "),"Enter vessel info",IF(T($H14)&lt;&gt;"","Enter Activity",IF(OR($M14=0,$N14=0),"Enter Run Time",IF((VLOOKUP($F14,'VESSEL FACTORS'!$A$3:$O$5,AE$5,FALSE))="N/A","--",IF($G14=" ",IF(ISERROR(SEARCH("Aux",$E14,1)),($H14*VLOOKUP($F14,'VESSEL FACTORS'!$A$2:$O$5,AE$5,FALSE)*0.0000011023*$M14*$N14*0.82),($H14*VLOOKUP($F14,'VESSEL FACTORS'!$A$2:$O$5,AE$5,FALSE)*0.0000011023*$M14*$N14*1)),IF($G14&lt;21,($H14*VLOOKUP($F14,'VESSEL FACTORS'!$A$2:$O$5,AE$5,FALSE)*0.0000011023*$M14*$N14*VLOOKUP($G14,'VESSEL FACTORS'!$A$16:$L$36,AE$5,FALSE)),($H14*VLOOKUP($F14,'VESSEL FACTORS'!$A$3:$O$5,AE$5,FALSE)*0.0000011023*$M14*$N14*($G14/100))))))))</f>
        <v>Enter vessel info</v>
      </c>
      <c r="AF14" s="76" t="str">
        <f>IF(OR($D14=" ",$E14=" ",$F14=" "),"Enter vessel info",IF(T($H14)&lt;&gt;"","Enter Activity",IF(OR($M14=0,$N14=0),"Enter Run Time",IF((VLOOKUP($F14,'VESSEL FACTORS'!$A$3:$O$5,AF$5,FALSE))="N/A","--",IF($G14=" ",IF(ISERROR(SEARCH("Aux",$E14,1)),($H14*VLOOKUP($F14,'VESSEL FACTORS'!$A$2:$O$5,AF$5,FALSE)*0.0000011023*$M14*$N14*0.82),($H14*VLOOKUP($F14,'VESSEL FACTORS'!$A$2:$O$5,AF$5,FALSE)*0.0000011023*$M14*$N14*1)),IF($G14&lt;21,($H14*VLOOKUP($F14,'VESSEL FACTORS'!$A$2:$O$5,AF$5,FALSE)*0.0000011023*$M14*$N14*VLOOKUP($G14,'VESSEL FACTORS'!$A$16:$L$36,AF$5,FALSE)),($H14*VLOOKUP($F14,'VESSEL FACTORS'!$A$3:$O$5,AF$5,FALSE)*0.0000011023*$M14*$N14*($G14/100))))))))</f>
        <v>Enter vessel info</v>
      </c>
      <c r="AG14" s="76" t="str">
        <f>IF(OR($D14=" ",$E14=" ",$F14=" "),"Enter vessel info",IF(T($H14)&lt;&gt;"","Enter Activity",IF(OR($M14=0,$N14=0),"Enter Run Time",IF((VLOOKUP($F14,'VESSEL FACTORS'!$A$3:$O$5,AG$5,FALSE))="N/A","--",IF($G14=" ",IF(ISERROR(SEARCH("Aux",$E14,1)),($H14*VLOOKUP($F14,'VESSEL FACTORS'!$A$2:$O$5,AG$5,FALSE)*0.0000011023*$M14*$N14*0.82),($H14*VLOOKUP($F14,'VESSEL FACTORS'!$A$2:$O$5,AG$5,FALSE)*0.0000011023*$M14*$N14*1)),IF($G14&lt;21,($H14*VLOOKUP($F14,'VESSEL FACTORS'!$A$2:$O$5,AG$5,FALSE)*0.0000011023*$M14*$N14*VLOOKUP($G14,'VESSEL FACTORS'!$A$16:$L$36,AG$5,FALSE)),($H14*VLOOKUP($F14,'VESSEL FACTORS'!$A$3:$O$5,AG$5,FALSE)*0.0000011023*$M14*$N14*($G14/100))))))))</f>
        <v>Enter vessel info</v>
      </c>
      <c r="AH14" s="76" t="str">
        <f>IF(OR($D14=" ",$E14=" ",$F14=" "),"Enter vessel info",IF(T($H14)&lt;&gt;"","Enter Activity",IF(OR($M14=0,$N14=0),"Enter Run Time",IF((VLOOKUP($F14,'VESSEL FACTORS'!$A$3:$O$5,AH$5,FALSE))="N/A","--",IF($G14=" ",IF(ISERROR(SEARCH("Aux",$E14,1)),($H14*VLOOKUP($F14,'VESSEL FACTORS'!$A$2:$O$5,AH$5,FALSE)*0.0000011023*$M14*$N14*0.82),($H14*VLOOKUP($F14,'VESSEL FACTORS'!$A$2:$O$5,AH$5,FALSE)*0.0000011023*$M14*$N14*1)),IF($G14&lt;21,($H14*VLOOKUP($F14,'VESSEL FACTORS'!$A$2:$O$5,AH$5,FALSE)*0.0000011023*$M14*$N14*VLOOKUP($G14,'VESSEL FACTORS'!$A$16:$L$36,AH$5,FALSE)),($H14*VLOOKUP($F14,'VESSEL FACTORS'!$A$3:$O$5,AH$5,FALSE)*0.0000011023*$M14*$N14*($G14/100))))))))</f>
        <v>Enter vessel info</v>
      </c>
      <c r="AI14" s="76" t="str">
        <f>IF(OR($D14=" ",$E14=" ",$F14=" "),"Enter vessel info",IF(T($H14)&lt;&gt;"","Enter Activity",IF(OR($M14=0,$N14=0),"Enter Run Time",IF((VLOOKUP($F14,'VESSEL FACTORS'!$A$3:$O$5,AI$5,FALSE))="N/A","--",IF($G14=" ",IF(ISERROR(SEARCH("Aux",$E14,1)),($H14*VLOOKUP($F14,'VESSEL FACTORS'!$A$2:$O$5,AI$5,FALSE)*0.0000011023*$M14*$N14*0.82),($H14*VLOOKUP($F14,'VESSEL FACTORS'!$A$2:$O$5,AI$5,FALSE)*0.0000011023*$M14*$N14*1)),IF($G14&lt;21,($H14*VLOOKUP($F14,'VESSEL FACTORS'!$A$2:$O$5,AI$5,FALSE)*0.0000011023*$M14*$N14*VLOOKUP($G14,'VESSEL FACTORS'!$A$16:$L$36,AI$5,FALSE)),($H14*VLOOKUP($F14,'VESSEL FACTORS'!$A$3:$O$5,AI$5,FALSE)*0.0000011023*$M14*$N14*($G14/100))))))))</f>
        <v>Enter vessel info</v>
      </c>
      <c r="AJ14" s="76" t="str">
        <f>IF(OR($D14=" ",$E14=" ",$F14=" "),"Enter vessel info",IF(T($H14)&lt;&gt;"","Enter Activity",IF(OR($M14=0,$N14=0),"Enter Run Time",IF((VLOOKUP($F14,'VESSEL FACTORS'!$A$3:$O$5,AJ$5,FALSE))="N/A","--",IF($G14=" ",IF(ISERROR(SEARCH("Aux",$E14,1)),($H14*VLOOKUP($F14,'VESSEL FACTORS'!$A$2:$O$5,AJ$5,FALSE)*0.0000011023*$M14*$N14*0.82),($H14*VLOOKUP($F14,'VESSEL FACTORS'!$A$2:$O$5,AJ$5,FALSE)*0.0000011023*$M14*$N14*1)),IF($G14&lt;21,($H14*VLOOKUP($F14,'VESSEL FACTORS'!$A$2:$O$5,AJ$5,FALSE)*0.0000011023*$M14*$N14*VLOOKUP($G14,'VESSEL FACTORS'!$A$16:$L$36,AJ$5,FALSE)),($H14*VLOOKUP($F14,'VESSEL FACTORS'!$A$3:$O$5,AJ$5,FALSE)*0.0000011023*$M14*$N14*($G14/100))))))))</f>
        <v>Enter vessel info</v>
      </c>
      <c r="AK14" s="76" t="str">
        <f>IF(OR($D14=" ",$E14=" ",$F14=" "),"Enter vessel info",IF(T($H14)&lt;&gt;"","Enter Activity",IF(OR($M14=0,$N14=0),"Enter Run Time",IF((VLOOKUP($F14,'VESSEL FACTORS'!$A$3:$O$5,AK$5,FALSE))="N/A","--",IF($G14=" ",IF(ISERROR(SEARCH("Aux",$E14,1)),($H14*VLOOKUP($F14,'VESSEL FACTORS'!$A$2:$O$5,AK$5,FALSE)*0.0000011023*$M14*$N14*0.82),($H14*VLOOKUP($F14,'VESSEL FACTORS'!$A$2:$O$5,AK$5,FALSE)*0.0000011023*$M14*$N14*1)),IF($G14&lt;21,($H14*VLOOKUP($F14,'VESSEL FACTORS'!$A$2:$O$5,AK$5,FALSE)*0.0000011023*$M14*$N14*VLOOKUP($G14,'VESSEL FACTORS'!$A$16:$L$36,AK$5,FALSE)),($H14*VLOOKUP($F14,'VESSEL FACTORS'!$A$3:$O$5,AK$5,FALSE)*0.0000011023*$M14*$N14*($G14/100))))))))</f>
        <v>Enter vessel info</v>
      </c>
      <c r="AL14" s="67" t="str">
        <f>IF(OR($D14=" ",$E14=" ",$F14=" "),"Enter vessel info",IF(T($H14)&lt;&gt;"","Enter Activity",IF(OR($M14=0,$N14=0),"Enter Run Time",IF((VLOOKUP($F14,'VESSEL FACTORS'!$A$3:$O$5,AL$5,FALSE))="N/A","--",IF($G14=" ",IF(ISERROR(SEARCH("Aux",$E14,1)),($H14*VLOOKUP($F14,'VESSEL FACTORS'!$A$2:$O$5,AL$5,FALSE)*0.0000011023*$M14*$N14*0.82),($H14*VLOOKUP($F14,'VESSEL FACTORS'!$A$2:$O$5,AL$5,FALSE)*0.0000011023*$M14*$N14*1)),IF($G14&lt;21,($H14*VLOOKUP($F14,'VESSEL FACTORS'!$A$2:$O$5,AL$5,FALSE)*0.0000011023*$M14*$N14*VLOOKUP($G14,'VESSEL FACTORS'!$A$16:$L$36,AL$5,FALSE)),($H14*VLOOKUP($F14,'VESSEL FACTORS'!$A$3:$O$5,AL$5,FALSE)*0.0000011023*$M14*$N14*($G14/100))))))))</f>
        <v>Enter vessel info</v>
      </c>
      <c r="AM14" s="74"/>
      <c r="AO14" s="74">
        <f>MONTH(EMISSIONS_1!P14)-MONTH(EMISSIONS_1!O14)+1</f>
        <v>1</v>
      </c>
      <c r="AP14" s="335">
        <f t="shared" si="12"/>
        <v>0</v>
      </c>
      <c r="AQ14" s="336">
        <f t="shared" si="0"/>
        <v>0</v>
      </c>
      <c r="AR14" s="336">
        <f t="shared" si="0"/>
        <v>0</v>
      </c>
      <c r="AS14" s="336">
        <f t="shared" si="0"/>
        <v>0</v>
      </c>
      <c r="AT14" s="336">
        <f t="shared" si="0"/>
        <v>0</v>
      </c>
      <c r="AU14" s="336">
        <f t="shared" si="0"/>
        <v>0</v>
      </c>
      <c r="AV14" s="336">
        <f t="shared" si="0"/>
        <v>0</v>
      </c>
      <c r="AW14" s="336">
        <f t="shared" si="0"/>
        <v>0</v>
      </c>
      <c r="AX14" s="336">
        <f t="shared" si="0"/>
        <v>0</v>
      </c>
      <c r="AY14" s="336">
        <f t="shared" si="0"/>
        <v>0</v>
      </c>
      <c r="AZ14" s="336">
        <f t="shared" si="0"/>
        <v>0</v>
      </c>
      <c r="BA14" s="337">
        <f t="shared" si="0"/>
        <v>0</v>
      </c>
      <c r="BB14" s="335">
        <f t="shared" si="1"/>
        <v>0</v>
      </c>
      <c r="BC14" s="336">
        <f t="shared" si="1"/>
        <v>0</v>
      </c>
      <c r="BD14" s="336">
        <f t="shared" si="1"/>
        <v>0</v>
      </c>
      <c r="BE14" s="336">
        <f t="shared" si="1"/>
        <v>0</v>
      </c>
      <c r="BF14" s="336">
        <f t="shared" si="1"/>
        <v>0</v>
      </c>
      <c r="BG14" s="336">
        <f t="shared" si="1"/>
        <v>0</v>
      </c>
      <c r="BH14" s="336">
        <f t="shared" si="1"/>
        <v>0</v>
      </c>
      <c r="BI14" s="336">
        <f t="shared" si="1"/>
        <v>0</v>
      </c>
      <c r="BJ14" s="336">
        <f t="shared" si="1"/>
        <v>0</v>
      </c>
      <c r="BK14" s="336">
        <f t="shared" si="1"/>
        <v>0</v>
      </c>
      <c r="BL14" s="336">
        <f t="shared" si="1"/>
        <v>0</v>
      </c>
      <c r="BM14" s="337">
        <f t="shared" si="1"/>
        <v>0</v>
      </c>
      <c r="BN14" s="335">
        <f t="shared" si="2"/>
        <v>0</v>
      </c>
      <c r="BO14" s="336">
        <f t="shared" si="2"/>
        <v>0</v>
      </c>
      <c r="BP14" s="336">
        <f t="shared" si="2"/>
        <v>0</v>
      </c>
      <c r="BQ14" s="336">
        <f t="shared" si="2"/>
        <v>0</v>
      </c>
      <c r="BR14" s="336">
        <f t="shared" si="2"/>
        <v>0</v>
      </c>
      <c r="BS14" s="336">
        <f t="shared" si="2"/>
        <v>0</v>
      </c>
      <c r="BT14" s="336">
        <f t="shared" si="2"/>
        <v>0</v>
      </c>
      <c r="BU14" s="336">
        <f t="shared" si="2"/>
        <v>0</v>
      </c>
      <c r="BV14" s="336">
        <f t="shared" si="2"/>
        <v>0</v>
      </c>
      <c r="BW14" s="336">
        <f t="shared" si="2"/>
        <v>0</v>
      </c>
      <c r="BX14" s="336">
        <f t="shared" si="2"/>
        <v>0</v>
      </c>
      <c r="BY14" s="337">
        <f t="shared" si="2"/>
        <v>0</v>
      </c>
      <c r="BZ14" s="335">
        <f t="shared" si="3"/>
        <v>0</v>
      </c>
      <c r="CA14" s="336">
        <f t="shared" si="3"/>
        <v>0</v>
      </c>
      <c r="CB14" s="336">
        <f t="shared" si="3"/>
        <v>0</v>
      </c>
      <c r="CC14" s="336">
        <f t="shared" si="3"/>
        <v>0</v>
      </c>
      <c r="CD14" s="336">
        <f t="shared" si="3"/>
        <v>0</v>
      </c>
      <c r="CE14" s="336">
        <f t="shared" si="3"/>
        <v>0</v>
      </c>
      <c r="CF14" s="336">
        <f t="shared" si="3"/>
        <v>0</v>
      </c>
      <c r="CG14" s="336">
        <f t="shared" si="3"/>
        <v>0</v>
      </c>
      <c r="CH14" s="336">
        <f t="shared" si="3"/>
        <v>0</v>
      </c>
      <c r="CI14" s="336">
        <f t="shared" si="3"/>
        <v>0</v>
      </c>
      <c r="CJ14" s="336">
        <f t="shared" si="3"/>
        <v>0</v>
      </c>
      <c r="CK14" s="337">
        <f t="shared" si="3"/>
        <v>0</v>
      </c>
      <c r="CL14" s="335">
        <f t="shared" si="4"/>
        <v>0</v>
      </c>
      <c r="CM14" s="336">
        <f t="shared" si="4"/>
        <v>0</v>
      </c>
      <c r="CN14" s="336">
        <f t="shared" si="4"/>
        <v>0</v>
      </c>
      <c r="CO14" s="336">
        <f t="shared" si="4"/>
        <v>0</v>
      </c>
      <c r="CP14" s="336">
        <f t="shared" si="4"/>
        <v>0</v>
      </c>
      <c r="CQ14" s="336">
        <f t="shared" si="4"/>
        <v>0</v>
      </c>
      <c r="CR14" s="336">
        <f t="shared" si="4"/>
        <v>0</v>
      </c>
      <c r="CS14" s="336">
        <f t="shared" si="4"/>
        <v>0</v>
      </c>
      <c r="CT14" s="336">
        <f t="shared" si="4"/>
        <v>0</v>
      </c>
      <c r="CU14" s="336">
        <f t="shared" si="4"/>
        <v>0</v>
      </c>
      <c r="CV14" s="336">
        <f t="shared" si="4"/>
        <v>0</v>
      </c>
      <c r="CW14" s="337">
        <f t="shared" si="4"/>
        <v>0</v>
      </c>
      <c r="CX14" s="335">
        <f t="shared" si="5"/>
        <v>0</v>
      </c>
      <c r="CY14" s="336">
        <f t="shared" si="5"/>
        <v>0</v>
      </c>
      <c r="CZ14" s="336">
        <f t="shared" si="5"/>
        <v>0</v>
      </c>
      <c r="DA14" s="336">
        <f t="shared" si="5"/>
        <v>0</v>
      </c>
      <c r="DB14" s="336">
        <f t="shared" si="5"/>
        <v>0</v>
      </c>
      <c r="DC14" s="336">
        <f t="shared" si="5"/>
        <v>0</v>
      </c>
      <c r="DD14" s="336">
        <f t="shared" si="5"/>
        <v>0</v>
      </c>
      <c r="DE14" s="336">
        <f t="shared" si="5"/>
        <v>0</v>
      </c>
      <c r="DF14" s="336">
        <f t="shared" si="5"/>
        <v>0</v>
      </c>
      <c r="DG14" s="336">
        <f t="shared" si="5"/>
        <v>0</v>
      </c>
      <c r="DH14" s="336">
        <f t="shared" si="5"/>
        <v>0</v>
      </c>
      <c r="DI14" s="337">
        <f t="shared" si="5"/>
        <v>0</v>
      </c>
      <c r="DJ14" s="335">
        <f t="shared" si="6"/>
        <v>0</v>
      </c>
      <c r="DK14" s="336">
        <f t="shared" si="6"/>
        <v>0</v>
      </c>
      <c r="DL14" s="336">
        <f t="shared" si="6"/>
        <v>0</v>
      </c>
      <c r="DM14" s="336">
        <f t="shared" si="6"/>
        <v>0</v>
      </c>
      <c r="DN14" s="336">
        <f t="shared" si="6"/>
        <v>0</v>
      </c>
      <c r="DO14" s="336">
        <f t="shared" si="6"/>
        <v>0</v>
      </c>
      <c r="DP14" s="336">
        <f t="shared" si="6"/>
        <v>0</v>
      </c>
      <c r="DQ14" s="336">
        <f t="shared" si="6"/>
        <v>0</v>
      </c>
      <c r="DR14" s="336">
        <f t="shared" si="6"/>
        <v>0</v>
      </c>
      <c r="DS14" s="336">
        <f t="shared" si="6"/>
        <v>0</v>
      </c>
      <c r="DT14" s="336">
        <f t="shared" si="6"/>
        <v>0</v>
      </c>
      <c r="DU14" s="337">
        <f t="shared" si="6"/>
        <v>0</v>
      </c>
      <c r="DV14" s="335">
        <f t="shared" si="7"/>
        <v>0</v>
      </c>
      <c r="DW14" s="336">
        <f t="shared" si="7"/>
        <v>0</v>
      </c>
      <c r="DX14" s="336">
        <f t="shared" si="7"/>
        <v>0</v>
      </c>
      <c r="DY14" s="336">
        <f t="shared" si="7"/>
        <v>0</v>
      </c>
      <c r="DZ14" s="336">
        <f t="shared" si="7"/>
        <v>0</v>
      </c>
      <c r="EA14" s="336">
        <f t="shared" si="7"/>
        <v>0</v>
      </c>
      <c r="EB14" s="336">
        <f t="shared" si="7"/>
        <v>0</v>
      </c>
      <c r="EC14" s="336">
        <f t="shared" si="7"/>
        <v>0</v>
      </c>
      <c r="ED14" s="336">
        <f t="shared" si="7"/>
        <v>0</v>
      </c>
      <c r="EE14" s="336">
        <f t="shared" si="7"/>
        <v>0</v>
      </c>
      <c r="EF14" s="336">
        <f t="shared" si="7"/>
        <v>0</v>
      </c>
      <c r="EG14" s="337">
        <f t="shared" si="7"/>
        <v>0</v>
      </c>
      <c r="EH14" s="335">
        <f t="shared" si="8"/>
        <v>0</v>
      </c>
      <c r="EI14" s="336">
        <f t="shared" si="8"/>
        <v>0</v>
      </c>
      <c r="EJ14" s="336">
        <f t="shared" si="8"/>
        <v>0</v>
      </c>
      <c r="EK14" s="336">
        <f t="shared" si="8"/>
        <v>0</v>
      </c>
      <c r="EL14" s="336">
        <f t="shared" si="8"/>
        <v>0</v>
      </c>
      <c r="EM14" s="336">
        <f t="shared" si="8"/>
        <v>0</v>
      </c>
      <c r="EN14" s="336">
        <f t="shared" si="8"/>
        <v>0</v>
      </c>
      <c r="EO14" s="336">
        <f t="shared" si="8"/>
        <v>0</v>
      </c>
      <c r="EP14" s="336">
        <f t="shared" si="8"/>
        <v>0</v>
      </c>
      <c r="EQ14" s="336">
        <f t="shared" si="8"/>
        <v>0</v>
      </c>
      <c r="ER14" s="336">
        <f t="shared" si="8"/>
        <v>0</v>
      </c>
      <c r="ES14" s="337">
        <f t="shared" si="8"/>
        <v>0</v>
      </c>
      <c r="ET14" s="335">
        <f t="shared" si="9"/>
        <v>0</v>
      </c>
      <c r="EU14" s="336">
        <f t="shared" si="9"/>
        <v>0</v>
      </c>
      <c r="EV14" s="336">
        <f t="shared" si="9"/>
        <v>0</v>
      </c>
      <c r="EW14" s="336">
        <f t="shared" si="9"/>
        <v>0</v>
      </c>
      <c r="EX14" s="336">
        <f t="shared" si="9"/>
        <v>0</v>
      </c>
      <c r="EY14" s="336">
        <f t="shared" si="9"/>
        <v>0</v>
      </c>
      <c r="EZ14" s="336">
        <f t="shared" si="9"/>
        <v>0</v>
      </c>
      <c r="FA14" s="336">
        <f t="shared" si="9"/>
        <v>0</v>
      </c>
      <c r="FB14" s="336">
        <f t="shared" si="9"/>
        <v>0</v>
      </c>
      <c r="FC14" s="336">
        <f t="shared" si="9"/>
        <v>0</v>
      </c>
      <c r="FD14" s="336">
        <f t="shared" si="9"/>
        <v>0</v>
      </c>
      <c r="FE14" s="337">
        <f t="shared" si="9"/>
        <v>0</v>
      </c>
      <c r="FF14" s="335">
        <f t="shared" si="10"/>
        <v>0</v>
      </c>
      <c r="FG14" s="336">
        <f t="shared" si="10"/>
        <v>0</v>
      </c>
      <c r="FH14" s="336">
        <f t="shared" si="10"/>
        <v>0</v>
      </c>
      <c r="FI14" s="336">
        <f t="shared" si="10"/>
        <v>0</v>
      </c>
      <c r="FJ14" s="336">
        <f t="shared" si="10"/>
        <v>0</v>
      </c>
      <c r="FK14" s="336">
        <f t="shared" si="10"/>
        <v>0</v>
      </c>
      <c r="FL14" s="336">
        <f t="shared" si="10"/>
        <v>0</v>
      </c>
      <c r="FM14" s="336">
        <f t="shared" si="10"/>
        <v>0</v>
      </c>
      <c r="FN14" s="336">
        <f t="shared" si="10"/>
        <v>0</v>
      </c>
      <c r="FO14" s="336">
        <f t="shared" si="10"/>
        <v>0</v>
      </c>
      <c r="FP14" s="336">
        <f t="shared" si="10"/>
        <v>0</v>
      </c>
      <c r="FQ14" s="337">
        <f t="shared" si="10"/>
        <v>0</v>
      </c>
    </row>
    <row r="15" spans="1:173" x14ac:dyDescent="0.2">
      <c r="A15" s="74" t="str">
        <f t="shared" si="21"/>
        <v xml:space="preserve"> - </v>
      </c>
      <c r="B15" s="112"/>
      <c r="C15" s="171" t="s">
        <v>306</v>
      </c>
      <c r="D15" s="366" t="str">
        <f>IF(ISBLANK(EMISSIONS_3!D15), " ", EMISSIONS_3!D15)</f>
        <v xml:space="preserve"> </v>
      </c>
      <c r="E15" s="366" t="str">
        <f>IF(ISBLANK(EMISSIONS_3!E15), " ", EMISSIONS_3!E15)</f>
        <v xml:space="preserve"> </v>
      </c>
      <c r="F15" s="366" t="str">
        <f>IF(ISBLANK(EMISSIONS_3!F15), " ", EMISSIONS_3!F15)</f>
        <v xml:space="preserve"> </v>
      </c>
      <c r="G15" s="367"/>
      <c r="H15" s="368"/>
      <c r="I15" s="33" t="s">
        <v>299</v>
      </c>
      <c r="J15" s="367"/>
      <c r="K15" s="33">
        <f t="shared" si="22"/>
        <v>1</v>
      </c>
      <c r="L15" s="33">
        <f t="shared" si="23"/>
        <v>0</v>
      </c>
      <c r="M15" s="367">
        <v>0</v>
      </c>
      <c r="N15" s="373">
        <v>0</v>
      </c>
      <c r="O15" s="299"/>
      <c r="P15" s="300"/>
      <c r="Q15" s="73" t="str">
        <f t="shared" si="13"/>
        <v>Enter vessel info</v>
      </c>
      <c r="R15" s="79" t="str">
        <f t="shared" si="14"/>
        <v>Enter vessel info</v>
      </c>
      <c r="S15" s="79" t="str">
        <f t="shared" si="15"/>
        <v>Enter vessel info</v>
      </c>
      <c r="T15" s="79" t="str">
        <f t="shared" si="16"/>
        <v>Enter vessel info</v>
      </c>
      <c r="U15" s="79" t="str">
        <f t="shared" si="17"/>
        <v>Enter vessel info</v>
      </c>
      <c r="V15" s="79" t="str">
        <f t="shared" si="18"/>
        <v>Enter vessel info</v>
      </c>
      <c r="W15" s="79" t="str">
        <f t="shared" si="19"/>
        <v>Enter vessel info</v>
      </c>
      <c r="X15" s="79" t="str">
        <f t="shared" si="20"/>
        <v>Enter vessel info</v>
      </c>
      <c r="Y15" s="78" t="s">
        <v>115</v>
      </c>
      <c r="Z15" s="79" t="s">
        <v>115</v>
      </c>
      <c r="AA15" s="82" t="s">
        <v>115</v>
      </c>
      <c r="AB15" s="76" t="str">
        <f>IF(OR($D15=" ",$E15=" ",$F15=" "),"Enter vessel info",IF(T($H15)&lt;&gt;"","Enter Activity",IF(OR($M15=0,$N15=0),"Enter Run Time",IF((VLOOKUP($F15,'VESSEL FACTORS'!$A$3:$O$5,AB$5,FALSE))="N/A","--",IF($G15=" ",IF(ISERROR(SEARCH("Aux",$E15,1)),($H15*VLOOKUP($F15,'VESSEL FACTORS'!$A$2:$O$5,AB$5,FALSE)*0.0000011023*$M15*$N15*0.82),($H15*VLOOKUP($F15,'VESSEL FACTORS'!$A$2:$O$5,AB$5,FALSE)*0.0000011023*$M15*$N15*1)),IF($G15&lt;21,($H15*VLOOKUP($F15,'VESSEL FACTORS'!$A$2:$O$5,AB$5,FALSE)*0.0000011023*$M15*$N15*VLOOKUP($G15,'VESSEL FACTORS'!$A$16:$L$36,AB$5,FALSE)),($H15*VLOOKUP($F15,'VESSEL FACTORS'!$A$3:$O$5,AB$5,FALSE)*0.0000011023*$M15*$N15*($G15/100))))))))</f>
        <v>Enter vessel info</v>
      </c>
      <c r="AC15" s="76" t="str">
        <f>IF(OR($D15=" ",$E15=" ",$F15=" "),"Enter vessel info",IF(T($H15)&lt;&gt;"","Enter Activity",IF(OR($M15=0,$N15=0),"Enter Run Time",IF((VLOOKUP($F15,'VESSEL FACTORS'!$A$3:$O$5,AC$5,FALSE))="N/A","--",IF($G15=" ",IF(ISERROR(SEARCH("Aux",$E15,1)),($H15*VLOOKUP($F15,'VESSEL FACTORS'!$A$2:$O$5,AC$5,FALSE)*0.0000011023*$M15*$N15*0.82),($H15*VLOOKUP($F15,'VESSEL FACTORS'!$A$2:$O$5,AC$5,FALSE)*0.0000011023*$M15*$N15*1)),IF($G15&lt;21,($H15*VLOOKUP($F15,'VESSEL FACTORS'!$A$2:$O$5,AC$5,FALSE)*0.0000011023*$M15*$N15*VLOOKUP($G15,'VESSEL FACTORS'!$A$16:$L$36,AC$5,FALSE)),($H15*VLOOKUP($F15,'VESSEL FACTORS'!$A$3:$O$5,AC$5,FALSE)*0.0000011023*$M15*$N15*($G15/100))))))))</f>
        <v>Enter vessel info</v>
      </c>
      <c r="AD15" s="76" t="str">
        <f>IF(OR($D15=" ",$E15=" ",$F15=" "),"Enter vessel info",IF(T($H15)&lt;&gt;"","Enter Activity",IF(OR($M15=0,$N15=0),"Enter Run Time",IF((VLOOKUP($F15,'VESSEL FACTORS'!$A$3:$O$5,AD$5,FALSE))="N/A","--",IF($G15=" ",IF(ISERROR(SEARCH("Aux",$E15,1)),($H15*VLOOKUP($F15,'VESSEL FACTORS'!$A$2:$O$5,AD$5,FALSE)*0.0000011023*$M15*$N15*0.82),($H15*VLOOKUP($F15,'VESSEL FACTORS'!$A$2:$O$5,AD$5,FALSE)*0.0000011023*$M15*$N15*1)),IF($G15&lt;21,($H15*VLOOKUP($F15,'VESSEL FACTORS'!$A$2:$O$5,AD$5,FALSE)*0.0000011023*$M15*$N15*VLOOKUP($G15,'VESSEL FACTORS'!$A$16:$L$36,AD$5,FALSE)),($H15*VLOOKUP($F15,'VESSEL FACTORS'!$A$3:$O$5,AD$5,FALSE)*0.0000011023*$M15*$N15*($G15/100))))))))</f>
        <v>Enter vessel info</v>
      </c>
      <c r="AE15" s="76" t="str">
        <f>IF(OR($D15=" ",$E15=" ",$F15=" "),"Enter vessel info",IF(T($H15)&lt;&gt;"","Enter Activity",IF(OR($M15=0,$N15=0),"Enter Run Time",IF((VLOOKUP($F15,'VESSEL FACTORS'!$A$3:$O$5,AE$5,FALSE))="N/A","--",IF($G15=" ",IF(ISERROR(SEARCH("Aux",$E15,1)),($H15*VLOOKUP($F15,'VESSEL FACTORS'!$A$2:$O$5,AE$5,FALSE)*0.0000011023*$M15*$N15*0.82),($H15*VLOOKUP($F15,'VESSEL FACTORS'!$A$2:$O$5,AE$5,FALSE)*0.0000011023*$M15*$N15*1)),IF($G15&lt;21,($H15*VLOOKUP($F15,'VESSEL FACTORS'!$A$2:$O$5,AE$5,FALSE)*0.0000011023*$M15*$N15*VLOOKUP($G15,'VESSEL FACTORS'!$A$16:$L$36,AE$5,FALSE)),($H15*VLOOKUP($F15,'VESSEL FACTORS'!$A$3:$O$5,AE$5,FALSE)*0.0000011023*$M15*$N15*($G15/100))))))))</f>
        <v>Enter vessel info</v>
      </c>
      <c r="AF15" s="76" t="str">
        <f>IF(OR($D15=" ",$E15=" ",$F15=" "),"Enter vessel info",IF(T($H15)&lt;&gt;"","Enter Activity",IF(OR($M15=0,$N15=0),"Enter Run Time",IF((VLOOKUP($F15,'VESSEL FACTORS'!$A$3:$O$5,AF$5,FALSE))="N/A","--",IF($G15=" ",IF(ISERROR(SEARCH("Aux",$E15,1)),($H15*VLOOKUP($F15,'VESSEL FACTORS'!$A$2:$O$5,AF$5,FALSE)*0.0000011023*$M15*$N15*0.82),($H15*VLOOKUP($F15,'VESSEL FACTORS'!$A$2:$O$5,AF$5,FALSE)*0.0000011023*$M15*$N15*1)),IF($G15&lt;21,($H15*VLOOKUP($F15,'VESSEL FACTORS'!$A$2:$O$5,AF$5,FALSE)*0.0000011023*$M15*$N15*VLOOKUP($G15,'VESSEL FACTORS'!$A$16:$L$36,AF$5,FALSE)),($H15*VLOOKUP($F15,'VESSEL FACTORS'!$A$3:$O$5,AF$5,FALSE)*0.0000011023*$M15*$N15*($G15/100))))))))</f>
        <v>Enter vessel info</v>
      </c>
      <c r="AG15" s="76" t="str">
        <f>IF(OR($D15=" ",$E15=" ",$F15=" "),"Enter vessel info",IF(T($H15)&lt;&gt;"","Enter Activity",IF(OR($M15=0,$N15=0),"Enter Run Time",IF((VLOOKUP($F15,'VESSEL FACTORS'!$A$3:$O$5,AG$5,FALSE))="N/A","--",IF($G15=" ",IF(ISERROR(SEARCH("Aux",$E15,1)),($H15*VLOOKUP($F15,'VESSEL FACTORS'!$A$2:$O$5,AG$5,FALSE)*0.0000011023*$M15*$N15*0.82),($H15*VLOOKUP($F15,'VESSEL FACTORS'!$A$2:$O$5,AG$5,FALSE)*0.0000011023*$M15*$N15*1)),IF($G15&lt;21,($H15*VLOOKUP($F15,'VESSEL FACTORS'!$A$2:$O$5,AG$5,FALSE)*0.0000011023*$M15*$N15*VLOOKUP($G15,'VESSEL FACTORS'!$A$16:$L$36,AG$5,FALSE)),($H15*VLOOKUP($F15,'VESSEL FACTORS'!$A$3:$O$5,AG$5,FALSE)*0.0000011023*$M15*$N15*($G15/100))))))))</f>
        <v>Enter vessel info</v>
      </c>
      <c r="AH15" s="76" t="str">
        <f>IF(OR($D15=" ",$E15=" ",$F15=" "),"Enter vessel info",IF(T($H15)&lt;&gt;"","Enter Activity",IF(OR($M15=0,$N15=0),"Enter Run Time",IF((VLOOKUP($F15,'VESSEL FACTORS'!$A$3:$O$5,AH$5,FALSE))="N/A","--",IF($G15=" ",IF(ISERROR(SEARCH("Aux",$E15,1)),($H15*VLOOKUP($F15,'VESSEL FACTORS'!$A$2:$O$5,AH$5,FALSE)*0.0000011023*$M15*$N15*0.82),($H15*VLOOKUP($F15,'VESSEL FACTORS'!$A$2:$O$5,AH$5,FALSE)*0.0000011023*$M15*$N15*1)),IF($G15&lt;21,($H15*VLOOKUP($F15,'VESSEL FACTORS'!$A$2:$O$5,AH$5,FALSE)*0.0000011023*$M15*$N15*VLOOKUP($G15,'VESSEL FACTORS'!$A$16:$L$36,AH$5,FALSE)),($H15*VLOOKUP($F15,'VESSEL FACTORS'!$A$3:$O$5,AH$5,FALSE)*0.0000011023*$M15*$N15*($G15/100))))))))</f>
        <v>Enter vessel info</v>
      </c>
      <c r="AI15" s="76" t="str">
        <f>IF(OR($D15=" ",$E15=" ",$F15=" "),"Enter vessel info",IF(T($H15)&lt;&gt;"","Enter Activity",IF(OR($M15=0,$N15=0),"Enter Run Time",IF((VLOOKUP($F15,'VESSEL FACTORS'!$A$3:$O$5,AI$5,FALSE))="N/A","--",IF($G15=" ",IF(ISERROR(SEARCH("Aux",$E15,1)),($H15*VLOOKUP($F15,'VESSEL FACTORS'!$A$2:$O$5,AI$5,FALSE)*0.0000011023*$M15*$N15*0.82),($H15*VLOOKUP($F15,'VESSEL FACTORS'!$A$2:$O$5,AI$5,FALSE)*0.0000011023*$M15*$N15*1)),IF($G15&lt;21,($H15*VLOOKUP($F15,'VESSEL FACTORS'!$A$2:$O$5,AI$5,FALSE)*0.0000011023*$M15*$N15*VLOOKUP($G15,'VESSEL FACTORS'!$A$16:$L$36,AI$5,FALSE)),($H15*VLOOKUP($F15,'VESSEL FACTORS'!$A$3:$O$5,AI$5,FALSE)*0.0000011023*$M15*$N15*($G15/100))))))))</f>
        <v>Enter vessel info</v>
      </c>
      <c r="AJ15" s="76" t="str">
        <f>IF(OR($D15=" ",$E15=" ",$F15=" "),"Enter vessel info",IF(T($H15)&lt;&gt;"","Enter Activity",IF(OR($M15=0,$N15=0),"Enter Run Time",IF((VLOOKUP($F15,'VESSEL FACTORS'!$A$3:$O$5,AJ$5,FALSE))="N/A","--",IF($G15=" ",IF(ISERROR(SEARCH("Aux",$E15,1)),($H15*VLOOKUP($F15,'VESSEL FACTORS'!$A$2:$O$5,AJ$5,FALSE)*0.0000011023*$M15*$N15*0.82),($H15*VLOOKUP($F15,'VESSEL FACTORS'!$A$2:$O$5,AJ$5,FALSE)*0.0000011023*$M15*$N15*1)),IF($G15&lt;21,($H15*VLOOKUP($F15,'VESSEL FACTORS'!$A$2:$O$5,AJ$5,FALSE)*0.0000011023*$M15*$N15*VLOOKUP($G15,'VESSEL FACTORS'!$A$16:$L$36,AJ$5,FALSE)),($H15*VLOOKUP($F15,'VESSEL FACTORS'!$A$3:$O$5,AJ$5,FALSE)*0.0000011023*$M15*$N15*($G15/100))))))))</f>
        <v>Enter vessel info</v>
      </c>
      <c r="AK15" s="76" t="str">
        <f>IF(OR($D15=" ",$E15=" ",$F15=" "),"Enter vessel info",IF(T($H15)&lt;&gt;"","Enter Activity",IF(OR($M15=0,$N15=0),"Enter Run Time",IF((VLOOKUP($F15,'VESSEL FACTORS'!$A$3:$O$5,AK$5,FALSE))="N/A","--",IF($G15=" ",IF(ISERROR(SEARCH("Aux",$E15,1)),($H15*VLOOKUP($F15,'VESSEL FACTORS'!$A$2:$O$5,AK$5,FALSE)*0.0000011023*$M15*$N15*0.82),($H15*VLOOKUP($F15,'VESSEL FACTORS'!$A$2:$O$5,AK$5,FALSE)*0.0000011023*$M15*$N15*1)),IF($G15&lt;21,($H15*VLOOKUP($F15,'VESSEL FACTORS'!$A$2:$O$5,AK$5,FALSE)*0.0000011023*$M15*$N15*VLOOKUP($G15,'VESSEL FACTORS'!$A$16:$L$36,AK$5,FALSE)),($H15*VLOOKUP($F15,'VESSEL FACTORS'!$A$3:$O$5,AK$5,FALSE)*0.0000011023*$M15*$N15*($G15/100))))))))</f>
        <v>Enter vessel info</v>
      </c>
      <c r="AL15" s="67" t="str">
        <f>IF(OR($D15=" ",$E15=" ",$F15=" "),"Enter vessel info",IF(T($H15)&lt;&gt;"","Enter Activity",IF(OR($M15=0,$N15=0),"Enter Run Time",IF((VLOOKUP($F15,'VESSEL FACTORS'!$A$3:$O$5,AL$5,FALSE))="N/A","--",IF($G15=" ",IF(ISERROR(SEARCH("Aux",$E15,1)),($H15*VLOOKUP($F15,'VESSEL FACTORS'!$A$2:$O$5,AL$5,FALSE)*0.0000011023*$M15*$N15*0.82),($H15*VLOOKUP($F15,'VESSEL FACTORS'!$A$2:$O$5,AL$5,FALSE)*0.0000011023*$M15*$N15*1)),IF($G15&lt;21,($H15*VLOOKUP($F15,'VESSEL FACTORS'!$A$2:$O$5,AL$5,FALSE)*0.0000011023*$M15*$N15*VLOOKUP($G15,'VESSEL FACTORS'!$A$16:$L$36,AL$5,FALSE)),($H15*VLOOKUP($F15,'VESSEL FACTORS'!$A$3:$O$5,AL$5,FALSE)*0.0000011023*$M15*$N15*($G15/100))))))))</f>
        <v>Enter vessel info</v>
      </c>
      <c r="AM15" s="74"/>
      <c r="AO15" s="74">
        <f>MONTH(EMISSIONS_1!P15)-MONTH(EMISSIONS_1!O15)+1</f>
        <v>1</v>
      </c>
      <c r="AP15" s="335">
        <f t="shared" si="12"/>
        <v>0</v>
      </c>
      <c r="AQ15" s="336">
        <f t="shared" si="0"/>
        <v>0</v>
      </c>
      <c r="AR15" s="336">
        <f t="shared" si="0"/>
        <v>0</v>
      </c>
      <c r="AS15" s="336">
        <f t="shared" si="0"/>
        <v>0</v>
      </c>
      <c r="AT15" s="336">
        <f t="shared" si="0"/>
        <v>0</v>
      </c>
      <c r="AU15" s="336">
        <f t="shared" si="0"/>
        <v>0</v>
      </c>
      <c r="AV15" s="336">
        <f t="shared" si="0"/>
        <v>0</v>
      </c>
      <c r="AW15" s="336">
        <f t="shared" si="0"/>
        <v>0</v>
      </c>
      <c r="AX15" s="336">
        <f t="shared" si="0"/>
        <v>0</v>
      </c>
      <c r="AY15" s="336">
        <f t="shared" si="0"/>
        <v>0</v>
      </c>
      <c r="AZ15" s="336">
        <f t="shared" si="0"/>
        <v>0</v>
      </c>
      <c r="BA15" s="337">
        <f t="shared" si="0"/>
        <v>0</v>
      </c>
      <c r="BB15" s="335">
        <f t="shared" si="1"/>
        <v>0</v>
      </c>
      <c r="BC15" s="336">
        <f t="shared" si="1"/>
        <v>0</v>
      </c>
      <c r="BD15" s="336">
        <f t="shared" si="1"/>
        <v>0</v>
      </c>
      <c r="BE15" s="336">
        <f t="shared" si="1"/>
        <v>0</v>
      </c>
      <c r="BF15" s="336">
        <f t="shared" si="1"/>
        <v>0</v>
      </c>
      <c r="BG15" s="336">
        <f t="shared" si="1"/>
        <v>0</v>
      </c>
      <c r="BH15" s="336">
        <f t="shared" si="1"/>
        <v>0</v>
      </c>
      <c r="BI15" s="336">
        <f t="shared" si="1"/>
        <v>0</v>
      </c>
      <c r="BJ15" s="336">
        <f t="shared" si="1"/>
        <v>0</v>
      </c>
      <c r="BK15" s="336">
        <f t="shared" si="1"/>
        <v>0</v>
      </c>
      <c r="BL15" s="336">
        <f t="shared" si="1"/>
        <v>0</v>
      </c>
      <c r="BM15" s="337">
        <f t="shared" si="1"/>
        <v>0</v>
      </c>
      <c r="BN15" s="335">
        <f t="shared" si="2"/>
        <v>0</v>
      </c>
      <c r="BO15" s="336">
        <f t="shared" si="2"/>
        <v>0</v>
      </c>
      <c r="BP15" s="336">
        <f t="shared" si="2"/>
        <v>0</v>
      </c>
      <c r="BQ15" s="336">
        <f t="shared" si="2"/>
        <v>0</v>
      </c>
      <c r="BR15" s="336">
        <f t="shared" si="2"/>
        <v>0</v>
      </c>
      <c r="BS15" s="336">
        <f t="shared" si="2"/>
        <v>0</v>
      </c>
      <c r="BT15" s="336">
        <f t="shared" si="2"/>
        <v>0</v>
      </c>
      <c r="BU15" s="336">
        <f t="shared" si="2"/>
        <v>0</v>
      </c>
      <c r="BV15" s="336">
        <f t="shared" si="2"/>
        <v>0</v>
      </c>
      <c r="BW15" s="336">
        <f t="shared" si="2"/>
        <v>0</v>
      </c>
      <c r="BX15" s="336">
        <f t="shared" si="2"/>
        <v>0</v>
      </c>
      <c r="BY15" s="337">
        <f t="shared" si="2"/>
        <v>0</v>
      </c>
      <c r="BZ15" s="335">
        <f t="shared" si="3"/>
        <v>0</v>
      </c>
      <c r="CA15" s="336">
        <f t="shared" si="3"/>
        <v>0</v>
      </c>
      <c r="CB15" s="336">
        <f t="shared" si="3"/>
        <v>0</v>
      </c>
      <c r="CC15" s="336">
        <f t="shared" si="3"/>
        <v>0</v>
      </c>
      <c r="CD15" s="336">
        <f t="shared" si="3"/>
        <v>0</v>
      </c>
      <c r="CE15" s="336">
        <f t="shared" si="3"/>
        <v>0</v>
      </c>
      <c r="CF15" s="336">
        <f t="shared" si="3"/>
        <v>0</v>
      </c>
      <c r="CG15" s="336">
        <f t="shared" si="3"/>
        <v>0</v>
      </c>
      <c r="CH15" s="336">
        <f t="shared" si="3"/>
        <v>0</v>
      </c>
      <c r="CI15" s="336">
        <f t="shared" si="3"/>
        <v>0</v>
      </c>
      <c r="CJ15" s="336">
        <f t="shared" si="3"/>
        <v>0</v>
      </c>
      <c r="CK15" s="337">
        <f t="shared" si="3"/>
        <v>0</v>
      </c>
      <c r="CL15" s="335">
        <f t="shared" si="4"/>
        <v>0</v>
      </c>
      <c r="CM15" s="336">
        <f t="shared" si="4"/>
        <v>0</v>
      </c>
      <c r="CN15" s="336">
        <f t="shared" si="4"/>
        <v>0</v>
      </c>
      <c r="CO15" s="336">
        <f t="shared" si="4"/>
        <v>0</v>
      </c>
      <c r="CP15" s="336">
        <f t="shared" si="4"/>
        <v>0</v>
      </c>
      <c r="CQ15" s="336">
        <f t="shared" si="4"/>
        <v>0</v>
      </c>
      <c r="CR15" s="336">
        <f t="shared" si="4"/>
        <v>0</v>
      </c>
      <c r="CS15" s="336">
        <f t="shared" si="4"/>
        <v>0</v>
      </c>
      <c r="CT15" s="336">
        <f t="shared" si="4"/>
        <v>0</v>
      </c>
      <c r="CU15" s="336">
        <f t="shared" si="4"/>
        <v>0</v>
      </c>
      <c r="CV15" s="336">
        <f t="shared" si="4"/>
        <v>0</v>
      </c>
      <c r="CW15" s="337">
        <f t="shared" si="4"/>
        <v>0</v>
      </c>
      <c r="CX15" s="335">
        <f t="shared" si="5"/>
        <v>0</v>
      </c>
      <c r="CY15" s="336">
        <f t="shared" si="5"/>
        <v>0</v>
      </c>
      <c r="CZ15" s="336">
        <f t="shared" si="5"/>
        <v>0</v>
      </c>
      <c r="DA15" s="336">
        <f t="shared" si="5"/>
        <v>0</v>
      </c>
      <c r="DB15" s="336">
        <f t="shared" si="5"/>
        <v>0</v>
      </c>
      <c r="DC15" s="336">
        <f t="shared" si="5"/>
        <v>0</v>
      </c>
      <c r="DD15" s="336">
        <f t="shared" si="5"/>
        <v>0</v>
      </c>
      <c r="DE15" s="336">
        <f t="shared" si="5"/>
        <v>0</v>
      </c>
      <c r="DF15" s="336">
        <f t="shared" si="5"/>
        <v>0</v>
      </c>
      <c r="DG15" s="336">
        <f t="shared" si="5"/>
        <v>0</v>
      </c>
      <c r="DH15" s="336">
        <f t="shared" si="5"/>
        <v>0</v>
      </c>
      <c r="DI15" s="337">
        <f t="shared" si="5"/>
        <v>0</v>
      </c>
      <c r="DJ15" s="335">
        <f t="shared" si="6"/>
        <v>0</v>
      </c>
      <c r="DK15" s="336">
        <f t="shared" si="6"/>
        <v>0</v>
      </c>
      <c r="DL15" s="336">
        <f t="shared" si="6"/>
        <v>0</v>
      </c>
      <c r="DM15" s="336">
        <f t="shared" si="6"/>
        <v>0</v>
      </c>
      <c r="DN15" s="336">
        <f t="shared" si="6"/>
        <v>0</v>
      </c>
      <c r="DO15" s="336">
        <f t="shared" si="6"/>
        <v>0</v>
      </c>
      <c r="DP15" s="336">
        <f t="shared" si="6"/>
        <v>0</v>
      </c>
      <c r="DQ15" s="336">
        <f t="shared" si="6"/>
        <v>0</v>
      </c>
      <c r="DR15" s="336">
        <f t="shared" si="6"/>
        <v>0</v>
      </c>
      <c r="DS15" s="336">
        <f t="shared" si="6"/>
        <v>0</v>
      </c>
      <c r="DT15" s="336">
        <f t="shared" si="6"/>
        <v>0</v>
      </c>
      <c r="DU15" s="337">
        <f t="shared" si="6"/>
        <v>0</v>
      </c>
      <c r="DV15" s="335">
        <f t="shared" si="7"/>
        <v>0</v>
      </c>
      <c r="DW15" s="336">
        <f t="shared" si="7"/>
        <v>0</v>
      </c>
      <c r="DX15" s="336">
        <f t="shared" si="7"/>
        <v>0</v>
      </c>
      <c r="DY15" s="336">
        <f t="shared" si="7"/>
        <v>0</v>
      </c>
      <c r="DZ15" s="336">
        <f t="shared" si="7"/>
        <v>0</v>
      </c>
      <c r="EA15" s="336">
        <f t="shared" si="7"/>
        <v>0</v>
      </c>
      <c r="EB15" s="336">
        <f t="shared" si="7"/>
        <v>0</v>
      </c>
      <c r="EC15" s="336">
        <f t="shared" si="7"/>
        <v>0</v>
      </c>
      <c r="ED15" s="336">
        <f t="shared" si="7"/>
        <v>0</v>
      </c>
      <c r="EE15" s="336">
        <f t="shared" si="7"/>
        <v>0</v>
      </c>
      <c r="EF15" s="336">
        <f t="shared" si="7"/>
        <v>0</v>
      </c>
      <c r="EG15" s="337">
        <f t="shared" si="7"/>
        <v>0</v>
      </c>
      <c r="EH15" s="335">
        <f t="shared" si="8"/>
        <v>0</v>
      </c>
      <c r="EI15" s="336">
        <f t="shared" si="8"/>
        <v>0</v>
      </c>
      <c r="EJ15" s="336">
        <f t="shared" si="8"/>
        <v>0</v>
      </c>
      <c r="EK15" s="336">
        <f t="shared" si="8"/>
        <v>0</v>
      </c>
      <c r="EL15" s="336">
        <f t="shared" si="8"/>
        <v>0</v>
      </c>
      <c r="EM15" s="336">
        <f t="shared" si="8"/>
        <v>0</v>
      </c>
      <c r="EN15" s="336">
        <f t="shared" si="8"/>
        <v>0</v>
      </c>
      <c r="EO15" s="336">
        <f t="shared" si="8"/>
        <v>0</v>
      </c>
      <c r="EP15" s="336">
        <f t="shared" si="8"/>
        <v>0</v>
      </c>
      <c r="EQ15" s="336">
        <f t="shared" si="8"/>
        <v>0</v>
      </c>
      <c r="ER15" s="336">
        <f t="shared" si="8"/>
        <v>0</v>
      </c>
      <c r="ES15" s="337">
        <f t="shared" si="8"/>
        <v>0</v>
      </c>
      <c r="ET15" s="335">
        <f t="shared" si="9"/>
        <v>0</v>
      </c>
      <c r="EU15" s="336">
        <f t="shared" si="9"/>
        <v>0</v>
      </c>
      <c r="EV15" s="336">
        <f t="shared" si="9"/>
        <v>0</v>
      </c>
      <c r="EW15" s="336">
        <f t="shared" si="9"/>
        <v>0</v>
      </c>
      <c r="EX15" s="336">
        <f t="shared" si="9"/>
        <v>0</v>
      </c>
      <c r="EY15" s="336">
        <f t="shared" si="9"/>
        <v>0</v>
      </c>
      <c r="EZ15" s="336">
        <f t="shared" si="9"/>
        <v>0</v>
      </c>
      <c r="FA15" s="336">
        <f t="shared" si="9"/>
        <v>0</v>
      </c>
      <c r="FB15" s="336">
        <f t="shared" si="9"/>
        <v>0</v>
      </c>
      <c r="FC15" s="336">
        <f t="shared" si="9"/>
        <v>0</v>
      </c>
      <c r="FD15" s="336">
        <f t="shared" si="9"/>
        <v>0</v>
      </c>
      <c r="FE15" s="337">
        <f t="shared" si="9"/>
        <v>0</v>
      </c>
      <c r="FF15" s="335">
        <f t="shared" si="10"/>
        <v>0</v>
      </c>
      <c r="FG15" s="336">
        <f t="shared" si="10"/>
        <v>0</v>
      </c>
      <c r="FH15" s="336">
        <f t="shared" si="10"/>
        <v>0</v>
      </c>
      <c r="FI15" s="336">
        <f t="shared" si="10"/>
        <v>0</v>
      </c>
      <c r="FJ15" s="336">
        <f t="shared" si="10"/>
        <v>0</v>
      </c>
      <c r="FK15" s="336">
        <f t="shared" si="10"/>
        <v>0</v>
      </c>
      <c r="FL15" s="336">
        <f t="shared" si="10"/>
        <v>0</v>
      </c>
      <c r="FM15" s="336">
        <f t="shared" si="10"/>
        <v>0</v>
      </c>
      <c r="FN15" s="336">
        <f t="shared" si="10"/>
        <v>0</v>
      </c>
      <c r="FO15" s="336">
        <f t="shared" si="10"/>
        <v>0</v>
      </c>
      <c r="FP15" s="336">
        <f t="shared" si="10"/>
        <v>0</v>
      </c>
      <c r="FQ15" s="337">
        <f t="shared" si="10"/>
        <v>0</v>
      </c>
    </row>
    <row r="16" spans="1:173" x14ac:dyDescent="0.2">
      <c r="A16" s="74" t="str">
        <f t="shared" si="21"/>
        <v xml:space="preserve"> - </v>
      </c>
      <c r="B16" s="112"/>
      <c r="C16" s="171" t="s">
        <v>306</v>
      </c>
      <c r="D16" s="366" t="str">
        <f>IF(ISBLANK(EMISSIONS_3!D16), " ", EMISSIONS_3!D16)</f>
        <v xml:space="preserve"> </v>
      </c>
      <c r="E16" s="366" t="str">
        <f>IF(ISBLANK(EMISSIONS_3!E16), " ", EMISSIONS_3!E16)</f>
        <v xml:space="preserve"> </v>
      </c>
      <c r="F16" s="366" t="str">
        <f>IF(ISBLANK(EMISSIONS_3!F16), " ", EMISSIONS_3!F16)</f>
        <v xml:space="preserve"> </v>
      </c>
      <c r="G16" s="367"/>
      <c r="H16" s="368"/>
      <c r="I16" s="33" t="s">
        <v>299</v>
      </c>
      <c r="J16" s="367"/>
      <c r="K16" s="33">
        <f t="shared" si="22"/>
        <v>1</v>
      </c>
      <c r="L16" s="33">
        <f t="shared" si="23"/>
        <v>0</v>
      </c>
      <c r="M16" s="367">
        <v>0</v>
      </c>
      <c r="N16" s="373">
        <v>0</v>
      </c>
      <c r="O16" s="299"/>
      <c r="P16" s="300"/>
      <c r="Q16" s="73" t="str">
        <f t="shared" si="13"/>
        <v>Enter vessel info</v>
      </c>
      <c r="R16" s="79" t="str">
        <f t="shared" si="14"/>
        <v>Enter vessel info</v>
      </c>
      <c r="S16" s="79" t="str">
        <f t="shared" si="15"/>
        <v>Enter vessel info</v>
      </c>
      <c r="T16" s="79" t="str">
        <f t="shared" si="16"/>
        <v>Enter vessel info</v>
      </c>
      <c r="U16" s="79" t="str">
        <f t="shared" si="17"/>
        <v>Enter vessel info</v>
      </c>
      <c r="V16" s="79" t="str">
        <f t="shared" si="18"/>
        <v>Enter vessel info</v>
      </c>
      <c r="W16" s="79" t="str">
        <f t="shared" si="19"/>
        <v>Enter vessel info</v>
      </c>
      <c r="X16" s="79" t="str">
        <f t="shared" si="20"/>
        <v>Enter vessel info</v>
      </c>
      <c r="Y16" s="78" t="s">
        <v>115</v>
      </c>
      <c r="Z16" s="79" t="s">
        <v>115</v>
      </c>
      <c r="AA16" s="82" t="s">
        <v>115</v>
      </c>
      <c r="AB16" s="76" t="str">
        <f>IF(OR($D16=" ",$E16=" ",$F16=" "),"Enter vessel info",IF(T($H16)&lt;&gt;"","Enter Activity",IF(OR($M16=0,$N16=0),"Enter Run Time",IF((VLOOKUP($F16,'VESSEL FACTORS'!$A$3:$O$5,AB$5,FALSE))="N/A","--",IF($G16=" ",IF(ISERROR(SEARCH("Aux",$E16,1)),($H16*VLOOKUP($F16,'VESSEL FACTORS'!$A$2:$O$5,AB$5,FALSE)*0.0000011023*$M16*$N16*0.82),($H16*VLOOKUP($F16,'VESSEL FACTORS'!$A$2:$O$5,AB$5,FALSE)*0.0000011023*$M16*$N16*1)),IF($G16&lt;21,($H16*VLOOKUP($F16,'VESSEL FACTORS'!$A$2:$O$5,AB$5,FALSE)*0.0000011023*$M16*$N16*VLOOKUP($G16,'VESSEL FACTORS'!$A$16:$L$36,AB$5,FALSE)),($H16*VLOOKUP($F16,'VESSEL FACTORS'!$A$3:$O$5,AB$5,FALSE)*0.0000011023*$M16*$N16*($G16/100))))))))</f>
        <v>Enter vessel info</v>
      </c>
      <c r="AC16" s="76" t="str">
        <f>IF(OR($D16=" ",$E16=" ",$F16=" "),"Enter vessel info",IF(T($H16)&lt;&gt;"","Enter Activity",IF(OR($M16=0,$N16=0),"Enter Run Time",IF((VLOOKUP($F16,'VESSEL FACTORS'!$A$3:$O$5,AC$5,FALSE))="N/A","--",IF($G16=" ",IF(ISERROR(SEARCH("Aux",$E16,1)),($H16*VLOOKUP($F16,'VESSEL FACTORS'!$A$2:$O$5,AC$5,FALSE)*0.0000011023*$M16*$N16*0.82),($H16*VLOOKUP($F16,'VESSEL FACTORS'!$A$2:$O$5,AC$5,FALSE)*0.0000011023*$M16*$N16*1)),IF($G16&lt;21,($H16*VLOOKUP($F16,'VESSEL FACTORS'!$A$2:$O$5,AC$5,FALSE)*0.0000011023*$M16*$N16*VLOOKUP($G16,'VESSEL FACTORS'!$A$16:$L$36,AC$5,FALSE)),($H16*VLOOKUP($F16,'VESSEL FACTORS'!$A$3:$O$5,AC$5,FALSE)*0.0000011023*$M16*$N16*($G16/100))))))))</f>
        <v>Enter vessel info</v>
      </c>
      <c r="AD16" s="76" t="str">
        <f>IF(OR($D16=" ",$E16=" ",$F16=" "),"Enter vessel info",IF(T($H16)&lt;&gt;"","Enter Activity",IF(OR($M16=0,$N16=0),"Enter Run Time",IF((VLOOKUP($F16,'VESSEL FACTORS'!$A$3:$O$5,AD$5,FALSE))="N/A","--",IF($G16=" ",IF(ISERROR(SEARCH("Aux",$E16,1)),($H16*VLOOKUP($F16,'VESSEL FACTORS'!$A$2:$O$5,AD$5,FALSE)*0.0000011023*$M16*$N16*0.82),($H16*VLOOKUP($F16,'VESSEL FACTORS'!$A$2:$O$5,AD$5,FALSE)*0.0000011023*$M16*$N16*1)),IF($G16&lt;21,($H16*VLOOKUP($F16,'VESSEL FACTORS'!$A$2:$O$5,AD$5,FALSE)*0.0000011023*$M16*$N16*VLOOKUP($G16,'VESSEL FACTORS'!$A$16:$L$36,AD$5,FALSE)),($H16*VLOOKUP($F16,'VESSEL FACTORS'!$A$3:$O$5,AD$5,FALSE)*0.0000011023*$M16*$N16*($G16/100))))))))</f>
        <v>Enter vessel info</v>
      </c>
      <c r="AE16" s="76" t="str">
        <f>IF(OR($D16=" ",$E16=" ",$F16=" "),"Enter vessel info",IF(T($H16)&lt;&gt;"","Enter Activity",IF(OR($M16=0,$N16=0),"Enter Run Time",IF((VLOOKUP($F16,'VESSEL FACTORS'!$A$3:$O$5,AE$5,FALSE))="N/A","--",IF($G16=" ",IF(ISERROR(SEARCH("Aux",$E16,1)),($H16*VLOOKUP($F16,'VESSEL FACTORS'!$A$2:$O$5,AE$5,FALSE)*0.0000011023*$M16*$N16*0.82),($H16*VLOOKUP($F16,'VESSEL FACTORS'!$A$2:$O$5,AE$5,FALSE)*0.0000011023*$M16*$N16*1)),IF($G16&lt;21,($H16*VLOOKUP($F16,'VESSEL FACTORS'!$A$2:$O$5,AE$5,FALSE)*0.0000011023*$M16*$N16*VLOOKUP($G16,'VESSEL FACTORS'!$A$16:$L$36,AE$5,FALSE)),($H16*VLOOKUP($F16,'VESSEL FACTORS'!$A$3:$O$5,AE$5,FALSE)*0.0000011023*$M16*$N16*($G16/100))))))))</f>
        <v>Enter vessel info</v>
      </c>
      <c r="AF16" s="76" t="str">
        <f>IF(OR($D16=" ",$E16=" ",$F16=" "),"Enter vessel info",IF(T($H16)&lt;&gt;"","Enter Activity",IF(OR($M16=0,$N16=0),"Enter Run Time",IF((VLOOKUP($F16,'VESSEL FACTORS'!$A$3:$O$5,AF$5,FALSE))="N/A","--",IF($G16=" ",IF(ISERROR(SEARCH("Aux",$E16,1)),($H16*VLOOKUP($F16,'VESSEL FACTORS'!$A$2:$O$5,AF$5,FALSE)*0.0000011023*$M16*$N16*0.82),($H16*VLOOKUP($F16,'VESSEL FACTORS'!$A$2:$O$5,AF$5,FALSE)*0.0000011023*$M16*$N16*1)),IF($G16&lt;21,($H16*VLOOKUP($F16,'VESSEL FACTORS'!$A$2:$O$5,AF$5,FALSE)*0.0000011023*$M16*$N16*VLOOKUP($G16,'VESSEL FACTORS'!$A$16:$L$36,AF$5,FALSE)),($H16*VLOOKUP($F16,'VESSEL FACTORS'!$A$3:$O$5,AF$5,FALSE)*0.0000011023*$M16*$N16*($G16/100))))))))</f>
        <v>Enter vessel info</v>
      </c>
      <c r="AG16" s="76" t="str">
        <f>IF(OR($D16=" ",$E16=" ",$F16=" "),"Enter vessel info",IF(T($H16)&lt;&gt;"","Enter Activity",IF(OR($M16=0,$N16=0),"Enter Run Time",IF((VLOOKUP($F16,'VESSEL FACTORS'!$A$3:$O$5,AG$5,FALSE))="N/A","--",IF($G16=" ",IF(ISERROR(SEARCH("Aux",$E16,1)),($H16*VLOOKUP($F16,'VESSEL FACTORS'!$A$2:$O$5,AG$5,FALSE)*0.0000011023*$M16*$N16*0.82),($H16*VLOOKUP($F16,'VESSEL FACTORS'!$A$2:$O$5,AG$5,FALSE)*0.0000011023*$M16*$N16*1)),IF($G16&lt;21,($H16*VLOOKUP($F16,'VESSEL FACTORS'!$A$2:$O$5,AG$5,FALSE)*0.0000011023*$M16*$N16*VLOOKUP($G16,'VESSEL FACTORS'!$A$16:$L$36,AG$5,FALSE)),($H16*VLOOKUP($F16,'VESSEL FACTORS'!$A$3:$O$5,AG$5,FALSE)*0.0000011023*$M16*$N16*($G16/100))))))))</f>
        <v>Enter vessel info</v>
      </c>
      <c r="AH16" s="76" t="str">
        <f>IF(OR($D16=" ",$E16=" ",$F16=" "),"Enter vessel info",IF(T($H16)&lt;&gt;"","Enter Activity",IF(OR($M16=0,$N16=0),"Enter Run Time",IF((VLOOKUP($F16,'VESSEL FACTORS'!$A$3:$O$5,AH$5,FALSE))="N/A","--",IF($G16=" ",IF(ISERROR(SEARCH("Aux",$E16,1)),($H16*VLOOKUP($F16,'VESSEL FACTORS'!$A$2:$O$5,AH$5,FALSE)*0.0000011023*$M16*$N16*0.82),($H16*VLOOKUP($F16,'VESSEL FACTORS'!$A$2:$O$5,AH$5,FALSE)*0.0000011023*$M16*$N16*1)),IF($G16&lt;21,($H16*VLOOKUP($F16,'VESSEL FACTORS'!$A$2:$O$5,AH$5,FALSE)*0.0000011023*$M16*$N16*VLOOKUP($G16,'VESSEL FACTORS'!$A$16:$L$36,AH$5,FALSE)),($H16*VLOOKUP($F16,'VESSEL FACTORS'!$A$3:$O$5,AH$5,FALSE)*0.0000011023*$M16*$N16*($G16/100))))))))</f>
        <v>Enter vessel info</v>
      </c>
      <c r="AI16" s="76" t="str">
        <f>IF(OR($D16=" ",$E16=" ",$F16=" "),"Enter vessel info",IF(T($H16)&lt;&gt;"","Enter Activity",IF(OR($M16=0,$N16=0),"Enter Run Time",IF((VLOOKUP($F16,'VESSEL FACTORS'!$A$3:$O$5,AI$5,FALSE))="N/A","--",IF($G16=" ",IF(ISERROR(SEARCH("Aux",$E16,1)),($H16*VLOOKUP($F16,'VESSEL FACTORS'!$A$2:$O$5,AI$5,FALSE)*0.0000011023*$M16*$N16*0.82),($H16*VLOOKUP($F16,'VESSEL FACTORS'!$A$2:$O$5,AI$5,FALSE)*0.0000011023*$M16*$N16*1)),IF($G16&lt;21,($H16*VLOOKUP($F16,'VESSEL FACTORS'!$A$2:$O$5,AI$5,FALSE)*0.0000011023*$M16*$N16*VLOOKUP($G16,'VESSEL FACTORS'!$A$16:$L$36,AI$5,FALSE)),($H16*VLOOKUP($F16,'VESSEL FACTORS'!$A$3:$O$5,AI$5,FALSE)*0.0000011023*$M16*$N16*($G16/100))))))))</f>
        <v>Enter vessel info</v>
      </c>
      <c r="AJ16" s="76" t="str">
        <f>IF(OR($D16=" ",$E16=" ",$F16=" "),"Enter vessel info",IF(T($H16)&lt;&gt;"","Enter Activity",IF(OR($M16=0,$N16=0),"Enter Run Time",IF((VLOOKUP($F16,'VESSEL FACTORS'!$A$3:$O$5,AJ$5,FALSE))="N/A","--",IF($G16=" ",IF(ISERROR(SEARCH("Aux",$E16,1)),($H16*VLOOKUP($F16,'VESSEL FACTORS'!$A$2:$O$5,AJ$5,FALSE)*0.0000011023*$M16*$N16*0.82),($H16*VLOOKUP($F16,'VESSEL FACTORS'!$A$2:$O$5,AJ$5,FALSE)*0.0000011023*$M16*$N16*1)),IF($G16&lt;21,($H16*VLOOKUP($F16,'VESSEL FACTORS'!$A$2:$O$5,AJ$5,FALSE)*0.0000011023*$M16*$N16*VLOOKUP($G16,'VESSEL FACTORS'!$A$16:$L$36,AJ$5,FALSE)),($H16*VLOOKUP($F16,'VESSEL FACTORS'!$A$3:$O$5,AJ$5,FALSE)*0.0000011023*$M16*$N16*($G16/100))))))))</f>
        <v>Enter vessel info</v>
      </c>
      <c r="AK16" s="76" t="str">
        <f>IF(OR($D16=" ",$E16=" ",$F16=" "),"Enter vessel info",IF(T($H16)&lt;&gt;"","Enter Activity",IF(OR($M16=0,$N16=0),"Enter Run Time",IF((VLOOKUP($F16,'VESSEL FACTORS'!$A$3:$O$5,AK$5,FALSE))="N/A","--",IF($G16=" ",IF(ISERROR(SEARCH("Aux",$E16,1)),($H16*VLOOKUP($F16,'VESSEL FACTORS'!$A$2:$O$5,AK$5,FALSE)*0.0000011023*$M16*$N16*0.82),($H16*VLOOKUP($F16,'VESSEL FACTORS'!$A$2:$O$5,AK$5,FALSE)*0.0000011023*$M16*$N16*1)),IF($G16&lt;21,($H16*VLOOKUP($F16,'VESSEL FACTORS'!$A$2:$O$5,AK$5,FALSE)*0.0000011023*$M16*$N16*VLOOKUP($G16,'VESSEL FACTORS'!$A$16:$L$36,AK$5,FALSE)),($H16*VLOOKUP($F16,'VESSEL FACTORS'!$A$3:$O$5,AK$5,FALSE)*0.0000011023*$M16*$N16*($G16/100))))))))</f>
        <v>Enter vessel info</v>
      </c>
      <c r="AL16" s="67" t="str">
        <f>IF(OR($D16=" ",$E16=" ",$F16=" "),"Enter vessel info",IF(T($H16)&lt;&gt;"","Enter Activity",IF(OR($M16=0,$N16=0),"Enter Run Time",IF((VLOOKUP($F16,'VESSEL FACTORS'!$A$3:$O$5,AL$5,FALSE))="N/A","--",IF($G16=" ",IF(ISERROR(SEARCH("Aux",$E16,1)),($H16*VLOOKUP($F16,'VESSEL FACTORS'!$A$2:$O$5,AL$5,FALSE)*0.0000011023*$M16*$N16*0.82),($H16*VLOOKUP($F16,'VESSEL FACTORS'!$A$2:$O$5,AL$5,FALSE)*0.0000011023*$M16*$N16*1)),IF($G16&lt;21,($H16*VLOOKUP($F16,'VESSEL FACTORS'!$A$2:$O$5,AL$5,FALSE)*0.0000011023*$M16*$N16*VLOOKUP($G16,'VESSEL FACTORS'!$A$16:$L$36,AL$5,FALSE)),($H16*VLOOKUP($F16,'VESSEL FACTORS'!$A$3:$O$5,AL$5,FALSE)*0.0000011023*$M16*$N16*($G16/100))))))))</f>
        <v>Enter vessel info</v>
      </c>
      <c r="AM16" s="74"/>
      <c r="AO16" s="74">
        <f>MONTH(EMISSIONS_1!P16)-MONTH(EMISSIONS_1!O16)+1</f>
        <v>1</v>
      </c>
      <c r="AP16" s="335">
        <f t="shared" si="12"/>
        <v>0</v>
      </c>
      <c r="AQ16" s="336">
        <f t="shared" si="0"/>
        <v>0</v>
      </c>
      <c r="AR16" s="336">
        <f t="shared" si="0"/>
        <v>0</v>
      </c>
      <c r="AS16" s="336">
        <f t="shared" si="0"/>
        <v>0</v>
      </c>
      <c r="AT16" s="336">
        <f t="shared" si="0"/>
        <v>0</v>
      </c>
      <c r="AU16" s="336">
        <f t="shared" si="0"/>
        <v>0</v>
      </c>
      <c r="AV16" s="336">
        <f t="shared" si="0"/>
        <v>0</v>
      </c>
      <c r="AW16" s="336">
        <f t="shared" si="0"/>
        <v>0</v>
      </c>
      <c r="AX16" s="336">
        <f t="shared" si="0"/>
        <v>0</v>
      </c>
      <c r="AY16" s="336">
        <f t="shared" si="0"/>
        <v>0</v>
      </c>
      <c r="AZ16" s="336">
        <f t="shared" si="0"/>
        <v>0</v>
      </c>
      <c r="BA16" s="337">
        <f t="shared" si="0"/>
        <v>0</v>
      </c>
      <c r="BB16" s="335">
        <f t="shared" si="1"/>
        <v>0</v>
      </c>
      <c r="BC16" s="336">
        <f t="shared" si="1"/>
        <v>0</v>
      </c>
      <c r="BD16" s="336">
        <f t="shared" si="1"/>
        <v>0</v>
      </c>
      <c r="BE16" s="336">
        <f t="shared" si="1"/>
        <v>0</v>
      </c>
      <c r="BF16" s="336">
        <f t="shared" si="1"/>
        <v>0</v>
      </c>
      <c r="BG16" s="336">
        <f t="shared" si="1"/>
        <v>0</v>
      </c>
      <c r="BH16" s="336">
        <f t="shared" si="1"/>
        <v>0</v>
      </c>
      <c r="BI16" s="336">
        <f t="shared" si="1"/>
        <v>0</v>
      </c>
      <c r="BJ16" s="336">
        <f t="shared" si="1"/>
        <v>0</v>
      </c>
      <c r="BK16" s="336">
        <f t="shared" si="1"/>
        <v>0</v>
      </c>
      <c r="BL16" s="336">
        <f t="shared" si="1"/>
        <v>0</v>
      </c>
      <c r="BM16" s="337">
        <f t="shared" si="1"/>
        <v>0</v>
      </c>
      <c r="BN16" s="335">
        <f t="shared" si="2"/>
        <v>0</v>
      </c>
      <c r="BO16" s="336">
        <f t="shared" si="2"/>
        <v>0</v>
      </c>
      <c r="BP16" s="336">
        <f t="shared" si="2"/>
        <v>0</v>
      </c>
      <c r="BQ16" s="336">
        <f t="shared" si="2"/>
        <v>0</v>
      </c>
      <c r="BR16" s="336">
        <f t="shared" si="2"/>
        <v>0</v>
      </c>
      <c r="BS16" s="336">
        <f t="shared" si="2"/>
        <v>0</v>
      </c>
      <c r="BT16" s="336">
        <f t="shared" si="2"/>
        <v>0</v>
      </c>
      <c r="BU16" s="336">
        <f t="shared" si="2"/>
        <v>0</v>
      </c>
      <c r="BV16" s="336">
        <f t="shared" si="2"/>
        <v>0</v>
      </c>
      <c r="BW16" s="336">
        <f t="shared" si="2"/>
        <v>0</v>
      </c>
      <c r="BX16" s="336">
        <f t="shared" si="2"/>
        <v>0</v>
      </c>
      <c r="BY16" s="337">
        <f t="shared" si="2"/>
        <v>0</v>
      </c>
      <c r="BZ16" s="335">
        <f t="shared" si="3"/>
        <v>0</v>
      </c>
      <c r="CA16" s="336">
        <f t="shared" si="3"/>
        <v>0</v>
      </c>
      <c r="CB16" s="336">
        <f t="shared" si="3"/>
        <v>0</v>
      </c>
      <c r="CC16" s="336">
        <f t="shared" si="3"/>
        <v>0</v>
      </c>
      <c r="CD16" s="336">
        <f t="shared" si="3"/>
        <v>0</v>
      </c>
      <c r="CE16" s="336">
        <f t="shared" si="3"/>
        <v>0</v>
      </c>
      <c r="CF16" s="336">
        <f t="shared" si="3"/>
        <v>0</v>
      </c>
      <c r="CG16" s="336">
        <f t="shared" si="3"/>
        <v>0</v>
      </c>
      <c r="CH16" s="336">
        <f t="shared" si="3"/>
        <v>0</v>
      </c>
      <c r="CI16" s="336">
        <f t="shared" si="3"/>
        <v>0</v>
      </c>
      <c r="CJ16" s="336">
        <f t="shared" si="3"/>
        <v>0</v>
      </c>
      <c r="CK16" s="337">
        <f t="shared" si="3"/>
        <v>0</v>
      </c>
      <c r="CL16" s="335">
        <f t="shared" si="4"/>
        <v>0</v>
      </c>
      <c r="CM16" s="336">
        <f t="shared" si="4"/>
        <v>0</v>
      </c>
      <c r="CN16" s="336">
        <f t="shared" si="4"/>
        <v>0</v>
      </c>
      <c r="CO16" s="336">
        <f t="shared" si="4"/>
        <v>0</v>
      </c>
      <c r="CP16" s="336">
        <f t="shared" si="4"/>
        <v>0</v>
      </c>
      <c r="CQ16" s="336">
        <f t="shared" si="4"/>
        <v>0</v>
      </c>
      <c r="CR16" s="336">
        <f t="shared" si="4"/>
        <v>0</v>
      </c>
      <c r="CS16" s="336">
        <f t="shared" si="4"/>
        <v>0</v>
      </c>
      <c r="CT16" s="336">
        <f t="shared" si="4"/>
        <v>0</v>
      </c>
      <c r="CU16" s="336">
        <f t="shared" si="4"/>
        <v>0</v>
      </c>
      <c r="CV16" s="336">
        <f t="shared" si="4"/>
        <v>0</v>
      </c>
      <c r="CW16" s="337">
        <f t="shared" si="4"/>
        <v>0</v>
      </c>
      <c r="CX16" s="335">
        <f t="shared" si="5"/>
        <v>0</v>
      </c>
      <c r="CY16" s="336">
        <f t="shared" si="5"/>
        <v>0</v>
      </c>
      <c r="CZ16" s="336">
        <f t="shared" si="5"/>
        <v>0</v>
      </c>
      <c r="DA16" s="336">
        <f t="shared" si="5"/>
        <v>0</v>
      </c>
      <c r="DB16" s="336">
        <f t="shared" si="5"/>
        <v>0</v>
      </c>
      <c r="DC16" s="336">
        <f t="shared" si="5"/>
        <v>0</v>
      </c>
      <c r="DD16" s="336">
        <f t="shared" si="5"/>
        <v>0</v>
      </c>
      <c r="DE16" s="336">
        <f t="shared" si="5"/>
        <v>0</v>
      </c>
      <c r="DF16" s="336">
        <f t="shared" si="5"/>
        <v>0</v>
      </c>
      <c r="DG16" s="336">
        <f t="shared" si="5"/>
        <v>0</v>
      </c>
      <c r="DH16" s="336">
        <f t="shared" si="5"/>
        <v>0</v>
      </c>
      <c r="DI16" s="337">
        <f t="shared" si="5"/>
        <v>0</v>
      </c>
      <c r="DJ16" s="335">
        <f t="shared" si="6"/>
        <v>0</v>
      </c>
      <c r="DK16" s="336">
        <f t="shared" si="6"/>
        <v>0</v>
      </c>
      <c r="DL16" s="336">
        <f t="shared" si="6"/>
        <v>0</v>
      </c>
      <c r="DM16" s="336">
        <f t="shared" si="6"/>
        <v>0</v>
      </c>
      <c r="DN16" s="336">
        <f t="shared" si="6"/>
        <v>0</v>
      </c>
      <c r="DO16" s="336">
        <f t="shared" si="6"/>
        <v>0</v>
      </c>
      <c r="DP16" s="336">
        <f t="shared" si="6"/>
        <v>0</v>
      </c>
      <c r="DQ16" s="336">
        <f t="shared" si="6"/>
        <v>0</v>
      </c>
      <c r="DR16" s="336">
        <f t="shared" si="6"/>
        <v>0</v>
      </c>
      <c r="DS16" s="336">
        <f t="shared" si="6"/>
        <v>0</v>
      </c>
      <c r="DT16" s="336">
        <f t="shared" si="6"/>
        <v>0</v>
      </c>
      <c r="DU16" s="337">
        <f t="shared" si="6"/>
        <v>0</v>
      </c>
      <c r="DV16" s="335">
        <f t="shared" si="7"/>
        <v>0</v>
      </c>
      <c r="DW16" s="336">
        <f t="shared" si="7"/>
        <v>0</v>
      </c>
      <c r="DX16" s="336">
        <f t="shared" si="7"/>
        <v>0</v>
      </c>
      <c r="DY16" s="336">
        <f t="shared" si="7"/>
        <v>0</v>
      </c>
      <c r="DZ16" s="336">
        <f t="shared" si="7"/>
        <v>0</v>
      </c>
      <c r="EA16" s="336">
        <f t="shared" si="7"/>
        <v>0</v>
      </c>
      <c r="EB16" s="336">
        <f t="shared" si="7"/>
        <v>0</v>
      </c>
      <c r="EC16" s="336">
        <f t="shared" si="7"/>
        <v>0</v>
      </c>
      <c r="ED16" s="336">
        <f t="shared" si="7"/>
        <v>0</v>
      </c>
      <c r="EE16" s="336">
        <f t="shared" si="7"/>
        <v>0</v>
      </c>
      <c r="EF16" s="336">
        <f t="shared" si="7"/>
        <v>0</v>
      </c>
      <c r="EG16" s="337">
        <f t="shared" si="7"/>
        <v>0</v>
      </c>
      <c r="EH16" s="335">
        <f t="shared" si="8"/>
        <v>0</v>
      </c>
      <c r="EI16" s="336">
        <f t="shared" si="8"/>
        <v>0</v>
      </c>
      <c r="EJ16" s="336">
        <f t="shared" si="8"/>
        <v>0</v>
      </c>
      <c r="EK16" s="336">
        <f t="shared" si="8"/>
        <v>0</v>
      </c>
      <c r="EL16" s="336">
        <f t="shared" si="8"/>
        <v>0</v>
      </c>
      <c r="EM16" s="336">
        <f t="shared" si="8"/>
        <v>0</v>
      </c>
      <c r="EN16" s="336">
        <f t="shared" si="8"/>
        <v>0</v>
      </c>
      <c r="EO16" s="336">
        <f t="shared" si="8"/>
        <v>0</v>
      </c>
      <c r="EP16" s="336">
        <f t="shared" si="8"/>
        <v>0</v>
      </c>
      <c r="EQ16" s="336">
        <f t="shared" si="8"/>
        <v>0</v>
      </c>
      <c r="ER16" s="336">
        <f t="shared" si="8"/>
        <v>0</v>
      </c>
      <c r="ES16" s="337">
        <f t="shared" si="8"/>
        <v>0</v>
      </c>
      <c r="ET16" s="335">
        <f t="shared" si="9"/>
        <v>0</v>
      </c>
      <c r="EU16" s="336">
        <f t="shared" si="9"/>
        <v>0</v>
      </c>
      <c r="EV16" s="336">
        <f t="shared" si="9"/>
        <v>0</v>
      </c>
      <c r="EW16" s="336">
        <f t="shared" si="9"/>
        <v>0</v>
      </c>
      <c r="EX16" s="336">
        <f t="shared" si="9"/>
        <v>0</v>
      </c>
      <c r="EY16" s="336">
        <f t="shared" si="9"/>
        <v>0</v>
      </c>
      <c r="EZ16" s="336">
        <f t="shared" si="9"/>
        <v>0</v>
      </c>
      <c r="FA16" s="336">
        <f t="shared" si="9"/>
        <v>0</v>
      </c>
      <c r="FB16" s="336">
        <f t="shared" si="9"/>
        <v>0</v>
      </c>
      <c r="FC16" s="336">
        <f t="shared" si="9"/>
        <v>0</v>
      </c>
      <c r="FD16" s="336">
        <f t="shared" si="9"/>
        <v>0</v>
      </c>
      <c r="FE16" s="337">
        <f t="shared" si="9"/>
        <v>0</v>
      </c>
      <c r="FF16" s="335">
        <f t="shared" si="10"/>
        <v>0</v>
      </c>
      <c r="FG16" s="336">
        <f t="shared" si="10"/>
        <v>0</v>
      </c>
      <c r="FH16" s="336">
        <f t="shared" si="10"/>
        <v>0</v>
      </c>
      <c r="FI16" s="336">
        <f t="shared" si="10"/>
        <v>0</v>
      </c>
      <c r="FJ16" s="336">
        <f t="shared" si="10"/>
        <v>0</v>
      </c>
      <c r="FK16" s="336">
        <f t="shared" si="10"/>
        <v>0</v>
      </c>
      <c r="FL16" s="336">
        <f t="shared" si="10"/>
        <v>0</v>
      </c>
      <c r="FM16" s="336">
        <f t="shared" si="10"/>
        <v>0</v>
      </c>
      <c r="FN16" s="336">
        <f t="shared" si="10"/>
        <v>0</v>
      </c>
      <c r="FO16" s="336">
        <f t="shared" si="10"/>
        <v>0</v>
      </c>
      <c r="FP16" s="336">
        <f t="shared" si="10"/>
        <v>0</v>
      </c>
      <c r="FQ16" s="337">
        <f t="shared" si="10"/>
        <v>0</v>
      </c>
    </row>
    <row r="17" spans="1:173" x14ac:dyDescent="0.2">
      <c r="A17" s="74" t="str">
        <f t="shared" si="21"/>
        <v xml:space="preserve"> - </v>
      </c>
      <c r="B17" s="112"/>
      <c r="C17" s="171" t="s">
        <v>306</v>
      </c>
      <c r="D17" s="366" t="str">
        <f>IF(ISBLANK(EMISSIONS_3!D17), " ", EMISSIONS_3!D17)</f>
        <v xml:space="preserve"> </v>
      </c>
      <c r="E17" s="366" t="str">
        <f>IF(ISBLANK(EMISSIONS_3!E17), " ", EMISSIONS_3!E17)</f>
        <v xml:space="preserve"> </v>
      </c>
      <c r="F17" s="366" t="str">
        <f>IF(ISBLANK(EMISSIONS_3!F17), " ", EMISSIONS_3!F17)</f>
        <v xml:space="preserve"> </v>
      </c>
      <c r="G17" s="367"/>
      <c r="H17" s="368"/>
      <c r="I17" s="33" t="s">
        <v>299</v>
      </c>
      <c r="J17" s="367"/>
      <c r="K17" s="33">
        <f t="shared" si="22"/>
        <v>1</v>
      </c>
      <c r="L17" s="33">
        <f t="shared" si="23"/>
        <v>0</v>
      </c>
      <c r="M17" s="367">
        <v>0</v>
      </c>
      <c r="N17" s="373">
        <v>0</v>
      </c>
      <c r="O17" s="299"/>
      <c r="P17" s="300"/>
      <c r="Q17" s="73" t="str">
        <f t="shared" si="13"/>
        <v>Enter vessel info</v>
      </c>
      <c r="R17" s="79" t="str">
        <f t="shared" si="14"/>
        <v>Enter vessel info</v>
      </c>
      <c r="S17" s="79" t="str">
        <f t="shared" si="15"/>
        <v>Enter vessel info</v>
      </c>
      <c r="T17" s="79" t="str">
        <f t="shared" si="16"/>
        <v>Enter vessel info</v>
      </c>
      <c r="U17" s="79" t="str">
        <f t="shared" si="17"/>
        <v>Enter vessel info</v>
      </c>
      <c r="V17" s="79" t="str">
        <f t="shared" si="18"/>
        <v>Enter vessel info</v>
      </c>
      <c r="W17" s="79" t="str">
        <f t="shared" si="19"/>
        <v>Enter vessel info</v>
      </c>
      <c r="X17" s="79" t="str">
        <f t="shared" si="20"/>
        <v>Enter vessel info</v>
      </c>
      <c r="Y17" s="78" t="s">
        <v>115</v>
      </c>
      <c r="Z17" s="79" t="s">
        <v>115</v>
      </c>
      <c r="AA17" s="82" t="s">
        <v>115</v>
      </c>
      <c r="AB17" s="76" t="str">
        <f>IF(OR($D17=" ",$E17=" ",$F17=" "),"Enter vessel info",IF(T($H17)&lt;&gt;"","Enter Activity",IF(OR($M17=0,$N17=0),"Enter Run Time",IF((VLOOKUP($F17,'VESSEL FACTORS'!$A$3:$O$5,AB$5,FALSE))="N/A","--",IF($G17=" ",IF(ISERROR(SEARCH("Aux",$E17,1)),($H17*VLOOKUP($F17,'VESSEL FACTORS'!$A$2:$O$5,AB$5,FALSE)*0.0000011023*$M17*$N17*0.82),($H17*VLOOKUP($F17,'VESSEL FACTORS'!$A$2:$O$5,AB$5,FALSE)*0.0000011023*$M17*$N17*1)),IF($G17&lt;21,($H17*VLOOKUP($F17,'VESSEL FACTORS'!$A$2:$O$5,AB$5,FALSE)*0.0000011023*$M17*$N17*VLOOKUP($G17,'VESSEL FACTORS'!$A$16:$L$36,AB$5,FALSE)),($H17*VLOOKUP($F17,'VESSEL FACTORS'!$A$3:$O$5,AB$5,FALSE)*0.0000011023*$M17*$N17*($G17/100))))))))</f>
        <v>Enter vessel info</v>
      </c>
      <c r="AC17" s="76" t="str">
        <f>IF(OR($D17=" ",$E17=" ",$F17=" "),"Enter vessel info",IF(T($H17)&lt;&gt;"","Enter Activity",IF(OR($M17=0,$N17=0),"Enter Run Time",IF((VLOOKUP($F17,'VESSEL FACTORS'!$A$3:$O$5,AC$5,FALSE))="N/A","--",IF($G17=" ",IF(ISERROR(SEARCH("Aux",$E17,1)),($H17*VLOOKUP($F17,'VESSEL FACTORS'!$A$2:$O$5,AC$5,FALSE)*0.0000011023*$M17*$N17*0.82),($H17*VLOOKUP($F17,'VESSEL FACTORS'!$A$2:$O$5,AC$5,FALSE)*0.0000011023*$M17*$N17*1)),IF($G17&lt;21,($H17*VLOOKUP($F17,'VESSEL FACTORS'!$A$2:$O$5,AC$5,FALSE)*0.0000011023*$M17*$N17*VLOOKUP($G17,'VESSEL FACTORS'!$A$16:$L$36,AC$5,FALSE)),($H17*VLOOKUP($F17,'VESSEL FACTORS'!$A$3:$O$5,AC$5,FALSE)*0.0000011023*$M17*$N17*($G17/100))))))))</f>
        <v>Enter vessel info</v>
      </c>
      <c r="AD17" s="76" t="str">
        <f>IF(OR($D17=" ",$E17=" ",$F17=" "),"Enter vessel info",IF(T($H17)&lt;&gt;"","Enter Activity",IF(OR($M17=0,$N17=0),"Enter Run Time",IF((VLOOKUP($F17,'VESSEL FACTORS'!$A$3:$O$5,AD$5,FALSE))="N/A","--",IF($G17=" ",IF(ISERROR(SEARCH("Aux",$E17,1)),($H17*VLOOKUP($F17,'VESSEL FACTORS'!$A$2:$O$5,AD$5,FALSE)*0.0000011023*$M17*$N17*0.82),($H17*VLOOKUP($F17,'VESSEL FACTORS'!$A$2:$O$5,AD$5,FALSE)*0.0000011023*$M17*$N17*1)),IF($G17&lt;21,($H17*VLOOKUP($F17,'VESSEL FACTORS'!$A$2:$O$5,AD$5,FALSE)*0.0000011023*$M17*$N17*VLOOKUP($G17,'VESSEL FACTORS'!$A$16:$L$36,AD$5,FALSE)),($H17*VLOOKUP($F17,'VESSEL FACTORS'!$A$3:$O$5,AD$5,FALSE)*0.0000011023*$M17*$N17*($G17/100))))))))</f>
        <v>Enter vessel info</v>
      </c>
      <c r="AE17" s="76" t="str">
        <f>IF(OR($D17=" ",$E17=" ",$F17=" "),"Enter vessel info",IF(T($H17)&lt;&gt;"","Enter Activity",IF(OR($M17=0,$N17=0),"Enter Run Time",IF((VLOOKUP($F17,'VESSEL FACTORS'!$A$3:$O$5,AE$5,FALSE))="N/A","--",IF($G17=" ",IF(ISERROR(SEARCH("Aux",$E17,1)),($H17*VLOOKUP($F17,'VESSEL FACTORS'!$A$2:$O$5,AE$5,FALSE)*0.0000011023*$M17*$N17*0.82),($H17*VLOOKUP($F17,'VESSEL FACTORS'!$A$2:$O$5,AE$5,FALSE)*0.0000011023*$M17*$N17*1)),IF($G17&lt;21,($H17*VLOOKUP($F17,'VESSEL FACTORS'!$A$2:$O$5,AE$5,FALSE)*0.0000011023*$M17*$N17*VLOOKUP($G17,'VESSEL FACTORS'!$A$16:$L$36,AE$5,FALSE)),($H17*VLOOKUP($F17,'VESSEL FACTORS'!$A$3:$O$5,AE$5,FALSE)*0.0000011023*$M17*$N17*($G17/100))))))))</f>
        <v>Enter vessel info</v>
      </c>
      <c r="AF17" s="76" t="str">
        <f>IF(OR($D17=" ",$E17=" ",$F17=" "),"Enter vessel info",IF(T($H17)&lt;&gt;"","Enter Activity",IF(OR($M17=0,$N17=0),"Enter Run Time",IF((VLOOKUP($F17,'VESSEL FACTORS'!$A$3:$O$5,AF$5,FALSE))="N/A","--",IF($G17=" ",IF(ISERROR(SEARCH("Aux",$E17,1)),($H17*VLOOKUP($F17,'VESSEL FACTORS'!$A$2:$O$5,AF$5,FALSE)*0.0000011023*$M17*$N17*0.82),($H17*VLOOKUP($F17,'VESSEL FACTORS'!$A$2:$O$5,AF$5,FALSE)*0.0000011023*$M17*$N17*1)),IF($G17&lt;21,($H17*VLOOKUP($F17,'VESSEL FACTORS'!$A$2:$O$5,AF$5,FALSE)*0.0000011023*$M17*$N17*VLOOKUP($G17,'VESSEL FACTORS'!$A$16:$L$36,AF$5,FALSE)),($H17*VLOOKUP($F17,'VESSEL FACTORS'!$A$3:$O$5,AF$5,FALSE)*0.0000011023*$M17*$N17*($G17/100))))))))</f>
        <v>Enter vessel info</v>
      </c>
      <c r="AG17" s="76" t="str">
        <f>IF(OR($D17=" ",$E17=" ",$F17=" "),"Enter vessel info",IF(T($H17)&lt;&gt;"","Enter Activity",IF(OR($M17=0,$N17=0),"Enter Run Time",IF((VLOOKUP($F17,'VESSEL FACTORS'!$A$3:$O$5,AG$5,FALSE))="N/A","--",IF($G17=" ",IF(ISERROR(SEARCH("Aux",$E17,1)),($H17*VLOOKUP($F17,'VESSEL FACTORS'!$A$2:$O$5,AG$5,FALSE)*0.0000011023*$M17*$N17*0.82),($H17*VLOOKUP($F17,'VESSEL FACTORS'!$A$2:$O$5,AG$5,FALSE)*0.0000011023*$M17*$N17*1)),IF($G17&lt;21,($H17*VLOOKUP($F17,'VESSEL FACTORS'!$A$2:$O$5,AG$5,FALSE)*0.0000011023*$M17*$N17*VLOOKUP($G17,'VESSEL FACTORS'!$A$16:$L$36,AG$5,FALSE)),($H17*VLOOKUP($F17,'VESSEL FACTORS'!$A$3:$O$5,AG$5,FALSE)*0.0000011023*$M17*$N17*($G17/100))))))))</f>
        <v>Enter vessel info</v>
      </c>
      <c r="AH17" s="76" t="str">
        <f>IF(OR($D17=" ",$E17=" ",$F17=" "),"Enter vessel info",IF(T($H17)&lt;&gt;"","Enter Activity",IF(OR($M17=0,$N17=0),"Enter Run Time",IF((VLOOKUP($F17,'VESSEL FACTORS'!$A$3:$O$5,AH$5,FALSE))="N/A","--",IF($G17=" ",IF(ISERROR(SEARCH("Aux",$E17,1)),($H17*VLOOKUP($F17,'VESSEL FACTORS'!$A$2:$O$5,AH$5,FALSE)*0.0000011023*$M17*$N17*0.82),($H17*VLOOKUP($F17,'VESSEL FACTORS'!$A$2:$O$5,AH$5,FALSE)*0.0000011023*$M17*$N17*1)),IF($G17&lt;21,($H17*VLOOKUP($F17,'VESSEL FACTORS'!$A$2:$O$5,AH$5,FALSE)*0.0000011023*$M17*$N17*VLOOKUP($G17,'VESSEL FACTORS'!$A$16:$L$36,AH$5,FALSE)),($H17*VLOOKUP($F17,'VESSEL FACTORS'!$A$3:$O$5,AH$5,FALSE)*0.0000011023*$M17*$N17*($G17/100))))))))</f>
        <v>Enter vessel info</v>
      </c>
      <c r="AI17" s="76" t="str">
        <f>IF(OR($D17=" ",$E17=" ",$F17=" "),"Enter vessel info",IF(T($H17)&lt;&gt;"","Enter Activity",IF(OR($M17=0,$N17=0),"Enter Run Time",IF((VLOOKUP($F17,'VESSEL FACTORS'!$A$3:$O$5,AI$5,FALSE))="N/A","--",IF($G17=" ",IF(ISERROR(SEARCH("Aux",$E17,1)),($H17*VLOOKUP($F17,'VESSEL FACTORS'!$A$2:$O$5,AI$5,FALSE)*0.0000011023*$M17*$N17*0.82),($H17*VLOOKUP($F17,'VESSEL FACTORS'!$A$2:$O$5,AI$5,FALSE)*0.0000011023*$M17*$N17*1)),IF($G17&lt;21,($H17*VLOOKUP($F17,'VESSEL FACTORS'!$A$2:$O$5,AI$5,FALSE)*0.0000011023*$M17*$N17*VLOOKUP($G17,'VESSEL FACTORS'!$A$16:$L$36,AI$5,FALSE)),($H17*VLOOKUP($F17,'VESSEL FACTORS'!$A$3:$O$5,AI$5,FALSE)*0.0000011023*$M17*$N17*($G17/100))))))))</f>
        <v>Enter vessel info</v>
      </c>
      <c r="AJ17" s="76" t="str">
        <f>IF(OR($D17=" ",$E17=" ",$F17=" "),"Enter vessel info",IF(T($H17)&lt;&gt;"","Enter Activity",IF(OR($M17=0,$N17=0),"Enter Run Time",IF((VLOOKUP($F17,'VESSEL FACTORS'!$A$3:$O$5,AJ$5,FALSE))="N/A","--",IF($G17=" ",IF(ISERROR(SEARCH("Aux",$E17,1)),($H17*VLOOKUP($F17,'VESSEL FACTORS'!$A$2:$O$5,AJ$5,FALSE)*0.0000011023*$M17*$N17*0.82),($H17*VLOOKUP($F17,'VESSEL FACTORS'!$A$2:$O$5,AJ$5,FALSE)*0.0000011023*$M17*$N17*1)),IF($G17&lt;21,($H17*VLOOKUP($F17,'VESSEL FACTORS'!$A$2:$O$5,AJ$5,FALSE)*0.0000011023*$M17*$N17*VLOOKUP($G17,'VESSEL FACTORS'!$A$16:$L$36,AJ$5,FALSE)),($H17*VLOOKUP($F17,'VESSEL FACTORS'!$A$3:$O$5,AJ$5,FALSE)*0.0000011023*$M17*$N17*($G17/100))))))))</f>
        <v>Enter vessel info</v>
      </c>
      <c r="AK17" s="76" t="str">
        <f>IF(OR($D17=" ",$E17=" ",$F17=" "),"Enter vessel info",IF(T($H17)&lt;&gt;"","Enter Activity",IF(OR($M17=0,$N17=0),"Enter Run Time",IF((VLOOKUP($F17,'VESSEL FACTORS'!$A$3:$O$5,AK$5,FALSE))="N/A","--",IF($G17=" ",IF(ISERROR(SEARCH("Aux",$E17,1)),($H17*VLOOKUP($F17,'VESSEL FACTORS'!$A$2:$O$5,AK$5,FALSE)*0.0000011023*$M17*$N17*0.82),($H17*VLOOKUP($F17,'VESSEL FACTORS'!$A$2:$O$5,AK$5,FALSE)*0.0000011023*$M17*$N17*1)),IF($G17&lt;21,($H17*VLOOKUP($F17,'VESSEL FACTORS'!$A$2:$O$5,AK$5,FALSE)*0.0000011023*$M17*$N17*VLOOKUP($G17,'VESSEL FACTORS'!$A$16:$L$36,AK$5,FALSE)),($H17*VLOOKUP($F17,'VESSEL FACTORS'!$A$3:$O$5,AK$5,FALSE)*0.0000011023*$M17*$N17*($G17/100))))))))</f>
        <v>Enter vessel info</v>
      </c>
      <c r="AL17" s="67" t="str">
        <f>IF(OR($D17=" ",$E17=" ",$F17=" "),"Enter vessel info",IF(T($H17)&lt;&gt;"","Enter Activity",IF(OR($M17=0,$N17=0),"Enter Run Time",IF((VLOOKUP($F17,'VESSEL FACTORS'!$A$3:$O$5,AL$5,FALSE))="N/A","--",IF($G17=" ",IF(ISERROR(SEARCH("Aux",$E17,1)),($H17*VLOOKUP($F17,'VESSEL FACTORS'!$A$2:$O$5,AL$5,FALSE)*0.0000011023*$M17*$N17*0.82),($H17*VLOOKUP($F17,'VESSEL FACTORS'!$A$2:$O$5,AL$5,FALSE)*0.0000011023*$M17*$N17*1)),IF($G17&lt;21,($H17*VLOOKUP($F17,'VESSEL FACTORS'!$A$2:$O$5,AL$5,FALSE)*0.0000011023*$M17*$N17*VLOOKUP($G17,'VESSEL FACTORS'!$A$16:$L$36,AL$5,FALSE)),($H17*VLOOKUP($F17,'VESSEL FACTORS'!$A$3:$O$5,AL$5,FALSE)*0.0000011023*$M17*$N17*($G17/100))))))))</f>
        <v>Enter vessel info</v>
      </c>
      <c r="AM17" s="74"/>
      <c r="AO17" s="74">
        <f>MONTH(EMISSIONS_1!P17)-MONTH(EMISSIONS_1!O17)+1</f>
        <v>1</v>
      </c>
      <c r="AP17" s="335">
        <f t="shared" si="12"/>
        <v>0</v>
      </c>
      <c r="AQ17" s="336">
        <f t="shared" si="0"/>
        <v>0</v>
      </c>
      <c r="AR17" s="336">
        <f t="shared" si="0"/>
        <v>0</v>
      </c>
      <c r="AS17" s="336">
        <f t="shared" si="0"/>
        <v>0</v>
      </c>
      <c r="AT17" s="336">
        <f t="shared" si="0"/>
        <v>0</v>
      </c>
      <c r="AU17" s="336">
        <f t="shared" si="0"/>
        <v>0</v>
      </c>
      <c r="AV17" s="336">
        <f t="shared" si="0"/>
        <v>0</v>
      </c>
      <c r="AW17" s="336">
        <f t="shared" si="0"/>
        <v>0</v>
      </c>
      <c r="AX17" s="336">
        <f t="shared" si="0"/>
        <v>0</v>
      </c>
      <c r="AY17" s="336">
        <f t="shared" si="0"/>
        <v>0</v>
      </c>
      <c r="AZ17" s="336">
        <f t="shared" si="0"/>
        <v>0</v>
      </c>
      <c r="BA17" s="337">
        <f t="shared" si="0"/>
        <v>0</v>
      </c>
      <c r="BB17" s="335">
        <f t="shared" ref="BB17:BM30" si="24">IF(T($AC17)="",IF((BB$6&gt;=MONTH($O17))*(BB$6&lt;=MONTH($P17)), $AC17/$AO17, 0),0)</f>
        <v>0</v>
      </c>
      <c r="BC17" s="336">
        <f t="shared" si="24"/>
        <v>0</v>
      </c>
      <c r="BD17" s="336">
        <f t="shared" si="24"/>
        <v>0</v>
      </c>
      <c r="BE17" s="336">
        <f t="shared" si="24"/>
        <v>0</v>
      </c>
      <c r="BF17" s="336">
        <f t="shared" si="24"/>
        <v>0</v>
      </c>
      <c r="BG17" s="336">
        <f t="shared" si="24"/>
        <v>0</v>
      </c>
      <c r="BH17" s="336">
        <f t="shared" si="24"/>
        <v>0</v>
      </c>
      <c r="BI17" s="336">
        <f t="shared" si="24"/>
        <v>0</v>
      </c>
      <c r="BJ17" s="336">
        <f t="shared" si="24"/>
        <v>0</v>
      </c>
      <c r="BK17" s="336">
        <f t="shared" si="24"/>
        <v>0</v>
      </c>
      <c r="BL17" s="336">
        <f t="shared" si="24"/>
        <v>0</v>
      </c>
      <c r="BM17" s="337">
        <f t="shared" si="24"/>
        <v>0</v>
      </c>
      <c r="BN17" s="335">
        <f t="shared" ref="BN17:BY30" si="25">IF(T($AD17)="",IF((BN$6&gt;=MONTH($O17))*(BN$6&lt;=MONTH($P17)), $AD17/$AO17, 0),0)</f>
        <v>0</v>
      </c>
      <c r="BO17" s="336">
        <f t="shared" si="25"/>
        <v>0</v>
      </c>
      <c r="BP17" s="336">
        <f t="shared" si="25"/>
        <v>0</v>
      </c>
      <c r="BQ17" s="336">
        <f t="shared" si="25"/>
        <v>0</v>
      </c>
      <c r="BR17" s="336">
        <f t="shared" si="25"/>
        <v>0</v>
      </c>
      <c r="BS17" s="336">
        <f t="shared" si="25"/>
        <v>0</v>
      </c>
      <c r="BT17" s="336">
        <f t="shared" si="25"/>
        <v>0</v>
      </c>
      <c r="BU17" s="336">
        <f t="shared" si="25"/>
        <v>0</v>
      </c>
      <c r="BV17" s="336">
        <f t="shared" si="25"/>
        <v>0</v>
      </c>
      <c r="BW17" s="336">
        <f t="shared" si="25"/>
        <v>0</v>
      </c>
      <c r="BX17" s="336">
        <f t="shared" si="25"/>
        <v>0</v>
      </c>
      <c r="BY17" s="337">
        <f t="shared" si="25"/>
        <v>0</v>
      </c>
      <c r="BZ17" s="335">
        <f t="shared" ref="BZ17:CK30" si="26">IF(T($AE17)="",IF((BZ$6&gt;=MONTH($O17))*(BZ$6&lt;=MONTH($P17)), $AE17/$AO17, 0),0)</f>
        <v>0</v>
      </c>
      <c r="CA17" s="336">
        <f t="shared" si="26"/>
        <v>0</v>
      </c>
      <c r="CB17" s="336">
        <f t="shared" si="26"/>
        <v>0</v>
      </c>
      <c r="CC17" s="336">
        <f t="shared" si="26"/>
        <v>0</v>
      </c>
      <c r="CD17" s="336">
        <f t="shared" si="26"/>
        <v>0</v>
      </c>
      <c r="CE17" s="336">
        <f t="shared" si="26"/>
        <v>0</v>
      </c>
      <c r="CF17" s="336">
        <f t="shared" si="26"/>
        <v>0</v>
      </c>
      <c r="CG17" s="336">
        <f t="shared" si="26"/>
        <v>0</v>
      </c>
      <c r="CH17" s="336">
        <f t="shared" si="26"/>
        <v>0</v>
      </c>
      <c r="CI17" s="336">
        <f t="shared" si="26"/>
        <v>0</v>
      </c>
      <c r="CJ17" s="336">
        <f t="shared" si="26"/>
        <v>0</v>
      </c>
      <c r="CK17" s="337">
        <f t="shared" si="26"/>
        <v>0</v>
      </c>
      <c r="CL17" s="335">
        <f t="shared" ref="CL17:CW30" si="27">IF(T($AF17)="",IF((CL$6&gt;=MONTH($O17))*(CL$6&lt;=MONTH($P17)), $AF17/$AO17, 0),0)</f>
        <v>0</v>
      </c>
      <c r="CM17" s="336">
        <f t="shared" si="27"/>
        <v>0</v>
      </c>
      <c r="CN17" s="336">
        <f t="shared" si="27"/>
        <v>0</v>
      </c>
      <c r="CO17" s="336">
        <f t="shared" si="27"/>
        <v>0</v>
      </c>
      <c r="CP17" s="336">
        <f t="shared" si="27"/>
        <v>0</v>
      </c>
      <c r="CQ17" s="336">
        <f t="shared" si="27"/>
        <v>0</v>
      </c>
      <c r="CR17" s="336">
        <f t="shared" si="27"/>
        <v>0</v>
      </c>
      <c r="CS17" s="336">
        <f t="shared" si="27"/>
        <v>0</v>
      </c>
      <c r="CT17" s="336">
        <f t="shared" si="27"/>
        <v>0</v>
      </c>
      <c r="CU17" s="336">
        <f t="shared" si="27"/>
        <v>0</v>
      </c>
      <c r="CV17" s="336">
        <f t="shared" si="27"/>
        <v>0</v>
      </c>
      <c r="CW17" s="337">
        <f t="shared" si="27"/>
        <v>0</v>
      </c>
      <c r="CX17" s="335">
        <f t="shared" ref="CX17:DI30" si="28">IF(T($AG17)="",IF((CX$6&gt;=MONTH($O17))*(CX$6&lt;=MONTH($P17)), $AG17/$AO17, 0),0)</f>
        <v>0</v>
      </c>
      <c r="CY17" s="336">
        <f t="shared" si="28"/>
        <v>0</v>
      </c>
      <c r="CZ17" s="336">
        <f t="shared" si="28"/>
        <v>0</v>
      </c>
      <c r="DA17" s="336">
        <f t="shared" si="28"/>
        <v>0</v>
      </c>
      <c r="DB17" s="336">
        <f t="shared" si="28"/>
        <v>0</v>
      </c>
      <c r="DC17" s="336">
        <f t="shared" si="28"/>
        <v>0</v>
      </c>
      <c r="DD17" s="336">
        <f t="shared" si="28"/>
        <v>0</v>
      </c>
      <c r="DE17" s="336">
        <f t="shared" si="28"/>
        <v>0</v>
      </c>
      <c r="DF17" s="336">
        <f t="shared" si="28"/>
        <v>0</v>
      </c>
      <c r="DG17" s="336">
        <f t="shared" si="28"/>
        <v>0</v>
      </c>
      <c r="DH17" s="336">
        <f t="shared" si="28"/>
        <v>0</v>
      </c>
      <c r="DI17" s="337">
        <f t="shared" si="28"/>
        <v>0</v>
      </c>
      <c r="DJ17" s="335">
        <f t="shared" ref="DJ17:DU30" si="29">IF(T($AH17)="",IF((DJ$6&gt;=MONTH($O17))*(DJ$6&lt;=MONTH($P17)), $AH17/$AO17, 0),0)</f>
        <v>0</v>
      </c>
      <c r="DK17" s="336">
        <f t="shared" si="29"/>
        <v>0</v>
      </c>
      <c r="DL17" s="336">
        <f t="shared" si="29"/>
        <v>0</v>
      </c>
      <c r="DM17" s="336">
        <f t="shared" si="29"/>
        <v>0</v>
      </c>
      <c r="DN17" s="336">
        <f t="shared" si="29"/>
        <v>0</v>
      </c>
      <c r="DO17" s="336">
        <f t="shared" si="29"/>
        <v>0</v>
      </c>
      <c r="DP17" s="336">
        <f t="shared" si="29"/>
        <v>0</v>
      </c>
      <c r="DQ17" s="336">
        <f t="shared" si="29"/>
        <v>0</v>
      </c>
      <c r="DR17" s="336">
        <f t="shared" si="29"/>
        <v>0</v>
      </c>
      <c r="DS17" s="336">
        <f t="shared" si="29"/>
        <v>0</v>
      </c>
      <c r="DT17" s="336">
        <f t="shared" si="29"/>
        <v>0</v>
      </c>
      <c r="DU17" s="337">
        <f t="shared" si="29"/>
        <v>0</v>
      </c>
      <c r="DV17" s="335">
        <f t="shared" ref="DV17:EG30" si="30">IF(T($AI17)="",IF((DV$6&gt;=MONTH($O17))*(DV$6&lt;=MONTH($P17)), $AI17/$AO17, 0),0)</f>
        <v>0</v>
      </c>
      <c r="DW17" s="336">
        <f t="shared" si="30"/>
        <v>0</v>
      </c>
      <c r="DX17" s="336">
        <f t="shared" si="30"/>
        <v>0</v>
      </c>
      <c r="DY17" s="336">
        <f t="shared" si="30"/>
        <v>0</v>
      </c>
      <c r="DZ17" s="336">
        <f t="shared" si="30"/>
        <v>0</v>
      </c>
      <c r="EA17" s="336">
        <f t="shared" si="30"/>
        <v>0</v>
      </c>
      <c r="EB17" s="336">
        <f t="shared" si="30"/>
        <v>0</v>
      </c>
      <c r="EC17" s="336">
        <f t="shared" si="30"/>
        <v>0</v>
      </c>
      <c r="ED17" s="336">
        <f t="shared" si="30"/>
        <v>0</v>
      </c>
      <c r="EE17" s="336">
        <f t="shared" si="30"/>
        <v>0</v>
      </c>
      <c r="EF17" s="336">
        <f t="shared" si="30"/>
        <v>0</v>
      </c>
      <c r="EG17" s="337">
        <f t="shared" si="30"/>
        <v>0</v>
      </c>
      <c r="EH17" s="335">
        <f t="shared" ref="EH17:ES30" si="31">IF(T($AJ17)="",IF((EH$6&gt;=MONTH($O17))*(EH$6&lt;=MONTH($P17)), $AJ17/$AO17, 0),0)</f>
        <v>0</v>
      </c>
      <c r="EI17" s="336">
        <f t="shared" si="31"/>
        <v>0</v>
      </c>
      <c r="EJ17" s="336">
        <f t="shared" si="31"/>
        <v>0</v>
      </c>
      <c r="EK17" s="336">
        <f t="shared" si="31"/>
        <v>0</v>
      </c>
      <c r="EL17" s="336">
        <f t="shared" si="31"/>
        <v>0</v>
      </c>
      <c r="EM17" s="336">
        <f t="shared" si="31"/>
        <v>0</v>
      </c>
      <c r="EN17" s="336">
        <f t="shared" si="31"/>
        <v>0</v>
      </c>
      <c r="EO17" s="336">
        <f t="shared" si="31"/>
        <v>0</v>
      </c>
      <c r="EP17" s="336">
        <f t="shared" si="31"/>
        <v>0</v>
      </c>
      <c r="EQ17" s="336">
        <f t="shared" si="31"/>
        <v>0</v>
      </c>
      <c r="ER17" s="336">
        <f t="shared" si="31"/>
        <v>0</v>
      </c>
      <c r="ES17" s="337">
        <f t="shared" si="31"/>
        <v>0</v>
      </c>
      <c r="ET17" s="335">
        <f t="shared" ref="ET17:FE30" si="32">IF(T($AK17)="",IF((ET$6&gt;=MONTH($O17))*(ET$6&lt;=MONTH($P17)), $AK17/$AO17, 0),0)</f>
        <v>0</v>
      </c>
      <c r="EU17" s="336">
        <f t="shared" si="32"/>
        <v>0</v>
      </c>
      <c r="EV17" s="336">
        <f t="shared" si="32"/>
        <v>0</v>
      </c>
      <c r="EW17" s="336">
        <f t="shared" si="32"/>
        <v>0</v>
      </c>
      <c r="EX17" s="336">
        <f t="shared" si="32"/>
        <v>0</v>
      </c>
      <c r="EY17" s="336">
        <f t="shared" si="32"/>
        <v>0</v>
      </c>
      <c r="EZ17" s="336">
        <f t="shared" si="32"/>
        <v>0</v>
      </c>
      <c r="FA17" s="336">
        <f t="shared" si="32"/>
        <v>0</v>
      </c>
      <c r="FB17" s="336">
        <f t="shared" si="32"/>
        <v>0</v>
      </c>
      <c r="FC17" s="336">
        <f t="shared" si="32"/>
        <v>0</v>
      </c>
      <c r="FD17" s="336">
        <f t="shared" si="32"/>
        <v>0</v>
      </c>
      <c r="FE17" s="337">
        <f t="shared" si="32"/>
        <v>0</v>
      </c>
      <c r="FF17" s="335">
        <f t="shared" ref="FF17:FQ30" si="33">IF(T($AL17)="",IF((FF$6&gt;=MONTH($O17))*(FF$6&lt;=MONTH($P17)), $AL17/$AO17, 0),0)</f>
        <v>0</v>
      </c>
      <c r="FG17" s="336">
        <f t="shared" si="33"/>
        <v>0</v>
      </c>
      <c r="FH17" s="336">
        <f t="shared" si="33"/>
        <v>0</v>
      </c>
      <c r="FI17" s="336">
        <f t="shared" si="33"/>
        <v>0</v>
      </c>
      <c r="FJ17" s="336">
        <f t="shared" si="33"/>
        <v>0</v>
      </c>
      <c r="FK17" s="336">
        <f t="shared" si="33"/>
        <v>0</v>
      </c>
      <c r="FL17" s="336">
        <f t="shared" si="33"/>
        <v>0</v>
      </c>
      <c r="FM17" s="336">
        <f t="shared" si="33"/>
        <v>0</v>
      </c>
      <c r="FN17" s="336">
        <f t="shared" si="33"/>
        <v>0</v>
      </c>
      <c r="FO17" s="336">
        <f t="shared" si="33"/>
        <v>0</v>
      </c>
      <c r="FP17" s="336">
        <f t="shared" si="33"/>
        <v>0</v>
      </c>
      <c r="FQ17" s="337">
        <f t="shared" si="33"/>
        <v>0</v>
      </c>
    </row>
    <row r="18" spans="1:173" x14ac:dyDescent="0.2">
      <c r="A18" s="74" t="str">
        <f t="shared" si="21"/>
        <v xml:space="preserve"> - </v>
      </c>
      <c r="B18" s="112"/>
      <c r="C18" s="171" t="s">
        <v>306</v>
      </c>
      <c r="D18" s="366" t="str">
        <f>IF(ISBLANK(EMISSIONS_3!D18), " ", EMISSIONS_3!D18)</f>
        <v xml:space="preserve"> </v>
      </c>
      <c r="E18" s="366" t="str">
        <f>IF(ISBLANK(EMISSIONS_3!E18), " ", EMISSIONS_3!E18)</f>
        <v xml:space="preserve"> </v>
      </c>
      <c r="F18" s="366" t="str">
        <f>IF(ISBLANK(EMISSIONS_3!F18), " ", EMISSIONS_3!F18)</f>
        <v xml:space="preserve"> </v>
      </c>
      <c r="G18" s="367"/>
      <c r="H18" s="368"/>
      <c r="I18" s="33" t="s">
        <v>299</v>
      </c>
      <c r="J18" s="367"/>
      <c r="K18" s="33">
        <f t="shared" si="22"/>
        <v>1</v>
      </c>
      <c r="L18" s="33">
        <f t="shared" si="23"/>
        <v>0</v>
      </c>
      <c r="M18" s="367">
        <v>0</v>
      </c>
      <c r="N18" s="373">
        <v>0</v>
      </c>
      <c r="O18" s="299"/>
      <c r="P18" s="300"/>
      <c r="Q18" s="73" t="str">
        <f t="shared" si="13"/>
        <v>Enter vessel info</v>
      </c>
      <c r="R18" s="79" t="str">
        <f t="shared" si="14"/>
        <v>Enter vessel info</v>
      </c>
      <c r="S18" s="79" t="str">
        <f t="shared" si="15"/>
        <v>Enter vessel info</v>
      </c>
      <c r="T18" s="79" t="str">
        <f t="shared" si="16"/>
        <v>Enter vessel info</v>
      </c>
      <c r="U18" s="79" t="str">
        <f t="shared" si="17"/>
        <v>Enter vessel info</v>
      </c>
      <c r="V18" s="79" t="str">
        <f t="shared" si="18"/>
        <v>Enter vessel info</v>
      </c>
      <c r="W18" s="79" t="str">
        <f t="shared" si="19"/>
        <v>Enter vessel info</v>
      </c>
      <c r="X18" s="79" t="str">
        <f t="shared" si="20"/>
        <v>Enter vessel info</v>
      </c>
      <c r="Y18" s="78" t="s">
        <v>115</v>
      </c>
      <c r="Z18" s="79" t="s">
        <v>115</v>
      </c>
      <c r="AA18" s="82" t="s">
        <v>115</v>
      </c>
      <c r="AB18" s="76" t="str">
        <f>IF(OR($D18=" ",$E18=" ",$F18=" "),"Enter vessel info",IF(T($H18)&lt;&gt;"","Enter Activity",IF(OR($M18=0,$N18=0),"Enter Run Time",IF((VLOOKUP($F18,'VESSEL FACTORS'!$A$3:$O$5,AB$5,FALSE))="N/A","--",IF($G18=" ",IF(ISERROR(SEARCH("Aux",$E18,1)),($H18*VLOOKUP($F18,'VESSEL FACTORS'!$A$2:$O$5,AB$5,FALSE)*0.0000011023*$M18*$N18*0.82),($H18*VLOOKUP($F18,'VESSEL FACTORS'!$A$2:$O$5,AB$5,FALSE)*0.0000011023*$M18*$N18*1)),IF($G18&lt;21,($H18*VLOOKUP($F18,'VESSEL FACTORS'!$A$2:$O$5,AB$5,FALSE)*0.0000011023*$M18*$N18*VLOOKUP($G18,'VESSEL FACTORS'!$A$16:$L$36,AB$5,FALSE)),($H18*VLOOKUP($F18,'VESSEL FACTORS'!$A$3:$O$5,AB$5,FALSE)*0.0000011023*$M18*$N18*($G18/100))))))))</f>
        <v>Enter vessel info</v>
      </c>
      <c r="AC18" s="76" t="str">
        <f>IF(OR($D18=" ",$E18=" ",$F18=" "),"Enter vessel info",IF(T($H18)&lt;&gt;"","Enter Activity",IF(OR($M18=0,$N18=0),"Enter Run Time",IF((VLOOKUP($F18,'VESSEL FACTORS'!$A$3:$O$5,AC$5,FALSE))="N/A","--",IF($G18=" ",IF(ISERROR(SEARCH("Aux",$E18,1)),($H18*VLOOKUP($F18,'VESSEL FACTORS'!$A$2:$O$5,AC$5,FALSE)*0.0000011023*$M18*$N18*0.82),($H18*VLOOKUP($F18,'VESSEL FACTORS'!$A$2:$O$5,AC$5,FALSE)*0.0000011023*$M18*$N18*1)),IF($G18&lt;21,($H18*VLOOKUP($F18,'VESSEL FACTORS'!$A$2:$O$5,AC$5,FALSE)*0.0000011023*$M18*$N18*VLOOKUP($G18,'VESSEL FACTORS'!$A$16:$L$36,AC$5,FALSE)),($H18*VLOOKUP($F18,'VESSEL FACTORS'!$A$3:$O$5,AC$5,FALSE)*0.0000011023*$M18*$N18*($G18/100))))))))</f>
        <v>Enter vessel info</v>
      </c>
      <c r="AD18" s="76" t="str">
        <f>IF(OR($D18=" ",$E18=" ",$F18=" "),"Enter vessel info",IF(T($H18)&lt;&gt;"","Enter Activity",IF(OR($M18=0,$N18=0),"Enter Run Time",IF((VLOOKUP($F18,'VESSEL FACTORS'!$A$3:$O$5,AD$5,FALSE))="N/A","--",IF($G18=" ",IF(ISERROR(SEARCH("Aux",$E18,1)),($H18*VLOOKUP($F18,'VESSEL FACTORS'!$A$2:$O$5,AD$5,FALSE)*0.0000011023*$M18*$N18*0.82),($H18*VLOOKUP($F18,'VESSEL FACTORS'!$A$2:$O$5,AD$5,FALSE)*0.0000011023*$M18*$N18*1)),IF($G18&lt;21,($H18*VLOOKUP($F18,'VESSEL FACTORS'!$A$2:$O$5,AD$5,FALSE)*0.0000011023*$M18*$N18*VLOOKUP($G18,'VESSEL FACTORS'!$A$16:$L$36,AD$5,FALSE)),($H18*VLOOKUP($F18,'VESSEL FACTORS'!$A$3:$O$5,AD$5,FALSE)*0.0000011023*$M18*$N18*($G18/100))))))))</f>
        <v>Enter vessel info</v>
      </c>
      <c r="AE18" s="76" t="str">
        <f>IF(OR($D18=" ",$E18=" ",$F18=" "),"Enter vessel info",IF(T($H18)&lt;&gt;"","Enter Activity",IF(OR($M18=0,$N18=0),"Enter Run Time",IF((VLOOKUP($F18,'VESSEL FACTORS'!$A$3:$O$5,AE$5,FALSE))="N/A","--",IF($G18=" ",IF(ISERROR(SEARCH("Aux",$E18,1)),($H18*VLOOKUP($F18,'VESSEL FACTORS'!$A$2:$O$5,AE$5,FALSE)*0.0000011023*$M18*$N18*0.82),($H18*VLOOKUP($F18,'VESSEL FACTORS'!$A$2:$O$5,AE$5,FALSE)*0.0000011023*$M18*$N18*1)),IF($G18&lt;21,($H18*VLOOKUP($F18,'VESSEL FACTORS'!$A$2:$O$5,AE$5,FALSE)*0.0000011023*$M18*$N18*VLOOKUP($G18,'VESSEL FACTORS'!$A$16:$L$36,AE$5,FALSE)),($H18*VLOOKUP($F18,'VESSEL FACTORS'!$A$3:$O$5,AE$5,FALSE)*0.0000011023*$M18*$N18*($G18/100))))))))</f>
        <v>Enter vessel info</v>
      </c>
      <c r="AF18" s="76" t="str">
        <f>IF(OR($D18=" ",$E18=" ",$F18=" "),"Enter vessel info",IF(T($H18)&lt;&gt;"","Enter Activity",IF(OR($M18=0,$N18=0),"Enter Run Time",IF((VLOOKUP($F18,'VESSEL FACTORS'!$A$3:$O$5,AF$5,FALSE))="N/A","--",IF($G18=" ",IF(ISERROR(SEARCH("Aux",$E18,1)),($H18*VLOOKUP($F18,'VESSEL FACTORS'!$A$2:$O$5,AF$5,FALSE)*0.0000011023*$M18*$N18*0.82),($H18*VLOOKUP($F18,'VESSEL FACTORS'!$A$2:$O$5,AF$5,FALSE)*0.0000011023*$M18*$N18*1)),IF($G18&lt;21,($H18*VLOOKUP($F18,'VESSEL FACTORS'!$A$2:$O$5,AF$5,FALSE)*0.0000011023*$M18*$N18*VLOOKUP($G18,'VESSEL FACTORS'!$A$16:$L$36,AF$5,FALSE)),($H18*VLOOKUP($F18,'VESSEL FACTORS'!$A$3:$O$5,AF$5,FALSE)*0.0000011023*$M18*$N18*($G18/100))))))))</f>
        <v>Enter vessel info</v>
      </c>
      <c r="AG18" s="76" t="str">
        <f>IF(OR($D18=" ",$E18=" ",$F18=" "),"Enter vessel info",IF(T($H18)&lt;&gt;"","Enter Activity",IF(OR($M18=0,$N18=0),"Enter Run Time",IF((VLOOKUP($F18,'VESSEL FACTORS'!$A$3:$O$5,AG$5,FALSE))="N/A","--",IF($G18=" ",IF(ISERROR(SEARCH("Aux",$E18,1)),($H18*VLOOKUP($F18,'VESSEL FACTORS'!$A$2:$O$5,AG$5,FALSE)*0.0000011023*$M18*$N18*0.82),($H18*VLOOKUP($F18,'VESSEL FACTORS'!$A$2:$O$5,AG$5,FALSE)*0.0000011023*$M18*$N18*1)),IF($G18&lt;21,($H18*VLOOKUP($F18,'VESSEL FACTORS'!$A$2:$O$5,AG$5,FALSE)*0.0000011023*$M18*$N18*VLOOKUP($G18,'VESSEL FACTORS'!$A$16:$L$36,AG$5,FALSE)),($H18*VLOOKUP($F18,'VESSEL FACTORS'!$A$3:$O$5,AG$5,FALSE)*0.0000011023*$M18*$N18*($G18/100))))))))</f>
        <v>Enter vessel info</v>
      </c>
      <c r="AH18" s="76" t="str">
        <f>IF(OR($D18=" ",$E18=" ",$F18=" "),"Enter vessel info",IF(T($H18)&lt;&gt;"","Enter Activity",IF(OR($M18=0,$N18=0),"Enter Run Time",IF((VLOOKUP($F18,'VESSEL FACTORS'!$A$3:$O$5,AH$5,FALSE))="N/A","--",IF($G18=" ",IF(ISERROR(SEARCH("Aux",$E18,1)),($H18*VLOOKUP($F18,'VESSEL FACTORS'!$A$2:$O$5,AH$5,FALSE)*0.0000011023*$M18*$N18*0.82),($H18*VLOOKUP($F18,'VESSEL FACTORS'!$A$2:$O$5,AH$5,FALSE)*0.0000011023*$M18*$N18*1)),IF($G18&lt;21,($H18*VLOOKUP($F18,'VESSEL FACTORS'!$A$2:$O$5,AH$5,FALSE)*0.0000011023*$M18*$N18*VLOOKUP($G18,'VESSEL FACTORS'!$A$16:$L$36,AH$5,FALSE)),($H18*VLOOKUP($F18,'VESSEL FACTORS'!$A$3:$O$5,AH$5,FALSE)*0.0000011023*$M18*$N18*($G18/100))))))))</f>
        <v>Enter vessel info</v>
      </c>
      <c r="AI18" s="76" t="str">
        <f>IF(OR($D18=" ",$E18=" ",$F18=" "),"Enter vessel info",IF(T($H18)&lt;&gt;"","Enter Activity",IF(OR($M18=0,$N18=0),"Enter Run Time",IF((VLOOKUP($F18,'VESSEL FACTORS'!$A$3:$O$5,AI$5,FALSE))="N/A","--",IF($G18=" ",IF(ISERROR(SEARCH("Aux",$E18,1)),($H18*VLOOKUP($F18,'VESSEL FACTORS'!$A$2:$O$5,AI$5,FALSE)*0.0000011023*$M18*$N18*0.82),($H18*VLOOKUP($F18,'VESSEL FACTORS'!$A$2:$O$5,AI$5,FALSE)*0.0000011023*$M18*$N18*1)),IF($G18&lt;21,($H18*VLOOKUP($F18,'VESSEL FACTORS'!$A$2:$O$5,AI$5,FALSE)*0.0000011023*$M18*$N18*VLOOKUP($G18,'VESSEL FACTORS'!$A$16:$L$36,AI$5,FALSE)),($H18*VLOOKUP($F18,'VESSEL FACTORS'!$A$3:$O$5,AI$5,FALSE)*0.0000011023*$M18*$N18*($G18/100))))))))</f>
        <v>Enter vessel info</v>
      </c>
      <c r="AJ18" s="76" t="str">
        <f>IF(OR($D18=" ",$E18=" ",$F18=" "),"Enter vessel info",IF(T($H18)&lt;&gt;"","Enter Activity",IF(OR($M18=0,$N18=0),"Enter Run Time",IF((VLOOKUP($F18,'VESSEL FACTORS'!$A$3:$O$5,AJ$5,FALSE))="N/A","--",IF($G18=" ",IF(ISERROR(SEARCH("Aux",$E18,1)),($H18*VLOOKUP($F18,'VESSEL FACTORS'!$A$2:$O$5,AJ$5,FALSE)*0.0000011023*$M18*$N18*0.82),($H18*VLOOKUP($F18,'VESSEL FACTORS'!$A$2:$O$5,AJ$5,FALSE)*0.0000011023*$M18*$N18*1)),IF($G18&lt;21,($H18*VLOOKUP($F18,'VESSEL FACTORS'!$A$2:$O$5,AJ$5,FALSE)*0.0000011023*$M18*$N18*VLOOKUP($G18,'VESSEL FACTORS'!$A$16:$L$36,AJ$5,FALSE)),($H18*VLOOKUP($F18,'VESSEL FACTORS'!$A$3:$O$5,AJ$5,FALSE)*0.0000011023*$M18*$N18*($G18/100))))))))</f>
        <v>Enter vessel info</v>
      </c>
      <c r="AK18" s="76" t="str">
        <f>IF(OR($D18=" ",$E18=" ",$F18=" "),"Enter vessel info",IF(T($H18)&lt;&gt;"","Enter Activity",IF(OR($M18=0,$N18=0),"Enter Run Time",IF((VLOOKUP($F18,'VESSEL FACTORS'!$A$3:$O$5,AK$5,FALSE))="N/A","--",IF($G18=" ",IF(ISERROR(SEARCH("Aux",$E18,1)),($H18*VLOOKUP($F18,'VESSEL FACTORS'!$A$2:$O$5,AK$5,FALSE)*0.0000011023*$M18*$N18*0.82),($H18*VLOOKUP($F18,'VESSEL FACTORS'!$A$2:$O$5,AK$5,FALSE)*0.0000011023*$M18*$N18*1)),IF($G18&lt;21,($H18*VLOOKUP($F18,'VESSEL FACTORS'!$A$2:$O$5,AK$5,FALSE)*0.0000011023*$M18*$N18*VLOOKUP($G18,'VESSEL FACTORS'!$A$16:$L$36,AK$5,FALSE)),($H18*VLOOKUP($F18,'VESSEL FACTORS'!$A$3:$O$5,AK$5,FALSE)*0.0000011023*$M18*$N18*($G18/100))))))))</f>
        <v>Enter vessel info</v>
      </c>
      <c r="AL18" s="67" t="str">
        <f>IF(OR($D18=" ",$E18=" ",$F18=" "),"Enter vessel info",IF(T($H18)&lt;&gt;"","Enter Activity",IF(OR($M18=0,$N18=0),"Enter Run Time",IF((VLOOKUP($F18,'VESSEL FACTORS'!$A$3:$O$5,AL$5,FALSE))="N/A","--",IF($G18=" ",IF(ISERROR(SEARCH("Aux",$E18,1)),($H18*VLOOKUP($F18,'VESSEL FACTORS'!$A$2:$O$5,AL$5,FALSE)*0.0000011023*$M18*$N18*0.82),($H18*VLOOKUP($F18,'VESSEL FACTORS'!$A$2:$O$5,AL$5,FALSE)*0.0000011023*$M18*$N18*1)),IF($G18&lt;21,($H18*VLOOKUP($F18,'VESSEL FACTORS'!$A$2:$O$5,AL$5,FALSE)*0.0000011023*$M18*$N18*VLOOKUP($G18,'VESSEL FACTORS'!$A$16:$L$36,AL$5,FALSE)),($H18*VLOOKUP($F18,'VESSEL FACTORS'!$A$3:$O$5,AL$5,FALSE)*0.0000011023*$M18*$N18*($G18/100))))))))</f>
        <v>Enter vessel info</v>
      </c>
      <c r="AM18" s="74"/>
      <c r="AO18" s="74">
        <f>MONTH(EMISSIONS_1!P18)-MONTH(EMISSIONS_1!O18)+1</f>
        <v>1</v>
      </c>
      <c r="AP18" s="335">
        <f t="shared" si="12"/>
        <v>0</v>
      </c>
      <c r="AQ18" s="336">
        <f t="shared" si="0"/>
        <v>0</v>
      </c>
      <c r="AR18" s="336">
        <f t="shared" si="0"/>
        <v>0</v>
      </c>
      <c r="AS18" s="336">
        <f t="shared" si="0"/>
        <v>0</v>
      </c>
      <c r="AT18" s="336">
        <f t="shared" si="0"/>
        <v>0</v>
      </c>
      <c r="AU18" s="336">
        <f t="shared" si="0"/>
        <v>0</v>
      </c>
      <c r="AV18" s="336">
        <f t="shared" si="0"/>
        <v>0</v>
      </c>
      <c r="AW18" s="336">
        <f t="shared" si="0"/>
        <v>0</v>
      </c>
      <c r="AX18" s="336">
        <f t="shared" si="0"/>
        <v>0</v>
      </c>
      <c r="AY18" s="336">
        <f t="shared" si="0"/>
        <v>0</v>
      </c>
      <c r="AZ18" s="336">
        <f t="shared" si="0"/>
        <v>0</v>
      </c>
      <c r="BA18" s="337">
        <f t="shared" si="0"/>
        <v>0</v>
      </c>
      <c r="BB18" s="335">
        <f t="shared" si="24"/>
        <v>0</v>
      </c>
      <c r="BC18" s="336">
        <f t="shared" si="24"/>
        <v>0</v>
      </c>
      <c r="BD18" s="336">
        <f t="shared" si="24"/>
        <v>0</v>
      </c>
      <c r="BE18" s="336">
        <f t="shared" si="24"/>
        <v>0</v>
      </c>
      <c r="BF18" s="336">
        <f t="shared" si="24"/>
        <v>0</v>
      </c>
      <c r="BG18" s="336">
        <f t="shared" si="24"/>
        <v>0</v>
      </c>
      <c r="BH18" s="336">
        <f t="shared" si="24"/>
        <v>0</v>
      </c>
      <c r="BI18" s="336">
        <f t="shared" si="24"/>
        <v>0</v>
      </c>
      <c r="BJ18" s="336">
        <f t="shared" si="24"/>
        <v>0</v>
      </c>
      <c r="BK18" s="336">
        <f t="shared" si="24"/>
        <v>0</v>
      </c>
      <c r="BL18" s="336">
        <f t="shared" si="24"/>
        <v>0</v>
      </c>
      <c r="BM18" s="337">
        <f t="shared" si="24"/>
        <v>0</v>
      </c>
      <c r="BN18" s="335">
        <f t="shared" si="25"/>
        <v>0</v>
      </c>
      <c r="BO18" s="336">
        <f t="shared" si="25"/>
        <v>0</v>
      </c>
      <c r="BP18" s="336">
        <f t="shared" si="25"/>
        <v>0</v>
      </c>
      <c r="BQ18" s="336">
        <f t="shared" si="25"/>
        <v>0</v>
      </c>
      <c r="BR18" s="336">
        <f t="shared" si="25"/>
        <v>0</v>
      </c>
      <c r="BS18" s="336">
        <f t="shared" si="25"/>
        <v>0</v>
      </c>
      <c r="BT18" s="336">
        <f t="shared" si="25"/>
        <v>0</v>
      </c>
      <c r="BU18" s="336">
        <f t="shared" si="25"/>
        <v>0</v>
      </c>
      <c r="BV18" s="336">
        <f t="shared" si="25"/>
        <v>0</v>
      </c>
      <c r="BW18" s="336">
        <f t="shared" si="25"/>
        <v>0</v>
      </c>
      <c r="BX18" s="336">
        <f t="shared" si="25"/>
        <v>0</v>
      </c>
      <c r="BY18" s="337">
        <f t="shared" si="25"/>
        <v>0</v>
      </c>
      <c r="BZ18" s="335">
        <f t="shared" si="26"/>
        <v>0</v>
      </c>
      <c r="CA18" s="336">
        <f t="shared" si="26"/>
        <v>0</v>
      </c>
      <c r="CB18" s="336">
        <f t="shared" si="26"/>
        <v>0</v>
      </c>
      <c r="CC18" s="336">
        <f t="shared" si="26"/>
        <v>0</v>
      </c>
      <c r="CD18" s="336">
        <f t="shared" si="26"/>
        <v>0</v>
      </c>
      <c r="CE18" s="336">
        <f t="shared" si="26"/>
        <v>0</v>
      </c>
      <c r="CF18" s="336">
        <f t="shared" si="26"/>
        <v>0</v>
      </c>
      <c r="CG18" s="336">
        <f t="shared" si="26"/>
        <v>0</v>
      </c>
      <c r="CH18" s="336">
        <f t="shared" si="26"/>
        <v>0</v>
      </c>
      <c r="CI18" s="336">
        <f t="shared" si="26"/>
        <v>0</v>
      </c>
      <c r="CJ18" s="336">
        <f t="shared" si="26"/>
        <v>0</v>
      </c>
      <c r="CK18" s="337">
        <f t="shared" si="26"/>
        <v>0</v>
      </c>
      <c r="CL18" s="335">
        <f t="shared" si="27"/>
        <v>0</v>
      </c>
      <c r="CM18" s="336">
        <f t="shared" si="27"/>
        <v>0</v>
      </c>
      <c r="CN18" s="336">
        <f t="shared" si="27"/>
        <v>0</v>
      </c>
      <c r="CO18" s="336">
        <f t="shared" si="27"/>
        <v>0</v>
      </c>
      <c r="CP18" s="336">
        <f t="shared" si="27"/>
        <v>0</v>
      </c>
      <c r="CQ18" s="336">
        <f t="shared" si="27"/>
        <v>0</v>
      </c>
      <c r="CR18" s="336">
        <f t="shared" si="27"/>
        <v>0</v>
      </c>
      <c r="CS18" s="336">
        <f t="shared" si="27"/>
        <v>0</v>
      </c>
      <c r="CT18" s="336">
        <f t="shared" si="27"/>
        <v>0</v>
      </c>
      <c r="CU18" s="336">
        <f t="shared" si="27"/>
        <v>0</v>
      </c>
      <c r="CV18" s="336">
        <f t="shared" si="27"/>
        <v>0</v>
      </c>
      <c r="CW18" s="337">
        <f t="shared" si="27"/>
        <v>0</v>
      </c>
      <c r="CX18" s="335">
        <f t="shared" si="28"/>
        <v>0</v>
      </c>
      <c r="CY18" s="336">
        <f t="shared" si="28"/>
        <v>0</v>
      </c>
      <c r="CZ18" s="336">
        <f t="shared" si="28"/>
        <v>0</v>
      </c>
      <c r="DA18" s="336">
        <f t="shared" si="28"/>
        <v>0</v>
      </c>
      <c r="DB18" s="336">
        <f t="shared" si="28"/>
        <v>0</v>
      </c>
      <c r="DC18" s="336">
        <f t="shared" si="28"/>
        <v>0</v>
      </c>
      <c r="DD18" s="336">
        <f t="shared" si="28"/>
        <v>0</v>
      </c>
      <c r="DE18" s="336">
        <f t="shared" si="28"/>
        <v>0</v>
      </c>
      <c r="DF18" s="336">
        <f t="shared" si="28"/>
        <v>0</v>
      </c>
      <c r="DG18" s="336">
        <f t="shared" si="28"/>
        <v>0</v>
      </c>
      <c r="DH18" s="336">
        <f t="shared" si="28"/>
        <v>0</v>
      </c>
      <c r="DI18" s="337">
        <f t="shared" si="28"/>
        <v>0</v>
      </c>
      <c r="DJ18" s="335">
        <f t="shared" si="29"/>
        <v>0</v>
      </c>
      <c r="DK18" s="336">
        <f t="shared" si="29"/>
        <v>0</v>
      </c>
      <c r="DL18" s="336">
        <f t="shared" si="29"/>
        <v>0</v>
      </c>
      <c r="DM18" s="336">
        <f t="shared" si="29"/>
        <v>0</v>
      </c>
      <c r="DN18" s="336">
        <f t="shared" si="29"/>
        <v>0</v>
      </c>
      <c r="DO18" s="336">
        <f t="shared" si="29"/>
        <v>0</v>
      </c>
      <c r="DP18" s="336">
        <f t="shared" si="29"/>
        <v>0</v>
      </c>
      <c r="DQ18" s="336">
        <f t="shared" si="29"/>
        <v>0</v>
      </c>
      <c r="DR18" s="336">
        <f t="shared" si="29"/>
        <v>0</v>
      </c>
      <c r="DS18" s="336">
        <f t="shared" si="29"/>
        <v>0</v>
      </c>
      <c r="DT18" s="336">
        <f t="shared" si="29"/>
        <v>0</v>
      </c>
      <c r="DU18" s="337">
        <f t="shared" si="29"/>
        <v>0</v>
      </c>
      <c r="DV18" s="335">
        <f t="shared" si="30"/>
        <v>0</v>
      </c>
      <c r="DW18" s="336">
        <f t="shared" si="30"/>
        <v>0</v>
      </c>
      <c r="DX18" s="336">
        <f t="shared" si="30"/>
        <v>0</v>
      </c>
      <c r="DY18" s="336">
        <f t="shared" si="30"/>
        <v>0</v>
      </c>
      <c r="DZ18" s="336">
        <f t="shared" si="30"/>
        <v>0</v>
      </c>
      <c r="EA18" s="336">
        <f t="shared" si="30"/>
        <v>0</v>
      </c>
      <c r="EB18" s="336">
        <f t="shared" si="30"/>
        <v>0</v>
      </c>
      <c r="EC18" s="336">
        <f t="shared" si="30"/>
        <v>0</v>
      </c>
      <c r="ED18" s="336">
        <f t="shared" si="30"/>
        <v>0</v>
      </c>
      <c r="EE18" s="336">
        <f t="shared" si="30"/>
        <v>0</v>
      </c>
      <c r="EF18" s="336">
        <f t="shared" si="30"/>
        <v>0</v>
      </c>
      <c r="EG18" s="337">
        <f t="shared" si="30"/>
        <v>0</v>
      </c>
      <c r="EH18" s="335">
        <f t="shared" si="31"/>
        <v>0</v>
      </c>
      <c r="EI18" s="336">
        <f t="shared" si="31"/>
        <v>0</v>
      </c>
      <c r="EJ18" s="336">
        <f t="shared" si="31"/>
        <v>0</v>
      </c>
      <c r="EK18" s="336">
        <f t="shared" si="31"/>
        <v>0</v>
      </c>
      <c r="EL18" s="336">
        <f t="shared" si="31"/>
        <v>0</v>
      </c>
      <c r="EM18" s="336">
        <f t="shared" si="31"/>
        <v>0</v>
      </c>
      <c r="EN18" s="336">
        <f t="shared" si="31"/>
        <v>0</v>
      </c>
      <c r="EO18" s="336">
        <f t="shared" si="31"/>
        <v>0</v>
      </c>
      <c r="EP18" s="336">
        <f t="shared" si="31"/>
        <v>0</v>
      </c>
      <c r="EQ18" s="336">
        <f t="shared" si="31"/>
        <v>0</v>
      </c>
      <c r="ER18" s="336">
        <f t="shared" si="31"/>
        <v>0</v>
      </c>
      <c r="ES18" s="337">
        <f t="shared" si="31"/>
        <v>0</v>
      </c>
      <c r="ET18" s="335">
        <f t="shared" si="32"/>
        <v>0</v>
      </c>
      <c r="EU18" s="336">
        <f t="shared" si="32"/>
        <v>0</v>
      </c>
      <c r="EV18" s="336">
        <f t="shared" si="32"/>
        <v>0</v>
      </c>
      <c r="EW18" s="336">
        <f t="shared" si="32"/>
        <v>0</v>
      </c>
      <c r="EX18" s="336">
        <f t="shared" si="32"/>
        <v>0</v>
      </c>
      <c r="EY18" s="336">
        <f t="shared" si="32"/>
        <v>0</v>
      </c>
      <c r="EZ18" s="336">
        <f t="shared" si="32"/>
        <v>0</v>
      </c>
      <c r="FA18" s="336">
        <f t="shared" si="32"/>
        <v>0</v>
      </c>
      <c r="FB18" s="336">
        <f t="shared" si="32"/>
        <v>0</v>
      </c>
      <c r="FC18" s="336">
        <f t="shared" si="32"/>
        <v>0</v>
      </c>
      <c r="FD18" s="336">
        <f t="shared" si="32"/>
        <v>0</v>
      </c>
      <c r="FE18" s="337">
        <f t="shared" si="32"/>
        <v>0</v>
      </c>
      <c r="FF18" s="335">
        <f t="shared" si="33"/>
        <v>0</v>
      </c>
      <c r="FG18" s="336">
        <f t="shared" si="33"/>
        <v>0</v>
      </c>
      <c r="FH18" s="336">
        <f t="shared" si="33"/>
        <v>0</v>
      </c>
      <c r="FI18" s="336">
        <f t="shared" si="33"/>
        <v>0</v>
      </c>
      <c r="FJ18" s="336">
        <f t="shared" si="33"/>
        <v>0</v>
      </c>
      <c r="FK18" s="336">
        <f t="shared" si="33"/>
        <v>0</v>
      </c>
      <c r="FL18" s="336">
        <f t="shared" si="33"/>
        <v>0</v>
      </c>
      <c r="FM18" s="336">
        <f t="shared" si="33"/>
        <v>0</v>
      </c>
      <c r="FN18" s="336">
        <f t="shared" si="33"/>
        <v>0</v>
      </c>
      <c r="FO18" s="336">
        <f t="shared" si="33"/>
        <v>0</v>
      </c>
      <c r="FP18" s="336">
        <f t="shared" si="33"/>
        <v>0</v>
      </c>
      <c r="FQ18" s="337">
        <f t="shared" si="33"/>
        <v>0</v>
      </c>
    </row>
    <row r="19" spans="1:173" ht="12.75" customHeight="1" x14ac:dyDescent="0.2">
      <c r="A19" s="74" t="str">
        <f>CONCATENATE(D19, "-", E19)</f>
        <v xml:space="preserve"> - </v>
      </c>
      <c r="B19" s="112"/>
      <c r="C19" s="171" t="s">
        <v>305</v>
      </c>
      <c r="D19" s="366" t="str">
        <f>IF(ISBLANK(EMISSIONS_3!D19), " ", EMISSIONS_3!D19)</f>
        <v xml:space="preserve"> </v>
      </c>
      <c r="E19" s="366" t="str">
        <f>IF(ISBLANK(EMISSIONS_3!E19), " ", EMISSIONS_3!E19)</f>
        <v xml:space="preserve"> </v>
      </c>
      <c r="F19" s="366" t="str">
        <f>IF(ISBLANK(EMISSIONS_3!F19), " ", EMISSIONS_3!F19)</f>
        <v xml:space="preserve"> </v>
      </c>
      <c r="G19" s="367"/>
      <c r="H19" s="368"/>
      <c r="I19" s="33" t="s">
        <v>299</v>
      </c>
      <c r="J19" s="367"/>
      <c r="K19" s="33">
        <f t="shared" si="22"/>
        <v>1</v>
      </c>
      <c r="L19" s="33">
        <f t="shared" si="23"/>
        <v>0</v>
      </c>
      <c r="M19" s="367">
        <v>0</v>
      </c>
      <c r="N19" s="373">
        <v>0</v>
      </c>
      <c r="O19" s="299"/>
      <c r="P19" s="300"/>
      <c r="Q19" s="73" t="str">
        <f t="shared" si="13"/>
        <v>Enter vessel info</v>
      </c>
      <c r="R19" s="79" t="str">
        <f t="shared" si="14"/>
        <v>Enter vessel info</v>
      </c>
      <c r="S19" s="79" t="str">
        <f t="shared" si="15"/>
        <v>Enter vessel info</v>
      </c>
      <c r="T19" s="79" t="str">
        <f t="shared" si="16"/>
        <v>Enter vessel info</v>
      </c>
      <c r="U19" s="79" t="str">
        <f t="shared" si="17"/>
        <v>Enter vessel info</v>
      </c>
      <c r="V19" s="79" t="str">
        <f t="shared" si="18"/>
        <v>Enter vessel info</v>
      </c>
      <c r="W19" s="79" t="str">
        <f t="shared" si="19"/>
        <v>Enter vessel info</v>
      </c>
      <c r="X19" s="79" t="str">
        <f t="shared" si="20"/>
        <v>Enter vessel info</v>
      </c>
      <c r="Y19" s="78" t="s">
        <v>115</v>
      </c>
      <c r="Z19" s="79" t="s">
        <v>115</v>
      </c>
      <c r="AA19" s="82" t="s">
        <v>115</v>
      </c>
      <c r="AB19" s="76" t="str">
        <f>IF(OR($D19=" ",$E19=" ",$F19=" "),"Enter vessel info",IF(T($H19)&lt;&gt;"","Enter Activity",IF(OR($M19=0,$N19=0),"Enter Run Time",IF((VLOOKUP($F19,'VESSEL FACTORS'!$A$3:$O$5,AB$5,FALSE))="N/A","--",IF($G19=" ",IF(ISERROR(SEARCH("Aux",$E19,1)),($H19*VLOOKUP($F19,'VESSEL FACTORS'!$A$2:$O$5,AB$5,FALSE)*0.0000011023*$M19*$N19*0.82),($H19*VLOOKUP($F19,'VESSEL FACTORS'!$A$2:$O$5,AB$5,FALSE)*0.0000011023*$M19*$N19*1)),IF($G19&lt;21,($H19*VLOOKUP($F19,'VESSEL FACTORS'!$A$2:$O$5,AB$5,FALSE)*0.0000011023*$M19*$N19*VLOOKUP($G19,'VESSEL FACTORS'!$A$16:$L$36,AB$5,FALSE)),($H19*VLOOKUP($F19,'VESSEL FACTORS'!$A$3:$O$5,AB$5,FALSE)*0.0000011023*$M19*$N19*($G19/100))))))))</f>
        <v>Enter vessel info</v>
      </c>
      <c r="AC19" s="76" t="str">
        <f>IF(OR($D19=" ",$E19=" ",$F19=" "),"Enter vessel info",IF(T($H19)&lt;&gt;"","Enter Activity",IF(OR($M19=0,$N19=0),"Enter Run Time",IF((VLOOKUP($F19,'VESSEL FACTORS'!$A$3:$O$5,AC$5,FALSE))="N/A","--",IF($G19=" ",IF(ISERROR(SEARCH("Aux",$E19,1)),($H19*VLOOKUP($F19,'VESSEL FACTORS'!$A$2:$O$5,AC$5,FALSE)*0.0000011023*$M19*$N19*0.82),($H19*VLOOKUP($F19,'VESSEL FACTORS'!$A$2:$O$5,AC$5,FALSE)*0.0000011023*$M19*$N19*1)),IF($G19&lt;21,($H19*VLOOKUP($F19,'VESSEL FACTORS'!$A$2:$O$5,AC$5,FALSE)*0.0000011023*$M19*$N19*VLOOKUP($G19,'VESSEL FACTORS'!$A$16:$L$36,AC$5,FALSE)),($H19*VLOOKUP($F19,'VESSEL FACTORS'!$A$3:$O$5,AC$5,FALSE)*0.0000011023*$M19*$N19*($G19/100))))))))</f>
        <v>Enter vessel info</v>
      </c>
      <c r="AD19" s="76" t="str">
        <f>IF(OR($D19=" ",$E19=" ",$F19=" "),"Enter vessel info",IF(T($H19)&lt;&gt;"","Enter Activity",IF(OR($M19=0,$N19=0),"Enter Run Time",IF((VLOOKUP($F19,'VESSEL FACTORS'!$A$3:$O$5,AD$5,FALSE))="N/A","--",IF($G19=" ",IF(ISERROR(SEARCH("Aux",$E19,1)),($H19*VLOOKUP($F19,'VESSEL FACTORS'!$A$2:$O$5,AD$5,FALSE)*0.0000011023*$M19*$N19*0.82),($H19*VLOOKUP($F19,'VESSEL FACTORS'!$A$2:$O$5,AD$5,FALSE)*0.0000011023*$M19*$N19*1)),IF($G19&lt;21,($H19*VLOOKUP($F19,'VESSEL FACTORS'!$A$2:$O$5,AD$5,FALSE)*0.0000011023*$M19*$N19*VLOOKUP($G19,'VESSEL FACTORS'!$A$16:$L$36,AD$5,FALSE)),($H19*VLOOKUP($F19,'VESSEL FACTORS'!$A$3:$O$5,AD$5,FALSE)*0.0000011023*$M19*$N19*($G19/100))))))))</f>
        <v>Enter vessel info</v>
      </c>
      <c r="AE19" s="76" t="str">
        <f>IF(OR($D19=" ",$E19=" ",$F19=" "),"Enter vessel info",IF(T($H19)&lt;&gt;"","Enter Activity",IF(OR($M19=0,$N19=0),"Enter Run Time",IF((VLOOKUP($F19,'VESSEL FACTORS'!$A$3:$O$5,AE$5,FALSE))="N/A","--",IF($G19=" ",IF(ISERROR(SEARCH("Aux",$E19,1)),($H19*VLOOKUP($F19,'VESSEL FACTORS'!$A$2:$O$5,AE$5,FALSE)*0.0000011023*$M19*$N19*0.82),($H19*VLOOKUP($F19,'VESSEL FACTORS'!$A$2:$O$5,AE$5,FALSE)*0.0000011023*$M19*$N19*1)),IF($G19&lt;21,($H19*VLOOKUP($F19,'VESSEL FACTORS'!$A$2:$O$5,AE$5,FALSE)*0.0000011023*$M19*$N19*VLOOKUP($G19,'VESSEL FACTORS'!$A$16:$L$36,AE$5,FALSE)),($H19*VLOOKUP($F19,'VESSEL FACTORS'!$A$3:$O$5,AE$5,FALSE)*0.0000011023*$M19*$N19*($G19/100))))))))</f>
        <v>Enter vessel info</v>
      </c>
      <c r="AF19" s="76" t="str">
        <f>IF(OR($D19=" ",$E19=" ",$F19=" "),"Enter vessel info",IF(T($H19)&lt;&gt;"","Enter Activity",IF(OR($M19=0,$N19=0),"Enter Run Time",IF((VLOOKUP($F19,'VESSEL FACTORS'!$A$3:$O$5,AF$5,FALSE))="N/A","--",IF($G19=" ",IF(ISERROR(SEARCH("Aux",$E19,1)),($H19*VLOOKUP($F19,'VESSEL FACTORS'!$A$2:$O$5,AF$5,FALSE)*0.0000011023*$M19*$N19*0.82),($H19*VLOOKUP($F19,'VESSEL FACTORS'!$A$2:$O$5,AF$5,FALSE)*0.0000011023*$M19*$N19*1)),IF($G19&lt;21,($H19*VLOOKUP($F19,'VESSEL FACTORS'!$A$2:$O$5,AF$5,FALSE)*0.0000011023*$M19*$N19*VLOOKUP($G19,'VESSEL FACTORS'!$A$16:$L$36,AF$5,FALSE)),($H19*VLOOKUP($F19,'VESSEL FACTORS'!$A$3:$O$5,AF$5,FALSE)*0.0000011023*$M19*$N19*($G19/100))))))))</f>
        <v>Enter vessel info</v>
      </c>
      <c r="AG19" s="76" t="str">
        <f>IF(OR($D19=" ",$E19=" ",$F19=" "),"Enter vessel info",IF(T($H19)&lt;&gt;"","Enter Activity",IF(OR($M19=0,$N19=0),"Enter Run Time",IF((VLOOKUP($F19,'VESSEL FACTORS'!$A$3:$O$5,AG$5,FALSE))="N/A","--",IF($G19=" ",IF(ISERROR(SEARCH("Aux",$E19,1)),($H19*VLOOKUP($F19,'VESSEL FACTORS'!$A$2:$O$5,AG$5,FALSE)*0.0000011023*$M19*$N19*0.82),($H19*VLOOKUP($F19,'VESSEL FACTORS'!$A$2:$O$5,AG$5,FALSE)*0.0000011023*$M19*$N19*1)),IF($G19&lt;21,($H19*VLOOKUP($F19,'VESSEL FACTORS'!$A$2:$O$5,AG$5,FALSE)*0.0000011023*$M19*$N19*VLOOKUP($G19,'VESSEL FACTORS'!$A$16:$L$36,AG$5,FALSE)),($H19*VLOOKUP($F19,'VESSEL FACTORS'!$A$3:$O$5,AG$5,FALSE)*0.0000011023*$M19*$N19*($G19/100))))))))</f>
        <v>Enter vessel info</v>
      </c>
      <c r="AH19" s="76" t="str">
        <f>IF(OR($D19=" ",$E19=" ",$F19=" "),"Enter vessel info",IF(T($H19)&lt;&gt;"","Enter Activity",IF(OR($M19=0,$N19=0),"Enter Run Time",IF((VLOOKUP($F19,'VESSEL FACTORS'!$A$3:$O$5,AH$5,FALSE))="N/A","--",IF($G19=" ",IF(ISERROR(SEARCH("Aux",$E19,1)),($H19*VLOOKUP($F19,'VESSEL FACTORS'!$A$2:$O$5,AH$5,FALSE)*0.0000011023*$M19*$N19*0.82),($H19*VLOOKUP($F19,'VESSEL FACTORS'!$A$2:$O$5,AH$5,FALSE)*0.0000011023*$M19*$N19*1)),IF($G19&lt;21,($H19*VLOOKUP($F19,'VESSEL FACTORS'!$A$2:$O$5,AH$5,FALSE)*0.0000011023*$M19*$N19*VLOOKUP($G19,'VESSEL FACTORS'!$A$16:$L$36,AH$5,FALSE)),($H19*VLOOKUP($F19,'VESSEL FACTORS'!$A$3:$O$5,AH$5,FALSE)*0.0000011023*$M19*$N19*($G19/100))))))))</f>
        <v>Enter vessel info</v>
      </c>
      <c r="AI19" s="76" t="str">
        <f>IF(OR($D19=" ",$E19=" ",$F19=" "),"Enter vessel info",IF(T($H19)&lt;&gt;"","Enter Activity",IF(OR($M19=0,$N19=0),"Enter Run Time",IF((VLOOKUP($F19,'VESSEL FACTORS'!$A$3:$O$5,AI$5,FALSE))="N/A","--",IF($G19=" ",IF(ISERROR(SEARCH("Aux",$E19,1)),($H19*VLOOKUP($F19,'VESSEL FACTORS'!$A$2:$O$5,AI$5,FALSE)*0.0000011023*$M19*$N19*0.82),($H19*VLOOKUP($F19,'VESSEL FACTORS'!$A$2:$O$5,AI$5,FALSE)*0.0000011023*$M19*$N19*1)),IF($G19&lt;21,($H19*VLOOKUP($F19,'VESSEL FACTORS'!$A$2:$O$5,AI$5,FALSE)*0.0000011023*$M19*$N19*VLOOKUP($G19,'VESSEL FACTORS'!$A$16:$L$36,AI$5,FALSE)),($H19*VLOOKUP($F19,'VESSEL FACTORS'!$A$3:$O$5,AI$5,FALSE)*0.0000011023*$M19*$N19*($G19/100))))))))</f>
        <v>Enter vessel info</v>
      </c>
      <c r="AJ19" s="76" t="str">
        <f>IF(OR($D19=" ",$E19=" ",$F19=" "),"Enter vessel info",IF(T($H19)&lt;&gt;"","Enter Activity",IF(OR($M19=0,$N19=0),"Enter Run Time",IF((VLOOKUP($F19,'VESSEL FACTORS'!$A$3:$O$5,AJ$5,FALSE))="N/A","--",IF($G19=" ",IF(ISERROR(SEARCH("Aux",$E19,1)),($H19*VLOOKUP($F19,'VESSEL FACTORS'!$A$2:$O$5,AJ$5,FALSE)*0.0000011023*$M19*$N19*0.82),($H19*VLOOKUP($F19,'VESSEL FACTORS'!$A$2:$O$5,AJ$5,FALSE)*0.0000011023*$M19*$N19*1)),IF($G19&lt;21,($H19*VLOOKUP($F19,'VESSEL FACTORS'!$A$2:$O$5,AJ$5,FALSE)*0.0000011023*$M19*$N19*VLOOKUP($G19,'VESSEL FACTORS'!$A$16:$L$36,AJ$5,FALSE)),($H19*VLOOKUP($F19,'VESSEL FACTORS'!$A$3:$O$5,AJ$5,FALSE)*0.0000011023*$M19*$N19*($G19/100))))))))</f>
        <v>Enter vessel info</v>
      </c>
      <c r="AK19" s="76" t="str">
        <f>IF(OR($D19=" ",$E19=" ",$F19=" "),"Enter vessel info",IF(T($H19)&lt;&gt;"","Enter Activity",IF(OR($M19=0,$N19=0),"Enter Run Time",IF((VLOOKUP($F19,'VESSEL FACTORS'!$A$3:$O$5,AK$5,FALSE))="N/A","--",IF($G19=" ",IF(ISERROR(SEARCH("Aux",$E19,1)),($H19*VLOOKUP($F19,'VESSEL FACTORS'!$A$2:$O$5,AK$5,FALSE)*0.0000011023*$M19*$N19*0.82),($H19*VLOOKUP($F19,'VESSEL FACTORS'!$A$2:$O$5,AK$5,FALSE)*0.0000011023*$M19*$N19*1)),IF($G19&lt;21,($H19*VLOOKUP($F19,'VESSEL FACTORS'!$A$2:$O$5,AK$5,FALSE)*0.0000011023*$M19*$N19*VLOOKUP($G19,'VESSEL FACTORS'!$A$16:$L$36,AK$5,FALSE)),($H19*VLOOKUP($F19,'VESSEL FACTORS'!$A$3:$O$5,AK$5,FALSE)*0.0000011023*$M19*$N19*($G19/100))))))))</f>
        <v>Enter vessel info</v>
      </c>
      <c r="AL19" s="67" t="str">
        <f>IF(OR($D19=" ",$E19=" ",$F19=" "),"Enter vessel info",IF(T($H19)&lt;&gt;"","Enter Activity",IF(OR($M19=0,$N19=0),"Enter Run Time",IF((VLOOKUP($F19,'VESSEL FACTORS'!$A$3:$O$5,AL$5,FALSE))="N/A","--",IF($G19=" ",IF(ISERROR(SEARCH("Aux",$E19,1)),($H19*VLOOKUP($F19,'VESSEL FACTORS'!$A$2:$O$5,AL$5,FALSE)*0.0000011023*$M19*$N19*0.82),($H19*VLOOKUP($F19,'VESSEL FACTORS'!$A$2:$O$5,AL$5,FALSE)*0.0000011023*$M19*$N19*1)),IF($G19&lt;21,($H19*VLOOKUP($F19,'VESSEL FACTORS'!$A$2:$O$5,AL$5,FALSE)*0.0000011023*$M19*$N19*VLOOKUP($G19,'VESSEL FACTORS'!$A$16:$L$36,AL$5,FALSE)),($H19*VLOOKUP($F19,'VESSEL FACTORS'!$A$3:$O$5,AL$5,FALSE)*0.0000011023*$M19*$N19*($G19/100))))))))</f>
        <v>Enter vessel info</v>
      </c>
      <c r="AM19" s="315"/>
      <c r="AO19" s="74">
        <f>MONTH(EMISSIONS_1!P19)-MONTH(EMISSIONS_1!O19)+1</f>
        <v>1</v>
      </c>
      <c r="AP19" s="335">
        <f t="shared" si="12"/>
        <v>0</v>
      </c>
      <c r="AQ19" s="336">
        <f t="shared" si="0"/>
        <v>0</v>
      </c>
      <c r="AR19" s="336">
        <f t="shared" si="0"/>
        <v>0</v>
      </c>
      <c r="AS19" s="336">
        <f t="shared" si="0"/>
        <v>0</v>
      </c>
      <c r="AT19" s="336">
        <f t="shared" si="0"/>
        <v>0</v>
      </c>
      <c r="AU19" s="336">
        <f t="shared" si="0"/>
        <v>0</v>
      </c>
      <c r="AV19" s="336">
        <f t="shared" si="0"/>
        <v>0</v>
      </c>
      <c r="AW19" s="336">
        <f t="shared" si="0"/>
        <v>0</v>
      </c>
      <c r="AX19" s="336">
        <f t="shared" si="0"/>
        <v>0</v>
      </c>
      <c r="AY19" s="336">
        <f t="shared" si="0"/>
        <v>0</v>
      </c>
      <c r="AZ19" s="336">
        <f t="shared" si="0"/>
        <v>0</v>
      </c>
      <c r="BA19" s="337">
        <f t="shared" si="0"/>
        <v>0</v>
      </c>
      <c r="BB19" s="335">
        <f t="shared" si="24"/>
        <v>0</v>
      </c>
      <c r="BC19" s="336">
        <f t="shared" si="24"/>
        <v>0</v>
      </c>
      <c r="BD19" s="336">
        <f t="shared" si="24"/>
        <v>0</v>
      </c>
      <c r="BE19" s="336">
        <f t="shared" si="24"/>
        <v>0</v>
      </c>
      <c r="BF19" s="336">
        <f t="shared" si="24"/>
        <v>0</v>
      </c>
      <c r="BG19" s="336">
        <f t="shared" si="24"/>
        <v>0</v>
      </c>
      <c r="BH19" s="336">
        <f t="shared" si="24"/>
        <v>0</v>
      </c>
      <c r="BI19" s="336">
        <f t="shared" si="24"/>
        <v>0</v>
      </c>
      <c r="BJ19" s="336">
        <f t="shared" si="24"/>
        <v>0</v>
      </c>
      <c r="BK19" s="336">
        <f t="shared" si="24"/>
        <v>0</v>
      </c>
      <c r="BL19" s="336">
        <f t="shared" si="24"/>
        <v>0</v>
      </c>
      <c r="BM19" s="337">
        <f t="shared" si="24"/>
        <v>0</v>
      </c>
      <c r="BN19" s="335">
        <f t="shared" si="25"/>
        <v>0</v>
      </c>
      <c r="BO19" s="336">
        <f t="shared" si="25"/>
        <v>0</v>
      </c>
      <c r="BP19" s="336">
        <f t="shared" si="25"/>
        <v>0</v>
      </c>
      <c r="BQ19" s="336">
        <f t="shared" si="25"/>
        <v>0</v>
      </c>
      <c r="BR19" s="336">
        <f t="shared" si="25"/>
        <v>0</v>
      </c>
      <c r="BS19" s="336">
        <f t="shared" si="25"/>
        <v>0</v>
      </c>
      <c r="BT19" s="336">
        <f t="shared" si="25"/>
        <v>0</v>
      </c>
      <c r="BU19" s="336">
        <f t="shared" si="25"/>
        <v>0</v>
      </c>
      <c r="BV19" s="336">
        <f t="shared" si="25"/>
        <v>0</v>
      </c>
      <c r="BW19" s="336">
        <f t="shared" si="25"/>
        <v>0</v>
      </c>
      <c r="BX19" s="336">
        <f t="shared" si="25"/>
        <v>0</v>
      </c>
      <c r="BY19" s="337">
        <f t="shared" si="25"/>
        <v>0</v>
      </c>
      <c r="BZ19" s="335">
        <f t="shared" si="26"/>
        <v>0</v>
      </c>
      <c r="CA19" s="336">
        <f t="shared" si="26"/>
        <v>0</v>
      </c>
      <c r="CB19" s="336">
        <f t="shared" si="26"/>
        <v>0</v>
      </c>
      <c r="CC19" s="336">
        <f t="shared" si="26"/>
        <v>0</v>
      </c>
      <c r="CD19" s="336">
        <f t="shared" si="26"/>
        <v>0</v>
      </c>
      <c r="CE19" s="336">
        <f t="shared" si="26"/>
        <v>0</v>
      </c>
      <c r="CF19" s="336">
        <f t="shared" si="26"/>
        <v>0</v>
      </c>
      <c r="CG19" s="336">
        <f t="shared" si="26"/>
        <v>0</v>
      </c>
      <c r="CH19" s="336">
        <f t="shared" si="26"/>
        <v>0</v>
      </c>
      <c r="CI19" s="336">
        <f t="shared" si="26"/>
        <v>0</v>
      </c>
      <c r="CJ19" s="336">
        <f t="shared" si="26"/>
        <v>0</v>
      </c>
      <c r="CK19" s="337">
        <f t="shared" si="26"/>
        <v>0</v>
      </c>
      <c r="CL19" s="335">
        <f t="shared" si="27"/>
        <v>0</v>
      </c>
      <c r="CM19" s="336">
        <f t="shared" si="27"/>
        <v>0</v>
      </c>
      <c r="CN19" s="336">
        <f t="shared" si="27"/>
        <v>0</v>
      </c>
      <c r="CO19" s="336">
        <f t="shared" si="27"/>
        <v>0</v>
      </c>
      <c r="CP19" s="336">
        <f t="shared" si="27"/>
        <v>0</v>
      </c>
      <c r="CQ19" s="336">
        <f t="shared" si="27"/>
        <v>0</v>
      </c>
      <c r="CR19" s="336">
        <f t="shared" si="27"/>
        <v>0</v>
      </c>
      <c r="CS19" s="336">
        <f t="shared" si="27"/>
        <v>0</v>
      </c>
      <c r="CT19" s="336">
        <f t="shared" si="27"/>
        <v>0</v>
      </c>
      <c r="CU19" s="336">
        <f t="shared" si="27"/>
        <v>0</v>
      </c>
      <c r="CV19" s="336">
        <f t="shared" si="27"/>
        <v>0</v>
      </c>
      <c r="CW19" s="337">
        <f t="shared" si="27"/>
        <v>0</v>
      </c>
      <c r="CX19" s="335">
        <f t="shared" si="28"/>
        <v>0</v>
      </c>
      <c r="CY19" s="336">
        <f t="shared" si="28"/>
        <v>0</v>
      </c>
      <c r="CZ19" s="336">
        <f t="shared" si="28"/>
        <v>0</v>
      </c>
      <c r="DA19" s="336">
        <f t="shared" si="28"/>
        <v>0</v>
      </c>
      <c r="DB19" s="336">
        <f t="shared" si="28"/>
        <v>0</v>
      </c>
      <c r="DC19" s="336">
        <f t="shared" si="28"/>
        <v>0</v>
      </c>
      <c r="DD19" s="336">
        <f t="shared" si="28"/>
        <v>0</v>
      </c>
      <c r="DE19" s="336">
        <f t="shared" si="28"/>
        <v>0</v>
      </c>
      <c r="DF19" s="336">
        <f t="shared" si="28"/>
        <v>0</v>
      </c>
      <c r="DG19" s="336">
        <f t="shared" si="28"/>
        <v>0</v>
      </c>
      <c r="DH19" s="336">
        <f t="shared" si="28"/>
        <v>0</v>
      </c>
      <c r="DI19" s="337">
        <f t="shared" si="28"/>
        <v>0</v>
      </c>
      <c r="DJ19" s="335">
        <f t="shared" si="29"/>
        <v>0</v>
      </c>
      <c r="DK19" s="336">
        <f t="shared" si="29"/>
        <v>0</v>
      </c>
      <c r="DL19" s="336">
        <f t="shared" si="29"/>
        <v>0</v>
      </c>
      <c r="DM19" s="336">
        <f t="shared" si="29"/>
        <v>0</v>
      </c>
      <c r="DN19" s="336">
        <f t="shared" si="29"/>
        <v>0</v>
      </c>
      <c r="DO19" s="336">
        <f t="shared" si="29"/>
        <v>0</v>
      </c>
      <c r="DP19" s="336">
        <f t="shared" si="29"/>
        <v>0</v>
      </c>
      <c r="DQ19" s="336">
        <f t="shared" si="29"/>
        <v>0</v>
      </c>
      <c r="DR19" s="336">
        <f t="shared" si="29"/>
        <v>0</v>
      </c>
      <c r="DS19" s="336">
        <f t="shared" si="29"/>
        <v>0</v>
      </c>
      <c r="DT19" s="336">
        <f t="shared" si="29"/>
        <v>0</v>
      </c>
      <c r="DU19" s="337">
        <f t="shared" si="29"/>
        <v>0</v>
      </c>
      <c r="DV19" s="335">
        <f t="shared" si="30"/>
        <v>0</v>
      </c>
      <c r="DW19" s="336">
        <f t="shared" si="30"/>
        <v>0</v>
      </c>
      <c r="DX19" s="336">
        <f t="shared" si="30"/>
        <v>0</v>
      </c>
      <c r="DY19" s="336">
        <f t="shared" si="30"/>
        <v>0</v>
      </c>
      <c r="DZ19" s="336">
        <f t="shared" si="30"/>
        <v>0</v>
      </c>
      <c r="EA19" s="336">
        <f t="shared" si="30"/>
        <v>0</v>
      </c>
      <c r="EB19" s="336">
        <f t="shared" si="30"/>
        <v>0</v>
      </c>
      <c r="EC19" s="336">
        <f t="shared" si="30"/>
        <v>0</v>
      </c>
      <c r="ED19" s="336">
        <f t="shared" si="30"/>
        <v>0</v>
      </c>
      <c r="EE19" s="336">
        <f t="shared" si="30"/>
        <v>0</v>
      </c>
      <c r="EF19" s="336">
        <f t="shared" si="30"/>
        <v>0</v>
      </c>
      <c r="EG19" s="337">
        <f t="shared" si="30"/>
        <v>0</v>
      </c>
      <c r="EH19" s="335">
        <f t="shared" si="31"/>
        <v>0</v>
      </c>
      <c r="EI19" s="336">
        <f t="shared" si="31"/>
        <v>0</v>
      </c>
      <c r="EJ19" s="336">
        <f t="shared" si="31"/>
        <v>0</v>
      </c>
      <c r="EK19" s="336">
        <f t="shared" si="31"/>
        <v>0</v>
      </c>
      <c r="EL19" s="336">
        <f t="shared" si="31"/>
        <v>0</v>
      </c>
      <c r="EM19" s="336">
        <f t="shared" si="31"/>
        <v>0</v>
      </c>
      <c r="EN19" s="336">
        <f t="shared" si="31"/>
        <v>0</v>
      </c>
      <c r="EO19" s="336">
        <f t="shared" si="31"/>
        <v>0</v>
      </c>
      <c r="EP19" s="336">
        <f t="shared" si="31"/>
        <v>0</v>
      </c>
      <c r="EQ19" s="336">
        <f t="shared" si="31"/>
        <v>0</v>
      </c>
      <c r="ER19" s="336">
        <f t="shared" si="31"/>
        <v>0</v>
      </c>
      <c r="ES19" s="337">
        <f t="shared" si="31"/>
        <v>0</v>
      </c>
      <c r="ET19" s="335">
        <f t="shared" si="32"/>
        <v>0</v>
      </c>
      <c r="EU19" s="336">
        <f t="shared" si="32"/>
        <v>0</v>
      </c>
      <c r="EV19" s="336">
        <f t="shared" si="32"/>
        <v>0</v>
      </c>
      <c r="EW19" s="336">
        <f t="shared" si="32"/>
        <v>0</v>
      </c>
      <c r="EX19" s="336">
        <f t="shared" si="32"/>
        <v>0</v>
      </c>
      <c r="EY19" s="336">
        <f t="shared" si="32"/>
        <v>0</v>
      </c>
      <c r="EZ19" s="336">
        <f t="shared" si="32"/>
        <v>0</v>
      </c>
      <c r="FA19" s="336">
        <f t="shared" si="32"/>
        <v>0</v>
      </c>
      <c r="FB19" s="336">
        <f t="shared" si="32"/>
        <v>0</v>
      </c>
      <c r="FC19" s="336">
        <f t="shared" si="32"/>
        <v>0</v>
      </c>
      <c r="FD19" s="336">
        <f t="shared" si="32"/>
        <v>0</v>
      </c>
      <c r="FE19" s="337">
        <f t="shared" si="32"/>
        <v>0</v>
      </c>
      <c r="FF19" s="335">
        <f t="shared" si="33"/>
        <v>0</v>
      </c>
      <c r="FG19" s="336">
        <f t="shared" si="33"/>
        <v>0</v>
      </c>
      <c r="FH19" s="336">
        <f t="shared" si="33"/>
        <v>0</v>
      </c>
      <c r="FI19" s="336">
        <f t="shared" si="33"/>
        <v>0</v>
      </c>
      <c r="FJ19" s="336">
        <f t="shared" si="33"/>
        <v>0</v>
      </c>
      <c r="FK19" s="336">
        <f t="shared" si="33"/>
        <v>0</v>
      </c>
      <c r="FL19" s="336">
        <f t="shared" si="33"/>
        <v>0</v>
      </c>
      <c r="FM19" s="336">
        <f t="shared" si="33"/>
        <v>0</v>
      </c>
      <c r="FN19" s="336">
        <f t="shared" si="33"/>
        <v>0</v>
      </c>
      <c r="FO19" s="336">
        <f t="shared" si="33"/>
        <v>0</v>
      </c>
      <c r="FP19" s="336">
        <f t="shared" si="33"/>
        <v>0</v>
      </c>
      <c r="FQ19" s="337">
        <f t="shared" si="33"/>
        <v>0</v>
      </c>
    </row>
    <row r="20" spans="1:173" ht="12.75" customHeight="1" x14ac:dyDescent="0.2">
      <c r="A20" s="74" t="str">
        <f t="shared" si="21"/>
        <v xml:space="preserve"> - </v>
      </c>
      <c r="B20" s="112"/>
      <c r="C20" s="171" t="s">
        <v>305</v>
      </c>
      <c r="D20" s="366" t="str">
        <f>IF(ISBLANK(EMISSIONS_3!D20), " ", EMISSIONS_3!D20)</f>
        <v xml:space="preserve"> </v>
      </c>
      <c r="E20" s="366" t="str">
        <f>IF(ISBLANK(EMISSIONS_3!E20), " ", EMISSIONS_3!E20)</f>
        <v xml:space="preserve"> </v>
      </c>
      <c r="F20" s="366" t="str">
        <f>IF(ISBLANK(EMISSIONS_3!F20), " ", EMISSIONS_3!F20)</f>
        <v xml:space="preserve"> </v>
      </c>
      <c r="G20" s="367"/>
      <c r="H20" s="368"/>
      <c r="I20" s="33" t="s">
        <v>299</v>
      </c>
      <c r="J20" s="367"/>
      <c r="K20" s="33">
        <f t="shared" si="22"/>
        <v>1</v>
      </c>
      <c r="L20" s="33">
        <f t="shared" si="23"/>
        <v>0</v>
      </c>
      <c r="M20" s="367">
        <v>0</v>
      </c>
      <c r="N20" s="373">
        <v>0</v>
      </c>
      <c r="O20" s="299"/>
      <c r="P20" s="300"/>
      <c r="Q20" s="73" t="str">
        <f t="shared" si="13"/>
        <v>Enter vessel info</v>
      </c>
      <c r="R20" s="79" t="str">
        <f t="shared" si="14"/>
        <v>Enter vessel info</v>
      </c>
      <c r="S20" s="79" t="str">
        <f t="shared" si="15"/>
        <v>Enter vessel info</v>
      </c>
      <c r="T20" s="79" t="str">
        <f t="shared" si="16"/>
        <v>Enter vessel info</v>
      </c>
      <c r="U20" s="79" t="str">
        <f t="shared" si="17"/>
        <v>Enter vessel info</v>
      </c>
      <c r="V20" s="79" t="str">
        <f t="shared" si="18"/>
        <v>Enter vessel info</v>
      </c>
      <c r="W20" s="79" t="str">
        <f t="shared" si="19"/>
        <v>Enter vessel info</v>
      </c>
      <c r="X20" s="79" t="str">
        <f t="shared" si="20"/>
        <v>Enter vessel info</v>
      </c>
      <c r="Y20" s="78" t="s">
        <v>115</v>
      </c>
      <c r="Z20" s="79" t="s">
        <v>115</v>
      </c>
      <c r="AA20" s="82" t="s">
        <v>115</v>
      </c>
      <c r="AB20" s="76" t="str">
        <f>IF(OR($D20=" ",$E20=" ",$F20=" "),"Enter vessel info",IF(T($H20)&lt;&gt;"","Enter Activity",IF(OR($M20=0,$N20=0),"Enter Run Time",IF((VLOOKUP($F20,'VESSEL FACTORS'!$A$3:$O$5,AB$5,FALSE))="N/A","--",IF($G20=" ",IF(ISERROR(SEARCH("Aux",$E20,1)),($H20*VLOOKUP($F20,'VESSEL FACTORS'!$A$2:$O$5,AB$5,FALSE)*0.0000011023*$M20*$N20*0.82),($H20*VLOOKUP($F20,'VESSEL FACTORS'!$A$2:$O$5,AB$5,FALSE)*0.0000011023*$M20*$N20*1)),IF($G20&lt;21,($H20*VLOOKUP($F20,'VESSEL FACTORS'!$A$2:$O$5,AB$5,FALSE)*0.0000011023*$M20*$N20*VLOOKUP($G20,'VESSEL FACTORS'!$A$16:$L$36,AB$5,FALSE)),($H20*VLOOKUP($F20,'VESSEL FACTORS'!$A$3:$O$5,AB$5,FALSE)*0.0000011023*$M20*$N20*($G20/100))))))))</f>
        <v>Enter vessel info</v>
      </c>
      <c r="AC20" s="76" t="str">
        <f>IF(OR($D20=" ",$E20=" ",$F20=" "),"Enter vessel info",IF(T($H20)&lt;&gt;"","Enter Activity",IF(OR($M20=0,$N20=0),"Enter Run Time",IF((VLOOKUP($F20,'VESSEL FACTORS'!$A$3:$O$5,AC$5,FALSE))="N/A","--",IF($G20=" ",IF(ISERROR(SEARCH("Aux",$E20,1)),($H20*VLOOKUP($F20,'VESSEL FACTORS'!$A$2:$O$5,AC$5,FALSE)*0.0000011023*$M20*$N20*0.82),($H20*VLOOKUP($F20,'VESSEL FACTORS'!$A$2:$O$5,AC$5,FALSE)*0.0000011023*$M20*$N20*1)),IF($G20&lt;21,($H20*VLOOKUP($F20,'VESSEL FACTORS'!$A$2:$O$5,AC$5,FALSE)*0.0000011023*$M20*$N20*VLOOKUP($G20,'VESSEL FACTORS'!$A$16:$L$36,AC$5,FALSE)),($H20*VLOOKUP($F20,'VESSEL FACTORS'!$A$3:$O$5,AC$5,FALSE)*0.0000011023*$M20*$N20*($G20/100))))))))</f>
        <v>Enter vessel info</v>
      </c>
      <c r="AD20" s="76" t="str">
        <f>IF(OR($D20=" ",$E20=" ",$F20=" "),"Enter vessel info",IF(T($H20)&lt;&gt;"","Enter Activity",IF(OR($M20=0,$N20=0),"Enter Run Time",IF((VLOOKUP($F20,'VESSEL FACTORS'!$A$3:$O$5,AD$5,FALSE))="N/A","--",IF($G20=" ",IF(ISERROR(SEARCH("Aux",$E20,1)),($H20*VLOOKUP($F20,'VESSEL FACTORS'!$A$2:$O$5,AD$5,FALSE)*0.0000011023*$M20*$N20*0.82),($H20*VLOOKUP($F20,'VESSEL FACTORS'!$A$2:$O$5,AD$5,FALSE)*0.0000011023*$M20*$N20*1)),IF($G20&lt;21,($H20*VLOOKUP($F20,'VESSEL FACTORS'!$A$2:$O$5,AD$5,FALSE)*0.0000011023*$M20*$N20*VLOOKUP($G20,'VESSEL FACTORS'!$A$16:$L$36,AD$5,FALSE)),($H20*VLOOKUP($F20,'VESSEL FACTORS'!$A$3:$O$5,AD$5,FALSE)*0.0000011023*$M20*$N20*($G20/100))))))))</f>
        <v>Enter vessel info</v>
      </c>
      <c r="AE20" s="76" t="str">
        <f>IF(OR($D20=" ",$E20=" ",$F20=" "),"Enter vessel info",IF(T($H20)&lt;&gt;"","Enter Activity",IF(OR($M20=0,$N20=0),"Enter Run Time",IF((VLOOKUP($F20,'VESSEL FACTORS'!$A$3:$O$5,AE$5,FALSE))="N/A","--",IF($G20=" ",IF(ISERROR(SEARCH("Aux",$E20,1)),($H20*VLOOKUP($F20,'VESSEL FACTORS'!$A$2:$O$5,AE$5,FALSE)*0.0000011023*$M20*$N20*0.82),($H20*VLOOKUP($F20,'VESSEL FACTORS'!$A$2:$O$5,AE$5,FALSE)*0.0000011023*$M20*$N20*1)),IF($G20&lt;21,($H20*VLOOKUP($F20,'VESSEL FACTORS'!$A$2:$O$5,AE$5,FALSE)*0.0000011023*$M20*$N20*VLOOKUP($G20,'VESSEL FACTORS'!$A$16:$L$36,AE$5,FALSE)),($H20*VLOOKUP($F20,'VESSEL FACTORS'!$A$3:$O$5,AE$5,FALSE)*0.0000011023*$M20*$N20*($G20/100))))))))</f>
        <v>Enter vessel info</v>
      </c>
      <c r="AF20" s="76" t="str">
        <f>IF(OR($D20=" ",$E20=" ",$F20=" "),"Enter vessel info",IF(T($H20)&lt;&gt;"","Enter Activity",IF(OR($M20=0,$N20=0),"Enter Run Time",IF((VLOOKUP($F20,'VESSEL FACTORS'!$A$3:$O$5,AF$5,FALSE))="N/A","--",IF($G20=" ",IF(ISERROR(SEARCH("Aux",$E20,1)),($H20*VLOOKUP($F20,'VESSEL FACTORS'!$A$2:$O$5,AF$5,FALSE)*0.0000011023*$M20*$N20*0.82),($H20*VLOOKUP($F20,'VESSEL FACTORS'!$A$2:$O$5,AF$5,FALSE)*0.0000011023*$M20*$N20*1)),IF($G20&lt;21,($H20*VLOOKUP($F20,'VESSEL FACTORS'!$A$2:$O$5,AF$5,FALSE)*0.0000011023*$M20*$N20*VLOOKUP($G20,'VESSEL FACTORS'!$A$16:$L$36,AF$5,FALSE)),($H20*VLOOKUP($F20,'VESSEL FACTORS'!$A$3:$O$5,AF$5,FALSE)*0.0000011023*$M20*$N20*($G20/100))))))))</f>
        <v>Enter vessel info</v>
      </c>
      <c r="AG20" s="76" t="str">
        <f>IF(OR($D20=" ",$E20=" ",$F20=" "),"Enter vessel info",IF(T($H20)&lt;&gt;"","Enter Activity",IF(OR($M20=0,$N20=0),"Enter Run Time",IF((VLOOKUP($F20,'VESSEL FACTORS'!$A$3:$O$5,AG$5,FALSE))="N/A","--",IF($G20=" ",IF(ISERROR(SEARCH("Aux",$E20,1)),($H20*VLOOKUP($F20,'VESSEL FACTORS'!$A$2:$O$5,AG$5,FALSE)*0.0000011023*$M20*$N20*0.82),($H20*VLOOKUP($F20,'VESSEL FACTORS'!$A$2:$O$5,AG$5,FALSE)*0.0000011023*$M20*$N20*1)),IF($G20&lt;21,($H20*VLOOKUP($F20,'VESSEL FACTORS'!$A$2:$O$5,AG$5,FALSE)*0.0000011023*$M20*$N20*VLOOKUP($G20,'VESSEL FACTORS'!$A$16:$L$36,AG$5,FALSE)),($H20*VLOOKUP($F20,'VESSEL FACTORS'!$A$3:$O$5,AG$5,FALSE)*0.0000011023*$M20*$N20*($G20/100))))))))</f>
        <v>Enter vessel info</v>
      </c>
      <c r="AH20" s="76" t="str">
        <f>IF(OR($D20=" ",$E20=" ",$F20=" "),"Enter vessel info",IF(T($H20)&lt;&gt;"","Enter Activity",IF(OR($M20=0,$N20=0),"Enter Run Time",IF((VLOOKUP($F20,'VESSEL FACTORS'!$A$3:$O$5,AH$5,FALSE))="N/A","--",IF($G20=" ",IF(ISERROR(SEARCH("Aux",$E20,1)),($H20*VLOOKUP($F20,'VESSEL FACTORS'!$A$2:$O$5,AH$5,FALSE)*0.0000011023*$M20*$N20*0.82),($H20*VLOOKUP($F20,'VESSEL FACTORS'!$A$2:$O$5,AH$5,FALSE)*0.0000011023*$M20*$N20*1)),IF($G20&lt;21,($H20*VLOOKUP($F20,'VESSEL FACTORS'!$A$2:$O$5,AH$5,FALSE)*0.0000011023*$M20*$N20*VLOOKUP($G20,'VESSEL FACTORS'!$A$16:$L$36,AH$5,FALSE)),($H20*VLOOKUP($F20,'VESSEL FACTORS'!$A$3:$O$5,AH$5,FALSE)*0.0000011023*$M20*$N20*($G20/100))))))))</f>
        <v>Enter vessel info</v>
      </c>
      <c r="AI20" s="76" t="str">
        <f>IF(OR($D20=" ",$E20=" ",$F20=" "),"Enter vessel info",IF(T($H20)&lt;&gt;"","Enter Activity",IF(OR($M20=0,$N20=0),"Enter Run Time",IF((VLOOKUP($F20,'VESSEL FACTORS'!$A$3:$O$5,AI$5,FALSE))="N/A","--",IF($G20=" ",IF(ISERROR(SEARCH("Aux",$E20,1)),($H20*VLOOKUP($F20,'VESSEL FACTORS'!$A$2:$O$5,AI$5,FALSE)*0.0000011023*$M20*$N20*0.82),($H20*VLOOKUP($F20,'VESSEL FACTORS'!$A$2:$O$5,AI$5,FALSE)*0.0000011023*$M20*$N20*1)),IF($G20&lt;21,($H20*VLOOKUP($F20,'VESSEL FACTORS'!$A$2:$O$5,AI$5,FALSE)*0.0000011023*$M20*$N20*VLOOKUP($G20,'VESSEL FACTORS'!$A$16:$L$36,AI$5,FALSE)),($H20*VLOOKUP($F20,'VESSEL FACTORS'!$A$3:$O$5,AI$5,FALSE)*0.0000011023*$M20*$N20*($G20/100))))))))</f>
        <v>Enter vessel info</v>
      </c>
      <c r="AJ20" s="76" t="str">
        <f>IF(OR($D20=" ",$E20=" ",$F20=" "),"Enter vessel info",IF(T($H20)&lt;&gt;"","Enter Activity",IF(OR($M20=0,$N20=0),"Enter Run Time",IF((VLOOKUP($F20,'VESSEL FACTORS'!$A$3:$O$5,AJ$5,FALSE))="N/A","--",IF($G20=" ",IF(ISERROR(SEARCH("Aux",$E20,1)),($H20*VLOOKUP($F20,'VESSEL FACTORS'!$A$2:$O$5,AJ$5,FALSE)*0.0000011023*$M20*$N20*0.82),($H20*VLOOKUP($F20,'VESSEL FACTORS'!$A$2:$O$5,AJ$5,FALSE)*0.0000011023*$M20*$N20*1)),IF($G20&lt;21,($H20*VLOOKUP($F20,'VESSEL FACTORS'!$A$2:$O$5,AJ$5,FALSE)*0.0000011023*$M20*$N20*VLOOKUP($G20,'VESSEL FACTORS'!$A$16:$L$36,AJ$5,FALSE)),($H20*VLOOKUP($F20,'VESSEL FACTORS'!$A$3:$O$5,AJ$5,FALSE)*0.0000011023*$M20*$N20*($G20/100))))))))</f>
        <v>Enter vessel info</v>
      </c>
      <c r="AK20" s="76" t="str">
        <f>IF(OR($D20=" ",$E20=" ",$F20=" "),"Enter vessel info",IF(T($H20)&lt;&gt;"","Enter Activity",IF(OR($M20=0,$N20=0),"Enter Run Time",IF((VLOOKUP($F20,'VESSEL FACTORS'!$A$3:$O$5,AK$5,FALSE))="N/A","--",IF($G20=" ",IF(ISERROR(SEARCH("Aux",$E20,1)),($H20*VLOOKUP($F20,'VESSEL FACTORS'!$A$2:$O$5,AK$5,FALSE)*0.0000011023*$M20*$N20*0.82),($H20*VLOOKUP($F20,'VESSEL FACTORS'!$A$2:$O$5,AK$5,FALSE)*0.0000011023*$M20*$N20*1)),IF($G20&lt;21,($H20*VLOOKUP($F20,'VESSEL FACTORS'!$A$2:$O$5,AK$5,FALSE)*0.0000011023*$M20*$N20*VLOOKUP($G20,'VESSEL FACTORS'!$A$16:$L$36,AK$5,FALSE)),($H20*VLOOKUP($F20,'VESSEL FACTORS'!$A$3:$O$5,AK$5,FALSE)*0.0000011023*$M20*$N20*($G20/100))))))))</f>
        <v>Enter vessel info</v>
      </c>
      <c r="AL20" s="67" t="str">
        <f>IF(OR($D20=" ",$E20=" ",$F20=" "),"Enter vessel info",IF(T($H20)&lt;&gt;"","Enter Activity",IF(OR($M20=0,$N20=0),"Enter Run Time",IF((VLOOKUP($F20,'VESSEL FACTORS'!$A$3:$O$5,AL$5,FALSE))="N/A","--",IF($G20=" ",IF(ISERROR(SEARCH("Aux",$E20,1)),($H20*VLOOKUP($F20,'VESSEL FACTORS'!$A$2:$O$5,AL$5,FALSE)*0.0000011023*$M20*$N20*0.82),($H20*VLOOKUP($F20,'VESSEL FACTORS'!$A$2:$O$5,AL$5,FALSE)*0.0000011023*$M20*$N20*1)),IF($G20&lt;21,($H20*VLOOKUP($F20,'VESSEL FACTORS'!$A$2:$O$5,AL$5,FALSE)*0.0000011023*$M20*$N20*VLOOKUP($G20,'VESSEL FACTORS'!$A$16:$L$36,AL$5,FALSE)),($H20*VLOOKUP($F20,'VESSEL FACTORS'!$A$3:$O$5,AL$5,FALSE)*0.0000011023*$M20*$N20*($G20/100))))))))</f>
        <v>Enter vessel info</v>
      </c>
      <c r="AM20" s="315"/>
      <c r="AO20" s="74">
        <f>MONTH(EMISSIONS_1!P20)-MONTH(EMISSIONS_1!O20)+1</f>
        <v>1</v>
      </c>
      <c r="AP20" s="335">
        <f t="shared" si="12"/>
        <v>0</v>
      </c>
      <c r="AQ20" s="336">
        <f t="shared" si="0"/>
        <v>0</v>
      </c>
      <c r="AR20" s="336">
        <f t="shared" si="0"/>
        <v>0</v>
      </c>
      <c r="AS20" s="336">
        <f t="shared" si="0"/>
        <v>0</v>
      </c>
      <c r="AT20" s="336">
        <f t="shared" si="0"/>
        <v>0</v>
      </c>
      <c r="AU20" s="336">
        <f t="shared" si="0"/>
        <v>0</v>
      </c>
      <c r="AV20" s="336">
        <f t="shared" si="0"/>
        <v>0</v>
      </c>
      <c r="AW20" s="336">
        <f t="shared" si="0"/>
        <v>0</v>
      </c>
      <c r="AX20" s="336">
        <f t="shared" si="0"/>
        <v>0</v>
      </c>
      <c r="AY20" s="336">
        <f t="shared" si="0"/>
        <v>0</v>
      </c>
      <c r="AZ20" s="336">
        <f t="shared" si="0"/>
        <v>0</v>
      </c>
      <c r="BA20" s="337">
        <f t="shared" si="0"/>
        <v>0</v>
      </c>
      <c r="BB20" s="335">
        <f t="shared" si="24"/>
        <v>0</v>
      </c>
      <c r="BC20" s="336">
        <f t="shared" si="24"/>
        <v>0</v>
      </c>
      <c r="BD20" s="336">
        <f t="shared" si="24"/>
        <v>0</v>
      </c>
      <c r="BE20" s="336">
        <f t="shared" si="24"/>
        <v>0</v>
      </c>
      <c r="BF20" s="336">
        <f t="shared" si="24"/>
        <v>0</v>
      </c>
      <c r="BG20" s="336">
        <f t="shared" si="24"/>
        <v>0</v>
      </c>
      <c r="BH20" s="336">
        <f t="shared" si="24"/>
        <v>0</v>
      </c>
      <c r="BI20" s="336">
        <f t="shared" si="24"/>
        <v>0</v>
      </c>
      <c r="BJ20" s="336">
        <f t="shared" si="24"/>
        <v>0</v>
      </c>
      <c r="BK20" s="336">
        <f t="shared" si="24"/>
        <v>0</v>
      </c>
      <c r="BL20" s="336">
        <f t="shared" si="24"/>
        <v>0</v>
      </c>
      <c r="BM20" s="337">
        <f t="shared" si="24"/>
        <v>0</v>
      </c>
      <c r="BN20" s="335">
        <f t="shared" si="25"/>
        <v>0</v>
      </c>
      <c r="BO20" s="336">
        <f t="shared" si="25"/>
        <v>0</v>
      </c>
      <c r="BP20" s="336">
        <f t="shared" si="25"/>
        <v>0</v>
      </c>
      <c r="BQ20" s="336">
        <f t="shared" si="25"/>
        <v>0</v>
      </c>
      <c r="BR20" s="336">
        <f t="shared" si="25"/>
        <v>0</v>
      </c>
      <c r="BS20" s="336">
        <f t="shared" si="25"/>
        <v>0</v>
      </c>
      <c r="BT20" s="336">
        <f t="shared" si="25"/>
        <v>0</v>
      </c>
      <c r="BU20" s="336">
        <f t="shared" si="25"/>
        <v>0</v>
      </c>
      <c r="BV20" s="336">
        <f t="shared" si="25"/>
        <v>0</v>
      </c>
      <c r="BW20" s="336">
        <f t="shared" si="25"/>
        <v>0</v>
      </c>
      <c r="BX20" s="336">
        <f t="shared" si="25"/>
        <v>0</v>
      </c>
      <c r="BY20" s="337">
        <f t="shared" si="25"/>
        <v>0</v>
      </c>
      <c r="BZ20" s="335">
        <f t="shared" si="26"/>
        <v>0</v>
      </c>
      <c r="CA20" s="336">
        <f t="shared" si="26"/>
        <v>0</v>
      </c>
      <c r="CB20" s="336">
        <f t="shared" si="26"/>
        <v>0</v>
      </c>
      <c r="CC20" s="336">
        <f t="shared" si="26"/>
        <v>0</v>
      </c>
      <c r="CD20" s="336">
        <f t="shared" si="26"/>
        <v>0</v>
      </c>
      <c r="CE20" s="336">
        <f t="shared" si="26"/>
        <v>0</v>
      </c>
      <c r="CF20" s="336">
        <f t="shared" si="26"/>
        <v>0</v>
      </c>
      <c r="CG20" s="336">
        <f t="shared" si="26"/>
        <v>0</v>
      </c>
      <c r="CH20" s="336">
        <f t="shared" si="26"/>
        <v>0</v>
      </c>
      <c r="CI20" s="336">
        <f t="shared" si="26"/>
        <v>0</v>
      </c>
      <c r="CJ20" s="336">
        <f t="shared" si="26"/>
        <v>0</v>
      </c>
      <c r="CK20" s="337">
        <f t="shared" si="26"/>
        <v>0</v>
      </c>
      <c r="CL20" s="335">
        <f t="shared" si="27"/>
        <v>0</v>
      </c>
      <c r="CM20" s="336">
        <f t="shared" si="27"/>
        <v>0</v>
      </c>
      <c r="CN20" s="336">
        <f t="shared" si="27"/>
        <v>0</v>
      </c>
      <c r="CO20" s="336">
        <f t="shared" si="27"/>
        <v>0</v>
      </c>
      <c r="CP20" s="336">
        <f t="shared" si="27"/>
        <v>0</v>
      </c>
      <c r="CQ20" s="336">
        <f t="shared" si="27"/>
        <v>0</v>
      </c>
      <c r="CR20" s="336">
        <f t="shared" si="27"/>
        <v>0</v>
      </c>
      <c r="CS20" s="336">
        <f t="shared" si="27"/>
        <v>0</v>
      </c>
      <c r="CT20" s="336">
        <f t="shared" si="27"/>
        <v>0</v>
      </c>
      <c r="CU20" s="336">
        <f t="shared" si="27"/>
        <v>0</v>
      </c>
      <c r="CV20" s="336">
        <f t="shared" si="27"/>
        <v>0</v>
      </c>
      <c r="CW20" s="337">
        <f t="shared" si="27"/>
        <v>0</v>
      </c>
      <c r="CX20" s="335">
        <f t="shared" si="28"/>
        <v>0</v>
      </c>
      <c r="CY20" s="336">
        <f t="shared" si="28"/>
        <v>0</v>
      </c>
      <c r="CZ20" s="336">
        <f t="shared" si="28"/>
        <v>0</v>
      </c>
      <c r="DA20" s="336">
        <f t="shared" si="28"/>
        <v>0</v>
      </c>
      <c r="DB20" s="336">
        <f t="shared" si="28"/>
        <v>0</v>
      </c>
      <c r="DC20" s="336">
        <f t="shared" si="28"/>
        <v>0</v>
      </c>
      <c r="DD20" s="336">
        <f t="shared" si="28"/>
        <v>0</v>
      </c>
      <c r="DE20" s="336">
        <f t="shared" si="28"/>
        <v>0</v>
      </c>
      <c r="DF20" s="336">
        <f t="shared" si="28"/>
        <v>0</v>
      </c>
      <c r="DG20" s="336">
        <f t="shared" si="28"/>
        <v>0</v>
      </c>
      <c r="DH20" s="336">
        <f t="shared" si="28"/>
        <v>0</v>
      </c>
      <c r="DI20" s="337">
        <f t="shared" si="28"/>
        <v>0</v>
      </c>
      <c r="DJ20" s="335">
        <f t="shared" si="29"/>
        <v>0</v>
      </c>
      <c r="DK20" s="336">
        <f t="shared" si="29"/>
        <v>0</v>
      </c>
      <c r="DL20" s="336">
        <f t="shared" si="29"/>
        <v>0</v>
      </c>
      <c r="DM20" s="336">
        <f t="shared" si="29"/>
        <v>0</v>
      </c>
      <c r="DN20" s="336">
        <f t="shared" si="29"/>
        <v>0</v>
      </c>
      <c r="DO20" s="336">
        <f t="shared" si="29"/>
        <v>0</v>
      </c>
      <c r="DP20" s="336">
        <f t="shared" si="29"/>
        <v>0</v>
      </c>
      <c r="DQ20" s="336">
        <f t="shared" si="29"/>
        <v>0</v>
      </c>
      <c r="DR20" s="336">
        <f t="shared" si="29"/>
        <v>0</v>
      </c>
      <c r="DS20" s="336">
        <f t="shared" si="29"/>
        <v>0</v>
      </c>
      <c r="DT20" s="336">
        <f t="shared" si="29"/>
        <v>0</v>
      </c>
      <c r="DU20" s="337">
        <f t="shared" si="29"/>
        <v>0</v>
      </c>
      <c r="DV20" s="335">
        <f t="shared" si="30"/>
        <v>0</v>
      </c>
      <c r="DW20" s="336">
        <f t="shared" si="30"/>
        <v>0</v>
      </c>
      <c r="DX20" s="336">
        <f t="shared" si="30"/>
        <v>0</v>
      </c>
      <c r="DY20" s="336">
        <f t="shared" si="30"/>
        <v>0</v>
      </c>
      <c r="DZ20" s="336">
        <f t="shared" si="30"/>
        <v>0</v>
      </c>
      <c r="EA20" s="336">
        <f t="shared" si="30"/>
        <v>0</v>
      </c>
      <c r="EB20" s="336">
        <f t="shared" si="30"/>
        <v>0</v>
      </c>
      <c r="EC20" s="336">
        <f t="shared" si="30"/>
        <v>0</v>
      </c>
      <c r="ED20" s="336">
        <f t="shared" si="30"/>
        <v>0</v>
      </c>
      <c r="EE20" s="336">
        <f t="shared" si="30"/>
        <v>0</v>
      </c>
      <c r="EF20" s="336">
        <f t="shared" si="30"/>
        <v>0</v>
      </c>
      <c r="EG20" s="337">
        <f t="shared" si="30"/>
        <v>0</v>
      </c>
      <c r="EH20" s="335">
        <f t="shared" si="31"/>
        <v>0</v>
      </c>
      <c r="EI20" s="336">
        <f t="shared" si="31"/>
        <v>0</v>
      </c>
      <c r="EJ20" s="336">
        <f t="shared" si="31"/>
        <v>0</v>
      </c>
      <c r="EK20" s="336">
        <f t="shared" si="31"/>
        <v>0</v>
      </c>
      <c r="EL20" s="336">
        <f t="shared" si="31"/>
        <v>0</v>
      </c>
      <c r="EM20" s="336">
        <f t="shared" si="31"/>
        <v>0</v>
      </c>
      <c r="EN20" s="336">
        <f t="shared" si="31"/>
        <v>0</v>
      </c>
      <c r="EO20" s="336">
        <f t="shared" si="31"/>
        <v>0</v>
      </c>
      <c r="EP20" s="336">
        <f t="shared" si="31"/>
        <v>0</v>
      </c>
      <c r="EQ20" s="336">
        <f t="shared" si="31"/>
        <v>0</v>
      </c>
      <c r="ER20" s="336">
        <f t="shared" si="31"/>
        <v>0</v>
      </c>
      <c r="ES20" s="337">
        <f t="shared" si="31"/>
        <v>0</v>
      </c>
      <c r="ET20" s="335">
        <f t="shared" si="32"/>
        <v>0</v>
      </c>
      <c r="EU20" s="336">
        <f t="shared" si="32"/>
        <v>0</v>
      </c>
      <c r="EV20" s="336">
        <f t="shared" si="32"/>
        <v>0</v>
      </c>
      <c r="EW20" s="336">
        <f t="shared" si="32"/>
        <v>0</v>
      </c>
      <c r="EX20" s="336">
        <f t="shared" si="32"/>
        <v>0</v>
      </c>
      <c r="EY20" s="336">
        <f t="shared" si="32"/>
        <v>0</v>
      </c>
      <c r="EZ20" s="336">
        <f t="shared" si="32"/>
        <v>0</v>
      </c>
      <c r="FA20" s="336">
        <f t="shared" si="32"/>
        <v>0</v>
      </c>
      <c r="FB20" s="336">
        <f t="shared" si="32"/>
        <v>0</v>
      </c>
      <c r="FC20" s="336">
        <f t="shared" si="32"/>
        <v>0</v>
      </c>
      <c r="FD20" s="336">
        <f t="shared" si="32"/>
        <v>0</v>
      </c>
      <c r="FE20" s="337">
        <f t="shared" si="32"/>
        <v>0</v>
      </c>
      <c r="FF20" s="335">
        <f t="shared" si="33"/>
        <v>0</v>
      </c>
      <c r="FG20" s="336">
        <f t="shared" si="33"/>
        <v>0</v>
      </c>
      <c r="FH20" s="336">
        <f t="shared" si="33"/>
        <v>0</v>
      </c>
      <c r="FI20" s="336">
        <f t="shared" si="33"/>
        <v>0</v>
      </c>
      <c r="FJ20" s="336">
        <f t="shared" si="33"/>
        <v>0</v>
      </c>
      <c r="FK20" s="336">
        <f t="shared" si="33"/>
        <v>0</v>
      </c>
      <c r="FL20" s="336">
        <f t="shared" si="33"/>
        <v>0</v>
      </c>
      <c r="FM20" s="336">
        <f t="shared" si="33"/>
        <v>0</v>
      </c>
      <c r="FN20" s="336">
        <f t="shared" si="33"/>
        <v>0</v>
      </c>
      <c r="FO20" s="336">
        <f t="shared" si="33"/>
        <v>0</v>
      </c>
      <c r="FP20" s="336">
        <f t="shared" si="33"/>
        <v>0</v>
      </c>
      <c r="FQ20" s="337">
        <f t="shared" si="33"/>
        <v>0</v>
      </c>
    </row>
    <row r="21" spans="1:173" ht="12.75" customHeight="1" x14ac:dyDescent="0.2">
      <c r="A21" s="74" t="str">
        <f t="shared" si="21"/>
        <v xml:space="preserve"> - </v>
      </c>
      <c r="B21" s="112"/>
      <c r="C21" s="171" t="s">
        <v>305</v>
      </c>
      <c r="D21" s="366" t="str">
        <f>IF(ISBLANK(EMISSIONS_3!D21), " ", EMISSIONS_3!D21)</f>
        <v xml:space="preserve"> </v>
      </c>
      <c r="E21" s="366" t="str">
        <f>IF(ISBLANK(EMISSIONS_3!E21), " ", EMISSIONS_3!E21)</f>
        <v xml:space="preserve"> </v>
      </c>
      <c r="F21" s="366" t="str">
        <f>IF(ISBLANK(EMISSIONS_3!F21), " ", EMISSIONS_3!F21)</f>
        <v xml:space="preserve"> </v>
      </c>
      <c r="G21" s="367"/>
      <c r="H21" s="368"/>
      <c r="I21" s="33" t="s">
        <v>299</v>
      </c>
      <c r="J21" s="367"/>
      <c r="K21" s="33">
        <f t="shared" si="22"/>
        <v>1</v>
      </c>
      <c r="L21" s="33">
        <f t="shared" si="23"/>
        <v>0</v>
      </c>
      <c r="M21" s="367">
        <v>0</v>
      </c>
      <c r="N21" s="373">
        <v>0</v>
      </c>
      <c r="O21" s="299"/>
      <c r="P21" s="300"/>
      <c r="Q21" s="73" t="str">
        <f t="shared" si="13"/>
        <v>Enter vessel info</v>
      </c>
      <c r="R21" s="79" t="str">
        <f t="shared" si="14"/>
        <v>Enter vessel info</v>
      </c>
      <c r="S21" s="79" t="str">
        <f t="shared" si="15"/>
        <v>Enter vessel info</v>
      </c>
      <c r="T21" s="79" t="str">
        <f t="shared" si="16"/>
        <v>Enter vessel info</v>
      </c>
      <c r="U21" s="79" t="str">
        <f t="shared" si="17"/>
        <v>Enter vessel info</v>
      </c>
      <c r="V21" s="79" t="str">
        <f t="shared" si="18"/>
        <v>Enter vessel info</v>
      </c>
      <c r="W21" s="79" t="str">
        <f t="shared" si="19"/>
        <v>Enter vessel info</v>
      </c>
      <c r="X21" s="79" t="str">
        <f t="shared" si="20"/>
        <v>Enter vessel info</v>
      </c>
      <c r="Y21" s="78" t="s">
        <v>115</v>
      </c>
      <c r="Z21" s="79" t="s">
        <v>115</v>
      </c>
      <c r="AA21" s="82" t="s">
        <v>115</v>
      </c>
      <c r="AB21" s="76" t="str">
        <f>IF(OR($D21=" ",$E21=" ",$F21=" "),"Enter vessel info",IF(T($H21)&lt;&gt;"","Enter Activity",IF(OR($M21=0,$N21=0),"Enter Run Time",IF((VLOOKUP($F21,'VESSEL FACTORS'!$A$3:$O$5,AB$5,FALSE))="N/A","--",IF($G21=" ",IF(ISERROR(SEARCH("Aux",$E21,1)),($H21*VLOOKUP($F21,'VESSEL FACTORS'!$A$2:$O$5,AB$5,FALSE)*0.0000011023*$M21*$N21*0.82),($H21*VLOOKUP($F21,'VESSEL FACTORS'!$A$2:$O$5,AB$5,FALSE)*0.0000011023*$M21*$N21*1)),IF($G21&lt;21,($H21*VLOOKUP($F21,'VESSEL FACTORS'!$A$2:$O$5,AB$5,FALSE)*0.0000011023*$M21*$N21*VLOOKUP($G21,'VESSEL FACTORS'!$A$16:$L$36,AB$5,FALSE)),($H21*VLOOKUP($F21,'VESSEL FACTORS'!$A$3:$O$5,AB$5,FALSE)*0.0000011023*$M21*$N21*($G21/100))))))))</f>
        <v>Enter vessel info</v>
      </c>
      <c r="AC21" s="76" t="str">
        <f>IF(OR($D21=" ",$E21=" ",$F21=" "),"Enter vessel info",IF(T($H21)&lt;&gt;"","Enter Activity",IF(OR($M21=0,$N21=0),"Enter Run Time",IF((VLOOKUP($F21,'VESSEL FACTORS'!$A$3:$O$5,AC$5,FALSE))="N/A","--",IF($G21=" ",IF(ISERROR(SEARCH("Aux",$E21,1)),($H21*VLOOKUP($F21,'VESSEL FACTORS'!$A$2:$O$5,AC$5,FALSE)*0.0000011023*$M21*$N21*0.82),($H21*VLOOKUP($F21,'VESSEL FACTORS'!$A$2:$O$5,AC$5,FALSE)*0.0000011023*$M21*$N21*1)),IF($G21&lt;21,($H21*VLOOKUP($F21,'VESSEL FACTORS'!$A$2:$O$5,AC$5,FALSE)*0.0000011023*$M21*$N21*VLOOKUP($G21,'VESSEL FACTORS'!$A$16:$L$36,AC$5,FALSE)),($H21*VLOOKUP($F21,'VESSEL FACTORS'!$A$3:$O$5,AC$5,FALSE)*0.0000011023*$M21*$N21*($G21/100))))))))</f>
        <v>Enter vessel info</v>
      </c>
      <c r="AD21" s="76" t="str">
        <f>IF(OR($D21=" ",$E21=" ",$F21=" "),"Enter vessel info",IF(T($H21)&lt;&gt;"","Enter Activity",IF(OR($M21=0,$N21=0),"Enter Run Time",IF((VLOOKUP($F21,'VESSEL FACTORS'!$A$3:$O$5,AD$5,FALSE))="N/A","--",IF($G21=" ",IF(ISERROR(SEARCH("Aux",$E21,1)),($H21*VLOOKUP($F21,'VESSEL FACTORS'!$A$2:$O$5,AD$5,FALSE)*0.0000011023*$M21*$N21*0.82),($H21*VLOOKUP($F21,'VESSEL FACTORS'!$A$2:$O$5,AD$5,FALSE)*0.0000011023*$M21*$N21*1)),IF($G21&lt;21,($H21*VLOOKUP($F21,'VESSEL FACTORS'!$A$2:$O$5,AD$5,FALSE)*0.0000011023*$M21*$N21*VLOOKUP($G21,'VESSEL FACTORS'!$A$16:$L$36,AD$5,FALSE)),($H21*VLOOKUP($F21,'VESSEL FACTORS'!$A$3:$O$5,AD$5,FALSE)*0.0000011023*$M21*$N21*($G21/100))))))))</f>
        <v>Enter vessel info</v>
      </c>
      <c r="AE21" s="76" t="str">
        <f>IF(OR($D21=" ",$E21=" ",$F21=" "),"Enter vessel info",IF(T($H21)&lt;&gt;"","Enter Activity",IF(OR($M21=0,$N21=0),"Enter Run Time",IF((VLOOKUP($F21,'VESSEL FACTORS'!$A$3:$O$5,AE$5,FALSE))="N/A","--",IF($G21=" ",IF(ISERROR(SEARCH("Aux",$E21,1)),($H21*VLOOKUP($F21,'VESSEL FACTORS'!$A$2:$O$5,AE$5,FALSE)*0.0000011023*$M21*$N21*0.82),($H21*VLOOKUP($F21,'VESSEL FACTORS'!$A$2:$O$5,AE$5,FALSE)*0.0000011023*$M21*$N21*1)),IF($G21&lt;21,($H21*VLOOKUP($F21,'VESSEL FACTORS'!$A$2:$O$5,AE$5,FALSE)*0.0000011023*$M21*$N21*VLOOKUP($G21,'VESSEL FACTORS'!$A$16:$L$36,AE$5,FALSE)),($H21*VLOOKUP($F21,'VESSEL FACTORS'!$A$3:$O$5,AE$5,FALSE)*0.0000011023*$M21*$N21*($G21/100))))))))</f>
        <v>Enter vessel info</v>
      </c>
      <c r="AF21" s="76" t="str">
        <f>IF(OR($D21=" ",$E21=" ",$F21=" "),"Enter vessel info",IF(T($H21)&lt;&gt;"","Enter Activity",IF(OR($M21=0,$N21=0),"Enter Run Time",IF((VLOOKUP($F21,'VESSEL FACTORS'!$A$3:$O$5,AF$5,FALSE))="N/A","--",IF($G21=" ",IF(ISERROR(SEARCH("Aux",$E21,1)),($H21*VLOOKUP($F21,'VESSEL FACTORS'!$A$2:$O$5,AF$5,FALSE)*0.0000011023*$M21*$N21*0.82),($H21*VLOOKUP($F21,'VESSEL FACTORS'!$A$2:$O$5,AF$5,FALSE)*0.0000011023*$M21*$N21*1)),IF($G21&lt;21,($H21*VLOOKUP($F21,'VESSEL FACTORS'!$A$2:$O$5,AF$5,FALSE)*0.0000011023*$M21*$N21*VLOOKUP($G21,'VESSEL FACTORS'!$A$16:$L$36,AF$5,FALSE)),($H21*VLOOKUP($F21,'VESSEL FACTORS'!$A$3:$O$5,AF$5,FALSE)*0.0000011023*$M21*$N21*($G21/100))))))))</f>
        <v>Enter vessel info</v>
      </c>
      <c r="AG21" s="76" t="str">
        <f>IF(OR($D21=" ",$E21=" ",$F21=" "),"Enter vessel info",IF(T($H21)&lt;&gt;"","Enter Activity",IF(OR($M21=0,$N21=0),"Enter Run Time",IF((VLOOKUP($F21,'VESSEL FACTORS'!$A$3:$O$5,AG$5,FALSE))="N/A","--",IF($G21=" ",IF(ISERROR(SEARCH("Aux",$E21,1)),($H21*VLOOKUP($F21,'VESSEL FACTORS'!$A$2:$O$5,AG$5,FALSE)*0.0000011023*$M21*$N21*0.82),($H21*VLOOKUP($F21,'VESSEL FACTORS'!$A$2:$O$5,AG$5,FALSE)*0.0000011023*$M21*$N21*1)),IF($G21&lt;21,($H21*VLOOKUP($F21,'VESSEL FACTORS'!$A$2:$O$5,AG$5,FALSE)*0.0000011023*$M21*$N21*VLOOKUP($G21,'VESSEL FACTORS'!$A$16:$L$36,AG$5,FALSE)),($H21*VLOOKUP($F21,'VESSEL FACTORS'!$A$3:$O$5,AG$5,FALSE)*0.0000011023*$M21*$N21*($G21/100))))))))</f>
        <v>Enter vessel info</v>
      </c>
      <c r="AH21" s="76" t="str">
        <f>IF(OR($D21=" ",$E21=" ",$F21=" "),"Enter vessel info",IF(T($H21)&lt;&gt;"","Enter Activity",IF(OR($M21=0,$N21=0),"Enter Run Time",IF((VLOOKUP($F21,'VESSEL FACTORS'!$A$3:$O$5,AH$5,FALSE))="N/A","--",IF($G21=" ",IF(ISERROR(SEARCH("Aux",$E21,1)),($H21*VLOOKUP($F21,'VESSEL FACTORS'!$A$2:$O$5,AH$5,FALSE)*0.0000011023*$M21*$N21*0.82),($H21*VLOOKUP($F21,'VESSEL FACTORS'!$A$2:$O$5,AH$5,FALSE)*0.0000011023*$M21*$N21*1)),IF($G21&lt;21,($H21*VLOOKUP($F21,'VESSEL FACTORS'!$A$2:$O$5,AH$5,FALSE)*0.0000011023*$M21*$N21*VLOOKUP($G21,'VESSEL FACTORS'!$A$16:$L$36,AH$5,FALSE)),($H21*VLOOKUP($F21,'VESSEL FACTORS'!$A$3:$O$5,AH$5,FALSE)*0.0000011023*$M21*$N21*($G21/100))))))))</f>
        <v>Enter vessel info</v>
      </c>
      <c r="AI21" s="76" t="str">
        <f>IF(OR($D21=" ",$E21=" ",$F21=" "),"Enter vessel info",IF(T($H21)&lt;&gt;"","Enter Activity",IF(OR($M21=0,$N21=0),"Enter Run Time",IF((VLOOKUP($F21,'VESSEL FACTORS'!$A$3:$O$5,AI$5,FALSE))="N/A","--",IF($G21=" ",IF(ISERROR(SEARCH("Aux",$E21,1)),($H21*VLOOKUP($F21,'VESSEL FACTORS'!$A$2:$O$5,AI$5,FALSE)*0.0000011023*$M21*$N21*0.82),($H21*VLOOKUP($F21,'VESSEL FACTORS'!$A$2:$O$5,AI$5,FALSE)*0.0000011023*$M21*$N21*1)),IF($G21&lt;21,($H21*VLOOKUP($F21,'VESSEL FACTORS'!$A$2:$O$5,AI$5,FALSE)*0.0000011023*$M21*$N21*VLOOKUP($G21,'VESSEL FACTORS'!$A$16:$L$36,AI$5,FALSE)),($H21*VLOOKUP($F21,'VESSEL FACTORS'!$A$3:$O$5,AI$5,FALSE)*0.0000011023*$M21*$N21*($G21/100))))))))</f>
        <v>Enter vessel info</v>
      </c>
      <c r="AJ21" s="76" t="str">
        <f>IF(OR($D21=" ",$E21=" ",$F21=" "),"Enter vessel info",IF(T($H21)&lt;&gt;"","Enter Activity",IF(OR($M21=0,$N21=0),"Enter Run Time",IF((VLOOKUP($F21,'VESSEL FACTORS'!$A$3:$O$5,AJ$5,FALSE))="N/A","--",IF($G21=" ",IF(ISERROR(SEARCH("Aux",$E21,1)),($H21*VLOOKUP($F21,'VESSEL FACTORS'!$A$2:$O$5,AJ$5,FALSE)*0.0000011023*$M21*$N21*0.82),($H21*VLOOKUP($F21,'VESSEL FACTORS'!$A$2:$O$5,AJ$5,FALSE)*0.0000011023*$M21*$N21*1)),IF($G21&lt;21,($H21*VLOOKUP($F21,'VESSEL FACTORS'!$A$2:$O$5,AJ$5,FALSE)*0.0000011023*$M21*$N21*VLOOKUP($G21,'VESSEL FACTORS'!$A$16:$L$36,AJ$5,FALSE)),($H21*VLOOKUP($F21,'VESSEL FACTORS'!$A$3:$O$5,AJ$5,FALSE)*0.0000011023*$M21*$N21*($G21/100))))))))</f>
        <v>Enter vessel info</v>
      </c>
      <c r="AK21" s="76" t="str">
        <f>IF(OR($D21=" ",$E21=" ",$F21=" "),"Enter vessel info",IF(T($H21)&lt;&gt;"","Enter Activity",IF(OR($M21=0,$N21=0),"Enter Run Time",IF((VLOOKUP($F21,'VESSEL FACTORS'!$A$3:$O$5,AK$5,FALSE))="N/A","--",IF($G21=" ",IF(ISERROR(SEARCH("Aux",$E21,1)),($H21*VLOOKUP($F21,'VESSEL FACTORS'!$A$2:$O$5,AK$5,FALSE)*0.0000011023*$M21*$N21*0.82),($H21*VLOOKUP($F21,'VESSEL FACTORS'!$A$2:$O$5,AK$5,FALSE)*0.0000011023*$M21*$N21*1)),IF($G21&lt;21,($H21*VLOOKUP($F21,'VESSEL FACTORS'!$A$2:$O$5,AK$5,FALSE)*0.0000011023*$M21*$N21*VLOOKUP($G21,'VESSEL FACTORS'!$A$16:$L$36,AK$5,FALSE)),($H21*VLOOKUP($F21,'VESSEL FACTORS'!$A$3:$O$5,AK$5,FALSE)*0.0000011023*$M21*$N21*($G21/100))))))))</f>
        <v>Enter vessel info</v>
      </c>
      <c r="AL21" s="67" t="str">
        <f>IF(OR($D21=" ",$E21=" ",$F21=" "),"Enter vessel info",IF(T($H21)&lt;&gt;"","Enter Activity",IF(OR($M21=0,$N21=0),"Enter Run Time",IF((VLOOKUP($F21,'VESSEL FACTORS'!$A$3:$O$5,AL$5,FALSE))="N/A","--",IF($G21=" ",IF(ISERROR(SEARCH("Aux",$E21,1)),($H21*VLOOKUP($F21,'VESSEL FACTORS'!$A$2:$O$5,AL$5,FALSE)*0.0000011023*$M21*$N21*0.82),($H21*VLOOKUP($F21,'VESSEL FACTORS'!$A$2:$O$5,AL$5,FALSE)*0.0000011023*$M21*$N21*1)),IF($G21&lt;21,($H21*VLOOKUP($F21,'VESSEL FACTORS'!$A$2:$O$5,AL$5,FALSE)*0.0000011023*$M21*$N21*VLOOKUP($G21,'VESSEL FACTORS'!$A$16:$L$36,AL$5,FALSE)),($H21*VLOOKUP($F21,'VESSEL FACTORS'!$A$3:$O$5,AL$5,FALSE)*0.0000011023*$M21*$N21*($G21/100))))))))</f>
        <v>Enter vessel info</v>
      </c>
      <c r="AM21" s="315"/>
      <c r="AO21" s="74">
        <f>MONTH(EMISSIONS_1!P21)-MONTH(EMISSIONS_1!O21)+1</f>
        <v>1</v>
      </c>
      <c r="AP21" s="335">
        <f t="shared" si="12"/>
        <v>0</v>
      </c>
      <c r="AQ21" s="336">
        <f t="shared" si="0"/>
        <v>0</v>
      </c>
      <c r="AR21" s="336">
        <f t="shared" si="0"/>
        <v>0</v>
      </c>
      <c r="AS21" s="336">
        <f t="shared" si="0"/>
        <v>0</v>
      </c>
      <c r="AT21" s="336">
        <f t="shared" si="0"/>
        <v>0</v>
      </c>
      <c r="AU21" s="336">
        <f t="shared" si="0"/>
        <v>0</v>
      </c>
      <c r="AV21" s="336">
        <f t="shared" si="0"/>
        <v>0</v>
      </c>
      <c r="AW21" s="336">
        <f t="shared" si="0"/>
        <v>0</v>
      </c>
      <c r="AX21" s="336">
        <f t="shared" si="0"/>
        <v>0</v>
      </c>
      <c r="AY21" s="336">
        <f t="shared" si="0"/>
        <v>0</v>
      </c>
      <c r="AZ21" s="336">
        <f t="shared" si="0"/>
        <v>0</v>
      </c>
      <c r="BA21" s="337">
        <f t="shared" si="0"/>
        <v>0</v>
      </c>
      <c r="BB21" s="335">
        <f t="shared" si="24"/>
        <v>0</v>
      </c>
      <c r="BC21" s="336">
        <f t="shared" si="24"/>
        <v>0</v>
      </c>
      <c r="BD21" s="336">
        <f t="shared" si="24"/>
        <v>0</v>
      </c>
      <c r="BE21" s="336">
        <f t="shared" si="24"/>
        <v>0</v>
      </c>
      <c r="BF21" s="336">
        <f t="shared" si="24"/>
        <v>0</v>
      </c>
      <c r="BG21" s="336">
        <f t="shared" si="24"/>
        <v>0</v>
      </c>
      <c r="BH21" s="336">
        <f t="shared" si="24"/>
        <v>0</v>
      </c>
      <c r="BI21" s="336">
        <f t="shared" si="24"/>
        <v>0</v>
      </c>
      <c r="BJ21" s="336">
        <f t="shared" si="24"/>
        <v>0</v>
      </c>
      <c r="BK21" s="336">
        <f t="shared" si="24"/>
        <v>0</v>
      </c>
      <c r="BL21" s="336">
        <f t="shared" si="24"/>
        <v>0</v>
      </c>
      <c r="BM21" s="337">
        <f t="shared" si="24"/>
        <v>0</v>
      </c>
      <c r="BN21" s="335">
        <f t="shared" si="25"/>
        <v>0</v>
      </c>
      <c r="BO21" s="336">
        <f t="shared" si="25"/>
        <v>0</v>
      </c>
      <c r="BP21" s="336">
        <f t="shared" si="25"/>
        <v>0</v>
      </c>
      <c r="BQ21" s="336">
        <f t="shared" si="25"/>
        <v>0</v>
      </c>
      <c r="BR21" s="336">
        <f t="shared" si="25"/>
        <v>0</v>
      </c>
      <c r="BS21" s="336">
        <f t="shared" si="25"/>
        <v>0</v>
      </c>
      <c r="BT21" s="336">
        <f t="shared" si="25"/>
        <v>0</v>
      </c>
      <c r="BU21" s="336">
        <f t="shared" si="25"/>
        <v>0</v>
      </c>
      <c r="BV21" s="336">
        <f t="shared" si="25"/>
        <v>0</v>
      </c>
      <c r="BW21" s="336">
        <f t="shared" si="25"/>
        <v>0</v>
      </c>
      <c r="BX21" s="336">
        <f t="shared" si="25"/>
        <v>0</v>
      </c>
      <c r="BY21" s="337">
        <f t="shared" si="25"/>
        <v>0</v>
      </c>
      <c r="BZ21" s="335">
        <f t="shared" si="26"/>
        <v>0</v>
      </c>
      <c r="CA21" s="336">
        <f t="shared" si="26"/>
        <v>0</v>
      </c>
      <c r="CB21" s="336">
        <f t="shared" si="26"/>
        <v>0</v>
      </c>
      <c r="CC21" s="336">
        <f t="shared" si="26"/>
        <v>0</v>
      </c>
      <c r="CD21" s="336">
        <f t="shared" si="26"/>
        <v>0</v>
      </c>
      <c r="CE21" s="336">
        <f t="shared" si="26"/>
        <v>0</v>
      </c>
      <c r="CF21" s="336">
        <f t="shared" si="26"/>
        <v>0</v>
      </c>
      <c r="CG21" s="336">
        <f t="shared" si="26"/>
        <v>0</v>
      </c>
      <c r="CH21" s="336">
        <f t="shared" si="26"/>
        <v>0</v>
      </c>
      <c r="CI21" s="336">
        <f t="shared" si="26"/>
        <v>0</v>
      </c>
      <c r="CJ21" s="336">
        <f t="shared" si="26"/>
        <v>0</v>
      </c>
      <c r="CK21" s="337">
        <f t="shared" si="26"/>
        <v>0</v>
      </c>
      <c r="CL21" s="335">
        <f t="shared" si="27"/>
        <v>0</v>
      </c>
      <c r="CM21" s="336">
        <f t="shared" si="27"/>
        <v>0</v>
      </c>
      <c r="CN21" s="336">
        <f t="shared" si="27"/>
        <v>0</v>
      </c>
      <c r="CO21" s="336">
        <f t="shared" si="27"/>
        <v>0</v>
      </c>
      <c r="CP21" s="336">
        <f t="shared" si="27"/>
        <v>0</v>
      </c>
      <c r="CQ21" s="336">
        <f t="shared" si="27"/>
        <v>0</v>
      </c>
      <c r="CR21" s="336">
        <f t="shared" si="27"/>
        <v>0</v>
      </c>
      <c r="CS21" s="336">
        <f t="shared" si="27"/>
        <v>0</v>
      </c>
      <c r="CT21" s="336">
        <f t="shared" si="27"/>
        <v>0</v>
      </c>
      <c r="CU21" s="336">
        <f t="shared" si="27"/>
        <v>0</v>
      </c>
      <c r="CV21" s="336">
        <f t="shared" si="27"/>
        <v>0</v>
      </c>
      <c r="CW21" s="337">
        <f t="shared" si="27"/>
        <v>0</v>
      </c>
      <c r="CX21" s="335">
        <f t="shared" si="28"/>
        <v>0</v>
      </c>
      <c r="CY21" s="336">
        <f t="shared" si="28"/>
        <v>0</v>
      </c>
      <c r="CZ21" s="336">
        <f t="shared" si="28"/>
        <v>0</v>
      </c>
      <c r="DA21" s="336">
        <f t="shared" si="28"/>
        <v>0</v>
      </c>
      <c r="DB21" s="336">
        <f t="shared" si="28"/>
        <v>0</v>
      </c>
      <c r="DC21" s="336">
        <f t="shared" si="28"/>
        <v>0</v>
      </c>
      <c r="DD21" s="336">
        <f t="shared" si="28"/>
        <v>0</v>
      </c>
      <c r="DE21" s="336">
        <f t="shared" si="28"/>
        <v>0</v>
      </c>
      <c r="DF21" s="336">
        <f t="shared" si="28"/>
        <v>0</v>
      </c>
      <c r="DG21" s="336">
        <f t="shared" si="28"/>
        <v>0</v>
      </c>
      <c r="DH21" s="336">
        <f t="shared" si="28"/>
        <v>0</v>
      </c>
      <c r="DI21" s="337">
        <f t="shared" si="28"/>
        <v>0</v>
      </c>
      <c r="DJ21" s="335">
        <f t="shared" si="29"/>
        <v>0</v>
      </c>
      <c r="DK21" s="336">
        <f t="shared" si="29"/>
        <v>0</v>
      </c>
      <c r="DL21" s="336">
        <f t="shared" si="29"/>
        <v>0</v>
      </c>
      <c r="DM21" s="336">
        <f t="shared" si="29"/>
        <v>0</v>
      </c>
      <c r="DN21" s="336">
        <f t="shared" si="29"/>
        <v>0</v>
      </c>
      <c r="DO21" s="336">
        <f t="shared" si="29"/>
        <v>0</v>
      </c>
      <c r="DP21" s="336">
        <f t="shared" si="29"/>
        <v>0</v>
      </c>
      <c r="DQ21" s="336">
        <f t="shared" si="29"/>
        <v>0</v>
      </c>
      <c r="DR21" s="336">
        <f t="shared" si="29"/>
        <v>0</v>
      </c>
      <c r="DS21" s="336">
        <f t="shared" si="29"/>
        <v>0</v>
      </c>
      <c r="DT21" s="336">
        <f t="shared" si="29"/>
        <v>0</v>
      </c>
      <c r="DU21" s="337">
        <f t="shared" si="29"/>
        <v>0</v>
      </c>
      <c r="DV21" s="335">
        <f t="shared" si="30"/>
        <v>0</v>
      </c>
      <c r="DW21" s="336">
        <f t="shared" si="30"/>
        <v>0</v>
      </c>
      <c r="DX21" s="336">
        <f t="shared" si="30"/>
        <v>0</v>
      </c>
      <c r="DY21" s="336">
        <f t="shared" si="30"/>
        <v>0</v>
      </c>
      <c r="DZ21" s="336">
        <f t="shared" si="30"/>
        <v>0</v>
      </c>
      <c r="EA21" s="336">
        <f t="shared" si="30"/>
        <v>0</v>
      </c>
      <c r="EB21" s="336">
        <f t="shared" si="30"/>
        <v>0</v>
      </c>
      <c r="EC21" s="336">
        <f t="shared" si="30"/>
        <v>0</v>
      </c>
      <c r="ED21" s="336">
        <f t="shared" si="30"/>
        <v>0</v>
      </c>
      <c r="EE21" s="336">
        <f t="shared" si="30"/>
        <v>0</v>
      </c>
      <c r="EF21" s="336">
        <f t="shared" si="30"/>
        <v>0</v>
      </c>
      <c r="EG21" s="337">
        <f t="shared" si="30"/>
        <v>0</v>
      </c>
      <c r="EH21" s="335">
        <f t="shared" si="31"/>
        <v>0</v>
      </c>
      <c r="EI21" s="336">
        <f t="shared" si="31"/>
        <v>0</v>
      </c>
      <c r="EJ21" s="336">
        <f t="shared" si="31"/>
        <v>0</v>
      </c>
      <c r="EK21" s="336">
        <f t="shared" si="31"/>
        <v>0</v>
      </c>
      <c r="EL21" s="336">
        <f t="shared" si="31"/>
        <v>0</v>
      </c>
      <c r="EM21" s="336">
        <f t="shared" si="31"/>
        <v>0</v>
      </c>
      <c r="EN21" s="336">
        <f t="shared" si="31"/>
        <v>0</v>
      </c>
      <c r="EO21" s="336">
        <f t="shared" si="31"/>
        <v>0</v>
      </c>
      <c r="EP21" s="336">
        <f t="shared" si="31"/>
        <v>0</v>
      </c>
      <c r="EQ21" s="336">
        <f t="shared" si="31"/>
        <v>0</v>
      </c>
      <c r="ER21" s="336">
        <f t="shared" si="31"/>
        <v>0</v>
      </c>
      <c r="ES21" s="337">
        <f t="shared" si="31"/>
        <v>0</v>
      </c>
      <c r="ET21" s="335">
        <f t="shared" si="32"/>
        <v>0</v>
      </c>
      <c r="EU21" s="336">
        <f t="shared" si="32"/>
        <v>0</v>
      </c>
      <c r="EV21" s="336">
        <f t="shared" si="32"/>
        <v>0</v>
      </c>
      <c r="EW21" s="336">
        <f t="shared" si="32"/>
        <v>0</v>
      </c>
      <c r="EX21" s="336">
        <f t="shared" si="32"/>
        <v>0</v>
      </c>
      <c r="EY21" s="336">
        <f t="shared" si="32"/>
        <v>0</v>
      </c>
      <c r="EZ21" s="336">
        <f t="shared" si="32"/>
        <v>0</v>
      </c>
      <c r="FA21" s="336">
        <f t="shared" si="32"/>
        <v>0</v>
      </c>
      <c r="FB21" s="336">
        <f t="shared" si="32"/>
        <v>0</v>
      </c>
      <c r="FC21" s="336">
        <f t="shared" si="32"/>
        <v>0</v>
      </c>
      <c r="FD21" s="336">
        <f t="shared" si="32"/>
        <v>0</v>
      </c>
      <c r="FE21" s="337">
        <f t="shared" si="32"/>
        <v>0</v>
      </c>
      <c r="FF21" s="335">
        <f t="shared" si="33"/>
        <v>0</v>
      </c>
      <c r="FG21" s="336">
        <f t="shared" si="33"/>
        <v>0</v>
      </c>
      <c r="FH21" s="336">
        <f t="shared" si="33"/>
        <v>0</v>
      </c>
      <c r="FI21" s="336">
        <f t="shared" si="33"/>
        <v>0</v>
      </c>
      <c r="FJ21" s="336">
        <f t="shared" si="33"/>
        <v>0</v>
      </c>
      <c r="FK21" s="336">
        <f t="shared" si="33"/>
        <v>0</v>
      </c>
      <c r="FL21" s="336">
        <f t="shared" si="33"/>
        <v>0</v>
      </c>
      <c r="FM21" s="336">
        <f t="shared" si="33"/>
        <v>0</v>
      </c>
      <c r="FN21" s="336">
        <f t="shared" si="33"/>
        <v>0</v>
      </c>
      <c r="FO21" s="336">
        <f t="shared" si="33"/>
        <v>0</v>
      </c>
      <c r="FP21" s="336">
        <f t="shared" si="33"/>
        <v>0</v>
      </c>
      <c r="FQ21" s="337">
        <f t="shared" si="33"/>
        <v>0</v>
      </c>
    </row>
    <row r="22" spans="1:173" ht="12.75" customHeight="1" x14ac:dyDescent="0.2">
      <c r="A22" s="74" t="str">
        <f t="shared" si="21"/>
        <v xml:space="preserve"> - </v>
      </c>
      <c r="B22" s="112"/>
      <c r="C22" s="171" t="s">
        <v>305</v>
      </c>
      <c r="D22" s="366" t="str">
        <f>IF(ISBLANK(EMISSIONS_3!D22), " ", EMISSIONS_3!D22)</f>
        <v xml:space="preserve"> </v>
      </c>
      <c r="E22" s="366" t="str">
        <f>IF(ISBLANK(EMISSIONS_3!E22), " ", EMISSIONS_3!E22)</f>
        <v xml:space="preserve"> </v>
      </c>
      <c r="F22" s="366" t="str">
        <f>IF(ISBLANK(EMISSIONS_3!F22), " ", EMISSIONS_3!F22)</f>
        <v xml:space="preserve"> </v>
      </c>
      <c r="G22" s="367"/>
      <c r="H22" s="368"/>
      <c r="I22" s="33" t="s">
        <v>299</v>
      </c>
      <c r="J22" s="367"/>
      <c r="K22" s="33">
        <f t="shared" si="22"/>
        <v>1</v>
      </c>
      <c r="L22" s="33">
        <f t="shared" si="23"/>
        <v>0</v>
      </c>
      <c r="M22" s="367">
        <v>0</v>
      </c>
      <c r="N22" s="373">
        <v>0</v>
      </c>
      <c r="O22" s="299"/>
      <c r="P22" s="300"/>
      <c r="Q22" s="73" t="str">
        <f t="shared" si="13"/>
        <v>Enter vessel info</v>
      </c>
      <c r="R22" s="79" t="str">
        <f t="shared" si="14"/>
        <v>Enter vessel info</v>
      </c>
      <c r="S22" s="79" t="str">
        <f t="shared" si="15"/>
        <v>Enter vessel info</v>
      </c>
      <c r="T22" s="79" t="str">
        <f t="shared" si="16"/>
        <v>Enter vessel info</v>
      </c>
      <c r="U22" s="79" t="str">
        <f t="shared" si="17"/>
        <v>Enter vessel info</v>
      </c>
      <c r="V22" s="79" t="str">
        <f t="shared" si="18"/>
        <v>Enter vessel info</v>
      </c>
      <c r="W22" s="79" t="str">
        <f t="shared" si="19"/>
        <v>Enter vessel info</v>
      </c>
      <c r="X22" s="79" t="str">
        <f t="shared" si="20"/>
        <v>Enter vessel info</v>
      </c>
      <c r="Y22" s="78" t="s">
        <v>115</v>
      </c>
      <c r="Z22" s="79" t="s">
        <v>115</v>
      </c>
      <c r="AA22" s="82" t="s">
        <v>115</v>
      </c>
      <c r="AB22" s="76" t="str">
        <f>IF(OR($D22=" ",$E22=" ",$F22=" "),"Enter vessel info",IF(T($H22)&lt;&gt;"","Enter Activity",IF(OR($M22=0,$N22=0),"Enter Run Time",IF((VLOOKUP($F22,'VESSEL FACTORS'!$A$3:$O$5,AB$5,FALSE))="N/A","--",IF($G22=" ",IF(ISERROR(SEARCH("Aux",$E22,1)),($H22*VLOOKUP($F22,'VESSEL FACTORS'!$A$2:$O$5,AB$5,FALSE)*0.0000011023*$M22*$N22*0.82),($H22*VLOOKUP($F22,'VESSEL FACTORS'!$A$2:$O$5,AB$5,FALSE)*0.0000011023*$M22*$N22*1)),IF($G22&lt;21,($H22*VLOOKUP($F22,'VESSEL FACTORS'!$A$2:$O$5,AB$5,FALSE)*0.0000011023*$M22*$N22*VLOOKUP($G22,'VESSEL FACTORS'!$A$16:$L$36,AB$5,FALSE)),($H22*VLOOKUP($F22,'VESSEL FACTORS'!$A$3:$O$5,AB$5,FALSE)*0.0000011023*$M22*$N22*($G22/100))))))))</f>
        <v>Enter vessel info</v>
      </c>
      <c r="AC22" s="76" t="str">
        <f>IF(OR($D22=" ",$E22=" ",$F22=" "),"Enter vessel info",IF(T($H22)&lt;&gt;"","Enter Activity",IF(OR($M22=0,$N22=0),"Enter Run Time",IF((VLOOKUP($F22,'VESSEL FACTORS'!$A$3:$O$5,AC$5,FALSE))="N/A","--",IF($G22=" ",IF(ISERROR(SEARCH("Aux",$E22,1)),($H22*VLOOKUP($F22,'VESSEL FACTORS'!$A$2:$O$5,AC$5,FALSE)*0.0000011023*$M22*$N22*0.82),($H22*VLOOKUP($F22,'VESSEL FACTORS'!$A$2:$O$5,AC$5,FALSE)*0.0000011023*$M22*$N22*1)),IF($G22&lt;21,($H22*VLOOKUP($F22,'VESSEL FACTORS'!$A$2:$O$5,AC$5,FALSE)*0.0000011023*$M22*$N22*VLOOKUP($G22,'VESSEL FACTORS'!$A$16:$L$36,AC$5,FALSE)),($H22*VLOOKUP($F22,'VESSEL FACTORS'!$A$3:$O$5,AC$5,FALSE)*0.0000011023*$M22*$N22*($G22/100))))))))</f>
        <v>Enter vessel info</v>
      </c>
      <c r="AD22" s="76" t="str">
        <f>IF(OR($D22=" ",$E22=" ",$F22=" "),"Enter vessel info",IF(T($H22)&lt;&gt;"","Enter Activity",IF(OR($M22=0,$N22=0),"Enter Run Time",IF((VLOOKUP($F22,'VESSEL FACTORS'!$A$3:$O$5,AD$5,FALSE))="N/A","--",IF($G22=" ",IF(ISERROR(SEARCH("Aux",$E22,1)),($H22*VLOOKUP($F22,'VESSEL FACTORS'!$A$2:$O$5,AD$5,FALSE)*0.0000011023*$M22*$N22*0.82),($H22*VLOOKUP($F22,'VESSEL FACTORS'!$A$2:$O$5,AD$5,FALSE)*0.0000011023*$M22*$N22*1)),IF($G22&lt;21,($H22*VLOOKUP($F22,'VESSEL FACTORS'!$A$2:$O$5,AD$5,FALSE)*0.0000011023*$M22*$N22*VLOOKUP($G22,'VESSEL FACTORS'!$A$16:$L$36,AD$5,FALSE)),($H22*VLOOKUP($F22,'VESSEL FACTORS'!$A$3:$O$5,AD$5,FALSE)*0.0000011023*$M22*$N22*($G22/100))))))))</f>
        <v>Enter vessel info</v>
      </c>
      <c r="AE22" s="76" t="str">
        <f>IF(OR($D22=" ",$E22=" ",$F22=" "),"Enter vessel info",IF(T($H22)&lt;&gt;"","Enter Activity",IF(OR($M22=0,$N22=0),"Enter Run Time",IF((VLOOKUP($F22,'VESSEL FACTORS'!$A$3:$O$5,AE$5,FALSE))="N/A","--",IF($G22=" ",IF(ISERROR(SEARCH("Aux",$E22,1)),($H22*VLOOKUP($F22,'VESSEL FACTORS'!$A$2:$O$5,AE$5,FALSE)*0.0000011023*$M22*$N22*0.82),($H22*VLOOKUP($F22,'VESSEL FACTORS'!$A$2:$O$5,AE$5,FALSE)*0.0000011023*$M22*$N22*1)),IF($G22&lt;21,($H22*VLOOKUP($F22,'VESSEL FACTORS'!$A$2:$O$5,AE$5,FALSE)*0.0000011023*$M22*$N22*VLOOKUP($G22,'VESSEL FACTORS'!$A$16:$L$36,AE$5,FALSE)),($H22*VLOOKUP($F22,'VESSEL FACTORS'!$A$3:$O$5,AE$5,FALSE)*0.0000011023*$M22*$N22*($G22/100))))))))</f>
        <v>Enter vessel info</v>
      </c>
      <c r="AF22" s="76" t="str">
        <f>IF(OR($D22=" ",$E22=" ",$F22=" "),"Enter vessel info",IF(T($H22)&lt;&gt;"","Enter Activity",IF(OR($M22=0,$N22=0),"Enter Run Time",IF((VLOOKUP($F22,'VESSEL FACTORS'!$A$3:$O$5,AF$5,FALSE))="N/A","--",IF($G22=" ",IF(ISERROR(SEARCH("Aux",$E22,1)),($H22*VLOOKUP($F22,'VESSEL FACTORS'!$A$2:$O$5,AF$5,FALSE)*0.0000011023*$M22*$N22*0.82),($H22*VLOOKUP($F22,'VESSEL FACTORS'!$A$2:$O$5,AF$5,FALSE)*0.0000011023*$M22*$N22*1)),IF($G22&lt;21,($H22*VLOOKUP($F22,'VESSEL FACTORS'!$A$2:$O$5,AF$5,FALSE)*0.0000011023*$M22*$N22*VLOOKUP($G22,'VESSEL FACTORS'!$A$16:$L$36,AF$5,FALSE)),($H22*VLOOKUP($F22,'VESSEL FACTORS'!$A$3:$O$5,AF$5,FALSE)*0.0000011023*$M22*$N22*($G22/100))))))))</f>
        <v>Enter vessel info</v>
      </c>
      <c r="AG22" s="76" t="str">
        <f>IF(OR($D22=" ",$E22=" ",$F22=" "),"Enter vessel info",IF(T($H22)&lt;&gt;"","Enter Activity",IF(OR($M22=0,$N22=0),"Enter Run Time",IF((VLOOKUP($F22,'VESSEL FACTORS'!$A$3:$O$5,AG$5,FALSE))="N/A","--",IF($G22=" ",IF(ISERROR(SEARCH("Aux",$E22,1)),($H22*VLOOKUP($F22,'VESSEL FACTORS'!$A$2:$O$5,AG$5,FALSE)*0.0000011023*$M22*$N22*0.82),($H22*VLOOKUP($F22,'VESSEL FACTORS'!$A$2:$O$5,AG$5,FALSE)*0.0000011023*$M22*$N22*1)),IF($G22&lt;21,($H22*VLOOKUP($F22,'VESSEL FACTORS'!$A$2:$O$5,AG$5,FALSE)*0.0000011023*$M22*$N22*VLOOKUP($G22,'VESSEL FACTORS'!$A$16:$L$36,AG$5,FALSE)),($H22*VLOOKUP($F22,'VESSEL FACTORS'!$A$3:$O$5,AG$5,FALSE)*0.0000011023*$M22*$N22*($G22/100))))))))</f>
        <v>Enter vessel info</v>
      </c>
      <c r="AH22" s="76" t="str">
        <f>IF(OR($D22=" ",$E22=" ",$F22=" "),"Enter vessel info",IF(T($H22)&lt;&gt;"","Enter Activity",IF(OR($M22=0,$N22=0),"Enter Run Time",IF((VLOOKUP($F22,'VESSEL FACTORS'!$A$3:$O$5,AH$5,FALSE))="N/A","--",IF($G22=" ",IF(ISERROR(SEARCH("Aux",$E22,1)),($H22*VLOOKUP($F22,'VESSEL FACTORS'!$A$2:$O$5,AH$5,FALSE)*0.0000011023*$M22*$N22*0.82),($H22*VLOOKUP($F22,'VESSEL FACTORS'!$A$2:$O$5,AH$5,FALSE)*0.0000011023*$M22*$N22*1)),IF($G22&lt;21,($H22*VLOOKUP($F22,'VESSEL FACTORS'!$A$2:$O$5,AH$5,FALSE)*0.0000011023*$M22*$N22*VLOOKUP($G22,'VESSEL FACTORS'!$A$16:$L$36,AH$5,FALSE)),($H22*VLOOKUP($F22,'VESSEL FACTORS'!$A$3:$O$5,AH$5,FALSE)*0.0000011023*$M22*$N22*($G22/100))))))))</f>
        <v>Enter vessel info</v>
      </c>
      <c r="AI22" s="76" t="str">
        <f>IF(OR($D22=" ",$E22=" ",$F22=" "),"Enter vessel info",IF(T($H22)&lt;&gt;"","Enter Activity",IF(OR($M22=0,$N22=0),"Enter Run Time",IF((VLOOKUP($F22,'VESSEL FACTORS'!$A$3:$O$5,AI$5,FALSE))="N/A","--",IF($G22=" ",IF(ISERROR(SEARCH("Aux",$E22,1)),($H22*VLOOKUP($F22,'VESSEL FACTORS'!$A$2:$O$5,AI$5,FALSE)*0.0000011023*$M22*$N22*0.82),($H22*VLOOKUP($F22,'VESSEL FACTORS'!$A$2:$O$5,AI$5,FALSE)*0.0000011023*$M22*$N22*1)),IF($G22&lt;21,($H22*VLOOKUP($F22,'VESSEL FACTORS'!$A$2:$O$5,AI$5,FALSE)*0.0000011023*$M22*$N22*VLOOKUP($G22,'VESSEL FACTORS'!$A$16:$L$36,AI$5,FALSE)),($H22*VLOOKUP($F22,'VESSEL FACTORS'!$A$3:$O$5,AI$5,FALSE)*0.0000011023*$M22*$N22*($G22/100))))))))</f>
        <v>Enter vessel info</v>
      </c>
      <c r="AJ22" s="76" t="str">
        <f>IF(OR($D22=" ",$E22=" ",$F22=" "),"Enter vessel info",IF(T($H22)&lt;&gt;"","Enter Activity",IF(OR($M22=0,$N22=0),"Enter Run Time",IF((VLOOKUP($F22,'VESSEL FACTORS'!$A$3:$O$5,AJ$5,FALSE))="N/A","--",IF($G22=" ",IF(ISERROR(SEARCH("Aux",$E22,1)),($H22*VLOOKUP($F22,'VESSEL FACTORS'!$A$2:$O$5,AJ$5,FALSE)*0.0000011023*$M22*$N22*0.82),($H22*VLOOKUP($F22,'VESSEL FACTORS'!$A$2:$O$5,AJ$5,FALSE)*0.0000011023*$M22*$N22*1)),IF($G22&lt;21,($H22*VLOOKUP($F22,'VESSEL FACTORS'!$A$2:$O$5,AJ$5,FALSE)*0.0000011023*$M22*$N22*VLOOKUP($G22,'VESSEL FACTORS'!$A$16:$L$36,AJ$5,FALSE)),($H22*VLOOKUP($F22,'VESSEL FACTORS'!$A$3:$O$5,AJ$5,FALSE)*0.0000011023*$M22*$N22*($G22/100))))))))</f>
        <v>Enter vessel info</v>
      </c>
      <c r="AK22" s="76" t="str">
        <f>IF(OR($D22=" ",$E22=" ",$F22=" "),"Enter vessel info",IF(T($H22)&lt;&gt;"","Enter Activity",IF(OR($M22=0,$N22=0),"Enter Run Time",IF((VLOOKUP($F22,'VESSEL FACTORS'!$A$3:$O$5,AK$5,FALSE))="N/A","--",IF($G22=" ",IF(ISERROR(SEARCH("Aux",$E22,1)),($H22*VLOOKUP($F22,'VESSEL FACTORS'!$A$2:$O$5,AK$5,FALSE)*0.0000011023*$M22*$N22*0.82),($H22*VLOOKUP($F22,'VESSEL FACTORS'!$A$2:$O$5,AK$5,FALSE)*0.0000011023*$M22*$N22*1)),IF($G22&lt;21,($H22*VLOOKUP($F22,'VESSEL FACTORS'!$A$2:$O$5,AK$5,FALSE)*0.0000011023*$M22*$N22*VLOOKUP($G22,'VESSEL FACTORS'!$A$16:$L$36,AK$5,FALSE)),($H22*VLOOKUP($F22,'VESSEL FACTORS'!$A$3:$O$5,AK$5,FALSE)*0.0000011023*$M22*$N22*($G22/100))))))))</f>
        <v>Enter vessel info</v>
      </c>
      <c r="AL22" s="67" t="str">
        <f>IF(OR($D22=" ",$E22=" ",$F22=" "),"Enter vessel info",IF(T($H22)&lt;&gt;"","Enter Activity",IF(OR($M22=0,$N22=0),"Enter Run Time",IF((VLOOKUP($F22,'VESSEL FACTORS'!$A$3:$O$5,AL$5,FALSE))="N/A","--",IF($G22=" ",IF(ISERROR(SEARCH("Aux",$E22,1)),($H22*VLOOKUP($F22,'VESSEL FACTORS'!$A$2:$O$5,AL$5,FALSE)*0.0000011023*$M22*$N22*0.82),($H22*VLOOKUP($F22,'VESSEL FACTORS'!$A$2:$O$5,AL$5,FALSE)*0.0000011023*$M22*$N22*1)),IF($G22&lt;21,($H22*VLOOKUP($F22,'VESSEL FACTORS'!$A$2:$O$5,AL$5,FALSE)*0.0000011023*$M22*$N22*VLOOKUP($G22,'VESSEL FACTORS'!$A$16:$L$36,AL$5,FALSE)),($H22*VLOOKUP($F22,'VESSEL FACTORS'!$A$3:$O$5,AL$5,FALSE)*0.0000011023*$M22*$N22*($G22/100))))))))</f>
        <v>Enter vessel info</v>
      </c>
      <c r="AM22" s="315"/>
      <c r="AO22" s="74">
        <f>MONTH(EMISSIONS_1!P22)-MONTH(EMISSIONS_1!O22)+1</f>
        <v>1</v>
      </c>
      <c r="AP22" s="335">
        <f t="shared" si="12"/>
        <v>0</v>
      </c>
      <c r="AQ22" s="336">
        <f t="shared" si="0"/>
        <v>0</v>
      </c>
      <c r="AR22" s="336">
        <f t="shared" si="0"/>
        <v>0</v>
      </c>
      <c r="AS22" s="336">
        <f t="shared" si="0"/>
        <v>0</v>
      </c>
      <c r="AT22" s="336">
        <f t="shared" si="0"/>
        <v>0</v>
      </c>
      <c r="AU22" s="336">
        <f t="shared" si="0"/>
        <v>0</v>
      </c>
      <c r="AV22" s="336">
        <f t="shared" si="0"/>
        <v>0</v>
      </c>
      <c r="AW22" s="336">
        <f t="shared" si="0"/>
        <v>0</v>
      </c>
      <c r="AX22" s="336">
        <f t="shared" si="0"/>
        <v>0</v>
      </c>
      <c r="AY22" s="336">
        <f t="shared" si="0"/>
        <v>0</v>
      </c>
      <c r="AZ22" s="336">
        <f t="shared" si="0"/>
        <v>0</v>
      </c>
      <c r="BA22" s="337">
        <f t="shared" si="0"/>
        <v>0</v>
      </c>
      <c r="BB22" s="335">
        <f t="shared" si="24"/>
        <v>0</v>
      </c>
      <c r="BC22" s="336">
        <f t="shared" si="24"/>
        <v>0</v>
      </c>
      <c r="BD22" s="336">
        <f t="shared" si="24"/>
        <v>0</v>
      </c>
      <c r="BE22" s="336">
        <f t="shared" si="24"/>
        <v>0</v>
      </c>
      <c r="BF22" s="336">
        <f t="shared" si="24"/>
        <v>0</v>
      </c>
      <c r="BG22" s="336">
        <f t="shared" si="24"/>
        <v>0</v>
      </c>
      <c r="BH22" s="336">
        <f t="shared" si="24"/>
        <v>0</v>
      </c>
      <c r="BI22" s="336">
        <f t="shared" si="24"/>
        <v>0</v>
      </c>
      <c r="BJ22" s="336">
        <f t="shared" si="24"/>
        <v>0</v>
      </c>
      <c r="BK22" s="336">
        <f t="shared" si="24"/>
        <v>0</v>
      </c>
      <c r="BL22" s="336">
        <f t="shared" si="24"/>
        <v>0</v>
      </c>
      <c r="BM22" s="337">
        <f t="shared" si="24"/>
        <v>0</v>
      </c>
      <c r="BN22" s="335">
        <f t="shared" si="25"/>
        <v>0</v>
      </c>
      <c r="BO22" s="336">
        <f t="shared" si="25"/>
        <v>0</v>
      </c>
      <c r="BP22" s="336">
        <f t="shared" si="25"/>
        <v>0</v>
      </c>
      <c r="BQ22" s="336">
        <f t="shared" si="25"/>
        <v>0</v>
      </c>
      <c r="BR22" s="336">
        <f t="shared" si="25"/>
        <v>0</v>
      </c>
      <c r="BS22" s="336">
        <f t="shared" si="25"/>
        <v>0</v>
      </c>
      <c r="BT22" s="336">
        <f t="shared" si="25"/>
        <v>0</v>
      </c>
      <c r="BU22" s="336">
        <f t="shared" si="25"/>
        <v>0</v>
      </c>
      <c r="BV22" s="336">
        <f t="shared" si="25"/>
        <v>0</v>
      </c>
      <c r="BW22" s="336">
        <f t="shared" si="25"/>
        <v>0</v>
      </c>
      <c r="BX22" s="336">
        <f t="shared" si="25"/>
        <v>0</v>
      </c>
      <c r="BY22" s="337">
        <f t="shared" si="25"/>
        <v>0</v>
      </c>
      <c r="BZ22" s="335">
        <f t="shared" si="26"/>
        <v>0</v>
      </c>
      <c r="CA22" s="336">
        <f t="shared" si="26"/>
        <v>0</v>
      </c>
      <c r="CB22" s="336">
        <f t="shared" si="26"/>
        <v>0</v>
      </c>
      <c r="CC22" s="336">
        <f t="shared" si="26"/>
        <v>0</v>
      </c>
      <c r="CD22" s="336">
        <f t="shared" si="26"/>
        <v>0</v>
      </c>
      <c r="CE22" s="336">
        <f t="shared" si="26"/>
        <v>0</v>
      </c>
      <c r="CF22" s="336">
        <f t="shared" si="26"/>
        <v>0</v>
      </c>
      <c r="CG22" s="336">
        <f t="shared" si="26"/>
        <v>0</v>
      </c>
      <c r="CH22" s="336">
        <f t="shared" si="26"/>
        <v>0</v>
      </c>
      <c r="CI22" s="336">
        <f t="shared" si="26"/>
        <v>0</v>
      </c>
      <c r="CJ22" s="336">
        <f t="shared" si="26"/>
        <v>0</v>
      </c>
      <c r="CK22" s="337">
        <f t="shared" si="26"/>
        <v>0</v>
      </c>
      <c r="CL22" s="335">
        <f t="shared" si="27"/>
        <v>0</v>
      </c>
      <c r="CM22" s="336">
        <f t="shared" si="27"/>
        <v>0</v>
      </c>
      <c r="CN22" s="336">
        <f t="shared" si="27"/>
        <v>0</v>
      </c>
      <c r="CO22" s="336">
        <f t="shared" si="27"/>
        <v>0</v>
      </c>
      <c r="CP22" s="336">
        <f t="shared" si="27"/>
        <v>0</v>
      </c>
      <c r="CQ22" s="336">
        <f t="shared" si="27"/>
        <v>0</v>
      </c>
      <c r="CR22" s="336">
        <f t="shared" si="27"/>
        <v>0</v>
      </c>
      <c r="CS22" s="336">
        <f t="shared" si="27"/>
        <v>0</v>
      </c>
      <c r="CT22" s="336">
        <f t="shared" si="27"/>
        <v>0</v>
      </c>
      <c r="CU22" s="336">
        <f t="shared" si="27"/>
        <v>0</v>
      </c>
      <c r="CV22" s="336">
        <f t="shared" si="27"/>
        <v>0</v>
      </c>
      <c r="CW22" s="337">
        <f t="shared" si="27"/>
        <v>0</v>
      </c>
      <c r="CX22" s="335">
        <f t="shared" si="28"/>
        <v>0</v>
      </c>
      <c r="CY22" s="336">
        <f t="shared" si="28"/>
        <v>0</v>
      </c>
      <c r="CZ22" s="336">
        <f t="shared" si="28"/>
        <v>0</v>
      </c>
      <c r="DA22" s="336">
        <f t="shared" si="28"/>
        <v>0</v>
      </c>
      <c r="DB22" s="336">
        <f t="shared" si="28"/>
        <v>0</v>
      </c>
      <c r="DC22" s="336">
        <f t="shared" si="28"/>
        <v>0</v>
      </c>
      <c r="DD22" s="336">
        <f t="shared" si="28"/>
        <v>0</v>
      </c>
      <c r="DE22" s="336">
        <f t="shared" si="28"/>
        <v>0</v>
      </c>
      <c r="DF22" s="336">
        <f t="shared" si="28"/>
        <v>0</v>
      </c>
      <c r="DG22" s="336">
        <f t="shared" si="28"/>
        <v>0</v>
      </c>
      <c r="DH22" s="336">
        <f t="shared" si="28"/>
        <v>0</v>
      </c>
      <c r="DI22" s="337">
        <f t="shared" si="28"/>
        <v>0</v>
      </c>
      <c r="DJ22" s="335">
        <f t="shared" si="29"/>
        <v>0</v>
      </c>
      <c r="DK22" s="336">
        <f t="shared" si="29"/>
        <v>0</v>
      </c>
      <c r="DL22" s="336">
        <f t="shared" si="29"/>
        <v>0</v>
      </c>
      <c r="DM22" s="336">
        <f t="shared" si="29"/>
        <v>0</v>
      </c>
      <c r="DN22" s="336">
        <f t="shared" si="29"/>
        <v>0</v>
      </c>
      <c r="DO22" s="336">
        <f t="shared" si="29"/>
        <v>0</v>
      </c>
      <c r="DP22" s="336">
        <f t="shared" si="29"/>
        <v>0</v>
      </c>
      <c r="DQ22" s="336">
        <f t="shared" si="29"/>
        <v>0</v>
      </c>
      <c r="DR22" s="336">
        <f t="shared" si="29"/>
        <v>0</v>
      </c>
      <c r="DS22" s="336">
        <f t="shared" si="29"/>
        <v>0</v>
      </c>
      <c r="DT22" s="336">
        <f t="shared" si="29"/>
        <v>0</v>
      </c>
      <c r="DU22" s="337">
        <f t="shared" si="29"/>
        <v>0</v>
      </c>
      <c r="DV22" s="335">
        <f t="shared" si="30"/>
        <v>0</v>
      </c>
      <c r="DW22" s="336">
        <f t="shared" si="30"/>
        <v>0</v>
      </c>
      <c r="DX22" s="336">
        <f t="shared" si="30"/>
        <v>0</v>
      </c>
      <c r="DY22" s="336">
        <f t="shared" si="30"/>
        <v>0</v>
      </c>
      <c r="DZ22" s="336">
        <f t="shared" si="30"/>
        <v>0</v>
      </c>
      <c r="EA22" s="336">
        <f t="shared" si="30"/>
        <v>0</v>
      </c>
      <c r="EB22" s="336">
        <f t="shared" si="30"/>
        <v>0</v>
      </c>
      <c r="EC22" s="336">
        <f t="shared" si="30"/>
        <v>0</v>
      </c>
      <c r="ED22" s="336">
        <f t="shared" si="30"/>
        <v>0</v>
      </c>
      <c r="EE22" s="336">
        <f t="shared" si="30"/>
        <v>0</v>
      </c>
      <c r="EF22" s="336">
        <f t="shared" si="30"/>
        <v>0</v>
      </c>
      <c r="EG22" s="337">
        <f t="shared" si="30"/>
        <v>0</v>
      </c>
      <c r="EH22" s="335">
        <f t="shared" si="31"/>
        <v>0</v>
      </c>
      <c r="EI22" s="336">
        <f t="shared" si="31"/>
        <v>0</v>
      </c>
      <c r="EJ22" s="336">
        <f t="shared" si="31"/>
        <v>0</v>
      </c>
      <c r="EK22" s="336">
        <f t="shared" si="31"/>
        <v>0</v>
      </c>
      <c r="EL22" s="336">
        <f t="shared" si="31"/>
        <v>0</v>
      </c>
      <c r="EM22" s="336">
        <f t="shared" si="31"/>
        <v>0</v>
      </c>
      <c r="EN22" s="336">
        <f t="shared" si="31"/>
        <v>0</v>
      </c>
      <c r="EO22" s="336">
        <f t="shared" si="31"/>
        <v>0</v>
      </c>
      <c r="EP22" s="336">
        <f t="shared" si="31"/>
        <v>0</v>
      </c>
      <c r="EQ22" s="336">
        <f t="shared" si="31"/>
        <v>0</v>
      </c>
      <c r="ER22" s="336">
        <f t="shared" si="31"/>
        <v>0</v>
      </c>
      <c r="ES22" s="337">
        <f t="shared" si="31"/>
        <v>0</v>
      </c>
      <c r="ET22" s="335">
        <f t="shared" si="32"/>
        <v>0</v>
      </c>
      <c r="EU22" s="336">
        <f t="shared" si="32"/>
        <v>0</v>
      </c>
      <c r="EV22" s="336">
        <f t="shared" si="32"/>
        <v>0</v>
      </c>
      <c r="EW22" s="336">
        <f t="shared" si="32"/>
        <v>0</v>
      </c>
      <c r="EX22" s="336">
        <f t="shared" si="32"/>
        <v>0</v>
      </c>
      <c r="EY22" s="336">
        <f t="shared" si="32"/>
        <v>0</v>
      </c>
      <c r="EZ22" s="336">
        <f t="shared" si="32"/>
        <v>0</v>
      </c>
      <c r="FA22" s="336">
        <f t="shared" si="32"/>
        <v>0</v>
      </c>
      <c r="FB22" s="336">
        <f t="shared" si="32"/>
        <v>0</v>
      </c>
      <c r="FC22" s="336">
        <f t="shared" si="32"/>
        <v>0</v>
      </c>
      <c r="FD22" s="336">
        <f t="shared" si="32"/>
        <v>0</v>
      </c>
      <c r="FE22" s="337">
        <f t="shared" si="32"/>
        <v>0</v>
      </c>
      <c r="FF22" s="335">
        <f t="shared" si="33"/>
        <v>0</v>
      </c>
      <c r="FG22" s="336">
        <f t="shared" si="33"/>
        <v>0</v>
      </c>
      <c r="FH22" s="336">
        <f t="shared" si="33"/>
        <v>0</v>
      </c>
      <c r="FI22" s="336">
        <f t="shared" si="33"/>
        <v>0</v>
      </c>
      <c r="FJ22" s="336">
        <f t="shared" si="33"/>
        <v>0</v>
      </c>
      <c r="FK22" s="336">
        <f t="shared" si="33"/>
        <v>0</v>
      </c>
      <c r="FL22" s="336">
        <f t="shared" si="33"/>
        <v>0</v>
      </c>
      <c r="FM22" s="336">
        <f t="shared" si="33"/>
        <v>0</v>
      </c>
      <c r="FN22" s="336">
        <f t="shared" si="33"/>
        <v>0</v>
      </c>
      <c r="FO22" s="336">
        <f t="shared" si="33"/>
        <v>0</v>
      </c>
      <c r="FP22" s="336">
        <f t="shared" si="33"/>
        <v>0</v>
      </c>
      <c r="FQ22" s="337">
        <f t="shared" si="33"/>
        <v>0</v>
      </c>
    </row>
    <row r="23" spans="1:173" ht="12.75" customHeight="1" x14ac:dyDescent="0.2">
      <c r="A23" s="74" t="str">
        <f t="shared" si="21"/>
        <v xml:space="preserve"> - </v>
      </c>
      <c r="B23" s="112"/>
      <c r="C23" s="171" t="s">
        <v>305</v>
      </c>
      <c r="D23" s="366" t="str">
        <f>IF(ISBLANK(EMISSIONS_3!D23), " ", EMISSIONS_3!D23)</f>
        <v xml:space="preserve"> </v>
      </c>
      <c r="E23" s="366" t="str">
        <f>IF(ISBLANK(EMISSIONS_3!E23), " ", EMISSIONS_3!E23)</f>
        <v xml:space="preserve"> </v>
      </c>
      <c r="F23" s="366" t="str">
        <f>IF(ISBLANK(EMISSIONS_3!F23), " ", EMISSIONS_3!F23)</f>
        <v xml:space="preserve"> </v>
      </c>
      <c r="G23" s="367"/>
      <c r="H23" s="368"/>
      <c r="I23" s="33" t="s">
        <v>299</v>
      </c>
      <c r="J23" s="367"/>
      <c r="K23" s="33">
        <f t="shared" si="22"/>
        <v>1</v>
      </c>
      <c r="L23" s="33">
        <f t="shared" si="23"/>
        <v>0</v>
      </c>
      <c r="M23" s="367">
        <v>0</v>
      </c>
      <c r="N23" s="373">
        <v>0</v>
      </c>
      <c r="O23" s="299"/>
      <c r="P23" s="300"/>
      <c r="Q23" s="73" t="str">
        <f t="shared" si="13"/>
        <v>Enter vessel info</v>
      </c>
      <c r="R23" s="79" t="str">
        <f t="shared" si="14"/>
        <v>Enter vessel info</v>
      </c>
      <c r="S23" s="79" t="str">
        <f t="shared" si="15"/>
        <v>Enter vessel info</v>
      </c>
      <c r="T23" s="79" t="str">
        <f t="shared" si="16"/>
        <v>Enter vessel info</v>
      </c>
      <c r="U23" s="79" t="str">
        <f t="shared" si="17"/>
        <v>Enter vessel info</v>
      </c>
      <c r="V23" s="79" t="str">
        <f t="shared" si="18"/>
        <v>Enter vessel info</v>
      </c>
      <c r="W23" s="79" t="str">
        <f t="shared" si="19"/>
        <v>Enter vessel info</v>
      </c>
      <c r="X23" s="79" t="str">
        <f t="shared" si="20"/>
        <v>Enter vessel info</v>
      </c>
      <c r="Y23" s="78" t="s">
        <v>115</v>
      </c>
      <c r="Z23" s="79" t="s">
        <v>115</v>
      </c>
      <c r="AA23" s="82" t="s">
        <v>115</v>
      </c>
      <c r="AB23" s="76" t="str">
        <f>IF(OR($D23=" ",$E23=" ",$F23=" "),"Enter vessel info",IF(T($H23)&lt;&gt;"","Enter Activity",IF(OR($M23=0,$N23=0),"Enter Run Time",IF((VLOOKUP($F23,'VESSEL FACTORS'!$A$3:$O$5,AB$5,FALSE))="N/A","--",IF($G23=" ",IF(ISERROR(SEARCH("Aux",$E23,1)),($H23*VLOOKUP($F23,'VESSEL FACTORS'!$A$2:$O$5,AB$5,FALSE)*0.0000011023*$M23*$N23*0.82),($H23*VLOOKUP($F23,'VESSEL FACTORS'!$A$2:$O$5,AB$5,FALSE)*0.0000011023*$M23*$N23*1)),IF($G23&lt;21,($H23*VLOOKUP($F23,'VESSEL FACTORS'!$A$2:$O$5,AB$5,FALSE)*0.0000011023*$M23*$N23*VLOOKUP($G23,'VESSEL FACTORS'!$A$16:$L$36,AB$5,FALSE)),($H23*VLOOKUP($F23,'VESSEL FACTORS'!$A$3:$O$5,AB$5,FALSE)*0.0000011023*$M23*$N23*($G23/100))))))))</f>
        <v>Enter vessel info</v>
      </c>
      <c r="AC23" s="76" t="str">
        <f>IF(OR($D23=" ",$E23=" ",$F23=" "),"Enter vessel info",IF(T($H23)&lt;&gt;"","Enter Activity",IF(OR($M23=0,$N23=0),"Enter Run Time",IF((VLOOKUP($F23,'VESSEL FACTORS'!$A$3:$O$5,AC$5,FALSE))="N/A","--",IF($G23=" ",IF(ISERROR(SEARCH("Aux",$E23,1)),($H23*VLOOKUP($F23,'VESSEL FACTORS'!$A$2:$O$5,AC$5,FALSE)*0.0000011023*$M23*$N23*0.82),($H23*VLOOKUP($F23,'VESSEL FACTORS'!$A$2:$O$5,AC$5,FALSE)*0.0000011023*$M23*$N23*1)),IF($G23&lt;21,($H23*VLOOKUP($F23,'VESSEL FACTORS'!$A$2:$O$5,AC$5,FALSE)*0.0000011023*$M23*$N23*VLOOKUP($G23,'VESSEL FACTORS'!$A$16:$L$36,AC$5,FALSE)),($H23*VLOOKUP($F23,'VESSEL FACTORS'!$A$3:$O$5,AC$5,FALSE)*0.0000011023*$M23*$N23*($G23/100))))))))</f>
        <v>Enter vessel info</v>
      </c>
      <c r="AD23" s="76" t="str">
        <f>IF(OR($D23=" ",$E23=" ",$F23=" "),"Enter vessel info",IF(T($H23)&lt;&gt;"","Enter Activity",IF(OR($M23=0,$N23=0),"Enter Run Time",IF((VLOOKUP($F23,'VESSEL FACTORS'!$A$3:$O$5,AD$5,FALSE))="N/A","--",IF($G23=" ",IF(ISERROR(SEARCH("Aux",$E23,1)),($H23*VLOOKUP($F23,'VESSEL FACTORS'!$A$2:$O$5,AD$5,FALSE)*0.0000011023*$M23*$N23*0.82),($H23*VLOOKUP($F23,'VESSEL FACTORS'!$A$2:$O$5,AD$5,FALSE)*0.0000011023*$M23*$N23*1)),IF($G23&lt;21,($H23*VLOOKUP($F23,'VESSEL FACTORS'!$A$2:$O$5,AD$5,FALSE)*0.0000011023*$M23*$N23*VLOOKUP($G23,'VESSEL FACTORS'!$A$16:$L$36,AD$5,FALSE)),($H23*VLOOKUP($F23,'VESSEL FACTORS'!$A$3:$O$5,AD$5,FALSE)*0.0000011023*$M23*$N23*($G23/100))))))))</f>
        <v>Enter vessel info</v>
      </c>
      <c r="AE23" s="76" t="str">
        <f>IF(OR($D23=" ",$E23=" ",$F23=" "),"Enter vessel info",IF(T($H23)&lt;&gt;"","Enter Activity",IF(OR($M23=0,$N23=0),"Enter Run Time",IF((VLOOKUP($F23,'VESSEL FACTORS'!$A$3:$O$5,AE$5,FALSE))="N/A","--",IF($G23=" ",IF(ISERROR(SEARCH("Aux",$E23,1)),($H23*VLOOKUP($F23,'VESSEL FACTORS'!$A$2:$O$5,AE$5,FALSE)*0.0000011023*$M23*$N23*0.82),($H23*VLOOKUP($F23,'VESSEL FACTORS'!$A$2:$O$5,AE$5,FALSE)*0.0000011023*$M23*$N23*1)),IF($G23&lt;21,($H23*VLOOKUP($F23,'VESSEL FACTORS'!$A$2:$O$5,AE$5,FALSE)*0.0000011023*$M23*$N23*VLOOKUP($G23,'VESSEL FACTORS'!$A$16:$L$36,AE$5,FALSE)),($H23*VLOOKUP($F23,'VESSEL FACTORS'!$A$3:$O$5,AE$5,FALSE)*0.0000011023*$M23*$N23*($G23/100))))))))</f>
        <v>Enter vessel info</v>
      </c>
      <c r="AF23" s="76" t="str">
        <f>IF(OR($D23=" ",$E23=" ",$F23=" "),"Enter vessel info",IF(T($H23)&lt;&gt;"","Enter Activity",IF(OR($M23=0,$N23=0),"Enter Run Time",IF((VLOOKUP($F23,'VESSEL FACTORS'!$A$3:$O$5,AF$5,FALSE))="N/A","--",IF($G23=" ",IF(ISERROR(SEARCH("Aux",$E23,1)),($H23*VLOOKUP($F23,'VESSEL FACTORS'!$A$2:$O$5,AF$5,FALSE)*0.0000011023*$M23*$N23*0.82),($H23*VLOOKUP($F23,'VESSEL FACTORS'!$A$2:$O$5,AF$5,FALSE)*0.0000011023*$M23*$N23*1)),IF($G23&lt;21,($H23*VLOOKUP($F23,'VESSEL FACTORS'!$A$2:$O$5,AF$5,FALSE)*0.0000011023*$M23*$N23*VLOOKUP($G23,'VESSEL FACTORS'!$A$16:$L$36,AF$5,FALSE)),($H23*VLOOKUP($F23,'VESSEL FACTORS'!$A$3:$O$5,AF$5,FALSE)*0.0000011023*$M23*$N23*($G23/100))))))))</f>
        <v>Enter vessel info</v>
      </c>
      <c r="AG23" s="76" t="str">
        <f>IF(OR($D23=" ",$E23=" ",$F23=" "),"Enter vessel info",IF(T($H23)&lt;&gt;"","Enter Activity",IF(OR($M23=0,$N23=0),"Enter Run Time",IF((VLOOKUP($F23,'VESSEL FACTORS'!$A$3:$O$5,AG$5,FALSE))="N/A","--",IF($G23=" ",IF(ISERROR(SEARCH("Aux",$E23,1)),($H23*VLOOKUP($F23,'VESSEL FACTORS'!$A$2:$O$5,AG$5,FALSE)*0.0000011023*$M23*$N23*0.82),($H23*VLOOKUP($F23,'VESSEL FACTORS'!$A$2:$O$5,AG$5,FALSE)*0.0000011023*$M23*$N23*1)),IF($G23&lt;21,($H23*VLOOKUP($F23,'VESSEL FACTORS'!$A$2:$O$5,AG$5,FALSE)*0.0000011023*$M23*$N23*VLOOKUP($G23,'VESSEL FACTORS'!$A$16:$L$36,AG$5,FALSE)),($H23*VLOOKUP($F23,'VESSEL FACTORS'!$A$3:$O$5,AG$5,FALSE)*0.0000011023*$M23*$N23*($G23/100))))))))</f>
        <v>Enter vessel info</v>
      </c>
      <c r="AH23" s="76" t="str">
        <f>IF(OR($D23=" ",$E23=" ",$F23=" "),"Enter vessel info",IF(T($H23)&lt;&gt;"","Enter Activity",IF(OR($M23=0,$N23=0),"Enter Run Time",IF((VLOOKUP($F23,'VESSEL FACTORS'!$A$3:$O$5,AH$5,FALSE))="N/A","--",IF($G23=" ",IF(ISERROR(SEARCH("Aux",$E23,1)),($H23*VLOOKUP($F23,'VESSEL FACTORS'!$A$2:$O$5,AH$5,FALSE)*0.0000011023*$M23*$N23*0.82),($H23*VLOOKUP($F23,'VESSEL FACTORS'!$A$2:$O$5,AH$5,FALSE)*0.0000011023*$M23*$N23*1)),IF($G23&lt;21,($H23*VLOOKUP($F23,'VESSEL FACTORS'!$A$2:$O$5,AH$5,FALSE)*0.0000011023*$M23*$N23*VLOOKUP($G23,'VESSEL FACTORS'!$A$16:$L$36,AH$5,FALSE)),($H23*VLOOKUP($F23,'VESSEL FACTORS'!$A$3:$O$5,AH$5,FALSE)*0.0000011023*$M23*$N23*($G23/100))))))))</f>
        <v>Enter vessel info</v>
      </c>
      <c r="AI23" s="76" t="str">
        <f>IF(OR($D23=" ",$E23=" ",$F23=" "),"Enter vessel info",IF(T($H23)&lt;&gt;"","Enter Activity",IF(OR($M23=0,$N23=0),"Enter Run Time",IF((VLOOKUP($F23,'VESSEL FACTORS'!$A$3:$O$5,AI$5,FALSE))="N/A","--",IF($G23=" ",IF(ISERROR(SEARCH("Aux",$E23,1)),($H23*VLOOKUP($F23,'VESSEL FACTORS'!$A$2:$O$5,AI$5,FALSE)*0.0000011023*$M23*$N23*0.82),($H23*VLOOKUP($F23,'VESSEL FACTORS'!$A$2:$O$5,AI$5,FALSE)*0.0000011023*$M23*$N23*1)),IF($G23&lt;21,($H23*VLOOKUP($F23,'VESSEL FACTORS'!$A$2:$O$5,AI$5,FALSE)*0.0000011023*$M23*$N23*VLOOKUP($G23,'VESSEL FACTORS'!$A$16:$L$36,AI$5,FALSE)),($H23*VLOOKUP($F23,'VESSEL FACTORS'!$A$3:$O$5,AI$5,FALSE)*0.0000011023*$M23*$N23*($G23/100))))))))</f>
        <v>Enter vessel info</v>
      </c>
      <c r="AJ23" s="76" t="str">
        <f>IF(OR($D23=" ",$E23=" ",$F23=" "),"Enter vessel info",IF(T($H23)&lt;&gt;"","Enter Activity",IF(OR($M23=0,$N23=0),"Enter Run Time",IF((VLOOKUP($F23,'VESSEL FACTORS'!$A$3:$O$5,AJ$5,FALSE))="N/A","--",IF($G23=" ",IF(ISERROR(SEARCH("Aux",$E23,1)),($H23*VLOOKUP($F23,'VESSEL FACTORS'!$A$2:$O$5,AJ$5,FALSE)*0.0000011023*$M23*$N23*0.82),($H23*VLOOKUP($F23,'VESSEL FACTORS'!$A$2:$O$5,AJ$5,FALSE)*0.0000011023*$M23*$N23*1)),IF($G23&lt;21,($H23*VLOOKUP($F23,'VESSEL FACTORS'!$A$2:$O$5,AJ$5,FALSE)*0.0000011023*$M23*$N23*VLOOKUP($G23,'VESSEL FACTORS'!$A$16:$L$36,AJ$5,FALSE)),($H23*VLOOKUP($F23,'VESSEL FACTORS'!$A$3:$O$5,AJ$5,FALSE)*0.0000011023*$M23*$N23*($G23/100))))))))</f>
        <v>Enter vessel info</v>
      </c>
      <c r="AK23" s="76" t="str">
        <f>IF(OR($D23=" ",$E23=" ",$F23=" "),"Enter vessel info",IF(T($H23)&lt;&gt;"","Enter Activity",IF(OR($M23=0,$N23=0),"Enter Run Time",IF((VLOOKUP($F23,'VESSEL FACTORS'!$A$3:$O$5,AK$5,FALSE))="N/A","--",IF($G23=" ",IF(ISERROR(SEARCH("Aux",$E23,1)),($H23*VLOOKUP($F23,'VESSEL FACTORS'!$A$2:$O$5,AK$5,FALSE)*0.0000011023*$M23*$N23*0.82),($H23*VLOOKUP($F23,'VESSEL FACTORS'!$A$2:$O$5,AK$5,FALSE)*0.0000011023*$M23*$N23*1)),IF($G23&lt;21,($H23*VLOOKUP($F23,'VESSEL FACTORS'!$A$2:$O$5,AK$5,FALSE)*0.0000011023*$M23*$N23*VLOOKUP($G23,'VESSEL FACTORS'!$A$16:$L$36,AK$5,FALSE)),($H23*VLOOKUP($F23,'VESSEL FACTORS'!$A$3:$O$5,AK$5,FALSE)*0.0000011023*$M23*$N23*($G23/100))))))))</f>
        <v>Enter vessel info</v>
      </c>
      <c r="AL23" s="67" t="str">
        <f>IF(OR($D23=" ",$E23=" ",$F23=" "),"Enter vessel info",IF(T($H23)&lt;&gt;"","Enter Activity",IF(OR($M23=0,$N23=0),"Enter Run Time",IF((VLOOKUP($F23,'VESSEL FACTORS'!$A$3:$O$5,AL$5,FALSE))="N/A","--",IF($G23=" ",IF(ISERROR(SEARCH("Aux",$E23,1)),($H23*VLOOKUP($F23,'VESSEL FACTORS'!$A$2:$O$5,AL$5,FALSE)*0.0000011023*$M23*$N23*0.82),($H23*VLOOKUP($F23,'VESSEL FACTORS'!$A$2:$O$5,AL$5,FALSE)*0.0000011023*$M23*$N23*1)),IF($G23&lt;21,($H23*VLOOKUP($F23,'VESSEL FACTORS'!$A$2:$O$5,AL$5,FALSE)*0.0000011023*$M23*$N23*VLOOKUP($G23,'VESSEL FACTORS'!$A$16:$L$36,AL$5,FALSE)),($H23*VLOOKUP($F23,'VESSEL FACTORS'!$A$3:$O$5,AL$5,FALSE)*0.0000011023*$M23*$N23*($G23/100))))))))</f>
        <v>Enter vessel info</v>
      </c>
      <c r="AM23" s="315"/>
      <c r="AO23" s="74">
        <f>MONTH(EMISSIONS_1!P23)-MONTH(EMISSIONS_1!O23)+1</f>
        <v>1</v>
      </c>
      <c r="AP23" s="335">
        <f t="shared" si="12"/>
        <v>0</v>
      </c>
      <c r="AQ23" s="336">
        <f t="shared" ref="AQ23:BA30" si="34">IF(T($AB23)="",IF((AQ$6&gt;=MONTH($O23))*(AQ$6&lt;=MONTH($P23)), $AB23/$AO23, 0),0)</f>
        <v>0</v>
      </c>
      <c r="AR23" s="336">
        <f t="shared" si="34"/>
        <v>0</v>
      </c>
      <c r="AS23" s="336">
        <f t="shared" si="34"/>
        <v>0</v>
      </c>
      <c r="AT23" s="336">
        <f t="shared" si="34"/>
        <v>0</v>
      </c>
      <c r="AU23" s="336">
        <f t="shared" si="34"/>
        <v>0</v>
      </c>
      <c r="AV23" s="336">
        <f t="shared" si="34"/>
        <v>0</v>
      </c>
      <c r="AW23" s="336">
        <f t="shared" si="34"/>
        <v>0</v>
      </c>
      <c r="AX23" s="336">
        <f t="shared" si="34"/>
        <v>0</v>
      </c>
      <c r="AY23" s="336">
        <f t="shared" si="34"/>
        <v>0</v>
      </c>
      <c r="AZ23" s="336">
        <f t="shared" si="34"/>
        <v>0</v>
      </c>
      <c r="BA23" s="337">
        <f t="shared" si="34"/>
        <v>0</v>
      </c>
      <c r="BB23" s="335">
        <f t="shared" si="24"/>
        <v>0</v>
      </c>
      <c r="BC23" s="336">
        <f t="shared" si="24"/>
        <v>0</v>
      </c>
      <c r="BD23" s="336">
        <f t="shared" si="24"/>
        <v>0</v>
      </c>
      <c r="BE23" s="336">
        <f t="shared" si="24"/>
        <v>0</v>
      </c>
      <c r="BF23" s="336">
        <f t="shared" si="24"/>
        <v>0</v>
      </c>
      <c r="BG23" s="336">
        <f t="shared" si="24"/>
        <v>0</v>
      </c>
      <c r="BH23" s="336">
        <f t="shared" si="24"/>
        <v>0</v>
      </c>
      <c r="BI23" s="336">
        <f t="shared" si="24"/>
        <v>0</v>
      </c>
      <c r="BJ23" s="336">
        <f t="shared" si="24"/>
        <v>0</v>
      </c>
      <c r="BK23" s="336">
        <f t="shared" si="24"/>
        <v>0</v>
      </c>
      <c r="BL23" s="336">
        <f t="shared" si="24"/>
        <v>0</v>
      </c>
      <c r="BM23" s="337">
        <f t="shared" si="24"/>
        <v>0</v>
      </c>
      <c r="BN23" s="335">
        <f t="shared" si="25"/>
        <v>0</v>
      </c>
      <c r="BO23" s="336">
        <f t="shared" si="25"/>
        <v>0</v>
      </c>
      <c r="BP23" s="336">
        <f t="shared" si="25"/>
        <v>0</v>
      </c>
      <c r="BQ23" s="336">
        <f t="shared" si="25"/>
        <v>0</v>
      </c>
      <c r="BR23" s="336">
        <f t="shared" si="25"/>
        <v>0</v>
      </c>
      <c r="BS23" s="336">
        <f t="shared" si="25"/>
        <v>0</v>
      </c>
      <c r="BT23" s="336">
        <f t="shared" si="25"/>
        <v>0</v>
      </c>
      <c r="BU23" s="336">
        <f t="shared" si="25"/>
        <v>0</v>
      </c>
      <c r="BV23" s="336">
        <f t="shared" si="25"/>
        <v>0</v>
      </c>
      <c r="BW23" s="336">
        <f t="shared" si="25"/>
        <v>0</v>
      </c>
      <c r="BX23" s="336">
        <f t="shared" si="25"/>
        <v>0</v>
      </c>
      <c r="BY23" s="337">
        <f t="shared" si="25"/>
        <v>0</v>
      </c>
      <c r="BZ23" s="335">
        <f t="shared" si="26"/>
        <v>0</v>
      </c>
      <c r="CA23" s="336">
        <f t="shared" si="26"/>
        <v>0</v>
      </c>
      <c r="CB23" s="336">
        <f t="shared" si="26"/>
        <v>0</v>
      </c>
      <c r="CC23" s="336">
        <f t="shared" si="26"/>
        <v>0</v>
      </c>
      <c r="CD23" s="336">
        <f t="shared" si="26"/>
        <v>0</v>
      </c>
      <c r="CE23" s="336">
        <f t="shared" si="26"/>
        <v>0</v>
      </c>
      <c r="CF23" s="336">
        <f t="shared" si="26"/>
        <v>0</v>
      </c>
      <c r="CG23" s="336">
        <f t="shared" si="26"/>
        <v>0</v>
      </c>
      <c r="CH23" s="336">
        <f t="shared" si="26"/>
        <v>0</v>
      </c>
      <c r="CI23" s="336">
        <f t="shared" si="26"/>
        <v>0</v>
      </c>
      <c r="CJ23" s="336">
        <f t="shared" si="26"/>
        <v>0</v>
      </c>
      <c r="CK23" s="337">
        <f t="shared" si="26"/>
        <v>0</v>
      </c>
      <c r="CL23" s="335">
        <f t="shared" si="27"/>
        <v>0</v>
      </c>
      <c r="CM23" s="336">
        <f t="shared" si="27"/>
        <v>0</v>
      </c>
      <c r="CN23" s="336">
        <f t="shared" si="27"/>
        <v>0</v>
      </c>
      <c r="CO23" s="336">
        <f t="shared" si="27"/>
        <v>0</v>
      </c>
      <c r="CP23" s="336">
        <f t="shared" si="27"/>
        <v>0</v>
      </c>
      <c r="CQ23" s="336">
        <f t="shared" si="27"/>
        <v>0</v>
      </c>
      <c r="CR23" s="336">
        <f t="shared" si="27"/>
        <v>0</v>
      </c>
      <c r="CS23" s="336">
        <f t="shared" si="27"/>
        <v>0</v>
      </c>
      <c r="CT23" s="336">
        <f t="shared" si="27"/>
        <v>0</v>
      </c>
      <c r="CU23" s="336">
        <f t="shared" si="27"/>
        <v>0</v>
      </c>
      <c r="CV23" s="336">
        <f t="shared" si="27"/>
        <v>0</v>
      </c>
      <c r="CW23" s="337">
        <f t="shared" si="27"/>
        <v>0</v>
      </c>
      <c r="CX23" s="335">
        <f t="shared" si="28"/>
        <v>0</v>
      </c>
      <c r="CY23" s="336">
        <f t="shared" si="28"/>
        <v>0</v>
      </c>
      <c r="CZ23" s="336">
        <f t="shared" si="28"/>
        <v>0</v>
      </c>
      <c r="DA23" s="336">
        <f t="shared" si="28"/>
        <v>0</v>
      </c>
      <c r="DB23" s="336">
        <f t="shared" si="28"/>
        <v>0</v>
      </c>
      <c r="DC23" s="336">
        <f t="shared" si="28"/>
        <v>0</v>
      </c>
      <c r="DD23" s="336">
        <f t="shared" si="28"/>
        <v>0</v>
      </c>
      <c r="DE23" s="336">
        <f t="shared" si="28"/>
        <v>0</v>
      </c>
      <c r="DF23" s="336">
        <f t="shared" si="28"/>
        <v>0</v>
      </c>
      <c r="DG23" s="336">
        <f t="shared" si="28"/>
        <v>0</v>
      </c>
      <c r="DH23" s="336">
        <f t="shared" si="28"/>
        <v>0</v>
      </c>
      <c r="DI23" s="337">
        <f t="shared" si="28"/>
        <v>0</v>
      </c>
      <c r="DJ23" s="335">
        <f t="shared" si="29"/>
        <v>0</v>
      </c>
      <c r="DK23" s="336">
        <f t="shared" si="29"/>
        <v>0</v>
      </c>
      <c r="DL23" s="336">
        <f t="shared" si="29"/>
        <v>0</v>
      </c>
      <c r="DM23" s="336">
        <f t="shared" si="29"/>
        <v>0</v>
      </c>
      <c r="DN23" s="336">
        <f t="shared" si="29"/>
        <v>0</v>
      </c>
      <c r="DO23" s="336">
        <f t="shared" si="29"/>
        <v>0</v>
      </c>
      <c r="DP23" s="336">
        <f t="shared" si="29"/>
        <v>0</v>
      </c>
      <c r="DQ23" s="336">
        <f t="shared" si="29"/>
        <v>0</v>
      </c>
      <c r="DR23" s="336">
        <f t="shared" si="29"/>
        <v>0</v>
      </c>
      <c r="DS23" s="336">
        <f t="shared" si="29"/>
        <v>0</v>
      </c>
      <c r="DT23" s="336">
        <f t="shared" si="29"/>
        <v>0</v>
      </c>
      <c r="DU23" s="337">
        <f t="shared" si="29"/>
        <v>0</v>
      </c>
      <c r="DV23" s="335">
        <f t="shared" si="30"/>
        <v>0</v>
      </c>
      <c r="DW23" s="336">
        <f t="shared" si="30"/>
        <v>0</v>
      </c>
      <c r="DX23" s="336">
        <f t="shared" si="30"/>
        <v>0</v>
      </c>
      <c r="DY23" s="336">
        <f t="shared" si="30"/>
        <v>0</v>
      </c>
      <c r="DZ23" s="336">
        <f t="shared" si="30"/>
        <v>0</v>
      </c>
      <c r="EA23" s="336">
        <f t="shared" si="30"/>
        <v>0</v>
      </c>
      <c r="EB23" s="336">
        <f t="shared" si="30"/>
        <v>0</v>
      </c>
      <c r="EC23" s="336">
        <f t="shared" si="30"/>
        <v>0</v>
      </c>
      <c r="ED23" s="336">
        <f t="shared" si="30"/>
        <v>0</v>
      </c>
      <c r="EE23" s="336">
        <f t="shared" si="30"/>
        <v>0</v>
      </c>
      <c r="EF23" s="336">
        <f t="shared" si="30"/>
        <v>0</v>
      </c>
      <c r="EG23" s="337">
        <f t="shared" si="30"/>
        <v>0</v>
      </c>
      <c r="EH23" s="335">
        <f t="shared" si="31"/>
        <v>0</v>
      </c>
      <c r="EI23" s="336">
        <f t="shared" si="31"/>
        <v>0</v>
      </c>
      <c r="EJ23" s="336">
        <f t="shared" si="31"/>
        <v>0</v>
      </c>
      <c r="EK23" s="336">
        <f t="shared" si="31"/>
        <v>0</v>
      </c>
      <c r="EL23" s="336">
        <f t="shared" si="31"/>
        <v>0</v>
      </c>
      <c r="EM23" s="336">
        <f t="shared" si="31"/>
        <v>0</v>
      </c>
      <c r="EN23" s="336">
        <f t="shared" si="31"/>
        <v>0</v>
      </c>
      <c r="EO23" s="336">
        <f t="shared" si="31"/>
        <v>0</v>
      </c>
      <c r="EP23" s="336">
        <f t="shared" si="31"/>
        <v>0</v>
      </c>
      <c r="EQ23" s="336">
        <f t="shared" si="31"/>
        <v>0</v>
      </c>
      <c r="ER23" s="336">
        <f t="shared" si="31"/>
        <v>0</v>
      </c>
      <c r="ES23" s="337">
        <f t="shared" si="31"/>
        <v>0</v>
      </c>
      <c r="ET23" s="335">
        <f t="shared" si="32"/>
        <v>0</v>
      </c>
      <c r="EU23" s="336">
        <f t="shared" si="32"/>
        <v>0</v>
      </c>
      <c r="EV23" s="336">
        <f t="shared" si="32"/>
        <v>0</v>
      </c>
      <c r="EW23" s="336">
        <f t="shared" si="32"/>
        <v>0</v>
      </c>
      <c r="EX23" s="336">
        <f t="shared" si="32"/>
        <v>0</v>
      </c>
      <c r="EY23" s="336">
        <f t="shared" si="32"/>
        <v>0</v>
      </c>
      <c r="EZ23" s="336">
        <f t="shared" si="32"/>
        <v>0</v>
      </c>
      <c r="FA23" s="336">
        <f t="shared" si="32"/>
        <v>0</v>
      </c>
      <c r="FB23" s="336">
        <f t="shared" si="32"/>
        <v>0</v>
      </c>
      <c r="FC23" s="336">
        <f t="shared" si="32"/>
        <v>0</v>
      </c>
      <c r="FD23" s="336">
        <f t="shared" si="32"/>
        <v>0</v>
      </c>
      <c r="FE23" s="337">
        <f t="shared" si="32"/>
        <v>0</v>
      </c>
      <c r="FF23" s="335">
        <f t="shared" si="33"/>
        <v>0</v>
      </c>
      <c r="FG23" s="336">
        <f t="shared" si="33"/>
        <v>0</v>
      </c>
      <c r="FH23" s="336">
        <f t="shared" si="33"/>
        <v>0</v>
      </c>
      <c r="FI23" s="336">
        <f t="shared" si="33"/>
        <v>0</v>
      </c>
      <c r="FJ23" s="336">
        <f t="shared" si="33"/>
        <v>0</v>
      </c>
      <c r="FK23" s="336">
        <f t="shared" si="33"/>
        <v>0</v>
      </c>
      <c r="FL23" s="336">
        <f t="shared" si="33"/>
        <v>0</v>
      </c>
      <c r="FM23" s="336">
        <f t="shared" si="33"/>
        <v>0</v>
      </c>
      <c r="FN23" s="336">
        <f t="shared" si="33"/>
        <v>0</v>
      </c>
      <c r="FO23" s="336">
        <f t="shared" si="33"/>
        <v>0</v>
      </c>
      <c r="FP23" s="336">
        <f t="shared" si="33"/>
        <v>0</v>
      </c>
      <c r="FQ23" s="337">
        <f t="shared" si="33"/>
        <v>0</v>
      </c>
    </row>
    <row r="24" spans="1:173" ht="12.75" customHeight="1" x14ac:dyDescent="0.2">
      <c r="A24" s="74" t="str">
        <f t="shared" si="21"/>
        <v xml:space="preserve"> - </v>
      </c>
      <c r="B24" s="112"/>
      <c r="C24" s="171" t="s">
        <v>305</v>
      </c>
      <c r="D24" s="366" t="str">
        <f>IF(ISBLANK(EMISSIONS_3!D24), " ", EMISSIONS_3!D24)</f>
        <v xml:space="preserve"> </v>
      </c>
      <c r="E24" s="366" t="str">
        <f>IF(ISBLANK(EMISSIONS_3!E24), " ", EMISSIONS_3!E24)</f>
        <v xml:space="preserve"> </v>
      </c>
      <c r="F24" s="366" t="str">
        <f>IF(ISBLANK(EMISSIONS_3!F24), " ", EMISSIONS_3!F24)</f>
        <v xml:space="preserve"> </v>
      </c>
      <c r="G24" s="367"/>
      <c r="H24" s="368"/>
      <c r="I24" s="33" t="s">
        <v>299</v>
      </c>
      <c r="J24" s="367"/>
      <c r="K24" s="33">
        <f t="shared" si="22"/>
        <v>1</v>
      </c>
      <c r="L24" s="33">
        <f t="shared" si="23"/>
        <v>0</v>
      </c>
      <c r="M24" s="367">
        <v>0</v>
      </c>
      <c r="N24" s="373">
        <v>0</v>
      </c>
      <c r="O24" s="299"/>
      <c r="P24" s="300"/>
      <c r="Q24" s="73" t="str">
        <f t="shared" si="13"/>
        <v>Enter vessel info</v>
      </c>
      <c r="R24" s="79" t="str">
        <f t="shared" si="14"/>
        <v>Enter vessel info</v>
      </c>
      <c r="S24" s="79" t="str">
        <f t="shared" si="15"/>
        <v>Enter vessel info</v>
      </c>
      <c r="T24" s="79" t="str">
        <f t="shared" si="16"/>
        <v>Enter vessel info</v>
      </c>
      <c r="U24" s="79" t="str">
        <f t="shared" si="17"/>
        <v>Enter vessel info</v>
      </c>
      <c r="V24" s="79" t="str">
        <f t="shared" si="18"/>
        <v>Enter vessel info</v>
      </c>
      <c r="W24" s="79" t="str">
        <f t="shared" si="19"/>
        <v>Enter vessel info</v>
      </c>
      <c r="X24" s="79" t="str">
        <f t="shared" si="20"/>
        <v>Enter vessel info</v>
      </c>
      <c r="Y24" s="78" t="s">
        <v>115</v>
      </c>
      <c r="Z24" s="79" t="s">
        <v>115</v>
      </c>
      <c r="AA24" s="82" t="s">
        <v>115</v>
      </c>
      <c r="AB24" s="76" t="str">
        <f>IF(OR($D24=" ",$E24=" ",$F24=" "),"Enter vessel info",IF(T($H24)&lt;&gt;"","Enter Activity",IF(OR($M24=0,$N24=0),"Enter Run Time",IF((VLOOKUP($F24,'VESSEL FACTORS'!$A$3:$O$5,AB$5,FALSE))="N/A","--",IF($G24=" ",IF(ISERROR(SEARCH("Aux",$E24,1)),($H24*VLOOKUP($F24,'VESSEL FACTORS'!$A$2:$O$5,AB$5,FALSE)*0.0000011023*$M24*$N24*0.82),($H24*VLOOKUP($F24,'VESSEL FACTORS'!$A$2:$O$5,AB$5,FALSE)*0.0000011023*$M24*$N24*1)),IF($G24&lt;21,($H24*VLOOKUP($F24,'VESSEL FACTORS'!$A$2:$O$5,AB$5,FALSE)*0.0000011023*$M24*$N24*VLOOKUP($G24,'VESSEL FACTORS'!$A$16:$L$36,AB$5,FALSE)),($H24*VLOOKUP($F24,'VESSEL FACTORS'!$A$3:$O$5,AB$5,FALSE)*0.0000011023*$M24*$N24*($G24/100))))))))</f>
        <v>Enter vessel info</v>
      </c>
      <c r="AC24" s="76" t="str">
        <f>IF(OR($D24=" ",$E24=" ",$F24=" "),"Enter vessel info",IF(T($H24)&lt;&gt;"","Enter Activity",IF(OR($M24=0,$N24=0),"Enter Run Time",IF((VLOOKUP($F24,'VESSEL FACTORS'!$A$3:$O$5,AC$5,FALSE))="N/A","--",IF($G24=" ",IF(ISERROR(SEARCH("Aux",$E24,1)),($H24*VLOOKUP($F24,'VESSEL FACTORS'!$A$2:$O$5,AC$5,FALSE)*0.0000011023*$M24*$N24*0.82),($H24*VLOOKUP($F24,'VESSEL FACTORS'!$A$2:$O$5,AC$5,FALSE)*0.0000011023*$M24*$N24*1)),IF($G24&lt;21,($H24*VLOOKUP($F24,'VESSEL FACTORS'!$A$2:$O$5,AC$5,FALSE)*0.0000011023*$M24*$N24*VLOOKUP($G24,'VESSEL FACTORS'!$A$16:$L$36,AC$5,FALSE)),($H24*VLOOKUP($F24,'VESSEL FACTORS'!$A$3:$O$5,AC$5,FALSE)*0.0000011023*$M24*$N24*($G24/100))))))))</f>
        <v>Enter vessel info</v>
      </c>
      <c r="AD24" s="76" t="str">
        <f>IF(OR($D24=" ",$E24=" ",$F24=" "),"Enter vessel info",IF(T($H24)&lt;&gt;"","Enter Activity",IF(OR($M24=0,$N24=0),"Enter Run Time",IF((VLOOKUP($F24,'VESSEL FACTORS'!$A$3:$O$5,AD$5,FALSE))="N/A","--",IF($G24=" ",IF(ISERROR(SEARCH("Aux",$E24,1)),($H24*VLOOKUP($F24,'VESSEL FACTORS'!$A$2:$O$5,AD$5,FALSE)*0.0000011023*$M24*$N24*0.82),($H24*VLOOKUP($F24,'VESSEL FACTORS'!$A$2:$O$5,AD$5,FALSE)*0.0000011023*$M24*$N24*1)),IF($G24&lt;21,($H24*VLOOKUP($F24,'VESSEL FACTORS'!$A$2:$O$5,AD$5,FALSE)*0.0000011023*$M24*$N24*VLOOKUP($G24,'VESSEL FACTORS'!$A$16:$L$36,AD$5,FALSE)),($H24*VLOOKUP($F24,'VESSEL FACTORS'!$A$3:$O$5,AD$5,FALSE)*0.0000011023*$M24*$N24*($G24/100))))))))</f>
        <v>Enter vessel info</v>
      </c>
      <c r="AE24" s="76" t="str">
        <f>IF(OR($D24=" ",$E24=" ",$F24=" "),"Enter vessel info",IF(T($H24)&lt;&gt;"","Enter Activity",IF(OR($M24=0,$N24=0),"Enter Run Time",IF((VLOOKUP($F24,'VESSEL FACTORS'!$A$3:$O$5,AE$5,FALSE))="N/A","--",IF($G24=" ",IF(ISERROR(SEARCH("Aux",$E24,1)),($H24*VLOOKUP($F24,'VESSEL FACTORS'!$A$2:$O$5,AE$5,FALSE)*0.0000011023*$M24*$N24*0.82),($H24*VLOOKUP($F24,'VESSEL FACTORS'!$A$2:$O$5,AE$5,FALSE)*0.0000011023*$M24*$N24*1)),IF($G24&lt;21,($H24*VLOOKUP($F24,'VESSEL FACTORS'!$A$2:$O$5,AE$5,FALSE)*0.0000011023*$M24*$N24*VLOOKUP($G24,'VESSEL FACTORS'!$A$16:$L$36,AE$5,FALSE)),($H24*VLOOKUP($F24,'VESSEL FACTORS'!$A$3:$O$5,AE$5,FALSE)*0.0000011023*$M24*$N24*($G24/100))))))))</f>
        <v>Enter vessel info</v>
      </c>
      <c r="AF24" s="76" t="str">
        <f>IF(OR($D24=" ",$E24=" ",$F24=" "),"Enter vessel info",IF(T($H24)&lt;&gt;"","Enter Activity",IF(OR($M24=0,$N24=0),"Enter Run Time",IF((VLOOKUP($F24,'VESSEL FACTORS'!$A$3:$O$5,AF$5,FALSE))="N/A","--",IF($G24=" ",IF(ISERROR(SEARCH("Aux",$E24,1)),($H24*VLOOKUP($F24,'VESSEL FACTORS'!$A$2:$O$5,AF$5,FALSE)*0.0000011023*$M24*$N24*0.82),($H24*VLOOKUP($F24,'VESSEL FACTORS'!$A$2:$O$5,AF$5,FALSE)*0.0000011023*$M24*$N24*1)),IF($G24&lt;21,($H24*VLOOKUP($F24,'VESSEL FACTORS'!$A$2:$O$5,AF$5,FALSE)*0.0000011023*$M24*$N24*VLOOKUP($G24,'VESSEL FACTORS'!$A$16:$L$36,AF$5,FALSE)),($H24*VLOOKUP($F24,'VESSEL FACTORS'!$A$3:$O$5,AF$5,FALSE)*0.0000011023*$M24*$N24*($G24/100))))))))</f>
        <v>Enter vessel info</v>
      </c>
      <c r="AG24" s="76" t="str">
        <f>IF(OR($D24=" ",$E24=" ",$F24=" "),"Enter vessel info",IF(T($H24)&lt;&gt;"","Enter Activity",IF(OR($M24=0,$N24=0),"Enter Run Time",IF((VLOOKUP($F24,'VESSEL FACTORS'!$A$3:$O$5,AG$5,FALSE))="N/A","--",IF($G24=" ",IF(ISERROR(SEARCH("Aux",$E24,1)),($H24*VLOOKUP($F24,'VESSEL FACTORS'!$A$2:$O$5,AG$5,FALSE)*0.0000011023*$M24*$N24*0.82),($H24*VLOOKUP($F24,'VESSEL FACTORS'!$A$2:$O$5,AG$5,FALSE)*0.0000011023*$M24*$N24*1)),IF($G24&lt;21,($H24*VLOOKUP($F24,'VESSEL FACTORS'!$A$2:$O$5,AG$5,FALSE)*0.0000011023*$M24*$N24*VLOOKUP($G24,'VESSEL FACTORS'!$A$16:$L$36,AG$5,FALSE)),($H24*VLOOKUP($F24,'VESSEL FACTORS'!$A$3:$O$5,AG$5,FALSE)*0.0000011023*$M24*$N24*($G24/100))))))))</f>
        <v>Enter vessel info</v>
      </c>
      <c r="AH24" s="76" t="str">
        <f>IF(OR($D24=" ",$E24=" ",$F24=" "),"Enter vessel info",IF(T($H24)&lt;&gt;"","Enter Activity",IF(OR($M24=0,$N24=0),"Enter Run Time",IF((VLOOKUP($F24,'VESSEL FACTORS'!$A$3:$O$5,AH$5,FALSE))="N/A","--",IF($G24=" ",IF(ISERROR(SEARCH("Aux",$E24,1)),($H24*VLOOKUP($F24,'VESSEL FACTORS'!$A$2:$O$5,AH$5,FALSE)*0.0000011023*$M24*$N24*0.82),($H24*VLOOKUP($F24,'VESSEL FACTORS'!$A$2:$O$5,AH$5,FALSE)*0.0000011023*$M24*$N24*1)),IF($G24&lt;21,($H24*VLOOKUP($F24,'VESSEL FACTORS'!$A$2:$O$5,AH$5,FALSE)*0.0000011023*$M24*$N24*VLOOKUP($G24,'VESSEL FACTORS'!$A$16:$L$36,AH$5,FALSE)),($H24*VLOOKUP($F24,'VESSEL FACTORS'!$A$3:$O$5,AH$5,FALSE)*0.0000011023*$M24*$N24*($G24/100))))))))</f>
        <v>Enter vessel info</v>
      </c>
      <c r="AI24" s="76" t="str">
        <f>IF(OR($D24=" ",$E24=" ",$F24=" "),"Enter vessel info",IF(T($H24)&lt;&gt;"","Enter Activity",IF(OR($M24=0,$N24=0),"Enter Run Time",IF((VLOOKUP($F24,'VESSEL FACTORS'!$A$3:$O$5,AI$5,FALSE))="N/A","--",IF($G24=" ",IF(ISERROR(SEARCH("Aux",$E24,1)),($H24*VLOOKUP($F24,'VESSEL FACTORS'!$A$2:$O$5,AI$5,FALSE)*0.0000011023*$M24*$N24*0.82),($H24*VLOOKUP($F24,'VESSEL FACTORS'!$A$2:$O$5,AI$5,FALSE)*0.0000011023*$M24*$N24*1)),IF($G24&lt;21,($H24*VLOOKUP($F24,'VESSEL FACTORS'!$A$2:$O$5,AI$5,FALSE)*0.0000011023*$M24*$N24*VLOOKUP($G24,'VESSEL FACTORS'!$A$16:$L$36,AI$5,FALSE)),($H24*VLOOKUP($F24,'VESSEL FACTORS'!$A$3:$O$5,AI$5,FALSE)*0.0000011023*$M24*$N24*($G24/100))))))))</f>
        <v>Enter vessel info</v>
      </c>
      <c r="AJ24" s="76" t="str">
        <f>IF(OR($D24=" ",$E24=" ",$F24=" "),"Enter vessel info",IF(T($H24)&lt;&gt;"","Enter Activity",IF(OR($M24=0,$N24=0),"Enter Run Time",IF((VLOOKUP($F24,'VESSEL FACTORS'!$A$3:$O$5,AJ$5,FALSE))="N/A","--",IF($G24=" ",IF(ISERROR(SEARCH("Aux",$E24,1)),($H24*VLOOKUP($F24,'VESSEL FACTORS'!$A$2:$O$5,AJ$5,FALSE)*0.0000011023*$M24*$N24*0.82),($H24*VLOOKUP($F24,'VESSEL FACTORS'!$A$2:$O$5,AJ$5,FALSE)*0.0000011023*$M24*$N24*1)),IF($G24&lt;21,($H24*VLOOKUP($F24,'VESSEL FACTORS'!$A$2:$O$5,AJ$5,FALSE)*0.0000011023*$M24*$N24*VLOOKUP($G24,'VESSEL FACTORS'!$A$16:$L$36,AJ$5,FALSE)),($H24*VLOOKUP($F24,'VESSEL FACTORS'!$A$3:$O$5,AJ$5,FALSE)*0.0000011023*$M24*$N24*($G24/100))))))))</f>
        <v>Enter vessel info</v>
      </c>
      <c r="AK24" s="76" t="str">
        <f>IF(OR($D24=" ",$E24=" ",$F24=" "),"Enter vessel info",IF(T($H24)&lt;&gt;"","Enter Activity",IF(OR($M24=0,$N24=0),"Enter Run Time",IF((VLOOKUP($F24,'VESSEL FACTORS'!$A$3:$O$5,AK$5,FALSE))="N/A","--",IF($G24=" ",IF(ISERROR(SEARCH("Aux",$E24,1)),($H24*VLOOKUP($F24,'VESSEL FACTORS'!$A$2:$O$5,AK$5,FALSE)*0.0000011023*$M24*$N24*0.82),($H24*VLOOKUP($F24,'VESSEL FACTORS'!$A$2:$O$5,AK$5,FALSE)*0.0000011023*$M24*$N24*1)),IF($G24&lt;21,($H24*VLOOKUP($F24,'VESSEL FACTORS'!$A$2:$O$5,AK$5,FALSE)*0.0000011023*$M24*$N24*VLOOKUP($G24,'VESSEL FACTORS'!$A$16:$L$36,AK$5,FALSE)),($H24*VLOOKUP($F24,'VESSEL FACTORS'!$A$3:$O$5,AK$5,FALSE)*0.0000011023*$M24*$N24*($G24/100))))))))</f>
        <v>Enter vessel info</v>
      </c>
      <c r="AL24" s="67" t="str">
        <f>IF(OR($D24=" ",$E24=" ",$F24=" "),"Enter vessel info",IF(T($H24)&lt;&gt;"","Enter Activity",IF(OR($M24=0,$N24=0),"Enter Run Time",IF((VLOOKUP($F24,'VESSEL FACTORS'!$A$3:$O$5,AL$5,FALSE))="N/A","--",IF($G24=" ",IF(ISERROR(SEARCH("Aux",$E24,1)),($H24*VLOOKUP($F24,'VESSEL FACTORS'!$A$2:$O$5,AL$5,FALSE)*0.0000011023*$M24*$N24*0.82),($H24*VLOOKUP($F24,'VESSEL FACTORS'!$A$2:$O$5,AL$5,FALSE)*0.0000011023*$M24*$N24*1)),IF($G24&lt;21,($H24*VLOOKUP($F24,'VESSEL FACTORS'!$A$2:$O$5,AL$5,FALSE)*0.0000011023*$M24*$N24*VLOOKUP($G24,'VESSEL FACTORS'!$A$16:$L$36,AL$5,FALSE)),($H24*VLOOKUP($F24,'VESSEL FACTORS'!$A$3:$O$5,AL$5,FALSE)*0.0000011023*$M24*$N24*($G24/100))))))))</f>
        <v>Enter vessel info</v>
      </c>
      <c r="AM24" s="315"/>
      <c r="AO24" s="74">
        <f>MONTH(EMISSIONS_1!P24)-MONTH(EMISSIONS_1!O24)+1</f>
        <v>1</v>
      </c>
      <c r="AP24" s="335">
        <f t="shared" si="12"/>
        <v>0</v>
      </c>
      <c r="AQ24" s="336">
        <f t="shared" si="34"/>
        <v>0</v>
      </c>
      <c r="AR24" s="336">
        <f t="shared" si="34"/>
        <v>0</v>
      </c>
      <c r="AS24" s="336">
        <f t="shared" si="34"/>
        <v>0</v>
      </c>
      <c r="AT24" s="336">
        <f t="shared" si="34"/>
        <v>0</v>
      </c>
      <c r="AU24" s="336">
        <f t="shared" si="34"/>
        <v>0</v>
      </c>
      <c r="AV24" s="336">
        <f t="shared" si="34"/>
        <v>0</v>
      </c>
      <c r="AW24" s="336">
        <f t="shared" si="34"/>
        <v>0</v>
      </c>
      <c r="AX24" s="336">
        <f t="shared" si="34"/>
        <v>0</v>
      </c>
      <c r="AY24" s="336">
        <f t="shared" si="34"/>
        <v>0</v>
      </c>
      <c r="AZ24" s="336">
        <f t="shared" si="34"/>
        <v>0</v>
      </c>
      <c r="BA24" s="337">
        <f t="shared" si="34"/>
        <v>0</v>
      </c>
      <c r="BB24" s="335">
        <f t="shared" si="24"/>
        <v>0</v>
      </c>
      <c r="BC24" s="336">
        <f t="shared" si="24"/>
        <v>0</v>
      </c>
      <c r="BD24" s="336">
        <f t="shared" si="24"/>
        <v>0</v>
      </c>
      <c r="BE24" s="336">
        <f t="shared" si="24"/>
        <v>0</v>
      </c>
      <c r="BF24" s="336">
        <f t="shared" si="24"/>
        <v>0</v>
      </c>
      <c r="BG24" s="336">
        <f t="shared" si="24"/>
        <v>0</v>
      </c>
      <c r="BH24" s="336">
        <f t="shared" si="24"/>
        <v>0</v>
      </c>
      <c r="BI24" s="336">
        <f t="shared" si="24"/>
        <v>0</v>
      </c>
      <c r="BJ24" s="336">
        <f t="shared" si="24"/>
        <v>0</v>
      </c>
      <c r="BK24" s="336">
        <f t="shared" si="24"/>
        <v>0</v>
      </c>
      <c r="BL24" s="336">
        <f t="shared" si="24"/>
        <v>0</v>
      </c>
      <c r="BM24" s="337">
        <f t="shared" si="24"/>
        <v>0</v>
      </c>
      <c r="BN24" s="335">
        <f t="shared" si="25"/>
        <v>0</v>
      </c>
      <c r="BO24" s="336">
        <f t="shared" si="25"/>
        <v>0</v>
      </c>
      <c r="BP24" s="336">
        <f t="shared" si="25"/>
        <v>0</v>
      </c>
      <c r="BQ24" s="336">
        <f t="shared" si="25"/>
        <v>0</v>
      </c>
      <c r="BR24" s="336">
        <f t="shared" si="25"/>
        <v>0</v>
      </c>
      <c r="BS24" s="336">
        <f t="shared" si="25"/>
        <v>0</v>
      </c>
      <c r="BT24" s="336">
        <f t="shared" si="25"/>
        <v>0</v>
      </c>
      <c r="BU24" s="336">
        <f t="shared" si="25"/>
        <v>0</v>
      </c>
      <c r="BV24" s="336">
        <f t="shared" si="25"/>
        <v>0</v>
      </c>
      <c r="BW24" s="336">
        <f t="shared" si="25"/>
        <v>0</v>
      </c>
      <c r="BX24" s="336">
        <f t="shared" si="25"/>
        <v>0</v>
      </c>
      <c r="BY24" s="337">
        <f t="shared" si="25"/>
        <v>0</v>
      </c>
      <c r="BZ24" s="335">
        <f t="shared" si="26"/>
        <v>0</v>
      </c>
      <c r="CA24" s="336">
        <f t="shared" si="26"/>
        <v>0</v>
      </c>
      <c r="CB24" s="336">
        <f t="shared" si="26"/>
        <v>0</v>
      </c>
      <c r="CC24" s="336">
        <f t="shared" si="26"/>
        <v>0</v>
      </c>
      <c r="CD24" s="336">
        <f t="shared" si="26"/>
        <v>0</v>
      </c>
      <c r="CE24" s="336">
        <f t="shared" si="26"/>
        <v>0</v>
      </c>
      <c r="CF24" s="336">
        <f t="shared" si="26"/>
        <v>0</v>
      </c>
      <c r="CG24" s="336">
        <f t="shared" si="26"/>
        <v>0</v>
      </c>
      <c r="CH24" s="336">
        <f t="shared" si="26"/>
        <v>0</v>
      </c>
      <c r="CI24" s="336">
        <f t="shared" si="26"/>
        <v>0</v>
      </c>
      <c r="CJ24" s="336">
        <f t="shared" si="26"/>
        <v>0</v>
      </c>
      <c r="CK24" s="337">
        <f t="shared" si="26"/>
        <v>0</v>
      </c>
      <c r="CL24" s="335">
        <f t="shared" si="27"/>
        <v>0</v>
      </c>
      <c r="CM24" s="336">
        <f t="shared" si="27"/>
        <v>0</v>
      </c>
      <c r="CN24" s="336">
        <f t="shared" si="27"/>
        <v>0</v>
      </c>
      <c r="CO24" s="336">
        <f t="shared" si="27"/>
        <v>0</v>
      </c>
      <c r="CP24" s="336">
        <f t="shared" si="27"/>
        <v>0</v>
      </c>
      <c r="CQ24" s="336">
        <f t="shared" si="27"/>
        <v>0</v>
      </c>
      <c r="CR24" s="336">
        <f t="shared" si="27"/>
        <v>0</v>
      </c>
      <c r="CS24" s="336">
        <f t="shared" si="27"/>
        <v>0</v>
      </c>
      <c r="CT24" s="336">
        <f t="shared" si="27"/>
        <v>0</v>
      </c>
      <c r="CU24" s="336">
        <f t="shared" si="27"/>
        <v>0</v>
      </c>
      <c r="CV24" s="336">
        <f t="shared" si="27"/>
        <v>0</v>
      </c>
      <c r="CW24" s="337">
        <f t="shared" si="27"/>
        <v>0</v>
      </c>
      <c r="CX24" s="335">
        <f t="shared" si="28"/>
        <v>0</v>
      </c>
      <c r="CY24" s="336">
        <f t="shared" si="28"/>
        <v>0</v>
      </c>
      <c r="CZ24" s="336">
        <f t="shared" si="28"/>
        <v>0</v>
      </c>
      <c r="DA24" s="336">
        <f t="shared" si="28"/>
        <v>0</v>
      </c>
      <c r="DB24" s="336">
        <f t="shared" si="28"/>
        <v>0</v>
      </c>
      <c r="DC24" s="336">
        <f t="shared" si="28"/>
        <v>0</v>
      </c>
      <c r="DD24" s="336">
        <f t="shared" si="28"/>
        <v>0</v>
      </c>
      <c r="DE24" s="336">
        <f t="shared" si="28"/>
        <v>0</v>
      </c>
      <c r="DF24" s="336">
        <f t="shared" si="28"/>
        <v>0</v>
      </c>
      <c r="DG24" s="336">
        <f t="shared" si="28"/>
        <v>0</v>
      </c>
      <c r="DH24" s="336">
        <f t="shared" si="28"/>
        <v>0</v>
      </c>
      <c r="DI24" s="337">
        <f t="shared" si="28"/>
        <v>0</v>
      </c>
      <c r="DJ24" s="335">
        <f t="shared" si="29"/>
        <v>0</v>
      </c>
      <c r="DK24" s="336">
        <f t="shared" si="29"/>
        <v>0</v>
      </c>
      <c r="DL24" s="336">
        <f t="shared" si="29"/>
        <v>0</v>
      </c>
      <c r="DM24" s="336">
        <f t="shared" si="29"/>
        <v>0</v>
      </c>
      <c r="DN24" s="336">
        <f t="shared" si="29"/>
        <v>0</v>
      </c>
      <c r="DO24" s="336">
        <f t="shared" si="29"/>
        <v>0</v>
      </c>
      <c r="DP24" s="336">
        <f t="shared" si="29"/>
        <v>0</v>
      </c>
      <c r="DQ24" s="336">
        <f t="shared" si="29"/>
        <v>0</v>
      </c>
      <c r="DR24" s="336">
        <f t="shared" si="29"/>
        <v>0</v>
      </c>
      <c r="DS24" s="336">
        <f t="shared" si="29"/>
        <v>0</v>
      </c>
      <c r="DT24" s="336">
        <f t="shared" si="29"/>
        <v>0</v>
      </c>
      <c r="DU24" s="337">
        <f t="shared" si="29"/>
        <v>0</v>
      </c>
      <c r="DV24" s="335">
        <f t="shared" si="30"/>
        <v>0</v>
      </c>
      <c r="DW24" s="336">
        <f t="shared" si="30"/>
        <v>0</v>
      </c>
      <c r="DX24" s="336">
        <f t="shared" si="30"/>
        <v>0</v>
      </c>
      <c r="DY24" s="336">
        <f t="shared" si="30"/>
        <v>0</v>
      </c>
      <c r="DZ24" s="336">
        <f t="shared" si="30"/>
        <v>0</v>
      </c>
      <c r="EA24" s="336">
        <f t="shared" si="30"/>
        <v>0</v>
      </c>
      <c r="EB24" s="336">
        <f t="shared" si="30"/>
        <v>0</v>
      </c>
      <c r="EC24" s="336">
        <f t="shared" si="30"/>
        <v>0</v>
      </c>
      <c r="ED24" s="336">
        <f t="shared" si="30"/>
        <v>0</v>
      </c>
      <c r="EE24" s="336">
        <f t="shared" si="30"/>
        <v>0</v>
      </c>
      <c r="EF24" s="336">
        <f t="shared" si="30"/>
        <v>0</v>
      </c>
      <c r="EG24" s="337">
        <f t="shared" si="30"/>
        <v>0</v>
      </c>
      <c r="EH24" s="335">
        <f t="shared" si="31"/>
        <v>0</v>
      </c>
      <c r="EI24" s="336">
        <f t="shared" si="31"/>
        <v>0</v>
      </c>
      <c r="EJ24" s="336">
        <f t="shared" si="31"/>
        <v>0</v>
      </c>
      <c r="EK24" s="336">
        <f t="shared" si="31"/>
        <v>0</v>
      </c>
      <c r="EL24" s="336">
        <f t="shared" si="31"/>
        <v>0</v>
      </c>
      <c r="EM24" s="336">
        <f t="shared" si="31"/>
        <v>0</v>
      </c>
      <c r="EN24" s="336">
        <f t="shared" si="31"/>
        <v>0</v>
      </c>
      <c r="EO24" s="336">
        <f t="shared" si="31"/>
        <v>0</v>
      </c>
      <c r="EP24" s="336">
        <f t="shared" si="31"/>
        <v>0</v>
      </c>
      <c r="EQ24" s="336">
        <f t="shared" si="31"/>
        <v>0</v>
      </c>
      <c r="ER24" s="336">
        <f t="shared" si="31"/>
        <v>0</v>
      </c>
      <c r="ES24" s="337">
        <f t="shared" si="31"/>
        <v>0</v>
      </c>
      <c r="ET24" s="335">
        <f t="shared" si="32"/>
        <v>0</v>
      </c>
      <c r="EU24" s="336">
        <f t="shared" si="32"/>
        <v>0</v>
      </c>
      <c r="EV24" s="336">
        <f t="shared" si="32"/>
        <v>0</v>
      </c>
      <c r="EW24" s="336">
        <f t="shared" si="32"/>
        <v>0</v>
      </c>
      <c r="EX24" s="336">
        <f t="shared" si="32"/>
        <v>0</v>
      </c>
      <c r="EY24" s="336">
        <f t="shared" si="32"/>
        <v>0</v>
      </c>
      <c r="EZ24" s="336">
        <f t="shared" si="32"/>
        <v>0</v>
      </c>
      <c r="FA24" s="336">
        <f t="shared" si="32"/>
        <v>0</v>
      </c>
      <c r="FB24" s="336">
        <f t="shared" si="32"/>
        <v>0</v>
      </c>
      <c r="FC24" s="336">
        <f t="shared" si="32"/>
        <v>0</v>
      </c>
      <c r="FD24" s="336">
        <f t="shared" si="32"/>
        <v>0</v>
      </c>
      <c r="FE24" s="337">
        <f t="shared" si="32"/>
        <v>0</v>
      </c>
      <c r="FF24" s="335">
        <f t="shared" si="33"/>
        <v>0</v>
      </c>
      <c r="FG24" s="336">
        <f t="shared" si="33"/>
        <v>0</v>
      </c>
      <c r="FH24" s="336">
        <f t="shared" si="33"/>
        <v>0</v>
      </c>
      <c r="FI24" s="336">
        <f t="shared" si="33"/>
        <v>0</v>
      </c>
      <c r="FJ24" s="336">
        <f t="shared" si="33"/>
        <v>0</v>
      </c>
      <c r="FK24" s="336">
        <f t="shared" si="33"/>
        <v>0</v>
      </c>
      <c r="FL24" s="336">
        <f t="shared" si="33"/>
        <v>0</v>
      </c>
      <c r="FM24" s="336">
        <f t="shared" si="33"/>
        <v>0</v>
      </c>
      <c r="FN24" s="336">
        <f t="shared" si="33"/>
        <v>0</v>
      </c>
      <c r="FO24" s="336">
        <f t="shared" si="33"/>
        <v>0</v>
      </c>
      <c r="FP24" s="336">
        <f t="shared" si="33"/>
        <v>0</v>
      </c>
      <c r="FQ24" s="337">
        <f t="shared" si="33"/>
        <v>0</v>
      </c>
    </row>
    <row r="25" spans="1:173" ht="12.75" customHeight="1" x14ac:dyDescent="0.2">
      <c r="A25" s="74" t="str">
        <f t="shared" si="21"/>
        <v xml:space="preserve"> - </v>
      </c>
      <c r="B25" s="112"/>
      <c r="C25" s="171" t="s">
        <v>305</v>
      </c>
      <c r="D25" s="366" t="str">
        <f>IF(ISBLANK(EMISSIONS_3!D25), " ", EMISSIONS_3!D25)</f>
        <v xml:space="preserve"> </v>
      </c>
      <c r="E25" s="366" t="str">
        <f>IF(ISBLANK(EMISSIONS_3!E25), " ", EMISSIONS_3!E25)</f>
        <v xml:space="preserve"> </v>
      </c>
      <c r="F25" s="366" t="str">
        <f>IF(ISBLANK(EMISSIONS_3!F25), " ", EMISSIONS_3!F25)</f>
        <v xml:space="preserve"> </v>
      </c>
      <c r="G25" s="367"/>
      <c r="H25" s="368"/>
      <c r="I25" s="33" t="s">
        <v>299</v>
      </c>
      <c r="J25" s="367"/>
      <c r="K25" s="33">
        <f t="shared" si="22"/>
        <v>1</v>
      </c>
      <c r="L25" s="33">
        <f t="shared" si="23"/>
        <v>0</v>
      </c>
      <c r="M25" s="367">
        <v>0</v>
      </c>
      <c r="N25" s="373">
        <v>0</v>
      </c>
      <c r="O25" s="299"/>
      <c r="P25" s="300"/>
      <c r="Q25" s="73" t="str">
        <f t="shared" si="13"/>
        <v>Enter vessel info</v>
      </c>
      <c r="R25" s="79" t="str">
        <f t="shared" si="14"/>
        <v>Enter vessel info</v>
      </c>
      <c r="S25" s="79" t="str">
        <f t="shared" si="15"/>
        <v>Enter vessel info</v>
      </c>
      <c r="T25" s="79" t="str">
        <f t="shared" si="16"/>
        <v>Enter vessel info</v>
      </c>
      <c r="U25" s="79" t="str">
        <f t="shared" si="17"/>
        <v>Enter vessel info</v>
      </c>
      <c r="V25" s="79" t="str">
        <f t="shared" si="18"/>
        <v>Enter vessel info</v>
      </c>
      <c r="W25" s="79" t="str">
        <f t="shared" si="19"/>
        <v>Enter vessel info</v>
      </c>
      <c r="X25" s="79" t="str">
        <f t="shared" si="20"/>
        <v>Enter vessel info</v>
      </c>
      <c r="Y25" s="78" t="s">
        <v>115</v>
      </c>
      <c r="Z25" s="79" t="s">
        <v>115</v>
      </c>
      <c r="AA25" s="82" t="s">
        <v>115</v>
      </c>
      <c r="AB25" s="76" t="str">
        <f>IF(OR($D25=" ",$E25=" ",$F25=" "),"Enter vessel info",IF(T($H25)&lt;&gt;"","Enter Activity",IF(OR($M25=0,$N25=0),"Enter Run Time",IF((VLOOKUP($F25,'VESSEL FACTORS'!$A$3:$O$5,AB$5,FALSE))="N/A","--",IF($G25=" ",IF(ISERROR(SEARCH("Aux",$E25,1)),($H25*VLOOKUP($F25,'VESSEL FACTORS'!$A$2:$O$5,AB$5,FALSE)*0.0000011023*$M25*$N25*0.82),($H25*VLOOKUP($F25,'VESSEL FACTORS'!$A$2:$O$5,AB$5,FALSE)*0.0000011023*$M25*$N25*1)),IF($G25&lt;21,($H25*VLOOKUP($F25,'VESSEL FACTORS'!$A$2:$O$5,AB$5,FALSE)*0.0000011023*$M25*$N25*VLOOKUP($G25,'VESSEL FACTORS'!$A$16:$L$36,AB$5,FALSE)),($H25*VLOOKUP($F25,'VESSEL FACTORS'!$A$3:$O$5,AB$5,FALSE)*0.0000011023*$M25*$N25*($G25/100))))))))</f>
        <v>Enter vessel info</v>
      </c>
      <c r="AC25" s="76" t="str">
        <f>IF(OR($D25=" ",$E25=" ",$F25=" "),"Enter vessel info",IF(T($H25)&lt;&gt;"","Enter Activity",IF(OR($M25=0,$N25=0),"Enter Run Time",IF((VLOOKUP($F25,'VESSEL FACTORS'!$A$3:$O$5,AC$5,FALSE))="N/A","--",IF($G25=" ",IF(ISERROR(SEARCH("Aux",$E25,1)),($H25*VLOOKUP($F25,'VESSEL FACTORS'!$A$2:$O$5,AC$5,FALSE)*0.0000011023*$M25*$N25*0.82),($H25*VLOOKUP($F25,'VESSEL FACTORS'!$A$2:$O$5,AC$5,FALSE)*0.0000011023*$M25*$N25*1)),IF($G25&lt;21,($H25*VLOOKUP($F25,'VESSEL FACTORS'!$A$2:$O$5,AC$5,FALSE)*0.0000011023*$M25*$N25*VLOOKUP($G25,'VESSEL FACTORS'!$A$16:$L$36,AC$5,FALSE)),($H25*VLOOKUP($F25,'VESSEL FACTORS'!$A$3:$O$5,AC$5,FALSE)*0.0000011023*$M25*$N25*($G25/100))))))))</f>
        <v>Enter vessel info</v>
      </c>
      <c r="AD25" s="76" t="str">
        <f>IF(OR($D25=" ",$E25=" ",$F25=" "),"Enter vessel info",IF(T($H25)&lt;&gt;"","Enter Activity",IF(OR($M25=0,$N25=0),"Enter Run Time",IF((VLOOKUP($F25,'VESSEL FACTORS'!$A$3:$O$5,AD$5,FALSE))="N/A","--",IF($G25=" ",IF(ISERROR(SEARCH("Aux",$E25,1)),($H25*VLOOKUP($F25,'VESSEL FACTORS'!$A$2:$O$5,AD$5,FALSE)*0.0000011023*$M25*$N25*0.82),($H25*VLOOKUP($F25,'VESSEL FACTORS'!$A$2:$O$5,AD$5,FALSE)*0.0000011023*$M25*$N25*1)),IF($G25&lt;21,($H25*VLOOKUP($F25,'VESSEL FACTORS'!$A$2:$O$5,AD$5,FALSE)*0.0000011023*$M25*$N25*VLOOKUP($G25,'VESSEL FACTORS'!$A$16:$L$36,AD$5,FALSE)),($H25*VLOOKUP($F25,'VESSEL FACTORS'!$A$3:$O$5,AD$5,FALSE)*0.0000011023*$M25*$N25*($G25/100))))))))</f>
        <v>Enter vessel info</v>
      </c>
      <c r="AE25" s="76" t="str">
        <f>IF(OR($D25=" ",$E25=" ",$F25=" "),"Enter vessel info",IF(T($H25)&lt;&gt;"","Enter Activity",IF(OR($M25=0,$N25=0),"Enter Run Time",IF((VLOOKUP($F25,'VESSEL FACTORS'!$A$3:$O$5,AE$5,FALSE))="N/A","--",IF($G25=" ",IF(ISERROR(SEARCH("Aux",$E25,1)),($H25*VLOOKUP($F25,'VESSEL FACTORS'!$A$2:$O$5,AE$5,FALSE)*0.0000011023*$M25*$N25*0.82),($H25*VLOOKUP($F25,'VESSEL FACTORS'!$A$2:$O$5,AE$5,FALSE)*0.0000011023*$M25*$N25*1)),IF($G25&lt;21,($H25*VLOOKUP($F25,'VESSEL FACTORS'!$A$2:$O$5,AE$5,FALSE)*0.0000011023*$M25*$N25*VLOOKUP($G25,'VESSEL FACTORS'!$A$16:$L$36,AE$5,FALSE)),($H25*VLOOKUP($F25,'VESSEL FACTORS'!$A$3:$O$5,AE$5,FALSE)*0.0000011023*$M25*$N25*($G25/100))))))))</f>
        <v>Enter vessel info</v>
      </c>
      <c r="AF25" s="76" t="str">
        <f>IF(OR($D25=" ",$E25=" ",$F25=" "),"Enter vessel info",IF(T($H25)&lt;&gt;"","Enter Activity",IF(OR($M25=0,$N25=0),"Enter Run Time",IF((VLOOKUP($F25,'VESSEL FACTORS'!$A$3:$O$5,AF$5,FALSE))="N/A","--",IF($G25=" ",IF(ISERROR(SEARCH("Aux",$E25,1)),($H25*VLOOKUP($F25,'VESSEL FACTORS'!$A$2:$O$5,AF$5,FALSE)*0.0000011023*$M25*$N25*0.82),($H25*VLOOKUP($F25,'VESSEL FACTORS'!$A$2:$O$5,AF$5,FALSE)*0.0000011023*$M25*$N25*1)),IF($G25&lt;21,($H25*VLOOKUP($F25,'VESSEL FACTORS'!$A$2:$O$5,AF$5,FALSE)*0.0000011023*$M25*$N25*VLOOKUP($G25,'VESSEL FACTORS'!$A$16:$L$36,AF$5,FALSE)),($H25*VLOOKUP($F25,'VESSEL FACTORS'!$A$3:$O$5,AF$5,FALSE)*0.0000011023*$M25*$N25*($G25/100))))))))</f>
        <v>Enter vessel info</v>
      </c>
      <c r="AG25" s="76" t="str">
        <f>IF(OR($D25=" ",$E25=" ",$F25=" "),"Enter vessel info",IF(T($H25)&lt;&gt;"","Enter Activity",IF(OR($M25=0,$N25=0),"Enter Run Time",IF((VLOOKUP($F25,'VESSEL FACTORS'!$A$3:$O$5,AG$5,FALSE))="N/A","--",IF($G25=" ",IF(ISERROR(SEARCH("Aux",$E25,1)),($H25*VLOOKUP($F25,'VESSEL FACTORS'!$A$2:$O$5,AG$5,FALSE)*0.0000011023*$M25*$N25*0.82),($H25*VLOOKUP($F25,'VESSEL FACTORS'!$A$2:$O$5,AG$5,FALSE)*0.0000011023*$M25*$N25*1)),IF($G25&lt;21,($H25*VLOOKUP($F25,'VESSEL FACTORS'!$A$2:$O$5,AG$5,FALSE)*0.0000011023*$M25*$N25*VLOOKUP($G25,'VESSEL FACTORS'!$A$16:$L$36,AG$5,FALSE)),($H25*VLOOKUP($F25,'VESSEL FACTORS'!$A$3:$O$5,AG$5,FALSE)*0.0000011023*$M25*$N25*($G25/100))))))))</f>
        <v>Enter vessel info</v>
      </c>
      <c r="AH25" s="76" t="str">
        <f>IF(OR($D25=" ",$E25=" ",$F25=" "),"Enter vessel info",IF(T($H25)&lt;&gt;"","Enter Activity",IF(OR($M25=0,$N25=0),"Enter Run Time",IF((VLOOKUP($F25,'VESSEL FACTORS'!$A$3:$O$5,AH$5,FALSE))="N/A","--",IF($G25=" ",IF(ISERROR(SEARCH("Aux",$E25,1)),($H25*VLOOKUP($F25,'VESSEL FACTORS'!$A$2:$O$5,AH$5,FALSE)*0.0000011023*$M25*$N25*0.82),($H25*VLOOKUP($F25,'VESSEL FACTORS'!$A$2:$O$5,AH$5,FALSE)*0.0000011023*$M25*$N25*1)),IF($G25&lt;21,($H25*VLOOKUP($F25,'VESSEL FACTORS'!$A$2:$O$5,AH$5,FALSE)*0.0000011023*$M25*$N25*VLOOKUP($G25,'VESSEL FACTORS'!$A$16:$L$36,AH$5,FALSE)),($H25*VLOOKUP($F25,'VESSEL FACTORS'!$A$3:$O$5,AH$5,FALSE)*0.0000011023*$M25*$N25*($G25/100))))))))</f>
        <v>Enter vessel info</v>
      </c>
      <c r="AI25" s="76" t="str">
        <f>IF(OR($D25=" ",$E25=" ",$F25=" "),"Enter vessel info",IF(T($H25)&lt;&gt;"","Enter Activity",IF(OR($M25=0,$N25=0),"Enter Run Time",IF((VLOOKUP($F25,'VESSEL FACTORS'!$A$3:$O$5,AI$5,FALSE))="N/A","--",IF($G25=" ",IF(ISERROR(SEARCH("Aux",$E25,1)),($H25*VLOOKUP($F25,'VESSEL FACTORS'!$A$2:$O$5,AI$5,FALSE)*0.0000011023*$M25*$N25*0.82),($H25*VLOOKUP($F25,'VESSEL FACTORS'!$A$2:$O$5,AI$5,FALSE)*0.0000011023*$M25*$N25*1)),IF($G25&lt;21,($H25*VLOOKUP($F25,'VESSEL FACTORS'!$A$2:$O$5,AI$5,FALSE)*0.0000011023*$M25*$N25*VLOOKUP($G25,'VESSEL FACTORS'!$A$16:$L$36,AI$5,FALSE)),($H25*VLOOKUP($F25,'VESSEL FACTORS'!$A$3:$O$5,AI$5,FALSE)*0.0000011023*$M25*$N25*($G25/100))))))))</f>
        <v>Enter vessel info</v>
      </c>
      <c r="AJ25" s="76" t="str">
        <f>IF(OR($D25=" ",$E25=" ",$F25=" "),"Enter vessel info",IF(T($H25)&lt;&gt;"","Enter Activity",IF(OR($M25=0,$N25=0),"Enter Run Time",IF((VLOOKUP($F25,'VESSEL FACTORS'!$A$3:$O$5,AJ$5,FALSE))="N/A","--",IF($G25=" ",IF(ISERROR(SEARCH("Aux",$E25,1)),($H25*VLOOKUP($F25,'VESSEL FACTORS'!$A$2:$O$5,AJ$5,FALSE)*0.0000011023*$M25*$N25*0.82),($H25*VLOOKUP($F25,'VESSEL FACTORS'!$A$2:$O$5,AJ$5,FALSE)*0.0000011023*$M25*$N25*1)),IF($G25&lt;21,($H25*VLOOKUP($F25,'VESSEL FACTORS'!$A$2:$O$5,AJ$5,FALSE)*0.0000011023*$M25*$N25*VLOOKUP($G25,'VESSEL FACTORS'!$A$16:$L$36,AJ$5,FALSE)),($H25*VLOOKUP($F25,'VESSEL FACTORS'!$A$3:$O$5,AJ$5,FALSE)*0.0000011023*$M25*$N25*($G25/100))))))))</f>
        <v>Enter vessel info</v>
      </c>
      <c r="AK25" s="76" t="str">
        <f>IF(OR($D25=" ",$E25=" ",$F25=" "),"Enter vessel info",IF(T($H25)&lt;&gt;"","Enter Activity",IF(OR($M25=0,$N25=0),"Enter Run Time",IF((VLOOKUP($F25,'VESSEL FACTORS'!$A$3:$O$5,AK$5,FALSE))="N/A","--",IF($G25=" ",IF(ISERROR(SEARCH("Aux",$E25,1)),($H25*VLOOKUP($F25,'VESSEL FACTORS'!$A$2:$O$5,AK$5,FALSE)*0.0000011023*$M25*$N25*0.82),($H25*VLOOKUP($F25,'VESSEL FACTORS'!$A$2:$O$5,AK$5,FALSE)*0.0000011023*$M25*$N25*1)),IF($G25&lt;21,($H25*VLOOKUP($F25,'VESSEL FACTORS'!$A$2:$O$5,AK$5,FALSE)*0.0000011023*$M25*$N25*VLOOKUP($G25,'VESSEL FACTORS'!$A$16:$L$36,AK$5,FALSE)),($H25*VLOOKUP($F25,'VESSEL FACTORS'!$A$3:$O$5,AK$5,FALSE)*0.0000011023*$M25*$N25*($G25/100))))))))</f>
        <v>Enter vessel info</v>
      </c>
      <c r="AL25" s="67" t="str">
        <f>IF(OR($D25=" ",$E25=" ",$F25=" "),"Enter vessel info",IF(T($H25)&lt;&gt;"","Enter Activity",IF(OR($M25=0,$N25=0),"Enter Run Time",IF((VLOOKUP($F25,'VESSEL FACTORS'!$A$3:$O$5,AL$5,FALSE))="N/A","--",IF($G25=" ",IF(ISERROR(SEARCH("Aux",$E25,1)),($H25*VLOOKUP($F25,'VESSEL FACTORS'!$A$2:$O$5,AL$5,FALSE)*0.0000011023*$M25*$N25*0.82),($H25*VLOOKUP($F25,'VESSEL FACTORS'!$A$2:$O$5,AL$5,FALSE)*0.0000011023*$M25*$N25*1)),IF($G25&lt;21,($H25*VLOOKUP($F25,'VESSEL FACTORS'!$A$2:$O$5,AL$5,FALSE)*0.0000011023*$M25*$N25*VLOOKUP($G25,'VESSEL FACTORS'!$A$16:$L$36,AL$5,FALSE)),($H25*VLOOKUP($F25,'VESSEL FACTORS'!$A$3:$O$5,AL$5,FALSE)*0.0000011023*$M25*$N25*($G25/100))))))))</f>
        <v>Enter vessel info</v>
      </c>
      <c r="AM25" s="315"/>
      <c r="AO25" s="74">
        <f>MONTH(EMISSIONS_1!P25)-MONTH(EMISSIONS_1!O25)+1</f>
        <v>1</v>
      </c>
      <c r="AP25" s="335">
        <f t="shared" si="12"/>
        <v>0</v>
      </c>
      <c r="AQ25" s="336">
        <f t="shared" si="34"/>
        <v>0</v>
      </c>
      <c r="AR25" s="336">
        <f t="shared" si="34"/>
        <v>0</v>
      </c>
      <c r="AS25" s="336">
        <f t="shared" si="34"/>
        <v>0</v>
      </c>
      <c r="AT25" s="336">
        <f t="shared" si="34"/>
        <v>0</v>
      </c>
      <c r="AU25" s="336">
        <f t="shared" si="34"/>
        <v>0</v>
      </c>
      <c r="AV25" s="336">
        <f t="shared" si="34"/>
        <v>0</v>
      </c>
      <c r="AW25" s="336">
        <f t="shared" si="34"/>
        <v>0</v>
      </c>
      <c r="AX25" s="336">
        <f t="shared" si="34"/>
        <v>0</v>
      </c>
      <c r="AY25" s="336">
        <f t="shared" si="34"/>
        <v>0</v>
      </c>
      <c r="AZ25" s="336">
        <f t="shared" si="34"/>
        <v>0</v>
      </c>
      <c r="BA25" s="337">
        <f t="shared" si="34"/>
        <v>0</v>
      </c>
      <c r="BB25" s="335">
        <f t="shared" si="24"/>
        <v>0</v>
      </c>
      <c r="BC25" s="336">
        <f t="shared" si="24"/>
        <v>0</v>
      </c>
      <c r="BD25" s="336">
        <f t="shared" si="24"/>
        <v>0</v>
      </c>
      <c r="BE25" s="336">
        <f t="shared" si="24"/>
        <v>0</v>
      </c>
      <c r="BF25" s="336">
        <f t="shared" si="24"/>
        <v>0</v>
      </c>
      <c r="BG25" s="336">
        <f t="shared" si="24"/>
        <v>0</v>
      </c>
      <c r="BH25" s="336">
        <f t="shared" si="24"/>
        <v>0</v>
      </c>
      <c r="BI25" s="336">
        <f t="shared" si="24"/>
        <v>0</v>
      </c>
      <c r="BJ25" s="336">
        <f t="shared" si="24"/>
        <v>0</v>
      </c>
      <c r="BK25" s="336">
        <f t="shared" si="24"/>
        <v>0</v>
      </c>
      <c r="BL25" s="336">
        <f t="shared" si="24"/>
        <v>0</v>
      </c>
      <c r="BM25" s="337">
        <f t="shared" si="24"/>
        <v>0</v>
      </c>
      <c r="BN25" s="335">
        <f t="shared" si="25"/>
        <v>0</v>
      </c>
      <c r="BO25" s="336">
        <f t="shared" si="25"/>
        <v>0</v>
      </c>
      <c r="BP25" s="336">
        <f t="shared" si="25"/>
        <v>0</v>
      </c>
      <c r="BQ25" s="336">
        <f t="shared" si="25"/>
        <v>0</v>
      </c>
      <c r="BR25" s="336">
        <f t="shared" si="25"/>
        <v>0</v>
      </c>
      <c r="BS25" s="336">
        <f t="shared" si="25"/>
        <v>0</v>
      </c>
      <c r="BT25" s="336">
        <f t="shared" si="25"/>
        <v>0</v>
      </c>
      <c r="BU25" s="336">
        <f t="shared" si="25"/>
        <v>0</v>
      </c>
      <c r="BV25" s="336">
        <f t="shared" si="25"/>
        <v>0</v>
      </c>
      <c r="BW25" s="336">
        <f t="shared" si="25"/>
        <v>0</v>
      </c>
      <c r="BX25" s="336">
        <f t="shared" si="25"/>
        <v>0</v>
      </c>
      <c r="BY25" s="337">
        <f t="shared" si="25"/>
        <v>0</v>
      </c>
      <c r="BZ25" s="335">
        <f t="shared" si="26"/>
        <v>0</v>
      </c>
      <c r="CA25" s="336">
        <f t="shared" si="26"/>
        <v>0</v>
      </c>
      <c r="CB25" s="336">
        <f t="shared" si="26"/>
        <v>0</v>
      </c>
      <c r="CC25" s="336">
        <f t="shared" si="26"/>
        <v>0</v>
      </c>
      <c r="CD25" s="336">
        <f t="shared" si="26"/>
        <v>0</v>
      </c>
      <c r="CE25" s="336">
        <f t="shared" si="26"/>
        <v>0</v>
      </c>
      <c r="CF25" s="336">
        <f t="shared" si="26"/>
        <v>0</v>
      </c>
      <c r="CG25" s="336">
        <f t="shared" si="26"/>
        <v>0</v>
      </c>
      <c r="CH25" s="336">
        <f t="shared" si="26"/>
        <v>0</v>
      </c>
      <c r="CI25" s="336">
        <f t="shared" si="26"/>
        <v>0</v>
      </c>
      <c r="CJ25" s="336">
        <f t="shared" si="26"/>
        <v>0</v>
      </c>
      <c r="CK25" s="337">
        <f t="shared" si="26"/>
        <v>0</v>
      </c>
      <c r="CL25" s="335">
        <f t="shared" si="27"/>
        <v>0</v>
      </c>
      <c r="CM25" s="336">
        <f t="shared" si="27"/>
        <v>0</v>
      </c>
      <c r="CN25" s="336">
        <f t="shared" si="27"/>
        <v>0</v>
      </c>
      <c r="CO25" s="336">
        <f t="shared" si="27"/>
        <v>0</v>
      </c>
      <c r="CP25" s="336">
        <f t="shared" si="27"/>
        <v>0</v>
      </c>
      <c r="CQ25" s="336">
        <f t="shared" si="27"/>
        <v>0</v>
      </c>
      <c r="CR25" s="336">
        <f t="shared" si="27"/>
        <v>0</v>
      </c>
      <c r="CS25" s="336">
        <f t="shared" si="27"/>
        <v>0</v>
      </c>
      <c r="CT25" s="336">
        <f t="shared" si="27"/>
        <v>0</v>
      </c>
      <c r="CU25" s="336">
        <f t="shared" si="27"/>
        <v>0</v>
      </c>
      <c r="CV25" s="336">
        <f t="shared" si="27"/>
        <v>0</v>
      </c>
      <c r="CW25" s="337">
        <f t="shared" si="27"/>
        <v>0</v>
      </c>
      <c r="CX25" s="335">
        <f t="shared" si="28"/>
        <v>0</v>
      </c>
      <c r="CY25" s="336">
        <f t="shared" si="28"/>
        <v>0</v>
      </c>
      <c r="CZ25" s="336">
        <f t="shared" si="28"/>
        <v>0</v>
      </c>
      <c r="DA25" s="336">
        <f t="shared" si="28"/>
        <v>0</v>
      </c>
      <c r="DB25" s="336">
        <f t="shared" si="28"/>
        <v>0</v>
      </c>
      <c r="DC25" s="336">
        <f t="shared" si="28"/>
        <v>0</v>
      </c>
      <c r="DD25" s="336">
        <f t="shared" si="28"/>
        <v>0</v>
      </c>
      <c r="DE25" s="336">
        <f t="shared" si="28"/>
        <v>0</v>
      </c>
      <c r="DF25" s="336">
        <f t="shared" si="28"/>
        <v>0</v>
      </c>
      <c r="DG25" s="336">
        <f t="shared" si="28"/>
        <v>0</v>
      </c>
      <c r="DH25" s="336">
        <f t="shared" si="28"/>
        <v>0</v>
      </c>
      <c r="DI25" s="337">
        <f t="shared" si="28"/>
        <v>0</v>
      </c>
      <c r="DJ25" s="335">
        <f t="shared" si="29"/>
        <v>0</v>
      </c>
      <c r="DK25" s="336">
        <f t="shared" si="29"/>
        <v>0</v>
      </c>
      <c r="DL25" s="336">
        <f t="shared" si="29"/>
        <v>0</v>
      </c>
      <c r="DM25" s="336">
        <f t="shared" si="29"/>
        <v>0</v>
      </c>
      <c r="DN25" s="336">
        <f t="shared" si="29"/>
        <v>0</v>
      </c>
      <c r="DO25" s="336">
        <f t="shared" si="29"/>
        <v>0</v>
      </c>
      <c r="DP25" s="336">
        <f t="shared" si="29"/>
        <v>0</v>
      </c>
      <c r="DQ25" s="336">
        <f t="shared" si="29"/>
        <v>0</v>
      </c>
      <c r="DR25" s="336">
        <f t="shared" si="29"/>
        <v>0</v>
      </c>
      <c r="DS25" s="336">
        <f t="shared" si="29"/>
        <v>0</v>
      </c>
      <c r="DT25" s="336">
        <f t="shared" si="29"/>
        <v>0</v>
      </c>
      <c r="DU25" s="337">
        <f t="shared" si="29"/>
        <v>0</v>
      </c>
      <c r="DV25" s="335">
        <f t="shared" si="30"/>
        <v>0</v>
      </c>
      <c r="DW25" s="336">
        <f t="shared" si="30"/>
        <v>0</v>
      </c>
      <c r="DX25" s="336">
        <f t="shared" si="30"/>
        <v>0</v>
      </c>
      <c r="DY25" s="336">
        <f t="shared" si="30"/>
        <v>0</v>
      </c>
      <c r="DZ25" s="336">
        <f t="shared" si="30"/>
        <v>0</v>
      </c>
      <c r="EA25" s="336">
        <f t="shared" si="30"/>
        <v>0</v>
      </c>
      <c r="EB25" s="336">
        <f t="shared" si="30"/>
        <v>0</v>
      </c>
      <c r="EC25" s="336">
        <f t="shared" si="30"/>
        <v>0</v>
      </c>
      <c r="ED25" s="336">
        <f t="shared" si="30"/>
        <v>0</v>
      </c>
      <c r="EE25" s="336">
        <f t="shared" si="30"/>
        <v>0</v>
      </c>
      <c r="EF25" s="336">
        <f t="shared" si="30"/>
        <v>0</v>
      </c>
      <c r="EG25" s="337">
        <f t="shared" si="30"/>
        <v>0</v>
      </c>
      <c r="EH25" s="335">
        <f t="shared" si="31"/>
        <v>0</v>
      </c>
      <c r="EI25" s="336">
        <f t="shared" si="31"/>
        <v>0</v>
      </c>
      <c r="EJ25" s="336">
        <f t="shared" si="31"/>
        <v>0</v>
      </c>
      <c r="EK25" s="336">
        <f t="shared" si="31"/>
        <v>0</v>
      </c>
      <c r="EL25" s="336">
        <f t="shared" si="31"/>
        <v>0</v>
      </c>
      <c r="EM25" s="336">
        <f t="shared" si="31"/>
        <v>0</v>
      </c>
      <c r="EN25" s="336">
        <f t="shared" si="31"/>
        <v>0</v>
      </c>
      <c r="EO25" s="336">
        <f t="shared" si="31"/>
        <v>0</v>
      </c>
      <c r="EP25" s="336">
        <f t="shared" si="31"/>
        <v>0</v>
      </c>
      <c r="EQ25" s="336">
        <f t="shared" si="31"/>
        <v>0</v>
      </c>
      <c r="ER25" s="336">
        <f t="shared" si="31"/>
        <v>0</v>
      </c>
      <c r="ES25" s="337">
        <f t="shared" si="31"/>
        <v>0</v>
      </c>
      <c r="ET25" s="335">
        <f t="shared" si="32"/>
        <v>0</v>
      </c>
      <c r="EU25" s="336">
        <f t="shared" si="32"/>
        <v>0</v>
      </c>
      <c r="EV25" s="336">
        <f t="shared" si="32"/>
        <v>0</v>
      </c>
      <c r="EW25" s="336">
        <f t="shared" si="32"/>
        <v>0</v>
      </c>
      <c r="EX25" s="336">
        <f t="shared" si="32"/>
        <v>0</v>
      </c>
      <c r="EY25" s="336">
        <f t="shared" si="32"/>
        <v>0</v>
      </c>
      <c r="EZ25" s="336">
        <f t="shared" si="32"/>
        <v>0</v>
      </c>
      <c r="FA25" s="336">
        <f t="shared" si="32"/>
        <v>0</v>
      </c>
      <c r="FB25" s="336">
        <f t="shared" si="32"/>
        <v>0</v>
      </c>
      <c r="FC25" s="336">
        <f t="shared" si="32"/>
        <v>0</v>
      </c>
      <c r="FD25" s="336">
        <f t="shared" si="32"/>
        <v>0</v>
      </c>
      <c r="FE25" s="337">
        <f t="shared" si="32"/>
        <v>0</v>
      </c>
      <c r="FF25" s="335">
        <f t="shared" si="33"/>
        <v>0</v>
      </c>
      <c r="FG25" s="336">
        <f t="shared" si="33"/>
        <v>0</v>
      </c>
      <c r="FH25" s="336">
        <f t="shared" si="33"/>
        <v>0</v>
      </c>
      <c r="FI25" s="336">
        <f t="shared" si="33"/>
        <v>0</v>
      </c>
      <c r="FJ25" s="336">
        <f t="shared" si="33"/>
        <v>0</v>
      </c>
      <c r="FK25" s="336">
        <f t="shared" si="33"/>
        <v>0</v>
      </c>
      <c r="FL25" s="336">
        <f t="shared" si="33"/>
        <v>0</v>
      </c>
      <c r="FM25" s="336">
        <f t="shared" si="33"/>
        <v>0</v>
      </c>
      <c r="FN25" s="336">
        <f t="shared" si="33"/>
        <v>0</v>
      </c>
      <c r="FO25" s="336">
        <f t="shared" si="33"/>
        <v>0</v>
      </c>
      <c r="FP25" s="336">
        <f t="shared" si="33"/>
        <v>0</v>
      </c>
      <c r="FQ25" s="337">
        <f t="shared" si="33"/>
        <v>0</v>
      </c>
    </row>
    <row r="26" spans="1:173" ht="12.75" customHeight="1" x14ac:dyDescent="0.2">
      <c r="A26" s="74" t="str">
        <f t="shared" si="21"/>
        <v xml:space="preserve"> - </v>
      </c>
      <c r="B26" s="112"/>
      <c r="C26" s="171" t="s">
        <v>305</v>
      </c>
      <c r="D26" s="366" t="str">
        <f>IF(ISBLANK(EMISSIONS_3!D26), " ", EMISSIONS_3!D26)</f>
        <v xml:space="preserve"> </v>
      </c>
      <c r="E26" s="366" t="str">
        <f>IF(ISBLANK(EMISSIONS_3!E26), " ", EMISSIONS_3!E26)</f>
        <v xml:space="preserve"> </v>
      </c>
      <c r="F26" s="366" t="str">
        <f>IF(ISBLANK(EMISSIONS_3!F26), " ", EMISSIONS_3!F26)</f>
        <v xml:space="preserve"> </v>
      </c>
      <c r="G26" s="367"/>
      <c r="H26" s="368"/>
      <c r="I26" s="33" t="s">
        <v>299</v>
      </c>
      <c r="J26" s="367"/>
      <c r="K26" s="33">
        <f t="shared" si="22"/>
        <v>1</v>
      </c>
      <c r="L26" s="33">
        <f t="shared" si="23"/>
        <v>0</v>
      </c>
      <c r="M26" s="367">
        <v>0</v>
      </c>
      <c r="N26" s="373">
        <v>0</v>
      </c>
      <c r="O26" s="299"/>
      <c r="P26" s="300"/>
      <c r="Q26" s="73" t="str">
        <f t="shared" si="13"/>
        <v>Enter vessel info</v>
      </c>
      <c r="R26" s="79" t="str">
        <f t="shared" si="14"/>
        <v>Enter vessel info</v>
      </c>
      <c r="S26" s="79" t="str">
        <f t="shared" si="15"/>
        <v>Enter vessel info</v>
      </c>
      <c r="T26" s="79" t="str">
        <f t="shared" si="16"/>
        <v>Enter vessel info</v>
      </c>
      <c r="U26" s="79" t="str">
        <f t="shared" si="17"/>
        <v>Enter vessel info</v>
      </c>
      <c r="V26" s="79" t="str">
        <f t="shared" si="18"/>
        <v>Enter vessel info</v>
      </c>
      <c r="W26" s="79" t="str">
        <f t="shared" si="19"/>
        <v>Enter vessel info</v>
      </c>
      <c r="X26" s="79" t="str">
        <f t="shared" si="20"/>
        <v>Enter vessel info</v>
      </c>
      <c r="Y26" s="78" t="s">
        <v>115</v>
      </c>
      <c r="Z26" s="79" t="s">
        <v>115</v>
      </c>
      <c r="AA26" s="82" t="s">
        <v>115</v>
      </c>
      <c r="AB26" s="76" t="str">
        <f>IF(OR($D26=" ",$E26=" ",$F26=" "),"Enter vessel info",IF(T($H26)&lt;&gt;"","Enter Activity",IF(OR($M26=0,$N26=0),"Enter Run Time",IF((VLOOKUP($F26,'VESSEL FACTORS'!$A$3:$O$5,AB$5,FALSE))="N/A","--",IF($G26=" ",IF(ISERROR(SEARCH("Aux",$E26,1)),($H26*VLOOKUP($F26,'VESSEL FACTORS'!$A$2:$O$5,AB$5,FALSE)*0.0000011023*$M26*$N26*0.82),($H26*VLOOKUP($F26,'VESSEL FACTORS'!$A$2:$O$5,AB$5,FALSE)*0.0000011023*$M26*$N26*1)),IF($G26&lt;21,($H26*VLOOKUP($F26,'VESSEL FACTORS'!$A$2:$O$5,AB$5,FALSE)*0.0000011023*$M26*$N26*VLOOKUP($G26,'VESSEL FACTORS'!$A$16:$L$36,AB$5,FALSE)),($H26*VLOOKUP($F26,'VESSEL FACTORS'!$A$3:$O$5,AB$5,FALSE)*0.0000011023*$M26*$N26*($G26/100))))))))</f>
        <v>Enter vessel info</v>
      </c>
      <c r="AC26" s="76" t="str">
        <f>IF(OR($D26=" ",$E26=" ",$F26=" "),"Enter vessel info",IF(T($H26)&lt;&gt;"","Enter Activity",IF(OR($M26=0,$N26=0),"Enter Run Time",IF((VLOOKUP($F26,'VESSEL FACTORS'!$A$3:$O$5,AC$5,FALSE))="N/A","--",IF($G26=" ",IF(ISERROR(SEARCH("Aux",$E26,1)),($H26*VLOOKUP($F26,'VESSEL FACTORS'!$A$2:$O$5,AC$5,FALSE)*0.0000011023*$M26*$N26*0.82),($H26*VLOOKUP($F26,'VESSEL FACTORS'!$A$2:$O$5,AC$5,FALSE)*0.0000011023*$M26*$N26*1)),IF($G26&lt;21,($H26*VLOOKUP($F26,'VESSEL FACTORS'!$A$2:$O$5,AC$5,FALSE)*0.0000011023*$M26*$N26*VLOOKUP($G26,'VESSEL FACTORS'!$A$16:$L$36,AC$5,FALSE)),($H26*VLOOKUP($F26,'VESSEL FACTORS'!$A$3:$O$5,AC$5,FALSE)*0.0000011023*$M26*$N26*($G26/100))))))))</f>
        <v>Enter vessel info</v>
      </c>
      <c r="AD26" s="76" t="str">
        <f>IF(OR($D26=" ",$E26=" ",$F26=" "),"Enter vessel info",IF(T($H26)&lt;&gt;"","Enter Activity",IF(OR($M26=0,$N26=0),"Enter Run Time",IF((VLOOKUP($F26,'VESSEL FACTORS'!$A$3:$O$5,AD$5,FALSE))="N/A","--",IF($G26=" ",IF(ISERROR(SEARCH("Aux",$E26,1)),($H26*VLOOKUP($F26,'VESSEL FACTORS'!$A$2:$O$5,AD$5,FALSE)*0.0000011023*$M26*$N26*0.82),($H26*VLOOKUP($F26,'VESSEL FACTORS'!$A$2:$O$5,AD$5,FALSE)*0.0000011023*$M26*$N26*1)),IF($G26&lt;21,($H26*VLOOKUP($F26,'VESSEL FACTORS'!$A$2:$O$5,AD$5,FALSE)*0.0000011023*$M26*$N26*VLOOKUP($G26,'VESSEL FACTORS'!$A$16:$L$36,AD$5,FALSE)),($H26*VLOOKUP($F26,'VESSEL FACTORS'!$A$3:$O$5,AD$5,FALSE)*0.0000011023*$M26*$N26*($G26/100))))))))</f>
        <v>Enter vessel info</v>
      </c>
      <c r="AE26" s="76" t="str">
        <f>IF(OR($D26=" ",$E26=" ",$F26=" "),"Enter vessel info",IF(T($H26)&lt;&gt;"","Enter Activity",IF(OR($M26=0,$N26=0),"Enter Run Time",IF((VLOOKUP($F26,'VESSEL FACTORS'!$A$3:$O$5,AE$5,FALSE))="N/A","--",IF($G26=" ",IF(ISERROR(SEARCH("Aux",$E26,1)),($H26*VLOOKUP($F26,'VESSEL FACTORS'!$A$2:$O$5,AE$5,FALSE)*0.0000011023*$M26*$N26*0.82),($H26*VLOOKUP($F26,'VESSEL FACTORS'!$A$2:$O$5,AE$5,FALSE)*0.0000011023*$M26*$N26*1)),IF($G26&lt;21,($H26*VLOOKUP($F26,'VESSEL FACTORS'!$A$2:$O$5,AE$5,FALSE)*0.0000011023*$M26*$N26*VLOOKUP($G26,'VESSEL FACTORS'!$A$16:$L$36,AE$5,FALSE)),($H26*VLOOKUP($F26,'VESSEL FACTORS'!$A$3:$O$5,AE$5,FALSE)*0.0000011023*$M26*$N26*($G26/100))))))))</f>
        <v>Enter vessel info</v>
      </c>
      <c r="AF26" s="76" t="str">
        <f>IF(OR($D26=" ",$E26=" ",$F26=" "),"Enter vessel info",IF(T($H26)&lt;&gt;"","Enter Activity",IF(OR($M26=0,$N26=0),"Enter Run Time",IF((VLOOKUP($F26,'VESSEL FACTORS'!$A$3:$O$5,AF$5,FALSE))="N/A","--",IF($G26=" ",IF(ISERROR(SEARCH("Aux",$E26,1)),($H26*VLOOKUP($F26,'VESSEL FACTORS'!$A$2:$O$5,AF$5,FALSE)*0.0000011023*$M26*$N26*0.82),($H26*VLOOKUP($F26,'VESSEL FACTORS'!$A$2:$O$5,AF$5,FALSE)*0.0000011023*$M26*$N26*1)),IF($G26&lt;21,($H26*VLOOKUP($F26,'VESSEL FACTORS'!$A$2:$O$5,AF$5,FALSE)*0.0000011023*$M26*$N26*VLOOKUP($G26,'VESSEL FACTORS'!$A$16:$L$36,AF$5,FALSE)),($H26*VLOOKUP($F26,'VESSEL FACTORS'!$A$3:$O$5,AF$5,FALSE)*0.0000011023*$M26*$N26*($G26/100))))))))</f>
        <v>Enter vessel info</v>
      </c>
      <c r="AG26" s="76" t="str">
        <f>IF(OR($D26=" ",$E26=" ",$F26=" "),"Enter vessel info",IF(T($H26)&lt;&gt;"","Enter Activity",IF(OR($M26=0,$N26=0),"Enter Run Time",IF((VLOOKUP($F26,'VESSEL FACTORS'!$A$3:$O$5,AG$5,FALSE))="N/A","--",IF($G26=" ",IF(ISERROR(SEARCH("Aux",$E26,1)),($H26*VLOOKUP($F26,'VESSEL FACTORS'!$A$2:$O$5,AG$5,FALSE)*0.0000011023*$M26*$N26*0.82),($H26*VLOOKUP($F26,'VESSEL FACTORS'!$A$2:$O$5,AG$5,FALSE)*0.0000011023*$M26*$N26*1)),IF($G26&lt;21,($H26*VLOOKUP($F26,'VESSEL FACTORS'!$A$2:$O$5,AG$5,FALSE)*0.0000011023*$M26*$N26*VLOOKUP($G26,'VESSEL FACTORS'!$A$16:$L$36,AG$5,FALSE)),($H26*VLOOKUP($F26,'VESSEL FACTORS'!$A$3:$O$5,AG$5,FALSE)*0.0000011023*$M26*$N26*($G26/100))))))))</f>
        <v>Enter vessel info</v>
      </c>
      <c r="AH26" s="76" t="str">
        <f>IF(OR($D26=" ",$E26=" ",$F26=" "),"Enter vessel info",IF(T($H26)&lt;&gt;"","Enter Activity",IF(OR($M26=0,$N26=0),"Enter Run Time",IF((VLOOKUP($F26,'VESSEL FACTORS'!$A$3:$O$5,AH$5,FALSE))="N/A","--",IF($G26=" ",IF(ISERROR(SEARCH("Aux",$E26,1)),($H26*VLOOKUP($F26,'VESSEL FACTORS'!$A$2:$O$5,AH$5,FALSE)*0.0000011023*$M26*$N26*0.82),($H26*VLOOKUP($F26,'VESSEL FACTORS'!$A$2:$O$5,AH$5,FALSE)*0.0000011023*$M26*$N26*1)),IF($G26&lt;21,($H26*VLOOKUP($F26,'VESSEL FACTORS'!$A$2:$O$5,AH$5,FALSE)*0.0000011023*$M26*$N26*VLOOKUP($G26,'VESSEL FACTORS'!$A$16:$L$36,AH$5,FALSE)),($H26*VLOOKUP($F26,'VESSEL FACTORS'!$A$3:$O$5,AH$5,FALSE)*0.0000011023*$M26*$N26*($G26/100))))))))</f>
        <v>Enter vessel info</v>
      </c>
      <c r="AI26" s="76" t="str">
        <f>IF(OR($D26=" ",$E26=" ",$F26=" "),"Enter vessel info",IF(T($H26)&lt;&gt;"","Enter Activity",IF(OR($M26=0,$N26=0),"Enter Run Time",IF((VLOOKUP($F26,'VESSEL FACTORS'!$A$3:$O$5,AI$5,FALSE))="N/A","--",IF($G26=" ",IF(ISERROR(SEARCH("Aux",$E26,1)),($H26*VLOOKUP($F26,'VESSEL FACTORS'!$A$2:$O$5,AI$5,FALSE)*0.0000011023*$M26*$N26*0.82),($H26*VLOOKUP($F26,'VESSEL FACTORS'!$A$2:$O$5,AI$5,FALSE)*0.0000011023*$M26*$N26*1)),IF($G26&lt;21,($H26*VLOOKUP($F26,'VESSEL FACTORS'!$A$2:$O$5,AI$5,FALSE)*0.0000011023*$M26*$N26*VLOOKUP($G26,'VESSEL FACTORS'!$A$16:$L$36,AI$5,FALSE)),($H26*VLOOKUP($F26,'VESSEL FACTORS'!$A$3:$O$5,AI$5,FALSE)*0.0000011023*$M26*$N26*($G26/100))))))))</f>
        <v>Enter vessel info</v>
      </c>
      <c r="AJ26" s="76" t="str">
        <f>IF(OR($D26=" ",$E26=" ",$F26=" "),"Enter vessel info",IF(T($H26)&lt;&gt;"","Enter Activity",IF(OR($M26=0,$N26=0),"Enter Run Time",IF((VLOOKUP($F26,'VESSEL FACTORS'!$A$3:$O$5,AJ$5,FALSE))="N/A","--",IF($G26=" ",IF(ISERROR(SEARCH("Aux",$E26,1)),($H26*VLOOKUP($F26,'VESSEL FACTORS'!$A$2:$O$5,AJ$5,FALSE)*0.0000011023*$M26*$N26*0.82),($H26*VLOOKUP($F26,'VESSEL FACTORS'!$A$2:$O$5,AJ$5,FALSE)*0.0000011023*$M26*$N26*1)),IF($G26&lt;21,($H26*VLOOKUP($F26,'VESSEL FACTORS'!$A$2:$O$5,AJ$5,FALSE)*0.0000011023*$M26*$N26*VLOOKUP($G26,'VESSEL FACTORS'!$A$16:$L$36,AJ$5,FALSE)),($H26*VLOOKUP($F26,'VESSEL FACTORS'!$A$3:$O$5,AJ$5,FALSE)*0.0000011023*$M26*$N26*($G26/100))))))))</f>
        <v>Enter vessel info</v>
      </c>
      <c r="AK26" s="76" t="str">
        <f>IF(OR($D26=" ",$E26=" ",$F26=" "),"Enter vessel info",IF(T($H26)&lt;&gt;"","Enter Activity",IF(OR($M26=0,$N26=0),"Enter Run Time",IF((VLOOKUP($F26,'VESSEL FACTORS'!$A$3:$O$5,AK$5,FALSE))="N/A","--",IF($G26=" ",IF(ISERROR(SEARCH("Aux",$E26,1)),($H26*VLOOKUP($F26,'VESSEL FACTORS'!$A$2:$O$5,AK$5,FALSE)*0.0000011023*$M26*$N26*0.82),($H26*VLOOKUP($F26,'VESSEL FACTORS'!$A$2:$O$5,AK$5,FALSE)*0.0000011023*$M26*$N26*1)),IF($G26&lt;21,($H26*VLOOKUP($F26,'VESSEL FACTORS'!$A$2:$O$5,AK$5,FALSE)*0.0000011023*$M26*$N26*VLOOKUP($G26,'VESSEL FACTORS'!$A$16:$L$36,AK$5,FALSE)),($H26*VLOOKUP($F26,'VESSEL FACTORS'!$A$3:$O$5,AK$5,FALSE)*0.0000011023*$M26*$N26*($G26/100))))))))</f>
        <v>Enter vessel info</v>
      </c>
      <c r="AL26" s="67" t="str">
        <f>IF(OR($D26=" ",$E26=" ",$F26=" "),"Enter vessel info",IF(T($H26)&lt;&gt;"","Enter Activity",IF(OR($M26=0,$N26=0),"Enter Run Time",IF((VLOOKUP($F26,'VESSEL FACTORS'!$A$3:$O$5,AL$5,FALSE))="N/A","--",IF($G26=" ",IF(ISERROR(SEARCH("Aux",$E26,1)),($H26*VLOOKUP($F26,'VESSEL FACTORS'!$A$2:$O$5,AL$5,FALSE)*0.0000011023*$M26*$N26*0.82),($H26*VLOOKUP($F26,'VESSEL FACTORS'!$A$2:$O$5,AL$5,FALSE)*0.0000011023*$M26*$N26*1)),IF($G26&lt;21,($H26*VLOOKUP($F26,'VESSEL FACTORS'!$A$2:$O$5,AL$5,FALSE)*0.0000011023*$M26*$N26*VLOOKUP($G26,'VESSEL FACTORS'!$A$16:$L$36,AL$5,FALSE)),($H26*VLOOKUP($F26,'VESSEL FACTORS'!$A$3:$O$5,AL$5,FALSE)*0.0000011023*$M26*$N26*($G26/100))))))))</f>
        <v>Enter vessel info</v>
      </c>
      <c r="AM26" s="315"/>
      <c r="AO26" s="74">
        <f>MONTH(EMISSIONS_1!P26)-MONTH(EMISSIONS_1!O26)+1</f>
        <v>1</v>
      </c>
      <c r="AP26" s="335">
        <f t="shared" si="12"/>
        <v>0</v>
      </c>
      <c r="AQ26" s="336">
        <f t="shared" si="34"/>
        <v>0</v>
      </c>
      <c r="AR26" s="336">
        <f t="shared" si="34"/>
        <v>0</v>
      </c>
      <c r="AS26" s="336">
        <f t="shared" si="34"/>
        <v>0</v>
      </c>
      <c r="AT26" s="336">
        <f t="shared" si="34"/>
        <v>0</v>
      </c>
      <c r="AU26" s="336">
        <f t="shared" si="34"/>
        <v>0</v>
      </c>
      <c r="AV26" s="336">
        <f t="shared" si="34"/>
        <v>0</v>
      </c>
      <c r="AW26" s="336">
        <f t="shared" si="34"/>
        <v>0</v>
      </c>
      <c r="AX26" s="336">
        <f t="shared" si="34"/>
        <v>0</v>
      </c>
      <c r="AY26" s="336">
        <f t="shared" si="34"/>
        <v>0</v>
      </c>
      <c r="AZ26" s="336">
        <f t="shared" si="34"/>
        <v>0</v>
      </c>
      <c r="BA26" s="337">
        <f t="shared" si="34"/>
        <v>0</v>
      </c>
      <c r="BB26" s="335">
        <f t="shared" si="24"/>
        <v>0</v>
      </c>
      <c r="BC26" s="336">
        <f t="shared" si="24"/>
        <v>0</v>
      </c>
      <c r="BD26" s="336">
        <f t="shared" si="24"/>
        <v>0</v>
      </c>
      <c r="BE26" s="336">
        <f t="shared" si="24"/>
        <v>0</v>
      </c>
      <c r="BF26" s="336">
        <f t="shared" si="24"/>
        <v>0</v>
      </c>
      <c r="BG26" s="336">
        <f t="shared" si="24"/>
        <v>0</v>
      </c>
      <c r="BH26" s="336">
        <f t="shared" si="24"/>
        <v>0</v>
      </c>
      <c r="BI26" s="336">
        <f t="shared" si="24"/>
        <v>0</v>
      </c>
      <c r="BJ26" s="336">
        <f t="shared" si="24"/>
        <v>0</v>
      </c>
      <c r="BK26" s="336">
        <f t="shared" si="24"/>
        <v>0</v>
      </c>
      <c r="BL26" s="336">
        <f t="shared" si="24"/>
        <v>0</v>
      </c>
      <c r="BM26" s="337">
        <f t="shared" si="24"/>
        <v>0</v>
      </c>
      <c r="BN26" s="335">
        <f t="shared" si="25"/>
        <v>0</v>
      </c>
      <c r="BO26" s="336">
        <f t="shared" si="25"/>
        <v>0</v>
      </c>
      <c r="BP26" s="336">
        <f t="shared" si="25"/>
        <v>0</v>
      </c>
      <c r="BQ26" s="336">
        <f t="shared" si="25"/>
        <v>0</v>
      </c>
      <c r="BR26" s="336">
        <f t="shared" si="25"/>
        <v>0</v>
      </c>
      <c r="BS26" s="336">
        <f t="shared" si="25"/>
        <v>0</v>
      </c>
      <c r="BT26" s="336">
        <f t="shared" si="25"/>
        <v>0</v>
      </c>
      <c r="BU26" s="336">
        <f t="shared" si="25"/>
        <v>0</v>
      </c>
      <c r="BV26" s="336">
        <f t="shared" si="25"/>
        <v>0</v>
      </c>
      <c r="BW26" s="336">
        <f t="shared" si="25"/>
        <v>0</v>
      </c>
      <c r="BX26" s="336">
        <f t="shared" si="25"/>
        <v>0</v>
      </c>
      <c r="BY26" s="337">
        <f t="shared" si="25"/>
        <v>0</v>
      </c>
      <c r="BZ26" s="335">
        <f t="shared" si="26"/>
        <v>0</v>
      </c>
      <c r="CA26" s="336">
        <f t="shared" si="26"/>
        <v>0</v>
      </c>
      <c r="CB26" s="336">
        <f t="shared" si="26"/>
        <v>0</v>
      </c>
      <c r="CC26" s="336">
        <f t="shared" si="26"/>
        <v>0</v>
      </c>
      <c r="CD26" s="336">
        <f t="shared" si="26"/>
        <v>0</v>
      </c>
      <c r="CE26" s="336">
        <f t="shared" si="26"/>
        <v>0</v>
      </c>
      <c r="CF26" s="336">
        <f t="shared" si="26"/>
        <v>0</v>
      </c>
      <c r="CG26" s="336">
        <f t="shared" si="26"/>
        <v>0</v>
      </c>
      <c r="CH26" s="336">
        <f t="shared" si="26"/>
        <v>0</v>
      </c>
      <c r="CI26" s="336">
        <f t="shared" si="26"/>
        <v>0</v>
      </c>
      <c r="CJ26" s="336">
        <f t="shared" si="26"/>
        <v>0</v>
      </c>
      <c r="CK26" s="337">
        <f t="shared" si="26"/>
        <v>0</v>
      </c>
      <c r="CL26" s="335">
        <f t="shared" si="27"/>
        <v>0</v>
      </c>
      <c r="CM26" s="336">
        <f t="shared" si="27"/>
        <v>0</v>
      </c>
      <c r="CN26" s="336">
        <f t="shared" si="27"/>
        <v>0</v>
      </c>
      <c r="CO26" s="336">
        <f t="shared" si="27"/>
        <v>0</v>
      </c>
      <c r="CP26" s="336">
        <f t="shared" si="27"/>
        <v>0</v>
      </c>
      <c r="CQ26" s="336">
        <f t="shared" si="27"/>
        <v>0</v>
      </c>
      <c r="CR26" s="336">
        <f t="shared" si="27"/>
        <v>0</v>
      </c>
      <c r="CS26" s="336">
        <f t="shared" si="27"/>
        <v>0</v>
      </c>
      <c r="CT26" s="336">
        <f t="shared" si="27"/>
        <v>0</v>
      </c>
      <c r="CU26" s="336">
        <f t="shared" si="27"/>
        <v>0</v>
      </c>
      <c r="CV26" s="336">
        <f t="shared" si="27"/>
        <v>0</v>
      </c>
      <c r="CW26" s="337">
        <f t="shared" si="27"/>
        <v>0</v>
      </c>
      <c r="CX26" s="335">
        <f t="shared" si="28"/>
        <v>0</v>
      </c>
      <c r="CY26" s="336">
        <f t="shared" si="28"/>
        <v>0</v>
      </c>
      <c r="CZ26" s="336">
        <f t="shared" si="28"/>
        <v>0</v>
      </c>
      <c r="DA26" s="336">
        <f t="shared" si="28"/>
        <v>0</v>
      </c>
      <c r="DB26" s="336">
        <f t="shared" si="28"/>
        <v>0</v>
      </c>
      <c r="DC26" s="336">
        <f t="shared" si="28"/>
        <v>0</v>
      </c>
      <c r="DD26" s="336">
        <f t="shared" si="28"/>
        <v>0</v>
      </c>
      <c r="DE26" s="336">
        <f t="shared" si="28"/>
        <v>0</v>
      </c>
      <c r="DF26" s="336">
        <f t="shared" si="28"/>
        <v>0</v>
      </c>
      <c r="DG26" s="336">
        <f t="shared" si="28"/>
        <v>0</v>
      </c>
      <c r="DH26" s="336">
        <f t="shared" si="28"/>
        <v>0</v>
      </c>
      <c r="DI26" s="337">
        <f t="shared" si="28"/>
        <v>0</v>
      </c>
      <c r="DJ26" s="335">
        <f t="shared" si="29"/>
        <v>0</v>
      </c>
      <c r="DK26" s="336">
        <f t="shared" si="29"/>
        <v>0</v>
      </c>
      <c r="DL26" s="336">
        <f t="shared" si="29"/>
        <v>0</v>
      </c>
      <c r="DM26" s="336">
        <f t="shared" si="29"/>
        <v>0</v>
      </c>
      <c r="DN26" s="336">
        <f t="shared" si="29"/>
        <v>0</v>
      </c>
      <c r="DO26" s="336">
        <f t="shared" si="29"/>
        <v>0</v>
      </c>
      <c r="DP26" s="336">
        <f t="shared" si="29"/>
        <v>0</v>
      </c>
      <c r="DQ26" s="336">
        <f t="shared" si="29"/>
        <v>0</v>
      </c>
      <c r="DR26" s="336">
        <f t="shared" si="29"/>
        <v>0</v>
      </c>
      <c r="DS26" s="336">
        <f t="shared" si="29"/>
        <v>0</v>
      </c>
      <c r="DT26" s="336">
        <f t="shared" si="29"/>
        <v>0</v>
      </c>
      <c r="DU26" s="337">
        <f t="shared" si="29"/>
        <v>0</v>
      </c>
      <c r="DV26" s="335">
        <f t="shared" si="30"/>
        <v>0</v>
      </c>
      <c r="DW26" s="336">
        <f t="shared" si="30"/>
        <v>0</v>
      </c>
      <c r="DX26" s="336">
        <f t="shared" si="30"/>
        <v>0</v>
      </c>
      <c r="DY26" s="336">
        <f t="shared" si="30"/>
        <v>0</v>
      </c>
      <c r="DZ26" s="336">
        <f t="shared" si="30"/>
        <v>0</v>
      </c>
      <c r="EA26" s="336">
        <f t="shared" si="30"/>
        <v>0</v>
      </c>
      <c r="EB26" s="336">
        <f t="shared" si="30"/>
        <v>0</v>
      </c>
      <c r="EC26" s="336">
        <f t="shared" si="30"/>
        <v>0</v>
      </c>
      <c r="ED26" s="336">
        <f t="shared" si="30"/>
        <v>0</v>
      </c>
      <c r="EE26" s="336">
        <f t="shared" si="30"/>
        <v>0</v>
      </c>
      <c r="EF26" s="336">
        <f t="shared" si="30"/>
        <v>0</v>
      </c>
      <c r="EG26" s="337">
        <f t="shared" si="30"/>
        <v>0</v>
      </c>
      <c r="EH26" s="335">
        <f t="shared" si="31"/>
        <v>0</v>
      </c>
      <c r="EI26" s="336">
        <f t="shared" si="31"/>
        <v>0</v>
      </c>
      <c r="EJ26" s="336">
        <f t="shared" si="31"/>
        <v>0</v>
      </c>
      <c r="EK26" s="336">
        <f t="shared" si="31"/>
        <v>0</v>
      </c>
      <c r="EL26" s="336">
        <f t="shared" si="31"/>
        <v>0</v>
      </c>
      <c r="EM26" s="336">
        <f t="shared" si="31"/>
        <v>0</v>
      </c>
      <c r="EN26" s="336">
        <f t="shared" si="31"/>
        <v>0</v>
      </c>
      <c r="EO26" s="336">
        <f t="shared" si="31"/>
        <v>0</v>
      </c>
      <c r="EP26" s="336">
        <f t="shared" si="31"/>
        <v>0</v>
      </c>
      <c r="EQ26" s="336">
        <f t="shared" si="31"/>
        <v>0</v>
      </c>
      <c r="ER26" s="336">
        <f t="shared" si="31"/>
        <v>0</v>
      </c>
      <c r="ES26" s="337">
        <f t="shared" si="31"/>
        <v>0</v>
      </c>
      <c r="ET26" s="335">
        <f t="shared" si="32"/>
        <v>0</v>
      </c>
      <c r="EU26" s="336">
        <f t="shared" si="32"/>
        <v>0</v>
      </c>
      <c r="EV26" s="336">
        <f t="shared" si="32"/>
        <v>0</v>
      </c>
      <c r="EW26" s="336">
        <f t="shared" si="32"/>
        <v>0</v>
      </c>
      <c r="EX26" s="336">
        <f t="shared" si="32"/>
        <v>0</v>
      </c>
      <c r="EY26" s="336">
        <f t="shared" si="32"/>
        <v>0</v>
      </c>
      <c r="EZ26" s="336">
        <f t="shared" si="32"/>
        <v>0</v>
      </c>
      <c r="FA26" s="336">
        <f t="shared" si="32"/>
        <v>0</v>
      </c>
      <c r="FB26" s="336">
        <f t="shared" si="32"/>
        <v>0</v>
      </c>
      <c r="FC26" s="336">
        <f t="shared" si="32"/>
        <v>0</v>
      </c>
      <c r="FD26" s="336">
        <f t="shared" si="32"/>
        <v>0</v>
      </c>
      <c r="FE26" s="337">
        <f t="shared" si="32"/>
        <v>0</v>
      </c>
      <c r="FF26" s="335">
        <f t="shared" si="33"/>
        <v>0</v>
      </c>
      <c r="FG26" s="336">
        <f t="shared" si="33"/>
        <v>0</v>
      </c>
      <c r="FH26" s="336">
        <f t="shared" si="33"/>
        <v>0</v>
      </c>
      <c r="FI26" s="336">
        <f t="shared" si="33"/>
        <v>0</v>
      </c>
      <c r="FJ26" s="336">
        <f t="shared" si="33"/>
        <v>0</v>
      </c>
      <c r="FK26" s="336">
        <f t="shared" si="33"/>
        <v>0</v>
      </c>
      <c r="FL26" s="336">
        <f t="shared" si="33"/>
        <v>0</v>
      </c>
      <c r="FM26" s="336">
        <f t="shared" si="33"/>
        <v>0</v>
      </c>
      <c r="FN26" s="336">
        <f t="shared" si="33"/>
        <v>0</v>
      </c>
      <c r="FO26" s="336">
        <f t="shared" si="33"/>
        <v>0</v>
      </c>
      <c r="FP26" s="336">
        <f t="shared" si="33"/>
        <v>0</v>
      </c>
      <c r="FQ26" s="337">
        <f t="shared" si="33"/>
        <v>0</v>
      </c>
    </row>
    <row r="27" spans="1:173" ht="12.75" customHeight="1" x14ac:dyDescent="0.2">
      <c r="A27" s="74" t="str">
        <f t="shared" si="21"/>
        <v xml:space="preserve"> - </v>
      </c>
      <c r="B27" s="112"/>
      <c r="C27" s="171" t="s">
        <v>305</v>
      </c>
      <c r="D27" s="366" t="str">
        <f>IF(ISBLANK(EMISSIONS_3!D27), " ", EMISSIONS_3!D27)</f>
        <v xml:space="preserve"> </v>
      </c>
      <c r="E27" s="366" t="str">
        <f>IF(ISBLANK(EMISSIONS_3!E27), " ", EMISSIONS_3!E27)</f>
        <v xml:space="preserve"> </v>
      </c>
      <c r="F27" s="366" t="str">
        <f>IF(ISBLANK(EMISSIONS_3!F27), " ", EMISSIONS_3!F27)</f>
        <v xml:space="preserve"> </v>
      </c>
      <c r="G27" s="367"/>
      <c r="H27" s="368"/>
      <c r="I27" s="33" t="s">
        <v>299</v>
      </c>
      <c r="J27" s="367"/>
      <c r="K27" s="33">
        <f t="shared" si="22"/>
        <v>1</v>
      </c>
      <c r="L27" s="33">
        <f t="shared" si="23"/>
        <v>0</v>
      </c>
      <c r="M27" s="367">
        <v>0</v>
      </c>
      <c r="N27" s="373">
        <v>0</v>
      </c>
      <c r="O27" s="299"/>
      <c r="P27" s="300"/>
      <c r="Q27" s="73" t="str">
        <f t="shared" si="13"/>
        <v>Enter vessel info</v>
      </c>
      <c r="R27" s="79" t="str">
        <f t="shared" si="14"/>
        <v>Enter vessel info</v>
      </c>
      <c r="S27" s="79" t="str">
        <f t="shared" si="15"/>
        <v>Enter vessel info</v>
      </c>
      <c r="T27" s="79" t="str">
        <f t="shared" si="16"/>
        <v>Enter vessel info</v>
      </c>
      <c r="U27" s="79" t="str">
        <f t="shared" si="17"/>
        <v>Enter vessel info</v>
      </c>
      <c r="V27" s="79" t="str">
        <f t="shared" si="18"/>
        <v>Enter vessel info</v>
      </c>
      <c r="W27" s="79" t="str">
        <f t="shared" si="19"/>
        <v>Enter vessel info</v>
      </c>
      <c r="X27" s="79" t="str">
        <f t="shared" si="20"/>
        <v>Enter vessel info</v>
      </c>
      <c r="Y27" s="78" t="s">
        <v>115</v>
      </c>
      <c r="Z27" s="79" t="s">
        <v>115</v>
      </c>
      <c r="AA27" s="82" t="s">
        <v>115</v>
      </c>
      <c r="AB27" s="76" t="str">
        <f>IF(OR($D27=" ",$E27=" ",$F27=" "),"Enter vessel info",IF(T($H27)&lt;&gt;"","Enter Activity",IF(OR($M27=0,$N27=0),"Enter Run Time",IF((VLOOKUP($F27,'VESSEL FACTORS'!$A$3:$O$5,AB$5,FALSE))="N/A","--",IF($G27=" ",IF(ISERROR(SEARCH("Aux",$E27,1)),($H27*VLOOKUP($F27,'VESSEL FACTORS'!$A$2:$O$5,AB$5,FALSE)*0.0000011023*$M27*$N27*0.82),($H27*VLOOKUP($F27,'VESSEL FACTORS'!$A$2:$O$5,AB$5,FALSE)*0.0000011023*$M27*$N27*1)),IF($G27&lt;21,($H27*VLOOKUP($F27,'VESSEL FACTORS'!$A$2:$O$5,AB$5,FALSE)*0.0000011023*$M27*$N27*VLOOKUP($G27,'VESSEL FACTORS'!$A$16:$L$36,AB$5,FALSE)),($H27*VLOOKUP($F27,'VESSEL FACTORS'!$A$3:$O$5,AB$5,FALSE)*0.0000011023*$M27*$N27*($G27/100))))))))</f>
        <v>Enter vessel info</v>
      </c>
      <c r="AC27" s="76" t="str">
        <f>IF(OR($D27=" ",$E27=" ",$F27=" "),"Enter vessel info",IF(T($H27)&lt;&gt;"","Enter Activity",IF(OR($M27=0,$N27=0),"Enter Run Time",IF((VLOOKUP($F27,'VESSEL FACTORS'!$A$3:$O$5,AC$5,FALSE))="N/A","--",IF($G27=" ",IF(ISERROR(SEARCH("Aux",$E27,1)),($H27*VLOOKUP($F27,'VESSEL FACTORS'!$A$2:$O$5,AC$5,FALSE)*0.0000011023*$M27*$N27*0.82),($H27*VLOOKUP($F27,'VESSEL FACTORS'!$A$2:$O$5,AC$5,FALSE)*0.0000011023*$M27*$N27*1)),IF($G27&lt;21,($H27*VLOOKUP($F27,'VESSEL FACTORS'!$A$2:$O$5,AC$5,FALSE)*0.0000011023*$M27*$N27*VLOOKUP($G27,'VESSEL FACTORS'!$A$16:$L$36,AC$5,FALSE)),($H27*VLOOKUP($F27,'VESSEL FACTORS'!$A$3:$O$5,AC$5,FALSE)*0.0000011023*$M27*$N27*($G27/100))))))))</f>
        <v>Enter vessel info</v>
      </c>
      <c r="AD27" s="76" t="str">
        <f>IF(OR($D27=" ",$E27=" ",$F27=" "),"Enter vessel info",IF(T($H27)&lt;&gt;"","Enter Activity",IF(OR($M27=0,$N27=0),"Enter Run Time",IF((VLOOKUP($F27,'VESSEL FACTORS'!$A$3:$O$5,AD$5,FALSE))="N/A","--",IF($G27=" ",IF(ISERROR(SEARCH("Aux",$E27,1)),($H27*VLOOKUP($F27,'VESSEL FACTORS'!$A$2:$O$5,AD$5,FALSE)*0.0000011023*$M27*$N27*0.82),($H27*VLOOKUP($F27,'VESSEL FACTORS'!$A$2:$O$5,AD$5,FALSE)*0.0000011023*$M27*$N27*1)),IF($G27&lt;21,($H27*VLOOKUP($F27,'VESSEL FACTORS'!$A$2:$O$5,AD$5,FALSE)*0.0000011023*$M27*$N27*VLOOKUP($G27,'VESSEL FACTORS'!$A$16:$L$36,AD$5,FALSE)),($H27*VLOOKUP($F27,'VESSEL FACTORS'!$A$3:$O$5,AD$5,FALSE)*0.0000011023*$M27*$N27*($G27/100))))))))</f>
        <v>Enter vessel info</v>
      </c>
      <c r="AE27" s="76" t="str">
        <f>IF(OR($D27=" ",$E27=" ",$F27=" "),"Enter vessel info",IF(T($H27)&lt;&gt;"","Enter Activity",IF(OR($M27=0,$N27=0),"Enter Run Time",IF((VLOOKUP($F27,'VESSEL FACTORS'!$A$3:$O$5,AE$5,FALSE))="N/A","--",IF($G27=" ",IF(ISERROR(SEARCH("Aux",$E27,1)),($H27*VLOOKUP($F27,'VESSEL FACTORS'!$A$2:$O$5,AE$5,FALSE)*0.0000011023*$M27*$N27*0.82),($H27*VLOOKUP($F27,'VESSEL FACTORS'!$A$2:$O$5,AE$5,FALSE)*0.0000011023*$M27*$N27*1)),IF($G27&lt;21,($H27*VLOOKUP($F27,'VESSEL FACTORS'!$A$2:$O$5,AE$5,FALSE)*0.0000011023*$M27*$N27*VLOOKUP($G27,'VESSEL FACTORS'!$A$16:$L$36,AE$5,FALSE)),($H27*VLOOKUP($F27,'VESSEL FACTORS'!$A$3:$O$5,AE$5,FALSE)*0.0000011023*$M27*$N27*($G27/100))))))))</f>
        <v>Enter vessel info</v>
      </c>
      <c r="AF27" s="76" t="str">
        <f>IF(OR($D27=" ",$E27=" ",$F27=" "),"Enter vessel info",IF(T($H27)&lt;&gt;"","Enter Activity",IF(OR($M27=0,$N27=0),"Enter Run Time",IF((VLOOKUP($F27,'VESSEL FACTORS'!$A$3:$O$5,AF$5,FALSE))="N/A","--",IF($G27=" ",IF(ISERROR(SEARCH("Aux",$E27,1)),($H27*VLOOKUP($F27,'VESSEL FACTORS'!$A$2:$O$5,AF$5,FALSE)*0.0000011023*$M27*$N27*0.82),($H27*VLOOKUP($F27,'VESSEL FACTORS'!$A$2:$O$5,AF$5,FALSE)*0.0000011023*$M27*$N27*1)),IF($G27&lt;21,($H27*VLOOKUP($F27,'VESSEL FACTORS'!$A$2:$O$5,AF$5,FALSE)*0.0000011023*$M27*$N27*VLOOKUP($G27,'VESSEL FACTORS'!$A$16:$L$36,AF$5,FALSE)),($H27*VLOOKUP($F27,'VESSEL FACTORS'!$A$3:$O$5,AF$5,FALSE)*0.0000011023*$M27*$N27*($G27/100))))))))</f>
        <v>Enter vessel info</v>
      </c>
      <c r="AG27" s="76" t="str">
        <f>IF(OR($D27=" ",$E27=" ",$F27=" "),"Enter vessel info",IF(T($H27)&lt;&gt;"","Enter Activity",IF(OR($M27=0,$N27=0),"Enter Run Time",IF((VLOOKUP($F27,'VESSEL FACTORS'!$A$3:$O$5,AG$5,FALSE))="N/A","--",IF($G27=" ",IF(ISERROR(SEARCH("Aux",$E27,1)),($H27*VLOOKUP($F27,'VESSEL FACTORS'!$A$2:$O$5,AG$5,FALSE)*0.0000011023*$M27*$N27*0.82),($H27*VLOOKUP($F27,'VESSEL FACTORS'!$A$2:$O$5,AG$5,FALSE)*0.0000011023*$M27*$N27*1)),IF($G27&lt;21,($H27*VLOOKUP($F27,'VESSEL FACTORS'!$A$2:$O$5,AG$5,FALSE)*0.0000011023*$M27*$N27*VLOOKUP($G27,'VESSEL FACTORS'!$A$16:$L$36,AG$5,FALSE)),($H27*VLOOKUP($F27,'VESSEL FACTORS'!$A$3:$O$5,AG$5,FALSE)*0.0000011023*$M27*$N27*($G27/100))))))))</f>
        <v>Enter vessel info</v>
      </c>
      <c r="AH27" s="76" t="str">
        <f>IF(OR($D27=" ",$E27=" ",$F27=" "),"Enter vessel info",IF(T($H27)&lt;&gt;"","Enter Activity",IF(OR($M27=0,$N27=0),"Enter Run Time",IF((VLOOKUP($F27,'VESSEL FACTORS'!$A$3:$O$5,AH$5,FALSE))="N/A","--",IF($G27=" ",IF(ISERROR(SEARCH("Aux",$E27,1)),($H27*VLOOKUP($F27,'VESSEL FACTORS'!$A$2:$O$5,AH$5,FALSE)*0.0000011023*$M27*$N27*0.82),($H27*VLOOKUP($F27,'VESSEL FACTORS'!$A$2:$O$5,AH$5,FALSE)*0.0000011023*$M27*$N27*1)),IF($G27&lt;21,($H27*VLOOKUP($F27,'VESSEL FACTORS'!$A$2:$O$5,AH$5,FALSE)*0.0000011023*$M27*$N27*VLOOKUP($G27,'VESSEL FACTORS'!$A$16:$L$36,AH$5,FALSE)),($H27*VLOOKUP($F27,'VESSEL FACTORS'!$A$3:$O$5,AH$5,FALSE)*0.0000011023*$M27*$N27*($G27/100))))))))</f>
        <v>Enter vessel info</v>
      </c>
      <c r="AI27" s="76" t="str">
        <f>IF(OR($D27=" ",$E27=" ",$F27=" "),"Enter vessel info",IF(T($H27)&lt;&gt;"","Enter Activity",IF(OR($M27=0,$N27=0),"Enter Run Time",IF((VLOOKUP($F27,'VESSEL FACTORS'!$A$3:$O$5,AI$5,FALSE))="N/A","--",IF($G27=" ",IF(ISERROR(SEARCH("Aux",$E27,1)),($H27*VLOOKUP($F27,'VESSEL FACTORS'!$A$2:$O$5,AI$5,FALSE)*0.0000011023*$M27*$N27*0.82),($H27*VLOOKUP($F27,'VESSEL FACTORS'!$A$2:$O$5,AI$5,FALSE)*0.0000011023*$M27*$N27*1)),IF($G27&lt;21,($H27*VLOOKUP($F27,'VESSEL FACTORS'!$A$2:$O$5,AI$5,FALSE)*0.0000011023*$M27*$N27*VLOOKUP($G27,'VESSEL FACTORS'!$A$16:$L$36,AI$5,FALSE)),($H27*VLOOKUP($F27,'VESSEL FACTORS'!$A$3:$O$5,AI$5,FALSE)*0.0000011023*$M27*$N27*($G27/100))))))))</f>
        <v>Enter vessel info</v>
      </c>
      <c r="AJ27" s="76" t="str">
        <f>IF(OR($D27=" ",$E27=" ",$F27=" "),"Enter vessel info",IF(T($H27)&lt;&gt;"","Enter Activity",IF(OR($M27=0,$N27=0),"Enter Run Time",IF((VLOOKUP($F27,'VESSEL FACTORS'!$A$3:$O$5,AJ$5,FALSE))="N/A","--",IF($G27=" ",IF(ISERROR(SEARCH("Aux",$E27,1)),($H27*VLOOKUP($F27,'VESSEL FACTORS'!$A$2:$O$5,AJ$5,FALSE)*0.0000011023*$M27*$N27*0.82),($H27*VLOOKUP($F27,'VESSEL FACTORS'!$A$2:$O$5,AJ$5,FALSE)*0.0000011023*$M27*$N27*1)),IF($G27&lt;21,($H27*VLOOKUP($F27,'VESSEL FACTORS'!$A$2:$O$5,AJ$5,FALSE)*0.0000011023*$M27*$N27*VLOOKUP($G27,'VESSEL FACTORS'!$A$16:$L$36,AJ$5,FALSE)),($H27*VLOOKUP($F27,'VESSEL FACTORS'!$A$3:$O$5,AJ$5,FALSE)*0.0000011023*$M27*$N27*($G27/100))))))))</f>
        <v>Enter vessel info</v>
      </c>
      <c r="AK27" s="76" t="str">
        <f>IF(OR($D27=" ",$E27=" ",$F27=" "),"Enter vessel info",IF(T($H27)&lt;&gt;"","Enter Activity",IF(OR($M27=0,$N27=0),"Enter Run Time",IF((VLOOKUP($F27,'VESSEL FACTORS'!$A$3:$O$5,AK$5,FALSE))="N/A","--",IF($G27=" ",IF(ISERROR(SEARCH("Aux",$E27,1)),($H27*VLOOKUP($F27,'VESSEL FACTORS'!$A$2:$O$5,AK$5,FALSE)*0.0000011023*$M27*$N27*0.82),($H27*VLOOKUP($F27,'VESSEL FACTORS'!$A$2:$O$5,AK$5,FALSE)*0.0000011023*$M27*$N27*1)),IF($G27&lt;21,($H27*VLOOKUP($F27,'VESSEL FACTORS'!$A$2:$O$5,AK$5,FALSE)*0.0000011023*$M27*$N27*VLOOKUP($G27,'VESSEL FACTORS'!$A$16:$L$36,AK$5,FALSE)),($H27*VLOOKUP($F27,'VESSEL FACTORS'!$A$3:$O$5,AK$5,FALSE)*0.0000011023*$M27*$N27*($G27/100))))))))</f>
        <v>Enter vessel info</v>
      </c>
      <c r="AL27" s="67" t="str">
        <f>IF(OR($D27=" ",$E27=" ",$F27=" "),"Enter vessel info",IF(T($H27)&lt;&gt;"","Enter Activity",IF(OR($M27=0,$N27=0),"Enter Run Time",IF((VLOOKUP($F27,'VESSEL FACTORS'!$A$3:$O$5,AL$5,FALSE))="N/A","--",IF($G27=" ",IF(ISERROR(SEARCH("Aux",$E27,1)),($H27*VLOOKUP($F27,'VESSEL FACTORS'!$A$2:$O$5,AL$5,FALSE)*0.0000011023*$M27*$N27*0.82),($H27*VLOOKUP($F27,'VESSEL FACTORS'!$A$2:$O$5,AL$5,FALSE)*0.0000011023*$M27*$N27*1)),IF($G27&lt;21,($H27*VLOOKUP($F27,'VESSEL FACTORS'!$A$2:$O$5,AL$5,FALSE)*0.0000011023*$M27*$N27*VLOOKUP($G27,'VESSEL FACTORS'!$A$16:$L$36,AL$5,FALSE)),($H27*VLOOKUP($F27,'VESSEL FACTORS'!$A$3:$O$5,AL$5,FALSE)*0.0000011023*$M27*$N27*($G27/100))))))))</f>
        <v>Enter vessel info</v>
      </c>
      <c r="AM27" s="315"/>
      <c r="AO27" s="74">
        <f>MONTH(EMISSIONS_1!P27)-MONTH(EMISSIONS_1!O27)+1</f>
        <v>1</v>
      </c>
      <c r="AP27" s="335">
        <f t="shared" si="12"/>
        <v>0</v>
      </c>
      <c r="AQ27" s="336">
        <f t="shared" si="34"/>
        <v>0</v>
      </c>
      <c r="AR27" s="336">
        <f t="shared" si="34"/>
        <v>0</v>
      </c>
      <c r="AS27" s="336">
        <f t="shared" si="34"/>
        <v>0</v>
      </c>
      <c r="AT27" s="336">
        <f t="shared" si="34"/>
        <v>0</v>
      </c>
      <c r="AU27" s="336">
        <f t="shared" si="34"/>
        <v>0</v>
      </c>
      <c r="AV27" s="336">
        <f t="shared" si="34"/>
        <v>0</v>
      </c>
      <c r="AW27" s="336">
        <f t="shared" si="34"/>
        <v>0</v>
      </c>
      <c r="AX27" s="336">
        <f t="shared" si="34"/>
        <v>0</v>
      </c>
      <c r="AY27" s="336">
        <f t="shared" si="34"/>
        <v>0</v>
      </c>
      <c r="AZ27" s="336">
        <f t="shared" si="34"/>
        <v>0</v>
      </c>
      <c r="BA27" s="337">
        <f t="shared" si="34"/>
        <v>0</v>
      </c>
      <c r="BB27" s="335">
        <f t="shared" si="24"/>
        <v>0</v>
      </c>
      <c r="BC27" s="336">
        <f t="shared" si="24"/>
        <v>0</v>
      </c>
      <c r="BD27" s="336">
        <f t="shared" si="24"/>
        <v>0</v>
      </c>
      <c r="BE27" s="336">
        <f t="shared" si="24"/>
        <v>0</v>
      </c>
      <c r="BF27" s="336">
        <f t="shared" si="24"/>
        <v>0</v>
      </c>
      <c r="BG27" s="336">
        <f t="shared" si="24"/>
        <v>0</v>
      </c>
      <c r="BH27" s="336">
        <f t="shared" si="24"/>
        <v>0</v>
      </c>
      <c r="BI27" s="336">
        <f t="shared" si="24"/>
        <v>0</v>
      </c>
      <c r="BJ27" s="336">
        <f t="shared" si="24"/>
        <v>0</v>
      </c>
      <c r="BK27" s="336">
        <f t="shared" si="24"/>
        <v>0</v>
      </c>
      <c r="BL27" s="336">
        <f t="shared" si="24"/>
        <v>0</v>
      </c>
      <c r="BM27" s="337">
        <f t="shared" si="24"/>
        <v>0</v>
      </c>
      <c r="BN27" s="335">
        <f t="shared" si="25"/>
        <v>0</v>
      </c>
      <c r="BO27" s="336">
        <f t="shared" si="25"/>
        <v>0</v>
      </c>
      <c r="BP27" s="336">
        <f t="shared" si="25"/>
        <v>0</v>
      </c>
      <c r="BQ27" s="336">
        <f t="shared" si="25"/>
        <v>0</v>
      </c>
      <c r="BR27" s="336">
        <f t="shared" si="25"/>
        <v>0</v>
      </c>
      <c r="BS27" s="336">
        <f t="shared" si="25"/>
        <v>0</v>
      </c>
      <c r="BT27" s="336">
        <f t="shared" si="25"/>
        <v>0</v>
      </c>
      <c r="BU27" s="336">
        <f t="shared" si="25"/>
        <v>0</v>
      </c>
      <c r="BV27" s="336">
        <f t="shared" si="25"/>
        <v>0</v>
      </c>
      <c r="BW27" s="336">
        <f t="shared" si="25"/>
        <v>0</v>
      </c>
      <c r="BX27" s="336">
        <f t="shared" si="25"/>
        <v>0</v>
      </c>
      <c r="BY27" s="337">
        <f t="shared" si="25"/>
        <v>0</v>
      </c>
      <c r="BZ27" s="335">
        <f t="shared" si="26"/>
        <v>0</v>
      </c>
      <c r="CA27" s="336">
        <f t="shared" si="26"/>
        <v>0</v>
      </c>
      <c r="CB27" s="336">
        <f t="shared" si="26"/>
        <v>0</v>
      </c>
      <c r="CC27" s="336">
        <f t="shared" si="26"/>
        <v>0</v>
      </c>
      <c r="CD27" s="336">
        <f t="shared" si="26"/>
        <v>0</v>
      </c>
      <c r="CE27" s="336">
        <f t="shared" si="26"/>
        <v>0</v>
      </c>
      <c r="CF27" s="336">
        <f t="shared" si="26"/>
        <v>0</v>
      </c>
      <c r="CG27" s="336">
        <f t="shared" si="26"/>
        <v>0</v>
      </c>
      <c r="CH27" s="336">
        <f t="shared" si="26"/>
        <v>0</v>
      </c>
      <c r="CI27" s="336">
        <f t="shared" si="26"/>
        <v>0</v>
      </c>
      <c r="CJ27" s="336">
        <f t="shared" si="26"/>
        <v>0</v>
      </c>
      <c r="CK27" s="337">
        <f t="shared" si="26"/>
        <v>0</v>
      </c>
      <c r="CL27" s="335">
        <f t="shared" si="27"/>
        <v>0</v>
      </c>
      <c r="CM27" s="336">
        <f t="shared" si="27"/>
        <v>0</v>
      </c>
      <c r="CN27" s="336">
        <f t="shared" si="27"/>
        <v>0</v>
      </c>
      <c r="CO27" s="336">
        <f t="shared" si="27"/>
        <v>0</v>
      </c>
      <c r="CP27" s="336">
        <f t="shared" si="27"/>
        <v>0</v>
      </c>
      <c r="CQ27" s="336">
        <f t="shared" si="27"/>
        <v>0</v>
      </c>
      <c r="CR27" s="336">
        <f t="shared" si="27"/>
        <v>0</v>
      </c>
      <c r="CS27" s="336">
        <f t="shared" si="27"/>
        <v>0</v>
      </c>
      <c r="CT27" s="336">
        <f t="shared" si="27"/>
        <v>0</v>
      </c>
      <c r="CU27" s="336">
        <f t="shared" si="27"/>
        <v>0</v>
      </c>
      <c r="CV27" s="336">
        <f t="shared" si="27"/>
        <v>0</v>
      </c>
      <c r="CW27" s="337">
        <f t="shared" si="27"/>
        <v>0</v>
      </c>
      <c r="CX27" s="335">
        <f t="shared" si="28"/>
        <v>0</v>
      </c>
      <c r="CY27" s="336">
        <f t="shared" si="28"/>
        <v>0</v>
      </c>
      <c r="CZ27" s="336">
        <f t="shared" si="28"/>
        <v>0</v>
      </c>
      <c r="DA27" s="336">
        <f t="shared" si="28"/>
        <v>0</v>
      </c>
      <c r="DB27" s="336">
        <f t="shared" si="28"/>
        <v>0</v>
      </c>
      <c r="DC27" s="336">
        <f t="shared" si="28"/>
        <v>0</v>
      </c>
      <c r="DD27" s="336">
        <f t="shared" si="28"/>
        <v>0</v>
      </c>
      <c r="DE27" s="336">
        <f t="shared" si="28"/>
        <v>0</v>
      </c>
      <c r="DF27" s="336">
        <f t="shared" si="28"/>
        <v>0</v>
      </c>
      <c r="DG27" s="336">
        <f t="shared" si="28"/>
        <v>0</v>
      </c>
      <c r="DH27" s="336">
        <f t="shared" si="28"/>
        <v>0</v>
      </c>
      <c r="DI27" s="337">
        <f t="shared" si="28"/>
        <v>0</v>
      </c>
      <c r="DJ27" s="335">
        <f t="shared" si="29"/>
        <v>0</v>
      </c>
      <c r="DK27" s="336">
        <f t="shared" si="29"/>
        <v>0</v>
      </c>
      <c r="DL27" s="336">
        <f t="shared" si="29"/>
        <v>0</v>
      </c>
      <c r="DM27" s="336">
        <f t="shared" si="29"/>
        <v>0</v>
      </c>
      <c r="DN27" s="336">
        <f t="shared" si="29"/>
        <v>0</v>
      </c>
      <c r="DO27" s="336">
        <f t="shared" si="29"/>
        <v>0</v>
      </c>
      <c r="DP27" s="336">
        <f t="shared" si="29"/>
        <v>0</v>
      </c>
      <c r="DQ27" s="336">
        <f t="shared" si="29"/>
        <v>0</v>
      </c>
      <c r="DR27" s="336">
        <f t="shared" si="29"/>
        <v>0</v>
      </c>
      <c r="DS27" s="336">
        <f t="shared" si="29"/>
        <v>0</v>
      </c>
      <c r="DT27" s="336">
        <f t="shared" si="29"/>
        <v>0</v>
      </c>
      <c r="DU27" s="337">
        <f t="shared" si="29"/>
        <v>0</v>
      </c>
      <c r="DV27" s="335">
        <f t="shared" si="30"/>
        <v>0</v>
      </c>
      <c r="DW27" s="336">
        <f t="shared" si="30"/>
        <v>0</v>
      </c>
      <c r="DX27" s="336">
        <f t="shared" si="30"/>
        <v>0</v>
      </c>
      <c r="DY27" s="336">
        <f t="shared" si="30"/>
        <v>0</v>
      </c>
      <c r="DZ27" s="336">
        <f t="shared" si="30"/>
        <v>0</v>
      </c>
      <c r="EA27" s="336">
        <f t="shared" si="30"/>
        <v>0</v>
      </c>
      <c r="EB27" s="336">
        <f t="shared" si="30"/>
        <v>0</v>
      </c>
      <c r="EC27" s="336">
        <f t="shared" si="30"/>
        <v>0</v>
      </c>
      <c r="ED27" s="336">
        <f t="shared" si="30"/>
        <v>0</v>
      </c>
      <c r="EE27" s="336">
        <f t="shared" si="30"/>
        <v>0</v>
      </c>
      <c r="EF27" s="336">
        <f t="shared" si="30"/>
        <v>0</v>
      </c>
      <c r="EG27" s="337">
        <f t="shared" si="30"/>
        <v>0</v>
      </c>
      <c r="EH27" s="335">
        <f t="shared" si="31"/>
        <v>0</v>
      </c>
      <c r="EI27" s="336">
        <f t="shared" si="31"/>
        <v>0</v>
      </c>
      <c r="EJ27" s="336">
        <f t="shared" si="31"/>
        <v>0</v>
      </c>
      <c r="EK27" s="336">
        <f t="shared" si="31"/>
        <v>0</v>
      </c>
      <c r="EL27" s="336">
        <f t="shared" si="31"/>
        <v>0</v>
      </c>
      <c r="EM27" s="336">
        <f t="shared" si="31"/>
        <v>0</v>
      </c>
      <c r="EN27" s="336">
        <f t="shared" si="31"/>
        <v>0</v>
      </c>
      <c r="EO27" s="336">
        <f t="shared" si="31"/>
        <v>0</v>
      </c>
      <c r="EP27" s="336">
        <f t="shared" si="31"/>
        <v>0</v>
      </c>
      <c r="EQ27" s="336">
        <f t="shared" si="31"/>
        <v>0</v>
      </c>
      <c r="ER27" s="336">
        <f t="shared" si="31"/>
        <v>0</v>
      </c>
      <c r="ES27" s="337">
        <f t="shared" si="31"/>
        <v>0</v>
      </c>
      <c r="ET27" s="335">
        <f t="shared" si="32"/>
        <v>0</v>
      </c>
      <c r="EU27" s="336">
        <f t="shared" si="32"/>
        <v>0</v>
      </c>
      <c r="EV27" s="336">
        <f t="shared" si="32"/>
        <v>0</v>
      </c>
      <c r="EW27" s="336">
        <f t="shared" si="32"/>
        <v>0</v>
      </c>
      <c r="EX27" s="336">
        <f t="shared" si="32"/>
        <v>0</v>
      </c>
      <c r="EY27" s="336">
        <f t="shared" si="32"/>
        <v>0</v>
      </c>
      <c r="EZ27" s="336">
        <f t="shared" si="32"/>
        <v>0</v>
      </c>
      <c r="FA27" s="336">
        <f t="shared" si="32"/>
        <v>0</v>
      </c>
      <c r="FB27" s="336">
        <f t="shared" si="32"/>
        <v>0</v>
      </c>
      <c r="FC27" s="336">
        <f t="shared" si="32"/>
        <v>0</v>
      </c>
      <c r="FD27" s="336">
        <f t="shared" si="32"/>
        <v>0</v>
      </c>
      <c r="FE27" s="337">
        <f t="shared" si="32"/>
        <v>0</v>
      </c>
      <c r="FF27" s="335">
        <f t="shared" si="33"/>
        <v>0</v>
      </c>
      <c r="FG27" s="336">
        <f t="shared" si="33"/>
        <v>0</v>
      </c>
      <c r="FH27" s="336">
        <f t="shared" si="33"/>
        <v>0</v>
      </c>
      <c r="FI27" s="336">
        <f t="shared" si="33"/>
        <v>0</v>
      </c>
      <c r="FJ27" s="336">
        <f t="shared" si="33"/>
        <v>0</v>
      </c>
      <c r="FK27" s="336">
        <f t="shared" si="33"/>
        <v>0</v>
      </c>
      <c r="FL27" s="336">
        <f t="shared" si="33"/>
        <v>0</v>
      </c>
      <c r="FM27" s="336">
        <f t="shared" si="33"/>
        <v>0</v>
      </c>
      <c r="FN27" s="336">
        <f t="shared" si="33"/>
        <v>0</v>
      </c>
      <c r="FO27" s="336">
        <f t="shared" si="33"/>
        <v>0</v>
      </c>
      <c r="FP27" s="336">
        <f t="shared" si="33"/>
        <v>0</v>
      </c>
      <c r="FQ27" s="337">
        <f t="shared" si="33"/>
        <v>0</v>
      </c>
    </row>
    <row r="28" spans="1:173" ht="12.75" customHeight="1" x14ac:dyDescent="0.2">
      <c r="A28" s="74" t="str">
        <f t="shared" si="21"/>
        <v xml:space="preserve"> - </v>
      </c>
      <c r="B28" s="112"/>
      <c r="C28" s="171" t="s">
        <v>305</v>
      </c>
      <c r="D28" s="366" t="str">
        <f>IF(ISBLANK(EMISSIONS_3!D28), " ", EMISSIONS_3!D28)</f>
        <v xml:space="preserve"> </v>
      </c>
      <c r="E28" s="366" t="str">
        <f>IF(ISBLANK(EMISSIONS_3!E28), " ", EMISSIONS_3!E28)</f>
        <v xml:space="preserve"> </v>
      </c>
      <c r="F28" s="366" t="str">
        <f>IF(ISBLANK(EMISSIONS_3!F28), " ", EMISSIONS_3!F28)</f>
        <v xml:space="preserve"> </v>
      </c>
      <c r="G28" s="367"/>
      <c r="H28" s="368"/>
      <c r="I28" s="33" t="s">
        <v>299</v>
      </c>
      <c r="J28" s="367"/>
      <c r="K28" s="33">
        <f t="shared" si="22"/>
        <v>1</v>
      </c>
      <c r="L28" s="33">
        <f t="shared" si="23"/>
        <v>0</v>
      </c>
      <c r="M28" s="367">
        <v>0</v>
      </c>
      <c r="N28" s="373">
        <v>0</v>
      </c>
      <c r="O28" s="299"/>
      <c r="P28" s="300"/>
      <c r="Q28" s="73" t="str">
        <f t="shared" si="13"/>
        <v>Enter vessel info</v>
      </c>
      <c r="R28" s="79" t="str">
        <f t="shared" si="14"/>
        <v>Enter vessel info</v>
      </c>
      <c r="S28" s="79" t="str">
        <f t="shared" si="15"/>
        <v>Enter vessel info</v>
      </c>
      <c r="T28" s="79" t="str">
        <f t="shared" si="16"/>
        <v>Enter vessel info</v>
      </c>
      <c r="U28" s="79" t="str">
        <f t="shared" si="17"/>
        <v>Enter vessel info</v>
      </c>
      <c r="V28" s="79" t="str">
        <f t="shared" si="18"/>
        <v>Enter vessel info</v>
      </c>
      <c r="W28" s="79" t="str">
        <f t="shared" si="19"/>
        <v>Enter vessel info</v>
      </c>
      <c r="X28" s="79" t="str">
        <f t="shared" si="20"/>
        <v>Enter vessel info</v>
      </c>
      <c r="Y28" s="78" t="s">
        <v>115</v>
      </c>
      <c r="Z28" s="79" t="s">
        <v>115</v>
      </c>
      <c r="AA28" s="82" t="s">
        <v>115</v>
      </c>
      <c r="AB28" s="76" t="str">
        <f>IF(OR($D28=" ",$E28=" ",$F28=" "),"Enter vessel info",IF(T($H28)&lt;&gt;"","Enter Activity",IF(OR($M28=0,$N28=0),"Enter Run Time",IF((VLOOKUP($F28,'VESSEL FACTORS'!$A$3:$O$5,AB$5,FALSE))="N/A","--",IF($G28=" ",IF(ISERROR(SEARCH("Aux",$E28,1)),($H28*VLOOKUP($F28,'VESSEL FACTORS'!$A$2:$O$5,AB$5,FALSE)*0.0000011023*$M28*$N28*0.82),($H28*VLOOKUP($F28,'VESSEL FACTORS'!$A$2:$O$5,AB$5,FALSE)*0.0000011023*$M28*$N28*1)),IF($G28&lt;21,($H28*VLOOKUP($F28,'VESSEL FACTORS'!$A$2:$O$5,AB$5,FALSE)*0.0000011023*$M28*$N28*VLOOKUP($G28,'VESSEL FACTORS'!$A$16:$L$36,AB$5,FALSE)),($H28*VLOOKUP($F28,'VESSEL FACTORS'!$A$3:$O$5,AB$5,FALSE)*0.0000011023*$M28*$N28*($G28/100))))))))</f>
        <v>Enter vessel info</v>
      </c>
      <c r="AC28" s="76" t="str">
        <f>IF(OR($D28=" ",$E28=" ",$F28=" "),"Enter vessel info",IF(T($H28)&lt;&gt;"","Enter Activity",IF(OR($M28=0,$N28=0),"Enter Run Time",IF((VLOOKUP($F28,'VESSEL FACTORS'!$A$3:$O$5,AC$5,FALSE))="N/A","--",IF($G28=" ",IF(ISERROR(SEARCH("Aux",$E28,1)),($H28*VLOOKUP($F28,'VESSEL FACTORS'!$A$2:$O$5,AC$5,FALSE)*0.0000011023*$M28*$N28*0.82),($H28*VLOOKUP($F28,'VESSEL FACTORS'!$A$2:$O$5,AC$5,FALSE)*0.0000011023*$M28*$N28*1)),IF($G28&lt;21,($H28*VLOOKUP($F28,'VESSEL FACTORS'!$A$2:$O$5,AC$5,FALSE)*0.0000011023*$M28*$N28*VLOOKUP($G28,'VESSEL FACTORS'!$A$16:$L$36,AC$5,FALSE)),($H28*VLOOKUP($F28,'VESSEL FACTORS'!$A$3:$O$5,AC$5,FALSE)*0.0000011023*$M28*$N28*($G28/100))))))))</f>
        <v>Enter vessel info</v>
      </c>
      <c r="AD28" s="76" t="str">
        <f>IF(OR($D28=" ",$E28=" ",$F28=" "),"Enter vessel info",IF(T($H28)&lt;&gt;"","Enter Activity",IF(OR($M28=0,$N28=0),"Enter Run Time",IF((VLOOKUP($F28,'VESSEL FACTORS'!$A$3:$O$5,AD$5,FALSE))="N/A","--",IF($G28=" ",IF(ISERROR(SEARCH("Aux",$E28,1)),($H28*VLOOKUP($F28,'VESSEL FACTORS'!$A$2:$O$5,AD$5,FALSE)*0.0000011023*$M28*$N28*0.82),($H28*VLOOKUP($F28,'VESSEL FACTORS'!$A$2:$O$5,AD$5,FALSE)*0.0000011023*$M28*$N28*1)),IF($G28&lt;21,($H28*VLOOKUP($F28,'VESSEL FACTORS'!$A$2:$O$5,AD$5,FALSE)*0.0000011023*$M28*$N28*VLOOKUP($G28,'VESSEL FACTORS'!$A$16:$L$36,AD$5,FALSE)),($H28*VLOOKUP($F28,'VESSEL FACTORS'!$A$3:$O$5,AD$5,FALSE)*0.0000011023*$M28*$N28*($G28/100))))))))</f>
        <v>Enter vessel info</v>
      </c>
      <c r="AE28" s="76" t="str">
        <f>IF(OR($D28=" ",$E28=" ",$F28=" "),"Enter vessel info",IF(T($H28)&lt;&gt;"","Enter Activity",IF(OR($M28=0,$N28=0),"Enter Run Time",IF((VLOOKUP($F28,'VESSEL FACTORS'!$A$3:$O$5,AE$5,FALSE))="N/A","--",IF($G28=" ",IF(ISERROR(SEARCH("Aux",$E28,1)),($H28*VLOOKUP($F28,'VESSEL FACTORS'!$A$2:$O$5,AE$5,FALSE)*0.0000011023*$M28*$N28*0.82),($H28*VLOOKUP($F28,'VESSEL FACTORS'!$A$2:$O$5,AE$5,FALSE)*0.0000011023*$M28*$N28*1)),IF($G28&lt;21,($H28*VLOOKUP($F28,'VESSEL FACTORS'!$A$2:$O$5,AE$5,FALSE)*0.0000011023*$M28*$N28*VLOOKUP($G28,'VESSEL FACTORS'!$A$16:$L$36,AE$5,FALSE)),($H28*VLOOKUP($F28,'VESSEL FACTORS'!$A$3:$O$5,AE$5,FALSE)*0.0000011023*$M28*$N28*($G28/100))))))))</f>
        <v>Enter vessel info</v>
      </c>
      <c r="AF28" s="76" t="str">
        <f>IF(OR($D28=" ",$E28=" ",$F28=" "),"Enter vessel info",IF(T($H28)&lt;&gt;"","Enter Activity",IF(OR($M28=0,$N28=0),"Enter Run Time",IF((VLOOKUP($F28,'VESSEL FACTORS'!$A$3:$O$5,AF$5,FALSE))="N/A","--",IF($G28=" ",IF(ISERROR(SEARCH("Aux",$E28,1)),($H28*VLOOKUP($F28,'VESSEL FACTORS'!$A$2:$O$5,AF$5,FALSE)*0.0000011023*$M28*$N28*0.82),($H28*VLOOKUP($F28,'VESSEL FACTORS'!$A$2:$O$5,AF$5,FALSE)*0.0000011023*$M28*$N28*1)),IF($G28&lt;21,($H28*VLOOKUP($F28,'VESSEL FACTORS'!$A$2:$O$5,AF$5,FALSE)*0.0000011023*$M28*$N28*VLOOKUP($G28,'VESSEL FACTORS'!$A$16:$L$36,AF$5,FALSE)),($H28*VLOOKUP($F28,'VESSEL FACTORS'!$A$3:$O$5,AF$5,FALSE)*0.0000011023*$M28*$N28*($G28/100))))))))</f>
        <v>Enter vessel info</v>
      </c>
      <c r="AG28" s="76" t="str">
        <f>IF(OR($D28=" ",$E28=" ",$F28=" "),"Enter vessel info",IF(T($H28)&lt;&gt;"","Enter Activity",IF(OR($M28=0,$N28=0),"Enter Run Time",IF((VLOOKUP($F28,'VESSEL FACTORS'!$A$3:$O$5,AG$5,FALSE))="N/A","--",IF($G28=" ",IF(ISERROR(SEARCH("Aux",$E28,1)),($H28*VLOOKUP($F28,'VESSEL FACTORS'!$A$2:$O$5,AG$5,FALSE)*0.0000011023*$M28*$N28*0.82),($H28*VLOOKUP($F28,'VESSEL FACTORS'!$A$2:$O$5,AG$5,FALSE)*0.0000011023*$M28*$N28*1)),IF($G28&lt;21,($H28*VLOOKUP($F28,'VESSEL FACTORS'!$A$2:$O$5,AG$5,FALSE)*0.0000011023*$M28*$N28*VLOOKUP($G28,'VESSEL FACTORS'!$A$16:$L$36,AG$5,FALSE)),($H28*VLOOKUP($F28,'VESSEL FACTORS'!$A$3:$O$5,AG$5,FALSE)*0.0000011023*$M28*$N28*($G28/100))))))))</f>
        <v>Enter vessel info</v>
      </c>
      <c r="AH28" s="76" t="str">
        <f>IF(OR($D28=" ",$E28=" ",$F28=" "),"Enter vessel info",IF(T($H28)&lt;&gt;"","Enter Activity",IF(OR($M28=0,$N28=0),"Enter Run Time",IF((VLOOKUP($F28,'VESSEL FACTORS'!$A$3:$O$5,AH$5,FALSE))="N/A","--",IF($G28=" ",IF(ISERROR(SEARCH("Aux",$E28,1)),($H28*VLOOKUP($F28,'VESSEL FACTORS'!$A$2:$O$5,AH$5,FALSE)*0.0000011023*$M28*$N28*0.82),($H28*VLOOKUP($F28,'VESSEL FACTORS'!$A$2:$O$5,AH$5,FALSE)*0.0000011023*$M28*$N28*1)),IF($G28&lt;21,($H28*VLOOKUP($F28,'VESSEL FACTORS'!$A$2:$O$5,AH$5,FALSE)*0.0000011023*$M28*$N28*VLOOKUP($G28,'VESSEL FACTORS'!$A$16:$L$36,AH$5,FALSE)),($H28*VLOOKUP($F28,'VESSEL FACTORS'!$A$3:$O$5,AH$5,FALSE)*0.0000011023*$M28*$N28*($G28/100))))))))</f>
        <v>Enter vessel info</v>
      </c>
      <c r="AI28" s="76" t="str">
        <f>IF(OR($D28=" ",$E28=" ",$F28=" "),"Enter vessel info",IF(T($H28)&lt;&gt;"","Enter Activity",IF(OR($M28=0,$N28=0),"Enter Run Time",IF((VLOOKUP($F28,'VESSEL FACTORS'!$A$3:$O$5,AI$5,FALSE))="N/A","--",IF($G28=" ",IF(ISERROR(SEARCH("Aux",$E28,1)),($H28*VLOOKUP($F28,'VESSEL FACTORS'!$A$2:$O$5,AI$5,FALSE)*0.0000011023*$M28*$N28*0.82),($H28*VLOOKUP($F28,'VESSEL FACTORS'!$A$2:$O$5,AI$5,FALSE)*0.0000011023*$M28*$N28*1)),IF($G28&lt;21,($H28*VLOOKUP($F28,'VESSEL FACTORS'!$A$2:$O$5,AI$5,FALSE)*0.0000011023*$M28*$N28*VLOOKUP($G28,'VESSEL FACTORS'!$A$16:$L$36,AI$5,FALSE)),($H28*VLOOKUP($F28,'VESSEL FACTORS'!$A$3:$O$5,AI$5,FALSE)*0.0000011023*$M28*$N28*($G28/100))))))))</f>
        <v>Enter vessel info</v>
      </c>
      <c r="AJ28" s="76" t="str">
        <f>IF(OR($D28=" ",$E28=" ",$F28=" "),"Enter vessel info",IF(T($H28)&lt;&gt;"","Enter Activity",IF(OR($M28=0,$N28=0),"Enter Run Time",IF((VLOOKUP($F28,'VESSEL FACTORS'!$A$3:$O$5,AJ$5,FALSE))="N/A","--",IF($G28=" ",IF(ISERROR(SEARCH("Aux",$E28,1)),($H28*VLOOKUP($F28,'VESSEL FACTORS'!$A$2:$O$5,AJ$5,FALSE)*0.0000011023*$M28*$N28*0.82),($H28*VLOOKUP($F28,'VESSEL FACTORS'!$A$2:$O$5,AJ$5,FALSE)*0.0000011023*$M28*$N28*1)),IF($G28&lt;21,($H28*VLOOKUP($F28,'VESSEL FACTORS'!$A$2:$O$5,AJ$5,FALSE)*0.0000011023*$M28*$N28*VLOOKUP($G28,'VESSEL FACTORS'!$A$16:$L$36,AJ$5,FALSE)),($H28*VLOOKUP($F28,'VESSEL FACTORS'!$A$3:$O$5,AJ$5,FALSE)*0.0000011023*$M28*$N28*($G28/100))))))))</f>
        <v>Enter vessel info</v>
      </c>
      <c r="AK28" s="76" t="str">
        <f>IF(OR($D28=" ",$E28=" ",$F28=" "),"Enter vessel info",IF(T($H28)&lt;&gt;"","Enter Activity",IF(OR($M28=0,$N28=0),"Enter Run Time",IF((VLOOKUP($F28,'VESSEL FACTORS'!$A$3:$O$5,AK$5,FALSE))="N/A","--",IF($G28=" ",IF(ISERROR(SEARCH("Aux",$E28,1)),($H28*VLOOKUP($F28,'VESSEL FACTORS'!$A$2:$O$5,AK$5,FALSE)*0.0000011023*$M28*$N28*0.82),($H28*VLOOKUP($F28,'VESSEL FACTORS'!$A$2:$O$5,AK$5,FALSE)*0.0000011023*$M28*$N28*1)),IF($G28&lt;21,($H28*VLOOKUP($F28,'VESSEL FACTORS'!$A$2:$O$5,AK$5,FALSE)*0.0000011023*$M28*$N28*VLOOKUP($G28,'VESSEL FACTORS'!$A$16:$L$36,AK$5,FALSE)),($H28*VLOOKUP($F28,'VESSEL FACTORS'!$A$3:$O$5,AK$5,FALSE)*0.0000011023*$M28*$N28*($G28/100))))))))</f>
        <v>Enter vessel info</v>
      </c>
      <c r="AL28" s="67" t="str">
        <f>IF(OR($D28=" ",$E28=" ",$F28=" "),"Enter vessel info",IF(T($H28)&lt;&gt;"","Enter Activity",IF(OR($M28=0,$N28=0),"Enter Run Time",IF((VLOOKUP($F28,'VESSEL FACTORS'!$A$3:$O$5,AL$5,FALSE))="N/A","--",IF($G28=" ",IF(ISERROR(SEARCH("Aux",$E28,1)),($H28*VLOOKUP($F28,'VESSEL FACTORS'!$A$2:$O$5,AL$5,FALSE)*0.0000011023*$M28*$N28*0.82),($H28*VLOOKUP($F28,'VESSEL FACTORS'!$A$2:$O$5,AL$5,FALSE)*0.0000011023*$M28*$N28*1)),IF($G28&lt;21,($H28*VLOOKUP($F28,'VESSEL FACTORS'!$A$2:$O$5,AL$5,FALSE)*0.0000011023*$M28*$N28*VLOOKUP($G28,'VESSEL FACTORS'!$A$16:$L$36,AL$5,FALSE)),($H28*VLOOKUP($F28,'VESSEL FACTORS'!$A$3:$O$5,AL$5,FALSE)*0.0000011023*$M28*$N28*($G28/100))))))))</f>
        <v>Enter vessel info</v>
      </c>
      <c r="AM28" s="315"/>
      <c r="AO28" s="74">
        <f>MONTH(EMISSIONS_1!P28)-MONTH(EMISSIONS_1!O28)+1</f>
        <v>1</v>
      </c>
      <c r="AP28" s="335">
        <f t="shared" si="12"/>
        <v>0</v>
      </c>
      <c r="AQ28" s="336">
        <f t="shared" si="34"/>
        <v>0</v>
      </c>
      <c r="AR28" s="336">
        <f t="shared" si="34"/>
        <v>0</v>
      </c>
      <c r="AS28" s="336">
        <f t="shared" si="34"/>
        <v>0</v>
      </c>
      <c r="AT28" s="336">
        <f t="shared" si="34"/>
        <v>0</v>
      </c>
      <c r="AU28" s="336">
        <f t="shared" si="34"/>
        <v>0</v>
      </c>
      <c r="AV28" s="336">
        <f t="shared" si="34"/>
        <v>0</v>
      </c>
      <c r="AW28" s="336">
        <f t="shared" si="34"/>
        <v>0</v>
      </c>
      <c r="AX28" s="336">
        <f t="shared" si="34"/>
        <v>0</v>
      </c>
      <c r="AY28" s="336">
        <f t="shared" si="34"/>
        <v>0</v>
      </c>
      <c r="AZ28" s="336">
        <f t="shared" si="34"/>
        <v>0</v>
      </c>
      <c r="BA28" s="337">
        <f t="shared" si="34"/>
        <v>0</v>
      </c>
      <c r="BB28" s="335">
        <f t="shared" si="24"/>
        <v>0</v>
      </c>
      <c r="BC28" s="336">
        <f t="shared" si="24"/>
        <v>0</v>
      </c>
      <c r="BD28" s="336">
        <f t="shared" si="24"/>
        <v>0</v>
      </c>
      <c r="BE28" s="336">
        <f t="shared" si="24"/>
        <v>0</v>
      </c>
      <c r="BF28" s="336">
        <f t="shared" si="24"/>
        <v>0</v>
      </c>
      <c r="BG28" s="336">
        <f t="shared" si="24"/>
        <v>0</v>
      </c>
      <c r="BH28" s="336">
        <f t="shared" si="24"/>
        <v>0</v>
      </c>
      <c r="BI28" s="336">
        <f t="shared" si="24"/>
        <v>0</v>
      </c>
      <c r="BJ28" s="336">
        <f t="shared" si="24"/>
        <v>0</v>
      </c>
      <c r="BK28" s="336">
        <f t="shared" si="24"/>
        <v>0</v>
      </c>
      <c r="BL28" s="336">
        <f t="shared" si="24"/>
        <v>0</v>
      </c>
      <c r="BM28" s="337">
        <f t="shared" si="24"/>
        <v>0</v>
      </c>
      <c r="BN28" s="335">
        <f t="shared" si="25"/>
        <v>0</v>
      </c>
      <c r="BO28" s="336">
        <f t="shared" si="25"/>
        <v>0</v>
      </c>
      <c r="BP28" s="336">
        <f t="shared" si="25"/>
        <v>0</v>
      </c>
      <c r="BQ28" s="336">
        <f t="shared" si="25"/>
        <v>0</v>
      </c>
      <c r="BR28" s="336">
        <f t="shared" si="25"/>
        <v>0</v>
      </c>
      <c r="BS28" s="336">
        <f t="shared" si="25"/>
        <v>0</v>
      </c>
      <c r="BT28" s="336">
        <f t="shared" si="25"/>
        <v>0</v>
      </c>
      <c r="BU28" s="336">
        <f t="shared" si="25"/>
        <v>0</v>
      </c>
      <c r="BV28" s="336">
        <f t="shared" si="25"/>
        <v>0</v>
      </c>
      <c r="BW28" s="336">
        <f t="shared" si="25"/>
        <v>0</v>
      </c>
      <c r="BX28" s="336">
        <f t="shared" si="25"/>
        <v>0</v>
      </c>
      <c r="BY28" s="337">
        <f t="shared" si="25"/>
        <v>0</v>
      </c>
      <c r="BZ28" s="335">
        <f t="shared" si="26"/>
        <v>0</v>
      </c>
      <c r="CA28" s="336">
        <f t="shared" si="26"/>
        <v>0</v>
      </c>
      <c r="CB28" s="336">
        <f t="shared" si="26"/>
        <v>0</v>
      </c>
      <c r="CC28" s="336">
        <f t="shared" si="26"/>
        <v>0</v>
      </c>
      <c r="CD28" s="336">
        <f t="shared" si="26"/>
        <v>0</v>
      </c>
      <c r="CE28" s="336">
        <f t="shared" si="26"/>
        <v>0</v>
      </c>
      <c r="CF28" s="336">
        <f t="shared" si="26"/>
        <v>0</v>
      </c>
      <c r="CG28" s="336">
        <f t="shared" si="26"/>
        <v>0</v>
      </c>
      <c r="CH28" s="336">
        <f t="shared" si="26"/>
        <v>0</v>
      </c>
      <c r="CI28" s="336">
        <f t="shared" si="26"/>
        <v>0</v>
      </c>
      <c r="CJ28" s="336">
        <f t="shared" si="26"/>
        <v>0</v>
      </c>
      <c r="CK28" s="337">
        <f t="shared" si="26"/>
        <v>0</v>
      </c>
      <c r="CL28" s="335">
        <f t="shared" si="27"/>
        <v>0</v>
      </c>
      <c r="CM28" s="336">
        <f t="shared" si="27"/>
        <v>0</v>
      </c>
      <c r="CN28" s="336">
        <f t="shared" si="27"/>
        <v>0</v>
      </c>
      <c r="CO28" s="336">
        <f t="shared" si="27"/>
        <v>0</v>
      </c>
      <c r="CP28" s="336">
        <f t="shared" si="27"/>
        <v>0</v>
      </c>
      <c r="CQ28" s="336">
        <f t="shared" si="27"/>
        <v>0</v>
      </c>
      <c r="CR28" s="336">
        <f t="shared" si="27"/>
        <v>0</v>
      </c>
      <c r="CS28" s="336">
        <f t="shared" si="27"/>
        <v>0</v>
      </c>
      <c r="CT28" s="336">
        <f t="shared" si="27"/>
        <v>0</v>
      </c>
      <c r="CU28" s="336">
        <f t="shared" si="27"/>
        <v>0</v>
      </c>
      <c r="CV28" s="336">
        <f t="shared" si="27"/>
        <v>0</v>
      </c>
      <c r="CW28" s="337">
        <f t="shared" si="27"/>
        <v>0</v>
      </c>
      <c r="CX28" s="335">
        <f t="shared" si="28"/>
        <v>0</v>
      </c>
      <c r="CY28" s="336">
        <f t="shared" si="28"/>
        <v>0</v>
      </c>
      <c r="CZ28" s="336">
        <f t="shared" si="28"/>
        <v>0</v>
      </c>
      <c r="DA28" s="336">
        <f t="shared" si="28"/>
        <v>0</v>
      </c>
      <c r="DB28" s="336">
        <f t="shared" si="28"/>
        <v>0</v>
      </c>
      <c r="DC28" s="336">
        <f t="shared" si="28"/>
        <v>0</v>
      </c>
      <c r="DD28" s="336">
        <f t="shared" si="28"/>
        <v>0</v>
      </c>
      <c r="DE28" s="336">
        <f t="shared" si="28"/>
        <v>0</v>
      </c>
      <c r="DF28" s="336">
        <f t="shared" si="28"/>
        <v>0</v>
      </c>
      <c r="DG28" s="336">
        <f t="shared" si="28"/>
        <v>0</v>
      </c>
      <c r="DH28" s="336">
        <f t="shared" si="28"/>
        <v>0</v>
      </c>
      <c r="DI28" s="337">
        <f t="shared" si="28"/>
        <v>0</v>
      </c>
      <c r="DJ28" s="335">
        <f t="shared" si="29"/>
        <v>0</v>
      </c>
      <c r="DK28" s="336">
        <f t="shared" si="29"/>
        <v>0</v>
      </c>
      <c r="DL28" s="336">
        <f t="shared" si="29"/>
        <v>0</v>
      </c>
      <c r="DM28" s="336">
        <f t="shared" si="29"/>
        <v>0</v>
      </c>
      <c r="DN28" s="336">
        <f t="shared" si="29"/>
        <v>0</v>
      </c>
      <c r="DO28" s="336">
        <f t="shared" si="29"/>
        <v>0</v>
      </c>
      <c r="DP28" s="336">
        <f t="shared" si="29"/>
        <v>0</v>
      </c>
      <c r="DQ28" s="336">
        <f t="shared" si="29"/>
        <v>0</v>
      </c>
      <c r="DR28" s="336">
        <f t="shared" si="29"/>
        <v>0</v>
      </c>
      <c r="DS28" s="336">
        <f t="shared" si="29"/>
        <v>0</v>
      </c>
      <c r="DT28" s="336">
        <f t="shared" si="29"/>
        <v>0</v>
      </c>
      <c r="DU28" s="337">
        <f t="shared" si="29"/>
        <v>0</v>
      </c>
      <c r="DV28" s="335">
        <f t="shared" si="30"/>
        <v>0</v>
      </c>
      <c r="DW28" s="336">
        <f t="shared" si="30"/>
        <v>0</v>
      </c>
      <c r="DX28" s="336">
        <f t="shared" si="30"/>
        <v>0</v>
      </c>
      <c r="DY28" s="336">
        <f t="shared" si="30"/>
        <v>0</v>
      </c>
      <c r="DZ28" s="336">
        <f t="shared" si="30"/>
        <v>0</v>
      </c>
      <c r="EA28" s="336">
        <f t="shared" si="30"/>
        <v>0</v>
      </c>
      <c r="EB28" s="336">
        <f t="shared" si="30"/>
        <v>0</v>
      </c>
      <c r="EC28" s="336">
        <f t="shared" si="30"/>
        <v>0</v>
      </c>
      <c r="ED28" s="336">
        <f t="shared" si="30"/>
        <v>0</v>
      </c>
      <c r="EE28" s="336">
        <f t="shared" si="30"/>
        <v>0</v>
      </c>
      <c r="EF28" s="336">
        <f t="shared" si="30"/>
        <v>0</v>
      </c>
      <c r="EG28" s="337">
        <f t="shared" si="30"/>
        <v>0</v>
      </c>
      <c r="EH28" s="335">
        <f t="shared" si="31"/>
        <v>0</v>
      </c>
      <c r="EI28" s="336">
        <f t="shared" si="31"/>
        <v>0</v>
      </c>
      <c r="EJ28" s="336">
        <f t="shared" si="31"/>
        <v>0</v>
      </c>
      <c r="EK28" s="336">
        <f t="shared" si="31"/>
        <v>0</v>
      </c>
      <c r="EL28" s="336">
        <f t="shared" si="31"/>
        <v>0</v>
      </c>
      <c r="EM28" s="336">
        <f t="shared" si="31"/>
        <v>0</v>
      </c>
      <c r="EN28" s="336">
        <f t="shared" si="31"/>
        <v>0</v>
      </c>
      <c r="EO28" s="336">
        <f t="shared" si="31"/>
        <v>0</v>
      </c>
      <c r="EP28" s="336">
        <f t="shared" si="31"/>
        <v>0</v>
      </c>
      <c r="EQ28" s="336">
        <f t="shared" si="31"/>
        <v>0</v>
      </c>
      <c r="ER28" s="336">
        <f t="shared" si="31"/>
        <v>0</v>
      </c>
      <c r="ES28" s="337">
        <f t="shared" si="31"/>
        <v>0</v>
      </c>
      <c r="ET28" s="335">
        <f t="shared" si="32"/>
        <v>0</v>
      </c>
      <c r="EU28" s="336">
        <f t="shared" si="32"/>
        <v>0</v>
      </c>
      <c r="EV28" s="336">
        <f t="shared" si="32"/>
        <v>0</v>
      </c>
      <c r="EW28" s="336">
        <f t="shared" si="32"/>
        <v>0</v>
      </c>
      <c r="EX28" s="336">
        <f t="shared" si="32"/>
        <v>0</v>
      </c>
      <c r="EY28" s="336">
        <f t="shared" si="32"/>
        <v>0</v>
      </c>
      <c r="EZ28" s="336">
        <f t="shared" si="32"/>
        <v>0</v>
      </c>
      <c r="FA28" s="336">
        <f t="shared" si="32"/>
        <v>0</v>
      </c>
      <c r="FB28" s="336">
        <f t="shared" si="32"/>
        <v>0</v>
      </c>
      <c r="FC28" s="336">
        <f t="shared" si="32"/>
        <v>0</v>
      </c>
      <c r="FD28" s="336">
        <f t="shared" si="32"/>
        <v>0</v>
      </c>
      <c r="FE28" s="337">
        <f t="shared" si="32"/>
        <v>0</v>
      </c>
      <c r="FF28" s="335">
        <f t="shared" si="33"/>
        <v>0</v>
      </c>
      <c r="FG28" s="336">
        <f t="shared" si="33"/>
        <v>0</v>
      </c>
      <c r="FH28" s="336">
        <f t="shared" si="33"/>
        <v>0</v>
      </c>
      <c r="FI28" s="336">
        <f t="shared" si="33"/>
        <v>0</v>
      </c>
      <c r="FJ28" s="336">
        <f t="shared" si="33"/>
        <v>0</v>
      </c>
      <c r="FK28" s="336">
        <f t="shared" si="33"/>
        <v>0</v>
      </c>
      <c r="FL28" s="336">
        <f t="shared" si="33"/>
        <v>0</v>
      </c>
      <c r="FM28" s="336">
        <f t="shared" si="33"/>
        <v>0</v>
      </c>
      <c r="FN28" s="336">
        <f t="shared" si="33"/>
        <v>0</v>
      </c>
      <c r="FO28" s="336">
        <f t="shared" si="33"/>
        <v>0</v>
      </c>
      <c r="FP28" s="336">
        <f t="shared" si="33"/>
        <v>0</v>
      </c>
      <c r="FQ28" s="337">
        <f t="shared" si="33"/>
        <v>0</v>
      </c>
    </row>
    <row r="29" spans="1:173" ht="12.75" customHeight="1" x14ac:dyDescent="0.2">
      <c r="A29" s="74" t="str">
        <f t="shared" si="21"/>
        <v xml:space="preserve"> - </v>
      </c>
      <c r="B29" s="112"/>
      <c r="C29" s="171" t="s">
        <v>305</v>
      </c>
      <c r="D29" s="366" t="str">
        <f>IF(ISBLANK(EMISSIONS_3!D29), " ", EMISSIONS_3!D29)</f>
        <v xml:space="preserve"> </v>
      </c>
      <c r="E29" s="366" t="str">
        <f>IF(ISBLANK(EMISSIONS_3!E29), " ", EMISSIONS_3!E29)</f>
        <v xml:space="preserve"> </v>
      </c>
      <c r="F29" s="366" t="str">
        <f>IF(ISBLANK(EMISSIONS_3!F29), " ", EMISSIONS_3!F29)</f>
        <v xml:space="preserve"> </v>
      </c>
      <c r="G29" s="367"/>
      <c r="H29" s="368"/>
      <c r="I29" s="33" t="s">
        <v>299</v>
      </c>
      <c r="J29" s="367"/>
      <c r="K29" s="33">
        <f t="shared" si="22"/>
        <v>1</v>
      </c>
      <c r="L29" s="33">
        <f t="shared" si="23"/>
        <v>0</v>
      </c>
      <c r="M29" s="367">
        <v>0</v>
      </c>
      <c r="N29" s="373">
        <v>0</v>
      </c>
      <c r="O29" s="299"/>
      <c r="P29" s="300"/>
      <c r="Q29" s="73" t="str">
        <f t="shared" si="13"/>
        <v>Enter vessel info</v>
      </c>
      <c r="R29" s="79" t="str">
        <f t="shared" si="14"/>
        <v>Enter vessel info</v>
      </c>
      <c r="S29" s="79" t="str">
        <f t="shared" si="15"/>
        <v>Enter vessel info</v>
      </c>
      <c r="T29" s="79" t="str">
        <f t="shared" si="16"/>
        <v>Enter vessel info</v>
      </c>
      <c r="U29" s="79" t="str">
        <f t="shared" si="17"/>
        <v>Enter vessel info</v>
      </c>
      <c r="V29" s="79" t="str">
        <f t="shared" si="18"/>
        <v>Enter vessel info</v>
      </c>
      <c r="W29" s="79" t="str">
        <f t="shared" si="19"/>
        <v>Enter vessel info</v>
      </c>
      <c r="X29" s="79" t="str">
        <f t="shared" si="20"/>
        <v>Enter vessel info</v>
      </c>
      <c r="Y29" s="78" t="s">
        <v>115</v>
      </c>
      <c r="Z29" s="79" t="s">
        <v>115</v>
      </c>
      <c r="AA29" s="82" t="s">
        <v>115</v>
      </c>
      <c r="AB29" s="76" t="str">
        <f>IF(OR($D29=" ",$E29=" ",$F29=" "),"Enter vessel info",IF(T($H29)&lt;&gt;"","Enter Activity",IF(OR($M29=0,$N29=0),"Enter Run Time",IF((VLOOKUP($F29,'VESSEL FACTORS'!$A$3:$O$5,AB$5,FALSE))="N/A","--",IF($G29=" ",IF(ISERROR(SEARCH("Aux",$E29,1)),($H29*VLOOKUP($F29,'VESSEL FACTORS'!$A$2:$O$5,AB$5,FALSE)*0.0000011023*$M29*$N29*0.82),($H29*VLOOKUP($F29,'VESSEL FACTORS'!$A$2:$O$5,AB$5,FALSE)*0.0000011023*$M29*$N29*1)),IF($G29&lt;21,($H29*VLOOKUP($F29,'VESSEL FACTORS'!$A$2:$O$5,AB$5,FALSE)*0.0000011023*$M29*$N29*VLOOKUP($G29,'VESSEL FACTORS'!$A$16:$L$36,AB$5,FALSE)),($H29*VLOOKUP($F29,'VESSEL FACTORS'!$A$3:$O$5,AB$5,FALSE)*0.0000011023*$M29*$N29*($G29/100))))))))</f>
        <v>Enter vessel info</v>
      </c>
      <c r="AC29" s="76" t="str">
        <f>IF(OR($D29=" ",$E29=" ",$F29=" "),"Enter vessel info",IF(T($H29)&lt;&gt;"","Enter Activity",IF(OR($M29=0,$N29=0),"Enter Run Time",IF((VLOOKUP($F29,'VESSEL FACTORS'!$A$3:$O$5,AC$5,FALSE))="N/A","--",IF($G29=" ",IF(ISERROR(SEARCH("Aux",$E29,1)),($H29*VLOOKUP($F29,'VESSEL FACTORS'!$A$2:$O$5,AC$5,FALSE)*0.0000011023*$M29*$N29*0.82),($H29*VLOOKUP($F29,'VESSEL FACTORS'!$A$2:$O$5,AC$5,FALSE)*0.0000011023*$M29*$N29*1)),IF($G29&lt;21,($H29*VLOOKUP($F29,'VESSEL FACTORS'!$A$2:$O$5,AC$5,FALSE)*0.0000011023*$M29*$N29*VLOOKUP($G29,'VESSEL FACTORS'!$A$16:$L$36,AC$5,FALSE)),($H29*VLOOKUP($F29,'VESSEL FACTORS'!$A$3:$O$5,AC$5,FALSE)*0.0000011023*$M29*$N29*($G29/100))))))))</f>
        <v>Enter vessel info</v>
      </c>
      <c r="AD29" s="76" t="str">
        <f>IF(OR($D29=" ",$E29=" ",$F29=" "),"Enter vessel info",IF(T($H29)&lt;&gt;"","Enter Activity",IF(OR($M29=0,$N29=0),"Enter Run Time",IF((VLOOKUP($F29,'VESSEL FACTORS'!$A$3:$O$5,AD$5,FALSE))="N/A","--",IF($G29=" ",IF(ISERROR(SEARCH("Aux",$E29,1)),($H29*VLOOKUP($F29,'VESSEL FACTORS'!$A$2:$O$5,AD$5,FALSE)*0.0000011023*$M29*$N29*0.82),($H29*VLOOKUP($F29,'VESSEL FACTORS'!$A$2:$O$5,AD$5,FALSE)*0.0000011023*$M29*$N29*1)),IF($G29&lt;21,($H29*VLOOKUP($F29,'VESSEL FACTORS'!$A$2:$O$5,AD$5,FALSE)*0.0000011023*$M29*$N29*VLOOKUP($G29,'VESSEL FACTORS'!$A$16:$L$36,AD$5,FALSE)),($H29*VLOOKUP($F29,'VESSEL FACTORS'!$A$3:$O$5,AD$5,FALSE)*0.0000011023*$M29*$N29*($G29/100))))))))</f>
        <v>Enter vessel info</v>
      </c>
      <c r="AE29" s="76" t="str">
        <f>IF(OR($D29=" ",$E29=" ",$F29=" "),"Enter vessel info",IF(T($H29)&lt;&gt;"","Enter Activity",IF(OR($M29=0,$N29=0),"Enter Run Time",IF((VLOOKUP($F29,'VESSEL FACTORS'!$A$3:$O$5,AE$5,FALSE))="N/A","--",IF($G29=" ",IF(ISERROR(SEARCH("Aux",$E29,1)),($H29*VLOOKUP($F29,'VESSEL FACTORS'!$A$2:$O$5,AE$5,FALSE)*0.0000011023*$M29*$N29*0.82),($H29*VLOOKUP($F29,'VESSEL FACTORS'!$A$2:$O$5,AE$5,FALSE)*0.0000011023*$M29*$N29*1)),IF($G29&lt;21,($H29*VLOOKUP($F29,'VESSEL FACTORS'!$A$2:$O$5,AE$5,FALSE)*0.0000011023*$M29*$N29*VLOOKUP($G29,'VESSEL FACTORS'!$A$16:$L$36,AE$5,FALSE)),($H29*VLOOKUP($F29,'VESSEL FACTORS'!$A$3:$O$5,AE$5,FALSE)*0.0000011023*$M29*$N29*($G29/100))))))))</f>
        <v>Enter vessel info</v>
      </c>
      <c r="AF29" s="76" t="str">
        <f>IF(OR($D29=" ",$E29=" ",$F29=" "),"Enter vessel info",IF(T($H29)&lt;&gt;"","Enter Activity",IF(OR($M29=0,$N29=0),"Enter Run Time",IF((VLOOKUP($F29,'VESSEL FACTORS'!$A$3:$O$5,AF$5,FALSE))="N/A","--",IF($G29=" ",IF(ISERROR(SEARCH("Aux",$E29,1)),($H29*VLOOKUP($F29,'VESSEL FACTORS'!$A$2:$O$5,AF$5,FALSE)*0.0000011023*$M29*$N29*0.82),($H29*VLOOKUP($F29,'VESSEL FACTORS'!$A$2:$O$5,AF$5,FALSE)*0.0000011023*$M29*$N29*1)),IF($G29&lt;21,($H29*VLOOKUP($F29,'VESSEL FACTORS'!$A$2:$O$5,AF$5,FALSE)*0.0000011023*$M29*$N29*VLOOKUP($G29,'VESSEL FACTORS'!$A$16:$L$36,AF$5,FALSE)),($H29*VLOOKUP($F29,'VESSEL FACTORS'!$A$3:$O$5,AF$5,FALSE)*0.0000011023*$M29*$N29*($G29/100))))))))</f>
        <v>Enter vessel info</v>
      </c>
      <c r="AG29" s="76" t="str">
        <f>IF(OR($D29=" ",$E29=" ",$F29=" "),"Enter vessel info",IF(T($H29)&lt;&gt;"","Enter Activity",IF(OR($M29=0,$N29=0),"Enter Run Time",IF((VLOOKUP($F29,'VESSEL FACTORS'!$A$3:$O$5,AG$5,FALSE))="N/A","--",IF($G29=" ",IF(ISERROR(SEARCH("Aux",$E29,1)),($H29*VLOOKUP($F29,'VESSEL FACTORS'!$A$2:$O$5,AG$5,FALSE)*0.0000011023*$M29*$N29*0.82),($H29*VLOOKUP($F29,'VESSEL FACTORS'!$A$2:$O$5,AG$5,FALSE)*0.0000011023*$M29*$N29*1)),IF($G29&lt;21,($H29*VLOOKUP($F29,'VESSEL FACTORS'!$A$2:$O$5,AG$5,FALSE)*0.0000011023*$M29*$N29*VLOOKUP($G29,'VESSEL FACTORS'!$A$16:$L$36,AG$5,FALSE)),($H29*VLOOKUP($F29,'VESSEL FACTORS'!$A$3:$O$5,AG$5,FALSE)*0.0000011023*$M29*$N29*($G29/100))))))))</f>
        <v>Enter vessel info</v>
      </c>
      <c r="AH29" s="76" t="str">
        <f>IF(OR($D29=" ",$E29=" ",$F29=" "),"Enter vessel info",IF(T($H29)&lt;&gt;"","Enter Activity",IF(OR($M29=0,$N29=0),"Enter Run Time",IF((VLOOKUP($F29,'VESSEL FACTORS'!$A$3:$O$5,AH$5,FALSE))="N/A","--",IF($G29=" ",IF(ISERROR(SEARCH("Aux",$E29,1)),($H29*VLOOKUP($F29,'VESSEL FACTORS'!$A$2:$O$5,AH$5,FALSE)*0.0000011023*$M29*$N29*0.82),($H29*VLOOKUP($F29,'VESSEL FACTORS'!$A$2:$O$5,AH$5,FALSE)*0.0000011023*$M29*$N29*1)),IF($G29&lt;21,($H29*VLOOKUP($F29,'VESSEL FACTORS'!$A$2:$O$5,AH$5,FALSE)*0.0000011023*$M29*$N29*VLOOKUP($G29,'VESSEL FACTORS'!$A$16:$L$36,AH$5,FALSE)),($H29*VLOOKUP($F29,'VESSEL FACTORS'!$A$3:$O$5,AH$5,FALSE)*0.0000011023*$M29*$N29*($G29/100))))))))</f>
        <v>Enter vessel info</v>
      </c>
      <c r="AI29" s="76" t="str">
        <f>IF(OR($D29=" ",$E29=" ",$F29=" "),"Enter vessel info",IF(T($H29)&lt;&gt;"","Enter Activity",IF(OR($M29=0,$N29=0),"Enter Run Time",IF((VLOOKUP($F29,'VESSEL FACTORS'!$A$3:$O$5,AI$5,FALSE))="N/A","--",IF($G29=" ",IF(ISERROR(SEARCH("Aux",$E29,1)),($H29*VLOOKUP($F29,'VESSEL FACTORS'!$A$2:$O$5,AI$5,FALSE)*0.0000011023*$M29*$N29*0.82),($H29*VLOOKUP($F29,'VESSEL FACTORS'!$A$2:$O$5,AI$5,FALSE)*0.0000011023*$M29*$N29*1)),IF($G29&lt;21,($H29*VLOOKUP($F29,'VESSEL FACTORS'!$A$2:$O$5,AI$5,FALSE)*0.0000011023*$M29*$N29*VLOOKUP($G29,'VESSEL FACTORS'!$A$16:$L$36,AI$5,FALSE)),($H29*VLOOKUP($F29,'VESSEL FACTORS'!$A$3:$O$5,AI$5,FALSE)*0.0000011023*$M29*$N29*($G29/100))))))))</f>
        <v>Enter vessel info</v>
      </c>
      <c r="AJ29" s="76" t="str">
        <f>IF(OR($D29=" ",$E29=" ",$F29=" "),"Enter vessel info",IF(T($H29)&lt;&gt;"","Enter Activity",IF(OR($M29=0,$N29=0),"Enter Run Time",IF((VLOOKUP($F29,'VESSEL FACTORS'!$A$3:$O$5,AJ$5,FALSE))="N/A","--",IF($G29=" ",IF(ISERROR(SEARCH("Aux",$E29,1)),($H29*VLOOKUP($F29,'VESSEL FACTORS'!$A$2:$O$5,AJ$5,FALSE)*0.0000011023*$M29*$N29*0.82),($H29*VLOOKUP($F29,'VESSEL FACTORS'!$A$2:$O$5,AJ$5,FALSE)*0.0000011023*$M29*$N29*1)),IF($G29&lt;21,($H29*VLOOKUP($F29,'VESSEL FACTORS'!$A$2:$O$5,AJ$5,FALSE)*0.0000011023*$M29*$N29*VLOOKUP($G29,'VESSEL FACTORS'!$A$16:$L$36,AJ$5,FALSE)),($H29*VLOOKUP($F29,'VESSEL FACTORS'!$A$3:$O$5,AJ$5,FALSE)*0.0000011023*$M29*$N29*($G29/100))))))))</f>
        <v>Enter vessel info</v>
      </c>
      <c r="AK29" s="76" t="str">
        <f>IF(OR($D29=" ",$E29=" ",$F29=" "),"Enter vessel info",IF(T($H29)&lt;&gt;"","Enter Activity",IF(OR($M29=0,$N29=0),"Enter Run Time",IF((VLOOKUP($F29,'VESSEL FACTORS'!$A$3:$O$5,AK$5,FALSE))="N/A","--",IF($G29=" ",IF(ISERROR(SEARCH("Aux",$E29,1)),($H29*VLOOKUP($F29,'VESSEL FACTORS'!$A$2:$O$5,AK$5,FALSE)*0.0000011023*$M29*$N29*0.82),($H29*VLOOKUP($F29,'VESSEL FACTORS'!$A$2:$O$5,AK$5,FALSE)*0.0000011023*$M29*$N29*1)),IF($G29&lt;21,($H29*VLOOKUP($F29,'VESSEL FACTORS'!$A$2:$O$5,AK$5,FALSE)*0.0000011023*$M29*$N29*VLOOKUP($G29,'VESSEL FACTORS'!$A$16:$L$36,AK$5,FALSE)),($H29*VLOOKUP($F29,'VESSEL FACTORS'!$A$3:$O$5,AK$5,FALSE)*0.0000011023*$M29*$N29*($G29/100))))))))</f>
        <v>Enter vessel info</v>
      </c>
      <c r="AL29" s="67" t="str">
        <f>IF(OR($D29=" ",$E29=" ",$F29=" "),"Enter vessel info",IF(T($H29)&lt;&gt;"","Enter Activity",IF(OR($M29=0,$N29=0),"Enter Run Time",IF((VLOOKUP($F29,'VESSEL FACTORS'!$A$3:$O$5,AL$5,FALSE))="N/A","--",IF($G29=" ",IF(ISERROR(SEARCH("Aux",$E29,1)),($H29*VLOOKUP($F29,'VESSEL FACTORS'!$A$2:$O$5,AL$5,FALSE)*0.0000011023*$M29*$N29*0.82),($H29*VLOOKUP($F29,'VESSEL FACTORS'!$A$2:$O$5,AL$5,FALSE)*0.0000011023*$M29*$N29*1)),IF($G29&lt;21,($H29*VLOOKUP($F29,'VESSEL FACTORS'!$A$2:$O$5,AL$5,FALSE)*0.0000011023*$M29*$N29*VLOOKUP($G29,'VESSEL FACTORS'!$A$16:$L$36,AL$5,FALSE)),($H29*VLOOKUP($F29,'VESSEL FACTORS'!$A$3:$O$5,AL$5,FALSE)*0.0000011023*$M29*$N29*($G29/100))))))))</f>
        <v>Enter vessel info</v>
      </c>
      <c r="AM29" s="315"/>
      <c r="AO29" s="74">
        <f>MONTH(EMISSIONS_1!P29)-MONTH(EMISSIONS_1!O29)+1</f>
        <v>1</v>
      </c>
      <c r="AP29" s="335">
        <f t="shared" si="12"/>
        <v>0</v>
      </c>
      <c r="AQ29" s="336">
        <f t="shared" si="34"/>
        <v>0</v>
      </c>
      <c r="AR29" s="336">
        <f t="shared" si="34"/>
        <v>0</v>
      </c>
      <c r="AS29" s="336">
        <f t="shared" si="34"/>
        <v>0</v>
      </c>
      <c r="AT29" s="336">
        <f t="shared" si="34"/>
        <v>0</v>
      </c>
      <c r="AU29" s="336">
        <f t="shared" si="34"/>
        <v>0</v>
      </c>
      <c r="AV29" s="336">
        <f t="shared" si="34"/>
        <v>0</v>
      </c>
      <c r="AW29" s="336">
        <f t="shared" si="34"/>
        <v>0</v>
      </c>
      <c r="AX29" s="336">
        <f t="shared" si="34"/>
        <v>0</v>
      </c>
      <c r="AY29" s="336">
        <f t="shared" si="34"/>
        <v>0</v>
      </c>
      <c r="AZ29" s="336">
        <f t="shared" si="34"/>
        <v>0</v>
      </c>
      <c r="BA29" s="337">
        <f t="shared" si="34"/>
        <v>0</v>
      </c>
      <c r="BB29" s="335">
        <f t="shared" si="24"/>
        <v>0</v>
      </c>
      <c r="BC29" s="336">
        <f t="shared" si="24"/>
        <v>0</v>
      </c>
      <c r="BD29" s="336">
        <f t="shared" si="24"/>
        <v>0</v>
      </c>
      <c r="BE29" s="336">
        <f t="shared" si="24"/>
        <v>0</v>
      </c>
      <c r="BF29" s="336">
        <f t="shared" si="24"/>
        <v>0</v>
      </c>
      <c r="BG29" s="336">
        <f t="shared" si="24"/>
        <v>0</v>
      </c>
      <c r="BH29" s="336">
        <f t="shared" si="24"/>
        <v>0</v>
      </c>
      <c r="BI29" s="336">
        <f t="shared" si="24"/>
        <v>0</v>
      </c>
      <c r="BJ29" s="336">
        <f t="shared" si="24"/>
        <v>0</v>
      </c>
      <c r="BK29" s="336">
        <f t="shared" si="24"/>
        <v>0</v>
      </c>
      <c r="BL29" s="336">
        <f t="shared" si="24"/>
        <v>0</v>
      </c>
      <c r="BM29" s="337">
        <f t="shared" si="24"/>
        <v>0</v>
      </c>
      <c r="BN29" s="335">
        <f t="shared" si="25"/>
        <v>0</v>
      </c>
      <c r="BO29" s="336">
        <f t="shared" si="25"/>
        <v>0</v>
      </c>
      <c r="BP29" s="336">
        <f t="shared" si="25"/>
        <v>0</v>
      </c>
      <c r="BQ29" s="336">
        <f t="shared" si="25"/>
        <v>0</v>
      </c>
      <c r="BR29" s="336">
        <f t="shared" si="25"/>
        <v>0</v>
      </c>
      <c r="BS29" s="336">
        <f t="shared" si="25"/>
        <v>0</v>
      </c>
      <c r="BT29" s="336">
        <f t="shared" si="25"/>
        <v>0</v>
      </c>
      <c r="BU29" s="336">
        <f t="shared" si="25"/>
        <v>0</v>
      </c>
      <c r="BV29" s="336">
        <f t="shared" si="25"/>
        <v>0</v>
      </c>
      <c r="BW29" s="336">
        <f t="shared" si="25"/>
        <v>0</v>
      </c>
      <c r="BX29" s="336">
        <f t="shared" si="25"/>
        <v>0</v>
      </c>
      <c r="BY29" s="337">
        <f t="shared" si="25"/>
        <v>0</v>
      </c>
      <c r="BZ29" s="335">
        <f t="shared" si="26"/>
        <v>0</v>
      </c>
      <c r="CA29" s="336">
        <f t="shared" si="26"/>
        <v>0</v>
      </c>
      <c r="CB29" s="336">
        <f t="shared" si="26"/>
        <v>0</v>
      </c>
      <c r="CC29" s="336">
        <f t="shared" si="26"/>
        <v>0</v>
      </c>
      <c r="CD29" s="336">
        <f t="shared" si="26"/>
        <v>0</v>
      </c>
      <c r="CE29" s="336">
        <f t="shared" si="26"/>
        <v>0</v>
      </c>
      <c r="CF29" s="336">
        <f t="shared" si="26"/>
        <v>0</v>
      </c>
      <c r="CG29" s="336">
        <f t="shared" si="26"/>
        <v>0</v>
      </c>
      <c r="CH29" s="336">
        <f t="shared" si="26"/>
        <v>0</v>
      </c>
      <c r="CI29" s="336">
        <f t="shared" si="26"/>
        <v>0</v>
      </c>
      <c r="CJ29" s="336">
        <f t="shared" si="26"/>
        <v>0</v>
      </c>
      <c r="CK29" s="337">
        <f t="shared" si="26"/>
        <v>0</v>
      </c>
      <c r="CL29" s="335">
        <f t="shared" si="27"/>
        <v>0</v>
      </c>
      <c r="CM29" s="336">
        <f t="shared" si="27"/>
        <v>0</v>
      </c>
      <c r="CN29" s="336">
        <f t="shared" si="27"/>
        <v>0</v>
      </c>
      <c r="CO29" s="336">
        <f t="shared" si="27"/>
        <v>0</v>
      </c>
      <c r="CP29" s="336">
        <f t="shared" si="27"/>
        <v>0</v>
      </c>
      <c r="CQ29" s="336">
        <f t="shared" si="27"/>
        <v>0</v>
      </c>
      <c r="CR29" s="336">
        <f t="shared" si="27"/>
        <v>0</v>
      </c>
      <c r="CS29" s="336">
        <f t="shared" si="27"/>
        <v>0</v>
      </c>
      <c r="CT29" s="336">
        <f t="shared" si="27"/>
        <v>0</v>
      </c>
      <c r="CU29" s="336">
        <f t="shared" si="27"/>
        <v>0</v>
      </c>
      <c r="CV29" s="336">
        <f t="shared" si="27"/>
        <v>0</v>
      </c>
      <c r="CW29" s="337">
        <f t="shared" si="27"/>
        <v>0</v>
      </c>
      <c r="CX29" s="335">
        <f t="shared" si="28"/>
        <v>0</v>
      </c>
      <c r="CY29" s="336">
        <f t="shared" si="28"/>
        <v>0</v>
      </c>
      <c r="CZ29" s="336">
        <f t="shared" si="28"/>
        <v>0</v>
      </c>
      <c r="DA29" s="336">
        <f t="shared" si="28"/>
        <v>0</v>
      </c>
      <c r="DB29" s="336">
        <f t="shared" si="28"/>
        <v>0</v>
      </c>
      <c r="DC29" s="336">
        <f t="shared" si="28"/>
        <v>0</v>
      </c>
      <c r="DD29" s="336">
        <f t="shared" si="28"/>
        <v>0</v>
      </c>
      <c r="DE29" s="336">
        <f t="shared" si="28"/>
        <v>0</v>
      </c>
      <c r="DF29" s="336">
        <f t="shared" si="28"/>
        <v>0</v>
      </c>
      <c r="DG29" s="336">
        <f t="shared" si="28"/>
        <v>0</v>
      </c>
      <c r="DH29" s="336">
        <f t="shared" si="28"/>
        <v>0</v>
      </c>
      <c r="DI29" s="337">
        <f t="shared" si="28"/>
        <v>0</v>
      </c>
      <c r="DJ29" s="335">
        <f t="shared" si="29"/>
        <v>0</v>
      </c>
      <c r="DK29" s="336">
        <f t="shared" si="29"/>
        <v>0</v>
      </c>
      <c r="DL29" s="336">
        <f t="shared" si="29"/>
        <v>0</v>
      </c>
      <c r="DM29" s="336">
        <f t="shared" si="29"/>
        <v>0</v>
      </c>
      <c r="DN29" s="336">
        <f t="shared" si="29"/>
        <v>0</v>
      </c>
      <c r="DO29" s="336">
        <f t="shared" si="29"/>
        <v>0</v>
      </c>
      <c r="DP29" s="336">
        <f t="shared" si="29"/>
        <v>0</v>
      </c>
      <c r="DQ29" s="336">
        <f t="shared" si="29"/>
        <v>0</v>
      </c>
      <c r="DR29" s="336">
        <f t="shared" si="29"/>
        <v>0</v>
      </c>
      <c r="DS29" s="336">
        <f t="shared" si="29"/>
        <v>0</v>
      </c>
      <c r="DT29" s="336">
        <f t="shared" si="29"/>
        <v>0</v>
      </c>
      <c r="DU29" s="337">
        <f t="shared" si="29"/>
        <v>0</v>
      </c>
      <c r="DV29" s="335">
        <f t="shared" si="30"/>
        <v>0</v>
      </c>
      <c r="DW29" s="336">
        <f t="shared" si="30"/>
        <v>0</v>
      </c>
      <c r="DX29" s="336">
        <f t="shared" si="30"/>
        <v>0</v>
      </c>
      <c r="DY29" s="336">
        <f t="shared" si="30"/>
        <v>0</v>
      </c>
      <c r="DZ29" s="336">
        <f t="shared" si="30"/>
        <v>0</v>
      </c>
      <c r="EA29" s="336">
        <f t="shared" si="30"/>
        <v>0</v>
      </c>
      <c r="EB29" s="336">
        <f t="shared" si="30"/>
        <v>0</v>
      </c>
      <c r="EC29" s="336">
        <f t="shared" si="30"/>
        <v>0</v>
      </c>
      <c r="ED29" s="336">
        <f t="shared" si="30"/>
        <v>0</v>
      </c>
      <c r="EE29" s="336">
        <f t="shared" si="30"/>
        <v>0</v>
      </c>
      <c r="EF29" s="336">
        <f t="shared" si="30"/>
        <v>0</v>
      </c>
      <c r="EG29" s="337">
        <f t="shared" si="30"/>
        <v>0</v>
      </c>
      <c r="EH29" s="335">
        <f t="shared" si="31"/>
        <v>0</v>
      </c>
      <c r="EI29" s="336">
        <f t="shared" si="31"/>
        <v>0</v>
      </c>
      <c r="EJ29" s="336">
        <f t="shared" si="31"/>
        <v>0</v>
      </c>
      <c r="EK29" s="336">
        <f t="shared" si="31"/>
        <v>0</v>
      </c>
      <c r="EL29" s="336">
        <f t="shared" si="31"/>
        <v>0</v>
      </c>
      <c r="EM29" s="336">
        <f t="shared" si="31"/>
        <v>0</v>
      </c>
      <c r="EN29" s="336">
        <f t="shared" si="31"/>
        <v>0</v>
      </c>
      <c r="EO29" s="336">
        <f t="shared" si="31"/>
        <v>0</v>
      </c>
      <c r="EP29" s="336">
        <f t="shared" si="31"/>
        <v>0</v>
      </c>
      <c r="EQ29" s="336">
        <f t="shared" si="31"/>
        <v>0</v>
      </c>
      <c r="ER29" s="336">
        <f t="shared" si="31"/>
        <v>0</v>
      </c>
      <c r="ES29" s="337">
        <f t="shared" si="31"/>
        <v>0</v>
      </c>
      <c r="ET29" s="335">
        <f t="shared" si="32"/>
        <v>0</v>
      </c>
      <c r="EU29" s="336">
        <f t="shared" si="32"/>
        <v>0</v>
      </c>
      <c r="EV29" s="336">
        <f t="shared" si="32"/>
        <v>0</v>
      </c>
      <c r="EW29" s="336">
        <f t="shared" si="32"/>
        <v>0</v>
      </c>
      <c r="EX29" s="336">
        <f t="shared" si="32"/>
        <v>0</v>
      </c>
      <c r="EY29" s="336">
        <f t="shared" si="32"/>
        <v>0</v>
      </c>
      <c r="EZ29" s="336">
        <f t="shared" si="32"/>
        <v>0</v>
      </c>
      <c r="FA29" s="336">
        <f t="shared" si="32"/>
        <v>0</v>
      </c>
      <c r="FB29" s="336">
        <f t="shared" si="32"/>
        <v>0</v>
      </c>
      <c r="FC29" s="336">
        <f t="shared" si="32"/>
        <v>0</v>
      </c>
      <c r="FD29" s="336">
        <f t="shared" si="32"/>
        <v>0</v>
      </c>
      <c r="FE29" s="337">
        <f t="shared" si="32"/>
        <v>0</v>
      </c>
      <c r="FF29" s="335">
        <f t="shared" si="33"/>
        <v>0</v>
      </c>
      <c r="FG29" s="336">
        <f t="shared" si="33"/>
        <v>0</v>
      </c>
      <c r="FH29" s="336">
        <f t="shared" si="33"/>
        <v>0</v>
      </c>
      <c r="FI29" s="336">
        <f t="shared" si="33"/>
        <v>0</v>
      </c>
      <c r="FJ29" s="336">
        <f t="shared" si="33"/>
        <v>0</v>
      </c>
      <c r="FK29" s="336">
        <f t="shared" si="33"/>
        <v>0</v>
      </c>
      <c r="FL29" s="336">
        <f t="shared" si="33"/>
        <v>0</v>
      </c>
      <c r="FM29" s="336">
        <f t="shared" si="33"/>
        <v>0</v>
      </c>
      <c r="FN29" s="336">
        <f t="shared" si="33"/>
        <v>0</v>
      </c>
      <c r="FO29" s="336">
        <f t="shared" si="33"/>
        <v>0</v>
      </c>
      <c r="FP29" s="336">
        <f t="shared" si="33"/>
        <v>0</v>
      </c>
      <c r="FQ29" s="337">
        <f t="shared" si="33"/>
        <v>0</v>
      </c>
    </row>
    <row r="30" spans="1:173" x14ac:dyDescent="0.2">
      <c r="A30" s="74" t="str">
        <f t="shared" si="21"/>
        <v xml:space="preserve"> - </v>
      </c>
      <c r="B30" s="112"/>
      <c r="C30" s="171" t="s">
        <v>305</v>
      </c>
      <c r="D30" s="366" t="str">
        <f>IF(ISBLANK(EMISSIONS_3!D30), " ", EMISSIONS_3!D30)</f>
        <v xml:space="preserve"> </v>
      </c>
      <c r="E30" s="366" t="str">
        <f>IF(ISBLANK(EMISSIONS_3!E30), " ", EMISSIONS_3!E30)</f>
        <v xml:space="preserve"> </v>
      </c>
      <c r="F30" s="366" t="str">
        <f>IF(ISBLANK(EMISSIONS_3!F30), " ", EMISSIONS_3!F30)</f>
        <v xml:space="preserve"> </v>
      </c>
      <c r="G30" s="367"/>
      <c r="H30" s="368"/>
      <c r="I30" s="33" t="s">
        <v>299</v>
      </c>
      <c r="J30" s="367"/>
      <c r="K30" s="33">
        <f t="shared" si="22"/>
        <v>1</v>
      </c>
      <c r="L30" s="33">
        <f t="shared" si="23"/>
        <v>0</v>
      </c>
      <c r="M30" s="367">
        <v>0</v>
      </c>
      <c r="N30" s="373">
        <v>0</v>
      </c>
      <c r="O30" s="303"/>
      <c r="P30" s="301"/>
      <c r="Q30" s="73" t="str">
        <f t="shared" si="13"/>
        <v>Enter vessel info</v>
      </c>
      <c r="R30" s="79" t="str">
        <f t="shared" si="14"/>
        <v>Enter vessel info</v>
      </c>
      <c r="S30" s="79" t="str">
        <f t="shared" si="15"/>
        <v>Enter vessel info</v>
      </c>
      <c r="T30" s="79" t="str">
        <f t="shared" si="16"/>
        <v>Enter vessel info</v>
      </c>
      <c r="U30" s="79" t="str">
        <f t="shared" si="17"/>
        <v>Enter vessel info</v>
      </c>
      <c r="V30" s="79" t="str">
        <f t="shared" si="18"/>
        <v>Enter vessel info</v>
      </c>
      <c r="W30" s="79" t="str">
        <f t="shared" si="19"/>
        <v>Enter vessel info</v>
      </c>
      <c r="X30" s="79" t="str">
        <f t="shared" si="20"/>
        <v>Enter vessel info</v>
      </c>
      <c r="Y30" s="78" t="s">
        <v>115</v>
      </c>
      <c r="Z30" s="79" t="s">
        <v>115</v>
      </c>
      <c r="AA30" s="82" t="s">
        <v>115</v>
      </c>
      <c r="AB30" s="76" t="str">
        <f>IF(OR($D30=" ",$E30=" ",$F30=" "),"Enter vessel info",IF(T($H30)&lt;&gt;"","Enter Activity",IF(OR($M30=0,$N30=0),"Enter Run Time",IF((VLOOKUP($F30,'VESSEL FACTORS'!$A$3:$O$5,AB$5,FALSE))="N/A","--",IF($G30=" ",IF(ISERROR(SEARCH("Aux",$E30,1)),($H30*VLOOKUP($F30,'VESSEL FACTORS'!$A$2:$O$5,AB$5,FALSE)*0.0000011023*$M30*$N30*0.82),($H30*VLOOKUP($F30,'VESSEL FACTORS'!$A$2:$O$5,AB$5,FALSE)*0.0000011023*$M30*$N30*1)),IF($G30&lt;21,($H30*VLOOKUP($F30,'VESSEL FACTORS'!$A$2:$O$5,AB$5,FALSE)*0.0000011023*$M30*$N30*VLOOKUP($G30,'VESSEL FACTORS'!$A$16:$L$36,AB$5,FALSE)),($H30*VLOOKUP($F30,'VESSEL FACTORS'!$A$3:$O$5,AB$5,FALSE)*0.0000011023*$M30*$N30*($G30/100))))))))</f>
        <v>Enter vessel info</v>
      </c>
      <c r="AC30" s="76" t="str">
        <f>IF(OR($D30=" ",$E30=" ",$F30=" "),"Enter vessel info",IF(T($H30)&lt;&gt;"","Enter Activity",IF(OR($M30=0,$N30=0),"Enter Run Time",IF((VLOOKUP($F30,'VESSEL FACTORS'!$A$3:$O$5,AC$5,FALSE))="N/A","--",IF($G30=" ",IF(ISERROR(SEARCH("Aux",$E30,1)),($H30*VLOOKUP($F30,'VESSEL FACTORS'!$A$2:$O$5,AC$5,FALSE)*0.0000011023*$M30*$N30*0.82),($H30*VLOOKUP($F30,'VESSEL FACTORS'!$A$2:$O$5,AC$5,FALSE)*0.0000011023*$M30*$N30*1)),IF($G30&lt;21,($H30*VLOOKUP($F30,'VESSEL FACTORS'!$A$2:$O$5,AC$5,FALSE)*0.0000011023*$M30*$N30*VLOOKUP($G30,'VESSEL FACTORS'!$A$16:$L$36,AC$5,FALSE)),($H30*VLOOKUP($F30,'VESSEL FACTORS'!$A$3:$O$5,AC$5,FALSE)*0.0000011023*$M30*$N30*($G30/100))))))))</f>
        <v>Enter vessel info</v>
      </c>
      <c r="AD30" s="76" t="str">
        <f>IF(OR($D30=" ",$E30=" ",$F30=" "),"Enter vessel info",IF(T($H30)&lt;&gt;"","Enter Activity",IF(OR($M30=0,$N30=0),"Enter Run Time",IF((VLOOKUP($F30,'VESSEL FACTORS'!$A$3:$O$5,AD$5,FALSE))="N/A","--",IF($G30=" ",IF(ISERROR(SEARCH("Aux",$E30,1)),($H30*VLOOKUP($F30,'VESSEL FACTORS'!$A$2:$O$5,AD$5,FALSE)*0.0000011023*$M30*$N30*0.82),($H30*VLOOKUP($F30,'VESSEL FACTORS'!$A$2:$O$5,AD$5,FALSE)*0.0000011023*$M30*$N30*1)),IF($G30&lt;21,($H30*VLOOKUP($F30,'VESSEL FACTORS'!$A$2:$O$5,AD$5,FALSE)*0.0000011023*$M30*$N30*VLOOKUP($G30,'VESSEL FACTORS'!$A$16:$L$36,AD$5,FALSE)),($H30*VLOOKUP($F30,'VESSEL FACTORS'!$A$3:$O$5,AD$5,FALSE)*0.0000011023*$M30*$N30*($G30/100))))))))</f>
        <v>Enter vessel info</v>
      </c>
      <c r="AE30" s="76" t="str">
        <f>IF(OR($D30=" ",$E30=" ",$F30=" "),"Enter vessel info",IF(T($H30)&lt;&gt;"","Enter Activity",IF(OR($M30=0,$N30=0),"Enter Run Time",IF((VLOOKUP($F30,'VESSEL FACTORS'!$A$3:$O$5,AE$5,FALSE))="N/A","--",IF($G30=" ",IF(ISERROR(SEARCH("Aux",$E30,1)),($H30*VLOOKUP($F30,'VESSEL FACTORS'!$A$2:$O$5,AE$5,FALSE)*0.0000011023*$M30*$N30*0.82),($H30*VLOOKUP($F30,'VESSEL FACTORS'!$A$2:$O$5,AE$5,FALSE)*0.0000011023*$M30*$N30*1)),IF($G30&lt;21,($H30*VLOOKUP($F30,'VESSEL FACTORS'!$A$2:$O$5,AE$5,FALSE)*0.0000011023*$M30*$N30*VLOOKUP($G30,'VESSEL FACTORS'!$A$16:$L$36,AE$5,FALSE)),($H30*VLOOKUP($F30,'VESSEL FACTORS'!$A$3:$O$5,AE$5,FALSE)*0.0000011023*$M30*$N30*($G30/100))))))))</f>
        <v>Enter vessel info</v>
      </c>
      <c r="AF30" s="76" t="str">
        <f>IF(OR($D30=" ",$E30=" ",$F30=" "),"Enter vessel info",IF(T($H30)&lt;&gt;"","Enter Activity",IF(OR($M30=0,$N30=0),"Enter Run Time",IF((VLOOKUP($F30,'VESSEL FACTORS'!$A$3:$O$5,AF$5,FALSE))="N/A","--",IF($G30=" ",IF(ISERROR(SEARCH("Aux",$E30,1)),($H30*VLOOKUP($F30,'VESSEL FACTORS'!$A$2:$O$5,AF$5,FALSE)*0.0000011023*$M30*$N30*0.82),($H30*VLOOKUP($F30,'VESSEL FACTORS'!$A$2:$O$5,AF$5,FALSE)*0.0000011023*$M30*$N30*1)),IF($G30&lt;21,($H30*VLOOKUP($F30,'VESSEL FACTORS'!$A$2:$O$5,AF$5,FALSE)*0.0000011023*$M30*$N30*VLOOKUP($G30,'VESSEL FACTORS'!$A$16:$L$36,AF$5,FALSE)),($H30*VLOOKUP($F30,'VESSEL FACTORS'!$A$3:$O$5,AF$5,FALSE)*0.0000011023*$M30*$N30*($G30/100))))))))</f>
        <v>Enter vessel info</v>
      </c>
      <c r="AG30" s="76" t="str">
        <f>IF(OR($D30=" ",$E30=" ",$F30=" "),"Enter vessel info",IF(T($H30)&lt;&gt;"","Enter Activity",IF(OR($M30=0,$N30=0),"Enter Run Time",IF((VLOOKUP($F30,'VESSEL FACTORS'!$A$3:$O$5,AG$5,FALSE))="N/A","--",IF($G30=" ",IF(ISERROR(SEARCH("Aux",$E30,1)),($H30*VLOOKUP($F30,'VESSEL FACTORS'!$A$2:$O$5,AG$5,FALSE)*0.0000011023*$M30*$N30*0.82),($H30*VLOOKUP($F30,'VESSEL FACTORS'!$A$2:$O$5,AG$5,FALSE)*0.0000011023*$M30*$N30*1)),IF($G30&lt;21,($H30*VLOOKUP($F30,'VESSEL FACTORS'!$A$2:$O$5,AG$5,FALSE)*0.0000011023*$M30*$N30*VLOOKUP($G30,'VESSEL FACTORS'!$A$16:$L$36,AG$5,FALSE)),($H30*VLOOKUP($F30,'VESSEL FACTORS'!$A$3:$O$5,AG$5,FALSE)*0.0000011023*$M30*$N30*($G30/100))))))))</f>
        <v>Enter vessel info</v>
      </c>
      <c r="AH30" s="76" t="str">
        <f>IF(OR($D30=" ",$E30=" ",$F30=" "),"Enter vessel info",IF(T($H30)&lt;&gt;"","Enter Activity",IF(OR($M30=0,$N30=0),"Enter Run Time",IF((VLOOKUP($F30,'VESSEL FACTORS'!$A$3:$O$5,AH$5,FALSE))="N/A","--",IF($G30=" ",IF(ISERROR(SEARCH("Aux",$E30,1)),($H30*VLOOKUP($F30,'VESSEL FACTORS'!$A$2:$O$5,AH$5,FALSE)*0.0000011023*$M30*$N30*0.82),($H30*VLOOKUP($F30,'VESSEL FACTORS'!$A$2:$O$5,AH$5,FALSE)*0.0000011023*$M30*$N30*1)),IF($G30&lt;21,($H30*VLOOKUP($F30,'VESSEL FACTORS'!$A$2:$O$5,AH$5,FALSE)*0.0000011023*$M30*$N30*VLOOKUP($G30,'VESSEL FACTORS'!$A$16:$L$36,AH$5,FALSE)),($H30*VLOOKUP($F30,'VESSEL FACTORS'!$A$3:$O$5,AH$5,FALSE)*0.0000011023*$M30*$N30*($G30/100))))))))</f>
        <v>Enter vessel info</v>
      </c>
      <c r="AI30" s="76" t="str">
        <f>IF(OR($D30=" ",$E30=" ",$F30=" "),"Enter vessel info",IF(T($H30)&lt;&gt;"","Enter Activity",IF(OR($M30=0,$N30=0),"Enter Run Time",IF((VLOOKUP($F30,'VESSEL FACTORS'!$A$3:$O$5,AI$5,FALSE))="N/A","--",IF($G30=" ",IF(ISERROR(SEARCH("Aux",$E30,1)),($H30*VLOOKUP($F30,'VESSEL FACTORS'!$A$2:$O$5,AI$5,FALSE)*0.0000011023*$M30*$N30*0.82),($H30*VLOOKUP($F30,'VESSEL FACTORS'!$A$2:$O$5,AI$5,FALSE)*0.0000011023*$M30*$N30*1)),IF($G30&lt;21,($H30*VLOOKUP($F30,'VESSEL FACTORS'!$A$2:$O$5,AI$5,FALSE)*0.0000011023*$M30*$N30*VLOOKUP($G30,'VESSEL FACTORS'!$A$16:$L$36,AI$5,FALSE)),($H30*VLOOKUP($F30,'VESSEL FACTORS'!$A$3:$O$5,AI$5,FALSE)*0.0000011023*$M30*$N30*($G30/100))))))))</f>
        <v>Enter vessel info</v>
      </c>
      <c r="AJ30" s="76" t="str">
        <f>IF(OR($D30=" ",$E30=" ",$F30=" "),"Enter vessel info",IF(T($H30)&lt;&gt;"","Enter Activity",IF(OR($M30=0,$N30=0),"Enter Run Time",IF((VLOOKUP($F30,'VESSEL FACTORS'!$A$3:$O$5,AJ$5,FALSE))="N/A","--",IF($G30=" ",IF(ISERROR(SEARCH("Aux",$E30,1)),($H30*VLOOKUP($F30,'VESSEL FACTORS'!$A$2:$O$5,AJ$5,FALSE)*0.0000011023*$M30*$N30*0.82),($H30*VLOOKUP($F30,'VESSEL FACTORS'!$A$2:$O$5,AJ$5,FALSE)*0.0000011023*$M30*$N30*1)),IF($G30&lt;21,($H30*VLOOKUP($F30,'VESSEL FACTORS'!$A$2:$O$5,AJ$5,FALSE)*0.0000011023*$M30*$N30*VLOOKUP($G30,'VESSEL FACTORS'!$A$16:$L$36,AJ$5,FALSE)),($H30*VLOOKUP($F30,'VESSEL FACTORS'!$A$3:$O$5,AJ$5,FALSE)*0.0000011023*$M30*$N30*($G30/100))))))))</f>
        <v>Enter vessel info</v>
      </c>
      <c r="AK30" s="76" t="str">
        <f>IF(OR($D30=" ",$E30=" ",$F30=" "),"Enter vessel info",IF(T($H30)&lt;&gt;"","Enter Activity",IF(OR($M30=0,$N30=0),"Enter Run Time",IF((VLOOKUP($F30,'VESSEL FACTORS'!$A$3:$O$5,AK$5,FALSE))="N/A","--",IF($G30=" ",IF(ISERROR(SEARCH("Aux",$E30,1)),($H30*VLOOKUP($F30,'VESSEL FACTORS'!$A$2:$O$5,AK$5,FALSE)*0.0000011023*$M30*$N30*0.82),($H30*VLOOKUP($F30,'VESSEL FACTORS'!$A$2:$O$5,AK$5,FALSE)*0.0000011023*$M30*$N30*1)),IF($G30&lt;21,($H30*VLOOKUP($F30,'VESSEL FACTORS'!$A$2:$O$5,AK$5,FALSE)*0.0000011023*$M30*$N30*VLOOKUP($G30,'VESSEL FACTORS'!$A$16:$L$36,AK$5,FALSE)),($H30*VLOOKUP($F30,'VESSEL FACTORS'!$A$3:$O$5,AK$5,FALSE)*0.0000011023*$M30*$N30*($G30/100))))))))</f>
        <v>Enter vessel info</v>
      </c>
      <c r="AL30" s="67" t="str">
        <f>IF(OR($D30=" ",$E30=" ",$F30=" "),"Enter vessel info",IF(T($H30)&lt;&gt;"","Enter Activity",IF(OR($M30=0,$N30=0),"Enter Run Time",IF((VLOOKUP($F30,'VESSEL FACTORS'!$A$3:$O$5,AL$5,FALSE))="N/A","--",IF($G30=" ",IF(ISERROR(SEARCH("Aux",$E30,1)),($H30*VLOOKUP($F30,'VESSEL FACTORS'!$A$2:$O$5,AL$5,FALSE)*0.0000011023*$M30*$N30*0.82),($H30*VLOOKUP($F30,'VESSEL FACTORS'!$A$2:$O$5,AL$5,FALSE)*0.0000011023*$M30*$N30*1)),IF($G30&lt;21,($H30*VLOOKUP($F30,'VESSEL FACTORS'!$A$2:$O$5,AL$5,FALSE)*0.0000011023*$M30*$N30*VLOOKUP($G30,'VESSEL FACTORS'!$A$16:$L$36,AL$5,FALSE)),($H30*VLOOKUP($F30,'VESSEL FACTORS'!$A$3:$O$5,AL$5,FALSE)*0.0000011023*$M30*$N30*($G30/100))))))))</f>
        <v>Enter vessel info</v>
      </c>
      <c r="AM30" s="74"/>
      <c r="AO30" s="74">
        <f>MONTH(EMISSIONS_1!P30)-MONTH(EMISSIONS_1!O30)+1</f>
        <v>1</v>
      </c>
      <c r="AP30" s="335">
        <f t="shared" si="12"/>
        <v>0</v>
      </c>
      <c r="AQ30" s="336">
        <f t="shared" si="34"/>
        <v>0</v>
      </c>
      <c r="AR30" s="336">
        <f t="shared" si="34"/>
        <v>0</v>
      </c>
      <c r="AS30" s="336">
        <f t="shared" si="34"/>
        <v>0</v>
      </c>
      <c r="AT30" s="336">
        <f t="shared" si="34"/>
        <v>0</v>
      </c>
      <c r="AU30" s="336">
        <f t="shared" si="34"/>
        <v>0</v>
      </c>
      <c r="AV30" s="336">
        <f t="shared" si="34"/>
        <v>0</v>
      </c>
      <c r="AW30" s="336">
        <f t="shared" si="34"/>
        <v>0</v>
      </c>
      <c r="AX30" s="336">
        <f t="shared" si="34"/>
        <v>0</v>
      </c>
      <c r="AY30" s="336">
        <f t="shared" si="34"/>
        <v>0</v>
      </c>
      <c r="AZ30" s="336">
        <f t="shared" si="34"/>
        <v>0</v>
      </c>
      <c r="BA30" s="337">
        <f t="shared" si="34"/>
        <v>0</v>
      </c>
      <c r="BB30" s="335">
        <f t="shared" si="24"/>
        <v>0</v>
      </c>
      <c r="BC30" s="336">
        <f t="shared" si="24"/>
        <v>0</v>
      </c>
      <c r="BD30" s="336">
        <f t="shared" si="24"/>
        <v>0</v>
      </c>
      <c r="BE30" s="336">
        <f t="shared" si="24"/>
        <v>0</v>
      </c>
      <c r="BF30" s="336">
        <f t="shared" si="24"/>
        <v>0</v>
      </c>
      <c r="BG30" s="336">
        <f t="shared" si="24"/>
        <v>0</v>
      </c>
      <c r="BH30" s="336">
        <f t="shared" si="24"/>
        <v>0</v>
      </c>
      <c r="BI30" s="336">
        <f t="shared" si="24"/>
        <v>0</v>
      </c>
      <c r="BJ30" s="336">
        <f t="shared" si="24"/>
        <v>0</v>
      </c>
      <c r="BK30" s="336">
        <f t="shared" si="24"/>
        <v>0</v>
      </c>
      <c r="BL30" s="336">
        <f t="shared" si="24"/>
        <v>0</v>
      </c>
      <c r="BM30" s="337">
        <f t="shared" si="24"/>
        <v>0</v>
      </c>
      <c r="BN30" s="335">
        <f t="shared" si="25"/>
        <v>0</v>
      </c>
      <c r="BO30" s="336">
        <f t="shared" si="25"/>
        <v>0</v>
      </c>
      <c r="BP30" s="336">
        <f t="shared" si="25"/>
        <v>0</v>
      </c>
      <c r="BQ30" s="336">
        <f t="shared" si="25"/>
        <v>0</v>
      </c>
      <c r="BR30" s="336">
        <f t="shared" si="25"/>
        <v>0</v>
      </c>
      <c r="BS30" s="336">
        <f t="shared" si="25"/>
        <v>0</v>
      </c>
      <c r="BT30" s="336">
        <f t="shared" si="25"/>
        <v>0</v>
      </c>
      <c r="BU30" s="336">
        <f t="shared" si="25"/>
        <v>0</v>
      </c>
      <c r="BV30" s="336">
        <f t="shared" si="25"/>
        <v>0</v>
      </c>
      <c r="BW30" s="336">
        <f t="shared" si="25"/>
        <v>0</v>
      </c>
      <c r="BX30" s="336">
        <f t="shared" si="25"/>
        <v>0</v>
      </c>
      <c r="BY30" s="337">
        <f t="shared" si="25"/>
        <v>0</v>
      </c>
      <c r="BZ30" s="335">
        <f t="shared" si="26"/>
        <v>0</v>
      </c>
      <c r="CA30" s="336">
        <f t="shared" si="26"/>
        <v>0</v>
      </c>
      <c r="CB30" s="336">
        <f t="shared" si="26"/>
        <v>0</v>
      </c>
      <c r="CC30" s="336">
        <f t="shared" si="26"/>
        <v>0</v>
      </c>
      <c r="CD30" s="336">
        <f t="shared" si="26"/>
        <v>0</v>
      </c>
      <c r="CE30" s="336">
        <f t="shared" si="26"/>
        <v>0</v>
      </c>
      <c r="CF30" s="336">
        <f t="shared" si="26"/>
        <v>0</v>
      </c>
      <c r="CG30" s="336">
        <f t="shared" si="26"/>
        <v>0</v>
      </c>
      <c r="CH30" s="336">
        <f t="shared" si="26"/>
        <v>0</v>
      </c>
      <c r="CI30" s="336">
        <f t="shared" si="26"/>
        <v>0</v>
      </c>
      <c r="CJ30" s="336">
        <f t="shared" si="26"/>
        <v>0</v>
      </c>
      <c r="CK30" s="337">
        <f t="shared" si="26"/>
        <v>0</v>
      </c>
      <c r="CL30" s="335">
        <f t="shared" si="27"/>
        <v>0</v>
      </c>
      <c r="CM30" s="336">
        <f t="shared" si="27"/>
        <v>0</v>
      </c>
      <c r="CN30" s="336">
        <f t="shared" si="27"/>
        <v>0</v>
      </c>
      <c r="CO30" s="336">
        <f t="shared" si="27"/>
        <v>0</v>
      </c>
      <c r="CP30" s="336">
        <f t="shared" si="27"/>
        <v>0</v>
      </c>
      <c r="CQ30" s="336">
        <f t="shared" si="27"/>
        <v>0</v>
      </c>
      <c r="CR30" s="336">
        <f t="shared" si="27"/>
        <v>0</v>
      </c>
      <c r="CS30" s="336">
        <f t="shared" si="27"/>
        <v>0</v>
      </c>
      <c r="CT30" s="336">
        <f t="shared" si="27"/>
        <v>0</v>
      </c>
      <c r="CU30" s="336">
        <f t="shared" si="27"/>
        <v>0</v>
      </c>
      <c r="CV30" s="336">
        <f t="shared" si="27"/>
        <v>0</v>
      </c>
      <c r="CW30" s="337">
        <f t="shared" si="27"/>
        <v>0</v>
      </c>
      <c r="CX30" s="335">
        <f t="shared" si="28"/>
        <v>0</v>
      </c>
      <c r="CY30" s="336">
        <f t="shared" si="28"/>
        <v>0</v>
      </c>
      <c r="CZ30" s="336">
        <f t="shared" si="28"/>
        <v>0</v>
      </c>
      <c r="DA30" s="336">
        <f t="shared" si="28"/>
        <v>0</v>
      </c>
      <c r="DB30" s="336">
        <f t="shared" si="28"/>
        <v>0</v>
      </c>
      <c r="DC30" s="336">
        <f t="shared" si="28"/>
        <v>0</v>
      </c>
      <c r="DD30" s="336">
        <f t="shared" si="28"/>
        <v>0</v>
      </c>
      <c r="DE30" s="336">
        <f t="shared" si="28"/>
        <v>0</v>
      </c>
      <c r="DF30" s="336">
        <f t="shared" si="28"/>
        <v>0</v>
      </c>
      <c r="DG30" s="336">
        <f t="shared" si="28"/>
        <v>0</v>
      </c>
      <c r="DH30" s="336">
        <f t="shared" si="28"/>
        <v>0</v>
      </c>
      <c r="DI30" s="337">
        <f t="shared" si="28"/>
        <v>0</v>
      </c>
      <c r="DJ30" s="335">
        <f t="shared" si="29"/>
        <v>0</v>
      </c>
      <c r="DK30" s="336">
        <f t="shared" si="29"/>
        <v>0</v>
      </c>
      <c r="DL30" s="336">
        <f t="shared" si="29"/>
        <v>0</v>
      </c>
      <c r="DM30" s="336">
        <f t="shared" si="29"/>
        <v>0</v>
      </c>
      <c r="DN30" s="336">
        <f t="shared" si="29"/>
        <v>0</v>
      </c>
      <c r="DO30" s="336">
        <f t="shared" si="29"/>
        <v>0</v>
      </c>
      <c r="DP30" s="336">
        <f t="shared" si="29"/>
        <v>0</v>
      </c>
      <c r="DQ30" s="336">
        <f t="shared" si="29"/>
        <v>0</v>
      </c>
      <c r="DR30" s="336">
        <f t="shared" si="29"/>
        <v>0</v>
      </c>
      <c r="DS30" s="336">
        <f t="shared" si="29"/>
        <v>0</v>
      </c>
      <c r="DT30" s="336">
        <f t="shared" si="29"/>
        <v>0</v>
      </c>
      <c r="DU30" s="337">
        <f t="shared" si="29"/>
        <v>0</v>
      </c>
      <c r="DV30" s="335">
        <f t="shared" si="30"/>
        <v>0</v>
      </c>
      <c r="DW30" s="336">
        <f t="shared" si="30"/>
        <v>0</v>
      </c>
      <c r="DX30" s="336">
        <f t="shared" si="30"/>
        <v>0</v>
      </c>
      <c r="DY30" s="336">
        <f t="shared" si="30"/>
        <v>0</v>
      </c>
      <c r="DZ30" s="336">
        <f t="shared" si="30"/>
        <v>0</v>
      </c>
      <c r="EA30" s="336">
        <f t="shared" si="30"/>
        <v>0</v>
      </c>
      <c r="EB30" s="336">
        <f t="shared" si="30"/>
        <v>0</v>
      </c>
      <c r="EC30" s="336">
        <f t="shared" si="30"/>
        <v>0</v>
      </c>
      <c r="ED30" s="336">
        <f t="shared" si="30"/>
        <v>0</v>
      </c>
      <c r="EE30" s="336">
        <f t="shared" si="30"/>
        <v>0</v>
      </c>
      <c r="EF30" s="336">
        <f t="shared" si="30"/>
        <v>0</v>
      </c>
      <c r="EG30" s="337">
        <f t="shared" si="30"/>
        <v>0</v>
      </c>
      <c r="EH30" s="335">
        <f t="shared" si="31"/>
        <v>0</v>
      </c>
      <c r="EI30" s="336">
        <f t="shared" si="31"/>
        <v>0</v>
      </c>
      <c r="EJ30" s="336">
        <f t="shared" si="31"/>
        <v>0</v>
      </c>
      <c r="EK30" s="336">
        <f t="shared" si="31"/>
        <v>0</v>
      </c>
      <c r="EL30" s="336">
        <f t="shared" si="31"/>
        <v>0</v>
      </c>
      <c r="EM30" s="336">
        <f t="shared" si="31"/>
        <v>0</v>
      </c>
      <c r="EN30" s="336">
        <f t="shared" si="31"/>
        <v>0</v>
      </c>
      <c r="EO30" s="336">
        <f t="shared" si="31"/>
        <v>0</v>
      </c>
      <c r="EP30" s="336">
        <f t="shared" si="31"/>
        <v>0</v>
      </c>
      <c r="EQ30" s="336">
        <f t="shared" si="31"/>
        <v>0</v>
      </c>
      <c r="ER30" s="336">
        <f t="shared" si="31"/>
        <v>0</v>
      </c>
      <c r="ES30" s="337">
        <f t="shared" si="31"/>
        <v>0</v>
      </c>
      <c r="ET30" s="335">
        <f t="shared" si="32"/>
        <v>0</v>
      </c>
      <c r="EU30" s="336">
        <f t="shared" si="32"/>
        <v>0</v>
      </c>
      <c r="EV30" s="336">
        <f t="shared" si="32"/>
        <v>0</v>
      </c>
      <c r="EW30" s="336">
        <f t="shared" si="32"/>
        <v>0</v>
      </c>
      <c r="EX30" s="336">
        <f t="shared" si="32"/>
        <v>0</v>
      </c>
      <c r="EY30" s="336">
        <f t="shared" si="32"/>
        <v>0</v>
      </c>
      <c r="EZ30" s="336">
        <f t="shared" si="32"/>
        <v>0</v>
      </c>
      <c r="FA30" s="336">
        <f t="shared" si="32"/>
        <v>0</v>
      </c>
      <c r="FB30" s="336">
        <f t="shared" si="32"/>
        <v>0</v>
      </c>
      <c r="FC30" s="336">
        <f t="shared" si="32"/>
        <v>0</v>
      </c>
      <c r="FD30" s="336">
        <f t="shared" si="32"/>
        <v>0</v>
      </c>
      <c r="FE30" s="337">
        <f t="shared" si="32"/>
        <v>0</v>
      </c>
      <c r="FF30" s="335">
        <f t="shared" si="33"/>
        <v>0</v>
      </c>
      <c r="FG30" s="336">
        <f t="shared" si="33"/>
        <v>0</v>
      </c>
      <c r="FH30" s="336">
        <f t="shared" si="33"/>
        <v>0</v>
      </c>
      <c r="FI30" s="336">
        <f t="shared" si="33"/>
        <v>0</v>
      </c>
      <c r="FJ30" s="336">
        <f t="shared" si="33"/>
        <v>0</v>
      </c>
      <c r="FK30" s="336">
        <f t="shared" si="33"/>
        <v>0</v>
      </c>
      <c r="FL30" s="336">
        <f t="shared" si="33"/>
        <v>0</v>
      </c>
      <c r="FM30" s="336">
        <f t="shared" si="33"/>
        <v>0</v>
      </c>
      <c r="FN30" s="336">
        <f t="shared" si="33"/>
        <v>0</v>
      </c>
      <c r="FO30" s="336">
        <f t="shared" si="33"/>
        <v>0</v>
      </c>
      <c r="FP30" s="336">
        <f t="shared" si="33"/>
        <v>0</v>
      </c>
      <c r="FQ30" s="337">
        <f t="shared" si="33"/>
        <v>0</v>
      </c>
    </row>
    <row r="31" spans="1:173" ht="12.75" customHeight="1" x14ac:dyDescent="0.2">
      <c r="A31" s="251"/>
      <c r="B31" s="252"/>
      <c r="C31" s="253"/>
      <c r="D31" s="254"/>
      <c r="E31" s="254"/>
      <c r="F31" s="254"/>
      <c r="G31" s="255"/>
      <c r="H31" s="255"/>
      <c r="I31" s="255"/>
      <c r="J31" s="255"/>
      <c r="K31" s="255"/>
      <c r="L31" s="255"/>
      <c r="M31" s="256"/>
      <c r="N31" s="257"/>
      <c r="O31" s="258"/>
      <c r="P31" s="259"/>
      <c r="Q31" s="266" t="s">
        <v>2</v>
      </c>
      <c r="R31" s="261"/>
      <c r="S31" s="261" t="s">
        <v>2</v>
      </c>
      <c r="T31" s="261"/>
      <c r="U31" s="261"/>
      <c r="V31" s="261"/>
      <c r="W31" s="261"/>
      <c r="X31" s="261"/>
      <c r="Y31" s="260"/>
      <c r="Z31" s="261"/>
      <c r="AA31" s="416"/>
      <c r="AB31" s="260" t="s">
        <v>2</v>
      </c>
      <c r="AC31" s="261"/>
      <c r="AD31" s="261"/>
      <c r="AE31" s="261"/>
      <c r="AF31" s="261"/>
      <c r="AG31" s="262"/>
      <c r="AH31" s="261"/>
      <c r="AI31" s="263"/>
      <c r="AJ31" s="263"/>
      <c r="AK31" s="263"/>
      <c r="AL31" s="264"/>
      <c r="AM31" s="73"/>
      <c r="AP31" s="338"/>
      <c r="AQ31" s="339"/>
      <c r="AR31" s="339"/>
      <c r="AS31" s="339"/>
      <c r="AT31" s="339"/>
      <c r="AU31" s="339"/>
      <c r="AV31" s="339"/>
      <c r="AW31" s="339"/>
      <c r="AX31" s="339"/>
      <c r="AY31" s="339"/>
      <c r="AZ31" s="339"/>
      <c r="BA31" s="340"/>
      <c r="BB31" s="338"/>
      <c r="BC31" s="339"/>
      <c r="BD31" s="339"/>
      <c r="BE31" s="339"/>
      <c r="BF31" s="339"/>
      <c r="BG31" s="339"/>
      <c r="BH31" s="339"/>
      <c r="BI31" s="339"/>
      <c r="BJ31" s="339"/>
      <c r="BK31" s="339"/>
      <c r="BL31" s="339"/>
      <c r="BM31" s="340"/>
      <c r="BN31" s="338"/>
      <c r="BO31" s="339"/>
      <c r="BP31" s="339"/>
      <c r="BQ31" s="339"/>
      <c r="BR31" s="339"/>
      <c r="BS31" s="339"/>
      <c r="BT31" s="339"/>
      <c r="BU31" s="339"/>
      <c r="BV31" s="339"/>
      <c r="BW31" s="339"/>
      <c r="BX31" s="339"/>
      <c r="BY31" s="340"/>
      <c r="BZ31" s="338"/>
      <c r="CA31" s="339"/>
      <c r="CB31" s="339"/>
      <c r="CC31" s="339"/>
      <c r="CD31" s="339"/>
      <c r="CE31" s="339"/>
      <c r="CF31" s="339"/>
      <c r="CG31" s="339"/>
      <c r="CH31" s="339"/>
      <c r="CI31" s="339"/>
      <c r="CJ31" s="339"/>
      <c r="CK31" s="340"/>
      <c r="CL31" s="338"/>
      <c r="CM31" s="339"/>
      <c r="CN31" s="339"/>
      <c r="CO31" s="339"/>
      <c r="CP31" s="339"/>
      <c r="CQ31" s="339"/>
      <c r="CR31" s="339"/>
      <c r="CS31" s="339"/>
      <c r="CT31" s="339"/>
      <c r="CU31" s="339"/>
      <c r="CV31" s="339"/>
      <c r="CW31" s="340"/>
      <c r="CX31" s="338"/>
      <c r="CY31" s="339"/>
      <c r="CZ31" s="339"/>
      <c r="DA31" s="339"/>
      <c r="DB31" s="339"/>
      <c r="DC31" s="339"/>
      <c r="DD31" s="339"/>
      <c r="DE31" s="339"/>
      <c r="DF31" s="339"/>
      <c r="DG31" s="339"/>
      <c r="DH31" s="339"/>
      <c r="DI31" s="340"/>
      <c r="DJ31" s="338"/>
      <c r="DK31" s="339"/>
      <c r="DL31" s="339"/>
      <c r="DM31" s="339"/>
      <c r="DN31" s="339"/>
      <c r="DO31" s="339"/>
      <c r="DP31" s="339"/>
      <c r="DQ31" s="339"/>
      <c r="DR31" s="339"/>
      <c r="DS31" s="339"/>
      <c r="DT31" s="339"/>
      <c r="DU31" s="340"/>
      <c r="DV31" s="338"/>
      <c r="DW31" s="339"/>
      <c r="DX31" s="339"/>
      <c r="DY31" s="339"/>
      <c r="DZ31" s="339"/>
      <c r="EA31" s="339"/>
      <c r="EB31" s="339"/>
      <c r="EC31" s="339"/>
      <c r="ED31" s="339"/>
      <c r="EE31" s="339"/>
      <c r="EF31" s="339"/>
      <c r="EG31" s="340"/>
      <c r="EH31" s="338"/>
      <c r="EI31" s="339"/>
      <c r="EJ31" s="339"/>
      <c r="EK31" s="339"/>
      <c r="EL31" s="339"/>
      <c r="EM31" s="339"/>
      <c r="EN31" s="339"/>
      <c r="EO31" s="339"/>
      <c r="EP31" s="339"/>
      <c r="EQ31" s="339"/>
      <c r="ER31" s="339"/>
      <c r="ES31" s="340"/>
      <c r="ET31" s="338"/>
      <c r="EU31" s="339"/>
      <c r="EV31" s="339"/>
      <c r="EW31" s="339"/>
      <c r="EX31" s="339"/>
      <c r="EY31" s="339"/>
      <c r="EZ31" s="339"/>
      <c r="FA31" s="339"/>
      <c r="FB31" s="339"/>
      <c r="FC31" s="339"/>
      <c r="FD31" s="339"/>
      <c r="FE31" s="340"/>
      <c r="FF31" s="338"/>
      <c r="FG31" s="339"/>
      <c r="FH31" s="339"/>
      <c r="FI31" s="339"/>
      <c r="FJ31" s="339"/>
      <c r="FK31" s="339"/>
      <c r="FL31" s="339"/>
      <c r="FM31" s="339"/>
      <c r="FN31" s="339"/>
      <c r="FO31" s="339"/>
      <c r="FP31" s="339"/>
      <c r="FQ31" s="340"/>
    </row>
    <row r="32" spans="1:173" ht="12.75" customHeight="1" x14ac:dyDescent="0.2">
      <c r="A32" s="74" t="str">
        <f t="shared" si="21"/>
        <v xml:space="preserve"> - </v>
      </c>
      <c r="B32" s="361" t="s">
        <v>39</v>
      </c>
      <c r="C32" s="172" t="s">
        <v>305</v>
      </c>
      <c r="D32" s="366" t="str">
        <f>IF(ISBLANK(EMISSIONS_3!D32), " ", EMISSIONS_3!D32)</f>
        <v xml:space="preserve"> </v>
      </c>
      <c r="E32" s="366" t="str">
        <f>IF(ISBLANK(EMISSIONS_3!E32), " ", EMISSIONS_3!E32)</f>
        <v xml:space="preserve"> </v>
      </c>
      <c r="F32" s="366" t="str">
        <f>IF(ISBLANK(EMISSIONS_3!F32), " ", EMISSIONS_3!F32)</f>
        <v xml:space="preserve"> </v>
      </c>
      <c r="G32" s="367"/>
      <c r="H32" s="368"/>
      <c r="I32" s="33" t="s">
        <v>299</v>
      </c>
      <c r="J32" s="367"/>
      <c r="K32" s="33">
        <f t="shared" ref="K32:K43" si="35">IF($J$4="NO Attribution",1,IF($J$4="Enter NO. PLATFORMS",IF(J32="",1,1/J32),IF($J$4="Enter EMISS TO SUBTRACT",IF(J32="",0,J32),1)))</f>
        <v>1</v>
      </c>
      <c r="L32" s="33" t="e">
        <f>IF(#REF!="Enter Emissions (tpy)",IF( J32="", 0, J32), 0)</f>
        <v>#REF!</v>
      </c>
      <c r="M32" s="367">
        <v>0</v>
      </c>
      <c r="N32" s="373">
        <v>0</v>
      </c>
      <c r="O32" s="299"/>
      <c r="P32" s="300"/>
      <c r="Q32" s="73" t="str">
        <f t="shared" ref="Q32:Q43" si="36">IF(T(AB32)=" ",(IF($M32=0,(IF($N32=0,0,AB32/$N32/$M32*2000)),AB32/$N32/$M32*2000)),T(AB32))</f>
        <v>Enter vessel info</v>
      </c>
      <c r="R32" s="79" t="str">
        <f t="shared" ref="R32:R43" si="37">IF(T(AC32)=" ",(IF($M32=0,(IF($N32=0,0,AC32/$N32/$M32*2000)),AC32/$N32/$M32*2000)),T(AC32))</f>
        <v>Enter vessel info</v>
      </c>
      <c r="S32" s="79" t="str">
        <f t="shared" ref="S32:S43" si="38">IF(T(AD32)=" ",(IF($M32=0,(IF($N32=0,0,AD32/$N32/$M32*2000)),AD32/$N32/$M32*2000)),T(AD32))</f>
        <v>Enter vessel info</v>
      </c>
      <c r="T32" s="79" t="str">
        <f t="shared" ref="T32:T43" si="39">IF(T(AE32)=" ",(IF($M32=0,(IF($N32=0,0,AE32/$N32/$M32*2000)),AE32/$N32/$M32*2000)),T(AE32))</f>
        <v>Enter vessel info</v>
      </c>
      <c r="U32" s="79" t="str">
        <f t="shared" ref="U32:U43" si="40">IF(T(AF32)=" ",(IF($M32=0,(IF($N32=0,0,AF32/$N32/$M32*2000)),AF32/$N32/$M32*2000)),T(AF32))</f>
        <v>Enter vessel info</v>
      </c>
      <c r="V32" s="79" t="str">
        <f t="shared" ref="V32:V43" si="41">IF(T(AG32)=" ",(IF($M32=0,(IF($N32=0,0,AG32/$N32/$M32*2000)),AG32/$N32/$M32*2000)),T(AG32))</f>
        <v>Enter vessel info</v>
      </c>
      <c r="W32" s="79" t="str">
        <f t="shared" ref="W32:W43" si="42">IF(T(AH32)=" ",(IF($M32=0,(IF($N32=0,0,AH32/$N32/$M32*2000)),AH32/$N32/$M32*2000)),T(AH32))</f>
        <v>Enter vessel info</v>
      </c>
      <c r="X32" s="79" t="str">
        <f t="shared" ref="X32:X43" si="43">IF(T(AI32)=" ",(IF($M32=0,(IF($N32=0,0,AI32/$N32/$M32*2000)),AI32/$N32/$M32*2000)),T(AI32))</f>
        <v>Enter vessel info</v>
      </c>
      <c r="Y32" s="78" t="s">
        <v>115</v>
      </c>
      <c r="Z32" s="79" t="s">
        <v>115</v>
      </c>
      <c r="AA32" s="82" t="s">
        <v>115</v>
      </c>
      <c r="AB32" s="76" t="str">
        <f>IF(OR($D32=" ",$E32=" ",$F32=" "),"Enter vessel info",IF(T($H32)&lt;&gt;"","Enter Activity",IF(OR($M32=0,$N32=0),"Enter Run Time",IF((VLOOKUP($F32,'VESSEL FACTORS'!$A$3:$O$5,AB$5,FALSE))="N/A","--",IF($G32=" ",IF(ISERROR(SEARCH("Aux",$E32,1)),($H32*VLOOKUP($F32,'VESSEL FACTORS'!$A$2:$O$5,AB$5,FALSE)*0.0000011023*$M32*$N32*0.82),($H32*VLOOKUP($F32,'VESSEL FACTORS'!$A$2:$O$5,AB$5,FALSE)*0.0000011023*$M32*$N32*1)),IF($G32&lt;21,($H32*VLOOKUP($F32,'VESSEL FACTORS'!$A$2:$O$5,AB$5,FALSE)*0.0000011023*$M32*$N32*VLOOKUP($G32,'VESSEL FACTORS'!$A$16:$L$36,AB$5,FALSE)),($H32*VLOOKUP($F32,'VESSEL FACTORS'!$A$3:$O$5,AB$5,FALSE)*0.0000011023*$M32*$N32*($G32/100))))))))</f>
        <v>Enter vessel info</v>
      </c>
      <c r="AC32" s="76" t="str">
        <f>IF(OR($D32=" ",$E32=" ",$F32=" "),"Enter vessel info",IF(T($H32)&lt;&gt;"","Enter Activity",IF(OR($M32=0,$N32=0),"Enter Run Time",IF((VLOOKUP($F32,'VESSEL FACTORS'!$A$3:$O$5,AC$5,FALSE))="N/A","--",IF($G32=" ",IF(ISERROR(SEARCH("Aux",$E32,1)),($H32*VLOOKUP($F32,'VESSEL FACTORS'!$A$2:$O$5,AC$5,FALSE)*0.0000011023*$M32*$N32*0.82),($H32*VLOOKUP($F32,'VESSEL FACTORS'!$A$2:$O$5,AC$5,FALSE)*0.0000011023*$M32*$N32*1)),IF($G32&lt;21,($H32*VLOOKUP($F32,'VESSEL FACTORS'!$A$2:$O$5,AC$5,FALSE)*0.0000011023*$M32*$N32*VLOOKUP($G32,'VESSEL FACTORS'!$A$16:$L$36,AC$5,FALSE)),($H32*VLOOKUP($F32,'VESSEL FACTORS'!$A$3:$O$5,AC$5,FALSE)*0.0000011023*$M32*$N32*($G32/100))))))))</f>
        <v>Enter vessel info</v>
      </c>
      <c r="AD32" s="76" t="str">
        <f>IF(OR($D32=" ",$E32=" ",$F32=" "),"Enter vessel info",IF(T($H32)&lt;&gt;"","Enter Activity",IF(OR($M32=0,$N32=0),"Enter Run Time",IF((VLOOKUP($F32,'VESSEL FACTORS'!$A$3:$O$5,AD$5,FALSE))="N/A","--",IF($G32=" ",IF(ISERROR(SEARCH("Aux",$E32,1)),($H32*VLOOKUP($F32,'VESSEL FACTORS'!$A$2:$O$5,AD$5,FALSE)*0.0000011023*$M32*$N32*0.82),($H32*VLOOKUP($F32,'VESSEL FACTORS'!$A$2:$O$5,AD$5,FALSE)*0.0000011023*$M32*$N32*1)),IF($G32&lt;21,($H32*VLOOKUP($F32,'VESSEL FACTORS'!$A$2:$O$5,AD$5,FALSE)*0.0000011023*$M32*$N32*VLOOKUP($G32,'VESSEL FACTORS'!$A$16:$L$36,AD$5,FALSE)),($H32*VLOOKUP($F32,'VESSEL FACTORS'!$A$3:$O$5,AD$5,FALSE)*0.0000011023*$M32*$N32*($G32/100))))))))</f>
        <v>Enter vessel info</v>
      </c>
      <c r="AE32" s="76" t="str">
        <f>IF(OR($D32=" ",$E32=" ",$F32=" "),"Enter vessel info",IF(T($H32)&lt;&gt;"","Enter Activity",IF(OR($M32=0,$N32=0),"Enter Run Time",IF((VLOOKUP($F32,'VESSEL FACTORS'!$A$3:$O$5,AE$5,FALSE))="N/A","--",IF($G32=" ",IF(ISERROR(SEARCH("Aux",$E32,1)),($H32*VLOOKUP($F32,'VESSEL FACTORS'!$A$2:$O$5,AE$5,FALSE)*0.0000011023*$M32*$N32*0.82),($H32*VLOOKUP($F32,'VESSEL FACTORS'!$A$2:$O$5,AE$5,FALSE)*0.0000011023*$M32*$N32*1)),IF($G32&lt;21,($H32*VLOOKUP($F32,'VESSEL FACTORS'!$A$2:$O$5,AE$5,FALSE)*0.0000011023*$M32*$N32*VLOOKUP($G32,'VESSEL FACTORS'!$A$16:$L$36,AE$5,FALSE)),($H32*VLOOKUP($F32,'VESSEL FACTORS'!$A$3:$O$5,AE$5,FALSE)*0.0000011023*$M32*$N32*($G32/100))))))))</f>
        <v>Enter vessel info</v>
      </c>
      <c r="AF32" s="76" t="str">
        <f>IF(OR($D32=" ",$E32=" ",$F32=" "),"Enter vessel info",IF(T($H32)&lt;&gt;"","Enter Activity",IF(OR($M32=0,$N32=0),"Enter Run Time",IF((VLOOKUP($F32,'VESSEL FACTORS'!$A$3:$O$5,AF$5,FALSE))="N/A","--",IF($G32=" ",IF(ISERROR(SEARCH("Aux",$E32,1)),($H32*VLOOKUP($F32,'VESSEL FACTORS'!$A$2:$O$5,AF$5,FALSE)*0.0000011023*$M32*$N32*0.82),($H32*VLOOKUP($F32,'VESSEL FACTORS'!$A$2:$O$5,AF$5,FALSE)*0.0000011023*$M32*$N32*1)),IF($G32&lt;21,($H32*VLOOKUP($F32,'VESSEL FACTORS'!$A$2:$O$5,AF$5,FALSE)*0.0000011023*$M32*$N32*VLOOKUP($G32,'VESSEL FACTORS'!$A$16:$L$36,AF$5,FALSE)),($H32*VLOOKUP($F32,'VESSEL FACTORS'!$A$3:$O$5,AF$5,FALSE)*0.0000011023*$M32*$N32*($G32/100))))))))</f>
        <v>Enter vessel info</v>
      </c>
      <c r="AG32" s="76" t="str">
        <f>IF(OR($D32=" ",$E32=" ",$F32=" "),"Enter vessel info",IF(T($H32)&lt;&gt;"","Enter Activity",IF(OR($M32=0,$N32=0),"Enter Run Time",IF((VLOOKUP($F32,'VESSEL FACTORS'!$A$3:$O$5,AG$5,FALSE))="N/A","--",IF($G32=" ",IF(ISERROR(SEARCH("Aux",$E32,1)),($H32*VLOOKUP($F32,'VESSEL FACTORS'!$A$2:$O$5,AG$5,FALSE)*0.0000011023*$M32*$N32*0.82),($H32*VLOOKUP($F32,'VESSEL FACTORS'!$A$2:$O$5,AG$5,FALSE)*0.0000011023*$M32*$N32*1)),IF($G32&lt;21,($H32*VLOOKUP($F32,'VESSEL FACTORS'!$A$2:$O$5,AG$5,FALSE)*0.0000011023*$M32*$N32*VLOOKUP($G32,'VESSEL FACTORS'!$A$16:$L$36,AG$5,FALSE)),($H32*VLOOKUP($F32,'VESSEL FACTORS'!$A$3:$O$5,AG$5,FALSE)*0.0000011023*$M32*$N32*($G32/100))))))))</f>
        <v>Enter vessel info</v>
      </c>
      <c r="AH32" s="76" t="str">
        <f>IF(OR($D32=" ",$E32=" ",$F32=" "),"Enter vessel info",IF(T($H32)&lt;&gt;"","Enter Activity",IF(OR($M32=0,$N32=0),"Enter Run Time",IF((VLOOKUP($F32,'VESSEL FACTORS'!$A$3:$O$5,AH$5,FALSE))="N/A","--",IF($G32=" ",IF(ISERROR(SEARCH("Aux",$E32,1)),($H32*VLOOKUP($F32,'VESSEL FACTORS'!$A$2:$O$5,AH$5,FALSE)*0.0000011023*$M32*$N32*0.82),($H32*VLOOKUP($F32,'VESSEL FACTORS'!$A$2:$O$5,AH$5,FALSE)*0.0000011023*$M32*$N32*1)),IF($G32&lt;21,($H32*VLOOKUP($F32,'VESSEL FACTORS'!$A$2:$O$5,AH$5,FALSE)*0.0000011023*$M32*$N32*VLOOKUP($G32,'VESSEL FACTORS'!$A$16:$L$36,AH$5,FALSE)),($H32*VLOOKUP($F32,'VESSEL FACTORS'!$A$3:$O$5,AH$5,FALSE)*0.0000011023*$M32*$N32*($G32/100))))))))</f>
        <v>Enter vessel info</v>
      </c>
      <c r="AI32" s="76" t="str">
        <f>IF(OR($D32=" ",$E32=" ",$F32=" "),"Enter vessel info",IF(T($H32)&lt;&gt;"","Enter Activity",IF(OR($M32=0,$N32=0),"Enter Run Time",IF((VLOOKUP($F32,'VESSEL FACTORS'!$A$3:$O$5,AI$5,FALSE))="N/A","--",IF($G32=" ",IF(ISERROR(SEARCH("Aux",$E32,1)),($H32*VLOOKUP($F32,'VESSEL FACTORS'!$A$2:$O$5,AI$5,FALSE)*0.0000011023*$M32*$N32*0.82),($H32*VLOOKUP($F32,'VESSEL FACTORS'!$A$2:$O$5,AI$5,FALSE)*0.0000011023*$M32*$N32*1)),IF($G32&lt;21,($H32*VLOOKUP($F32,'VESSEL FACTORS'!$A$2:$O$5,AI$5,FALSE)*0.0000011023*$M32*$N32*VLOOKUP($G32,'VESSEL FACTORS'!$A$16:$L$36,AI$5,FALSE)),($H32*VLOOKUP($F32,'VESSEL FACTORS'!$A$3:$O$5,AI$5,FALSE)*0.0000011023*$M32*$N32*($G32/100))))))))</f>
        <v>Enter vessel info</v>
      </c>
      <c r="AJ32" s="76" t="str">
        <f>IF(OR($D32=" ",$E32=" ",$F32=" "),"Enter vessel info",IF(T($H32)&lt;&gt;"","Enter Activity",IF(OR($M32=0,$N32=0),"Enter Run Time",IF((VLOOKUP($F32,'VESSEL FACTORS'!$A$3:$O$5,AJ$5,FALSE))="N/A","--",IF($G32=" ",IF(ISERROR(SEARCH("Aux",$E32,1)),($H32*VLOOKUP($F32,'VESSEL FACTORS'!$A$2:$O$5,AJ$5,FALSE)*0.0000011023*$M32*$N32*0.82),($H32*VLOOKUP($F32,'VESSEL FACTORS'!$A$2:$O$5,AJ$5,FALSE)*0.0000011023*$M32*$N32*1)),IF($G32&lt;21,($H32*VLOOKUP($F32,'VESSEL FACTORS'!$A$2:$O$5,AJ$5,FALSE)*0.0000011023*$M32*$N32*VLOOKUP($G32,'VESSEL FACTORS'!$A$16:$L$36,AJ$5,FALSE)),($H32*VLOOKUP($F32,'VESSEL FACTORS'!$A$3:$O$5,AJ$5,FALSE)*0.0000011023*$M32*$N32*($G32/100))))))))</f>
        <v>Enter vessel info</v>
      </c>
      <c r="AK32" s="76" t="str">
        <f>IF(OR($D32=" ",$E32=" ",$F32=" "),"Enter vessel info",IF(T($H32)&lt;&gt;"","Enter Activity",IF(OR($M32=0,$N32=0),"Enter Run Time",IF((VLOOKUP($F32,'VESSEL FACTORS'!$A$3:$O$5,AK$5,FALSE))="N/A","--",IF($G32=" ",IF(ISERROR(SEARCH("Aux",$E32,1)),($H32*VLOOKUP($F32,'VESSEL FACTORS'!$A$2:$O$5,AK$5,FALSE)*0.0000011023*$M32*$N32*0.82),($H32*VLOOKUP($F32,'VESSEL FACTORS'!$A$2:$O$5,AK$5,FALSE)*0.0000011023*$M32*$N32*1)),IF($G32&lt;21,($H32*VLOOKUP($F32,'VESSEL FACTORS'!$A$2:$O$5,AK$5,FALSE)*0.0000011023*$M32*$N32*VLOOKUP($G32,'VESSEL FACTORS'!$A$16:$L$36,AK$5,FALSE)),($H32*VLOOKUP($F32,'VESSEL FACTORS'!$A$3:$O$5,AK$5,FALSE)*0.0000011023*$M32*$N32*($G32/100))))))))</f>
        <v>Enter vessel info</v>
      </c>
      <c r="AL32" s="67" t="str">
        <f>IF(OR($D32=" ",$E32=" ",$F32=" "),"Enter vessel info",IF(T($H32)&lt;&gt;"","Enter Activity",IF(OR($M32=0,$N32=0),"Enter Run Time",IF((VLOOKUP($F32,'VESSEL FACTORS'!$A$3:$O$5,AL$5,FALSE))="N/A","--",IF($G32=" ",IF(ISERROR(SEARCH("Aux",$E32,1)),($H32*VLOOKUP($F32,'VESSEL FACTORS'!$A$2:$O$5,AL$5,FALSE)*0.0000011023*$M32*$N32*0.82),($H32*VLOOKUP($F32,'VESSEL FACTORS'!$A$2:$O$5,AL$5,FALSE)*0.0000011023*$M32*$N32*1)),IF($G32&lt;21,($H32*VLOOKUP($F32,'VESSEL FACTORS'!$A$2:$O$5,AL$5,FALSE)*0.0000011023*$M32*$N32*VLOOKUP($G32,'VESSEL FACTORS'!$A$16:$L$36,AL$5,FALSE)),($H32*VLOOKUP($F32,'VESSEL FACTORS'!$A$3:$O$5,AL$5,FALSE)*0.0000011023*$M32*$N32*($G32/100))))))))</f>
        <v>Enter vessel info</v>
      </c>
      <c r="AM32" s="73"/>
      <c r="AO32" s="74">
        <f>MONTH(EMISSIONS_1!P32)-MONTH(EMISSIONS_1!O32)+1</f>
        <v>1</v>
      </c>
      <c r="AP32" s="335">
        <f t="shared" ref="AP32:BA39" si="44">IF(T($AB32)="",IF((AP$6&gt;=MONTH($O32))*(AP$6&lt;=MONTH($P32)), $AB32/$AO32, 0),0)</f>
        <v>0</v>
      </c>
      <c r="AQ32" s="336">
        <f t="shared" si="44"/>
        <v>0</v>
      </c>
      <c r="AR32" s="336">
        <f t="shared" si="44"/>
        <v>0</v>
      </c>
      <c r="AS32" s="336">
        <f t="shared" si="44"/>
        <v>0</v>
      </c>
      <c r="AT32" s="336">
        <f t="shared" si="44"/>
        <v>0</v>
      </c>
      <c r="AU32" s="336">
        <f t="shared" si="44"/>
        <v>0</v>
      </c>
      <c r="AV32" s="336">
        <f t="shared" si="44"/>
        <v>0</v>
      </c>
      <c r="AW32" s="336">
        <f t="shared" si="44"/>
        <v>0</v>
      </c>
      <c r="AX32" s="336">
        <f t="shared" si="44"/>
        <v>0</v>
      </c>
      <c r="AY32" s="336">
        <f t="shared" si="44"/>
        <v>0</v>
      </c>
      <c r="AZ32" s="336">
        <f t="shared" si="44"/>
        <v>0</v>
      </c>
      <c r="BA32" s="337">
        <f t="shared" si="44"/>
        <v>0</v>
      </c>
      <c r="BB32" s="335">
        <f t="shared" ref="BB32:BM43" si="45">IF(T($AC32)="",IF((BB$6&gt;=MONTH($O32))*(BB$6&lt;=MONTH($P32)), $AC32/$AO32, 0),0)</f>
        <v>0</v>
      </c>
      <c r="BC32" s="336">
        <f t="shared" si="45"/>
        <v>0</v>
      </c>
      <c r="BD32" s="336">
        <f t="shared" si="45"/>
        <v>0</v>
      </c>
      <c r="BE32" s="336">
        <f t="shared" si="45"/>
        <v>0</v>
      </c>
      <c r="BF32" s="336">
        <f t="shared" si="45"/>
        <v>0</v>
      </c>
      <c r="BG32" s="336">
        <f t="shared" si="45"/>
        <v>0</v>
      </c>
      <c r="BH32" s="336">
        <f t="shared" si="45"/>
        <v>0</v>
      </c>
      <c r="BI32" s="336">
        <f t="shared" si="45"/>
        <v>0</v>
      </c>
      <c r="BJ32" s="336">
        <f t="shared" si="45"/>
        <v>0</v>
      </c>
      <c r="BK32" s="336">
        <f t="shared" si="45"/>
        <v>0</v>
      </c>
      <c r="BL32" s="336">
        <f t="shared" si="45"/>
        <v>0</v>
      </c>
      <c r="BM32" s="337">
        <f t="shared" si="45"/>
        <v>0</v>
      </c>
      <c r="BN32" s="335">
        <f t="shared" ref="BN32:BY43" si="46">IF(T($AD32)="",IF((BN$6&gt;=MONTH($O32))*(BN$6&lt;=MONTH($P32)), $AD32/$AO32, 0),0)</f>
        <v>0</v>
      </c>
      <c r="BO32" s="336">
        <f t="shared" si="46"/>
        <v>0</v>
      </c>
      <c r="BP32" s="336">
        <f t="shared" si="46"/>
        <v>0</v>
      </c>
      <c r="BQ32" s="336">
        <f t="shared" si="46"/>
        <v>0</v>
      </c>
      <c r="BR32" s="336">
        <f t="shared" si="46"/>
        <v>0</v>
      </c>
      <c r="BS32" s="336">
        <f t="shared" si="46"/>
        <v>0</v>
      </c>
      <c r="BT32" s="336">
        <f t="shared" si="46"/>
        <v>0</v>
      </c>
      <c r="BU32" s="336">
        <f t="shared" si="46"/>
        <v>0</v>
      </c>
      <c r="BV32" s="336">
        <f t="shared" si="46"/>
        <v>0</v>
      </c>
      <c r="BW32" s="336">
        <f t="shared" si="46"/>
        <v>0</v>
      </c>
      <c r="BX32" s="336">
        <f t="shared" si="46"/>
        <v>0</v>
      </c>
      <c r="BY32" s="337">
        <f t="shared" si="46"/>
        <v>0</v>
      </c>
      <c r="BZ32" s="335">
        <f t="shared" ref="BZ32:CK43" si="47">IF(T($AE32)="",IF((BZ$6&gt;=MONTH($O32))*(BZ$6&lt;=MONTH($P32)), $AE32/$AO32, 0),0)</f>
        <v>0</v>
      </c>
      <c r="CA32" s="336">
        <f t="shared" si="47"/>
        <v>0</v>
      </c>
      <c r="CB32" s="336">
        <f t="shared" si="47"/>
        <v>0</v>
      </c>
      <c r="CC32" s="336">
        <f t="shared" si="47"/>
        <v>0</v>
      </c>
      <c r="CD32" s="336">
        <f t="shared" si="47"/>
        <v>0</v>
      </c>
      <c r="CE32" s="336">
        <f t="shared" si="47"/>
        <v>0</v>
      </c>
      <c r="CF32" s="336">
        <f t="shared" si="47"/>
        <v>0</v>
      </c>
      <c r="CG32" s="336">
        <f t="shared" si="47"/>
        <v>0</v>
      </c>
      <c r="CH32" s="336">
        <f t="shared" si="47"/>
        <v>0</v>
      </c>
      <c r="CI32" s="336">
        <f t="shared" si="47"/>
        <v>0</v>
      </c>
      <c r="CJ32" s="336">
        <f t="shared" si="47"/>
        <v>0</v>
      </c>
      <c r="CK32" s="337">
        <f t="shared" si="47"/>
        <v>0</v>
      </c>
      <c r="CL32" s="335">
        <f t="shared" ref="CL32:CW43" si="48">IF(T($AF32)="",IF((CL$6&gt;=MONTH($O32))*(CL$6&lt;=MONTH($P32)), $AF32/$AO32, 0),0)</f>
        <v>0</v>
      </c>
      <c r="CM32" s="336">
        <f t="shared" si="48"/>
        <v>0</v>
      </c>
      <c r="CN32" s="336">
        <f t="shared" si="48"/>
        <v>0</v>
      </c>
      <c r="CO32" s="336">
        <f t="shared" si="48"/>
        <v>0</v>
      </c>
      <c r="CP32" s="336">
        <f t="shared" si="48"/>
        <v>0</v>
      </c>
      <c r="CQ32" s="336">
        <f t="shared" si="48"/>
        <v>0</v>
      </c>
      <c r="CR32" s="336">
        <f t="shared" si="48"/>
        <v>0</v>
      </c>
      <c r="CS32" s="336">
        <f t="shared" si="48"/>
        <v>0</v>
      </c>
      <c r="CT32" s="336">
        <f t="shared" si="48"/>
        <v>0</v>
      </c>
      <c r="CU32" s="336">
        <f t="shared" si="48"/>
        <v>0</v>
      </c>
      <c r="CV32" s="336">
        <f t="shared" si="48"/>
        <v>0</v>
      </c>
      <c r="CW32" s="337">
        <f t="shared" si="48"/>
        <v>0</v>
      </c>
      <c r="CX32" s="335">
        <f t="shared" ref="CX32:DI43" si="49">IF(T($AG32)="",IF((CX$6&gt;=MONTH($O32))*(CX$6&lt;=MONTH($P32)), $AG32/$AO32, 0),0)</f>
        <v>0</v>
      </c>
      <c r="CY32" s="336">
        <f t="shared" si="49"/>
        <v>0</v>
      </c>
      <c r="CZ32" s="336">
        <f t="shared" si="49"/>
        <v>0</v>
      </c>
      <c r="DA32" s="336">
        <f t="shared" si="49"/>
        <v>0</v>
      </c>
      <c r="DB32" s="336">
        <f t="shared" si="49"/>
        <v>0</v>
      </c>
      <c r="DC32" s="336">
        <f t="shared" si="49"/>
        <v>0</v>
      </c>
      <c r="DD32" s="336">
        <f t="shared" si="49"/>
        <v>0</v>
      </c>
      <c r="DE32" s="336">
        <f t="shared" si="49"/>
        <v>0</v>
      </c>
      <c r="DF32" s="336">
        <f t="shared" si="49"/>
        <v>0</v>
      </c>
      <c r="DG32" s="336">
        <f t="shared" si="49"/>
        <v>0</v>
      </c>
      <c r="DH32" s="336">
        <f t="shared" si="49"/>
        <v>0</v>
      </c>
      <c r="DI32" s="337">
        <f t="shared" si="49"/>
        <v>0</v>
      </c>
      <c r="DJ32" s="335">
        <f t="shared" ref="DJ32:DU43" si="50">IF(T($AH32)="",IF((DJ$6&gt;=MONTH($O32))*(DJ$6&lt;=MONTH($P32)), $AH32/$AO32, 0),0)</f>
        <v>0</v>
      </c>
      <c r="DK32" s="336">
        <f t="shared" si="50"/>
        <v>0</v>
      </c>
      <c r="DL32" s="336">
        <f t="shared" si="50"/>
        <v>0</v>
      </c>
      <c r="DM32" s="336">
        <f t="shared" si="50"/>
        <v>0</v>
      </c>
      <c r="DN32" s="336">
        <f t="shared" si="50"/>
        <v>0</v>
      </c>
      <c r="DO32" s="336">
        <f t="shared" si="50"/>
        <v>0</v>
      </c>
      <c r="DP32" s="336">
        <f t="shared" si="50"/>
        <v>0</v>
      </c>
      <c r="DQ32" s="336">
        <f t="shared" si="50"/>
        <v>0</v>
      </c>
      <c r="DR32" s="336">
        <f t="shared" si="50"/>
        <v>0</v>
      </c>
      <c r="DS32" s="336">
        <f t="shared" si="50"/>
        <v>0</v>
      </c>
      <c r="DT32" s="336">
        <f t="shared" si="50"/>
        <v>0</v>
      </c>
      <c r="DU32" s="337">
        <f t="shared" si="50"/>
        <v>0</v>
      </c>
      <c r="DV32" s="335">
        <f t="shared" ref="DV32:EG43" si="51">IF(T($AI32)="",IF((DV$6&gt;=MONTH($O32))*(DV$6&lt;=MONTH($P32)), $AI32/$AO32, 0),0)</f>
        <v>0</v>
      </c>
      <c r="DW32" s="336">
        <f t="shared" si="51"/>
        <v>0</v>
      </c>
      <c r="DX32" s="336">
        <f t="shared" si="51"/>
        <v>0</v>
      </c>
      <c r="DY32" s="336">
        <f t="shared" si="51"/>
        <v>0</v>
      </c>
      <c r="DZ32" s="336">
        <f t="shared" si="51"/>
        <v>0</v>
      </c>
      <c r="EA32" s="336">
        <f t="shared" si="51"/>
        <v>0</v>
      </c>
      <c r="EB32" s="336">
        <f t="shared" si="51"/>
        <v>0</v>
      </c>
      <c r="EC32" s="336">
        <f t="shared" si="51"/>
        <v>0</v>
      </c>
      <c r="ED32" s="336">
        <f t="shared" si="51"/>
        <v>0</v>
      </c>
      <c r="EE32" s="336">
        <f t="shared" si="51"/>
        <v>0</v>
      </c>
      <c r="EF32" s="336">
        <f t="shared" si="51"/>
        <v>0</v>
      </c>
      <c r="EG32" s="337">
        <f t="shared" si="51"/>
        <v>0</v>
      </c>
      <c r="EH32" s="335">
        <f t="shared" ref="EH32:ES43" si="52">IF(T($AJ32)="",IF((EH$6&gt;=MONTH($O32))*(EH$6&lt;=MONTH($P32)), $AJ32/$AO32, 0),0)</f>
        <v>0</v>
      </c>
      <c r="EI32" s="336">
        <f t="shared" si="52"/>
        <v>0</v>
      </c>
      <c r="EJ32" s="336">
        <f t="shared" si="52"/>
        <v>0</v>
      </c>
      <c r="EK32" s="336">
        <f t="shared" si="52"/>
        <v>0</v>
      </c>
      <c r="EL32" s="336">
        <f t="shared" si="52"/>
        <v>0</v>
      </c>
      <c r="EM32" s="336">
        <f t="shared" si="52"/>
        <v>0</v>
      </c>
      <c r="EN32" s="336">
        <f t="shared" si="52"/>
        <v>0</v>
      </c>
      <c r="EO32" s="336">
        <f t="shared" si="52"/>
        <v>0</v>
      </c>
      <c r="EP32" s="336">
        <f t="shared" si="52"/>
        <v>0</v>
      </c>
      <c r="EQ32" s="336">
        <f t="shared" si="52"/>
        <v>0</v>
      </c>
      <c r="ER32" s="336">
        <f t="shared" si="52"/>
        <v>0</v>
      </c>
      <c r="ES32" s="337">
        <f t="shared" si="52"/>
        <v>0</v>
      </c>
      <c r="ET32" s="335">
        <f t="shared" ref="ET32:FE43" si="53">IF(T($AK32)="",IF((ET$6&gt;=MONTH($O32))*(ET$6&lt;=MONTH($P32)), $AK32/$AO32, 0),0)</f>
        <v>0</v>
      </c>
      <c r="EU32" s="336">
        <f t="shared" si="53"/>
        <v>0</v>
      </c>
      <c r="EV32" s="336">
        <f t="shared" si="53"/>
        <v>0</v>
      </c>
      <c r="EW32" s="336">
        <f t="shared" si="53"/>
        <v>0</v>
      </c>
      <c r="EX32" s="336">
        <f t="shared" si="53"/>
        <v>0</v>
      </c>
      <c r="EY32" s="336">
        <f t="shared" si="53"/>
        <v>0</v>
      </c>
      <c r="EZ32" s="336">
        <f t="shared" si="53"/>
        <v>0</v>
      </c>
      <c r="FA32" s="336">
        <f t="shared" si="53"/>
        <v>0</v>
      </c>
      <c r="FB32" s="336">
        <f t="shared" si="53"/>
        <v>0</v>
      </c>
      <c r="FC32" s="336">
        <f t="shared" si="53"/>
        <v>0</v>
      </c>
      <c r="FD32" s="336">
        <f t="shared" si="53"/>
        <v>0</v>
      </c>
      <c r="FE32" s="337">
        <f t="shared" si="53"/>
        <v>0</v>
      </c>
      <c r="FF32" s="335">
        <f t="shared" ref="FF32:FQ43" si="54">IF(T($AL32)="",IF((FF$6&gt;=MONTH($O32))*(FF$6&lt;=MONTH($P32)), $AL32/$AO32, 0),0)</f>
        <v>0</v>
      </c>
      <c r="FG32" s="336">
        <f t="shared" si="54"/>
        <v>0</v>
      </c>
      <c r="FH32" s="336">
        <f t="shared" si="54"/>
        <v>0</v>
      </c>
      <c r="FI32" s="336">
        <f t="shared" si="54"/>
        <v>0</v>
      </c>
      <c r="FJ32" s="336">
        <f t="shared" si="54"/>
        <v>0</v>
      </c>
      <c r="FK32" s="336">
        <f t="shared" si="54"/>
        <v>0</v>
      </c>
      <c r="FL32" s="336">
        <f t="shared" si="54"/>
        <v>0</v>
      </c>
      <c r="FM32" s="336">
        <f t="shared" si="54"/>
        <v>0</v>
      </c>
      <c r="FN32" s="336">
        <f t="shared" si="54"/>
        <v>0</v>
      </c>
      <c r="FO32" s="336">
        <f t="shared" si="54"/>
        <v>0</v>
      </c>
      <c r="FP32" s="336">
        <f t="shared" si="54"/>
        <v>0</v>
      </c>
      <c r="FQ32" s="337">
        <f t="shared" si="54"/>
        <v>0</v>
      </c>
    </row>
    <row r="33" spans="1:173" ht="12.75" customHeight="1" x14ac:dyDescent="0.2">
      <c r="A33" s="74" t="str">
        <f t="shared" si="21"/>
        <v xml:space="preserve"> - </v>
      </c>
      <c r="B33" s="361" t="s">
        <v>38</v>
      </c>
      <c r="C33" s="171" t="s">
        <v>305</v>
      </c>
      <c r="D33" s="366" t="str">
        <f>IF(ISBLANK(EMISSIONS_3!D33), " ", EMISSIONS_3!D33)</f>
        <v xml:space="preserve"> </v>
      </c>
      <c r="E33" s="366" t="str">
        <f>IF(ISBLANK(EMISSIONS_3!E33), " ", EMISSIONS_3!E33)</f>
        <v xml:space="preserve"> </v>
      </c>
      <c r="F33" s="366" t="str">
        <f>IF(ISBLANK(EMISSIONS_3!F33), " ", EMISSIONS_3!F33)</f>
        <v xml:space="preserve"> </v>
      </c>
      <c r="G33" s="367"/>
      <c r="H33" s="368"/>
      <c r="I33" s="33" t="s">
        <v>299</v>
      </c>
      <c r="J33" s="367"/>
      <c r="K33" s="33">
        <f t="shared" si="35"/>
        <v>1</v>
      </c>
      <c r="L33" s="33" t="e">
        <f>IF(#REF!="Enter Emissions (tpy)",IF( J33="", 0, J33), 0)</f>
        <v>#REF!</v>
      </c>
      <c r="M33" s="367">
        <v>0</v>
      </c>
      <c r="N33" s="373">
        <v>0</v>
      </c>
      <c r="O33" s="299"/>
      <c r="P33" s="300"/>
      <c r="Q33" s="73" t="str">
        <f t="shared" si="36"/>
        <v>Enter vessel info</v>
      </c>
      <c r="R33" s="79" t="str">
        <f t="shared" si="37"/>
        <v>Enter vessel info</v>
      </c>
      <c r="S33" s="79" t="str">
        <f t="shared" si="38"/>
        <v>Enter vessel info</v>
      </c>
      <c r="T33" s="79" t="str">
        <f t="shared" si="39"/>
        <v>Enter vessel info</v>
      </c>
      <c r="U33" s="79" t="str">
        <f t="shared" si="40"/>
        <v>Enter vessel info</v>
      </c>
      <c r="V33" s="79" t="str">
        <f t="shared" si="41"/>
        <v>Enter vessel info</v>
      </c>
      <c r="W33" s="79" t="str">
        <f t="shared" si="42"/>
        <v>Enter vessel info</v>
      </c>
      <c r="X33" s="79" t="str">
        <f t="shared" si="43"/>
        <v>Enter vessel info</v>
      </c>
      <c r="Y33" s="78" t="s">
        <v>115</v>
      </c>
      <c r="Z33" s="79" t="s">
        <v>115</v>
      </c>
      <c r="AA33" s="82" t="s">
        <v>115</v>
      </c>
      <c r="AB33" s="76" t="str">
        <f>IF(OR($D33=" ",$E33=" ",$F33=" "),"Enter vessel info",IF(T($H33)&lt;&gt;"","Enter Activity",IF(OR($M33=0,$N33=0),"Enter Run Time",IF((VLOOKUP($F33,'VESSEL FACTORS'!$A$3:$O$5,AB$5,FALSE))="N/A","--",IF($G33=" ",IF(ISERROR(SEARCH("Aux",$E33,1)),($H33*VLOOKUP($F33,'VESSEL FACTORS'!$A$2:$O$5,AB$5,FALSE)*0.0000011023*$M33*$N33*0.82),($H33*VLOOKUP($F33,'VESSEL FACTORS'!$A$2:$O$5,AB$5,FALSE)*0.0000011023*$M33*$N33*1)),IF($G33&lt;21,($H33*VLOOKUP($F33,'VESSEL FACTORS'!$A$2:$O$5,AB$5,FALSE)*0.0000011023*$M33*$N33*VLOOKUP($G33,'VESSEL FACTORS'!$A$16:$L$36,AB$5,FALSE)),($H33*VLOOKUP($F33,'VESSEL FACTORS'!$A$3:$O$5,AB$5,FALSE)*0.0000011023*$M33*$N33*($G33/100))))))))</f>
        <v>Enter vessel info</v>
      </c>
      <c r="AC33" s="76" t="str">
        <f>IF(OR($D33=" ",$E33=" ",$F33=" "),"Enter vessel info",IF(T($H33)&lt;&gt;"","Enter Activity",IF(OR($M33=0,$N33=0),"Enter Run Time",IF((VLOOKUP($F33,'VESSEL FACTORS'!$A$3:$O$5,AC$5,FALSE))="N/A","--",IF($G33=" ",IF(ISERROR(SEARCH("Aux",$E33,1)),($H33*VLOOKUP($F33,'VESSEL FACTORS'!$A$2:$O$5,AC$5,FALSE)*0.0000011023*$M33*$N33*0.82),($H33*VLOOKUP($F33,'VESSEL FACTORS'!$A$2:$O$5,AC$5,FALSE)*0.0000011023*$M33*$N33*1)),IF($G33&lt;21,($H33*VLOOKUP($F33,'VESSEL FACTORS'!$A$2:$O$5,AC$5,FALSE)*0.0000011023*$M33*$N33*VLOOKUP($G33,'VESSEL FACTORS'!$A$16:$L$36,AC$5,FALSE)),($H33*VLOOKUP($F33,'VESSEL FACTORS'!$A$3:$O$5,AC$5,FALSE)*0.0000011023*$M33*$N33*($G33/100))))))))</f>
        <v>Enter vessel info</v>
      </c>
      <c r="AD33" s="76" t="str">
        <f>IF(OR($D33=" ",$E33=" ",$F33=" "),"Enter vessel info",IF(T($H33)&lt;&gt;"","Enter Activity",IF(OR($M33=0,$N33=0),"Enter Run Time",IF((VLOOKUP($F33,'VESSEL FACTORS'!$A$3:$O$5,AD$5,FALSE))="N/A","--",IF($G33=" ",IF(ISERROR(SEARCH("Aux",$E33,1)),($H33*VLOOKUP($F33,'VESSEL FACTORS'!$A$2:$O$5,AD$5,FALSE)*0.0000011023*$M33*$N33*0.82),($H33*VLOOKUP($F33,'VESSEL FACTORS'!$A$2:$O$5,AD$5,FALSE)*0.0000011023*$M33*$N33*1)),IF($G33&lt;21,($H33*VLOOKUP($F33,'VESSEL FACTORS'!$A$2:$O$5,AD$5,FALSE)*0.0000011023*$M33*$N33*VLOOKUP($G33,'VESSEL FACTORS'!$A$16:$L$36,AD$5,FALSE)),($H33*VLOOKUP($F33,'VESSEL FACTORS'!$A$3:$O$5,AD$5,FALSE)*0.0000011023*$M33*$N33*($G33/100))))))))</f>
        <v>Enter vessel info</v>
      </c>
      <c r="AE33" s="76" t="str">
        <f>IF(OR($D33=" ",$E33=" ",$F33=" "),"Enter vessel info",IF(T($H33)&lt;&gt;"","Enter Activity",IF(OR($M33=0,$N33=0),"Enter Run Time",IF((VLOOKUP($F33,'VESSEL FACTORS'!$A$3:$O$5,AE$5,FALSE))="N/A","--",IF($G33=" ",IF(ISERROR(SEARCH("Aux",$E33,1)),($H33*VLOOKUP($F33,'VESSEL FACTORS'!$A$2:$O$5,AE$5,FALSE)*0.0000011023*$M33*$N33*0.82),($H33*VLOOKUP($F33,'VESSEL FACTORS'!$A$2:$O$5,AE$5,FALSE)*0.0000011023*$M33*$N33*1)),IF($G33&lt;21,($H33*VLOOKUP($F33,'VESSEL FACTORS'!$A$2:$O$5,AE$5,FALSE)*0.0000011023*$M33*$N33*VLOOKUP($G33,'VESSEL FACTORS'!$A$16:$L$36,AE$5,FALSE)),($H33*VLOOKUP($F33,'VESSEL FACTORS'!$A$3:$O$5,AE$5,FALSE)*0.0000011023*$M33*$N33*($G33/100))))))))</f>
        <v>Enter vessel info</v>
      </c>
      <c r="AF33" s="76" t="str">
        <f>IF(OR($D33=" ",$E33=" ",$F33=" "),"Enter vessel info",IF(T($H33)&lt;&gt;"","Enter Activity",IF(OR($M33=0,$N33=0),"Enter Run Time",IF((VLOOKUP($F33,'VESSEL FACTORS'!$A$3:$O$5,AF$5,FALSE))="N/A","--",IF($G33=" ",IF(ISERROR(SEARCH("Aux",$E33,1)),($H33*VLOOKUP($F33,'VESSEL FACTORS'!$A$2:$O$5,AF$5,FALSE)*0.0000011023*$M33*$N33*0.82),($H33*VLOOKUP($F33,'VESSEL FACTORS'!$A$2:$O$5,AF$5,FALSE)*0.0000011023*$M33*$N33*1)),IF($G33&lt;21,($H33*VLOOKUP($F33,'VESSEL FACTORS'!$A$2:$O$5,AF$5,FALSE)*0.0000011023*$M33*$N33*VLOOKUP($G33,'VESSEL FACTORS'!$A$16:$L$36,AF$5,FALSE)),($H33*VLOOKUP($F33,'VESSEL FACTORS'!$A$3:$O$5,AF$5,FALSE)*0.0000011023*$M33*$N33*($G33/100))))))))</f>
        <v>Enter vessel info</v>
      </c>
      <c r="AG33" s="76" t="str">
        <f>IF(OR($D33=" ",$E33=" ",$F33=" "),"Enter vessel info",IF(T($H33)&lt;&gt;"","Enter Activity",IF(OR($M33=0,$N33=0),"Enter Run Time",IF((VLOOKUP($F33,'VESSEL FACTORS'!$A$3:$O$5,AG$5,FALSE))="N/A","--",IF($G33=" ",IF(ISERROR(SEARCH("Aux",$E33,1)),($H33*VLOOKUP($F33,'VESSEL FACTORS'!$A$2:$O$5,AG$5,FALSE)*0.0000011023*$M33*$N33*0.82),($H33*VLOOKUP($F33,'VESSEL FACTORS'!$A$2:$O$5,AG$5,FALSE)*0.0000011023*$M33*$N33*1)),IF($G33&lt;21,($H33*VLOOKUP($F33,'VESSEL FACTORS'!$A$2:$O$5,AG$5,FALSE)*0.0000011023*$M33*$N33*VLOOKUP($G33,'VESSEL FACTORS'!$A$16:$L$36,AG$5,FALSE)),($H33*VLOOKUP($F33,'VESSEL FACTORS'!$A$3:$O$5,AG$5,FALSE)*0.0000011023*$M33*$N33*($G33/100))))))))</f>
        <v>Enter vessel info</v>
      </c>
      <c r="AH33" s="76" t="str">
        <f>IF(OR($D33=" ",$E33=" ",$F33=" "),"Enter vessel info",IF(T($H33)&lt;&gt;"","Enter Activity",IF(OR($M33=0,$N33=0),"Enter Run Time",IF((VLOOKUP($F33,'VESSEL FACTORS'!$A$3:$O$5,AH$5,FALSE))="N/A","--",IF($G33=" ",IF(ISERROR(SEARCH("Aux",$E33,1)),($H33*VLOOKUP($F33,'VESSEL FACTORS'!$A$2:$O$5,AH$5,FALSE)*0.0000011023*$M33*$N33*0.82),($H33*VLOOKUP($F33,'VESSEL FACTORS'!$A$2:$O$5,AH$5,FALSE)*0.0000011023*$M33*$N33*1)),IF($G33&lt;21,($H33*VLOOKUP($F33,'VESSEL FACTORS'!$A$2:$O$5,AH$5,FALSE)*0.0000011023*$M33*$N33*VLOOKUP($G33,'VESSEL FACTORS'!$A$16:$L$36,AH$5,FALSE)),($H33*VLOOKUP($F33,'VESSEL FACTORS'!$A$3:$O$5,AH$5,FALSE)*0.0000011023*$M33*$N33*($G33/100))))))))</f>
        <v>Enter vessel info</v>
      </c>
      <c r="AI33" s="76" t="str">
        <f>IF(OR($D33=" ",$E33=" ",$F33=" "),"Enter vessel info",IF(T($H33)&lt;&gt;"","Enter Activity",IF(OR($M33=0,$N33=0),"Enter Run Time",IF((VLOOKUP($F33,'VESSEL FACTORS'!$A$3:$O$5,AI$5,FALSE))="N/A","--",IF($G33=" ",IF(ISERROR(SEARCH("Aux",$E33,1)),($H33*VLOOKUP($F33,'VESSEL FACTORS'!$A$2:$O$5,AI$5,FALSE)*0.0000011023*$M33*$N33*0.82),($H33*VLOOKUP($F33,'VESSEL FACTORS'!$A$2:$O$5,AI$5,FALSE)*0.0000011023*$M33*$N33*1)),IF($G33&lt;21,($H33*VLOOKUP($F33,'VESSEL FACTORS'!$A$2:$O$5,AI$5,FALSE)*0.0000011023*$M33*$N33*VLOOKUP($G33,'VESSEL FACTORS'!$A$16:$L$36,AI$5,FALSE)),($H33*VLOOKUP($F33,'VESSEL FACTORS'!$A$3:$O$5,AI$5,FALSE)*0.0000011023*$M33*$N33*($G33/100))))))))</f>
        <v>Enter vessel info</v>
      </c>
      <c r="AJ33" s="76" t="str">
        <f>IF(OR($D33=" ",$E33=" ",$F33=" "),"Enter vessel info",IF(T($H33)&lt;&gt;"","Enter Activity",IF(OR($M33=0,$N33=0),"Enter Run Time",IF((VLOOKUP($F33,'VESSEL FACTORS'!$A$3:$O$5,AJ$5,FALSE))="N/A","--",IF($G33=" ",IF(ISERROR(SEARCH("Aux",$E33,1)),($H33*VLOOKUP($F33,'VESSEL FACTORS'!$A$2:$O$5,AJ$5,FALSE)*0.0000011023*$M33*$N33*0.82),($H33*VLOOKUP($F33,'VESSEL FACTORS'!$A$2:$O$5,AJ$5,FALSE)*0.0000011023*$M33*$N33*1)),IF($G33&lt;21,($H33*VLOOKUP($F33,'VESSEL FACTORS'!$A$2:$O$5,AJ$5,FALSE)*0.0000011023*$M33*$N33*VLOOKUP($G33,'VESSEL FACTORS'!$A$16:$L$36,AJ$5,FALSE)),($H33*VLOOKUP($F33,'VESSEL FACTORS'!$A$3:$O$5,AJ$5,FALSE)*0.0000011023*$M33*$N33*($G33/100))))))))</f>
        <v>Enter vessel info</v>
      </c>
      <c r="AK33" s="76" t="str">
        <f>IF(OR($D33=" ",$E33=" ",$F33=" "),"Enter vessel info",IF(T($H33)&lt;&gt;"","Enter Activity",IF(OR($M33=0,$N33=0),"Enter Run Time",IF((VLOOKUP($F33,'VESSEL FACTORS'!$A$3:$O$5,AK$5,FALSE))="N/A","--",IF($G33=" ",IF(ISERROR(SEARCH("Aux",$E33,1)),($H33*VLOOKUP($F33,'VESSEL FACTORS'!$A$2:$O$5,AK$5,FALSE)*0.0000011023*$M33*$N33*0.82),($H33*VLOOKUP($F33,'VESSEL FACTORS'!$A$2:$O$5,AK$5,FALSE)*0.0000011023*$M33*$N33*1)),IF($G33&lt;21,($H33*VLOOKUP($F33,'VESSEL FACTORS'!$A$2:$O$5,AK$5,FALSE)*0.0000011023*$M33*$N33*VLOOKUP($G33,'VESSEL FACTORS'!$A$16:$L$36,AK$5,FALSE)),($H33*VLOOKUP($F33,'VESSEL FACTORS'!$A$3:$O$5,AK$5,FALSE)*0.0000011023*$M33*$N33*($G33/100))))))))</f>
        <v>Enter vessel info</v>
      </c>
      <c r="AL33" s="67" t="str">
        <f>IF(OR($D33=" ",$E33=" ",$F33=" "),"Enter vessel info",IF(T($H33)&lt;&gt;"","Enter Activity",IF(OR($M33=0,$N33=0),"Enter Run Time",IF((VLOOKUP($F33,'VESSEL FACTORS'!$A$3:$O$5,AL$5,FALSE))="N/A","--",IF($G33=" ",IF(ISERROR(SEARCH("Aux",$E33,1)),($H33*VLOOKUP($F33,'VESSEL FACTORS'!$A$2:$O$5,AL$5,FALSE)*0.0000011023*$M33*$N33*0.82),($H33*VLOOKUP($F33,'VESSEL FACTORS'!$A$2:$O$5,AL$5,FALSE)*0.0000011023*$M33*$N33*1)),IF($G33&lt;21,($H33*VLOOKUP($F33,'VESSEL FACTORS'!$A$2:$O$5,AL$5,FALSE)*0.0000011023*$M33*$N33*VLOOKUP($G33,'VESSEL FACTORS'!$A$16:$L$36,AL$5,FALSE)),($H33*VLOOKUP($F33,'VESSEL FACTORS'!$A$3:$O$5,AL$5,FALSE)*0.0000011023*$M33*$N33*($G33/100))))))))</f>
        <v>Enter vessel info</v>
      </c>
      <c r="AM33" s="73"/>
      <c r="AO33" s="74">
        <f>MONTH(EMISSIONS_1!P33)-MONTH(EMISSIONS_1!O33)+1</f>
        <v>1</v>
      </c>
      <c r="AP33" s="335">
        <f t="shared" si="44"/>
        <v>0</v>
      </c>
      <c r="AQ33" s="336">
        <f t="shared" si="44"/>
        <v>0</v>
      </c>
      <c r="AR33" s="336">
        <f t="shared" si="44"/>
        <v>0</v>
      </c>
      <c r="AS33" s="336">
        <f t="shared" si="44"/>
        <v>0</v>
      </c>
      <c r="AT33" s="336">
        <f t="shared" si="44"/>
        <v>0</v>
      </c>
      <c r="AU33" s="336">
        <f t="shared" si="44"/>
        <v>0</v>
      </c>
      <c r="AV33" s="336">
        <f t="shared" si="44"/>
        <v>0</v>
      </c>
      <c r="AW33" s="336">
        <f t="shared" si="44"/>
        <v>0</v>
      </c>
      <c r="AX33" s="336">
        <f t="shared" si="44"/>
        <v>0</v>
      </c>
      <c r="AY33" s="336">
        <f t="shared" si="44"/>
        <v>0</v>
      </c>
      <c r="AZ33" s="336">
        <f t="shared" si="44"/>
        <v>0</v>
      </c>
      <c r="BA33" s="337">
        <f t="shared" si="44"/>
        <v>0</v>
      </c>
      <c r="BB33" s="335">
        <f t="shared" si="45"/>
        <v>0</v>
      </c>
      <c r="BC33" s="336">
        <f t="shared" si="45"/>
        <v>0</v>
      </c>
      <c r="BD33" s="336">
        <f t="shared" si="45"/>
        <v>0</v>
      </c>
      <c r="BE33" s="336">
        <f t="shared" si="45"/>
        <v>0</v>
      </c>
      <c r="BF33" s="336">
        <f t="shared" si="45"/>
        <v>0</v>
      </c>
      <c r="BG33" s="336">
        <f t="shared" si="45"/>
        <v>0</v>
      </c>
      <c r="BH33" s="336">
        <f t="shared" si="45"/>
        <v>0</v>
      </c>
      <c r="BI33" s="336">
        <f t="shared" si="45"/>
        <v>0</v>
      </c>
      <c r="BJ33" s="336">
        <f t="shared" si="45"/>
        <v>0</v>
      </c>
      <c r="BK33" s="336">
        <f t="shared" si="45"/>
        <v>0</v>
      </c>
      <c r="BL33" s="336">
        <f t="shared" si="45"/>
        <v>0</v>
      </c>
      <c r="BM33" s="337">
        <f t="shared" si="45"/>
        <v>0</v>
      </c>
      <c r="BN33" s="335">
        <f t="shared" si="46"/>
        <v>0</v>
      </c>
      <c r="BO33" s="336">
        <f t="shared" si="46"/>
        <v>0</v>
      </c>
      <c r="BP33" s="336">
        <f t="shared" si="46"/>
        <v>0</v>
      </c>
      <c r="BQ33" s="336">
        <f t="shared" si="46"/>
        <v>0</v>
      </c>
      <c r="BR33" s="336">
        <f t="shared" si="46"/>
        <v>0</v>
      </c>
      <c r="BS33" s="336">
        <f t="shared" si="46"/>
        <v>0</v>
      </c>
      <c r="BT33" s="336">
        <f t="shared" si="46"/>
        <v>0</v>
      </c>
      <c r="BU33" s="336">
        <f t="shared" si="46"/>
        <v>0</v>
      </c>
      <c r="BV33" s="336">
        <f t="shared" si="46"/>
        <v>0</v>
      </c>
      <c r="BW33" s="336">
        <f t="shared" si="46"/>
        <v>0</v>
      </c>
      <c r="BX33" s="336">
        <f t="shared" si="46"/>
        <v>0</v>
      </c>
      <c r="BY33" s="337">
        <f t="shared" si="46"/>
        <v>0</v>
      </c>
      <c r="BZ33" s="335">
        <f t="shared" si="47"/>
        <v>0</v>
      </c>
      <c r="CA33" s="336">
        <f t="shared" si="47"/>
        <v>0</v>
      </c>
      <c r="CB33" s="336">
        <f t="shared" si="47"/>
        <v>0</v>
      </c>
      <c r="CC33" s="336">
        <f t="shared" si="47"/>
        <v>0</v>
      </c>
      <c r="CD33" s="336">
        <f t="shared" si="47"/>
        <v>0</v>
      </c>
      <c r="CE33" s="336">
        <f t="shared" si="47"/>
        <v>0</v>
      </c>
      <c r="CF33" s="336">
        <f t="shared" si="47"/>
        <v>0</v>
      </c>
      <c r="CG33" s="336">
        <f t="shared" si="47"/>
        <v>0</v>
      </c>
      <c r="CH33" s="336">
        <f t="shared" si="47"/>
        <v>0</v>
      </c>
      <c r="CI33" s="336">
        <f t="shared" si="47"/>
        <v>0</v>
      </c>
      <c r="CJ33" s="336">
        <f t="shared" si="47"/>
        <v>0</v>
      </c>
      <c r="CK33" s="337">
        <f t="shared" si="47"/>
        <v>0</v>
      </c>
      <c r="CL33" s="335">
        <f t="shared" si="48"/>
        <v>0</v>
      </c>
      <c r="CM33" s="336">
        <f t="shared" si="48"/>
        <v>0</v>
      </c>
      <c r="CN33" s="336">
        <f t="shared" si="48"/>
        <v>0</v>
      </c>
      <c r="CO33" s="336">
        <f t="shared" si="48"/>
        <v>0</v>
      </c>
      <c r="CP33" s="336">
        <f t="shared" si="48"/>
        <v>0</v>
      </c>
      <c r="CQ33" s="336">
        <f t="shared" si="48"/>
        <v>0</v>
      </c>
      <c r="CR33" s="336">
        <f t="shared" si="48"/>
        <v>0</v>
      </c>
      <c r="CS33" s="336">
        <f t="shared" si="48"/>
        <v>0</v>
      </c>
      <c r="CT33" s="336">
        <f t="shared" si="48"/>
        <v>0</v>
      </c>
      <c r="CU33" s="336">
        <f t="shared" si="48"/>
        <v>0</v>
      </c>
      <c r="CV33" s="336">
        <f t="shared" si="48"/>
        <v>0</v>
      </c>
      <c r="CW33" s="337">
        <f t="shared" si="48"/>
        <v>0</v>
      </c>
      <c r="CX33" s="335">
        <f t="shared" si="49"/>
        <v>0</v>
      </c>
      <c r="CY33" s="336">
        <f t="shared" si="49"/>
        <v>0</v>
      </c>
      <c r="CZ33" s="336">
        <f t="shared" si="49"/>
        <v>0</v>
      </c>
      <c r="DA33" s="336">
        <f t="shared" si="49"/>
        <v>0</v>
      </c>
      <c r="DB33" s="336">
        <f t="shared" si="49"/>
        <v>0</v>
      </c>
      <c r="DC33" s="336">
        <f t="shared" si="49"/>
        <v>0</v>
      </c>
      <c r="DD33" s="336">
        <f t="shared" si="49"/>
        <v>0</v>
      </c>
      <c r="DE33" s="336">
        <f t="shared" si="49"/>
        <v>0</v>
      </c>
      <c r="DF33" s="336">
        <f t="shared" si="49"/>
        <v>0</v>
      </c>
      <c r="DG33" s="336">
        <f t="shared" si="49"/>
        <v>0</v>
      </c>
      <c r="DH33" s="336">
        <f t="shared" si="49"/>
        <v>0</v>
      </c>
      <c r="DI33" s="337">
        <f t="shared" si="49"/>
        <v>0</v>
      </c>
      <c r="DJ33" s="335">
        <f t="shared" si="50"/>
        <v>0</v>
      </c>
      <c r="DK33" s="336">
        <f t="shared" si="50"/>
        <v>0</v>
      </c>
      <c r="DL33" s="336">
        <f t="shared" si="50"/>
        <v>0</v>
      </c>
      <c r="DM33" s="336">
        <f t="shared" si="50"/>
        <v>0</v>
      </c>
      <c r="DN33" s="336">
        <f t="shared" si="50"/>
        <v>0</v>
      </c>
      <c r="DO33" s="336">
        <f t="shared" si="50"/>
        <v>0</v>
      </c>
      <c r="DP33" s="336">
        <f t="shared" si="50"/>
        <v>0</v>
      </c>
      <c r="DQ33" s="336">
        <f t="shared" si="50"/>
        <v>0</v>
      </c>
      <c r="DR33" s="336">
        <f t="shared" si="50"/>
        <v>0</v>
      </c>
      <c r="DS33" s="336">
        <f t="shared" si="50"/>
        <v>0</v>
      </c>
      <c r="DT33" s="336">
        <f t="shared" si="50"/>
        <v>0</v>
      </c>
      <c r="DU33" s="337">
        <f t="shared" si="50"/>
        <v>0</v>
      </c>
      <c r="DV33" s="335">
        <f t="shared" si="51"/>
        <v>0</v>
      </c>
      <c r="DW33" s="336">
        <f t="shared" si="51"/>
        <v>0</v>
      </c>
      <c r="DX33" s="336">
        <f t="shared" si="51"/>
        <v>0</v>
      </c>
      <c r="DY33" s="336">
        <f t="shared" si="51"/>
        <v>0</v>
      </c>
      <c r="DZ33" s="336">
        <f t="shared" si="51"/>
        <v>0</v>
      </c>
      <c r="EA33" s="336">
        <f t="shared" si="51"/>
        <v>0</v>
      </c>
      <c r="EB33" s="336">
        <f t="shared" si="51"/>
        <v>0</v>
      </c>
      <c r="EC33" s="336">
        <f t="shared" si="51"/>
        <v>0</v>
      </c>
      <c r="ED33" s="336">
        <f t="shared" si="51"/>
        <v>0</v>
      </c>
      <c r="EE33" s="336">
        <f t="shared" si="51"/>
        <v>0</v>
      </c>
      <c r="EF33" s="336">
        <f t="shared" si="51"/>
        <v>0</v>
      </c>
      <c r="EG33" s="337">
        <f t="shared" si="51"/>
        <v>0</v>
      </c>
      <c r="EH33" s="335">
        <f t="shared" si="52"/>
        <v>0</v>
      </c>
      <c r="EI33" s="336">
        <f t="shared" si="52"/>
        <v>0</v>
      </c>
      <c r="EJ33" s="336">
        <f t="shared" si="52"/>
        <v>0</v>
      </c>
      <c r="EK33" s="336">
        <f t="shared" si="52"/>
        <v>0</v>
      </c>
      <c r="EL33" s="336">
        <f t="shared" si="52"/>
        <v>0</v>
      </c>
      <c r="EM33" s="336">
        <f t="shared" si="52"/>
        <v>0</v>
      </c>
      <c r="EN33" s="336">
        <f t="shared" si="52"/>
        <v>0</v>
      </c>
      <c r="EO33" s="336">
        <f t="shared" si="52"/>
        <v>0</v>
      </c>
      <c r="EP33" s="336">
        <f t="shared" si="52"/>
        <v>0</v>
      </c>
      <c r="EQ33" s="336">
        <f t="shared" si="52"/>
        <v>0</v>
      </c>
      <c r="ER33" s="336">
        <f t="shared" si="52"/>
        <v>0</v>
      </c>
      <c r="ES33" s="337">
        <f t="shared" si="52"/>
        <v>0</v>
      </c>
      <c r="ET33" s="335">
        <f t="shared" si="53"/>
        <v>0</v>
      </c>
      <c r="EU33" s="336">
        <f t="shared" si="53"/>
        <v>0</v>
      </c>
      <c r="EV33" s="336">
        <f t="shared" si="53"/>
        <v>0</v>
      </c>
      <c r="EW33" s="336">
        <f t="shared" si="53"/>
        <v>0</v>
      </c>
      <c r="EX33" s="336">
        <f t="shared" si="53"/>
        <v>0</v>
      </c>
      <c r="EY33" s="336">
        <f t="shared" si="53"/>
        <v>0</v>
      </c>
      <c r="EZ33" s="336">
        <f t="shared" si="53"/>
        <v>0</v>
      </c>
      <c r="FA33" s="336">
        <f t="shared" si="53"/>
        <v>0</v>
      </c>
      <c r="FB33" s="336">
        <f t="shared" si="53"/>
        <v>0</v>
      </c>
      <c r="FC33" s="336">
        <f t="shared" si="53"/>
        <v>0</v>
      </c>
      <c r="FD33" s="336">
        <f t="shared" si="53"/>
        <v>0</v>
      </c>
      <c r="FE33" s="337">
        <f t="shared" si="53"/>
        <v>0</v>
      </c>
      <c r="FF33" s="335">
        <f t="shared" si="54"/>
        <v>0</v>
      </c>
      <c r="FG33" s="336">
        <f t="shared" si="54"/>
        <v>0</v>
      </c>
      <c r="FH33" s="336">
        <f t="shared" si="54"/>
        <v>0</v>
      </c>
      <c r="FI33" s="336">
        <f t="shared" si="54"/>
        <v>0</v>
      </c>
      <c r="FJ33" s="336">
        <f t="shared" si="54"/>
        <v>0</v>
      </c>
      <c r="FK33" s="336">
        <f t="shared" si="54"/>
        <v>0</v>
      </c>
      <c r="FL33" s="336">
        <f t="shared" si="54"/>
        <v>0</v>
      </c>
      <c r="FM33" s="336">
        <f t="shared" si="54"/>
        <v>0</v>
      </c>
      <c r="FN33" s="336">
        <f t="shared" si="54"/>
        <v>0</v>
      </c>
      <c r="FO33" s="336">
        <f t="shared" si="54"/>
        <v>0</v>
      </c>
      <c r="FP33" s="336">
        <f t="shared" si="54"/>
        <v>0</v>
      </c>
      <c r="FQ33" s="337">
        <f t="shared" si="54"/>
        <v>0</v>
      </c>
    </row>
    <row r="34" spans="1:173" ht="12.75" customHeight="1" x14ac:dyDescent="0.2">
      <c r="A34" s="74" t="str">
        <f t="shared" si="21"/>
        <v xml:space="preserve"> - </v>
      </c>
      <c r="B34" s="112"/>
      <c r="C34" s="171" t="s">
        <v>305</v>
      </c>
      <c r="D34" s="366" t="str">
        <f>IF(ISBLANK(EMISSIONS_3!D34), " ", EMISSIONS_3!D34)</f>
        <v xml:space="preserve"> </v>
      </c>
      <c r="E34" s="366" t="str">
        <f>IF(ISBLANK(EMISSIONS_3!E34), " ", EMISSIONS_3!E34)</f>
        <v xml:space="preserve"> </v>
      </c>
      <c r="F34" s="366" t="str">
        <f>IF(ISBLANK(EMISSIONS_3!F34), " ", EMISSIONS_3!F34)</f>
        <v xml:space="preserve"> </v>
      </c>
      <c r="G34" s="367"/>
      <c r="H34" s="368"/>
      <c r="I34" s="33" t="s">
        <v>299</v>
      </c>
      <c r="J34" s="367"/>
      <c r="K34" s="33">
        <f t="shared" si="35"/>
        <v>1</v>
      </c>
      <c r="L34" s="33" t="e">
        <f>IF(#REF!="Enter Emissions (tpy)",IF( J34="", 0, J34), 0)</f>
        <v>#REF!</v>
      </c>
      <c r="M34" s="367">
        <v>0</v>
      </c>
      <c r="N34" s="373">
        <v>0</v>
      </c>
      <c r="O34" s="299"/>
      <c r="P34" s="300"/>
      <c r="Q34" s="73" t="str">
        <f t="shared" si="36"/>
        <v>Enter vessel info</v>
      </c>
      <c r="R34" s="79" t="str">
        <f t="shared" si="37"/>
        <v>Enter vessel info</v>
      </c>
      <c r="S34" s="79" t="str">
        <f t="shared" si="38"/>
        <v>Enter vessel info</v>
      </c>
      <c r="T34" s="79" t="str">
        <f t="shared" si="39"/>
        <v>Enter vessel info</v>
      </c>
      <c r="U34" s="79" t="str">
        <f t="shared" si="40"/>
        <v>Enter vessel info</v>
      </c>
      <c r="V34" s="79" t="str">
        <f t="shared" si="41"/>
        <v>Enter vessel info</v>
      </c>
      <c r="W34" s="79" t="str">
        <f t="shared" si="42"/>
        <v>Enter vessel info</v>
      </c>
      <c r="X34" s="79" t="str">
        <f t="shared" si="43"/>
        <v>Enter vessel info</v>
      </c>
      <c r="Y34" s="78" t="s">
        <v>115</v>
      </c>
      <c r="Z34" s="79" t="s">
        <v>115</v>
      </c>
      <c r="AA34" s="82" t="s">
        <v>115</v>
      </c>
      <c r="AB34" s="76" t="str">
        <f>IF(OR($D34=" ",$E34=" ",$F34=" "),"Enter vessel info",IF(T($H34)&lt;&gt;"","Enter Activity",IF(OR($M34=0,$N34=0),"Enter Run Time",IF((VLOOKUP($F34,'VESSEL FACTORS'!$A$3:$O$5,AB$5,FALSE))="N/A","--",IF($G34=" ",IF(ISERROR(SEARCH("Aux",$E34,1)),($H34*VLOOKUP($F34,'VESSEL FACTORS'!$A$2:$O$5,AB$5,FALSE)*0.0000011023*$M34*$N34*0.82),($H34*VLOOKUP($F34,'VESSEL FACTORS'!$A$2:$O$5,AB$5,FALSE)*0.0000011023*$M34*$N34*1)),IF($G34&lt;21,($H34*VLOOKUP($F34,'VESSEL FACTORS'!$A$2:$O$5,AB$5,FALSE)*0.0000011023*$M34*$N34*VLOOKUP($G34,'VESSEL FACTORS'!$A$16:$L$36,AB$5,FALSE)),($H34*VLOOKUP($F34,'VESSEL FACTORS'!$A$3:$O$5,AB$5,FALSE)*0.0000011023*$M34*$N34*($G34/100))))))))</f>
        <v>Enter vessel info</v>
      </c>
      <c r="AC34" s="76" t="str">
        <f>IF(OR($D34=" ",$E34=" ",$F34=" "),"Enter vessel info",IF(T($H34)&lt;&gt;"","Enter Activity",IF(OR($M34=0,$N34=0),"Enter Run Time",IF((VLOOKUP($F34,'VESSEL FACTORS'!$A$3:$O$5,AC$5,FALSE))="N/A","--",IF($G34=" ",IF(ISERROR(SEARCH("Aux",$E34,1)),($H34*VLOOKUP($F34,'VESSEL FACTORS'!$A$2:$O$5,AC$5,FALSE)*0.0000011023*$M34*$N34*0.82),($H34*VLOOKUP($F34,'VESSEL FACTORS'!$A$2:$O$5,AC$5,FALSE)*0.0000011023*$M34*$N34*1)),IF($G34&lt;21,($H34*VLOOKUP($F34,'VESSEL FACTORS'!$A$2:$O$5,AC$5,FALSE)*0.0000011023*$M34*$N34*VLOOKUP($G34,'VESSEL FACTORS'!$A$16:$L$36,AC$5,FALSE)),($H34*VLOOKUP($F34,'VESSEL FACTORS'!$A$3:$O$5,AC$5,FALSE)*0.0000011023*$M34*$N34*($G34/100))))))))</f>
        <v>Enter vessel info</v>
      </c>
      <c r="AD34" s="76" t="str">
        <f>IF(OR($D34=" ",$E34=" ",$F34=" "),"Enter vessel info",IF(T($H34)&lt;&gt;"","Enter Activity",IF(OR($M34=0,$N34=0),"Enter Run Time",IF((VLOOKUP($F34,'VESSEL FACTORS'!$A$3:$O$5,AD$5,FALSE))="N/A","--",IF($G34=" ",IF(ISERROR(SEARCH("Aux",$E34,1)),($H34*VLOOKUP($F34,'VESSEL FACTORS'!$A$2:$O$5,AD$5,FALSE)*0.0000011023*$M34*$N34*0.82),($H34*VLOOKUP($F34,'VESSEL FACTORS'!$A$2:$O$5,AD$5,FALSE)*0.0000011023*$M34*$N34*1)),IF($G34&lt;21,($H34*VLOOKUP($F34,'VESSEL FACTORS'!$A$2:$O$5,AD$5,FALSE)*0.0000011023*$M34*$N34*VLOOKUP($G34,'VESSEL FACTORS'!$A$16:$L$36,AD$5,FALSE)),($H34*VLOOKUP($F34,'VESSEL FACTORS'!$A$3:$O$5,AD$5,FALSE)*0.0000011023*$M34*$N34*($G34/100))))))))</f>
        <v>Enter vessel info</v>
      </c>
      <c r="AE34" s="76" t="str">
        <f>IF(OR($D34=" ",$E34=" ",$F34=" "),"Enter vessel info",IF(T($H34)&lt;&gt;"","Enter Activity",IF(OR($M34=0,$N34=0),"Enter Run Time",IF((VLOOKUP($F34,'VESSEL FACTORS'!$A$3:$O$5,AE$5,FALSE))="N/A","--",IF($G34=" ",IF(ISERROR(SEARCH("Aux",$E34,1)),($H34*VLOOKUP($F34,'VESSEL FACTORS'!$A$2:$O$5,AE$5,FALSE)*0.0000011023*$M34*$N34*0.82),($H34*VLOOKUP($F34,'VESSEL FACTORS'!$A$2:$O$5,AE$5,FALSE)*0.0000011023*$M34*$N34*1)),IF($G34&lt;21,($H34*VLOOKUP($F34,'VESSEL FACTORS'!$A$2:$O$5,AE$5,FALSE)*0.0000011023*$M34*$N34*VLOOKUP($G34,'VESSEL FACTORS'!$A$16:$L$36,AE$5,FALSE)),($H34*VLOOKUP($F34,'VESSEL FACTORS'!$A$3:$O$5,AE$5,FALSE)*0.0000011023*$M34*$N34*($G34/100))))))))</f>
        <v>Enter vessel info</v>
      </c>
      <c r="AF34" s="76" t="str">
        <f>IF(OR($D34=" ",$E34=" ",$F34=" "),"Enter vessel info",IF(T($H34)&lt;&gt;"","Enter Activity",IF(OR($M34=0,$N34=0),"Enter Run Time",IF((VLOOKUP($F34,'VESSEL FACTORS'!$A$3:$O$5,AF$5,FALSE))="N/A","--",IF($G34=" ",IF(ISERROR(SEARCH("Aux",$E34,1)),($H34*VLOOKUP($F34,'VESSEL FACTORS'!$A$2:$O$5,AF$5,FALSE)*0.0000011023*$M34*$N34*0.82),($H34*VLOOKUP($F34,'VESSEL FACTORS'!$A$2:$O$5,AF$5,FALSE)*0.0000011023*$M34*$N34*1)),IF($G34&lt;21,($H34*VLOOKUP($F34,'VESSEL FACTORS'!$A$2:$O$5,AF$5,FALSE)*0.0000011023*$M34*$N34*VLOOKUP($G34,'VESSEL FACTORS'!$A$16:$L$36,AF$5,FALSE)),($H34*VLOOKUP($F34,'VESSEL FACTORS'!$A$3:$O$5,AF$5,FALSE)*0.0000011023*$M34*$N34*($G34/100))))))))</f>
        <v>Enter vessel info</v>
      </c>
      <c r="AG34" s="76" t="str">
        <f>IF(OR($D34=" ",$E34=" ",$F34=" "),"Enter vessel info",IF(T($H34)&lt;&gt;"","Enter Activity",IF(OR($M34=0,$N34=0),"Enter Run Time",IF((VLOOKUP($F34,'VESSEL FACTORS'!$A$3:$O$5,AG$5,FALSE))="N/A","--",IF($G34=" ",IF(ISERROR(SEARCH("Aux",$E34,1)),($H34*VLOOKUP($F34,'VESSEL FACTORS'!$A$2:$O$5,AG$5,FALSE)*0.0000011023*$M34*$N34*0.82),($H34*VLOOKUP($F34,'VESSEL FACTORS'!$A$2:$O$5,AG$5,FALSE)*0.0000011023*$M34*$N34*1)),IF($G34&lt;21,($H34*VLOOKUP($F34,'VESSEL FACTORS'!$A$2:$O$5,AG$5,FALSE)*0.0000011023*$M34*$N34*VLOOKUP($G34,'VESSEL FACTORS'!$A$16:$L$36,AG$5,FALSE)),($H34*VLOOKUP($F34,'VESSEL FACTORS'!$A$3:$O$5,AG$5,FALSE)*0.0000011023*$M34*$N34*($G34/100))))))))</f>
        <v>Enter vessel info</v>
      </c>
      <c r="AH34" s="76" t="str">
        <f>IF(OR($D34=" ",$E34=" ",$F34=" "),"Enter vessel info",IF(T($H34)&lt;&gt;"","Enter Activity",IF(OR($M34=0,$N34=0),"Enter Run Time",IF((VLOOKUP($F34,'VESSEL FACTORS'!$A$3:$O$5,AH$5,FALSE))="N/A","--",IF($G34=" ",IF(ISERROR(SEARCH("Aux",$E34,1)),($H34*VLOOKUP($F34,'VESSEL FACTORS'!$A$2:$O$5,AH$5,FALSE)*0.0000011023*$M34*$N34*0.82),($H34*VLOOKUP($F34,'VESSEL FACTORS'!$A$2:$O$5,AH$5,FALSE)*0.0000011023*$M34*$N34*1)),IF($G34&lt;21,($H34*VLOOKUP($F34,'VESSEL FACTORS'!$A$2:$O$5,AH$5,FALSE)*0.0000011023*$M34*$N34*VLOOKUP($G34,'VESSEL FACTORS'!$A$16:$L$36,AH$5,FALSE)),($H34*VLOOKUP($F34,'VESSEL FACTORS'!$A$3:$O$5,AH$5,FALSE)*0.0000011023*$M34*$N34*($G34/100))))))))</f>
        <v>Enter vessel info</v>
      </c>
      <c r="AI34" s="76" t="str">
        <f>IF(OR($D34=" ",$E34=" ",$F34=" "),"Enter vessel info",IF(T($H34)&lt;&gt;"","Enter Activity",IF(OR($M34=0,$N34=0),"Enter Run Time",IF((VLOOKUP($F34,'VESSEL FACTORS'!$A$3:$O$5,AI$5,FALSE))="N/A","--",IF($G34=" ",IF(ISERROR(SEARCH("Aux",$E34,1)),($H34*VLOOKUP($F34,'VESSEL FACTORS'!$A$2:$O$5,AI$5,FALSE)*0.0000011023*$M34*$N34*0.82),($H34*VLOOKUP($F34,'VESSEL FACTORS'!$A$2:$O$5,AI$5,FALSE)*0.0000011023*$M34*$N34*1)),IF($G34&lt;21,($H34*VLOOKUP($F34,'VESSEL FACTORS'!$A$2:$O$5,AI$5,FALSE)*0.0000011023*$M34*$N34*VLOOKUP($G34,'VESSEL FACTORS'!$A$16:$L$36,AI$5,FALSE)),($H34*VLOOKUP($F34,'VESSEL FACTORS'!$A$3:$O$5,AI$5,FALSE)*0.0000011023*$M34*$N34*($G34/100))))))))</f>
        <v>Enter vessel info</v>
      </c>
      <c r="AJ34" s="76" t="str">
        <f>IF(OR($D34=" ",$E34=" ",$F34=" "),"Enter vessel info",IF(T($H34)&lt;&gt;"","Enter Activity",IF(OR($M34=0,$N34=0),"Enter Run Time",IF((VLOOKUP($F34,'VESSEL FACTORS'!$A$3:$O$5,AJ$5,FALSE))="N/A","--",IF($G34=" ",IF(ISERROR(SEARCH("Aux",$E34,1)),($H34*VLOOKUP($F34,'VESSEL FACTORS'!$A$2:$O$5,AJ$5,FALSE)*0.0000011023*$M34*$N34*0.82),($H34*VLOOKUP($F34,'VESSEL FACTORS'!$A$2:$O$5,AJ$5,FALSE)*0.0000011023*$M34*$N34*1)),IF($G34&lt;21,($H34*VLOOKUP($F34,'VESSEL FACTORS'!$A$2:$O$5,AJ$5,FALSE)*0.0000011023*$M34*$N34*VLOOKUP($G34,'VESSEL FACTORS'!$A$16:$L$36,AJ$5,FALSE)),($H34*VLOOKUP($F34,'VESSEL FACTORS'!$A$3:$O$5,AJ$5,FALSE)*0.0000011023*$M34*$N34*($G34/100))))))))</f>
        <v>Enter vessel info</v>
      </c>
      <c r="AK34" s="76" t="str">
        <f>IF(OR($D34=" ",$E34=" ",$F34=" "),"Enter vessel info",IF(T($H34)&lt;&gt;"","Enter Activity",IF(OR($M34=0,$N34=0),"Enter Run Time",IF((VLOOKUP($F34,'VESSEL FACTORS'!$A$3:$O$5,AK$5,FALSE))="N/A","--",IF($G34=" ",IF(ISERROR(SEARCH("Aux",$E34,1)),($H34*VLOOKUP($F34,'VESSEL FACTORS'!$A$2:$O$5,AK$5,FALSE)*0.0000011023*$M34*$N34*0.82),($H34*VLOOKUP($F34,'VESSEL FACTORS'!$A$2:$O$5,AK$5,FALSE)*0.0000011023*$M34*$N34*1)),IF($G34&lt;21,($H34*VLOOKUP($F34,'VESSEL FACTORS'!$A$2:$O$5,AK$5,FALSE)*0.0000011023*$M34*$N34*VLOOKUP($G34,'VESSEL FACTORS'!$A$16:$L$36,AK$5,FALSE)),($H34*VLOOKUP($F34,'VESSEL FACTORS'!$A$3:$O$5,AK$5,FALSE)*0.0000011023*$M34*$N34*($G34/100))))))))</f>
        <v>Enter vessel info</v>
      </c>
      <c r="AL34" s="67" t="str">
        <f>IF(OR($D34=" ",$E34=" ",$F34=" "),"Enter vessel info",IF(T($H34)&lt;&gt;"","Enter Activity",IF(OR($M34=0,$N34=0),"Enter Run Time",IF((VLOOKUP($F34,'VESSEL FACTORS'!$A$3:$O$5,AL$5,FALSE))="N/A","--",IF($G34=" ",IF(ISERROR(SEARCH("Aux",$E34,1)),($H34*VLOOKUP($F34,'VESSEL FACTORS'!$A$2:$O$5,AL$5,FALSE)*0.0000011023*$M34*$N34*0.82),($H34*VLOOKUP($F34,'VESSEL FACTORS'!$A$2:$O$5,AL$5,FALSE)*0.0000011023*$M34*$N34*1)),IF($G34&lt;21,($H34*VLOOKUP($F34,'VESSEL FACTORS'!$A$2:$O$5,AL$5,FALSE)*0.0000011023*$M34*$N34*VLOOKUP($G34,'VESSEL FACTORS'!$A$16:$L$36,AL$5,FALSE)),($H34*VLOOKUP($F34,'VESSEL FACTORS'!$A$3:$O$5,AL$5,FALSE)*0.0000011023*$M34*$N34*($G34/100))))))))</f>
        <v>Enter vessel info</v>
      </c>
      <c r="AM34" s="73"/>
      <c r="AO34" s="74">
        <f>MONTH(EMISSIONS_1!P34)-MONTH(EMISSIONS_1!O34)+1</f>
        <v>1</v>
      </c>
      <c r="AP34" s="335">
        <f t="shared" si="44"/>
        <v>0</v>
      </c>
      <c r="AQ34" s="336">
        <f t="shared" si="44"/>
        <v>0</v>
      </c>
      <c r="AR34" s="336">
        <f t="shared" si="44"/>
        <v>0</v>
      </c>
      <c r="AS34" s="336">
        <f t="shared" si="44"/>
        <v>0</v>
      </c>
      <c r="AT34" s="336">
        <f t="shared" si="44"/>
        <v>0</v>
      </c>
      <c r="AU34" s="336">
        <f t="shared" si="44"/>
        <v>0</v>
      </c>
      <c r="AV34" s="336">
        <f t="shared" si="44"/>
        <v>0</v>
      </c>
      <c r="AW34" s="336">
        <f t="shared" si="44"/>
        <v>0</v>
      </c>
      <c r="AX34" s="336">
        <f t="shared" si="44"/>
        <v>0</v>
      </c>
      <c r="AY34" s="336">
        <f t="shared" si="44"/>
        <v>0</v>
      </c>
      <c r="AZ34" s="336">
        <f t="shared" si="44"/>
        <v>0</v>
      </c>
      <c r="BA34" s="337">
        <f t="shared" si="44"/>
        <v>0</v>
      </c>
      <c r="BB34" s="335">
        <f t="shared" si="45"/>
        <v>0</v>
      </c>
      <c r="BC34" s="336">
        <f t="shared" si="45"/>
        <v>0</v>
      </c>
      <c r="BD34" s="336">
        <f t="shared" si="45"/>
        <v>0</v>
      </c>
      <c r="BE34" s="336">
        <f t="shared" si="45"/>
        <v>0</v>
      </c>
      <c r="BF34" s="336">
        <f t="shared" si="45"/>
        <v>0</v>
      </c>
      <c r="BG34" s="336">
        <f t="shared" si="45"/>
        <v>0</v>
      </c>
      <c r="BH34" s="336">
        <f t="shared" si="45"/>
        <v>0</v>
      </c>
      <c r="BI34" s="336">
        <f t="shared" si="45"/>
        <v>0</v>
      </c>
      <c r="BJ34" s="336">
        <f t="shared" si="45"/>
        <v>0</v>
      </c>
      <c r="BK34" s="336">
        <f t="shared" si="45"/>
        <v>0</v>
      </c>
      <c r="BL34" s="336">
        <f t="shared" si="45"/>
        <v>0</v>
      </c>
      <c r="BM34" s="337">
        <f t="shared" si="45"/>
        <v>0</v>
      </c>
      <c r="BN34" s="335">
        <f t="shared" si="46"/>
        <v>0</v>
      </c>
      <c r="BO34" s="336">
        <f t="shared" si="46"/>
        <v>0</v>
      </c>
      <c r="BP34" s="336">
        <f t="shared" si="46"/>
        <v>0</v>
      </c>
      <c r="BQ34" s="336">
        <f t="shared" si="46"/>
        <v>0</v>
      </c>
      <c r="BR34" s="336">
        <f t="shared" si="46"/>
        <v>0</v>
      </c>
      <c r="BS34" s="336">
        <f t="shared" si="46"/>
        <v>0</v>
      </c>
      <c r="BT34" s="336">
        <f t="shared" si="46"/>
        <v>0</v>
      </c>
      <c r="BU34" s="336">
        <f t="shared" si="46"/>
        <v>0</v>
      </c>
      <c r="BV34" s="336">
        <f t="shared" si="46"/>
        <v>0</v>
      </c>
      <c r="BW34" s="336">
        <f t="shared" si="46"/>
        <v>0</v>
      </c>
      <c r="BX34" s="336">
        <f t="shared" si="46"/>
        <v>0</v>
      </c>
      <c r="BY34" s="337">
        <f t="shared" si="46"/>
        <v>0</v>
      </c>
      <c r="BZ34" s="335">
        <f t="shared" si="47"/>
        <v>0</v>
      </c>
      <c r="CA34" s="336">
        <f t="shared" si="47"/>
        <v>0</v>
      </c>
      <c r="CB34" s="336">
        <f t="shared" si="47"/>
        <v>0</v>
      </c>
      <c r="CC34" s="336">
        <f t="shared" si="47"/>
        <v>0</v>
      </c>
      <c r="CD34" s="336">
        <f t="shared" si="47"/>
        <v>0</v>
      </c>
      <c r="CE34" s="336">
        <f t="shared" si="47"/>
        <v>0</v>
      </c>
      <c r="CF34" s="336">
        <f t="shared" si="47"/>
        <v>0</v>
      </c>
      <c r="CG34" s="336">
        <f t="shared" si="47"/>
        <v>0</v>
      </c>
      <c r="CH34" s="336">
        <f t="shared" si="47"/>
        <v>0</v>
      </c>
      <c r="CI34" s="336">
        <f t="shared" si="47"/>
        <v>0</v>
      </c>
      <c r="CJ34" s="336">
        <f t="shared" si="47"/>
        <v>0</v>
      </c>
      <c r="CK34" s="337">
        <f t="shared" si="47"/>
        <v>0</v>
      </c>
      <c r="CL34" s="335">
        <f t="shared" si="48"/>
        <v>0</v>
      </c>
      <c r="CM34" s="336">
        <f t="shared" si="48"/>
        <v>0</v>
      </c>
      <c r="CN34" s="336">
        <f t="shared" si="48"/>
        <v>0</v>
      </c>
      <c r="CO34" s="336">
        <f t="shared" si="48"/>
        <v>0</v>
      </c>
      <c r="CP34" s="336">
        <f t="shared" si="48"/>
        <v>0</v>
      </c>
      <c r="CQ34" s="336">
        <f t="shared" si="48"/>
        <v>0</v>
      </c>
      <c r="CR34" s="336">
        <f t="shared" si="48"/>
        <v>0</v>
      </c>
      <c r="CS34" s="336">
        <f t="shared" si="48"/>
        <v>0</v>
      </c>
      <c r="CT34" s="336">
        <f t="shared" si="48"/>
        <v>0</v>
      </c>
      <c r="CU34" s="336">
        <f t="shared" si="48"/>
        <v>0</v>
      </c>
      <c r="CV34" s="336">
        <f t="shared" si="48"/>
        <v>0</v>
      </c>
      <c r="CW34" s="337">
        <f t="shared" si="48"/>
        <v>0</v>
      </c>
      <c r="CX34" s="335">
        <f t="shared" si="49"/>
        <v>0</v>
      </c>
      <c r="CY34" s="336">
        <f t="shared" si="49"/>
        <v>0</v>
      </c>
      <c r="CZ34" s="336">
        <f t="shared" si="49"/>
        <v>0</v>
      </c>
      <c r="DA34" s="336">
        <f t="shared" si="49"/>
        <v>0</v>
      </c>
      <c r="DB34" s="336">
        <f t="shared" si="49"/>
        <v>0</v>
      </c>
      <c r="DC34" s="336">
        <f t="shared" si="49"/>
        <v>0</v>
      </c>
      <c r="DD34" s="336">
        <f t="shared" si="49"/>
        <v>0</v>
      </c>
      <c r="DE34" s="336">
        <f t="shared" si="49"/>
        <v>0</v>
      </c>
      <c r="DF34" s="336">
        <f t="shared" si="49"/>
        <v>0</v>
      </c>
      <c r="DG34" s="336">
        <f t="shared" si="49"/>
        <v>0</v>
      </c>
      <c r="DH34" s="336">
        <f t="shared" si="49"/>
        <v>0</v>
      </c>
      <c r="DI34" s="337">
        <f t="shared" si="49"/>
        <v>0</v>
      </c>
      <c r="DJ34" s="335">
        <f t="shared" si="50"/>
        <v>0</v>
      </c>
      <c r="DK34" s="336">
        <f t="shared" si="50"/>
        <v>0</v>
      </c>
      <c r="DL34" s="336">
        <f t="shared" si="50"/>
        <v>0</v>
      </c>
      <c r="DM34" s="336">
        <f t="shared" si="50"/>
        <v>0</v>
      </c>
      <c r="DN34" s="336">
        <f t="shared" si="50"/>
        <v>0</v>
      </c>
      <c r="DO34" s="336">
        <f t="shared" si="50"/>
        <v>0</v>
      </c>
      <c r="DP34" s="336">
        <f t="shared" si="50"/>
        <v>0</v>
      </c>
      <c r="DQ34" s="336">
        <f t="shared" si="50"/>
        <v>0</v>
      </c>
      <c r="DR34" s="336">
        <f t="shared" si="50"/>
        <v>0</v>
      </c>
      <c r="DS34" s="336">
        <f t="shared" si="50"/>
        <v>0</v>
      </c>
      <c r="DT34" s="336">
        <f t="shared" si="50"/>
        <v>0</v>
      </c>
      <c r="DU34" s="337">
        <f t="shared" si="50"/>
        <v>0</v>
      </c>
      <c r="DV34" s="335">
        <f t="shared" si="51"/>
        <v>0</v>
      </c>
      <c r="DW34" s="336">
        <f t="shared" si="51"/>
        <v>0</v>
      </c>
      <c r="DX34" s="336">
        <f t="shared" si="51"/>
        <v>0</v>
      </c>
      <c r="DY34" s="336">
        <f t="shared" si="51"/>
        <v>0</v>
      </c>
      <c r="DZ34" s="336">
        <f t="shared" si="51"/>
        <v>0</v>
      </c>
      <c r="EA34" s="336">
        <f t="shared" si="51"/>
        <v>0</v>
      </c>
      <c r="EB34" s="336">
        <f t="shared" si="51"/>
        <v>0</v>
      </c>
      <c r="EC34" s="336">
        <f t="shared" si="51"/>
        <v>0</v>
      </c>
      <c r="ED34" s="336">
        <f t="shared" si="51"/>
        <v>0</v>
      </c>
      <c r="EE34" s="336">
        <f t="shared" si="51"/>
        <v>0</v>
      </c>
      <c r="EF34" s="336">
        <f t="shared" si="51"/>
        <v>0</v>
      </c>
      <c r="EG34" s="337">
        <f t="shared" si="51"/>
        <v>0</v>
      </c>
      <c r="EH34" s="335">
        <f t="shared" si="52"/>
        <v>0</v>
      </c>
      <c r="EI34" s="336">
        <f t="shared" si="52"/>
        <v>0</v>
      </c>
      <c r="EJ34" s="336">
        <f t="shared" si="52"/>
        <v>0</v>
      </c>
      <c r="EK34" s="336">
        <f t="shared" si="52"/>
        <v>0</v>
      </c>
      <c r="EL34" s="336">
        <f t="shared" si="52"/>
        <v>0</v>
      </c>
      <c r="EM34" s="336">
        <f t="shared" si="52"/>
        <v>0</v>
      </c>
      <c r="EN34" s="336">
        <f t="shared" si="52"/>
        <v>0</v>
      </c>
      <c r="EO34" s="336">
        <f t="shared" si="52"/>
        <v>0</v>
      </c>
      <c r="EP34" s="336">
        <f t="shared" si="52"/>
        <v>0</v>
      </c>
      <c r="EQ34" s="336">
        <f t="shared" si="52"/>
        <v>0</v>
      </c>
      <c r="ER34" s="336">
        <f t="shared" si="52"/>
        <v>0</v>
      </c>
      <c r="ES34" s="337">
        <f t="shared" si="52"/>
        <v>0</v>
      </c>
      <c r="ET34" s="335">
        <f t="shared" si="53"/>
        <v>0</v>
      </c>
      <c r="EU34" s="336">
        <f t="shared" si="53"/>
        <v>0</v>
      </c>
      <c r="EV34" s="336">
        <f t="shared" si="53"/>
        <v>0</v>
      </c>
      <c r="EW34" s="336">
        <f t="shared" si="53"/>
        <v>0</v>
      </c>
      <c r="EX34" s="336">
        <f t="shared" si="53"/>
        <v>0</v>
      </c>
      <c r="EY34" s="336">
        <f t="shared" si="53"/>
        <v>0</v>
      </c>
      <c r="EZ34" s="336">
        <f t="shared" si="53"/>
        <v>0</v>
      </c>
      <c r="FA34" s="336">
        <f t="shared" si="53"/>
        <v>0</v>
      </c>
      <c r="FB34" s="336">
        <f t="shared" si="53"/>
        <v>0</v>
      </c>
      <c r="FC34" s="336">
        <f t="shared" si="53"/>
        <v>0</v>
      </c>
      <c r="FD34" s="336">
        <f t="shared" si="53"/>
        <v>0</v>
      </c>
      <c r="FE34" s="337">
        <f t="shared" si="53"/>
        <v>0</v>
      </c>
      <c r="FF34" s="335">
        <f t="shared" si="54"/>
        <v>0</v>
      </c>
      <c r="FG34" s="336">
        <f t="shared" si="54"/>
        <v>0</v>
      </c>
      <c r="FH34" s="336">
        <f t="shared" si="54"/>
        <v>0</v>
      </c>
      <c r="FI34" s="336">
        <f t="shared" si="54"/>
        <v>0</v>
      </c>
      <c r="FJ34" s="336">
        <f t="shared" si="54"/>
        <v>0</v>
      </c>
      <c r="FK34" s="336">
        <f t="shared" si="54"/>
        <v>0</v>
      </c>
      <c r="FL34" s="336">
        <f t="shared" si="54"/>
        <v>0</v>
      </c>
      <c r="FM34" s="336">
        <f t="shared" si="54"/>
        <v>0</v>
      </c>
      <c r="FN34" s="336">
        <f t="shared" si="54"/>
        <v>0</v>
      </c>
      <c r="FO34" s="336">
        <f t="shared" si="54"/>
        <v>0</v>
      </c>
      <c r="FP34" s="336">
        <f t="shared" si="54"/>
        <v>0</v>
      </c>
      <c r="FQ34" s="337">
        <f t="shared" si="54"/>
        <v>0</v>
      </c>
    </row>
    <row r="35" spans="1:173" ht="12.75" customHeight="1" x14ac:dyDescent="0.2">
      <c r="A35" s="74" t="str">
        <f t="shared" si="21"/>
        <v xml:space="preserve"> - </v>
      </c>
      <c r="B35" s="112"/>
      <c r="C35" s="171" t="s">
        <v>305</v>
      </c>
      <c r="D35" s="366" t="str">
        <f>IF(ISBLANK(EMISSIONS_3!D35), " ", EMISSIONS_3!D35)</f>
        <v xml:space="preserve"> </v>
      </c>
      <c r="E35" s="366" t="str">
        <f>IF(ISBLANK(EMISSIONS_3!E35), " ", EMISSIONS_3!E35)</f>
        <v xml:space="preserve"> </v>
      </c>
      <c r="F35" s="366" t="str">
        <f>IF(ISBLANK(EMISSIONS_3!F35), " ", EMISSIONS_3!F35)</f>
        <v xml:space="preserve"> </v>
      </c>
      <c r="G35" s="367"/>
      <c r="H35" s="368"/>
      <c r="I35" s="33" t="s">
        <v>299</v>
      </c>
      <c r="J35" s="367"/>
      <c r="K35" s="33">
        <f t="shared" si="35"/>
        <v>1</v>
      </c>
      <c r="L35" s="33" t="e">
        <f>IF(#REF!="Enter Emissions (tpy)",IF( J35="", 0, J35), 0)</f>
        <v>#REF!</v>
      </c>
      <c r="M35" s="367">
        <v>0</v>
      </c>
      <c r="N35" s="373">
        <v>0</v>
      </c>
      <c r="O35" s="299"/>
      <c r="P35" s="300"/>
      <c r="Q35" s="73" t="str">
        <f t="shared" si="36"/>
        <v>Enter vessel info</v>
      </c>
      <c r="R35" s="79" t="str">
        <f t="shared" si="37"/>
        <v>Enter vessel info</v>
      </c>
      <c r="S35" s="79" t="str">
        <f t="shared" si="38"/>
        <v>Enter vessel info</v>
      </c>
      <c r="T35" s="79" t="str">
        <f t="shared" si="39"/>
        <v>Enter vessel info</v>
      </c>
      <c r="U35" s="79" t="str">
        <f t="shared" si="40"/>
        <v>Enter vessel info</v>
      </c>
      <c r="V35" s="79" t="str">
        <f t="shared" si="41"/>
        <v>Enter vessel info</v>
      </c>
      <c r="W35" s="79" t="str">
        <f t="shared" si="42"/>
        <v>Enter vessel info</v>
      </c>
      <c r="X35" s="79" t="str">
        <f t="shared" si="43"/>
        <v>Enter vessel info</v>
      </c>
      <c r="Y35" s="78" t="s">
        <v>115</v>
      </c>
      <c r="Z35" s="79" t="s">
        <v>115</v>
      </c>
      <c r="AA35" s="82" t="s">
        <v>115</v>
      </c>
      <c r="AB35" s="76" t="str">
        <f>IF(OR($D35=" ",$E35=" ",$F35=" "),"Enter vessel info",IF(T($H35)&lt;&gt;"","Enter Activity",IF(OR($M35=0,$N35=0),"Enter Run Time",IF((VLOOKUP($F35,'VESSEL FACTORS'!$A$3:$O$5,AB$5,FALSE))="N/A","--",IF($G35=" ",IF(ISERROR(SEARCH("Aux",$E35,1)),($H35*VLOOKUP($F35,'VESSEL FACTORS'!$A$2:$O$5,AB$5,FALSE)*0.0000011023*$M35*$N35*0.82),($H35*VLOOKUP($F35,'VESSEL FACTORS'!$A$2:$O$5,AB$5,FALSE)*0.0000011023*$M35*$N35*1)),IF($G35&lt;21,($H35*VLOOKUP($F35,'VESSEL FACTORS'!$A$2:$O$5,AB$5,FALSE)*0.0000011023*$M35*$N35*VLOOKUP($G35,'VESSEL FACTORS'!$A$16:$L$36,AB$5,FALSE)),($H35*VLOOKUP($F35,'VESSEL FACTORS'!$A$3:$O$5,AB$5,FALSE)*0.0000011023*$M35*$N35*($G35/100))))))))</f>
        <v>Enter vessel info</v>
      </c>
      <c r="AC35" s="76" t="str">
        <f>IF(OR($D35=" ",$E35=" ",$F35=" "),"Enter vessel info",IF(T($H35)&lt;&gt;"","Enter Activity",IF(OR($M35=0,$N35=0),"Enter Run Time",IF((VLOOKUP($F35,'VESSEL FACTORS'!$A$3:$O$5,AC$5,FALSE))="N/A","--",IF($G35=" ",IF(ISERROR(SEARCH("Aux",$E35,1)),($H35*VLOOKUP($F35,'VESSEL FACTORS'!$A$2:$O$5,AC$5,FALSE)*0.0000011023*$M35*$N35*0.82),($H35*VLOOKUP($F35,'VESSEL FACTORS'!$A$2:$O$5,AC$5,FALSE)*0.0000011023*$M35*$N35*1)),IF($G35&lt;21,($H35*VLOOKUP($F35,'VESSEL FACTORS'!$A$2:$O$5,AC$5,FALSE)*0.0000011023*$M35*$N35*VLOOKUP($G35,'VESSEL FACTORS'!$A$16:$L$36,AC$5,FALSE)),($H35*VLOOKUP($F35,'VESSEL FACTORS'!$A$3:$O$5,AC$5,FALSE)*0.0000011023*$M35*$N35*($G35/100))))))))</f>
        <v>Enter vessel info</v>
      </c>
      <c r="AD35" s="76" t="str">
        <f>IF(OR($D35=" ",$E35=" ",$F35=" "),"Enter vessel info",IF(T($H35)&lt;&gt;"","Enter Activity",IF(OR($M35=0,$N35=0),"Enter Run Time",IF((VLOOKUP($F35,'VESSEL FACTORS'!$A$3:$O$5,AD$5,FALSE))="N/A","--",IF($G35=" ",IF(ISERROR(SEARCH("Aux",$E35,1)),($H35*VLOOKUP($F35,'VESSEL FACTORS'!$A$2:$O$5,AD$5,FALSE)*0.0000011023*$M35*$N35*0.82),($H35*VLOOKUP($F35,'VESSEL FACTORS'!$A$2:$O$5,AD$5,FALSE)*0.0000011023*$M35*$N35*1)),IF($G35&lt;21,($H35*VLOOKUP($F35,'VESSEL FACTORS'!$A$2:$O$5,AD$5,FALSE)*0.0000011023*$M35*$N35*VLOOKUP($G35,'VESSEL FACTORS'!$A$16:$L$36,AD$5,FALSE)),($H35*VLOOKUP($F35,'VESSEL FACTORS'!$A$3:$O$5,AD$5,FALSE)*0.0000011023*$M35*$N35*($G35/100))))))))</f>
        <v>Enter vessel info</v>
      </c>
      <c r="AE35" s="76" t="str">
        <f>IF(OR($D35=" ",$E35=" ",$F35=" "),"Enter vessel info",IF(T($H35)&lt;&gt;"","Enter Activity",IF(OR($M35=0,$N35=0),"Enter Run Time",IF((VLOOKUP($F35,'VESSEL FACTORS'!$A$3:$O$5,AE$5,FALSE))="N/A","--",IF($G35=" ",IF(ISERROR(SEARCH("Aux",$E35,1)),($H35*VLOOKUP($F35,'VESSEL FACTORS'!$A$2:$O$5,AE$5,FALSE)*0.0000011023*$M35*$N35*0.82),($H35*VLOOKUP($F35,'VESSEL FACTORS'!$A$2:$O$5,AE$5,FALSE)*0.0000011023*$M35*$N35*1)),IF($G35&lt;21,($H35*VLOOKUP($F35,'VESSEL FACTORS'!$A$2:$O$5,AE$5,FALSE)*0.0000011023*$M35*$N35*VLOOKUP($G35,'VESSEL FACTORS'!$A$16:$L$36,AE$5,FALSE)),($H35*VLOOKUP($F35,'VESSEL FACTORS'!$A$3:$O$5,AE$5,FALSE)*0.0000011023*$M35*$N35*($G35/100))))))))</f>
        <v>Enter vessel info</v>
      </c>
      <c r="AF35" s="76" t="str">
        <f>IF(OR($D35=" ",$E35=" ",$F35=" "),"Enter vessel info",IF(T($H35)&lt;&gt;"","Enter Activity",IF(OR($M35=0,$N35=0),"Enter Run Time",IF((VLOOKUP($F35,'VESSEL FACTORS'!$A$3:$O$5,AF$5,FALSE))="N/A","--",IF($G35=" ",IF(ISERROR(SEARCH("Aux",$E35,1)),($H35*VLOOKUP($F35,'VESSEL FACTORS'!$A$2:$O$5,AF$5,FALSE)*0.0000011023*$M35*$N35*0.82),($H35*VLOOKUP($F35,'VESSEL FACTORS'!$A$2:$O$5,AF$5,FALSE)*0.0000011023*$M35*$N35*1)),IF($G35&lt;21,($H35*VLOOKUP($F35,'VESSEL FACTORS'!$A$2:$O$5,AF$5,FALSE)*0.0000011023*$M35*$N35*VLOOKUP($G35,'VESSEL FACTORS'!$A$16:$L$36,AF$5,FALSE)),($H35*VLOOKUP($F35,'VESSEL FACTORS'!$A$3:$O$5,AF$5,FALSE)*0.0000011023*$M35*$N35*($G35/100))))))))</f>
        <v>Enter vessel info</v>
      </c>
      <c r="AG35" s="76" t="str">
        <f>IF(OR($D35=" ",$E35=" ",$F35=" "),"Enter vessel info",IF(T($H35)&lt;&gt;"","Enter Activity",IF(OR($M35=0,$N35=0),"Enter Run Time",IF((VLOOKUP($F35,'VESSEL FACTORS'!$A$3:$O$5,AG$5,FALSE))="N/A","--",IF($G35=" ",IF(ISERROR(SEARCH("Aux",$E35,1)),($H35*VLOOKUP($F35,'VESSEL FACTORS'!$A$2:$O$5,AG$5,FALSE)*0.0000011023*$M35*$N35*0.82),($H35*VLOOKUP($F35,'VESSEL FACTORS'!$A$2:$O$5,AG$5,FALSE)*0.0000011023*$M35*$N35*1)),IF($G35&lt;21,($H35*VLOOKUP($F35,'VESSEL FACTORS'!$A$2:$O$5,AG$5,FALSE)*0.0000011023*$M35*$N35*VLOOKUP($G35,'VESSEL FACTORS'!$A$16:$L$36,AG$5,FALSE)),($H35*VLOOKUP($F35,'VESSEL FACTORS'!$A$3:$O$5,AG$5,FALSE)*0.0000011023*$M35*$N35*($G35/100))))))))</f>
        <v>Enter vessel info</v>
      </c>
      <c r="AH35" s="76" t="str">
        <f>IF(OR($D35=" ",$E35=" ",$F35=" "),"Enter vessel info",IF(T($H35)&lt;&gt;"","Enter Activity",IF(OR($M35=0,$N35=0),"Enter Run Time",IF((VLOOKUP($F35,'VESSEL FACTORS'!$A$3:$O$5,AH$5,FALSE))="N/A","--",IF($G35=" ",IF(ISERROR(SEARCH("Aux",$E35,1)),($H35*VLOOKUP($F35,'VESSEL FACTORS'!$A$2:$O$5,AH$5,FALSE)*0.0000011023*$M35*$N35*0.82),($H35*VLOOKUP($F35,'VESSEL FACTORS'!$A$2:$O$5,AH$5,FALSE)*0.0000011023*$M35*$N35*1)),IF($G35&lt;21,($H35*VLOOKUP($F35,'VESSEL FACTORS'!$A$2:$O$5,AH$5,FALSE)*0.0000011023*$M35*$N35*VLOOKUP($G35,'VESSEL FACTORS'!$A$16:$L$36,AH$5,FALSE)),($H35*VLOOKUP($F35,'VESSEL FACTORS'!$A$3:$O$5,AH$5,FALSE)*0.0000011023*$M35*$N35*($G35/100))))))))</f>
        <v>Enter vessel info</v>
      </c>
      <c r="AI35" s="76" t="str">
        <f>IF(OR($D35=" ",$E35=" ",$F35=" "),"Enter vessel info",IF(T($H35)&lt;&gt;"","Enter Activity",IF(OR($M35=0,$N35=0),"Enter Run Time",IF((VLOOKUP($F35,'VESSEL FACTORS'!$A$3:$O$5,AI$5,FALSE))="N/A","--",IF($G35=" ",IF(ISERROR(SEARCH("Aux",$E35,1)),($H35*VLOOKUP($F35,'VESSEL FACTORS'!$A$2:$O$5,AI$5,FALSE)*0.0000011023*$M35*$N35*0.82),($H35*VLOOKUP($F35,'VESSEL FACTORS'!$A$2:$O$5,AI$5,FALSE)*0.0000011023*$M35*$N35*1)),IF($G35&lt;21,($H35*VLOOKUP($F35,'VESSEL FACTORS'!$A$2:$O$5,AI$5,FALSE)*0.0000011023*$M35*$N35*VLOOKUP($G35,'VESSEL FACTORS'!$A$16:$L$36,AI$5,FALSE)),($H35*VLOOKUP($F35,'VESSEL FACTORS'!$A$3:$O$5,AI$5,FALSE)*0.0000011023*$M35*$N35*($G35/100))))))))</f>
        <v>Enter vessel info</v>
      </c>
      <c r="AJ35" s="76" t="str">
        <f>IF(OR($D35=" ",$E35=" ",$F35=" "),"Enter vessel info",IF(T($H35)&lt;&gt;"","Enter Activity",IF(OR($M35=0,$N35=0),"Enter Run Time",IF((VLOOKUP($F35,'VESSEL FACTORS'!$A$3:$O$5,AJ$5,FALSE))="N/A","--",IF($G35=" ",IF(ISERROR(SEARCH("Aux",$E35,1)),($H35*VLOOKUP($F35,'VESSEL FACTORS'!$A$2:$O$5,AJ$5,FALSE)*0.0000011023*$M35*$N35*0.82),($H35*VLOOKUP($F35,'VESSEL FACTORS'!$A$2:$O$5,AJ$5,FALSE)*0.0000011023*$M35*$N35*1)),IF($G35&lt;21,($H35*VLOOKUP($F35,'VESSEL FACTORS'!$A$2:$O$5,AJ$5,FALSE)*0.0000011023*$M35*$N35*VLOOKUP($G35,'VESSEL FACTORS'!$A$16:$L$36,AJ$5,FALSE)),($H35*VLOOKUP($F35,'VESSEL FACTORS'!$A$3:$O$5,AJ$5,FALSE)*0.0000011023*$M35*$N35*($G35/100))))))))</f>
        <v>Enter vessel info</v>
      </c>
      <c r="AK35" s="76" t="str">
        <f>IF(OR($D35=" ",$E35=" ",$F35=" "),"Enter vessel info",IF(T($H35)&lt;&gt;"","Enter Activity",IF(OR($M35=0,$N35=0),"Enter Run Time",IF((VLOOKUP($F35,'VESSEL FACTORS'!$A$3:$O$5,AK$5,FALSE))="N/A","--",IF($G35=" ",IF(ISERROR(SEARCH("Aux",$E35,1)),($H35*VLOOKUP($F35,'VESSEL FACTORS'!$A$2:$O$5,AK$5,FALSE)*0.0000011023*$M35*$N35*0.82),($H35*VLOOKUP($F35,'VESSEL FACTORS'!$A$2:$O$5,AK$5,FALSE)*0.0000011023*$M35*$N35*1)),IF($G35&lt;21,($H35*VLOOKUP($F35,'VESSEL FACTORS'!$A$2:$O$5,AK$5,FALSE)*0.0000011023*$M35*$N35*VLOOKUP($G35,'VESSEL FACTORS'!$A$16:$L$36,AK$5,FALSE)),($H35*VLOOKUP($F35,'VESSEL FACTORS'!$A$3:$O$5,AK$5,FALSE)*0.0000011023*$M35*$N35*($G35/100))))))))</f>
        <v>Enter vessel info</v>
      </c>
      <c r="AL35" s="67" t="str">
        <f>IF(OR($D35=" ",$E35=" ",$F35=" "),"Enter vessel info",IF(T($H35)&lt;&gt;"","Enter Activity",IF(OR($M35=0,$N35=0),"Enter Run Time",IF((VLOOKUP($F35,'VESSEL FACTORS'!$A$3:$O$5,AL$5,FALSE))="N/A","--",IF($G35=" ",IF(ISERROR(SEARCH("Aux",$E35,1)),($H35*VLOOKUP($F35,'VESSEL FACTORS'!$A$2:$O$5,AL$5,FALSE)*0.0000011023*$M35*$N35*0.82),($H35*VLOOKUP($F35,'VESSEL FACTORS'!$A$2:$O$5,AL$5,FALSE)*0.0000011023*$M35*$N35*1)),IF($G35&lt;21,($H35*VLOOKUP($F35,'VESSEL FACTORS'!$A$2:$O$5,AL$5,FALSE)*0.0000011023*$M35*$N35*VLOOKUP($G35,'VESSEL FACTORS'!$A$16:$L$36,AL$5,FALSE)),($H35*VLOOKUP($F35,'VESSEL FACTORS'!$A$3:$O$5,AL$5,FALSE)*0.0000011023*$M35*$N35*($G35/100))))))))</f>
        <v>Enter vessel info</v>
      </c>
      <c r="AM35" s="73"/>
      <c r="AO35" s="74">
        <f>MONTH(EMISSIONS_1!P35)-MONTH(EMISSIONS_1!O35)+1</f>
        <v>1</v>
      </c>
      <c r="AP35" s="335">
        <f t="shared" si="44"/>
        <v>0</v>
      </c>
      <c r="AQ35" s="336">
        <f t="shared" si="44"/>
        <v>0</v>
      </c>
      <c r="AR35" s="336">
        <f t="shared" si="44"/>
        <v>0</v>
      </c>
      <c r="AS35" s="336">
        <f t="shared" si="44"/>
        <v>0</v>
      </c>
      <c r="AT35" s="336">
        <f t="shared" si="44"/>
        <v>0</v>
      </c>
      <c r="AU35" s="336">
        <f t="shared" si="44"/>
        <v>0</v>
      </c>
      <c r="AV35" s="336">
        <f t="shared" si="44"/>
        <v>0</v>
      </c>
      <c r="AW35" s="336">
        <f t="shared" si="44"/>
        <v>0</v>
      </c>
      <c r="AX35" s="336">
        <f t="shared" si="44"/>
        <v>0</v>
      </c>
      <c r="AY35" s="336">
        <f t="shared" si="44"/>
        <v>0</v>
      </c>
      <c r="AZ35" s="336">
        <f t="shared" si="44"/>
        <v>0</v>
      </c>
      <c r="BA35" s="337">
        <f t="shared" si="44"/>
        <v>0</v>
      </c>
      <c r="BB35" s="335">
        <f t="shared" si="45"/>
        <v>0</v>
      </c>
      <c r="BC35" s="336">
        <f t="shared" si="45"/>
        <v>0</v>
      </c>
      <c r="BD35" s="336">
        <f t="shared" si="45"/>
        <v>0</v>
      </c>
      <c r="BE35" s="336">
        <f t="shared" si="45"/>
        <v>0</v>
      </c>
      <c r="BF35" s="336">
        <f t="shared" si="45"/>
        <v>0</v>
      </c>
      <c r="BG35" s="336">
        <f t="shared" si="45"/>
        <v>0</v>
      </c>
      <c r="BH35" s="336">
        <f t="shared" si="45"/>
        <v>0</v>
      </c>
      <c r="BI35" s="336">
        <f t="shared" si="45"/>
        <v>0</v>
      </c>
      <c r="BJ35" s="336">
        <f t="shared" si="45"/>
        <v>0</v>
      </c>
      <c r="BK35" s="336">
        <f t="shared" si="45"/>
        <v>0</v>
      </c>
      <c r="BL35" s="336">
        <f t="shared" si="45"/>
        <v>0</v>
      </c>
      <c r="BM35" s="337">
        <f t="shared" si="45"/>
        <v>0</v>
      </c>
      <c r="BN35" s="335">
        <f t="shared" si="46"/>
        <v>0</v>
      </c>
      <c r="BO35" s="336">
        <f t="shared" si="46"/>
        <v>0</v>
      </c>
      <c r="BP35" s="336">
        <f t="shared" si="46"/>
        <v>0</v>
      </c>
      <c r="BQ35" s="336">
        <f t="shared" si="46"/>
        <v>0</v>
      </c>
      <c r="BR35" s="336">
        <f t="shared" si="46"/>
        <v>0</v>
      </c>
      <c r="BS35" s="336">
        <f t="shared" si="46"/>
        <v>0</v>
      </c>
      <c r="BT35" s="336">
        <f t="shared" si="46"/>
        <v>0</v>
      </c>
      <c r="BU35" s="336">
        <f t="shared" si="46"/>
        <v>0</v>
      </c>
      <c r="BV35" s="336">
        <f t="shared" si="46"/>
        <v>0</v>
      </c>
      <c r="BW35" s="336">
        <f t="shared" si="46"/>
        <v>0</v>
      </c>
      <c r="BX35" s="336">
        <f t="shared" si="46"/>
        <v>0</v>
      </c>
      <c r="BY35" s="337">
        <f t="shared" si="46"/>
        <v>0</v>
      </c>
      <c r="BZ35" s="335">
        <f t="shared" si="47"/>
        <v>0</v>
      </c>
      <c r="CA35" s="336">
        <f t="shared" si="47"/>
        <v>0</v>
      </c>
      <c r="CB35" s="336">
        <f t="shared" si="47"/>
        <v>0</v>
      </c>
      <c r="CC35" s="336">
        <f t="shared" si="47"/>
        <v>0</v>
      </c>
      <c r="CD35" s="336">
        <f t="shared" si="47"/>
        <v>0</v>
      </c>
      <c r="CE35" s="336">
        <f t="shared" si="47"/>
        <v>0</v>
      </c>
      <c r="CF35" s="336">
        <f t="shared" si="47"/>
        <v>0</v>
      </c>
      <c r="CG35" s="336">
        <f t="shared" si="47"/>
        <v>0</v>
      </c>
      <c r="CH35" s="336">
        <f t="shared" si="47"/>
        <v>0</v>
      </c>
      <c r="CI35" s="336">
        <f t="shared" si="47"/>
        <v>0</v>
      </c>
      <c r="CJ35" s="336">
        <f t="shared" si="47"/>
        <v>0</v>
      </c>
      <c r="CK35" s="337">
        <f t="shared" si="47"/>
        <v>0</v>
      </c>
      <c r="CL35" s="335">
        <f t="shared" si="48"/>
        <v>0</v>
      </c>
      <c r="CM35" s="336">
        <f t="shared" si="48"/>
        <v>0</v>
      </c>
      <c r="CN35" s="336">
        <f t="shared" si="48"/>
        <v>0</v>
      </c>
      <c r="CO35" s="336">
        <f t="shared" si="48"/>
        <v>0</v>
      </c>
      <c r="CP35" s="336">
        <f t="shared" si="48"/>
        <v>0</v>
      </c>
      <c r="CQ35" s="336">
        <f t="shared" si="48"/>
        <v>0</v>
      </c>
      <c r="CR35" s="336">
        <f t="shared" si="48"/>
        <v>0</v>
      </c>
      <c r="CS35" s="336">
        <f t="shared" si="48"/>
        <v>0</v>
      </c>
      <c r="CT35" s="336">
        <f t="shared" si="48"/>
        <v>0</v>
      </c>
      <c r="CU35" s="336">
        <f t="shared" si="48"/>
        <v>0</v>
      </c>
      <c r="CV35" s="336">
        <f t="shared" si="48"/>
        <v>0</v>
      </c>
      <c r="CW35" s="337">
        <f t="shared" si="48"/>
        <v>0</v>
      </c>
      <c r="CX35" s="335">
        <f t="shared" si="49"/>
        <v>0</v>
      </c>
      <c r="CY35" s="336">
        <f t="shared" si="49"/>
        <v>0</v>
      </c>
      <c r="CZ35" s="336">
        <f t="shared" si="49"/>
        <v>0</v>
      </c>
      <c r="DA35" s="336">
        <f t="shared" si="49"/>
        <v>0</v>
      </c>
      <c r="DB35" s="336">
        <f t="shared" si="49"/>
        <v>0</v>
      </c>
      <c r="DC35" s="336">
        <f t="shared" si="49"/>
        <v>0</v>
      </c>
      <c r="DD35" s="336">
        <f t="shared" si="49"/>
        <v>0</v>
      </c>
      <c r="DE35" s="336">
        <f t="shared" si="49"/>
        <v>0</v>
      </c>
      <c r="DF35" s="336">
        <f t="shared" si="49"/>
        <v>0</v>
      </c>
      <c r="DG35" s="336">
        <f t="shared" si="49"/>
        <v>0</v>
      </c>
      <c r="DH35" s="336">
        <f t="shared" si="49"/>
        <v>0</v>
      </c>
      <c r="DI35" s="337">
        <f t="shared" si="49"/>
        <v>0</v>
      </c>
      <c r="DJ35" s="335">
        <f t="shared" si="50"/>
        <v>0</v>
      </c>
      <c r="DK35" s="336">
        <f t="shared" si="50"/>
        <v>0</v>
      </c>
      <c r="DL35" s="336">
        <f t="shared" si="50"/>
        <v>0</v>
      </c>
      <c r="DM35" s="336">
        <f t="shared" si="50"/>
        <v>0</v>
      </c>
      <c r="DN35" s="336">
        <f t="shared" si="50"/>
        <v>0</v>
      </c>
      <c r="DO35" s="336">
        <f t="shared" si="50"/>
        <v>0</v>
      </c>
      <c r="DP35" s="336">
        <f t="shared" si="50"/>
        <v>0</v>
      </c>
      <c r="DQ35" s="336">
        <f t="shared" si="50"/>
        <v>0</v>
      </c>
      <c r="DR35" s="336">
        <f t="shared" si="50"/>
        <v>0</v>
      </c>
      <c r="DS35" s="336">
        <f t="shared" si="50"/>
        <v>0</v>
      </c>
      <c r="DT35" s="336">
        <f t="shared" si="50"/>
        <v>0</v>
      </c>
      <c r="DU35" s="337">
        <f t="shared" si="50"/>
        <v>0</v>
      </c>
      <c r="DV35" s="335">
        <f t="shared" si="51"/>
        <v>0</v>
      </c>
      <c r="DW35" s="336">
        <f t="shared" si="51"/>
        <v>0</v>
      </c>
      <c r="DX35" s="336">
        <f t="shared" si="51"/>
        <v>0</v>
      </c>
      <c r="DY35" s="336">
        <f t="shared" si="51"/>
        <v>0</v>
      </c>
      <c r="DZ35" s="336">
        <f t="shared" si="51"/>
        <v>0</v>
      </c>
      <c r="EA35" s="336">
        <f t="shared" si="51"/>
        <v>0</v>
      </c>
      <c r="EB35" s="336">
        <f t="shared" si="51"/>
        <v>0</v>
      </c>
      <c r="EC35" s="336">
        <f t="shared" si="51"/>
        <v>0</v>
      </c>
      <c r="ED35" s="336">
        <f t="shared" si="51"/>
        <v>0</v>
      </c>
      <c r="EE35" s="336">
        <f t="shared" si="51"/>
        <v>0</v>
      </c>
      <c r="EF35" s="336">
        <f t="shared" si="51"/>
        <v>0</v>
      </c>
      <c r="EG35" s="337">
        <f t="shared" si="51"/>
        <v>0</v>
      </c>
      <c r="EH35" s="335">
        <f t="shared" si="52"/>
        <v>0</v>
      </c>
      <c r="EI35" s="336">
        <f t="shared" si="52"/>
        <v>0</v>
      </c>
      <c r="EJ35" s="336">
        <f t="shared" si="52"/>
        <v>0</v>
      </c>
      <c r="EK35" s="336">
        <f t="shared" si="52"/>
        <v>0</v>
      </c>
      <c r="EL35" s="336">
        <f t="shared" si="52"/>
        <v>0</v>
      </c>
      <c r="EM35" s="336">
        <f t="shared" si="52"/>
        <v>0</v>
      </c>
      <c r="EN35" s="336">
        <f t="shared" si="52"/>
        <v>0</v>
      </c>
      <c r="EO35" s="336">
        <f t="shared" si="52"/>
        <v>0</v>
      </c>
      <c r="EP35" s="336">
        <f t="shared" si="52"/>
        <v>0</v>
      </c>
      <c r="EQ35" s="336">
        <f t="shared" si="52"/>
        <v>0</v>
      </c>
      <c r="ER35" s="336">
        <f t="shared" si="52"/>
        <v>0</v>
      </c>
      <c r="ES35" s="337">
        <f t="shared" si="52"/>
        <v>0</v>
      </c>
      <c r="ET35" s="335">
        <f t="shared" si="53"/>
        <v>0</v>
      </c>
      <c r="EU35" s="336">
        <f t="shared" si="53"/>
        <v>0</v>
      </c>
      <c r="EV35" s="336">
        <f t="shared" si="53"/>
        <v>0</v>
      </c>
      <c r="EW35" s="336">
        <f t="shared" si="53"/>
        <v>0</v>
      </c>
      <c r="EX35" s="336">
        <f t="shared" si="53"/>
        <v>0</v>
      </c>
      <c r="EY35" s="336">
        <f t="shared" si="53"/>
        <v>0</v>
      </c>
      <c r="EZ35" s="336">
        <f t="shared" si="53"/>
        <v>0</v>
      </c>
      <c r="FA35" s="336">
        <f t="shared" si="53"/>
        <v>0</v>
      </c>
      <c r="FB35" s="336">
        <f t="shared" si="53"/>
        <v>0</v>
      </c>
      <c r="FC35" s="336">
        <f t="shared" si="53"/>
        <v>0</v>
      </c>
      <c r="FD35" s="336">
        <f t="shared" si="53"/>
        <v>0</v>
      </c>
      <c r="FE35" s="337">
        <f t="shared" si="53"/>
        <v>0</v>
      </c>
      <c r="FF35" s="335">
        <f t="shared" si="54"/>
        <v>0</v>
      </c>
      <c r="FG35" s="336">
        <f t="shared" si="54"/>
        <v>0</v>
      </c>
      <c r="FH35" s="336">
        <f t="shared" si="54"/>
        <v>0</v>
      </c>
      <c r="FI35" s="336">
        <f t="shared" si="54"/>
        <v>0</v>
      </c>
      <c r="FJ35" s="336">
        <f t="shared" si="54"/>
        <v>0</v>
      </c>
      <c r="FK35" s="336">
        <f t="shared" si="54"/>
        <v>0</v>
      </c>
      <c r="FL35" s="336">
        <f t="shared" si="54"/>
        <v>0</v>
      </c>
      <c r="FM35" s="336">
        <f t="shared" si="54"/>
        <v>0</v>
      </c>
      <c r="FN35" s="336">
        <f t="shared" si="54"/>
        <v>0</v>
      </c>
      <c r="FO35" s="336">
        <f t="shared" si="54"/>
        <v>0</v>
      </c>
      <c r="FP35" s="336">
        <f t="shared" si="54"/>
        <v>0</v>
      </c>
      <c r="FQ35" s="337">
        <f t="shared" si="54"/>
        <v>0</v>
      </c>
    </row>
    <row r="36" spans="1:173" ht="12.75" customHeight="1" x14ac:dyDescent="0.2">
      <c r="A36" s="74" t="str">
        <f t="shared" si="21"/>
        <v xml:space="preserve"> - </v>
      </c>
      <c r="B36" s="112"/>
      <c r="C36" s="171" t="s">
        <v>305</v>
      </c>
      <c r="D36" s="366" t="str">
        <f>IF(ISBLANK(EMISSIONS_3!D36), " ", EMISSIONS_3!D36)</f>
        <v xml:space="preserve"> </v>
      </c>
      <c r="E36" s="366" t="str">
        <f>IF(ISBLANK(EMISSIONS_3!E36), " ", EMISSIONS_3!E36)</f>
        <v xml:space="preserve"> </v>
      </c>
      <c r="F36" s="366" t="str">
        <f>IF(ISBLANK(EMISSIONS_3!F36), " ", EMISSIONS_3!F36)</f>
        <v xml:space="preserve"> </v>
      </c>
      <c r="G36" s="367"/>
      <c r="H36" s="368"/>
      <c r="I36" s="33" t="s">
        <v>299</v>
      </c>
      <c r="J36" s="367"/>
      <c r="K36" s="33">
        <f t="shared" si="35"/>
        <v>1</v>
      </c>
      <c r="L36" s="33" t="e">
        <f>IF(#REF!="Enter Emissions (tpy)",IF( J36="", 0, J36), 0)</f>
        <v>#REF!</v>
      </c>
      <c r="M36" s="367">
        <v>0</v>
      </c>
      <c r="N36" s="373">
        <v>0</v>
      </c>
      <c r="O36" s="299"/>
      <c r="P36" s="300"/>
      <c r="Q36" s="73" t="str">
        <f t="shared" si="36"/>
        <v>Enter vessel info</v>
      </c>
      <c r="R36" s="79" t="str">
        <f t="shared" si="37"/>
        <v>Enter vessel info</v>
      </c>
      <c r="S36" s="79" t="str">
        <f t="shared" si="38"/>
        <v>Enter vessel info</v>
      </c>
      <c r="T36" s="79" t="str">
        <f t="shared" si="39"/>
        <v>Enter vessel info</v>
      </c>
      <c r="U36" s="79" t="str">
        <f t="shared" si="40"/>
        <v>Enter vessel info</v>
      </c>
      <c r="V36" s="79" t="str">
        <f t="shared" si="41"/>
        <v>Enter vessel info</v>
      </c>
      <c r="W36" s="79" t="str">
        <f t="shared" si="42"/>
        <v>Enter vessel info</v>
      </c>
      <c r="X36" s="79" t="str">
        <f t="shared" si="43"/>
        <v>Enter vessel info</v>
      </c>
      <c r="Y36" s="78" t="s">
        <v>115</v>
      </c>
      <c r="Z36" s="79" t="s">
        <v>115</v>
      </c>
      <c r="AA36" s="82" t="s">
        <v>115</v>
      </c>
      <c r="AB36" s="76" t="str">
        <f>IF(OR($D36=" ",$E36=" ",$F36=" "),"Enter vessel info",IF(T($H36)&lt;&gt;"","Enter Activity",IF(OR($M36=0,$N36=0),"Enter Run Time",IF((VLOOKUP($F36,'VESSEL FACTORS'!$A$3:$O$5,AB$5,FALSE))="N/A","--",IF($G36=" ",IF(ISERROR(SEARCH("Aux",$E36,1)),($H36*VLOOKUP($F36,'VESSEL FACTORS'!$A$2:$O$5,AB$5,FALSE)*0.0000011023*$M36*$N36*0.82),($H36*VLOOKUP($F36,'VESSEL FACTORS'!$A$2:$O$5,AB$5,FALSE)*0.0000011023*$M36*$N36*1)),IF($G36&lt;21,($H36*VLOOKUP($F36,'VESSEL FACTORS'!$A$2:$O$5,AB$5,FALSE)*0.0000011023*$M36*$N36*VLOOKUP($G36,'VESSEL FACTORS'!$A$16:$L$36,AB$5,FALSE)),($H36*VLOOKUP($F36,'VESSEL FACTORS'!$A$3:$O$5,AB$5,FALSE)*0.0000011023*$M36*$N36*($G36/100))))))))</f>
        <v>Enter vessel info</v>
      </c>
      <c r="AC36" s="76" t="str">
        <f>IF(OR($D36=" ",$E36=" ",$F36=" "),"Enter vessel info",IF(T($H36)&lt;&gt;"","Enter Activity",IF(OR($M36=0,$N36=0),"Enter Run Time",IF((VLOOKUP($F36,'VESSEL FACTORS'!$A$3:$O$5,AC$5,FALSE))="N/A","--",IF($G36=" ",IF(ISERROR(SEARCH("Aux",$E36,1)),($H36*VLOOKUP($F36,'VESSEL FACTORS'!$A$2:$O$5,AC$5,FALSE)*0.0000011023*$M36*$N36*0.82),($H36*VLOOKUP($F36,'VESSEL FACTORS'!$A$2:$O$5,AC$5,FALSE)*0.0000011023*$M36*$N36*1)),IF($G36&lt;21,($H36*VLOOKUP($F36,'VESSEL FACTORS'!$A$2:$O$5,AC$5,FALSE)*0.0000011023*$M36*$N36*VLOOKUP($G36,'VESSEL FACTORS'!$A$16:$L$36,AC$5,FALSE)),($H36*VLOOKUP($F36,'VESSEL FACTORS'!$A$3:$O$5,AC$5,FALSE)*0.0000011023*$M36*$N36*($G36/100))))))))</f>
        <v>Enter vessel info</v>
      </c>
      <c r="AD36" s="76" t="str">
        <f>IF(OR($D36=" ",$E36=" ",$F36=" "),"Enter vessel info",IF(T($H36)&lt;&gt;"","Enter Activity",IF(OR($M36=0,$N36=0),"Enter Run Time",IF((VLOOKUP($F36,'VESSEL FACTORS'!$A$3:$O$5,AD$5,FALSE))="N/A","--",IF($G36=" ",IF(ISERROR(SEARCH("Aux",$E36,1)),($H36*VLOOKUP($F36,'VESSEL FACTORS'!$A$2:$O$5,AD$5,FALSE)*0.0000011023*$M36*$N36*0.82),($H36*VLOOKUP($F36,'VESSEL FACTORS'!$A$2:$O$5,AD$5,FALSE)*0.0000011023*$M36*$N36*1)),IF($G36&lt;21,($H36*VLOOKUP($F36,'VESSEL FACTORS'!$A$2:$O$5,AD$5,FALSE)*0.0000011023*$M36*$N36*VLOOKUP($G36,'VESSEL FACTORS'!$A$16:$L$36,AD$5,FALSE)),($H36*VLOOKUP($F36,'VESSEL FACTORS'!$A$3:$O$5,AD$5,FALSE)*0.0000011023*$M36*$N36*($G36/100))))))))</f>
        <v>Enter vessel info</v>
      </c>
      <c r="AE36" s="76" t="str">
        <f>IF(OR($D36=" ",$E36=" ",$F36=" "),"Enter vessel info",IF(T($H36)&lt;&gt;"","Enter Activity",IF(OR($M36=0,$N36=0),"Enter Run Time",IF((VLOOKUP($F36,'VESSEL FACTORS'!$A$3:$O$5,AE$5,FALSE))="N/A","--",IF($G36=" ",IF(ISERROR(SEARCH("Aux",$E36,1)),($H36*VLOOKUP($F36,'VESSEL FACTORS'!$A$2:$O$5,AE$5,FALSE)*0.0000011023*$M36*$N36*0.82),($H36*VLOOKUP($F36,'VESSEL FACTORS'!$A$2:$O$5,AE$5,FALSE)*0.0000011023*$M36*$N36*1)),IF($G36&lt;21,($H36*VLOOKUP($F36,'VESSEL FACTORS'!$A$2:$O$5,AE$5,FALSE)*0.0000011023*$M36*$N36*VLOOKUP($G36,'VESSEL FACTORS'!$A$16:$L$36,AE$5,FALSE)),($H36*VLOOKUP($F36,'VESSEL FACTORS'!$A$3:$O$5,AE$5,FALSE)*0.0000011023*$M36*$N36*($G36/100))))))))</f>
        <v>Enter vessel info</v>
      </c>
      <c r="AF36" s="76" t="str">
        <f>IF(OR($D36=" ",$E36=" ",$F36=" "),"Enter vessel info",IF(T($H36)&lt;&gt;"","Enter Activity",IF(OR($M36=0,$N36=0),"Enter Run Time",IF((VLOOKUP($F36,'VESSEL FACTORS'!$A$3:$O$5,AF$5,FALSE))="N/A","--",IF($G36=" ",IF(ISERROR(SEARCH("Aux",$E36,1)),($H36*VLOOKUP($F36,'VESSEL FACTORS'!$A$2:$O$5,AF$5,FALSE)*0.0000011023*$M36*$N36*0.82),($H36*VLOOKUP($F36,'VESSEL FACTORS'!$A$2:$O$5,AF$5,FALSE)*0.0000011023*$M36*$N36*1)),IF($G36&lt;21,($H36*VLOOKUP($F36,'VESSEL FACTORS'!$A$2:$O$5,AF$5,FALSE)*0.0000011023*$M36*$N36*VLOOKUP($G36,'VESSEL FACTORS'!$A$16:$L$36,AF$5,FALSE)),($H36*VLOOKUP($F36,'VESSEL FACTORS'!$A$3:$O$5,AF$5,FALSE)*0.0000011023*$M36*$N36*($G36/100))))))))</f>
        <v>Enter vessel info</v>
      </c>
      <c r="AG36" s="76" t="str">
        <f>IF(OR($D36=" ",$E36=" ",$F36=" "),"Enter vessel info",IF(T($H36)&lt;&gt;"","Enter Activity",IF(OR($M36=0,$N36=0),"Enter Run Time",IF((VLOOKUP($F36,'VESSEL FACTORS'!$A$3:$O$5,AG$5,FALSE))="N/A","--",IF($G36=" ",IF(ISERROR(SEARCH("Aux",$E36,1)),($H36*VLOOKUP($F36,'VESSEL FACTORS'!$A$2:$O$5,AG$5,FALSE)*0.0000011023*$M36*$N36*0.82),($H36*VLOOKUP($F36,'VESSEL FACTORS'!$A$2:$O$5,AG$5,FALSE)*0.0000011023*$M36*$N36*1)),IF($G36&lt;21,($H36*VLOOKUP($F36,'VESSEL FACTORS'!$A$2:$O$5,AG$5,FALSE)*0.0000011023*$M36*$N36*VLOOKUP($G36,'VESSEL FACTORS'!$A$16:$L$36,AG$5,FALSE)),($H36*VLOOKUP($F36,'VESSEL FACTORS'!$A$3:$O$5,AG$5,FALSE)*0.0000011023*$M36*$N36*($G36/100))))))))</f>
        <v>Enter vessel info</v>
      </c>
      <c r="AH36" s="76" t="str">
        <f>IF(OR($D36=" ",$E36=" ",$F36=" "),"Enter vessel info",IF(T($H36)&lt;&gt;"","Enter Activity",IF(OR($M36=0,$N36=0),"Enter Run Time",IF((VLOOKUP($F36,'VESSEL FACTORS'!$A$3:$O$5,AH$5,FALSE))="N/A","--",IF($G36=" ",IF(ISERROR(SEARCH("Aux",$E36,1)),($H36*VLOOKUP($F36,'VESSEL FACTORS'!$A$2:$O$5,AH$5,FALSE)*0.0000011023*$M36*$N36*0.82),($H36*VLOOKUP($F36,'VESSEL FACTORS'!$A$2:$O$5,AH$5,FALSE)*0.0000011023*$M36*$N36*1)),IF($G36&lt;21,($H36*VLOOKUP($F36,'VESSEL FACTORS'!$A$2:$O$5,AH$5,FALSE)*0.0000011023*$M36*$N36*VLOOKUP($G36,'VESSEL FACTORS'!$A$16:$L$36,AH$5,FALSE)),($H36*VLOOKUP($F36,'VESSEL FACTORS'!$A$3:$O$5,AH$5,FALSE)*0.0000011023*$M36*$N36*($G36/100))))))))</f>
        <v>Enter vessel info</v>
      </c>
      <c r="AI36" s="76" t="str">
        <f>IF(OR($D36=" ",$E36=" ",$F36=" "),"Enter vessel info",IF(T($H36)&lt;&gt;"","Enter Activity",IF(OR($M36=0,$N36=0),"Enter Run Time",IF((VLOOKUP($F36,'VESSEL FACTORS'!$A$3:$O$5,AI$5,FALSE))="N/A","--",IF($G36=" ",IF(ISERROR(SEARCH("Aux",$E36,1)),($H36*VLOOKUP($F36,'VESSEL FACTORS'!$A$2:$O$5,AI$5,FALSE)*0.0000011023*$M36*$N36*0.82),($H36*VLOOKUP($F36,'VESSEL FACTORS'!$A$2:$O$5,AI$5,FALSE)*0.0000011023*$M36*$N36*1)),IF($G36&lt;21,($H36*VLOOKUP($F36,'VESSEL FACTORS'!$A$2:$O$5,AI$5,FALSE)*0.0000011023*$M36*$N36*VLOOKUP($G36,'VESSEL FACTORS'!$A$16:$L$36,AI$5,FALSE)),($H36*VLOOKUP($F36,'VESSEL FACTORS'!$A$3:$O$5,AI$5,FALSE)*0.0000011023*$M36*$N36*($G36/100))))))))</f>
        <v>Enter vessel info</v>
      </c>
      <c r="AJ36" s="76" t="str">
        <f>IF(OR($D36=" ",$E36=" ",$F36=" "),"Enter vessel info",IF(T($H36)&lt;&gt;"","Enter Activity",IF(OR($M36=0,$N36=0),"Enter Run Time",IF((VLOOKUP($F36,'VESSEL FACTORS'!$A$3:$O$5,AJ$5,FALSE))="N/A","--",IF($G36=" ",IF(ISERROR(SEARCH("Aux",$E36,1)),($H36*VLOOKUP($F36,'VESSEL FACTORS'!$A$2:$O$5,AJ$5,FALSE)*0.0000011023*$M36*$N36*0.82),($H36*VLOOKUP($F36,'VESSEL FACTORS'!$A$2:$O$5,AJ$5,FALSE)*0.0000011023*$M36*$N36*1)),IF($G36&lt;21,($H36*VLOOKUP($F36,'VESSEL FACTORS'!$A$2:$O$5,AJ$5,FALSE)*0.0000011023*$M36*$N36*VLOOKUP($G36,'VESSEL FACTORS'!$A$16:$L$36,AJ$5,FALSE)),($H36*VLOOKUP($F36,'VESSEL FACTORS'!$A$3:$O$5,AJ$5,FALSE)*0.0000011023*$M36*$N36*($G36/100))))))))</f>
        <v>Enter vessel info</v>
      </c>
      <c r="AK36" s="76" t="str">
        <f>IF(OR($D36=" ",$E36=" ",$F36=" "),"Enter vessel info",IF(T($H36)&lt;&gt;"","Enter Activity",IF(OR($M36=0,$N36=0),"Enter Run Time",IF((VLOOKUP($F36,'VESSEL FACTORS'!$A$3:$O$5,AK$5,FALSE))="N/A","--",IF($G36=" ",IF(ISERROR(SEARCH("Aux",$E36,1)),($H36*VLOOKUP($F36,'VESSEL FACTORS'!$A$2:$O$5,AK$5,FALSE)*0.0000011023*$M36*$N36*0.82),($H36*VLOOKUP($F36,'VESSEL FACTORS'!$A$2:$O$5,AK$5,FALSE)*0.0000011023*$M36*$N36*1)),IF($G36&lt;21,($H36*VLOOKUP($F36,'VESSEL FACTORS'!$A$2:$O$5,AK$5,FALSE)*0.0000011023*$M36*$N36*VLOOKUP($G36,'VESSEL FACTORS'!$A$16:$L$36,AK$5,FALSE)),($H36*VLOOKUP($F36,'VESSEL FACTORS'!$A$3:$O$5,AK$5,FALSE)*0.0000011023*$M36*$N36*($G36/100))))))))</f>
        <v>Enter vessel info</v>
      </c>
      <c r="AL36" s="67" t="str">
        <f>IF(OR($D36=" ",$E36=" ",$F36=" "),"Enter vessel info",IF(T($H36)&lt;&gt;"","Enter Activity",IF(OR($M36=0,$N36=0),"Enter Run Time",IF((VLOOKUP($F36,'VESSEL FACTORS'!$A$3:$O$5,AL$5,FALSE))="N/A","--",IF($G36=" ",IF(ISERROR(SEARCH("Aux",$E36,1)),($H36*VLOOKUP($F36,'VESSEL FACTORS'!$A$2:$O$5,AL$5,FALSE)*0.0000011023*$M36*$N36*0.82),($H36*VLOOKUP($F36,'VESSEL FACTORS'!$A$2:$O$5,AL$5,FALSE)*0.0000011023*$M36*$N36*1)),IF($G36&lt;21,($H36*VLOOKUP($F36,'VESSEL FACTORS'!$A$2:$O$5,AL$5,FALSE)*0.0000011023*$M36*$N36*VLOOKUP($G36,'VESSEL FACTORS'!$A$16:$L$36,AL$5,FALSE)),($H36*VLOOKUP($F36,'VESSEL FACTORS'!$A$3:$O$5,AL$5,FALSE)*0.0000011023*$M36*$N36*($G36/100))))))))</f>
        <v>Enter vessel info</v>
      </c>
      <c r="AM36" s="73"/>
      <c r="AO36" s="74">
        <f>MONTH(EMISSIONS_1!P36)-MONTH(EMISSIONS_1!O36)+1</f>
        <v>1</v>
      </c>
      <c r="AP36" s="335">
        <f t="shared" si="44"/>
        <v>0</v>
      </c>
      <c r="AQ36" s="336">
        <f t="shared" si="44"/>
        <v>0</v>
      </c>
      <c r="AR36" s="336">
        <f t="shared" si="44"/>
        <v>0</v>
      </c>
      <c r="AS36" s="336">
        <f t="shared" si="44"/>
        <v>0</v>
      </c>
      <c r="AT36" s="336">
        <f t="shared" si="44"/>
        <v>0</v>
      </c>
      <c r="AU36" s="336">
        <f t="shared" si="44"/>
        <v>0</v>
      </c>
      <c r="AV36" s="336">
        <f t="shared" si="44"/>
        <v>0</v>
      </c>
      <c r="AW36" s="336">
        <f t="shared" si="44"/>
        <v>0</v>
      </c>
      <c r="AX36" s="336">
        <f t="shared" si="44"/>
        <v>0</v>
      </c>
      <c r="AY36" s="336">
        <f t="shared" si="44"/>
        <v>0</v>
      </c>
      <c r="AZ36" s="336">
        <f t="shared" si="44"/>
        <v>0</v>
      </c>
      <c r="BA36" s="337">
        <f t="shared" si="44"/>
        <v>0</v>
      </c>
      <c r="BB36" s="335">
        <f t="shared" si="45"/>
        <v>0</v>
      </c>
      <c r="BC36" s="336">
        <f t="shared" si="45"/>
        <v>0</v>
      </c>
      <c r="BD36" s="336">
        <f t="shared" si="45"/>
        <v>0</v>
      </c>
      <c r="BE36" s="336">
        <f t="shared" si="45"/>
        <v>0</v>
      </c>
      <c r="BF36" s="336">
        <f t="shared" si="45"/>
        <v>0</v>
      </c>
      <c r="BG36" s="336">
        <f t="shared" si="45"/>
        <v>0</v>
      </c>
      <c r="BH36" s="336">
        <f t="shared" si="45"/>
        <v>0</v>
      </c>
      <c r="BI36" s="336">
        <f t="shared" si="45"/>
        <v>0</v>
      </c>
      <c r="BJ36" s="336">
        <f t="shared" si="45"/>
        <v>0</v>
      </c>
      <c r="BK36" s="336">
        <f t="shared" si="45"/>
        <v>0</v>
      </c>
      <c r="BL36" s="336">
        <f t="shared" si="45"/>
        <v>0</v>
      </c>
      <c r="BM36" s="337">
        <f t="shared" si="45"/>
        <v>0</v>
      </c>
      <c r="BN36" s="335">
        <f t="shared" si="46"/>
        <v>0</v>
      </c>
      <c r="BO36" s="336">
        <f t="shared" si="46"/>
        <v>0</v>
      </c>
      <c r="BP36" s="336">
        <f t="shared" si="46"/>
        <v>0</v>
      </c>
      <c r="BQ36" s="336">
        <f t="shared" si="46"/>
        <v>0</v>
      </c>
      <c r="BR36" s="336">
        <f t="shared" si="46"/>
        <v>0</v>
      </c>
      <c r="BS36" s="336">
        <f t="shared" si="46"/>
        <v>0</v>
      </c>
      <c r="BT36" s="336">
        <f t="shared" si="46"/>
        <v>0</v>
      </c>
      <c r="BU36" s="336">
        <f t="shared" si="46"/>
        <v>0</v>
      </c>
      <c r="BV36" s="336">
        <f t="shared" si="46"/>
        <v>0</v>
      </c>
      <c r="BW36" s="336">
        <f t="shared" si="46"/>
        <v>0</v>
      </c>
      <c r="BX36" s="336">
        <f t="shared" si="46"/>
        <v>0</v>
      </c>
      <c r="BY36" s="337">
        <f t="shared" si="46"/>
        <v>0</v>
      </c>
      <c r="BZ36" s="335">
        <f t="shared" si="47"/>
        <v>0</v>
      </c>
      <c r="CA36" s="336">
        <f t="shared" si="47"/>
        <v>0</v>
      </c>
      <c r="CB36" s="336">
        <f t="shared" si="47"/>
        <v>0</v>
      </c>
      <c r="CC36" s="336">
        <f t="shared" si="47"/>
        <v>0</v>
      </c>
      <c r="CD36" s="336">
        <f t="shared" si="47"/>
        <v>0</v>
      </c>
      <c r="CE36" s="336">
        <f t="shared" si="47"/>
        <v>0</v>
      </c>
      <c r="CF36" s="336">
        <f t="shared" si="47"/>
        <v>0</v>
      </c>
      <c r="CG36" s="336">
        <f t="shared" si="47"/>
        <v>0</v>
      </c>
      <c r="CH36" s="336">
        <f t="shared" si="47"/>
        <v>0</v>
      </c>
      <c r="CI36" s="336">
        <f t="shared" si="47"/>
        <v>0</v>
      </c>
      <c r="CJ36" s="336">
        <f t="shared" si="47"/>
        <v>0</v>
      </c>
      <c r="CK36" s="337">
        <f t="shared" si="47"/>
        <v>0</v>
      </c>
      <c r="CL36" s="335">
        <f t="shared" si="48"/>
        <v>0</v>
      </c>
      <c r="CM36" s="336">
        <f t="shared" si="48"/>
        <v>0</v>
      </c>
      <c r="CN36" s="336">
        <f t="shared" si="48"/>
        <v>0</v>
      </c>
      <c r="CO36" s="336">
        <f t="shared" si="48"/>
        <v>0</v>
      </c>
      <c r="CP36" s="336">
        <f t="shared" si="48"/>
        <v>0</v>
      </c>
      <c r="CQ36" s="336">
        <f t="shared" si="48"/>
        <v>0</v>
      </c>
      <c r="CR36" s="336">
        <f t="shared" si="48"/>
        <v>0</v>
      </c>
      <c r="CS36" s="336">
        <f t="shared" si="48"/>
        <v>0</v>
      </c>
      <c r="CT36" s="336">
        <f t="shared" si="48"/>
        <v>0</v>
      </c>
      <c r="CU36" s="336">
        <f t="shared" si="48"/>
        <v>0</v>
      </c>
      <c r="CV36" s="336">
        <f t="shared" si="48"/>
        <v>0</v>
      </c>
      <c r="CW36" s="337">
        <f t="shared" si="48"/>
        <v>0</v>
      </c>
      <c r="CX36" s="335">
        <f t="shared" si="49"/>
        <v>0</v>
      </c>
      <c r="CY36" s="336">
        <f t="shared" si="49"/>
        <v>0</v>
      </c>
      <c r="CZ36" s="336">
        <f t="shared" si="49"/>
        <v>0</v>
      </c>
      <c r="DA36" s="336">
        <f t="shared" si="49"/>
        <v>0</v>
      </c>
      <c r="DB36" s="336">
        <f t="shared" si="49"/>
        <v>0</v>
      </c>
      <c r="DC36" s="336">
        <f t="shared" si="49"/>
        <v>0</v>
      </c>
      <c r="DD36" s="336">
        <f t="shared" si="49"/>
        <v>0</v>
      </c>
      <c r="DE36" s="336">
        <f t="shared" si="49"/>
        <v>0</v>
      </c>
      <c r="DF36" s="336">
        <f t="shared" si="49"/>
        <v>0</v>
      </c>
      <c r="DG36" s="336">
        <f t="shared" si="49"/>
        <v>0</v>
      </c>
      <c r="DH36" s="336">
        <f t="shared" si="49"/>
        <v>0</v>
      </c>
      <c r="DI36" s="337">
        <f t="shared" si="49"/>
        <v>0</v>
      </c>
      <c r="DJ36" s="335">
        <f t="shared" si="50"/>
        <v>0</v>
      </c>
      <c r="DK36" s="336">
        <f t="shared" si="50"/>
        <v>0</v>
      </c>
      <c r="DL36" s="336">
        <f t="shared" si="50"/>
        <v>0</v>
      </c>
      <c r="DM36" s="336">
        <f t="shared" si="50"/>
        <v>0</v>
      </c>
      <c r="DN36" s="336">
        <f t="shared" si="50"/>
        <v>0</v>
      </c>
      <c r="DO36" s="336">
        <f t="shared" si="50"/>
        <v>0</v>
      </c>
      <c r="DP36" s="336">
        <f t="shared" si="50"/>
        <v>0</v>
      </c>
      <c r="DQ36" s="336">
        <f t="shared" si="50"/>
        <v>0</v>
      </c>
      <c r="DR36" s="336">
        <f t="shared" si="50"/>
        <v>0</v>
      </c>
      <c r="DS36" s="336">
        <f t="shared" si="50"/>
        <v>0</v>
      </c>
      <c r="DT36" s="336">
        <f t="shared" si="50"/>
        <v>0</v>
      </c>
      <c r="DU36" s="337">
        <f t="shared" si="50"/>
        <v>0</v>
      </c>
      <c r="DV36" s="335">
        <f t="shared" si="51"/>
        <v>0</v>
      </c>
      <c r="DW36" s="336">
        <f t="shared" si="51"/>
        <v>0</v>
      </c>
      <c r="DX36" s="336">
        <f t="shared" si="51"/>
        <v>0</v>
      </c>
      <c r="DY36" s="336">
        <f t="shared" si="51"/>
        <v>0</v>
      </c>
      <c r="DZ36" s="336">
        <f t="shared" si="51"/>
        <v>0</v>
      </c>
      <c r="EA36" s="336">
        <f t="shared" si="51"/>
        <v>0</v>
      </c>
      <c r="EB36" s="336">
        <f t="shared" si="51"/>
        <v>0</v>
      </c>
      <c r="EC36" s="336">
        <f t="shared" si="51"/>
        <v>0</v>
      </c>
      <c r="ED36" s="336">
        <f t="shared" si="51"/>
        <v>0</v>
      </c>
      <c r="EE36" s="336">
        <f t="shared" si="51"/>
        <v>0</v>
      </c>
      <c r="EF36" s="336">
        <f t="shared" si="51"/>
        <v>0</v>
      </c>
      <c r="EG36" s="337">
        <f t="shared" si="51"/>
        <v>0</v>
      </c>
      <c r="EH36" s="335">
        <f t="shared" si="52"/>
        <v>0</v>
      </c>
      <c r="EI36" s="336">
        <f t="shared" si="52"/>
        <v>0</v>
      </c>
      <c r="EJ36" s="336">
        <f t="shared" si="52"/>
        <v>0</v>
      </c>
      <c r="EK36" s="336">
        <f t="shared" si="52"/>
        <v>0</v>
      </c>
      <c r="EL36" s="336">
        <f t="shared" si="52"/>
        <v>0</v>
      </c>
      <c r="EM36" s="336">
        <f t="shared" si="52"/>
        <v>0</v>
      </c>
      <c r="EN36" s="336">
        <f t="shared" si="52"/>
        <v>0</v>
      </c>
      <c r="EO36" s="336">
        <f t="shared" si="52"/>
        <v>0</v>
      </c>
      <c r="EP36" s="336">
        <f t="shared" si="52"/>
        <v>0</v>
      </c>
      <c r="EQ36" s="336">
        <f t="shared" si="52"/>
        <v>0</v>
      </c>
      <c r="ER36" s="336">
        <f t="shared" si="52"/>
        <v>0</v>
      </c>
      <c r="ES36" s="337">
        <f t="shared" si="52"/>
        <v>0</v>
      </c>
      <c r="ET36" s="335">
        <f t="shared" si="53"/>
        <v>0</v>
      </c>
      <c r="EU36" s="336">
        <f t="shared" si="53"/>
        <v>0</v>
      </c>
      <c r="EV36" s="336">
        <f t="shared" si="53"/>
        <v>0</v>
      </c>
      <c r="EW36" s="336">
        <f t="shared" si="53"/>
        <v>0</v>
      </c>
      <c r="EX36" s="336">
        <f t="shared" si="53"/>
        <v>0</v>
      </c>
      <c r="EY36" s="336">
        <f t="shared" si="53"/>
        <v>0</v>
      </c>
      <c r="EZ36" s="336">
        <f t="shared" si="53"/>
        <v>0</v>
      </c>
      <c r="FA36" s="336">
        <f t="shared" si="53"/>
        <v>0</v>
      </c>
      <c r="FB36" s="336">
        <f t="shared" si="53"/>
        <v>0</v>
      </c>
      <c r="FC36" s="336">
        <f t="shared" si="53"/>
        <v>0</v>
      </c>
      <c r="FD36" s="336">
        <f t="shared" si="53"/>
        <v>0</v>
      </c>
      <c r="FE36" s="337">
        <f t="shared" si="53"/>
        <v>0</v>
      </c>
      <c r="FF36" s="335">
        <f t="shared" si="54"/>
        <v>0</v>
      </c>
      <c r="FG36" s="336">
        <f t="shared" si="54"/>
        <v>0</v>
      </c>
      <c r="FH36" s="336">
        <f t="shared" si="54"/>
        <v>0</v>
      </c>
      <c r="FI36" s="336">
        <f t="shared" si="54"/>
        <v>0</v>
      </c>
      <c r="FJ36" s="336">
        <f t="shared" si="54"/>
        <v>0</v>
      </c>
      <c r="FK36" s="336">
        <f t="shared" si="54"/>
        <v>0</v>
      </c>
      <c r="FL36" s="336">
        <f t="shared" si="54"/>
        <v>0</v>
      </c>
      <c r="FM36" s="336">
        <f t="shared" si="54"/>
        <v>0</v>
      </c>
      <c r="FN36" s="336">
        <f t="shared" si="54"/>
        <v>0</v>
      </c>
      <c r="FO36" s="336">
        <f t="shared" si="54"/>
        <v>0</v>
      </c>
      <c r="FP36" s="336">
        <f t="shared" si="54"/>
        <v>0</v>
      </c>
      <c r="FQ36" s="337">
        <f t="shared" si="54"/>
        <v>0</v>
      </c>
    </row>
    <row r="37" spans="1:173" ht="12.75" customHeight="1" x14ac:dyDescent="0.2">
      <c r="A37" s="74" t="str">
        <f t="shared" si="21"/>
        <v xml:space="preserve"> - </v>
      </c>
      <c r="B37" s="112"/>
      <c r="C37" s="171" t="s">
        <v>305</v>
      </c>
      <c r="D37" s="366" t="str">
        <f>IF(ISBLANK(EMISSIONS_3!D37), " ", EMISSIONS_3!D37)</f>
        <v xml:space="preserve"> </v>
      </c>
      <c r="E37" s="366" t="str">
        <f>IF(ISBLANK(EMISSIONS_3!E37), " ", EMISSIONS_3!E37)</f>
        <v xml:space="preserve"> </v>
      </c>
      <c r="F37" s="366" t="str">
        <f>IF(ISBLANK(EMISSIONS_3!F37), " ", EMISSIONS_3!F37)</f>
        <v xml:space="preserve"> </v>
      </c>
      <c r="G37" s="367"/>
      <c r="H37" s="368"/>
      <c r="I37" s="33" t="s">
        <v>299</v>
      </c>
      <c r="J37" s="367"/>
      <c r="K37" s="33">
        <f t="shared" si="35"/>
        <v>1</v>
      </c>
      <c r="L37" s="33" t="e">
        <f>IF(#REF!="Enter Emissions (tpy)",IF( J37="", 0, J37), 0)</f>
        <v>#REF!</v>
      </c>
      <c r="M37" s="367">
        <v>0</v>
      </c>
      <c r="N37" s="373">
        <v>0</v>
      </c>
      <c r="O37" s="299"/>
      <c r="P37" s="300"/>
      <c r="Q37" s="73" t="str">
        <f t="shared" si="36"/>
        <v>Enter vessel info</v>
      </c>
      <c r="R37" s="79" t="str">
        <f t="shared" si="37"/>
        <v>Enter vessel info</v>
      </c>
      <c r="S37" s="79" t="str">
        <f t="shared" si="38"/>
        <v>Enter vessel info</v>
      </c>
      <c r="T37" s="79" t="str">
        <f t="shared" si="39"/>
        <v>Enter vessel info</v>
      </c>
      <c r="U37" s="79" t="str">
        <f t="shared" si="40"/>
        <v>Enter vessel info</v>
      </c>
      <c r="V37" s="79" t="str">
        <f t="shared" si="41"/>
        <v>Enter vessel info</v>
      </c>
      <c r="W37" s="79" t="str">
        <f t="shared" si="42"/>
        <v>Enter vessel info</v>
      </c>
      <c r="X37" s="79" t="str">
        <f t="shared" si="43"/>
        <v>Enter vessel info</v>
      </c>
      <c r="Y37" s="78" t="s">
        <v>115</v>
      </c>
      <c r="Z37" s="79" t="s">
        <v>115</v>
      </c>
      <c r="AA37" s="82" t="s">
        <v>115</v>
      </c>
      <c r="AB37" s="76" t="str">
        <f>IF(OR($D37=" ",$E37=" ",$F37=" "),"Enter vessel info",IF(T($H37)&lt;&gt;"","Enter Activity",IF(OR($M37=0,$N37=0),"Enter Run Time",IF((VLOOKUP($F37,'VESSEL FACTORS'!$A$3:$O$5,AB$5,FALSE))="N/A","--",IF($G37=" ",IF(ISERROR(SEARCH("Aux",$E37,1)),($H37*VLOOKUP($F37,'VESSEL FACTORS'!$A$2:$O$5,AB$5,FALSE)*0.0000011023*$M37*$N37*0.82),($H37*VLOOKUP($F37,'VESSEL FACTORS'!$A$2:$O$5,AB$5,FALSE)*0.0000011023*$M37*$N37*1)),IF($G37&lt;21,($H37*VLOOKUP($F37,'VESSEL FACTORS'!$A$2:$O$5,AB$5,FALSE)*0.0000011023*$M37*$N37*VLOOKUP($G37,'VESSEL FACTORS'!$A$16:$L$36,AB$5,FALSE)),($H37*VLOOKUP($F37,'VESSEL FACTORS'!$A$3:$O$5,AB$5,FALSE)*0.0000011023*$M37*$N37*($G37/100))))))))</f>
        <v>Enter vessel info</v>
      </c>
      <c r="AC37" s="76" t="str">
        <f>IF(OR($D37=" ",$E37=" ",$F37=" "),"Enter vessel info",IF(T($H37)&lt;&gt;"","Enter Activity",IF(OR($M37=0,$N37=0),"Enter Run Time",IF((VLOOKUP($F37,'VESSEL FACTORS'!$A$3:$O$5,AC$5,FALSE))="N/A","--",IF($G37=" ",IF(ISERROR(SEARCH("Aux",$E37,1)),($H37*VLOOKUP($F37,'VESSEL FACTORS'!$A$2:$O$5,AC$5,FALSE)*0.0000011023*$M37*$N37*0.82),($H37*VLOOKUP($F37,'VESSEL FACTORS'!$A$2:$O$5,AC$5,FALSE)*0.0000011023*$M37*$N37*1)),IF($G37&lt;21,($H37*VLOOKUP($F37,'VESSEL FACTORS'!$A$2:$O$5,AC$5,FALSE)*0.0000011023*$M37*$N37*VLOOKUP($G37,'VESSEL FACTORS'!$A$16:$L$36,AC$5,FALSE)),($H37*VLOOKUP($F37,'VESSEL FACTORS'!$A$3:$O$5,AC$5,FALSE)*0.0000011023*$M37*$N37*($G37/100))))))))</f>
        <v>Enter vessel info</v>
      </c>
      <c r="AD37" s="76" t="str">
        <f>IF(OR($D37=" ",$E37=" ",$F37=" "),"Enter vessel info",IF(T($H37)&lt;&gt;"","Enter Activity",IF(OR($M37=0,$N37=0),"Enter Run Time",IF((VLOOKUP($F37,'VESSEL FACTORS'!$A$3:$O$5,AD$5,FALSE))="N/A","--",IF($G37=" ",IF(ISERROR(SEARCH("Aux",$E37,1)),($H37*VLOOKUP($F37,'VESSEL FACTORS'!$A$2:$O$5,AD$5,FALSE)*0.0000011023*$M37*$N37*0.82),($H37*VLOOKUP($F37,'VESSEL FACTORS'!$A$2:$O$5,AD$5,FALSE)*0.0000011023*$M37*$N37*1)),IF($G37&lt;21,($H37*VLOOKUP($F37,'VESSEL FACTORS'!$A$2:$O$5,AD$5,FALSE)*0.0000011023*$M37*$N37*VLOOKUP($G37,'VESSEL FACTORS'!$A$16:$L$36,AD$5,FALSE)),($H37*VLOOKUP($F37,'VESSEL FACTORS'!$A$3:$O$5,AD$5,FALSE)*0.0000011023*$M37*$N37*($G37/100))))))))</f>
        <v>Enter vessel info</v>
      </c>
      <c r="AE37" s="76" t="str">
        <f>IF(OR($D37=" ",$E37=" ",$F37=" "),"Enter vessel info",IF(T($H37)&lt;&gt;"","Enter Activity",IF(OR($M37=0,$N37=0),"Enter Run Time",IF((VLOOKUP($F37,'VESSEL FACTORS'!$A$3:$O$5,AE$5,FALSE))="N/A","--",IF($G37=" ",IF(ISERROR(SEARCH("Aux",$E37,1)),($H37*VLOOKUP($F37,'VESSEL FACTORS'!$A$2:$O$5,AE$5,FALSE)*0.0000011023*$M37*$N37*0.82),($H37*VLOOKUP($F37,'VESSEL FACTORS'!$A$2:$O$5,AE$5,FALSE)*0.0000011023*$M37*$N37*1)),IF($G37&lt;21,($H37*VLOOKUP($F37,'VESSEL FACTORS'!$A$2:$O$5,AE$5,FALSE)*0.0000011023*$M37*$N37*VLOOKUP($G37,'VESSEL FACTORS'!$A$16:$L$36,AE$5,FALSE)),($H37*VLOOKUP($F37,'VESSEL FACTORS'!$A$3:$O$5,AE$5,FALSE)*0.0000011023*$M37*$N37*($G37/100))))))))</f>
        <v>Enter vessel info</v>
      </c>
      <c r="AF37" s="76" t="str">
        <f>IF(OR($D37=" ",$E37=" ",$F37=" "),"Enter vessel info",IF(T($H37)&lt;&gt;"","Enter Activity",IF(OR($M37=0,$N37=0),"Enter Run Time",IF((VLOOKUP($F37,'VESSEL FACTORS'!$A$3:$O$5,AF$5,FALSE))="N/A","--",IF($G37=" ",IF(ISERROR(SEARCH("Aux",$E37,1)),($H37*VLOOKUP($F37,'VESSEL FACTORS'!$A$2:$O$5,AF$5,FALSE)*0.0000011023*$M37*$N37*0.82),($H37*VLOOKUP($F37,'VESSEL FACTORS'!$A$2:$O$5,AF$5,FALSE)*0.0000011023*$M37*$N37*1)),IF($G37&lt;21,($H37*VLOOKUP($F37,'VESSEL FACTORS'!$A$2:$O$5,AF$5,FALSE)*0.0000011023*$M37*$N37*VLOOKUP($G37,'VESSEL FACTORS'!$A$16:$L$36,AF$5,FALSE)),($H37*VLOOKUP($F37,'VESSEL FACTORS'!$A$3:$O$5,AF$5,FALSE)*0.0000011023*$M37*$N37*($G37/100))))))))</f>
        <v>Enter vessel info</v>
      </c>
      <c r="AG37" s="76" t="str">
        <f>IF(OR($D37=" ",$E37=" ",$F37=" "),"Enter vessel info",IF(T($H37)&lt;&gt;"","Enter Activity",IF(OR($M37=0,$N37=0),"Enter Run Time",IF((VLOOKUP($F37,'VESSEL FACTORS'!$A$3:$O$5,AG$5,FALSE))="N/A","--",IF($G37=" ",IF(ISERROR(SEARCH("Aux",$E37,1)),($H37*VLOOKUP($F37,'VESSEL FACTORS'!$A$2:$O$5,AG$5,FALSE)*0.0000011023*$M37*$N37*0.82),($H37*VLOOKUP($F37,'VESSEL FACTORS'!$A$2:$O$5,AG$5,FALSE)*0.0000011023*$M37*$N37*1)),IF($G37&lt;21,($H37*VLOOKUP($F37,'VESSEL FACTORS'!$A$2:$O$5,AG$5,FALSE)*0.0000011023*$M37*$N37*VLOOKUP($G37,'VESSEL FACTORS'!$A$16:$L$36,AG$5,FALSE)),($H37*VLOOKUP($F37,'VESSEL FACTORS'!$A$3:$O$5,AG$5,FALSE)*0.0000011023*$M37*$N37*($G37/100))))))))</f>
        <v>Enter vessel info</v>
      </c>
      <c r="AH37" s="76" t="str">
        <f>IF(OR($D37=" ",$E37=" ",$F37=" "),"Enter vessel info",IF(T($H37)&lt;&gt;"","Enter Activity",IF(OR($M37=0,$N37=0),"Enter Run Time",IF((VLOOKUP($F37,'VESSEL FACTORS'!$A$3:$O$5,AH$5,FALSE))="N/A","--",IF($G37=" ",IF(ISERROR(SEARCH("Aux",$E37,1)),($H37*VLOOKUP($F37,'VESSEL FACTORS'!$A$2:$O$5,AH$5,FALSE)*0.0000011023*$M37*$N37*0.82),($H37*VLOOKUP($F37,'VESSEL FACTORS'!$A$2:$O$5,AH$5,FALSE)*0.0000011023*$M37*$N37*1)),IF($G37&lt;21,($H37*VLOOKUP($F37,'VESSEL FACTORS'!$A$2:$O$5,AH$5,FALSE)*0.0000011023*$M37*$N37*VLOOKUP($G37,'VESSEL FACTORS'!$A$16:$L$36,AH$5,FALSE)),($H37*VLOOKUP($F37,'VESSEL FACTORS'!$A$3:$O$5,AH$5,FALSE)*0.0000011023*$M37*$N37*($G37/100))))))))</f>
        <v>Enter vessel info</v>
      </c>
      <c r="AI37" s="76" t="str">
        <f>IF(OR($D37=" ",$E37=" ",$F37=" "),"Enter vessel info",IF(T($H37)&lt;&gt;"","Enter Activity",IF(OR($M37=0,$N37=0),"Enter Run Time",IF((VLOOKUP($F37,'VESSEL FACTORS'!$A$3:$O$5,AI$5,FALSE))="N/A","--",IF($G37=" ",IF(ISERROR(SEARCH("Aux",$E37,1)),($H37*VLOOKUP($F37,'VESSEL FACTORS'!$A$2:$O$5,AI$5,FALSE)*0.0000011023*$M37*$N37*0.82),($H37*VLOOKUP($F37,'VESSEL FACTORS'!$A$2:$O$5,AI$5,FALSE)*0.0000011023*$M37*$N37*1)),IF($G37&lt;21,($H37*VLOOKUP($F37,'VESSEL FACTORS'!$A$2:$O$5,AI$5,FALSE)*0.0000011023*$M37*$N37*VLOOKUP($G37,'VESSEL FACTORS'!$A$16:$L$36,AI$5,FALSE)),($H37*VLOOKUP($F37,'VESSEL FACTORS'!$A$3:$O$5,AI$5,FALSE)*0.0000011023*$M37*$N37*($G37/100))))))))</f>
        <v>Enter vessel info</v>
      </c>
      <c r="AJ37" s="76" t="str">
        <f>IF(OR($D37=" ",$E37=" ",$F37=" "),"Enter vessel info",IF(T($H37)&lt;&gt;"","Enter Activity",IF(OR($M37=0,$N37=0),"Enter Run Time",IF((VLOOKUP($F37,'VESSEL FACTORS'!$A$3:$O$5,AJ$5,FALSE))="N/A","--",IF($G37=" ",IF(ISERROR(SEARCH("Aux",$E37,1)),($H37*VLOOKUP($F37,'VESSEL FACTORS'!$A$2:$O$5,AJ$5,FALSE)*0.0000011023*$M37*$N37*0.82),($H37*VLOOKUP($F37,'VESSEL FACTORS'!$A$2:$O$5,AJ$5,FALSE)*0.0000011023*$M37*$N37*1)),IF($G37&lt;21,($H37*VLOOKUP($F37,'VESSEL FACTORS'!$A$2:$O$5,AJ$5,FALSE)*0.0000011023*$M37*$N37*VLOOKUP($G37,'VESSEL FACTORS'!$A$16:$L$36,AJ$5,FALSE)),($H37*VLOOKUP($F37,'VESSEL FACTORS'!$A$3:$O$5,AJ$5,FALSE)*0.0000011023*$M37*$N37*($G37/100))))))))</f>
        <v>Enter vessel info</v>
      </c>
      <c r="AK37" s="76" t="str">
        <f>IF(OR($D37=" ",$E37=" ",$F37=" "),"Enter vessel info",IF(T($H37)&lt;&gt;"","Enter Activity",IF(OR($M37=0,$N37=0),"Enter Run Time",IF((VLOOKUP($F37,'VESSEL FACTORS'!$A$3:$O$5,AK$5,FALSE))="N/A","--",IF($G37=" ",IF(ISERROR(SEARCH("Aux",$E37,1)),($H37*VLOOKUP($F37,'VESSEL FACTORS'!$A$2:$O$5,AK$5,FALSE)*0.0000011023*$M37*$N37*0.82),($H37*VLOOKUP($F37,'VESSEL FACTORS'!$A$2:$O$5,AK$5,FALSE)*0.0000011023*$M37*$N37*1)),IF($G37&lt;21,($H37*VLOOKUP($F37,'VESSEL FACTORS'!$A$2:$O$5,AK$5,FALSE)*0.0000011023*$M37*$N37*VLOOKUP($G37,'VESSEL FACTORS'!$A$16:$L$36,AK$5,FALSE)),($H37*VLOOKUP($F37,'VESSEL FACTORS'!$A$3:$O$5,AK$5,FALSE)*0.0000011023*$M37*$N37*($G37/100))))))))</f>
        <v>Enter vessel info</v>
      </c>
      <c r="AL37" s="67" t="str">
        <f>IF(OR($D37=" ",$E37=" ",$F37=" "),"Enter vessel info",IF(T($H37)&lt;&gt;"","Enter Activity",IF(OR($M37=0,$N37=0),"Enter Run Time",IF((VLOOKUP($F37,'VESSEL FACTORS'!$A$3:$O$5,AL$5,FALSE))="N/A","--",IF($G37=" ",IF(ISERROR(SEARCH("Aux",$E37,1)),($H37*VLOOKUP($F37,'VESSEL FACTORS'!$A$2:$O$5,AL$5,FALSE)*0.0000011023*$M37*$N37*0.82),($H37*VLOOKUP($F37,'VESSEL FACTORS'!$A$2:$O$5,AL$5,FALSE)*0.0000011023*$M37*$N37*1)),IF($G37&lt;21,($H37*VLOOKUP($F37,'VESSEL FACTORS'!$A$2:$O$5,AL$5,FALSE)*0.0000011023*$M37*$N37*VLOOKUP($G37,'VESSEL FACTORS'!$A$16:$L$36,AL$5,FALSE)),($H37*VLOOKUP($F37,'VESSEL FACTORS'!$A$3:$O$5,AL$5,FALSE)*0.0000011023*$M37*$N37*($G37/100))))))))</f>
        <v>Enter vessel info</v>
      </c>
      <c r="AM37" s="73"/>
      <c r="AO37" s="74">
        <f>MONTH(EMISSIONS_1!P37)-MONTH(EMISSIONS_1!O37)+1</f>
        <v>1</v>
      </c>
      <c r="AP37" s="335">
        <f t="shared" si="44"/>
        <v>0</v>
      </c>
      <c r="AQ37" s="336">
        <f t="shared" si="44"/>
        <v>0</v>
      </c>
      <c r="AR37" s="336">
        <f t="shared" si="44"/>
        <v>0</v>
      </c>
      <c r="AS37" s="336">
        <f t="shared" si="44"/>
        <v>0</v>
      </c>
      <c r="AT37" s="336">
        <f t="shared" si="44"/>
        <v>0</v>
      </c>
      <c r="AU37" s="336">
        <f t="shared" si="44"/>
        <v>0</v>
      </c>
      <c r="AV37" s="336">
        <f t="shared" si="44"/>
        <v>0</v>
      </c>
      <c r="AW37" s="336">
        <f t="shared" si="44"/>
        <v>0</v>
      </c>
      <c r="AX37" s="336">
        <f t="shared" si="44"/>
        <v>0</v>
      </c>
      <c r="AY37" s="336">
        <f t="shared" si="44"/>
        <v>0</v>
      </c>
      <c r="AZ37" s="336">
        <f t="shared" si="44"/>
        <v>0</v>
      </c>
      <c r="BA37" s="337">
        <f t="shared" si="44"/>
        <v>0</v>
      </c>
      <c r="BB37" s="335">
        <f t="shared" si="45"/>
        <v>0</v>
      </c>
      <c r="BC37" s="336">
        <f t="shared" si="45"/>
        <v>0</v>
      </c>
      <c r="BD37" s="336">
        <f t="shared" si="45"/>
        <v>0</v>
      </c>
      <c r="BE37" s="336">
        <f t="shared" si="45"/>
        <v>0</v>
      </c>
      <c r="BF37" s="336">
        <f t="shared" si="45"/>
        <v>0</v>
      </c>
      <c r="BG37" s="336">
        <f t="shared" si="45"/>
        <v>0</v>
      </c>
      <c r="BH37" s="336">
        <f t="shared" si="45"/>
        <v>0</v>
      </c>
      <c r="BI37" s="336">
        <f t="shared" si="45"/>
        <v>0</v>
      </c>
      <c r="BJ37" s="336">
        <f t="shared" si="45"/>
        <v>0</v>
      </c>
      <c r="BK37" s="336">
        <f t="shared" si="45"/>
        <v>0</v>
      </c>
      <c r="BL37" s="336">
        <f t="shared" si="45"/>
        <v>0</v>
      </c>
      <c r="BM37" s="337">
        <f t="shared" si="45"/>
        <v>0</v>
      </c>
      <c r="BN37" s="335">
        <f t="shared" si="46"/>
        <v>0</v>
      </c>
      <c r="BO37" s="336">
        <f t="shared" si="46"/>
        <v>0</v>
      </c>
      <c r="BP37" s="336">
        <f t="shared" si="46"/>
        <v>0</v>
      </c>
      <c r="BQ37" s="336">
        <f t="shared" si="46"/>
        <v>0</v>
      </c>
      <c r="BR37" s="336">
        <f t="shared" si="46"/>
        <v>0</v>
      </c>
      <c r="BS37" s="336">
        <f t="shared" si="46"/>
        <v>0</v>
      </c>
      <c r="BT37" s="336">
        <f t="shared" si="46"/>
        <v>0</v>
      </c>
      <c r="BU37" s="336">
        <f t="shared" si="46"/>
        <v>0</v>
      </c>
      <c r="BV37" s="336">
        <f t="shared" si="46"/>
        <v>0</v>
      </c>
      <c r="BW37" s="336">
        <f t="shared" si="46"/>
        <v>0</v>
      </c>
      <c r="BX37" s="336">
        <f t="shared" si="46"/>
        <v>0</v>
      </c>
      <c r="BY37" s="337">
        <f t="shared" si="46"/>
        <v>0</v>
      </c>
      <c r="BZ37" s="335">
        <f t="shared" si="47"/>
        <v>0</v>
      </c>
      <c r="CA37" s="336">
        <f t="shared" si="47"/>
        <v>0</v>
      </c>
      <c r="CB37" s="336">
        <f t="shared" si="47"/>
        <v>0</v>
      </c>
      <c r="CC37" s="336">
        <f t="shared" si="47"/>
        <v>0</v>
      </c>
      <c r="CD37" s="336">
        <f t="shared" si="47"/>
        <v>0</v>
      </c>
      <c r="CE37" s="336">
        <f t="shared" si="47"/>
        <v>0</v>
      </c>
      <c r="CF37" s="336">
        <f t="shared" si="47"/>
        <v>0</v>
      </c>
      <c r="CG37" s="336">
        <f t="shared" si="47"/>
        <v>0</v>
      </c>
      <c r="CH37" s="336">
        <f t="shared" si="47"/>
        <v>0</v>
      </c>
      <c r="CI37" s="336">
        <f t="shared" si="47"/>
        <v>0</v>
      </c>
      <c r="CJ37" s="336">
        <f t="shared" si="47"/>
        <v>0</v>
      </c>
      <c r="CK37" s="337">
        <f t="shared" si="47"/>
        <v>0</v>
      </c>
      <c r="CL37" s="335">
        <f t="shared" si="48"/>
        <v>0</v>
      </c>
      <c r="CM37" s="336">
        <f t="shared" si="48"/>
        <v>0</v>
      </c>
      <c r="CN37" s="336">
        <f t="shared" si="48"/>
        <v>0</v>
      </c>
      <c r="CO37" s="336">
        <f t="shared" si="48"/>
        <v>0</v>
      </c>
      <c r="CP37" s="336">
        <f t="shared" si="48"/>
        <v>0</v>
      </c>
      <c r="CQ37" s="336">
        <f t="shared" si="48"/>
        <v>0</v>
      </c>
      <c r="CR37" s="336">
        <f t="shared" si="48"/>
        <v>0</v>
      </c>
      <c r="CS37" s="336">
        <f t="shared" si="48"/>
        <v>0</v>
      </c>
      <c r="CT37" s="336">
        <f t="shared" si="48"/>
        <v>0</v>
      </c>
      <c r="CU37" s="336">
        <f t="shared" si="48"/>
        <v>0</v>
      </c>
      <c r="CV37" s="336">
        <f t="shared" si="48"/>
        <v>0</v>
      </c>
      <c r="CW37" s="337">
        <f t="shared" si="48"/>
        <v>0</v>
      </c>
      <c r="CX37" s="335">
        <f t="shared" si="49"/>
        <v>0</v>
      </c>
      <c r="CY37" s="336">
        <f t="shared" si="49"/>
        <v>0</v>
      </c>
      <c r="CZ37" s="336">
        <f t="shared" si="49"/>
        <v>0</v>
      </c>
      <c r="DA37" s="336">
        <f t="shared" si="49"/>
        <v>0</v>
      </c>
      <c r="DB37" s="336">
        <f t="shared" si="49"/>
        <v>0</v>
      </c>
      <c r="DC37" s="336">
        <f t="shared" si="49"/>
        <v>0</v>
      </c>
      <c r="DD37" s="336">
        <f t="shared" si="49"/>
        <v>0</v>
      </c>
      <c r="DE37" s="336">
        <f t="shared" si="49"/>
        <v>0</v>
      </c>
      <c r="DF37" s="336">
        <f t="shared" si="49"/>
        <v>0</v>
      </c>
      <c r="DG37" s="336">
        <f t="shared" si="49"/>
        <v>0</v>
      </c>
      <c r="DH37" s="336">
        <f t="shared" si="49"/>
        <v>0</v>
      </c>
      <c r="DI37" s="337">
        <f t="shared" si="49"/>
        <v>0</v>
      </c>
      <c r="DJ37" s="335">
        <f t="shared" si="50"/>
        <v>0</v>
      </c>
      <c r="DK37" s="336">
        <f t="shared" si="50"/>
        <v>0</v>
      </c>
      <c r="DL37" s="336">
        <f t="shared" si="50"/>
        <v>0</v>
      </c>
      <c r="DM37" s="336">
        <f t="shared" si="50"/>
        <v>0</v>
      </c>
      <c r="DN37" s="336">
        <f t="shared" si="50"/>
        <v>0</v>
      </c>
      <c r="DO37" s="336">
        <f t="shared" si="50"/>
        <v>0</v>
      </c>
      <c r="DP37" s="336">
        <f t="shared" si="50"/>
        <v>0</v>
      </c>
      <c r="DQ37" s="336">
        <f t="shared" si="50"/>
        <v>0</v>
      </c>
      <c r="DR37" s="336">
        <f t="shared" si="50"/>
        <v>0</v>
      </c>
      <c r="DS37" s="336">
        <f t="shared" si="50"/>
        <v>0</v>
      </c>
      <c r="DT37" s="336">
        <f t="shared" si="50"/>
        <v>0</v>
      </c>
      <c r="DU37" s="337">
        <f t="shared" si="50"/>
        <v>0</v>
      </c>
      <c r="DV37" s="335">
        <f t="shared" si="51"/>
        <v>0</v>
      </c>
      <c r="DW37" s="336">
        <f t="shared" si="51"/>
        <v>0</v>
      </c>
      <c r="DX37" s="336">
        <f t="shared" si="51"/>
        <v>0</v>
      </c>
      <c r="DY37" s="336">
        <f t="shared" si="51"/>
        <v>0</v>
      </c>
      <c r="DZ37" s="336">
        <f t="shared" si="51"/>
        <v>0</v>
      </c>
      <c r="EA37" s="336">
        <f t="shared" si="51"/>
        <v>0</v>
      </c>
      <c r="EB37" s="336">
        <f t="shared" si="51"/>
        <v>0</v>
      </c>
      <c r="EC37" s="336">
        <f t="shared" si="51"/>
        <v>0</v>
      </c>
      <c r="ED37" s="336">
        <f t="shared" si="51"/>
        <v>0</v>
      </c>
      <c r="EE37" s="336">
        <f t="shared" si="51"/>
        <v>0</v>
      </c>
      <c r="EF37" s="336">
        <f t="shared" si="51"/>
        <v>0</v>
      </c>
      <c r="EG37" s="337">
        <f t="shared" si="51"/>
        <v>0</v>
      </c>
      <c r="EH37" s="335">
        <f t="shared" si="52"/>
        <v>0</v>
      </c>
      <c r="EI37" s="336">
        <f t="shared" si="52"/>
        <v>0</v>
      </c>
      <c r="EJ37" s="336">
        <f t="shared" si="52"/>
        <v>0</v>
      </c>
      <c r="EK37" s="336">
        <f t="shared" si="52"/>
        <v>0</v>
      </c>
      <c r="EL37" s="336">
        <f t="shared" si="52"/>
        <v>0</v>
      </c>
      <c r="EM37" s="336">
        <f t="shared" si="52"/>
        <v>0</v>
      </c>
      <c r="EN37" s="336">
        <f t="shared" si="52"/>
        <v>0</v>
      </c>
      <c r="EO37" s="336">
        <f t="shared" si="52"/>
        <v>0</v>
      </c>
      <c r="EP37" s="336">
        <f t="shared" si="52"/>
        <v>0</v>
      </c>
      <c r="EQ37" s="336">
        <f t="shared" si="52"/>
        <v>0</v>
      </c>
      <c r="ER37" s="336">
        <f t="shared" si="52"/>
        <v>0</v>
      </c>
      <c r="ES37" s="337">
        <f t="shared" si="52"/>
        <v>0</v>
      </c>
      <c r="ET37" s="335">
        <f t="shared" si="53"/>
        <v>0</v>
      </c>
      <c r="EU37" s="336">
        <f t="shared" si="53"/>
        <v>0</v>
      </c>
      <c r="EV37" s="336">
        <f t="shared" si="53"/>
        <v>0</v>
      </c>
      <c r="EW37" s="336">
        <f t="shared" si="53"/>
        <v>0</v>
      </c>
      <c r="EX37" s="336">
        <f t="shared" si="53"/>
        <v>0</v>
      </c>
      <c r="EY37" s="336">
        <f t="shared" si="53"/>
        <v>0</v>
      </c>
      <c r="EZ37" s="336">
        <f t="shared" si="53"/>
        <v>0</v>
      </c>
      <c r="FA37" s="336">
        <f t="shared" si="53"/>
        <v>0</v>
      </c>
      <c r="FB37" s="336">
        <f t="shared" si="53"/>
        <v>0</v>
      </c>
      <c r="FC37" s="336">
        <f t="shared" si="53"/>
        <v>0</v>
      </c>
      <c r="FD37" s="336">
        <f t="shared" si="53"/>
        <v>0</v>
      </c>
      <c r="FE37" s="337">
        <f t="shared" si="53"/>
        <v>0</v>
      </c>
      <c r="FF37" s="335">
        <f t="shared" si="54"/>
        <v>0</v>
      </c>
      <c r="FG37" s="336">
        <f t="shared" si="54"/>
        <v>0</v>
      </c>
      <c r="FH37" s="336">
        <f t="shared" si="54"/>
        <v>0</v>
      </c>
      <c r="FI37" s="336">
        <f t="shared" si="54"/>
        <v>0</v>
      </c>
      <c r="FJ37" s="336">
        <f t="shared" si="54"/>
        <v>0</v>
      </c>
      <c r="FK37" s="336">
        <f t="shared" si="54"/>
        <v>0</v>
      </c>
      <c r="FL37" s="336">
        <f t="shared" si="54"/>
        <v>0</v>
      </c>
      <c r="FM37" s="336">
        <f t="shared" si="54"/>
        <v>0</v>
      </c>
      <c r="FN37" s="336">
        <f t="shared" si="54"/>
        <v>0</v>
      </c>
      <c r="FO37" s="336">
        <f t="shared" si="54"/>
        <v>0</v>
      </c>
      <c r="FP37" s="336">
        <f t="shared" si="54"/>
        <v>0</v>
      </c>
      <c r="FQ37" s="337">
        <f t="shared" si="54"/>
        <v>0</v>
      </c>
    </row>
    <row r="38" spans="1:173" ht="12.75" customHeight="1" x14ac:dyDescent="0.2">
      <c r="A38" s="74" t="str">
        <f t="shared" si="21"/>
        <v xml:space="preserve"> - </v>
      </c>
      <c r="B38" s="112"/>
      <c r="C38" s="171" t="s">
        <v>305</v>
      </c>
      <c r="D38" s="366" t="str">
        <f>IF(ISBLANK(EMISSIONS_3!D38), " ", EMISSIONS_3!D38)</f>
        <v xml:space="preserve"> </v>
      </c>
      <c r="E38" s="366" t="str">
        <f>IF(ISBLANK(EMISSIONS_3!E38), " ", EMISSIONS_3!E38)</f>
        <v xml:space="preserve"> </v>
      </c>
      <c r="F38" s="366" t="str">
        <f>IF(ISBLANK(EMISSIONS_3!F38), " ", EMISSIONS_3!F38)</f>
        <v xml:space="preserve"> </v>
      </c>
      <c r="G38" s="367"/>
      <c r="H38" s="368"/>
      <c r="I38" s="33" t="s">
        <v>299</v>
      </c>
      <c r="J38" s="367"/>
      <c r="K38" s="33">
        <f t="shared" si="35"/>
        <v>1</v>
      </c>
      <c r="L38" s="33" t="e">
        <f>IF(#REF!="Enter Emissions (tpy)",IF( J38="", 0, J38), 0)</f>
        <v>#REF!</v>
      </c>
      <c r="M38" s="367">
        <v>0</v>
      </c>
      <c r="N38" s="373">
        <v>0</v>
      </c>
      <c r="O38" s="299"/>
      <c r="P38" s="300"/>
      <c r="Q38" s="73" t="str">
        <f t="shared" si="36"/>
        <v>Enter vessel info</v>
      </c>
      <c r="R38" s="79" t="str">
        <f t="shared" si="37"/>
        <v>Enter vessel info</v>
      </c>
      <c r="S38" s="79" t="str">
        <f t="shared" si="38"/>
        <v>Enter vessel info</v>
      </c>
      <c r="T38" s="79" t="str">
        <f t="shared" si="39"/>
        <v>Enter vessel info</v>
      </c>
      <c r="U38" s="79" t="str">
        <f t="shared" si="40"/>
        <v>Enter vessel info</v>
      </c>
      <c r="V38" s="79" t="str">
        <f t="shared" si="41"/>
        <v>Enter vessel info</v>
      </c>
      <c r="W38" s="79" t="str">
        <f t="shared" si="42"/>
        <v>Enter vessel info</v>
      </c>
      <c r="X38" s="79" t="str">
        <f t="shared" si="43"/>
        <v>Enter vessel info</v>
      </c>
      <c r="Y38" s="78" t="s">
        <v>115</v>
      </c>
      <c r="Z38" s="79" t="s">
        <v>115</v>
      </c>
      <c r="AA38" s="82" t="s">
        <v>115</v>
      </c>
      <c r="AB38" s="76" t="str">
        <f>IF(OR($D38=" ",$E38=" ",$F38=" "),"Enter vessel info",IF(T($H38)&lt;&gt;"","Enter Activity",IF(OR($M38=0,$N38=0),"Enter Run Time",IF((VLOOKUP($F38,'VESSEL FACTORS'!$A$3:$O$5,AB$5,FALSE))="N/A","--",IF($G38=" ",IF(ISERROR(SEARCH("Aux",$E38,1)),($H38*VLOOKUP($F38,'VESSEL FACTORS'!$A$2:$O$5,AB$5,FALSE)*0.0000011023*$M38*$N38*0.82),($H38*VLOOKUP($F38,'VESSEL FACTORS'!$A$2:$O$5,AB$5,FALSE)*0.0000011023*$M38*$N38*1)),IF($G38&lt;21,($H38*VLOOKUP($F38,'VESSEL FACTORS'!$A$2:$O$5,AB$5,FALSE)*0.0000011023*$M38*$N38*VLOOKUP($G38,'VESSEL FACTORS'!$A$16:$L$36,AB$5,FALSE)),($H38*VLOOKUP($F38,'VESSEL FACTORS'!$A$3:$O$5,AB$5,FALSE)*0.0000011023*$M38*$N38*($G38/100))))))))</f>
        <v>Enter vessel info</v>
      </c>
      <c r="AC38" s="76" t="str">
        <f>IF(OR($D38=" ",$E38=" ",$F38=" "),"Enter vessel info",IF(T($H38)&lt;&gt;"","Enter Activity",IF(OR($M38=0,$N38=0),"Enter Run Time",IF((VLOOKUP($F38,'VESSEL FACTORS'!$A$3:$O$5,AC$5,FALSE))="N/A","--",IF($G38=" ",IF(ISERROR(SEARCH("Aux",$E38,1)),($H38*VLOOKUP($F38,'VESSEL FACTORS'!$A$2:$O$5,AC$5,FALSE)*0.0000011023*$M38*$N38*0.82),($H38*VLOOKUP($F38,'VESSEL FACTORS'!$A$2:$O$5,AC$5,FALSE)*0.0000011023*$M38*$N38*1)),IF($G38&lt;21,($H38*VLOOKUP($F38,'VESSEL FACTORS'!$A$2:$O$5,AC$5,FALSE)*0.0000011023*$M38*$N38*VLOOKUP($G38,'VESSEL FACTORS'!$A$16:$L$36,AC$5,FALSE)),($H38*VLOOKUP($F38,'VESSEL FACTORS'!$A$3:$O$5,AC$5,FALSE)*0.0000011023*$M38*$N38*($G38/100))))))))</f>
        <v>Enter vessel info</v>
      </c>
      <c r="AD38" s="76" t="str">
        <f>IF(OR($D38=" ",$E38=" ",$F38=" "),"Enter vessel info",IF(T($H38)&lt;&gt;"","Enter Activity",IF(OR($M38=0,$N38=0),"Enter Run Time",IF((VLOOKUP($F38,'VESSEL FACTORS'!$A$3:$O$5,AD$5,FALSE))="N/A","--",IF($G38=" ",IF(ISERROR(SEARCH("Aux",$E38,1)),($H38*VLOOKUP($F38,'VESSEL FACTORS'!$A$2:$O$5,AD$5,FALSE)*0.0000011023*$M38*$N38*0.82),($H38*VLOOKUP($F38,'VESSEL FACTORS'!$A$2:$O$5,AD$5,FALSE)*0.0000011023*$M38*$N38*1)),IF($G38&lt;21,($H38*VLOOKUP($F38,'VESSEL FACTORS'!$A$2:$O$5,AD$5,FALSE)*0.0000011023*$M38*$N38*VLOOKUP($G38,'VESSEL FACTORS'!$A$16:$L$36,AD$5,FALSE)),($H38*VLOOKUP($F38,'VESSEL FACTORS'!$A$3:$O$5,AD$5,FALSE)*0.0000011023*$M38*$N38*($G38/100))))))))</f>
        <v>Enter vessel info</v>
      </c>
      <c r="AE38" s="76" t="str">
        <f>IF(OR($D38=" ",$E38=" ",$F38=" "),"Enter vessel info",IF(T($H38)&lt;&gt;"","Enter Activity",IF(OR($M38=0,$N38=0),"Enter Run Time",IF((VLOOKUP($F38,'VESSEL FACTORS'!$A$3:$O$5,AE$5,FALSE))="N/A","--",IF($G38=" ",IF(ISERROR(SEARCH("Aux",$E38,1)),($H38*VLOOKUP($F38,'VESSEL FACTORS'!$A$2:$O$5,AE$5,FALSE)*0.0000011023*$M38*$N38*0.82),($H38*VLOOKUP($F38,'VESSEL FACTORS'!$A$2:$O$5,AE$5,FALSE)*0.0000011023*$M38*$N38*1)),IF($G38&lt;21,($H38*VLOOKUP($F38,'VESSEL FACTORS'!$A$2:$O$5,AE$5,FALSE)*0.0000011023*$M38*$N38*VLOOKUP($G38,'VESSEL FACTORS'!$A$16:$L$36,AE$5,FALSE)),($H38*VLOOKUP($F38,'VESSEL FACTORS'!$A$3:$O$5,AE$5,FALSE)*0.0000011023*$M38*$N38*($G38/100))))))))</f>
        <v>Enter vessel info</v>
      </c>
      <c r="AF38" s="76" t="str">
        <f>IF(OR($D38=" ",$E38=" ",$F38=" "),"Enter vessel info",IF(T($H38)&lt;&gt;"","Enter Activity",IF(OR($M38=0,$N38=0),"Enter Run Time",IF((VLOOKUP($F38,'VESSEL FACTORS'!$A$3:$O$5,AF$5,FALSE))="N/A","--",IF($G38=" ",IF(ISERROR(SEARCH("Aux",$E38,1)),($H38*VLOOKUP($F38,'VESSEL FACTORS'!$A$2:$O$5,AF$5,FALSE)*0.0000011023*$M38*$N38*0.82),($H38*VLOOKUP($F38,'VESSEL FACTORS'!$A$2:$O$5,AF$5,FALSE)*0.0000011023*$M38*$N38*1)),IF($G38&lt;21,($H38*VLOOKUP($F38,'VESSEL FACTORS'!$A$2:$O$5,AF$5,FALSE)*0.0000011023*$M38*$N38*VLOOKUP($G38,'VESSEL FACTORS'!$A$16:$L$36,AF$5,FALSE)),($H38*VLOOKUP($F38,'VESSEL FACTORS'!$A$3:$O$5,AF$5,FALSE)*0.0000011023*$M38*$N38*($G38/100))))))))</f>
        <v>Enter vessel info</v>
      </c>
      <c r="AG38" s="76" t="str">
        <f>IF(OR($D38=" ",$E38=" ",$F38=" "),"Enter vessel info",IF(T($H38)&lt;&gt;"","Enter Activity",IF(OR($M38=0,$N38=0),"Enter Run Time",IF((VLOOKUP($F38,'VESSEL FACTORS'!$A$3:$O$5,AG$5,FALSE))="N/A","--",IF($G38=" ",IF(ISERROR(SEARCH("Aux",$E38,1)),($H38*VLOOKUP($F38,'VESSEL FACTORS'!$A$2:$O$5,AG$5,FALSE)*0.0000011023*$M38*$N38*0.82),($H38*VLOOKUP($F38,'VESSEL FACTORS'!$A$2:$O$5,AG$5,FALSE)*0.0000011023*$M38*$N38*1)),IF($G38&lt;21,($H38*VLOOKUP($F38,'VESSEL FACTORS'!$A$2:$O$5,AG$5,FALSE)*0.0000011023*$M38*$N38*VLOOKUP($G38,'VESSEL FACTORS'!$A$16:$L$36,AG$5,FALSE)),($H38*VLOOKUP($F38,'VESSEL FACTORS'!$A$3:$O$5,AG$5,FALSE)*0.0000011023*$M38*$N38*($G38/100))))))))</f>
        <v>Enter vessel info</v>
      </c>
      <c r="AH38" s="76" t="str">
        <f>IF(OR($D38=" ",$E38=" ",$F38=" "),"Enter vessel info",IF(T($H38)&lt;&gt;"","Enter Activity",IF(OR($M38=0,$N38=0),"Enter Run Time",IF((VLOOKUP($F38,'VESSEL FACTORS'!$A$3:$O$5,AH$5,FALSE))="N/A","--",IF($G38=" ",IF(ISERROR(SEARCH("Aux",$E38,1)),($H38*VLOOKUP($F38,'VESSEL FACTORS'!$A$2:$O$5,AH$5,FALSE)*0.0000011023*$M38*$N38*0.82),($H38*VLOOKUP($F38,'VESSEL FACTORS'!$A$2:$O$5,AH$5,FALSE)*0.0000011023*$M38*$N38*1)),IF($G38&lt;21,($H38*VLOOKUP($F38,'VESSEL FACTORS'!$A$2:$O$5,AH$5,FALSE)*0.0000011023*$M38*$N38*VLOOKUP($G38,'VESSEL FACTORS'!$A$16:$L$36,AH$5,FALSE)),($H38*VLOOKUP($F38,'VESSEL FACTORS'!$A$3:$O$5,AH$5,FALSE)*0.0000011023*$M38*$N38*($G38/100))))))))</f>
        <v>Enter vessel info</v>
      </c>
      <c r="AI38" s="76" t="str">
        <f>IF(OR($D38=" ",$E38=" ",$F38=" "),"Enter vessel info",IF(T($H38)&lt;&gt;"","Enter Activity",IF(OR($M38=0,$N38=0),"Enter Run Time",IF((VLOOKUP($F38,'VESSEL FACTORS'!$A$3:$O$5,AI$5,FALSE))="N/A","--",IF($G38=" ",IF(ISERROR(SEARCH("Aux",$E38,1)),($H38*VLOOKUP($F38,'VESSEL FACTORS'!$A$2:$O$5,AI$5,FALSE)*0.0000011023*$M38*$N38*0.82),($H38*VLOOKUP($F38,'VESSEL FACTORS'!$A$2:$O$5,AI$5,FALSE)*0.0000011023*$M38*$N38*1)),IF($G38&lt;21,($H38*VLOOKUP($F38,'VESSEL FACTORS'!$A$2:$O$5,AI$5,FALSE)*0.0000011023*$M38*$N38*VLOOKUP($G38,'VESSEL FACTORS'!$A$16:$L$36,AI$5,FALSE)),($H38*VLOOKUP($F38,'VESSEL FACTORS'!$A$3:$O$5,AI$5,FALSE)*0.0000011023*$M38*$N38*($G38/100))))))))</f>
        <v>Enter vessel info</v>
      </c>
      <c r="AJ38" s="76" t="str">
        <f>IF(OR($D38=" ",$E38=" ",$F38=" "),"Enter vessel info",IF(T($H38)&lt;&gt;"","Enter Activity",IF(OR($M38=0,$N38=0),"Enter Run Time",IF((VLOOKUP($F38,'VESSEL FACTORS'!$A$3:$O$5,AJ$5,FALSE))="N/A","--",IF($G38=" ",IF(ISERROR(SEARCH("Aux",$E38,1)),($H38*VLOOKUP($F38,'VESSEL FACTORS'!$A$2:$O$5,AJ$5,FALSE)*0.0000011023*$M38*$N38*0.82),($H38*VLOOKUP($F38,'VESSEL FACTORS'!$A$2:$O$5,AJ$5,FALSE)*0.0000011023*$M38*$N38*1)),IF($G38&lt;21,($H38*VLOOKUP($F38,'VESSEL FACTORS'!$A$2:$O$5,AJ$5,FALSE)*0.0000011023*$M38*$N38*VLOOKUP($G38,'VESSEL FACTORS'!$A$16:$L$36,AJ$5,FALSE)),($H38*VLOOKUP($F38,'VESSEL FACTORS'!$A$3:$O$5,AJ$5,FALSE)*0.0000011023*$M38*$N38*($G38/100))))))))</f>
        <v>Enter vessel info</v>
      </c>
      <c r="AK38" s="76" t="str">
        <f>IF(OR($D38=" ",$E38=" ",$F38=" "),"Enter vessel info",IF(T($H38)&lt;&gt;"","Enter Activity",IF(OR($M38=0,$N38=0),"Enter Run Time",IF((VLOOKUP($F38,'VESSEL FACTORS'!$A$3:$O$5,AK$5,FALSE))="N/A","--",IF($G38=" ",IF(ISERROR(SEARCH("Aux",$E38,1)),($H38*VLOOKUP($F38,'VESSEL FACTORS'!$A$2:$O$5,AK$5,FALSE)*0.0000011023*$M38*$N38*0.82),($H38*VLOOKUP($F38,'VESSEL FACTORS'!$A$2:$O$5,AK$5,FALSE)*0.0000011023*$M38*$N38*1)),IF($G38&lt;21,($H38*VLOOKUP($F38,'VESSEL FACTORS'!$A$2:$O$5,AK$5,FALSE)*0.0000011023*$M38*$N38*VLOOKUP($G38,'VESSEL FACTORS'!$A$16:$L$36,AK$5,FALSE)),($H38*VLOOKUP($F38,'VESSEL FACTORS'!$A$3:$O$5,AK$5,FALSE)*0.0000011023*$M38*$N38*($G38/100))))))))</f>
        <v>Enter vessel info</v>
      </c>
      <c r="AL38" s="67" t="str">
        <f>IF(OR($D38=" ",$E38=" ",$F38=" "),"Enter vessel info",IF(T($H38)&lt;&gt;"","Enter Activity",IF(OR($M38=0,$N38=0),"Enter Run Time",IF((VLOOKUP($F38,'VESSEL FACTORS'!$A$3:$O$5,AL$5,FALSE))="N/A","--",IF($G38=" ",IF(ISERROR(SEARCH("Aux",$E38,1)),($H38*VLOOKUP($F38,'VESSEL FACTORS'!$A$2:$O$5,AL$5,FALSE)*0.0000011023*$M38*$N38*0.82),($H38*VLOOKUP($F38,'VESSEL FACTORS'!$A$2:$O$5,AL$5,FALSE)*0.0000011023*$M38*$N38*1)),IF($G38&lt;21,($H38*VLOOKUP($F38,'VESSEL FACTORS'!$A$2:$O$5,AL$5,FALSE)*0.0000011023*$M38*$N38*VLOOKUP($G38,'VESSEL FACTORS'!$A$16:$L$36,AL$5,FALSE)),($H38*VLOOKUP($F38,'VESSEL FACTORS'!$A$3:$O$5,AL$5,FALSE)*0.0000011023*$M38*$N38*($G38/100))))))))</f>
        <v>Enter vessel info</v>
      </c>
      <c r="AM38" s="73"/>
      <c r="AO38" s="74">
        <f>MONTH(EMISSIONS_1!P38)-MONTH(EMISSIONS_1!O38)+1</f>
        <v>1</v>
      </c>
      <c r="AP38" s="335">
        <f t="shared" si="44"/>
        <v>0</v>
      </c>
      <c r="AQ38" s="336">
        <f t="shared" si="44"/>
        <v>0</v>
      </c>
      <c r="AR38" s="336">
        <f t="shared" si="44"/>
        <v>0</v>
      </c>
      <c r="AS38" s="336">
        <f t="shared" si="44"/>
        <v>0</v>
      </c>
      <c r="AT38" s="336">
        <f t="shared" si="44"/>
        <v>0</v>
      </c>
      <c r="AU38" s="336">
        <f t="shared" si="44"/>
        <v>0</v>
      </c>
      <c r="AV38" s="336">
        <f t="shared" si="44"/>
        <v>0</v>
      </c>
      <c r="AW38" s="336">
        <f t="shared" si="44"/>
        <v>0</v>
      </c>
      <c r="AX38" s="336">
        <f t="shared" si="44"/>
        <v>0</v>
      </c>
      <c r="AY38" s="336">
        <f t="shared" si="44"/>
        <v>0</v>
      </c>
      <c r="AZ38" s="336">
        <f t="shared" si="44"/>
        <v>0</v>
      </c>
      <c r="BA38" s="337">
        <f t="shared" si="44"/>
        <v>0</v>
      </c>
      <c r="BB38" s="335">
        <f t="shared" si="45"/>
        <v>0</v>
      </c>
      <c r="BC38" s="336">
        <f t="shared" si="45"/>
        <v>0</v>
      </c>
      <c r="BD38" s="336">
        <f t="shared" si="45"/>
        <v>0</v>
      </c>
      <c r="BE38" s="336">
        <f t="shared" si="45"/>
        <v>0</v>
      </c>
      <c r="BF38" s="336">
        <f t="shared" si="45"/>
        <v>0</v>
      </c>
      <c r="BG38" s="336">
        <f t="shared" si="45"/>
        <v>0</v>
      </c>
      <c r="BH38" s="336">
        <f t="shared" si="45"/>
        <v>0</v>
      </c>
      <c r="BI38" s="336">
        <f t="shared" si="45"/>
        <v>0</v>
      </c>
      <c r="BJ38" s="336">
        <f t="shared" si="45"/>
        <v>0</v>
      </c>
      <c r="BK38" s="336">
        <f t="shared" si="45"/>
        <v>0</v>
      </c>
      <c r="BL38" s="336">
        <f t="shared" si="45"/>
        <v>0</v>
      </c>
      <c r="BM38" s="337">
        <f t="shared" si="45"/>
        <v>0</v>
      </c>
      <c r="BN38" s="335">
        <f t="shared" si="46"/>
        <v>0</v>
      </c>
      <c r="BO38" s="336">
        <f t="shared" si="46"/>
        <v>0</v>
      </c>
      <c r="BP38" s="336">
        <f t="shared" si="46"/>
        <v>0</v>
      </c>
      <c r="BQ38" s="336">
        <f t="shared" si="46"/>
        <v>0</v>
      </c>
      <c r="BR38" s="336">
        <f t="shared" si="46"/>
        <v>0</v>
      </c>
      <c r="BS38" s="336">
        <f t="shared" si="46"/>
        <v>0</v>
      </c>
      <c r="BT38" s="336">
        <f t="shared" si="46"/>
        <v>0</v>
      </c>
      <c r="BU38" s="336">
        <f t="shared" si="46"/>
        <v>0</v>
      </c>
      <c r="BV38" s="336">
        <f t="shared" si="46"/>
        <v>0</v>
      </c>
      <c r="BW38" s="336">
        <f t="shared" si="46"/>
        <v>0</v>
      </c>
      <c r="BX38" s="336">
        <f t="shared" si="46"/>
        <v>0</v>
      </c>
      <c r="BY38" s="337">
        <f t="shared" si="46"/>
        <v>0</v>
      </c>
      <c r="BZ38" s="335">
        <f t="shared" si="47"/>
        <v>0</v>
      </c>
      <c r="CA38" s="336">
        <f t="shared" si="47"/>
        <v>0</v>
      </c>
      <c r="CB38" s="336">
        <f t="shared" si="47"/>
        <v>0</v>
      </c>
      <c r="CC38" s="336">
        <f t="shared" si="47"/>
        <v>0</v>
      </c>
      <c r="CD38" s="336">
        <f t="shared" si="47"/>
        <v>0</v>
      </c>
      <c r="CE38" s="336">
        <f t="shared" si="47"/>
        <v>0</v>
      </c>
      <c r="CF38" s="336">
        <f t="shared" si="47"/>
        <v>0</v>
      </c>
      <c r="CG38" s="336">
        <f t="shared" si="47"/>
        <v>0</v>
      </c>
      <c r="CH38" s="336">
        <f t="shared" si="47"/>
        <v>0</v>
      </c>
      <c r="CI38" s="336">
        <f t="shared" si="47"/>
        <v>0</v>
      </c>
      <c r="CJ38" s="336">
        <f t="shared" si="47"/>
        <v>0</v>
      </c>
      <c r="CK38" s="337">
        <f t="shared" si="47"/>
        <v>0</v>
      </c>
      <c r="CL38" s="335">
        <f t="shared" si="48"/>
        <v>0</v>
      </c>
      <c r="CM38" s="336">
        <f t="shared" si="48"/>
        <v>0</v>
      </c>
      <c r="CN38" s="336">
        <f t="shared" si="48"/>
        <v>0</v>
      </c>
      <c r="CO38" s="336">
        <f t="shared" si="48"/>
        <v>0</v>
      </c>
      <c r="CP38" s="336">
        <f t="shared" si="48"/>
        <v>0</v>
      </c>
      <c r="CQ38" s="336">
        <f t="shared" si="48"/>
        <v>0</v>
      </c>
      <c r="CR38" s="336">
        <f t="shared" si="48"/>
        <v>0</v>
      </c>
      <c r="CS38" s="336">
        <f t="shared" si="48"/>
        <v>0</v>
      </c>
      <c r="CT38" s="336">
        <f t="shared" si="48"/>
        <v>0</v>
      </c>
      <c r="CU38" s="336">
        <f t="shared" si="48"/>
        <v>0</v>
      </c>
      <c r="CV38" s="336">
        <f t="shared" si="48"/>
        <v>0</v>
      </c>
      <c r="CW38" s="337">
        <f t="shared" si="48"/>
        <v>0</v>
      </c>
      <c r="CX38" s="335">
        <f t="shared" si="49"/>
        <v>0</v>
      </c>
      <c r="CY38" s="336">
        <f t="shared" si="49"/>
        <v>0</v>
      </c>
      <c r="CZ38" s="336">
        <f t="shared" si="49"/>
        <v>0</v>
      </c>
      <c r="DA38" s="336">
        <f t="shared" si="49"/>
        <v>0</v>
      </c>
      <c r="DB38" s="336">
        <f t="shared" si="49"/>
        <v>0</v>
      </c>
      <c r="DC38" s="336">
        <f t="shared" si="49"/>
        <v>0</v>
      </c>
      <c r="DD38" s="336">
        <f t="shared" si="49"/>
        <v>0</v>
      </c>
      <c r="DE38" s="336">
        <f t="shared" si="49"/>
        <v>0</v>
      </c>
      <c r="DF38" s="336">
        <f t="shared" si="49"/>
        <v>0</v>
      </c>
      <c r="DG38" s="336">
        <f t="shared" si="49"/>
        <v>0</v>
      </c>
      <c r="DH38" s="336">
        <f t="shared" si="49"/>
        <v>0</v>
      </c>
      <c r="DI38" s="337">
        <f t="shared" si="49"/>
        <v>0</v>
      </c>
      <c r="DJ38" s="335">
        <f t="shared" si="50"/>
        <v>0</v>
      </c>
      <c r="DK38" s="336">
        <f t="shared" si="50"/>
        <v>0</v>
      </c>
      <c r="DL38" s="336">
        <f t="shared" si="50"/>
        <v>0</v>
      </c>
      <c r="DM38" s="336">
        <f t="shared" si="50"/>
        <v>0</v>
      </c>
      <c r="DN38" s="336">
        <f t="shared" si="50"/>
        <v>0</v>
      </c>
      <c r="DO38" s="336">
        <f t="shared" si="50"/>
        <v>0</v>
      </c>
      <c r="DP38" s="336">
        <f t="shared" si="50"/>
        <v>0</v>
      </c>
      <c r="DQ38" s="336">
        <f t="shared" si="50"/>
        <v>0</v>
      </c>
      <c r="DR38" s="336">
        <f t="shared" si="50"/>
        <v>0</v>
      </c>
      <c r="DS38" s="336">
        <f t="shared" si="50"/>
        <v>0</v>
      </c>
      <c r="DT38" s="336">
        <f t="shared" si="50"/>
        <v>0</v>
      </c>
      <c r="DU38" s="337">
        <f t="shared" si="50"/>
        <v>0</v>
      </c>
      <c r="DV38" s="335">
        <f t="shared" si="51"/>
        <v>0</v>
      </c>
      <c r="DW38" s="336">
        <f t="shared" si="51"/>
        <v>0</v>
      </c>
      <c r="DX38" s="336">
        <f t="shared" si="51"/>
        <v>0</v>
      </c>
      <c r="DY38" s="336">
        <f t="shared" si="51"/>
        <v>0</v>
      </c>
      <c r="DZ38" s="336">
        <f t="shared" si="51"/>
        <v>0</v>
      </c>
      <c r="EA38" s="336">
        <f t="shared" si="51"/>
        <v>0</v>
      </c>
      <c r="EB38" s="336">
        <f t="shared" si="51"/>
        <v>0</v>
      </c>
      <c r="EC38" s="336">
        <f t="shared" si="51"/>
        <v>0</v>
      </c>
      <c r="ED38" s="336">
        <f t="shared" si="51"/>
        <v>0</v>
      </c>
      <c r="EE38" s="336">
        <f t="shared" si="51"/>
        <v>0</v>
      </c>
      <c r="EF38" s="336">
        <f t="shared" si="51"/>
        <v>0</v>
      </c>
      <c r="EG38" s="337">
        <f t="shared" si="51"/>
        <v>0</v>
      </c>
      <c r="EH38" s="335">
        <f t="shared" si="52"/>
        <v>0</v>
      </c>
      <c r="EI38" s="336">
        <f t="shared" si="52"/>
        <v>0</v>
      </c>
      <c r="EJ38" s="336">
        <f t="shared" si="52"/>
        <v>0</v>
      </c>
      <c r="EK38" s="336">
        <f t="shared" si="52"/>
        <v>0</v>
      </c>
      <c r="EL38" s="336">
        <f t="shared" si="52"/>
        <v>0</v>
      </c>
      <c r="EM38" s="336">
        <f t="shared" si="52"/>
        <v>0</v>
      </c>
      <c r="EN38" s="336">
        <f t="shared" si="52"/>
        <v>0</v>
      </c>
      <c r="EO38" s="336">
        <f t="shared" si="52"/>
        <v>0</v>
      </c>
      <c r="EP38" s="336">
        <f t="shared" si="52"/>
        <v>0</v>
      </c>
      <c r="EQ38" s="336">
        <f t="shared" si="52"/>
        <v>0</v>
      </c>
      <c r="ER38" s="336">
        <f t="shared" si="52"/>
        <v>0</v>
      </c>
      <c r="ES38" s="337">
        <f t="shared" si="52"/>
        <v>0</v>
      </c>
      <c r="ET38" s="335">
        <f t="shared" si="53"/>
        <v>0</v>
      </c>
      <c r="EU38" s="336">
        <f t="shared" si="53"/>
        <v>0</v>
      </c>
      <c r="EV38" s="336">
        <f t="shared" si="53"/>
        <v>0</v>
      </c>
      <c r="EW38" s="336">
        <f t="shared" si="53"/>
        <v>0</v>
      </c>
      <c r="EX38" s="336">
        <f t="shared" si="53"/>
        <v>0</v>
      </c>
      <c r="EY38" s="336">
        <f t="shared" si="53"/>
        <v>0</v>
      </c>
      <c r="EZ38" s="336">
        <f t="shared" si="53"/>
        <v>0</v>
      </c>
      <c r="FA38" s="336">
        <f t="shared" si="53"/>
        <v>0</v>
      </c>
      <c r="FB38" s="336">
        <f t="shared" si="53"/>
        <v>0</v>
      </c>
      <c r="FC38" s="336">
        <f t="shared" si="53"/>
        <v>0</v>
      </c>
      <c r="FD38" s="336">
        <f t="shared" si="53"/>
        <v>0</v>
      </c>
      <c r="FE38" s="337">
        <f t="shared" si="53"/>
        <v>0</v>
      </c>
      <c r="FF38" s="335">
        <f t="shared" si="54"/>
        <v>0</v>
      </c>
      <c r="FG38" s="336">
        <f t="shared" si="54"/>
        <v>0</v>
      </c>
      <c r="FH38" s="336">
        <f t="shared" si="54"/>
        <v>0</v>
      </c>
      <c r="FI38" s="336">
        <f t="shared" si="54"/>
        <v>0</v>
      </c>
      <c r="FJ38" s="336">
        <f t="shared" si="54"/>
        <v>0</v>
      </c>
      <c r="FK38" s="336">
        <f t="shared" si="54"/>
        <v>0</v>
      </c>
      <c r="FL38" s="336">
        <f t="shared" si="54"/>
        <v>0</v>
      </c>
      <c r="FM38" s="336">
        <f t="shared" si="54"/>
        <v>0</v>
      </c>
      <c r="FN38" s="336">
        <f t="shared" si="54"/>
        <v>0</v>
      </c>
      <c r="FO38" s="336">
        <f t="shared" si="54"/>
        <v>0</v>
      </c>
      <c r="FP38" s="336">
        <f t="shared" si="54"/>
        <v>0</v>
      </c>
      <c r="FQ38" s="337">
        <f t="shared" si="54"/>
        <v>0</v>
      </c>
    </row>
    <row r="39" spans="1:173" ht="12.75" customHeight="1" x14ac:dyDescent="0.2">
      <c r="A39" s="74" t="str">
        <f t="shared" si="21"/>
        <v xml:space="preserve"> - </v>
      </c>
      <c r="B39" s="112"/>
      <c r="C39" s="171" t="s">
        <v>305</v>
      </c>
      <c r="D39" s="366" t="str">
        <f>IF(ISBLANK(EMISSIONS_3!D39), " ", EMISSIONS_3!D39)</f>
        <v xml:space="preserve"> </v>
      </c>
      <c r="E39" s="366" t="str">
        <f>IF(ISBLANK(EMISSIONS_3!E39), " ", EMISSIONS_3!E39)</f>
        <v xml:space="preserve"> </v>
      </c>
      <c r="F39" s="366" t="str">
        <f>IF(ISBLANK(EMISSIONS_3!F39), " ", EMISSIONS_3!F39)</f>
        <v xml:space="preserve"> </v>
      </c>
      <c r="G39" s="367"/>
      <c r="H39" s="368"/>
      <c r="I39" s="33" t="s">
        <v>299</v>
      </c>
      <c r="J39" s="367"/>
      <c r="K39" s="33">
        <f t="shared" si="35"/>
        <v>1</v>
      </c>
      <c r="L39" s="33" t="e">
        <f>IF(#REF!="Enter Emissions (tpy)",IF( J39="", 0, J39), 0)</f>
        <v>#REF!</v>
      </c>
      <c r="M39" s="367">
        <v>0</v>
      </c>
      <c r="N39" s="373">
        <v>0</v>
      </c>
      <c r="O39" s="299"/>
      <c r="P39" s="300"/>
      <c r="Q39" s="73" t="str">
        <f t="shared" si="36"/>
        <v>Enter vessel info</v>
      </c>
      <c r="R39" s="79" t="str">
        <f t="shared" si="37"/>
        <v>Enter vessel info</v>
      </c>
      <c r="S39" s="79" t="str">
        <f t="shared" si="38"/>
        <v>Enter vessel info</v>
      </c>
      <c r="T39" s="79" t="str">
        <f t="shared" si="39"/>
        <v>Enter vessel info</v>
      </c>
      <c r="U39" s="79" t="str">
        <f t="shared" si="40"/>
        <v>Enter vessel info</v>
      </c>
      <c r="V39" s="79" t="str">
        <f t="shared" si="41"/>
        <v>Enter vessel info</v>
      </c>
      <c r="W39" s="79" t="str">
        <f t="shared" si="42"/>
        <v>Enter vessel info</v>
      </c>
      <c r="X39" s="79" t="str">
        <f t="shared" si="43"/>
        <v>Enter vessel info</v>
      </c>
      <c r="Y39" s="78" t="s">
        <v>115</v>
      </c>
      <c r="Z39" s="79" t="s">
        <v>115</v>
      </c>
      <c r="AA39" s="82" t="s">
        <v>115</v>
      </c>
      <c r="AB39" s="76" t="str">
        <f>IF(OR($D39=" ",$E39=" ",$F39=" "),"Enter vessel info",IF(T($H39)&lt;&gt;"","Enter Activity",IF(OR($M39=0,$N39=0),"Enter Run Time",IF((VLOOKUP($F39,'VESSEL FACTORS'!$A$3:$O$5,AB$5,FALSE))="N/A","--",IF($G39=" ",IF(ISERROR(SEARCH("Aux",$E39,1)),($H39*VLOOKUP($F39,'VESSEL FACTORS'!$A$2:$O$5,AB$5,FALSE)*0.0000011023*$M39*$N39*0.82),($H39*VLOOKUP($F39,'VESSEL FACTORS'!$A$2:$O$5,AB$5,FALSE)*0.0000011023*$M39*$N39*1)),IF($G39&lt;21,($H39*VLOOKUP($F39,'VESSEL FACTORS'!$A$2:$O$5,AB$5,FALSE)*0.0000011023*$M39*$N39*VLOOKUP($G39,'VESSEL FACTORS'!$A$16:$L$36,AB$5,FALSE)),($H39*VLOOKUP($F39,'VESSEL FACTORS'!$A$3:$O$5,AB$5,FALSE)*0.0000011023*$M39*$N39*($G39/100))))))))</f>
        <v>Enter vessel info</v>
      </c>
      <c r="AC39" s="76" t="str">
        <f>IF(OR($D39=" ",$E39=" ",$F39=" "),"Enter vessel info",IF(T($H39)&lt;&gt;"","Enter Activity",IF(OR($M39=0,$N39=0),"Enter Run Time",IF((VLOOKUP($F39,'VESSEL FACTORS'!$A$3:$O$5,AC$5,FALSE))="N/A","--",IF($G39=" ",IF(ISERROR(SEARCH("Aux",$E39,1)),($H39*VLOOKUP($F39,'VESSEL FACTORS'!$A$2:$O$5,AC$5,FALSE)*0.0000011023*$M39*$N39*0.82),($H39*VLOOKUP($F39,'VESSEL FACTORS'!$A$2:$O$5,AC$5,FALSE)*0.0000011023*$M39*$N39*1)),IF($G39&lt;21,($H39*VLOOKUP($F39,'VESSEL FACTORS'!$A$2:$O$5,AC$5,FALSE)*0.0000011023*$M39*$N39*VLOOKUP($G39,'VESSEL FACTORS'!$A$16:$L$36,AC$5,FALSE)),($H39*VLOOKUP($F39,'VESSEL FACTORS'!$A$3:$O$5,AC$5,FALSE)*0.0000011023*$M39*$N39*($G39/100))))))))</f>
        <v>Enter vessel info</v>
      </c>
      <c r="AD39" s="76" t="str">
        <f>IF(OR($D39=" ",$E39=" ",$F39=" "),"Enter vessel info",IF(T($H39)&lt;&gt;"","Enter Activity",IF(OR($M39=0,$N39=0),"Enter Run Time",IF((VLOOKUP($F39,'VESSEL FACTORS'!$A$3:$O$5,AD$5,FALSE))="N/A","--",IF($G39=" ",IF(ISERROR(SEARCH("Aux",$E39,1)),($H39*VLOOKUP($F39,'VESSEL FACTORS'!$A$2:$O$5,AD$5,FALSE)*0.0000011023*$M39*$N39*0.82),($H39*VLOOKUP($F39,'VESSEL FACTORS'!$A$2:$O$5,AD$5,FALSE)*0.0000011023*$M39*$N39*1)),IF($G39&lt;21,($H39*VLOOKUP($F39,'VESSEL FACTORS'!$A$2:$O$5,AD$5,FALSE)*0.0000011023*$M39*$N39*VLOOKUP($G39,'VESSEL FACTORS'!$A$16:$L$36,AD$5,FALSE)),($H39*VLOOKUP($F39,'VESSEL FACTORS'!$A$3:$O$5,AD$5,FALSE)*0.0000011023*$M39*$N39*($G39/100))))))))</f>
        <v>Enter vessel info</v>
      </c>
      <c r="AE39" s="76" t="str">
        <f>IF(OR($D39=" ",$E39=" ",$F39=" "),"Enter vessel info",IF(T($H39)&lt;&gt;"","Enter Activity",IF(OR($M39=0,$N39=0),"Enter Run Time",IF((VLOOKUP($F39,'VESSEL FACTORS'!$A$3:$O$5,AE$5,FALSE))="N/A","--",IF($G39=" ",IF(ISERROR(SEARCH("Aux",$E39,1)),($H39*VLOOKUP($F39,'VESSEL FACTORS'!$A$2:$O$5,AE$5,FALSE)*0.0000011023*$M39*$N39*0.82),($H39*VLOOKUP($F39,'VESSEL FACTORS'!$A$2:$O$5,AE$5,FALSE)*0.0000011023*$M39*$N39*1)),IF($G39&lt;21,($H39*VLOOKUP($F39,'VESSEL FACTORS'!$A$2:$O$5,AE$5,FALSE)*0.0000011023*$M39*$N39*VLOOKUP($G39,'VESSEL FACTORS'!$A$16:$L$36,AE$5,FALSE)),($H39*VLOOKUP($F39,'VESSEL FACTORS'!$A$3:$O$5,AE$5,FALSE)*0.0000011023*$M39*$N39*($G39/100))))))))</f>
        <v>Enter vessel info</v>
      </c>
      <c r="AF39" s="76" t="str">
        <f>IF(OR($D39=" ",$E39=" ",$F39=" "),"Enter vessel info",IF(T($H39)&lt;&gt;"","Enter Activity",IF(OR($M39=0,$N39=0),"Enter Run Time",IF((VLOOKUP($F39,'VESSEL FACTORS'!$A$3:$O$5,AF$5,FALSE))="N/A","--",IF($G39=" ",IF(ISERROR(SEARCH("Aux",$E39,1)),($H39*VLOOKUP($F39,'VESSEL FACTORS'!$A$2:$O$5,AF$5,FALSE)*0.0000011023*$M39*$N39*0.82),($H39*VLOOKUP($F39,'VESSEL FACTORS'!$A$2:$O$5,AF$5,FALSE)*0.0000011023*$M39*$N39*1)),IF($G39&lt;21,($H39*VLOOKUP($F39,'VESSEL FACTORS'!$A$2:$O$5,AF$5,FALSE)*0.0000011023*$M39*$N39*VLOOKUP($G39,'VESSEL FACTORS'!$A$16:$L$36,AF$5,FALSE)),($H39*VLOOKUP($F39,'VESSEL FACTORS'!$A$3:$O$5,AF$5,FALSE)*0.0000011023*$M39*$N39*($G39/100))))))))</f>
        <v>Enter vessel info</v>
      </c>
      <c r="AG39" s="76" t="str">
        <f>IF(OR($D39=" ",$E39=" ",$F39=" "),"Enter vessel info",IF(T($H39)&lt;&gt;"","Enter Activity",IF(OR($M39=0,$N39=0),"Enter Run Time",IF((VLOOKUP($F39,'VESSEL FACTORS'!$A$3:$O$5,AG$5,FALSE))="N/A","--",IF($G39=" ",IF(ISERROR(SEARCH("Aux",$E39,1)),($H39*VLOOKUP($F39,'VESSEL FACTORS'!$A$2:$O$5,AG$5,FALSE)*0.0000011023*$M39*$N39*0.82),($H39*VLOOKUP($F39,'VESSEL FACTORS'!$A$2:$O$5,AG$5,FALSE)*0.0000011023*$M39*$N39*1)),IF($G39&lt;21,($H39*VLOOKUP($F39,'VESSEL FACTORS'!$A$2:$O$5,AG$5,FALSE)*0.0000011023*$M39*$N39*VLOOKUP($G39,'VESSEL FACTORS'!$A$16:$L$36,AG$5,FALSE)),($H39*VLOOKUP($F39,'VESSEL FACTORS'!$A$3:$O$5,AG$5,FALSE)*0.0000011023*$M39*$N39*($G39/100))))))))</f>
        <v>Enter vessel info</v>
      </c>
      <c r="AH39" s="76" t="str">
        <f>IF(OR($D39=" ",$E39=" ",$F39=" "),"Enter vessel info",IF(T($H39)&lt;&gt;"","Enter Activity",IF(OR($M39=0,$N39=0),"Enter Run Time",IF((VLOOKUP($F39,'VESSEL FACTORS'!$A$3:$O$5,AH$5,FALSE))="N/A","--",IF($G39=" ",IF(ISERROR(SEARCH("Aux",$E39,1)),($H39*VLOOKUP($F39,'VESSEL FACTORS'!$A$2:$O$5,AH$5,FALSE)*0.0000011023*$M39*$N39*0.82),($H39*VLOOKUP($F39,'VESSEL FACTORS'!$A$2:$O$5,AH$5,FALSE)*0.0000011023*$M39*$N39*1)),IF($G39&lt;21,($H39*VLOOKUP($F39,'VESSEL FACTORS'!$A$2:$O$5,AH$5,FALSE)*0.0000011023*$M39*$N39*VLOOKUP($G39,'VESSEL FACTORS'!$A$16:$L$36,AH$5,FALSE)),($H39*VLOOKUP($F39,'VESSEL FACTORS'!$A$3:$O$5,AH$5,FALSE)*0.0000011023*$M39*$N39*($G39/100))))))))</f>
        <v>Enter vessel info</v>
      </c>
      <c r="AI39" s="76" t="str">
        <f>IF(OR($D39=" ",$E39=" ",$F39=" "),"Enter vessel info",IF(T($H39)&lt;&gt;"","Enter Activity",IF(OR($M39=0,$N39=0),"Enter Run Time",IF((VLOOKUP($F39,'VESSEL FACTORS'!$A$3:$O$5,AI$5,FALSE))="N/A","--",IF($G39=" ",IF(ISERROR(SEARCH("Aux",$E39,1)),($H39*VLOOKUP($F39,'VESSEL FACTORS'!$A$2:$O$5,AI$5,FALSE)*0.0000011023*$M39*$N39*0.82),($H39*VLOOKUP($F39,'VESSEL FACTORS'!$A$2:$O$5,AI$5,FALSE)*0.0000011023*$M39*$N39*1)),IF($G39&lt;21,($H39*VLOOKUP($F39,'VESSEL FACTORS'!$A$2:$O$5,AI$5,FALSE)*0.0000011023*$M39*$N39*VLOOKUP($G39,'VESSEL FACTORS'!$A$16:$L$36,AI$5,FALSE)),($H39*VLOOKUP($F39,'VESSEL FACTORS'!$A$3:$O$5,AI$5,FALSE)*0.0000011023*$M39*$N39*($G39/100))))))))</f>
        <v>Enter vessel info</v>
      </c>
      <c r="AJ39" s="76" t="str">
        <f>IF(OR($D39=" ",$E39=" ",$F39=" "),"Enter vessel info",IF(T($H39)&lt;&gt;"","Enter Activity",IF(OR($M39=0,$N39=0),"Enter Run Time",IF((VLOOKUP($F39,'VESSEL FACTORS'!$A$3:$O$5,AJ$5,FALSE))="N/A","--",IF($G39=" ",IF(ISERROR(SEARCH("Aux",$E39,1)),($H39*VLOOKUP($F39,'VESSEL FACTORS'!$A$2:$O$5,AJ$5,FALSE)*0.0000011023*$M39*$N39*0.82),($H39*VLOOKUP($F39,'VESSEL FACTORS'!$A$2:$O$5,AJ$5,FALSE)*0.0000011023*$M39*$N39*1)),IF($G39&lt;21,($H39*VLOOKUP($F39,'VESSEL FACTORS'!$A$2:$O$5,AJ$5,FALSE)*0.0000011023*$M39*$N39*VLOOKUP($G39,'VESSEL FACTORS'!$A$16:$L$36,AJ$5,FALSE)),($H39*VLOOKUP($F39,'VESSEL FACTORS'!$A$3:$O$5,AJ$5,FALSE)*0.0000011023*$M39*$N39*($G39/100))))))))</f>
        <v>Enter vessel info</v>
      </c>
      <c r="AK39" s="76" t="str">
        <f>IF(OR($D39=" ",$E39=" ",$F39=" "),"Enter vessel info",IF(T($H39)&lt;&gt;"","Enter Activity",IF(OR($M39=0,$N39=0),"Enter Run Time",IF((VLOOKUP($F39,'VESSEL FACTORS'!$A$3:$O$5,AK$5,FALSE))="N/A","--",IF($G39=" ",IF(ISERROR(SEARCH("Aux",$E39,1)),($H39*VLOOKUP($F39,'VESSEL FACTORS'!$A$2:$O$5,AK$5,FALSE)*0.0000011023*$M39*$N39*0.82),($H39*VLOOKUP($F39,'VESSEL FACTORS'!$A$2:$O$5,AK$5,FALSE)*0.0000011023*$M39*$N39*1)),IF($G39&lt;21,($H39*VLOOKUP($F39,'VESSEL FACTORS'!$A$2:$O$5,AK$5,FALSE)*0.0000011023*$M39*$N39*VLOOKUP($G39,'VESSEL FACTORS'!$A$16:$L$36,AK$5,FALSE)),($H39*VLOOKUP($F39,'VESSEL FACTORS'!$A$3:$O$5,AK$5,FALSE)*0.0000011023*$M39*$N39*($G39/100))))))))</f>
        <v>Enter vessel info</v>
      </c>
      <c r="AL39" s="67" t="str">
        <f>IF(OR($D39=" ",$E39=" ",$F39=" "),"Enter vessel info",IF(T($H39)&lt;&gt;"","Enter Activity",IF(OR($M39=0,$N39=0),"Enter Run Time",IF((VLOOKUP($F39,'VESSEL FACTORS'!$A$3:$O$5,AL$5,FALSE))="N/A","--",IF($G39=" ",IF(ISERROR(SEARCH("Aux",$E39,1)),($H39*VLOOKUP($F39,'VESSEL FACTORS'!$A$2:$O$5,AL$5,FALSE)*0.0000011023*$M39*$N39*0.82),($H39*VLOOKUP($F39,'VESSEL FACTORS'!$A$2:$O$5,AL$5,FALSE)*0.0000011023*$M39*$N39*1)),IF($G39&lt;21,($H39*VLOOKUP($F39,'VESSEL FACTORS'!$A$2:$O$5,AL$5,FALSE)*0.0000011023*$M39*$N39*VLOOKUP($G39,'VESSEL FACTORS'!$A$16:$L$36,AL$5,FALSE)),($H39*VLOOKUP($F39,'VESSEL FACTORS'!$A$3:$O$5,AL$5,FALSE)*0.0000011023*$M39*$N39*($G39/100))))))))</f>
        <v>Enter vessel info</v>
      </c>
      <c r="AM39" s="73"/>
      <c r="AO39" s="74">
        <f>MONTH(EMISSIONS_1!P39)-MONTH(EMISSIONS_1!O39)+1</f>
        <v>1</v>
      </c>
      <c r="AP39" s="335">
        <f t="shared" si="44"/>
        <v>0</v>
      </c>
      <c r="AQ39" s="336">
        <f t="shared" si="44"/>
        <v>0</v>
      </c>
      <c r="AR39" s="336">
        <f t="shared" si="44"/>
        <v>0</v>
      </c>
      <c r="AS39" s="336">
        <f t="shared" si="44"/>
        <v>0</v>
      </c>
      <c r="AT39" s="336">
        <f t="shared" si="44"/>
        <v>0</v>
      </c>
      <c r="AU39" s="336">
        <f t="shared" si="44"/>
        <v>0</v>
      </c>
      <c r="AV39" s="336">
        <f t="shared" si="44"/>
        <v>0</v>
      </c>
      <c r="AW39" s="336">
        <f t="shared" si="44"/>
        <v>0</v>
      </c>
      <c r="AX39" s="336">
        <f t="shared" si="44"/>
        <v>0</v>
      </c>
      <c r="AY39" s="336">
        <f t="shared" si="44"/>
        <v>0</v>
      </c>
      <c r="AZ39" s="336">
        <f t="shared" si="44"/>
        <v>0</v>
      </c>
      <c r="BA39" s="337">
        <f t="shared" si="44"/>
        <v>0</v>
      </c>
      <c r="BB39" s="335">
        <f t="shared" si="45"/>
        <v>0</v>
      </c>
      <c r="BC39" s="336">
        <f t="shared" si="45"/>
        <v>0</v>
      </c>
      <c r="BD39" s="336">
        <f t="shared" si="45"/>
        <v>0</v>
      </c>
      <c r="BE39" s="336">
        <f t="shared" si="45"/>
        <v>0</v>
      </c>
      <c r="BF39" s="336">
        <f t="shared" si="45"/>
        <v>0</v>
      </c>
      <c r="BG39" s="336">
        <f t="shared" si="45"/>
        <v>0</v>
      </c>
      <c r="BH39" s="336">
        <f t="shared" si="45"/>
        <v>0</v>
      </c>
      <c r="BI39" s="336">
        <f t="shared" si="45"/>
        <v>0</v>
      </c>
      <c r="BJ39" s="336">
        <f t="shared" si="45"/>
        <v>0</v>
      </c>
      <c r="BK39" s="336">
        <f t="shared" si="45"/>
        <v>0</v>
      </c>
      <c r="BL39" s="336">
        <f t="shared" si="45"/>
        <v>0</v>
      </c>
      <c r="BM39" s="337">
        <f t="shared" si="45"/>
        <v>0</v>
      </c>
      <c r="BN39" s="335">
        <f t="shared" si="46"/>
        <v>0</v>
      </c>
      <c r="BO39" s="336">
        <f t="shared" si="46"/>
        <v>0</v>
      </c>
      <c r="BP39" s="336">
        <f t="shared" si="46"/>
        <v>0</v>
      </c>
      <c r="BQ39" s="336">
        <f t="shared" si="46"/>
        <v>0</v>
      </c>
      <c r="BR39" s="336">
        <f t="shared" si="46"/>
        <v>0</v>
      </c>
      <c r="BS39" s="336">
        <f t="shared" si="46"/>
        <v>0</v>
      </c>
      <c r="BT39" s="336">
        <f t="shared" si="46"/>
        <v>0</v>
      </c>
      <c r="BU39" s="336">
        <f t="shared" si="46"/>
        <v>0</v>
      </c>
      <c r="BV39" s="336">
        <f t="shared" si="46"/>
        <v>0</v>
      </c>
      <c r="BW39" s="336">
        <f t="shared" si="46"/>
        <v>0</v>
      </c>
      <c r="BX39" s="336">
        <f t="shared" si="46"/>
        <v>0</v>
      </c>
      <c r="BY39" s="337">
        <f t="shared" si="46"/>
        <v>0</v>
      </c>
      <c r="BZ39" s="335">
        <f t="shared" si="47"/>
        <v>0</v>
      </c>
      <c r="CA39" s="336">
        <f t="shared" si="47"/>
        <v>0</v>
      </c>
      <c r="CB39" s="336">
        <f t="shared" si="47"/>
        <v>0</v>
      </c>
      <c r="CC39" s="336">
        <f t="shared" si="47"/>
        <v>0</v>
      </c>
      <c r="CD39" s="336">
        <f t="shared" si="47"/>
        <v>0</v>
      </c>
      <c r="CE39" s="336">
        <f t="shared" si="47"/>
        <v>0</v>
      </c>
      <c r="CF39" s="336">
        <f t="shared" si="47"/>
        <v>0</v>
      </c>
      <c r="CG39" s="336">
        <f t="shared" si="47"/>
        <v>0</v>
      </c>
      <c r="CH39" s="336">
        <f t="shared" si="47"/>
        <v>0</v>
      </c>
      <c r="CI39" s="336">
        <f t="shared" si="47"/>
        <v>0</v>
      </c>
      <c r="CJ39" s="336">
        <f t="shared" si="47"/>
        <v>0</v>
      </c>
      <c r="CK39" s="337">
        <f t="shared" si="47"/>
        <v>0</v>
      </c>
      <c r="CL39" s="335">
        <f t="shared" si="48"/>
        <v>0</v>
      </c>
      <c r="CM39" s="336">
        <f t="shared" si="48"/>
        <v>0</v>
      </c>
      <c r="CN39" s="336">
        <f t="shared" si="48"/>
        <v>0</v>
      </c>
      <c r="CO39" s="336">
        <f t="shared" si="48"/>
        <v>0</v>
      </c>
      <c r="CP39" s="336">
        <f t="shared" si="48"/>
        <v>0</v>
      </c>
      <c r="CQ39" s="336">
        <f t="shared" si="48"/>
        <v>0</v>
      </c>
      <c r="CR39" s="336">
        <f t="shared" si="48"/>
        <v>0</v>
      </c>
      <c r="CS39" s="336">
        <f t="shared" si="48"/>
        <v>0</v>
      </c>
      <c r="CT39" s="336">
        <f t="shared" si="48"/>
        <v>0</v>
      </c>
      <c r="CU39" s="336">
        <f t="shared" si="48"/>
        <v>0</v>
      </c>
      <c r="CV39" s="336">
        <f t="shared" si="48"/>
        <v>0</v>
      </c>
      <c r="CW39" s="337">
        <f t="shared" si="48"/>
        <v>0</v>
      </c>
      <c r="CX39" s="335">
        <f t="shared" si="49"/>
        <v>0</v>
      </c>
      <c r="CY39" s="336">
        <f t="shared" si="49"/>
        <v>0</v>
      </c>
      <c r="CZ39" s="336">
        <f t="shared" si="49"/>
        <v>0</v>
      </c>
      <c r="DA39" s="336">
        <f t="shared" si="49"/>
        <v>0</v>
      </c>
      <c r="DB39" s="336">
        <f t="shared" si="49"/>
        <v>0</v>
      </c>
      <c r="DC39" s="336">
        <f t="shared" si="49"/>
        <v>0</v>
      </c>
      <c r="DD39" s="336">
        <f t="shared" si="49"/>
        <v>0</v>
      </c>
      <c r="DE39" s="336">
        <f t="shared" si="49"/>
        <v>0</v>
      </c>
      <c r="DF39" s="336">
        <f t="shared" si="49"/>
        <v>0</v>
      </c>
      <c r="DG39" s="336">
        <f t="shared" si="49"/>
        <v>0</v>
      </c>
      <c r="DH39" s="336">
        <f t="shared" si="49"/>
        <v>0</v>
      </c>
      <c r="DI39" s="337">
        <f t="shared" si="49"/>
        <v>0</v>
      </c>
      <c r="DJ39" s="335">
        <f t="shared" si="50"/>
        <v>0</v>
      </c>
      <c r="DK39" s="336">
        <f t="shared" si="50"/>
        <v>0</v>
      </c>
      <c r="DL39" s="336">
        <f t="shared" si="50"/>
        <v>0</v>
      </c>
      <c r="DM39" s="336">
        <f t="shared" si="50"/>
        <v>0</v>
      </c>
      <c r="DN39" s="336">
        <f t="shared" si="50"/>
        <v>0</v>
      </c>
      <c r="DO39" s="336">
        <f t="shared" si="50"/>
        <v>0</v>
      </c>
      <c r="DP39" s="336">
        <f t="shared" si="50"/>
        <v>0</v>
      </c>
      <c r="DQ39" s="336">
        <f t="shared" si="50"/>
        <v>0</v>
      </c>
      <c r="DR39" s="336">
        <f t="shared" si="50"/>
        <v>0</v>
      </c>
      <c r="DS39" s="336">
        <f t="shared" si="50"/>
        <v>0</v>
      </c>
      <c r="DT39" s="336">
        <f t="shared" si="50"/>
        <v>0</v>
      </c>
      <c r="DU39" s="337">
        <f t="shared" si="50"/>
        <v>0</v>
      </c>
      <c r="DV39" s="335">
        <f t="shared" si="51"/>
        <v>0</v>
      </c>
      <c r="DW39" s="336">
        <f t="shared" si="51"/>
        <v>0</v>
      </c>
      <c r="DX39" s="336">
        <f t="shared" si="51"/>
        <v>0</v>
      </c>
      <c r="DY39" s="336">
        <f t="shared" si="51"/>
        <v>0</v>
      </c>
      <c r="DZ39" s="336">
        <f t="shared" si="51"/>
        <v>0</v>
      </c>
      <c r="EA39" s="336">
        <f t="shared" si="51"/>
        <v>0</v>
      </c>
      <c r="EB39" s="336">
        <f t="shared" si="51"/>
        <v>0</v>
      </c>
      <c r="EC39" s="336">
        <f t="shared" si="51"/>
        <v>0</v>
      </c>
      <c r="ED39" s="336">
        <f t="shared" si="51"/>
        <v>0</v>
      </c>
      <c r="EE39" s="336">
        <f t="shared" si="51"/>
        <v>0</v>
      </c>
      <c r="EF39" s="336">
        <f t="shared" si="51"/>
        <v>0</v>
      </c>
      <c r="EG39" s="337">
        <f t="shared" si="51"/>
        <v>0</v>
      </c>
      <c r="EH39" s="335">
        <f t="shared" si="52"/>
        <v>0</v>
      </c>
      <c r="EI39" s="336">
        <f t="shared" si="52"/>
        <v>0</v>
      </c>
      <c r="EJ39" s="336">
        <f t="shared" si="52"/>
        <v>0</v>
      </c>
      <c r="EK39" s="336">
        <f t="shared" si="52"/>
        <v>0</v>
      </c>
      <c r="EL39" s="336">
        <f t="shared" si="52"/>
        <v>0</v>
      </c>
      <c r="EM39" s="336">
        <f t="shared" si="52"/>
        <v>0</v>
      </c>
      <c r="EN39" s="336">
        <f t="shared" si="52"/>
        <v>0</v>
      </c>
      <c r="EO39" s="336">
        <f t="shared" si="52"/>
        <v>0</v>
      </c>
      <c r="EP39" s="336">
        <f t="shared" si="52"/>
        <v>0</v>
      </c>
      <c r="EQ39" s="336">
        <f t="shared" si="52"/>
        <v>0</v>
      </c>
      <c r="ER39" s="336">
        <f t="shared" si="52"/>
        <v>0</v>
      </c>
      <c r="ES39" s="337">
        <f t="shared" si="52"/>
        <v>0</v>
      </c>
      <c r="ET39" s="335">
        <f t="shared" si="53"/>
        <v>0</v>
      </c>
      <c r="EU39" s="336">
        <f t="shared" si="53"/>
        <v>0</v>
      </c>
      <c r="EV39" s="336">
        <f t="shared" si="53"/>
        <v>0</v>
      </c>
      <c r="EW39" s="336">
        <f t="shared" si="53"/>
        <v>0</v>
      </c>
      <c r="EX39" s="336">
        <f t="shared" si="53"/>
        <v>0</v>
      </c>
      <c r="EY39" s="336">
        <f t="shared" si="53"/>
        <v>0</v>
      </c>
      <c r="EZ39" s="336">
        <f t="shared" si="53"/>
        <v>0</v>
      </c>
      <c r="FA39" s="336">
        <f t="shared" si="53"/>
        <v>0</v>
      </c>
      <c r="FB39" s="336">
        <f t="shared" si="53"/>
        <v>0</v>
      </c>
      <c r="FC39" s="336">
        <f t="shared" si="53"/>
        <v>0</v>
      </c>
      <c r="FD39" s="336">
        <f t="shared" si="53"/>
        <v>0</v>
      </c>
      <c r="FE39" s="337">
        <f t="shared" si="53"/>
        <v>0</v>
      </c>
      <c r="FF39" s="335">
        <f t="shared" si="54"/>
        <v>0</v>
      </c>
      <c r="FG39" s="336">
        <f t="shared" si="54"/>
        <v>0</v>
      </c>
      <c r="FH39" s="336">
        <f t="shared" si="54"/>
        <v>0</v>
      </c>
      <c r="FI39" s="336">
        <f t="shared" si="54"/>
        <v>0</v>
      </c>
      <c r="FJ39" s="336">
        <f t="shared" si="54"/>
        <v>0</v>
      </c>
      <c r="FK39" s="336">
        <f t="shared" si="54"/>
        <v>0</v>
      </c>
      <c r="FL39" s="336">
        <f t="shared" si="54"/>
        <v>0</v>
      </c>
      <c r="FM39" s="336">
        <f t="shared" si="54"/>
        <v>0</v>
      </c>
      <c r="FN39" s="336">
        <f t="shared" si="54"/>
        <v>0</v>
      </c>
      <c r="FO39" s="336">
        <f t="shared" si="54"/>
        <v>0</v>
      </c>
      <c r="FP39" s="336">
        <f t="shared" si="54"/>
        <v>0</v>
      </c>
      <c r="FQ39" s="337">
        <f t="shared" si="54"/>
        <v>0</v>
      </c>
    </row>
    <row r="40" spans="1:173" ht="12.75" customHeight="1" x14ac:dyDescent="0.2">
      <c r="A40" s="74" t="str">
        <f t="shared" si="21"/>
        <v xml:space="preserve"> - </v>
      </c>
      <c r="B40" s="112"/>
      <c r="C40" s="171" t="s">
        <v>305</v>
      </c>
      <c r="D40" s="366" t="str">
        <f>IF(ISBLANK(EMISSIONS_3!D40), " ", EMISSIONS_3!D40)</f>
        <v xml:space="preserve"> </v>
      </c>
      <c r="E40" s="366" t="str">
        <f>IF(ISBLANK(EMISSIONS_3!E40), " ", EMISSIONS_3!E40)</f>
        <v xml:space="preserve"> </v>
      </c>
      <c r="F40" s="366" t="str">
        <f>IF(ISBLANK(EMISSIONS_3!F40), " ", EMISSIONS_3!F40)</f>
        <v xml:space="preserve"> </v>
      </c>
      <c r="G40" s="367"/>
      <c r="H40" s="368"/>
      <c r="I40" s="33" t="s">
        <v>299</v>
      </c>
      <c r="J40" s="367"/>
      <c r="K40" s="33">
        <f t="shared" si="35"/>
        <v>1</v>
      </c>
      <c r="L40" s="33">
        <f t="shared" si="23"/>
        <v>0</v>
      </c>
      <c r="M40" s="367">
        <v>0</v>
      </c>
      <c r="N40" s="373">
        <v>0</v>
      </c>
      <c r="O40" s="299"/>
      <c r="P40" s="300"/>
      <c r="Q40" s="73" t="str">
        <f t="shared" si="36"/>
        <v>Enter vessel info</v>
      </c>
      <c r="R40" s="79" t="str">
        <f t="shared" si="37"/>
        <v>Enter vessel info</v>
      </c>
      <c r="S40" s="79" t="str">
        <f t="shared" si="38"/>
        <v>Enter vessel info</v>
      </c>
      <c r="T40" s="79" t="str">
        <f t="shared" si="39"/>
        <v>Enter vessel info</v>
      </c>
      <c r="U40" s="79" t="str">
        <f t="shared" si="40"/>
        <v>Enter vessel info</v>
      </c>
      <c r="V40" s="79" t="str">
        <f t="shared" si="41"/>
        <v>Enter vessel info</v>
      </c>
      <c r="W40" s="79" t="str">
        <f t="shared" si="42"/>
        <v>Enter vessel info</v>
      </c>
      <c r="X40" s="79" t="str">
        <f t="shared" si="43"/>
        <v>Enter vessel info</v>
      </c>
      <c r="Y40" s="78" t="s">
        <v>115</v>
      </c>
      <c r="Z40" s="79" t="s">
        <v>115</v>
      </c>
      <c r="AA40" s="82" t="s">
        <v>115</v>
      </c>
      <c r="AB40" s="76" t="str">
        <f>IF(OR($D40=" ",$E40=" ",$F40=" "),"Enter vessel info",IF(T($H40)&lt;&gt;"","Enter Activity",IF(OR($M40=0,$N40=0),"Enter Run Time",IF((VLOOKUP($F40,'VESSEL FACTORS'!$A$3:$O$5,AB$5,FALSE))="N/A","--",IF($G40=" ",IF(ISERROR(SEARCH("Aux",$E40,1)),($H40*VLOOKUP($F40,'VESSEL FACTORS'!$A$2:$O$5,AB$5,FALSE)*0.0000011023*$M40*$N40*0.82),($H40*VLOOKUP($F40,'VESSEL FACTORS'!$A$2:$O$5,AB$5,FALSE)*0.0000011023*$M40*$N40*1)),IF($G40&lt;21,($H40*VLOOKUP($F40,'VESSEL FACTORS'!$A$2:$O$5,AB$5,FALSE)*0.0000011023*$M40*$N40*VLOOKUP($G40,'VESSEL FACTORS'!$A$16:$L$36,AB$5,FALSE)),($H40*VLOOKUP($F40,'VESSEL FACTORS'!$A$3:$O$5,AB$5,FALSE)*0.0000011023*$M40*$N40*($G40/100))))))))</f>
        <v>Enter vessel info</v>
      </c>
      <c r="AC40" s="76" t="str">
        <f>IF(OR($D40=" ",$E40=" ",$F40=" "),"Enter vessel info",IF(T($H40)&lt;&gt;"","Enter Activity",IF(OR($M40=0,$N40=0),"Enter Run Time",IF((VLOOKUP($F40,'VESSEL FACTORS'!$A$3:$O$5,AC$5,FALSE))="N/A","--",IF($G40=" ",IF(ISERROR(SEARCH("Aux",$E40,1)),($H40*VLOOKUP($F40,'VESSEL FACTORS'!$A$2:$O$5,AC$5,FALSE)*0.0000011023*$M40*$N40*0.82),($H40*VLOOKUP($F40,'VESSEL FACTORS'!$A$2:$O$5,AC$5,FALSE)*0.0000011023*$M40*$N40*1)),IF($G40&lt;21,($H40*VLOOKUP($F40,'VESSEL FACTORS'!$A$2:$O$5,AC$5,FALSE)*0.0000011023*$M40*$N40*VLOOKUP($G40,'VESSEL FACTORS'!$A$16:$L$36,AC$5,FALSE)),($H40*VLOOKUP($F40,'VESSEL FACTORS'!$A$3:$O$5,AC$5,FALSE)*0.0000011023*$M40*$N40*($G40/100))))))))</f>
        <v>Enter vessel info</v>
      </c>
      <c r="AD40" s="76" t="str">
        <f>IF(OR($D40=" ",$E40=" ",$F40=" "),"Enter vessel info",IF(T($H40)&lt;&gt;"","Enter Activity",IF(OR($M40=0,$N40=0),"Enter Run Time",IF((VLOOKUP($F40,'VESSEL FACTORS'!$A$3:$O$5,AD$5,FALSE))="N/A","--",IF($G40=" ",IF(ISERROR(SEARCH("Aux",$E40,1)),($H40*VLOOKUP($F40,'VESSEL FACTORS'!$A$2:$O$5,AD$5,FALSE)*0.0000011023*$M40*$N40*0.82),($H40*VLOOKUP($F40,'VESSEL FACTORS'!$A$2:$O$5,AD$5,FALSE)*0.0000011023*$M40*$N40*1)),IF($G40&lt;21,($H40*VLOOKUP($F40,'VESSEL FACTORS'!$A$2:$O$5,AD$5,FALSE)*0.0000011023*$M40*$N40*VLOOKUP($G40,'VESSEL FACTORS'!$A$16:$L$36,AD$5,FALSE)),($H40*VLOOKUP($F40,'VESSEL FACTORS'!$A$3:$O$5,AD$5,FALSE)*0.0000011023*$M40*$N40*($G40/100))))))))</f>
        <v>Enter vessel info</v>
      </c>
      <c r="AE40" s="76" t="str">
        <f>IF(OR($D40=" ",$E40=" ",$F40=" "),"Enter vessel info",IF(T($H40)&lt;&gt;"","Enter Activity",IF(OR($M40=0,$N40=0),"Enter Run Time",IF((VLOOKUP($F40,'VESSEL FACTORS'!$A$3:$O$5,AE$5,FALSE))="N/A","--",IF($G40=" ",IF(ISERROR(SEARCH("Aux",$E40,1)),($H40*VLOOKUP($F40,'VESSEL FACTORS'!$A$2:$O$5,AE$5,FALSE)*0.0000011023*$M40*$N40*0.82),($H40*VLOOKUP($F40,'VESSEL FACTORS'!$A$2:$O$5,AE$5,FALSE)*0.0000011023*$M40*$N40*1)),IF($G40&lt;21,($H40*VLOOKUP($F40,'VESSEL FACTORS'!$A$2:$O$5,AE$5,FALSE)*0.0000011023*$M40*$N40*VLOOKUP($G40,'VESSEL FACTORS'!$A$16:$L$36,AE$5,FALSE)),($H40*VLOOKUP($F40,'VESSEL FACTORS'!$A$3:$O$5,AE$5,FALSE)*0.0000011023*$M40*$N40*($G40/100))))))))</f>
        <v>Enter vessel info</v>
      </c>
      <c r="AF40" s="76" t="str">
        <f>IF(OR($D40=" ",$E40=" ",$F40=" "),"Enter vessel info",IF(T($H40)&lt;&gt;"","Enter Activity",IF(OR($M40=0,$N40=0),"Enter Run Time",IF((VLOOKUP($F40,'VESSEL FACTORS'!$A$3:$O$5,AF$5,FALSE))="N/A","--",IF($G40=" ",IF(ISERROR(SEARCH("Aux",$E40,1)),($H40*VLOOKUP($F40,'VESSEL FACTORS'!$A$2:$O$5,AF$5,FALSE)*0.0000011023*$M40*$N40*0.82),($H40*VLOOKUP($F40,'VESSEL FACTORS'!$A$2:$O$5,AF$5,FALSE)*0.0000011023*$M40*$N40*1)),IF($G40&lt;21,($H40*VLOOKUP($F40,'VESSEL FACTORS'!$A$2:$O$5,AF$5,FALSE)*0.0000011023*$M40*$N40*VLOOKUP($G40,'VESSEL FACTORS'!$A$16:$L$36,AF$5,FALSE)),($H40*VLOOKUP($F40,'VESSEL FACTORS'!$A$3:$O$5,AF$5,FALSE)*0.0000011023*$M40*$N40*($G40/100))))))))</f>
        <v>Enter vessel info</v>
      </c>
      <c r="AG40" s="76" t="str">
        <f>IF(OR($D40=" ",$E40=" ",$F40=" "),"Enter vessel info",IF(T($H40)&lt;&gt;"","Enter Activity",IF(OR($M40=0,$N40=0),"Enter Run Time",IF((VLOOKUP($F40,'VESSEL FACTORS'!$A$3:$O$5,AG$5,FALSE))="N/A","--",IF($G40=" ",IF(ISERROR(SEARCH("Aux",$E40,1)),($H40*VLOOKUP($F40,'VESSEL FACTORS'!$A$2:$O$5,AG$5,FALSE)*0.0000011023*$M40*$N40*0.82),($H40*VLOOKUP($F40,'VESSEL FACTORS'!$A$2:$O$5,AG$5,FALSE)*0.0000011023*$M40*$N40*1)),IF($G40&lt;21,($H40*VLOOKUP($F40,'VESSEL FACTORS'!$A$2:$O$5,AG$5,FALSE)*0.0000011023*$M40*$N40*VLOOKUP($G40,'VESSEL FACTORS'!$A$16:$L$36,AG$5,FALSE)),($H40*VLOOKUP($F40,'VESSEL FACTORS'!$A$3:$O$5,AG$5,FALSE)*0.0000011023*$M40*$N40*($G40/100))))))))</f>
        <v>Enter vessel info</v>
      </c>
      <c r="AH40" s="76" t="str">
        <f>IF(OR($D40=" ",$E40=" ",$F40=" "),"Enter vessel info",IF(T($H40)&lt;&gt;"","Enter Activity",IF(OR($M40=0,$N40=0),"Enter Run Time",IF((VLOOKUP($F40,'VESSEL FACTORS'!$A$3:$O$5,AH$5,FALSE))="N/A","--",IF($G40=" ",IF(ISERROR(SEARCH("Aux",$E40,1)),($H40*VLOOKUP($F40,'VESSEL FACTORS'!$A$2:$O$5,AH$5,FALSE)*0.0000011023*$M40*$N40*0.82),($H40*VLOOKUP($F40,'VESSEL FACTORS'!$A$2:$O$5,AH$5,FALSE)*0.0000011023*$M40*$N40*1)),IF($G40&lt;21,($H40*VLOOKUP($F40,'VESSEL FACTORS'!$A$2:$O$5,AH$5,FALSE)*0.0000011023*$M40*$N40*VLOOKUP($G40,'VESSEL FACTORS'!$A$16:$L$36,AH$5,FALSE)),($H40*VLOOKUP($F40,'VESSEL FACTORS'!$A$3:$O$5,AH$5,FALSE)*0.0000011023*$M40*$N40*($G40/100))))))))</f>
        <v>Enter vessel info</v>
      </c>
      <c r="AI40" s="76" t="str">
        <f>IF(OR($D40=" ",$E40=" ",$F40=" "),"Enter vessel info",IF(T($H40)&lt;&gt;"","Enter Activity",IF(OR($M40=0,$N40=0),"Enter Run Time",IF((VLOOKUP($F40,'VESSEL FACTORS'!$A$3:$O$5,AI$5,FALSE))="N/A","--",IF($G40=" ",IF(ISERROR(SEARCH("Aux",$E40,1)),($H40*VLOOKUP($F40,'VESSEL FACTORS'!$A$2:$O$5,AI$5,FALSE)*0.0000011023*$M40*$N40*0.82),($H40*VLOOKUP($F40,'VESSEL FACTORS'!$A$2:$O$5,AI$5,FALSE)*0.0000011023*$M40*$N40*1)),IF($G40&lt;21,($H40*VLOOKUP($F40,'VESSEL FACTORS'!$A$2:$O$5,AI$5,FALSE)*0.0000011023*$M40*$N40*VLOOKUP($G40,'VESSEL FACTORS'!$A$16:$L$36,AI$5,FALSE)),($H40*VLOOKUP($F40,'VESSEL FACTORS'!$A$3:$O$5,AI$5,FALSE)*0.0000011023*$M40*$N40*($G40/100))))))))</f>
        <v>Enter vessel info</v>
      </c>
      <c r="AJ40" s="76" t="str">
        <f>IF(OR($D40=" ",$E40=" ",$F40=" "),"Enter vessel info",IF(T($H40)&lt;&gt;"","Enter Activity",IF(OR($M40=0,$N40=0),"Enter Run Time",IF((VLOOKUP($F40,'VESSEL FACTORS'!$A$3:$O$5,AJ$5,FALSE))="N/A","--",IF($G40=" ",IF(ISERROR(SEARCH("Aux",$E40,1)),($H40*VLOOKUP($F40,'VESSEL FACTORS'!$A$2:$O$5,AJ$5,FALSE)*0.0000011023*$M40*$N40*0.82),($H40*VLOOKUP($F40,'VESSEL FACTORS'!$A$2:$O$5,AJ$5,FALSE)*0.0000011023*$M40*$N40*1)),IF($G40&lt;21,($H40*VLOOKUP($F40,'VESSEL FACTORS'!$A$2:$O$5,AJ$5,FALSE)*0.0000011023*$M40*$N40*VLOOKUP($G40,'VESSEL FACTORS'!$A$16:$L$36,AJ$5,FALSE)),($H40*VLOOKUP($F40,'VESSEL FACTORS'!$A$3:$O$5,AJ$5,FALSE)*0.0000011023*$M40*$N40*($G40/100))))))))</f>
        <v>Enter vessel info</v>
      </c>
      <c r="AK40" s="76" t="str">
        <f>IF(OR($D40=" ",$E40=" ",$F40=" "),"Enter vessel info",IF(T($H40)&lt;&gt;"","Enter Activity",IF(OR($M40=0,$N40=0),"Enter Run Time",IF((VLOOKUP($F40,'VESSEL FACTORS'!$A$3:$O$5,AK$5,FALSE))="N/A","--",IF($G40=" ",IF(ISERROR(SEARCH("Aux",$E40,1)),($H40*VLOOKUP($F40,'VESSEL FACTORS'!$A$2:$O$5,AK$5,FALSE)*0.0000011023*$M40*$N40*0.82),($H40*VLOOKUP($F40,'VESSEL FACTORS'!$A$2:$O$5,AK$5,FALSE)*0.0000011023*$M40*$N40*1)),IF($G40&lt;21,($H40*VLOOKUP($F40,'VESSEL FACTORS'!$A$2:$O$5,AK$5,FALSE)*0.0000011023*$M40*$N40*VLOOKUP($G40,'VESSEL FACTORS'!$A$16:$L$36,AK$5,FALSE)),($H40*VLOOKUP($F40,'VESSEL FACTORS'!$A$3:$O$5,AK$5,FALSE)*0.0000011023*$M40*$N40*($G40/100))))))))</f>
        <v>Enter vessel info</v>
      </c>
      <c r="AL40" s="67" t="str">
        <f>IF(OR($D40=" ",$E40=" ",$F40=" "),"Enter vessel info",IF(T($H40)&lt;&gt;"","Enter Activity",IF(OR($M40=0,$N40=0),"Enter Run Time",IF((VLOOKUP($F40,'VESSEL FACTORS'!$A$3:$O$5,AL$5,FALSE))="N/A","--",IF($G40=" ",IF(ISERROR(SEARCH("Aux",$E40,1)),($H40*VLOOKUP($F40,'VESSEL FACTORS'!$A$2:$O$5,AL$5,FALSE)*0.0000011023*$M40*$N40*0.82),($H40*VLOOKUP($F40,'VESSEL FACTORS'!$A$2:$O$5,AL$5,FALSE)*0.0000011023*$M40*$N40*1)),IF($G40&lt;21,($H40*VLOOKUP($F40,'VESSEL FACTORS'!$A$2:$O$5,AL$5,FALSE)*0.0000011023*$M40*$N40*VLOOKUP($G40,'VESSEL FACTORS'!$A$16:$L$36,AL$5,FALSE)),($H40*VLOOKUP($F40,'VESSEL FACTORS'!$A$3:$O$5,AL$5,FALSE)*0.0000011023*$M40*$N40*($G40/100))))))))</f>
        <v>Enter vessel info</v>
      </c>
      <c r="AM40" s="73"/>
      <c r="AO40" s="74">
        <f>MONTH(EMISSIONS_1!P40)-MONTH(EMISSIONS_1!O40)+1</f>
        <v>1</v>
      </c>
      <c r="AP40" s="335">
        <f t="shared" ref="AP40:BA43" si="55">IF(T($AB40)="",IF((AP$6&gt;=MONTH($O40))*(AP$6&lt;=MONTH($P40)), $AB40/$AO40, 0),0)</f>
        <v>0</v>
      </c>
      <c r="AQ40" s="336">
        <f t="shared" si="55"/>
        <v>0</v>
      </c>
      <c r="AR40" s="336">
        <f t="shared" si="55"/>
        <v>0</v>
      </c>
      <c r="AS40" s="336">
        <f t="shared" si="55"/>
        <v>0</v>
      </c>
      <c r="AT40" s="336">
        <f t="shared" si="55"/>
        <v>0</v>
      </c>
      <c r="AU40" s="336">
        <f t="shared" si="55"/>
        <v>0</v>
      </c>
      <c r="AV40" s="336">
        <f t="shared" si="55"/>
        <v>0</v>
      </c>
      <c r="AW40" s="336">
        <f t="shared" si="55"/>
        <v>0</v>
      </c>
      <c r="AX40" s="336">
        <f t="shared" si="55"/>
        <v>0</v>
      </c>
      <c r="AY40" s="336">
        <f t="shared" si="55"/>
        <v>0</v>
      </c>
      <c r="AZ40" s="336">
        <f t="shared" si="55"/>
        <v>0</v>
      </c>
      <c r="BA40" s="337">
        <f t="shared" si="55"/>
        <v>0</v>
      </c>
      <c r="BB40" s="335">
        <f t="shared" si="45"/>
        <v>0</v>
      </c>
      <c r="BC40" s="336">
        <f t="shared" si="45"/>
        <v>0</v>
      </c>
      <c r="BD40" s="336">
        <f t="shared" si="45"/>
        <v>0</v>
      </c>
      <c r="BE40" s="336">
        <f t="shared" si="45"/>
        <v>0</v>
      </c>
      <c r="BF40" s="336">
        <f t="shared" si="45"/>
        <v>0</v>
      </c>
      <c r="BG40" s="336">
        <f t="shared" si="45"/>
        <v>0</v>
      </c>
      <c r="BH40" s="336">
        <f t="shared" si="45"/>
        <v>0</v>
      </c>
      <c r="BI40" s="336">
        <f t="shared" si="45"/>
        <v>0</v>
      </c>
      <c r="BJ40" s="336">
        <f t="shared" si="45"/>
        <v>0</v>
      </c>
      <c r="BK40" s="336">
        <f t="shared" si="45"/>
        <v>0</v>
      </c>
      <c r="BL40" s="336">
        <f t="shared" si="45"/>
        <v>0</v>
      </c>
      <c r="BM40" s="337">
        <f t="shared" si="45"/>
        <v>0</v>
      </c>
      <c r="BN40" s="335">
        <f t="shared" si="46"/>
        <v>0</v>
      </c>
      <c r="BO40" s="336">
        <f t="shared" si="46"/>
        <v>0</v>
      </c>
      <c r="BP40" s="336">
        <f t="shared" si="46"/>
        <v>0</v>
      </c>
      <c r="BQ40" s="336">
        <f t="shared" si="46"/>
        <v>0</v>
      </c>
      <c r="BR40" s="336">
        <f t="shared" si="46"/>
        <v>0</v>
      </c>
      <c r="BS40" s="336">
        <f t="shared" si="46"/>
        <v>0</v>
      </c>
      <c r="BT40" s="336">
        <f t="shared" si="46"/>
        <v>0</v>
      </c>
      <c r="BU40" s="336">
        <f t="shared" si="46"/>
        <v>0</v>
      </c>
      <c r="BV40" s="336">
        <f t="shared" si="46"/>
        <v>0</v>
      </c>
      <c r="BW40" s="336">
        <f t="shared" si="46"/>
        <v>0</v>
      </c>
      <c r="BX40" s="336">
        <f t="shared" si="46"/>
        <v>0</v>
      </c>
      <c r="BY40" s="337">
        <f t="shared" si="46"/>
        <v>0</v>
      </c>
      <c r="BZ40" s="335">
        <f t="shared" si="47"/>
        <v>0</v>
      </c>
      <c r="CA40" s="336">
        <f t="shared" si="47"/>
        <v>0</v>
      </c>
      <c r="CB40" s="336">
        <f t="shared" si="47"/>
        <v>0</v>
      </c>
      <c r="CC40" s="336">
        <f t="shared" si="47"/>
        <v>0</v>
      </c>
      <c r="CD40" s="336">
        <f t="shared" si="47"/>
        <v>0</v>
      </c>
      <c r="CE40" s="336">
        <f t="shared" si="47"/>
        <v>0</v>
      </c>
      <c r="CF40" s="336">
        <f t="shared" si="47"/>
        <v>0</v>
      </c>
      <c r="CG40" s="336">
        <f t="shared" si="47"/>
        <v>0</v>
      </c>
      <c r="CH40" s="336">
        <f t="shared" si="47"/>
        <v>0</v>
      </c>
      <c r="CI40" s="336">
        <f t="shared" si="47"/>
        <v>0</v>
      </c>
      <c r="CJ40" s="336">
        <f t="shared" si="47"/>
        <v>0</v>
      </c>
      <c r="CK40" s="337">
        <f t="shared" si="47"/>
        <v>0</v>
      </c>
      <c r="CL40" s="335">
        <f t="shared" si="48"/>
        <v>0</v>
      </c>
      <c r="CM40" s="336">
        <f t="shared" si="48"/>
        <v>0</v>
      </c>
      <c r="CN40" s="336">
        <f t="shared" si="48"/>
        <v>0</v>
      </c>
      <c r="CO40" s="336">
        <f t="shared" si="48"/>
        <v>0</v>
      </c>
      <c r="CP40" s="336">
        <f t="shared" si="48"/>
        <v>0</v>
      </c>
      <c r="CQ40" s="336">
        <f t="shared" si="48"/>
        <v>0</v>
      </c>
      <c r="CR40" s="336">
        <f t="shared" si="48"/>
        <v>0</v>
      </c>
      <c r="CS40" s="336">
        <f t="shared" si="48"/>
        <v>0</v>
      </c>
      <c r="CT40" s="336">
        <f t="shared" si="48"/>
        <v>0</v>
      </c>
      <c r="CU40" s="336">
        <f t="shared" si="48"/>
        <v>0</v>
      </c>
      <c r="CV40" s="336">
        <f t="shared" si="48"/>
        <v>0</v>
      </c>
      <c r="CW40" s="337">
        <f t="shared" si="48"/>
        <v>0</v>
      </c>
      <c r="CX40" s="335">
        <f t="shared" si="49"/>
        <v>0</v>
      </c>
      <c r="CY40" s="336">
        <f t="shared" si="49"/>
        <v>0</v>
      </c>
      <c r="CZ40" s="336">
        <f t="shared" si="49"/>
        <v>0</v>
      </c>
      <c r="DA40" s="336">
        <f t="shared" si="49"/>
        <v>0</v>
      </c>
      <c r="DB40" s="336">
        <f t="shared" si="49"/>
        <v>0</v>
      </c>
      <c r="DC40" s="336">
        <f t="shared" si="49"/>
        <v>0</v>
      </c>
      <c r="DD40" s="336">
        <f t="shared" si="49"/>
        <v>0</v>
      </c>
      <c r="DE40" s="336">
        <f t="shared" si="49"/>
        <v>0</v>
      </c>
      <c r="DF40" s="336">
        <f t="shared" si="49"/>
        <v>0</v>
      </c>
      <c r="DG40" s="336">
        <f t="shared" si="49"/>
        <v>0</v>
      </c>
      <c r="DH40" s="336">
        <f t="shared" si="49"/>
        <v>0</v>
      </c>
      <c r="DI40" s="337">
        <f t="shared" si="49"/>
        <v>0</v>
      </c>
      <c r="DJ40" s="335">
        <f t="shared" si="50"/>
        <v>0</v>
      </c>
      <c r="DK40" s="336">
        <f t="shared" si="50"/>
        <v>0</v>
      </c>
      <c r="DL40" s="336">
        <f t="shared" si="50"/>
        <v>0</v>
      </c>
      <c r="DM40" s="336">
        <f t="shared" si="50"/>
        <v>0</v>
      </c>
      <c r="DN40" s="336">
        <f t="shared" si="50"/>
        <v>0</v>
      </c>
      <c r="DO40" s="336">
        <f t="shared" si="50"/>
        <v>0</v>
      </c>
      <c r="DP40" s="336">
        <f t="shared" si="50"/>
        <v>0</v>
      </c>
      <c r="DQ40" s="336">
        <f t="shared" si="50"/>
        <v>0</v>
      </c>
      <c r="DR40" s="336">
        <f t="shared" si="50"/>
        <v>0</v>
      </c>
      <c r="DS40" s="336">
        <f t="shared" si="50"/>
        <v>0</v>
      </c>
      <c r="DT40" s="336">
        <f t="shared" si="50"/>
        <v>0</v>
      </c>
      <c r="DU40" s="337">
        <f t="shared" si="50"/>
        <v>0</v>
      </c>
      <c r="DV40" s="335">
        <f t="shared" si="51"/>
        <v>0</v>
      </c>
      <c r="DW40" s="336">
        <f t="shared" si="51"/>
        <v>0</v>
      </c>
      <c r="DX40" s="336">
        <f t="shared" si="51"/>
        <v>0</v>
      </c>
      <c r="DY40" s="336">
        <f t="shared" si="51"/>
        <v>0</v>
      </c>
      <c r="DZ40" s="336">
        <f t="shared" si="51"/>
        <v>0</v>
      </c>
      <c r="EA40" s="336">
        <f t="shared" si="51"/>
        <v>0</v>
      </c>
      <c r="EB40" s="336">
        <f t="shared" si="51"/>
        <v>0</v>
      </c>
      <c r="EC40" s="336">
        <f t="shared" si="51"/>
        <v>0</v>
      </c>
      <c r="ED40" s="336">
        <f t="shared" si="51"/>
        <v>0</v>
      </c>
      <c r="EE40" s="336">
        <f t="shared" si="51"/>
        <v>0</v>
      </c>
      <c r="EF40" s="336">
        <f t="shared" si="51"/>
        <v>0</v>
      </c>
      <c r="EG40" s="337">
        <f t="shared" si="51"/>
        <v>0</v>
      </c>
      <c r="EH40" s="335">
        <f t="shared" si="52"/>
        <v>0</v>
      </c>
      <c r="EI40" s="336">
        <f t="shared" si="52"/>
        <v>0</v>
      </c>
      <c r="EJ40" s="336">
        <f t="shared" si="52"/>
        <v>0</v>
      </c>
      <c r="EK40" s="336">
        <f t="shared" si="52"/>
        <v>0</v>
      </c>
      <c r="EL40" s="336">
        <f t="shared" si="52"/>
        <v>0</v>
      </c>
      <c r="EM40" s="336">
        <f t="shared" si="52"/>
        <v>0</v>
      </c>
      <c r="EN40" s="336">
        <f t="shared" si="52"/>
        <v>0</v>
      </c>
      <c r="EO40" s="336">
        <f t="shared" si="52"/>
        <v>0</v>
      </c>
      <c r="EP40" s="336">
        <f t="shared" si="52"/>
        <v>0</v>
      </c>
      <c r="EQ40" s="336">
        <f t="shared" si="52"/>
        <v>0</v>
      </c>
      <c r="ER40" s="336">
        <f t="shared" si="52"/>
        <v>0</v>
      </c>
      <c r="ES40" s="337">
        <f t="shared" si="52"/>
        <v>0</v>
      </c>
      <c r="ET40" s="335">
        <f t="shared" si="53"/>
        <v>0</v>
      </c>
      <c r="EU40" s="336">
        <f t="shared" si="53"/>
        <v>0</v>
      </c>
      <c r="EV40" s="336">
        <f t="shared" si="53"/>
        <v>0</v>
      </c>
      <c r="EW40" s="336">
        <f t="shared" si="53"/>
        <v>0</v>
      </c>
      <c r="EX40" s="336">
        <f t="shared" si="53"/>
        <v>0</v>
      </c>
      <c r="EY40" s="336">
        <f t="shared" si="53"/>
        <v>0</v>
      </c>
      <c r="EZ40" s="336">
        <f t="shared" si="53"/>
        <v>0</v>
      </c>
      <c r="FA40" s="336">
        <f t="shared" si="53"/>
        <v>0</v>
      </c>
      <c r="FB40" s="336">
        <f t="shared" si="53"/>
        <v>0</v>
      </c>
      <c r="FC40" s="336">
        <f t="shared" si="53"/>
        <v>0</v>
      </c>
      <c r="FD40" s="336">
        <f t="shared" si="53"/>
        <v>0</v>
      </c>
      <c r="FE40" s="337">
        <f t="shared" si="53"/>
        <v>0</v>
      </c>
      <c r="FF40" s="335">
        <f t="shared" si="54"/>
        <v>0</v>
      </c>
      <c r="FG40" s="336">
        <f t="shared" si="54"/>
        <v>0</v>
      </c>
      <c r="FH40" s="336">
        <f t="shared" si="54"/>
        <v>0</v>
      </c>
      <c r="FI40" s="336">
        <f t="shared" si="54"/>
        <v>0</v>
      </c>
      <c r="FJ40" s="336">
        <f t="shared" si="54"/>
        <v>0</v>
      </c>
      <c r="FK40" s="336">
        <f t="shared" si="54"/>
        <v>0</v>
      </c>
      <c r="FL40" s="336">
        <f t="shared" si="54"/>
        <v>0</v>
      </c>
      <c r="FM40" s="336">
        <f t="shared" si="54"/>
        <v>0</v>
      </c>
      <c r="FN40" s="336">
        <f t="shared" si="54"/>
        <v>0</v>
      </c>
      <c r="FO40" s="336">
        <f t="shared" si="54"/>
        <v>0</v>
      </c>
      <c r="FP40" s="336">
        <f t="shared" si="54"/>
        <v>0</v>
      </c>
      <c r="FQ40" s="337">
        <f t="shared" si="54"/>
        <v>0</v>
      </c>
    </row>
    <row r="41" spans="1:173" ht="12.75" customHeight="1" x14ac:dyDescent="0.2">
      <c r="A41" s="74" t="str">
        <f t="shared" si="21"/>
        <v xml:space="preserve"> - </v>
      </c>
      <c r="B41" s="112"/>
      <c r="C41" s="171" t="s">
        <v>305</v>
      </c>
      <c r="D41" s="366" t="str">
        <f>IF(ISBLANK(EMISSIONS_3!D41), " ", EMISSIONS_3!D41)</f>
        <v xml:space="preserve"> </v>
      </c>
      <c r="E41" s="366" t="str">
        <f>IF(ISBLANK(EMISSIONS_3!E41), " ", EMISSIONS_3!E41)</f>
        <v xml:space="preserve"> </v>
      </c>
      <c r="F41" s="366" t="str">
        <f>IF(ISBLANK(EMISSIONS_3!F41), " ", EMISSIONS_3!F41)</f>
        <v xml:space="preserve"> </v>
      </c>
      <c r="G41" s="367"/>
      <c r="H41" s="368"/>
      <c r="I41" s="33" t="s">
        <v>299</v>
      </c>
      <c r="J41" s="367"/>
      <c r="K41" s="33">
        <f t="shared" si="35"/>
        <v>1</v>
      </c>
      <c r="L41" s="33">
        <f t="shared" si="23"/>
        <v>0</v>
      </c>
      <c r="M41" s="367">
        <v>0</v>
      </c>
      <c r="N41" s="373">
        <v>0</v>
      </c>
      <c r="O41" s="299"/>
      <c r="P41" s="300"/>
      <c r="Q41" s="73" t="str">
        <f t="shared" si="36"/>
        <v>Enter vessel info</v>
      </c>
      <c r="R41" s="79" t="str">
        <f t="shared" si="37"/>
        <v>Enter vessel info</v>
      </c>
      <c r="S41" s="79" t="str">
        <f t="shared" si="38"/>
        <v>Enter vessel info</v>
      </c>
      <c r="T41" s="79" t="str">
        <f t="shared" si="39"/>
        <v>Enter vessel info</v>
      </c>
      <c r="U41" s="79" t="str">
        <f t="shared" si="40"/>
        <v>Enter vessel info</v>
      </c>
      <c r="V41" s="79" t="str">
        <f t="shared" si="41"/>
        <v>Enter vessel info</v>
      </c>
      <c r="W41" s="79" t="str">
        <f t="shared" si="42"/>
        <v>Enter vessel info</v>
      </c>
      <c r="X41" s="79" t="str">
        <f t="shared" si="43"/>
        <v>Enter vessel info</v>
      </c>
      <c r="Y41" s="78" t="s">
        <v>115</v>
      </c>
      <c r="Z41" s="79" t="s">
        <v>115</v>
      </c>
      <c r="AA41" s="82" t="s">
        <v>115</v>
      </c>
      <c r="AB41" s="76" t="str">
        <f>IF(OR($D41=" ",$E41=" ",$F41=" "),"Enter vessel info",IF(T($H41)&lt;&gt;"","Enter Activity",IF(OR($M41=0,$N41=0),"Enter Run Time",IF((VLOOKUP($F41,'VESSEL FACTORS'!$A$3:$O$5,AB$5,FALSE))="N/A","--",IF($G41=" ",IF(ISERROR(SEARCH("Aux",$E41,1)),($H41*VLOOKUP($F41,'VESSEL FACTORS'!$A$2:$O$5,AB$5,FALSE)*0.0000011023*$M41*$N41*0.82),($H41*VLOOKUP($F41,'VESSEL FACTORS'!$A$2:$O$5,AB$5,FALSE)*0.0000011023*$M41*$N41*1)),IF($G41&lt;21,($H41*VLOOKUP($F41,'VESSEL FACTORS'!$A$2:$O$5,AB$5,FALSE)*0.0000011023*$M41*$N41*VLOOKUP($G41,'VESSEL FACTORS'!$A$16:$L$36,AB$5,FALSE)),($H41*VLOOKUP($F41,'VESSEL FACTORS'!$A$3:$O$5,AB$5,FALSE)*0.0000011023*$M41*$N41*($G41/100))))))))</f>
        <v>Enter vessel info</v>
      </c>
      <c r="AC41" s="76" t="str">
        <f>IF(OR($D41=" ",$E41=" ",$F41=" "),"Enter vessel info",IF(T($H41)&lt;&gt;"","Enter Activity",IF(OR($M41=0,$N41=0),"Enter Run Time",IF((VLOOKUP($F41,'VESSEL FACTORS'!$A$3:$O$5,AC$5,FALSE))="N/A","--",IF($G41=" ",IF(ISERROR(SEARCH("Aux",$E41,1)),($H41*VLOOKUP($F41,'VESSEL FACTORS'!$A$2:$O$5,AC$5,FALSE)*0.0000011023*$M41*$N41*0.82),($H41*VLOOKUP($F41,'VESSEL FACTORS'!$A$2:$O$5,AC$5,FALSE)*0.0000011023*$M41*$N41*1)),IF($G41&lt;21,($H41*VLOOKUP($F41,'VESSEL FACTORS'!$A$2:$O$5,AC$5,FALSE)*0.0000011023*$M41*$N41*VLOOKUP($G41,'VESSEL FACTORS'!$A$16:$L$36,AC$5,FALSE)),($H41*VLOOKUP($F41,'VESSEL FACTORS'!$A$3:$O$5,AC$5,FALSE)*0.0000011023*$M41*$N41*($G41/100))))))))</f>
        <v>Enter vessel info</v>
      </c>
      <c r="AD41" s="76" t="str">
        <f>IF(OR($D41=" ",$E41=" ",$F41=" "),"Enter vessel info",IF(T($H41)&lt;&gt;"","Enter Activity",IF(OR($M41=0,$N41=0),"Enter Run Time",IF((VLOOKUP($F41,'VESSEL FACTORS'!$A$3:$O$5,AD$5,FALSE))="N/A","--",IF($G41=" ",IF(ISERROR(SEARCH("Aux",$E41,1)),($H41*VLOOKUP($F41,'VESSEL FACTORS'!$A$2:$O$5,AD$5,FALSE)*0.0000011023*$M41*$N41*0.82),($H41*VLOOKUP($F41,'VESSEL FACTORS'!$A$2:$O$5,AD$5,FALSE)*0.0000011023*$M41*$N41*1)),IF($G41&lt;21,($H41*VLOOKUP($F41,'VESSEL FACTORS'!$A$2:$O$5,AD$5,FALSE)*0.0000011023*$M41*$N41*VLOOKUP($G41,'VESSEL FACTORS'!$A$16:$L$36,AD$5,FALSE)),($H41*VLOOKUP($F41,'VESSEL FACTORS'!$A$3:$O$5,AD$5,FALSE)*0.0000011023*$M41*$N41*($G41/100))))))))</f>
        <v>Enter vessel info</v>
      </c>
      <c r="AE41" s="76" t="str">
        <f>IF(OR($D41=" ",$E41=" ",$F41=" "),"Enter vessel info",IF(T($H41)&lt;&gt;"","Enter Activity",IF(OR($M41=0,$N41=0),"Enter Run Time",IF((VLOOKUP($F41,'VESSEL FACTORS'!$A$3:$O$5,AE$5,FALSE))="N/A","--",IF($G41=" ",IF(ISERROR(SEARCH("Aux",$E41,1)),($H41*VLOOKUP($F41,'VESSEL FACTORS'!$A$2:$O$5,AE$5,FALSE)*0.0000011023*$M41*$N41*0.82),($H41*VLOOKUP($F41,'VESSEL FACTORS'!$A$2:$O$5,AE$5,FALSE)*0.0000011023*$M41*$N41*1)),IF($G41&lt;21,($H41*VLOOKUP($F41,'VESSEL FACTORS'!$A$2:$O$5,AE$5,FALSE)*0.0000011023*$M41*$N41*VLOOKUP($G41,'VESSEL FACTORS'!$A$16:$L$36,AE$5,FALSE)),($H41*VLOOKUP($F41,'VESSEL FACTORS'!$A$3:$O$5,AE$5,FALSE)*0.0000011023*$M41*$N41*($G41/100))))))))</f>
        <v>Enter vessel info</v>
      </c>
      <c r="AF41" s="76" t="str">
        <f>IF(OR($D41=" ",$E41=" ",$F41=" "),"Enter vessel info",IF(T($H41)&lt;&gt;"","Enter Activity",IF(OR($M41=0,$N41=0),"Enter Run Time",IF((VLOOKUP($F41,'VESSEL FACTORS'!$A$3:$O$5,AF$5,FALSE))="N/A","--",IF($G41=" ",IF(ISERROR(SEARCH("Aux",$E41,1)),($H41*VLOOKUP($F41,'VESSEL FACTORS'!$A$2:$O$5,AF$5,FALSE)*0.0000011023*$M41*$N41*0.82),($H41*VLOOKUP($F41,'VESSEL FACTORS'!$A$2:$O$5,AF$5,FALSE)*0.0000011023*$M41*$N41*1)),IF($G41&lt;21,($H41*VLOOKUP($F41,'VESSEL FACTORS'!$A$2:$O$5,AF$5,FALSE)*0.0000011023*$M41*$N41*VLOOKUP($G41,'VESSEL FACTORS'!$A$16:$L$36,AF$5,FALSE)),($H41*VLOOKUP($F41,'VESSEL FACTORS'!$A$3:$O$5,AF$5,FALSE)*0.0000011023*$M41*$N41*($G41/100))))))))</f>
        <v>Enter vessel info</v>
      </c>
      <c r="AG41" s="76" t="str">
        <f>IF(OR($D41=" ",$E41=" ",$F41=" "),"Enter vessel info",IF(T($H41)&lt;&gt;"","Enter Activity",IF(OR($M41=0,$N41=0),"Enter Run Time",IF((VLOOKUP($F41,'VESSEL FACTORS'!$A$3:$O$5,AG$5,FALSE))="N/A","--",IF($G41=" ",IF(ISERROR(SEARCH("Aux",$E41,1)),($H41*VLOOKUP($F41,'VESSEL FACTORS'!$A$2:$O$5,AG$5,FALSE)*0.0000011023*$M41*$N41*0.82),($H41*VLOOKUP($F41,'VESSEL FACTORS'!$A$2:$O$5,AG$5,FALSE)*0.0000011023*$M41*$N41*1)),IF($G41&lt;21,($H41*VLOOKUP($F41,'VESSEL FACTORS'!$A$2:$O$5,AG$5,FALSE)*0.0000011023*$M41*$N41*VLOOKUP($G41,'VESSEL FACTORS'!$A$16:$L$36,AG$5,FALSE)),($H41*VLOOKUP($F41,'VESSEL FACTORS'!$A$3:$O$5,AG$5,FALSE)*0.0000011023*$M41*$N41*($G41/100))))))))</f>
        <v>Enter vessel info</v>
      </c>
      <c r="AH41" s="76" t="str">
        <f>IF(OR($D41=" ",$E41=" ",$F41=" "),"Enter vessel info",IF(T($H41)&lt;&gt;"","Enter Activity",IF(OR($M41=0,$N41=0),"Enter Run Time",IF((VLOOKUP($F41,'VESSEL FACTORS'!$A$3:$O$5,AH$5,FALSE))="N/A","--",IF($G41=" ",IF(ISERROR(SEARCH("Aux",$E41,1)),($H41*VLOOKUP($F41,'VESSEL FACTORS'!$A$2:$O$5,AH$5,FALSE)*0.0000011023*$M41*$N41*0.82),($H41*VLOOKUP($F41,'VESSEL FACTORS'!$A$2:$O$5,AH$5,FALSE)*0.0000011023*$M41*$N41*1)),IF($G41&lt;21,($H41*VLOOKUP($F41,'VESSEL FACTORS'!$A$2:$O$5,AH$5,FALSE)*0.0000011023*$M41*$N41*VLOOKUP($G41,'VESSEL FACTORS'!$A$16:$L$36,AH$5,FALSE)),($H41*VLOOKUP($F41,'VESSEL FACTORS'!$A$3:$O$5,AH$5,FALSE)*0.0000011023*$M41*$N41*($G41/100))))))))</f>
        <v>Enter vessel info</v>
      </c>
      <c r="AI41" s="76" t="str">
        <f>IF(OR($D41=" ",$E41=" ",$F41=" "),"Enter vessel info",IF(T($H41)&lt;&gt;"","Enter Activity",IF(OR($M41=0,$N41=0),"Enter Run Time",IF((VLOOKUP($F41,'VESSEL FACTORS'!$A$3:$O$5,AI$5,FALSE))="N/A","--",IF($G41=" ",IF(ISERROR(SEARCH("Aux",$E41,1)),($H41*VLOOKUP($F41,'VESSEL FACTORS'!$A$2:$O$5,AI$5,FALSE)*0.0000011023*$M41*$N41*0.82),($H41*VLOOKUP($F41,'VESSEL FACTORS'!$A$2:$O$5,AI$5,FALSE)*0.0000011023*$M41*$N41*1)),IF($G41&lt;21,($H41*VLOOKUP($F41,'VESSEL FACTORS'!$A$2:$O$5,AI$5,FALSE)*0.0000011023*$M41*$N41*VLOOKUP($G41,'VESSEL FACTORS'!$A$16:$L$36,AI$5,FALSE)),($H41*VLOOKUP($F41,'VESSEL FACTORS'!$A$3:$O$5,AI$5,FALSE)*0.0000011023*$M41*$N41*($G41/100))))))))</f>
        <v>Enter vessel info</v>
      </c>
      <c r="AJ41" s="76" t="str">
        <f>IF(OR($D41=" ",$E41=" ",$F41=" "),"Enter vessel info",IF(T($H41)&lt;&gt;"","Enter Activity",IF(OR($M41=0,$N41=0),"Enter Run Time",IF((VLOOKUP($F41,'VESSEL FACTORS'!$A$3:$O$5,AJ$5,FALSE))="N/A","--",IF($G41=" ",IF(ISERROR(SEARCH("Aux",$E41,1)),($H41*VLOOKUP($F41,'VESSEL FACTORS'!$A$2:$O$5,AJ$5,FALSE)*0.0000011023*$M41*$N41*0.82),($H41*VLOOKUP($F41,'VESSEL FACTORS'!$A$2:$O$5,AJ$5,FALSE)*0.0000011023*$M41*$N41*1)),IF($G41&lt;21,($H41*VLOOKUP($F41,'VESSEL FACTORS'!$A$2:$O$5,AJ$5,FALSE)*0.0000011023*$M41*$N41*VLOOKUP($G41,'VESSEL FACTORS'!$A$16:$L$36,AJ$5,FALSE)),($H41*VLOOKUP($F41,'VESSEL FACTORS'!$A$3:$O$5,AJ$5,FALSE)*0.0000011023*$M41*$N41*($G41/100))))))))</f>
        <v>Enter vessel info</v>
      </c>
      <c r="AK41" s="76" t="str">
        <f>IF(OR($D41=" ",$E41=" ",$F41=" "),"Enter vessel info",IF(T($H41)&lt;&gt;"","Enter Activity",IF(OR($M41=0,$N41=0),"Enter Run Time",IF((VLOOKUP($F41,'VESSEL FACTORS'!$A$3:$O$5,AK$5,FALSE))="N/A","--",IF($G41=" ",IF(ISERROR(SEARCH("Aux",$E41,1)),($H41*VLOOKUP($F41,'VESSEL FACTORS'!$A$2:$O$5,AK$5,FALSE)*0.0000011023*$M41*$N41*0.82),($H41*VLOOKUP($F41,'VESSEL FACTORS'!$A$2:$O$5,AK$5,FALSE)*0.0000011023*$M41*$N41*1)),IF($G41&lt;21,($H41*VLOOKUP($F41,'VESSEL FACTORS'!$A$2:$O$5,AK$5,FALSE)*0.0000011023*$M41*$N41*VLOOKUP($G41,'VESSEL FACTORS'!$A$16:$L$36,AK$5,FALSE)),($H41*VLOOKUP($F41,'VESSEL FACTORS'!$A$3:$O$5,AK$5,FALSE)*0.0000011023*$M41*$N41*($G41/100))))))))</f>
        <v>Enter vessel info</v>
      </c>
      <c r="AL41" s="67" t="str">
        <f>IF(OR($D41=" ",$E41=" ",$F41=" "),"Enter vessel info",IF(T($H41)&lt;&gt;"","Enter Activity",IF(OR($M41=0,$N41=0),"Enter Run Time",IF((VLOOKUP($F41,'VESSEL FACTORS'!$A$3:$O$5,AL$5,FALSE))="N/A","--",IF($G41=" ",IF(ISERROR(SEARCH("Aux",$E41,1)),($H41*VLOOKUP($F41,'VESSEL FACTORS'!$A$2:$O$5,AL$5,FALSE)*0.0000011023*$M41*$N41*0.82),($H41*VLOOKUP($F41,'VESSEL FACTORS'!$A$2:$O$5,AL$5,FALSE)*0.0000011023*$M41*$N41*1)),IF($G41&lt;21,($H41*VLOOKUP($F41,'VESSEL FACTORS'!$A$2:$O$5,AL$5,FALSE)*0.0000011023*$M41*$N41*VLOOKUP($G41,'VESSEL FACTORS'!$A$16:$L$36,AL$5,FALSE)),($H41*VLOOKUP($F41,'VESSEL FACTORS'!$A$3:$O$5,AL$5,FALSE)*0.0000011023*$M41*$N41*($G41/100))))))))</f>
        <v>Enter vessel info</v>
      </c>
      <c r="AM41" s="73"/>
      <c r="AO41" s="74">
        <f>MONTH(EMISSIONS_1!P41)-MONTH(EMISSIONS_1!O41)+1</f>
        <v>1</v>
      </c>
      <c r="AP41" s="335">
        <f t="shared" si="55"/>
        <v>0</v>
      </c>
      <c r="AQ41" s="336">
        <f t="shared" si="55"/>
        <v>0</v>
      </c>
      <c r="AR41" s="336">
        <f t="shared" si="55"/>
        <v>0</v>
      </c>
      <c r="AS41" s="336">
        <f t="shared" si="55"/>
        <v>0</v>
      </c>
      <c r="AT41" s="336">
        <f t="shared" si="55"/>
        <v>0</v>
      </c>
      <c r="AU41" s="336">
        <f t="shared" si="55"/>
        <v>0</v>
      </c>
      <c r="AV41" s="336">
        <f t="shared" si="55"/>
        <v>0</v>
      </c>
      <c r="AW41" s="336">
        <f t="shared" si="55"/>
        <v>0</v>
      </c>
      <c r="AX41" s="336">
        <f t="shared" si="55"/>
        <v>0</v>
      </c>
      <c r="AY41" s="336">
        <f t="shared" si="55"/>
        <v>0</v>
      </c>
      <c r="AZ41" s="336">
        <f t="shared" si="55"/>
        <v>0</v>
      </c>
      <c r="BA41" s="337">
        <f t="shared" si="55"/>
        <v>0</v>
      </c>
      <c r="BB41" s="335">
        <f t="shared" si="45"/>
        <v>0</v>
      </c>
      <c r="BC41" s="336">
        <f t="shared" si="45"/>
        <v>0</v>
      </c>
      <c r="BD41" s="336">
        <f t="shared" si="45"/>
        <v>0</v>
      </c>
      <c r="BE41" s="336">
        <f t="shared" si="45"/>
        <v>0</v>
      </c>
      <c r="BF41" s="336">
        <f t="shared" si="45"/>
        <v>0</v>
      </c>
      <c r="BG41" s="336">
        <f t="shared" si="45"/>
        <v>0</v>
      </c>
      <c r="BH41" s="336">
        <f t="shared" si="45"/>
        <v>0</v>
      </c>
      <c r="BI41" s="336">
        <f t="shared" si="45"/>
        <v>0</v>
      </c>
      <c r="BJ41" s="336">
        <f t="shared" si="45"/>
        <v>0</v>
      </c>
      <c r="BK41" s="336">
        <f t="shared" si="45"/>
        <v>0</v>
      </c>
      <c r="BL41" s="336">
        <f t="shared" si="45"/>
        <v>0</v>
      </c>
      <c r="BM41" s="337">
        <f t="shared" si="45"/>
        <v>0</v>
      </c>
      <c r="BN41" s="335">
        <f t="shared" si="46"/>
        <v>0</v>
      </c>
      <c r="BO41" s="336">
        <f t="shared" si="46"/>
        <v>0</v>
      </c>
      <c r="BP41" s="336">
        <f t="shared" si="46"/>
        <v>0</v>
      </c>
      <c r="BQ41" s="336">
        <f t="shared" si="46"/>
        <v>0</v>
      </c>
      <c r="BR41" s="336">
        <f t="shared" si="46"/>
        <v>0</v>
      </c>
      <c r="BS41" s="336">
        <f t="shared" si="46"/>
        <v>0</v>
      </c>
      <c r="BT41" s="336">
        <f t="shared" si="46"/>
        <v>0</v>
      </c>
      <c r="BU41" s="336">
        <f t="shared" si="46"/>
        <v>0</v>
      </c>
      <c r="BV41" s="336">
        <f t="shared" si="46"/>
        <v>0</v>
      </c>
      <c r="BW41" s="336">
        <f t="shared" si="46"/>
        <v>0</v>
      </c>
      <c r="BX41" s="336">
        <f t="shared" si="46"/>
        <v>0</v>
      </c>
      <c r="BY41" s="337">
        <f t="shared" si="46"/>
        <v>0</v>
      </c>
      <c r="BZ41" s="335">
        <f t="shared" si="47"/>
        <v>0</v>
      </c>
      <c r="CA41" s="336">
        <f t="shared" si="47"/>
        <v>0</v>
      </c>
      <c r="CB41" s="336">
        <f t="shared" si="47"/>
        <v>0</v>
      </c>
      <c r="CC41" s="336">
        <f t="shared" si="47"/>
        <v>0</v>
      </c>
      <c r="CD41" s="336">
        <f t="shared" si="47"/>
        <v>0</v>
      </c>
      <c r="CE41" s="336">
        <f t="shared" si="47"/>
        <v>0</v>
      </c>
      <c r="CF41" s="336">
        <f t="shared" si="47"/>
        <v>0</v>
      </c>
      <c r="CG41" s="336">
        <f t="shared" si="47"/>
        <v>0</v>
      </c>
      <c r="CH41" s="336">
        <f t="shared" si="47"/>
        <v>0</v>
      </c>
      <c r="CI41" s="336">
        <f t="shared" si="47"/>
        <v>0</v>
      </c>
      <c r="CJ41" s="336">
        <f t="shared" si="47"/>
        <v>0</v>
      </c>
      <c r="CK41" s="337">
        <f t="shared" si="47"/>
        <v>0</v>
      </c>
      <c r="CL41" s="335">
        <f t="shared" si="48"/>
        <v>0</v>
      </c>
      <c r="CM41" s="336">
        <f t="shared" si="48"/>
        <v>0</v>
      </c>
      <c r="CN41" s="336">
        <f t="shared" si="48"/>
        <v>0</v>
      </c>
      <c r="CO41" s="336">
        <f t="shared" si="48"/>
        <v>0</v>
      </c>
      <c r="CP41" s="336">
        <f t="shared" si="48"/>
        <v>0</v>
      </c>
      <c r="CQ41" s="336">
        <f t="shared" si="48"/>
        <v>0</v>
      </c>
      <c r="CR41" s="336">
        <f t="shared" si="48"/>
        <v>0</v>
      </c>
      <c r="CS41" s="336">
        <f t="shared" si="48"/>
        <v>0</v>
      </c>
      <c r="CT41" s="336">
        <f t="shared" si="48"/>
        <v>0</v>
      </c>
      <c r="CU41" s="336">
        <f t="shared" si="48"/>
        <v>0</v>
      </c>
      <c r="CV41" s="336">
        <f t="shared" si="48"/>
        <v>0</v>
      </c>
      <c r="CW41" s="337">
        <f t="shared" si="48"/>
        <v>0</v>
      </c>
      <c r="CX41" s="335">
        <f t="shared" si="49"/>
        <v>0</v>
      </c>
      <c r="CY41" s="336">
        <f t="shared" si="49"/>
        <v>0</v>
      </c>
      <c r="CZ41" s="336">
        <f t="shared" si="49"/>
        <v>0</v>
      </c>
      <c r="DA41" s="336">
        <f t="shared" si="49"/>
        <v>0</v>
      </c>
      <c r="DB41" s="336">
        <f t="shared" si="49"/>
        <v>0</v>
      </c>
      <c r="DC41" s="336">
        <f t="shared" si="49"/>
        <v>0</v>
      </c>
      <c r="DD41" s="336">
        <f t="shared" si="49"/>
        <v>0</v>
      </c>
      <c r="DE41" s="336">
        <f t="shared" si="49"/>
        <v>0</v>
      </c>
      <c r="DF41" s="336">
        <f t="shared" si="49"/>
        <v>0</v>
      </c>
      <c r="DG41" s="336">
        <f t="shared" si="49"/>
        <v>0</v>
      </c>
      <c r="DH41" s="336">
        <f t="shared" si="49"/>
        <v>0</v>
      </c>
      <c r="DI41" s="337">
        <f t="shared" si="49"/>
        <v>0</v>
      </c>
      <c r="DJ41" s="335">
        <f t="shared" si="50"/>
        <v>0</v>
      </c>
      <c r="DK41" s="336">
        <f t="shared" si="50"/>
        <v>0</v>
      </c>
      <c r="DL41" s="336">
        <f t="shared" si="50"/>
        <v>0</v>
      </c>
      <c r="DM41" s="336">
        <f t="shared" si="50"/>
        <v>0</v>
      </c>
      <c r="DN41" s="336">
        <f t="shared" si="50"/>
        <v>0</v>
      </c>
      <c r="DO41" s="336">
        <f t="shared" si="50"/>
        <v>0</v>
      </c>
      <c r="DP41" s="336">
        <f t="shared" si="50"/>
        <v>0</v>
      </c>
      <c r="DQ41" s="336">
        <f t="shared" si="50"/>
        <v>0</v>
      </c>
      <c r="DR41" s="336">
        <f t="shared" si="50"/>
        <v>0</v>
      </c>
      <c r="DS41" s="336">
        <f t="shared" si="50"/>
        <v>0</v>
      </c>
      <c r="DT41" s="336">
        <f t="shared" si="50"/>
        <v>0</v>
      </c>
      <c r="DU41" s="337">
        <f t="shared" si="50"/>
        <v>0</v>
      </c>
      <c r="DV41" s="335">
        <f t="shared" si="51"/>
        <v>0</v>
      </c>
      <c r="DW41" s="336">
        <f t="shared" si="51"/>
        <v>0</v>
      </c>
      <c r="DX41" s="336">
        <f t="shared" si="51"/>
        <v>0</v>
      </c>
      <c r="DY41" s="336">
        <f t="shared" si="51"/>
        <v>0</v>
      </c>
      <c r="DZ41" s="336">
        <f t="shared" si="51"/>
        <v>0</v>
      </c>
      <c r="EA41" s="336">
        <f t="shared" si="51"/>
        <v>0</v>
      </c>
      <c r="EB41" s="336">
        <f t="shared" si="51"/>
        <v>0</v>
      </c>
      <c r="EC41" s="336">
        <f t="shared" si="51"/>
        <v>0</v>
      </c>
      <c r="ED41" s="336">
        <f t="shared" si="51"/>
        <v>0</v>
      </c>
      <c r="EE41" s="336">
        <f t="shared" si="51"/>
        <v>0</v>
      </c>
      <c r="EF41" s="336">
        <f t="shared" si="51"/>
        <v>0</v>
      </c>
      <c r="EG41" s="337">
        <f t="shared" si="51"/>
        <v>0</v>
      </c>
      <c r="EH41" s="335">
        <f t="shared" si="52"/>
        <v>0</v>
      </c>
      <c r="EI41" s="336">
        <f t="shared" si="52"/>
        <v>0</v>
      </c>
      <c r="EJ41" s="336">
        <f t="shared" si="52"/>
        <v>0</v>
      </c>
      <c r="EK41" s="336">
        <f t="shared" si="52"/>
        <v>0</v>
      </c>
      <c r="EL41" s="336">
        <f t="shared" si="52"/>
        <v>0</v>
      </c>
      <c r="EM41" s="336">
        <f t="shared" si="52"/>
        <v>0</v>
      </c>
      <c r="EN41" s="336">
        <f t="shared" si="52"/>
        <v>0</v>
      </c>
      <c r="EO41" s="336">
        <f t="shared" si="52"/>
        <v>0</v>
      </c>
      <c r="EP41" s="336">
        <f t="shared" si="52"/>
        <v>0</v>
      </c>
      <c r="EQ41" s="336">
        <f t="shared" si="52"/>
        <v>0</v>
      </c>
      <c r="ER41" s="336">
        <f t="shared" si="52"/>
        <v>0</v>
      </c>
      <c r="ES41" s="337">
        <f t="shared" si="52"/>
        <v>0</v>
      </c>
      <c r="ET41" s="335">
        <f t="shared" si="53"/>
        <v>0</v>
      </c>
      <c r="EU41" s="336">
        <f t="shared" si="53"/>
        <v>0</v>
      </c>
      <c r="EV41" s="336">
        <f t="shared" si="53"/>
        <v>0</v>
      </c>
      <c r="EW41" s="336">
        <f t="shared" si="53"/>
        <v>0</v>
      </c>
      <c r="EX41" s="336">
        <f t="shared" si="53"/>
        <v>0</v>
      </c>
      <c r="EY41" s="336">
        <f t="shared" si="53"/>
        <v>0</v>
      </c>
      <c r="EZ41" s="336">
        <f t="shared" si="53"/>
        <v>0</v>
      </c>
      <c r="FA41" s="336">
        <f t="shared" si="53"/>
        <v>0</v>
      </c>
      <c r="FB41" s="336">
        <f t="shared" si="53"/>
        <v>0</v>
      </c>
      <c r="FC41" s="336">
        <f t="shared" si="53"/>
        <v>0</v>
      </c>
      <c r="FD41" s="336">
        <f t="shared" si="53"/>
        <v>0</v>
      </c>
      <c r="FE41" s="337">
        <f t="shared" si="53"/>
        <v>0</v>
      </c>
      <c r="FF41" s="335">
        <f t="shared" si="54"/>
        <v>0</v>
      </c>
      <c r="FG41" s="336">
        <f t="shared" si="54"/>
        <v>0</v>
      </c>
      <c r="FH41" s="336">
        <f t="shared" si="54"/>
        <v>0</v>
      </c>
      <c r="FI41" s="336">
        <f t="shared" si="54"/>
        <v>0</v>
      </c>
      <c r="FJ41" s="336">
        <f t="shared" si="54"/>
        <v>0</v>
      </c>
      <c r="FK41" s="336">
        <f t="shared" si="54"/>
        <v>0</v>
      </c>
      <c r="FL41" s="336">
        <f t="shared" si="54"/>
        <v>0</v>
      </c>
      <c r="FM41" s="336">
        <f t="shared" si="54"/>
        <v>0</v>
      </c>
      <c r="FN41" s="336">
        <f t="shared" si="54"/>
        <v>0</v>
      </c>
      <c r="FO41" s="336">
        <f t="shared" si="54"/>
        <v>0</v>
      </c>
      <c r="FP41" s="336">
        <f t="shared" si="54"/>
        <v>0</v>
      </c>
      <c r="FQ41" s="337">
        <f t="shared" si="54"/>
        <v>0</v>
      </c>
    </row>
    <row r="42" spans="1:173" ht="12.75" customHeight="1" x14ac:dyDescent="0.2">
      <c r="A42" s="74" t="str">
        <f t="shared" si="21"/>
        <v xml:space="preserve"> - </v>
      </c>
      <c r="B42" s="112"/>
      <c r="C42" s="171" t="s">
        <v>305</v>
      </c>
      <c r="D42" s="366" t="str">
        <f>IF(ISBLANK(EMISSIONS_3!D42), " ", EMISSIONS_3!D42)</f>
        <v xml:space="preserve"> </v>
      </c>
      <c r="E42" s="366" t="str">
        <f>IF(ISBLANK(EMISSIONS_3!E42), " ", EMISSIONS_3!E42)</f>
        <v xml:space="preserve"> </v>
      </c>
      <c r="F42" s="366" t="str">
        <f>IF(ISBLANK(EMISSIONS_3!F42), " ", EMISSIONS_3!F42)</f>
        <v xml:space="preserve"> </v>
      </c>
      <c r="G42" s="367"/>
      <c r="H42" s="368"/>
      <c r="I42" s="33" t="s">
        <v>299</v>
      </c>
      <c r="J42" s="367"/>
      <c r="K42" s="33">
        <f t="shared" si="35"/>
        <v>1</v>
      </c>
      <c r="L42" s="33">
        <f t="shared" si="23"/>
        <v>0</v>
      </c>
      <c r="M42" s="367">
        <v>0</v>
      </c>
      <c r="N42" s="373">
        <v>0</v>
      </c>
      <c r="O42" s="299"/>
      <c r="P42" s="300"/>
      <c r="Q42" s="73" t="str">
        <f t="shared" si="36"/>
        <v>Enter vessel info</v>
      </c>
      <c r="R42" s="79" t="str">
        <f t="shared" si="37"/>
        <v>Enter vessel info</v>
      </c>
      <c r="S42" s="79" t="str">
        <f t="shared" si="38"/>
        <v>Enter vessel info</v>
      </c>
      <c r="T42" s="79" t="str">
        <f t="shared" si="39"/>
        <v>Enter vessel info</v>
      </c>
      <c r="U42" s="79" t="str">
        <f t="shared" si="40"/>
        <v>Enter vessel info</v>
      </c>
      <c r="V42" s="79" t="str">
        <f t="shared" si="41"/>
        <v>Enter vessel info</v>
      </c>
      <c r="W42" s="79" t="str">
        <f t="shared" si="42"/>
        <v>Enter vessel info</v>
      </c>
      <c r="X42" s="79" t="str">
        <f t="shared" si="43"/>
        <v>Enter vessel info</v>
      </c>
      <c r="Y42" s="78" t="s">
        <v>115</v>
      </c>
      <c r="Z42" s="79" t="s">
        <v>115</v>
      </c>
      <c r="AA42" s="82" t="s">
        <v>115</v>
      </c>
      <c r="AB42" s="76" t="str">
        <f>IF(OR($D42=" ",$E42=" ",$F42=" "),"Enter vessel info",IF(T($H42)&lt;&gt;"","Enter Activity",IF(OR($M42=0,$N42=0),"Enter Run Time",IF((VLOOKUP($F42,'VESSEL FACTORS'!$A$3:$O$5,AB$5,FALSE))="N/A","--",IF($G42=" ",IF(ISERROR(SEARCH("Aux",$E42,1)),($H42*VLOOKUP($F42,'VESSEL FACTORS'!$A$2:$O$5,AB$5,FALSE)*0.0000011023*$M42*$N42*0.82),($H42*VLOOKUP($F42,'VESSEL FACTORS'!$A$2:$O$5,AB$5,FALSE)*0.0000011023*$M42*$N42*1)),IF($G42&lt;21,($H42*VLOOKUP($F42,'VESSEL FACTORS'!$A$2:$O$5,AB$5,FALSE)*0.0000011023*$M42*$N42*VLOOKUP($G42,'VESSEL FACTORS'!$A$16:$L$36,AB$5,FALSE)),($H42*VLOOKUP($F42,'VESSEL FACTORS'!$A$3:$O$5,AB$5,FALSE)*0.0000011023*$M42*$N42*($G42/100))))))))</f>
        <v>Enter vessel info</v>
      </c>
      <c r="AC42" s="76" t="str">
        <f>IF(OR($D42=" ",$E42=" ",$F42=" "),"Enter vessel info",IF(T($H42)&lt;&gt;"","Enter Activity",IF(OR($M42=0,$N42=0),"Enter Run Time",IF((VLOOKUP($F42,'VESSEL FACTORS'!$A$3:$O$5,AC$5,FALSE))="N/A","--",IF($G42=" ",IF(ISERROR(SEARCH("Aux",$E42,1)),($H42*VLOOKUP($F42,'VESSEL FACTORS'!$A$2:$O$5,AC$5,FALSE)*0.0000011023*$M42*$N42*0.82),($H42*VLOOKUP($F42,'VESSEL FACTORS'!$A$2:$O$5,AC$5,FALSE)*0.0000011023*$M42*$N42*1)),IF($G42&lt;21,($H42*VLOOKUP($F42,'VESSEL FACTORS'!$A$2:$O$5,AC$5,FALSE)*0.0000011023*$M42*$N42*VLOOKUP($G42,'VESSEL FACTORS'!$A$16:$L$36,AC$5,FALSE)),($H42*VLOOKUP($F42,'VESSEL FACTORS'!$A$3:$O$5,AC$5,FALSE)*0.0000011023*$M42*$N42*($G42/100))))))))</f>
        <v>Enter vessel info</v>
      </c>
      <c r="AD42" s="76" t="str">
        <f>IF(OR($D42=" ",$E42=" ",$F42=" "),"Enter vessel info",IF(T($H42)&lt;&gt;"","Enter Activity",IF(OR($M42=0,$N42=0),"Enter Run Time",IF((VLOOKUP($F42,'VESSEL FACTORS'!$A$3:$O$5,AD$5,FALSE))="N/A","--",IF($G42=" ",IF(ISERROR(SEARCH("Aux",$E42,1)),($H42*VLOOKUP($F42,'VESSEL FACTORS'!$A$2:$O$5,AD$5,FALSE)*0.0000011023*$M42*$N42*0.82),($H42*VLOOKUP($F42,'VESSEL FACTORS'!$A$2:$O$5,AD$5,FALSE)*0.0000011023*$M42*$N42*1)),IF($G42&lt;21,($H42*VLOOKUP($F42,'VESSEL FACTORS'!$A$2:$O$5,AD$5,FALSE)*0.0000011023*$M42*$N42*VLOOKUP($G42,'VESSEL FACTORS'!$A$16:$L$36,AD$5,FALSE)),($H42*VLOOKUP($F42,'VESSEL FACTORS'!$A$3:$O$5,AD$5,FALSE)*0.0000011023*$M42*$N42*($G42/100))))))))</f>
        <v>Enter vessel info</v>
      </c>
      <c r="AE42" s="76" t="str">
        <f>IF(OR($D42=" ",$E42=" ",$F42=" "),"Enter vessel info",IF(T($H42)&lt;&gt;"","Enter Activity",IF(OR($M42=0,$N42=0),"Enter Run Time",IF((VLOOKUP($F42,'VESSEL FACTORS'!$A$3:$O$5,AE$5,FALSE))="N/A","--",IF($G42=" ",IF(ISERROR(SEARCH("Aux",$E42,1)),($H42*VLOOKUP($F42,'VESSEL FACTORS'!$A$2:$O$5,AE$5,FALSE)*0.0000011023*$M42*$N42*0.82),($H42*VLOOKUP($F42,'VESSEL FACTORS'!$A$2:$O$5,AE$5,FALSE)*0.0000011023*$M42*$N42*1)),IF($G42&lt;21,($H42*VLOOKUP($F42,'VESSEL FACTORS'!$A$2:$O$5,AE$5,FALSE)*0.0000011023*$M42*$N42*VLOOKUP($G42,'VESSEL FACTORS'!$A$16:$L$36,AE$5,FALSE)),($H42*VLOOKUP($F42,'VESSEL FACTORS'!$A$3:$O$5,AE$5,FALSE)*0.0000011023*$M42*$N42*($G42/100))))))))</f>
        <v>Enter vessel info</v>
      </c>
      <c r="AF42" s="76" t="str">
        <f>IF(OR($D42=" ",$E42=" ",$F42=" "),"Enter vessel info",IF(T($H42)&lt;&gt;"","Enter Activity",IF(OR($M42=0,$N42=0),"Enter Run Time",IF((VLOOKUP($F42,'VESSEL FACTORS'!$A$3:$O$5,AF$5,FALSE))="N/A","--",IF($G42=" ",IF(ISERROR(SEARCH("Aux",$E42,1)),($H42*VLOOKUP($F42,'VESSEL FACTORS'!$A$2:$O$5,AF$5,FALSE)*0.0000011023*$M42*$N42*0.82),($H42*VLOOKUP($F42,'VESSEL FACTORS'!$A$2:$O$5,AF$5,FALSE)*0.0000011023*$M42*$N42*1)),IF($G42&lt;21,($H42*VLOOKUP($F42,'VESSEL FACTORS'!$A$2:$O$5,AF$5,FALSE)*0.0000011023*$M42*$N42*VLOOKUP($G42,'VESSEL FACTORS'!$A$16:$L$36,AF$5,FALSE)),($H42*VLOOKUP($F42,'VESSEL FACTORS'!$A$3:$O$5,AF$5,FALSE)*0.0000011023*$M42*$N42*($G42/100))))))))</f>
        <v>Enter vessel info</v>
      </c>
      <c r="AG42" s="76" t="str">
        <f>IF(OR($D42=" ",$E42=" ",$F42=" "),"Enter vessel info",IF(T($H42)&lt;&gt;"","Enter Activity",IF(OR($M42=0,$N42=0),"Enter Run Time",IF((VLOOKUP($F42,'VESSEL FACTORS'!$A$3:$O$5,AG$5,FALSE))="N/A","--",IF($G42=" ",IF(ISERROR(SEARCH("Aux",$E42,1)),($H42*VLOOKUP($F42,'VESSEL FACTORS'!$A$2:$O$5,AG$5,FALSE)*0.0000011023*$M42*$N42*0.82),($H42*VLOOKUP($F42,'VESSEL FACTORS'!$A$2:$O$5,AG$5,FALSE)*0.0000011023*$M42*$N42*1)),IF($G42&lt;21,($H42*VLOOKUP($F42,'VESSEL FACTORS'!$A$2:$O$5,AG$5,FALSE)*0.0000011023*$M42*$N42*VLOOKUP($G42,'VESSEL FACTORS'!$A$16:$L$36,AG$5,FALSE)),($H42*VLOOKUP($F42,'VESSEL FACTORS'!$A$3:$O$5,AG$5,FALSE)*0.0000011023*$M42*$N42*($G42/100))))))))</f>
        <v>Enter vessel info</v>
      </c>
      <c r="AH42" s="76" t="str">
        <f>IF(OR($D42=" ",$E42=" ",$F42=" "),"Enter vessel info",IF(T($H42)&lt;&gt;"","Enter Activity",IF(OR($M42=0,$N42=0),"Enter Run Time",IF((VLOOKUP($F42,'VESSEL FACTORS'!$A$3:$O$5,AH$5,FALSE))="N/A","--",IF($G42=" ",IF(ISERROR(SEARCH("Aux",$E42,1)),($H42*VLOOKUP($F42,'VESSEL FACTORS'!$A$2:$O$5,AH$5,FALSE)*0.0000011023*$M42*$N42*0.82),($H42*VLOOKUP($F42,'VESSEL FACTORS'!$A$2:$O$5,AH$5,FALSE)*0.0000011023*$M42*$N42*1)),IF($G42&lt;21,($H42*VLOOKUP($F42,'VESSEL FACTORS'!$A$2:$O$5,AH$5,FALSE)*0.0000011023*$M42*$N42*VLOOKUP($G42,'VESSEL FACTORS'!$A$16:$L$36,AH$5,FALSE)),($H42*VLOOKUP($F42,'VESSEL FACTORS'!$A$3:$O$5,AH$5,FALSE)*0.0000011023*$M42*$N42*($G42/100))))))))</f>
        <v>Enter vessel info</v>
      </c>
      <c r="AI42" s="76" t="str">
        <f>IF(OR($D42=" ",$E42=" ",$F42=" "),"Enter vessel info",IF(T($H42)&lt;&gt;"","Enter Activity",IF(OR($M42=0,$N42=0),"Enter Run Time",IF((VLOOKUP($F42,'VESSEL FACTORS'!$A$3:$O$5,AI$5,FALSE))="N/A","--",IF($G42=" ",IF(ISERROR(SEARCH("Aux",$E42,1)),($H42*VLOOKUP($F42,'VESSEL FACTORS'!$A$2:$O$5,AI$5,FALSE)*0.0000011023*$M42*$N42*0.82),($H42*VLOOKUP($F42,'VESSEL FACTORS'!$A$2:$O$5,AI$5,FALSE)*0.0000011023*$M42*$N42*1)),IF($G42&lt;21,($H42*VLOOKUP($F42,'VESSEL FACTORS'!$A$2:$O$5,AI$5,FALSE)*0.0000011023*$M42*$N42*VLOOKUP($G42,'VESSEL FACTORS'!$A$16:$L$36,AI$5,FALSE)),($H42*VLOOKUP($F42,'VESSEL FACTORS'!$A$3:$O$5,AI$5,FALSE)*0.0000011023*$M42*$N42*($G42/100))))))))</f>
        <v>Enter vessel info</v>
      </c>
      <c r="AJ42" s="76" t="str">
        <f>IF(OR($D42=" ",$E42=" ",$F42=" "),"Enter vessel info",IF(T($H42)&lt;&gt;"","Enter Activity",IF(OR($M42=0,$N42=0),"Enter Run Time",IF((VLOOKUP($F42,'VESSEL FACTORS'!$A$3:$O$5,AJ$5,FALSE))="N/A","--",IF($G42=" ",IF(ISERROR(SEARCH("Aux",$E42,1)),($H42*VLOOKUP($F42,'VESSEL FACTORS'!$A$2:$O$5,AJ$5,FALSE)*0.0000011023*$M42*$N42*0.82),($H42*VLOOKUP($F42,'VESSEL FACTORS'!$A$2:$O$5,AJ$5,FALSE)*0.0000011023*$M42*$N42*1)),IF($G42&lt;21,($H42*VLOOKUP($F42,'VESSEL FACTORS'!$A$2:$O$5,AJ$5,FALSE)*0.0000011023*$M42*$N42*VLOOKUP($G42,'VESSEL FACTORS'!$A$16:$L$36,AJ$5,FALSE)),($H42*VLOOKUP($F42,'VESSEL FACTORS'!$A$3:$O$5,AJ$5,FALSE)*0.0000011023*$M42*$N42*($G42/100))))))))</f>
        <v>Enter vessel info</v>
      </c>
      <c r="AK42" s="76" t="str">
        <f>IF(OR($D42=" ",$E42=" ",$F42=" "),"Enter vessel info",IF(T($H42)&lt;&gt;"","Enter Activity",IF(OR($M42=0,$N42=0),"Enter Run Time",IF((VLOOKUP($F42,'VESSEL FACTORS'!$A$3:$O$5,AK$5,FALSE))="N/A","--",IF($G42=" ",IF(ISERROR(SEARCH("Aux",$E42,1)),($H42*VLOOKUP($F42,'VESSEL FACTORS'!$A$2:$O$5,AK$5,FALSE)*0.0000011023*$M42*$N42*0.82),($H42*VLOOKUP($F42,'VESSEL FACTORS'!$A$2:$O$5,AK$5,FALSE)*0.0000011023*$M42*$N42*1)),IF($G42&lt;21,($H42*VLOOKUP($F42,'VESSEL FACTORS'!$A$2:$O$5,AK$5,FALSE)*0.0000011023*$M42*$N42*VLOOKUP($G42,'VESSEL FACTORS'!$A$16:$L$36,AK$5,FALSE)),($H42*VLOOKUP($F42,'VESSEL FACTORS'!$A$3:$O$5,AK$5,FALSE)*0.0000011023*$M42*$N42*($G42/100))))))))</f>
        <v>Enter vessel info</v>
      </c>
      <c r="AL42" s="67" t="str">
        <f>IF(OR($D42=" ",$E42=" ",$F42=" "),"Enter vessel info",IF(T($H42)&lt;&gt;"","Enter Activity",IF(OR($M42=0,$N42=0),"Enter Run Time",IF((VLOOKUP($F42,'VESSEL FACTORS'!$A$3:$O$5,AL$5,FALSE))="N/A","--",IF($G42=" ",IF(ISERROR(SEARCH("Aux",$E42,1)),($H42*VLOOKUP($F42,'VESSEL FACTORS'!$A$2:$O$5,AL$5,FALSE)*0.0000011023*$M42*$N42*0.82),($H42*VLOOKUP($F42,'VESSEL FACTORS'!$A$2:$O$5,AL$5,FALSE)*0.0000011023*$M42*$N42*1)),IF($G42&lt;21,($H42*VLOOKUP($F42,'VESSEL FACTORS'!$A$2:$O$5,AL$5,FALSE)*0.0000011023*$M42*$N42*VLOOKUP($G42,'VESSEL FACTORS'!$A$16:$L$36,AL$5,FALSE)),($H42*VLOOKUP($F42,'VESSEL FACTORS'!$A$3:$O$5,AL$5,FALSE)*0.0000011023*$M42*$N42*($G42/100))))))))</f>
        <v>Enter vessel info</v>
      </c>
      <c r="AM42" s="73"/>
      <c r="AO42" s="74">
        <f>MONTH(EMISSIONS_1!P42)-MONTH(EMISSIONS_1!O42)+1</f>
        <v>1</v>
      </c>
      <c r="AP42" s="335">
        <f t="shared" si="55"/>
        <v>0</v>
      </c>
      <c r="AQ42" s="336">
        <f t="shared" si="55"/>
        <v>0</v>
      </c>
      <c r="AR42" s="336">
        <f t="shared" si="55"/>
        <v>0</v>
      </c>
      <c r="AS42" s="336">
        <f t="shared" si="55"/>
        <v>0</v>
      </c>
      <c r="AT42" s="336">
        <f t="shared" si="55"/>
        <v>0</v>
      </c>
      <c r="AU42" s="336">
        <f t="shared" si="55"/>
        <v>0</v>
      </c>
      <c r="AV42" s="336">
        <f t="shared" si="55"/>
        <v>0</v>
      </c>
      <c r="AW42" s="336">
        <f t="shared" si="55"/>
        <v>0</v>
      </c>
      <c r="AX42" s="336">
        <f t="shared" si="55"/>
        <v>0</v>
      </c>
      <c r="AY42" s="336">
        <f t="shared" si="55"/>
        <v>0</v>
      </c>
      <c r="AZ42" s="336">
        <f t="shared" si="55"/>
        <v>0</v>
      </c>
      <c r="BA42" s="337">
        <f t="shared" si="55"/>
        <v>0</v>
      </c>
      <c r="BB42" s="335">
        <f t="shared" si="45"/>
        <v>0</v>
      </c>
      <c r="BC42" s="336">
        <f t="shared" si="45"/>
        <v>0</v>
      </c>
      <c r="BD42" s="336">
        <f t="shared" si="45"/>
        <v>0</v>
      </c>
      <c r="BE42" s="336">
        <f t="shared" si="45"/>
        <v>0</v>
      </c>
      <c r="BF42" s="336">
        <f t="shared" si="45"/>
        <v>0</v>
      </c>
      <c r="BG42" s="336">
        <f t="shared" si="45"/>
        <v>0</v>
      </c>
      <c r="BH42" s="336">
        <f t="shared" si="45"/>
        <v>0</v>
      </c>
      <c r="BI42" s="336">
        <f t="shared" si="45"/>
        <v>0</v>
      </c>
      <c r="BJ42" s="336">
        <f t="shared" si="45"/>
        <v>0</v>
      </c>
      <c r="BK42" s="336">
        <f t="shared" si="45"/>
        <v>0</v>
      </c>
      <c r="BL42" s="336">
        <f t="shared" si="45"/>
        <v>0</v>
      </c>
      <c r="BM42" s="337">
        <f t="shared" si="45"/>
        <v>0</v>
      </c>
      <c r="BN42" s="335">
        <f t="shared" si="46"/>
        <v>0</v>
      </c>
      <c r="BO42" s="336">
        <f t="shared" si="46"/>
        <v>0</v>
      </c>
      <c r="BP42" s="336">
        <f t="shared" si="46"/>
        <v>0</v>
      </c>
      <c r="BQ42" s="336">
        <f t="shared" si="46"/>
        <v>0</v>
      </c>
      <c r="BR42" s="336">
        <f t="shared" si="46"/>
        <v>0</v>
      </c>
      <c r="BS42" s="336">
        <f t="shared" si="46"/>
        <v>0</v>
      </c>
      <c r="BT42" s="336">
        <f t="shared" si="46"/>
        <v>0</v>
      </c>
      <c r="BU42" s="336">
        <f t="shared" si="46"/>
        <v>0</v>
      </c>
      <c r="BV42" s="336">
        <f t="shared" si="46"/>
        <v>0</v>
      </c>
      <c r="BW42" s="336">
        <f t="shared" si="46"/>
        <v>0</v>
      </c>
      <c r="BX42" s="336">
        <f t="shared" si="46"/>
        <v>0</v>
      </c>
      <c r="BY42" s="337">
        <f t="shared" si="46"/>
        <v>0</v>
      </c>
      <c r="BZ42" s="335">
        <f t="shared" si="47"/>
        <v>0</v>
      </c>
      <c r="CA42" s="336">
        <f t="shared" si="47"/>
        <v>0</v>
      </c>
      <c r="CB42" s="336">
        <f t="shared" si="47"/>
        <v>0</v>
      </c>
      <c r="CC42" s="336">
        <f t="shared" si="47"/>
        <v>0</v>
      </c>
      <c r="CD42" s="336">
        <f t="shared" si="47"/>
        <v>0</v>
      </c>
      <c r="CE42" s="336">
        <f t="shared" si="47"/>
        <v>0</v>
      </c>
      <c r="CF42" s="336">
        <f t="shared" si="47"/>
        <v>0</v>
      </c>
      <c r="CG42" s="336">
        <f t="shared" si="47"/>
        <v>0</v>
      </c>
      <c r="CH42" s="336">
        <f t="shared" si="47"/>
        <v>0</v>
      </c>
      <c r="CI42" s="336">
        <f t="shared" si="47"/>
        <v>0</v>
      </c>
      <c r="CJ42" s="336">
        <f t="shared" si="47"/>
        <v>0</v>
      </c>
      <c r="CK42" s="337">
        <f t="shared" si="47"/>
        <v>0</v>
      </c>
      <c r="CL42" s="335">
        <f t="shared" si="48"/>
        <v>0</v>
      </c>
      <c r="CM42" s="336">
        <f t="shared" si="48"/>
        <v>0</v>
      </c>
      <c r="CN42" s="336">
        <f t="shared" si="48"/>
        <v>0</v>
      </c>
      <c r="CO42" s="336">
        <f t="shared" si="48"/>
        <v>0</v>
      </c>
      <c r="CP42" s="336">
        <f t="shared" si="48"/>
        <v>0</v>
      </c>
      <c r="CQ42" s="336">
        <f t="shared" si="48"/>
        <v>0</v>
      </c>
      <c r="CR42" s="336">
        <f t="shared" si="48"/>
        <v>0</v>
      </c>
      <c r="CS42" s="336">
        <f t="shared" si="48"/>
        <v>0</v>
      </c>
      <c r="CT42" s="336">
        <f t="shared" si="48"/>
        <v>0</v>
      </c>
      <c r="CU42" s="336">
        <f t="shared" si="48"/>
        <v>0</v>
      </c>
      <c r="CV42" s="336">
        <f t="shared" si="48"/>
        <v>0</v>
      </c>
      <c r="CW42" s="337">
        <f t="shared" si="48"/>
        <v>0</v>
      </c>
      <c r="CX42" s="335">
        <f t="shared" si="49"/>
        <v>0</v>
      </c>
      <c r="CY42" s="336">
        <f t="shared" si="49"/>
        <v>0</v>
      </c>
      <c r="CZ42" s="336">
        <f t="shared" si="49"/>
        <v>0</v>
      </c>
      <c r="DA42" s="336">
        <f t="shared" si="49"/>
        <v>0</v>
      </c>
      <c r="DB42" s="336">
        <f t="shared" si="49"/>
        <v>0</v>
      </c>
      <c r="DC42" s="336">
        <f t="shared" si="49"/>
        <v>0</v>
      </c>
      <c r="DD42" s="336">
        <f t="shared" si="49"/>
        <v>0</v>
      </c>
      <c r="DE42" s="336">
        <f t="shared" si="49"/>
        <v>0</v>
      </c>
      <c r="DF42" s="336">
        <f t="shared" si="49"/>
        <v>0</v>
      </c>
      <c r="DG42" s="336">
        <f t="shared" si="49"/>
        <v>0</v>
      </c>
      <c r="DH42" s="336">
        <f t="shared" si="49"/>
        <v>0</v>
      </c>
      <c r="DI42" s="337">
        <f t="shared" si="49"/>
        <v>0</v>
      </c>
      <c r="DJ42" s="335">
        <f t="shared" si="50"/>
        <v>0</v>
      </c>
      <c r="DK42" s="336">
        <f t="shared" si="50"/>
        <v>0</v>
      </c>
      <c r="DL42" s="336">
        <f t="shared" si="50"/>
        <v>0</v>
      </c>
      <c r="DM42" s="336">
        <f t="shared" si="50"/>
        <v>0</v>
      </c>
      <c r="DN42" s="336">
        <f t="shared" si="50"/>
        <v>0</v>
      </c>
      <c r="DO42" s="336">
        <f t="shared" si="50"/>
        <v>0</v>
      </c>
      <c r="DP42" s="336">
        <f t="shared" si="50"/>
        <v>0</v>
      </c>
      <c r="DQ42" s="336">
        <f t="shared" si="50"/>
        <v>0</v>
      </c>
      <c r="DR42" s="336">
        <f t="shared" si="50"/>
        <v>0</v>
      </c>
      <c r="DS42" s="336">
        <f t="shared" si="50"/>
        <v>0</v>
      </c>
      <c r="DT42" s="336">
        <f t="shared" si="50"/>
        <v>0</v>
      </c>
      <c r="DU42" s="337">
        <f t="shared" si="50"/>
        <v>0</v>
      </c>
      <c r="DV42" s="335">
        <f t="shared" si="51"/>
        <v>0</v>
      </c>
      <c r="DW42" s="336">
        <f t="shared" si="51"/>
        <v>0</v>
      </c>
      <c r="DX42" s="336">
        <f t="shared" si="51"/>
        <v>0</v>
      </c>
      <c r="DY42" s="336">
        <f t="shared" si="51"/>
        <v>0</v>
      </c>
      <c r="DZ42" s="336">
        <f t="shared" si="51"/>
        <v>0</v>
      </c>
      <c r="EA42" s="336">
        <f t="shared" si="51"/>
        <v>0</v>
      </c>
      <c r="EB42" s="336">
        <f t="shared" si="51"/>
        <v>0</v>
      </c>
      <c r="EC42" s="336">
        <f t="shared" si="51"/>
        <v>0</v>
      </c>
      <c r="ED42" s="336">
        <f t="shared" si="51"/>
        <v>0</v>
      </c>
      <c r="EE42" s="336">
        <f t="shared" si="51"/>
        <v>0</v>
      </c>
      <c r="EF42" s="336">
        <f t="shared" si="51"/>
        <v>0</v>
      </c>
      <c r="EG42" s="337">
        <f t="shared" si="51"/>
        <v>0</v>
      </c>
      <c r="EH42" s="335">
        <f t="shared" si="52"/>
        <v>0</v>
      </c>
      <c r="EI42" s="336">
        <f t="shared" si="52"/>
        <v>0</v>
      </c>
      <c r="EJ42" s="336">
        <f t="shared" si="52"/>
        <v>0</v>
      </c>
      <c r="EK42" s="336">
        <f t="shared" si="52"/>
        <v>0</v>
      </c>
      <c r="EL42" s="336">
        <f t="shared" si="52"/>
        <v>0</v>
      </c>
      <c r="EM42" s="336">
        <f t="shared" si="52"/>
        <v>0</v>
      </c>
      <c r="EN42" s="336">
        <f t="shared" si="52"/>
        <v>0</v>
      </c>
      <c r="EO42" s="336">
        <f t="shared" si="52"/>
        <v>0</v>
      </c>
      <c r="EP42" s="336">
        <f t="shared" si="52"/>
        <v>0</v>
      </c>
      <c r="EQ42" s="336">
        <f t="shared" si="52"/>
        <v>0</v>
      </c>
      <c r="ER42" s="336">
        <f t="shared" si="52"/>
        <v>0</v>
      </c>
      <c r="ES42" s="337">
        <f t="shared" si="52"/>
        <v>0</v>
      </c>
      <c r="ET42" s="335">
        <f t="shared" si="53"/>
        <v>0</v>
      </c>
      <c r="EU42" s="336">
        <f t="shared" si="53"/>
        <v>0</v>
      </c>
      <c r="EV42" s="336">
        <f t="shared" si="53"/>
        <v>0</v>
      </c>
      <c r="EW42" s="336">
        <f t="shared" si="53"/>
        <v>0</v>
      </c>
      <c r="EX42" s="336">
        <f t="shared" si="53"/>
        <v>0</v>
      </c>
      <c r="EY42" s="336">
        <f t="shared" si="53"/>
        <v>0</v>
      </c>
      <c r="EZ42" s="336">
        <f t="shared" si="53"/>
        <v>0</v>
      </c>
      <c r="FA42" s="336">
        <f t="shared" si="53"/>
        <v>0</v>
      </c>
      <c r="FB42" s="336">
        <f t="shared" si="53"/>
        <v>0</v>
      </c>
      <c r="FC42" s="336">
        <f t="shared" si="53"/>
        <v>0</v>
      </c>
      <c r="FD42" s="336">
        <f t="shared" si="53"/>
        <v>0</v>
      </c>
      <c r="FE42" s="337">
        <f t="shared" si="53"/>
        <v>0</v>
      </c>
      <c r="FF42" s="335">
        <f t="shared" si="54"/>
        <v>0</v>
      </c>
      <c r="FG42" s="336">
        <f t="shared" si="54"/>
        <v>0</v>
      </c>
      <c r="FH42" s="336">
        <f t="shared" si="54"/>
        <v>0</v>
      </c>
      <c r="FI42" s="336">
        <f t="shared" si="54"/>
        <v>0</v>
      </c>
      <c r="FJ42" s="336">
        <f t="shared" si="54"/>
        <v>0</v>
      </c>
      <c r="FK42" s="336">
        <f t="shared" si="54"/>
        <v>0</v>
      </c>
      <c r="FL42" s="336">
        <f t="shared" si="54"/>
        <v>0</v>
      </c>
      <c r="FM42" s="336">
        <f t="shared" si="54"/>
        <v>0</v>
      </c>
      <c r="FN42" s="336">
        <f t="shared" si="54"/>
        <v>0</v>
      </c>
      <c r="FO42" s="336">
        <f t="shared" si="54"/>
        <v>0</v>
      </c>
      <c r="FP42" s="336">
        <f t="shared" si="54"/>
        <v>0</v>
      </c>
      <c r="FQ42" s="337">
        <f t="shared" si="54"/>
        <v>0</v>
      </c>
    </row>
    <row r="43" spans="1:173" ht="12.75" customHeight="1" x14ac:dyDescent="0.2">
      <c r="A43" s="74" t="str">
        <f t="shared" si="21"/>
        <v xml:space="preserve"> - </v>
      </c>
      <c r="B43" s="112"/>
      <c r="C43" s="171" t="s">
        <v>305</v>
      </c>
      <c r="D43" s="366" t="str">
        <f>IF(ISBLANK(EMISSIONS_3!D43), " ", EMISSIONS_3!D43)</f>
        <v xml:space="preserve"> </v>
      </c>
      <c r="E43" s="366" t="str">
        <f>IF(ISBLANK(EMISSIONS_3!E43), " ", EMISSIONS_3!E43)</f>
        <v xml:space="preserve"> </v>
      </c>
      <c r="F43" s="366" t="str">
        <f>IF(ISBLANK(EMISSIONS_3!F43), " ", EMISSIONS_3!F43)</f>
        <v xml:space="preserve"> </v>
      </c>
      <c r="G43" s="367"/>
      <c r="H43" s="368"/>
      <c r="I43" s="33" t="s">
        <v>299</v>
      </c>
      <c r="J43" s="367"/>
      <c r="K43" s="33">
        <f t="shared" si="35"/>
        <v>1</v>
      </c>
      <c r="L43" s="33">
        <f t="shared" si="23"/>
        <v>0</v>
      </c>
      <c r="M43" s="367">
        <v>0</v>
      </c>
      <c r="N43" s="373">
        <v>0</v>
      </c>
      <c r="O43" s="303"/>
      <c r="P43" s="301"/>
      <c r="Q43" s="73" t="str">
        <f t="shared" si="36"/>
        <v>Enter vessel info</v>
      </c>
      <c r="R43" s="79" t="str">
        <f t="shared" si="37"/>
        <v>Enter vessel info</v>
      </c>
      <c r="S43" s="79" t="str">
        <f t="shared" si="38"/>
        <v>Enter vessel info</v>
      </c>
      <c r="T43" s="79" t="str">
        <f t="shared" si="39"/>
        <v>Enter vessel info</v>
      </c>
      <c r="U43" s="79" t="str">
        <f t="shared" si="40"/>
        <v>Enter vessel info</v>
      </c>
      <c r="V43" s="79" t="str">
        <f t="shared" si="41"/>
        <v>Enter vessel info</v>
      </c>
      <c r="W43" s="79" t="str">
        <f t="shared" si="42"/>
        <v>Enter vessel info</v>
      </c>
      <c r="X43" s="79" t="str">
        <f t="shared" si="43"/>
        <v>Enter vessel info</v>
      </c>
      <c r="Y43" s="78" t="s">
        <v>115</v>
      </c>
      <c r="Z43" s="79" t="s">
        <v>115</v>
      </c>
      <c r="AA43" s="82" t="s">
        <v>115</v>
      </c>
      <c r="AB43" s="76" t="str">
        <f>IF(OR($D43=" ",$E43=" ",$F43=" "),"Enter vessel info",IF(T($H43)&lt;&gt;"","Enter Activity",IF(OR($M43=0,$N43=0),"Enter Run Time",IF((VLOOKUP($F43,'VESSEL FACTORS'!$A$3:$O$5,AB$5,FALSE))="N/A","--",IF($G43=" ",IF(ISERROR(SEARCH("Aux",$E43,1)),($H43*VLOOKUP($F43,'VESSEL FACTORS'!$A$2:$O$5,AB$5,FALSE)*0.0000011023*$M43*$N43*0.82),($H43*VLOOKUP($F43,'VESSEL FACTORS'!$A$2:$O$5,AB$5,FALSE)*0.0000011023*$M43*$N43*1)),IF($G43&lt;21,($H43*VLOOKUP($F43,'VESSEL FACTORS'!$A$2:$O$5,AB$5,FALSE)*0.0000011023*$M43*$N43*VLOOKUP($G43,'VESSEL FACTORS'!$A$16:$L$36,AB$5,FALSE)),($H43*VLOOKUP($F43,'VESSEL FACTORS'!$A$3:$O$5,AB$5,FALSE)*0.0000011023*$M43*$N43*($G43/100))))))))</f>
        <v>Enter vessel info</v>
      </c>
      <c r="AC43" s="76" t="str">
        <f>IF(OR($D43=" ",$E43=" ",$F43=" "),"Enter vessel info",IF(T($H43)&lt;&gt;"","Enter Activity",IF(OR($M43=0,$N43=0),"Enter Run Time",IF((VLOOKUP($F43,'VESSEL FACTORS'!$A$3:$O$5,AC$5,FALSE))="N/A","--",IF($G43=" ",IF(ISERROR(SEARCH("Aux",$E43,1)),($H43*VLOOKUP($F43,'VESSEL FACTORS'!$A$2:$O$5,AC$5,FALSE)*0.0000011023*$M43*$N43*0.82),($H43*VLOOKUP($F43,'VESSEL FACTORS'!$A$2:$O$5,AC$5,FALSE)*0.0000011023*$M43*$N43*1)),IF($G43&lt;21,($H43*VLOOKUP($F43,'VESSEL FACTORS'!$A$2:$O$5,AC$5,FALSE)*0.0000011023*$M43*$N43*VLOOKUP($G43,'VESSEL FACTORS'!$A$16:$L$36,AC$5,FALSE)),($H43*VLOOKUP($F43,'VESSEL FACTORS'!$A$3:$O$5,AC$5,FALSE)*0.0000011023*$M43*$N43*($G43/100))))))))</f>
        <v>Enter vessel info</v>
      </c>
      <c r="AD43" s="76" t="str">
        <f>IF(OR($D43=" ",$E43=" ",$F43=" "),"Enter vessel info",IF(T($H43)&lt;&gt;"","Enter Activity",IF(OR($M43=0,$N43=0),"Enter Run Time",IF((VLOOKUP($F43,'VESSEL FACTORS'!$A$3:$O$5,AD$5,FALSE))="N/A","--",IF($G43=" ",IF(ISERROR(SEARCH("Aux",$E43,1)),($H43*VLOOKUP($F43,'VESSEL FACTORS'!$A$2:$O$5,AD$5,FALSE)*0.0000011023*$M43*$N43*0.82),($H43*VLOOKUP($F43,'VESSEL FACTORS'!$A$2:$O$5,AD$5,FALSE)*0.0000011023*$M43*$N43*1)),IF($G43&lt;21,($H43*VLOOKUP($F43,'VESSEL FACTORS'!$A$2:$O$5,AD$5,FALSE)*0.0000011023*$M43*$N43*VLOOKUP($G43,'VESSEL FACTORS'!$A$16:$L$36,AD$5,FALSE)),($H43*VLOOKUP($F43,'VESSEL FACTORS'!$A$3:$O$5,AD$5,FALSE)*0.0000011023*$M43*$N43*($G43/100))))))))</f>
        <v>Enter vessel info</v>
      </c>
      <c r="AE43" s="76" t="str">
        <f>IF(OR($D43=" ",$E43=" ",$F43=" "),"Enter vessel info",IF(T($H43)&lt;&gt;"","Enter Activity",IF(OR($M43=0,$N43=0),"Enter Run Time",IF((VLOOKUP($F43,'VESSEL FACTORS'!$A$3:$O$5,AE$5,FALSE))="N/A","--",IF($G43=" ",IF(ISERROR(SEARCH("Aux",$E43,1)),($H43*VLOOKUP($F43,'VESSEL FACTORS'!$A$2:$O$5,AE$5,FALSE)*0.0000011023*$M43*$N43*0.82),($H43*VLOOKUP($F43,'VESSEL FACTORS'!$A$2:$O$5,AE$5,FALSE)*0.0000011023*$M43*$N43*1)),IF($G43&lt;21,($H43*VLOOKUP($F43,'VESSEL FACTORS'!$A$2:$O$5,AE$5,FALSE)*0.0000011023*$M43*$N43*VLOOKUP($G43,'VESSEL FACTORS'!$A$16:$L$36,AE$5,FALSE)),($H43*VLOOKUP($F43,'VESSEL FACTORS'!$A$3:$O$5,AE$5,FALSE)*0.0000011023*$M43*$N43*($G43/100))))))))</f>
        <v>Enter vessel info</v>
      </c>
      <c r="AF43" s="76" t="str">
        <f>IF(OR($D43=" ",$E43=" ",$F43=" "),"Enter vessel info",IF(T($H43)&lt;&gt;"","Enter Activity",IF(OR($M43=0,$N43=0),"Enter Run Time",IF((VLOOKUP($F43,'VESSEL FACTORS'!$A$3:$O$5,AF$5,FALSE))="N/A","--",IF($G43=" ",IF(ISERROR(SEARCH("Aux",$E43,1)),($H43*VLOOKUP($F43,'VESSEL FACTORS'!$A$2:$O$5,AF$5,FALSE)*0.0000011023*$M43*$N43*0.82),($H43*VLOOKUP($F43,'VESSEL FACTORS'!$A$2:$O$5,AF$5,FALSE)*0.0000011023*$M43*$N43*1)),IF($G43&lt;21,($H43*VLOOKUP($F43,'VESSEL FACTORS'!$A$2:$O$5,AF$5,FALSE)*0.0000011023*$M43*$N43*VLOOKUP($G43,'VESSEL FACTORS'!$A$16:$L$36,AF$5,FALSE)),($H43*VLOOKUP($F43,'VESSEL FACTORS'!$A$3:$O$5,AF$5,FALSE)*0.0000011023*$M43*$N43*($G43/100))))))))</f>
        <v>Enter vessel info</v>
      </c>
      <c r="AG43" s="76" t="str">
        <f>IF(OR($D43=" ",$E43=" ",$F43=" "),"Enter vessel info",IF(T($H43)&lt;&gt;"","Enter Activity",IF(OR($M43=0,$N43=0),"Enter Run Time",IF((VLOOKUP($F43,'VESSEL FACTORS'!$A$3:$O$5,AG$5,FALSE))="N/A","--",IF($G43=" ",IF(ISERROR(SEARCH("Aux",$E43,1)),($H43*VLOOKUP($F43,'VESSEL FACTORS'!$A$2:$O$5,AG$5,FALSE)*0.0000011023*$M43*$N43*0.82),($H43*VLOOKUP($F43,'VESSEL FACTORS'!$A$2:$O$5,AG$5,FALSE)*0.0000011023*$M43*$N43*1)),IF($G43&lt;21,($H43*VLOOKUP($F43,'VESSEL FACTORS'!$A$2:$O$5,AG$5,FALSE)*0.0000011023*$M43*$N43*VLOOKUP($G43,'VESSEL FACTORS'!$A$16:$L$36,AG$5,FALSE)),($H43*VLOOKUP($F43,'VESSEL FACTORS'!$A$3:$O$5,AG$5,FALSE)*0.0000011023*$M43*$N43*($G43/100))))))))</f>
        <v>Enter vessel info</v>
      </c>
      <c r="AH43" s="76" t="str">
        <f>IF(OR($D43=" ",$E43=" ",$F43=" "),"Enter vessel info",IF(T($H43)&lt;&gt;"","Enter Activity",IF(OR($M43=0,$N43=0),"Enter Run Time",IF((VLOOKUP($F43,'VESSEL FACTORS'!$A$3:$O$5,AH$5,FALSE))="N/A","--",IF($G43=" ",IF(ISERROR(SEARCH("Aux",$E43,1)),($H43*VLOOKUP($F43,'VESSEL FACTORS'!$A$2:$O$5,AH$5,FALSE)*0.0000011023*$M43*$N43*0.82),($H43*VLOOKUP($F43,'VESSEL FACTORS'!$A$2:$O$5,AH$5,FALSE)*0.0000011023*$M43*$N43*1)),IF($G43&lt;21,($H43*VLOOKUP($F43,'VESSEL FACTORS'!$A$2:$O$5,AH$5,FALSE)*0.0000011023*$M43*$N43*VLOOKUP($G43,'VESSEL FACTORS'!$A$16:$L$36,AH$5,FALSE)),($H43*VLOOKUP($F43,'VESSEL FACTORS'!$A$3:$O$5,AH$5,FALSE)*0.0000011023*$M43*$N43*($G43/100))))))))</f>
        <v>Enter vessel info</v>
      </c>
      <c r="AI43" s="76" t="str">
        <f>IF(OR($D43=" ",$E43=" ",$F43=" "),"Enter vessel info",IF(T($H43)&lt;&gt;"","Enter Activity",IF(OR($M43=0,$N43=0),"Enter Run Time",IF((VLOOKUP($F43,'VESSEL FACTORS'!$A$3:$O$5,AI$5,FALSE))="N/A","--",IF($G43=" ",IF(ISERROR(SEARCH("Aux",$E43,1)),($H43*VLOOKUP($F43,'VESSEL FACTORS'!$A$2:$O$5,AI$5,FALSE)*0.0000011023*$M43*$N43*0.82),($H43*VLOOKUP($F43,'VESSEL FACTORS'!$A$2:$O$5,AI$5,FALSE)*0.0000011023*$M43*$N43*1)),IF($G43&lt;21,($H43*VLOOKUP($F43,'VESSEL FACTORS'!$A$2:$O$5,AI$5,FALSE)*0.0000011023*$M43*$N43*VLOOKUP($G43,'VESSEL FACTORS'!$A$16:$L$36,AI$5,FALSE)),($H43*VLOOKUP($F43,'VESSEL FACTORS'!$A$3:$O$5,AI$5,FALSE)*0.0000011023*$M43*$N43*($G43/100))))))))</f>
        <v>Enter vessel info</v>
      </c>
      <c r="AJ43" s="76" t="str">
        <f>IF(OR($D43=" ",$E43=" ",$F43=" "),"Enter vessel info",IF(T($H43)&lt;&gt;"","Enter Activity",IF(OR($M43=0,$N43=0),"Enter Run Time",IF((VLOOKUP($F43,'VESSEL FACTORS'!$A$3:$O$5,AJ$5,FALSE))="N/A","--",IF($G43=" ",IF(ISERROR(SEARCH("Aux",$E43,1)),($H43*VLOOKUP($F43,'VESSEL FACTORS'!$A$2:$O$5,AJ$5,FALSE)*0.0000011023*$M43*$N43*0.82),($H43*VLOOKUP($F43,'VESSEL FACTORS'!$A$2:$O$5,AJ$5,FALSE)*0.0000011023*$M43*$N43*1)),IF($G43&lt;21,($H43*VLOOKUP($F43,'VESSEL FACTORS'!$A$2:$O$5,AJ$5,FALSE)*0.0000011023*$M43*$N43*VLOOKUP($G43,'VESSEL FACTORS'!$A$16:$L$36,AJ$5,FALSE)),($H43*VLOOKUP($F43,'VESSEL FACTORS'!$A$3:$O$5,AJ$5,FALSE)*0.0000011023*$M43*$N43*($G43/100))))))))</f>
        <v>Enter vessel info</v>
      </c>
      <c r="AK43" s="76" t="str">
        <f>IF(OR($D43=" ",$E43=" ",$F43=" "),"Enter vessel info",IF(T($H43)&lt;&gt;"","Enter Activity",IF(OR($M43=0,$N43=0),"Enter Run Time",IF((VLOOKUP($F43,'VESSEL FACTORS'!$A$3:$O$5,AK$5,FALSE))="N/A","--",IF($G43=" ",IF(ISERROR(SEARCH("Aux",$E43,1)),($H43*VLOOKUP($F43,'VESSEL FACTORS'!$A$2:$O$5,AK$5,FALSE)*0.0000011023*$M43*$N43*0.82),($H43*VLOOKUP($F43,'VESSEL FACTORS'!$A$2:$O$5,AK$5,FALSE)*0.0000011023*$M43*$N43*1)),IF($G43&lt;21,($H43*VLOOKUP($F43,'VESSEL FACTORS'!$A$2:$O$5,AK$5,FALSE)*0.0000011023*$M43*$N43*VLOOKUP($G43,'VESSEL FACTORS'!$A$16:$L$36,AK$5,FALSE)),($H43*VLOOKUP($F43,'VESSEL FACTORS'!$A$3:$O$5,AK$5,FALSE)*0.0000011023*$M43*$N43*($G43/100))))))))</f>
        <v>Enter vessel info</v>
      </c>
      <c r="AL43" s="67" t="str">
        <f>IF(OR($D43=" ",$E43=" ",$F43=" "),"Enter vessel info",IF(T($H43)&lt;&gt;"","Enter Activity",IF(OR($M43=0,$N43=0),"Enter Run Time",IF((VLOOKUP($F43,'VESSEL FACTORS'!$A$3:$O$5,AL$5,FALSE))="N/A","--",IF($G43=" ",IF(ISERROR(SEARCH("Aux",$E43,1)),($H43*VLOOKUP($F43,'VESSEL FACTORS'!$A$2:$O$5,AL$5,FALSE)*0.0000011023*$M43*$N43*0.82),($H43*VLOOKUP($F43,'VESSEL FACTORS'!$A$2:$O$5,AL$5,FALSE)*0.0000011023*$M43*$N43*1)),IF($G43&lt;21,($H43*VLOOKUP($F43,'VESSEL FACTORS'!$A$2:$O$5,AL$5,FALSE)*0.0000011023*$M43*$N43*VLOOKUP($G43,'VESSEL FACTORS'!$A$16:$L$36,AL$5,FALSE)),($H43*VLOOKUP($F43,'VESSEL FACTORS'!$A$3:$O$5,AL$5,FALSE)*0.0000011023*$M43*$N43*($G43/100))))))))</f>
        <v>Enter vessel info</v>
      </c>
      <c r="AM43" s="73"/>
      <c r="AO43" s="74">
        <f>MONTH(EMISSIONS_1!P43)-MONTH(EMISSIONS_1!O43)+1</f>
        <v>1</v>
      </c>
      <c r="AP43" s="335">
        <f t="shared" si="55"/>
        <v>0</v>
      </c>
      <c r="AQ43" s="336">
        <f t="shared" si="55"/>
        <v>0</v>
      </c>
      <c r="AR43" s="336">
        <f t="shared" si="55"/>
        <v>0</v>
      </c>
      <c r="AS43" s="336">
        <f t="shared" si="55"/>
        <v>0</v>
      </c>
      <c r="AT43" s="336">
        <f t="shared" si="55"/>
        <v>0</v>
      </c>
      <c r="AU43" s="336">
        <f t="shared" si="55"/>
        <v>0</v>
      </c>
      <c r="AV43" s="336">
        <f t="shared" si="55"/>
        <v>0</v>
      </c>
      <c r="AW43" s="336">
        <f t="shared" si="55"/>
        <v>0</v>
      </c>
      <c r="AX43" s="336">
        <f t="shared" si="55"/>
        <v>0</v>
      </c>
      <c r="AY43" s="336">
        <f t="shared" si="55"/>
        <v>0</v>
      </c>
      <c r="AZ43" s="336">
        <f t="shared" si="55"/>
        <v>0</v>
      </c>
      <c r="BA43" s="337">
        <f t="shared" si="55"/>
        <v>0</v>
      </c>
      <c r="BB43" s="335">
        <f t="shared" si="45"/>
        <v>0</v>
      </c>
      <c r="BC43" s="336">
        <f t="shared" si="45"/>
        <v>0</v>
      </c>
      <c r="BD43" s="336">
        <f t="shared" si="45"/>
        <v>0</v>
      </c>
      <c r="BE43" s="336">
        <f t="shared" si="45"/>
        <v>0</v>
      </c>
      <c r="BF43" s="336">
        <f t="shared" si="45"/>
        <v>0</v>
      </c>
      <c r="BG43" s="336">
        <f t="shared" si="45"/>
        <v>0</v>
      </c>
      <c r="BH43" s="336">
        <f t="shared" si="45"/>
        <v>0</v>
      </c>
      <c r="BI43" s="336">
        <f t="shared" si="45"/>
        <v>0</v>
      </c>
      <c r="BJ43" s="336">
        <f t="shared" si="45"/>
        <v>0</v>
      </c>
      <c r="BK43" s="336">
        <f t="shared" si="45"/>
        <v>0</v>
      </c>
      <c r="BL43" s="336">
        <f t="shared" si="45"/>
        <v>0</v>
      </c>
      <c r="BM43" s="337">
        <f t="shared" si="45"/>
        <v>0</v>
      </c>
      <c r="BN43" s="335">
        <f t="shared" si="46"/>
        <v>0</v>
      </c>
      <c r="BO43" s="336">
        <f t="shared" si="46"/>
        <v>0</v>
      </c>
      <c r="BP43" s="336">
        <f t="shared" si="46"/>
        <v>0</v>
      </c>
      <c r="BQ43" s="336">
        <f t="shared" si="46"/>
        <v>0</v>
      </c>
      <c r="BR43" s="336">
        <f t="shared" si="46"/>
        <v>0</v>
      </c>
      <c r="BS43" s="336">
        <f t="shared" si="46"/>
        <v>0</v>
      </c>
      <c r="BT43" s="336">
        <f t="shared" si="46"/>
        <v>0</v>
      </c>
      <c r="BU43" s="336">
        <f t="shared" si="46"/>
        <v>0</v>
      </c>
      <c r="BV43" s="336">
        <f t="shared" si="46"/>
        <v>0</v>
      </c>
      <c r="BW43" s="336">
        <f t="shared" si="46"/>
        <v>0</v>
      </c>
      <c r="BX43" s="336">
        <f t="shared" si="46"/>
        <v>0</v>
      </c>
      <c r="BY43" s="337">
        <f t="shared" si="46"/>
        <v>0</v>
      </c>
      <c r="BZ43" s="335">
        <f t="shared" si="47"/>
        <v>0</v>
      </c>
      <c r="CA43" s="336">
        <f t="shared" si="47"/>
        <v>0</v>
      </c>
      <c r="CB43" s="336">
        <f t="shared" si="47"/>
        <v>0</v>
      </c>
      <c r="CC43" s="336">
        <f t="shared" si="47"/>
        <v>0</v>
      </c>
      <c r="CD43" s="336">
        <f t="shared" si="47"/>
        <v>0</v>
      </c>
      <c r="CE43" s="336">
        <f t="shared" si="47"/>
        <v>0</v>
      </c>
      <c r="CF43" s="336">
        <f t="shared" si="47"/>
        <v>0</v>
      </c>
      <c r="CG43" s="336">
        <f t="shared" si="47"/>
        <v>0</v>
      </c>
      <c r="CH43" s="336">
        <f t="shared" si="47"/>
        <v>0</v>
      </c>
      <c r="CI43" s="336">
        <f t="shared" si="47"/>
        <v>0</v>
      </c>
      <c r="CJ43" s="336">
        <f t="shared" si="47"/>
        <v>0</v>
      </c>
      <c r="CK43" s="337">
        <f t="shared" si="47"/>
        <v>0</v>
      </c>
      <c r="CL43" s="335">
        <f t="shared" si="48"/>
        <v>0</v>
      </c>
      <c r="CM43" s="336">
        <f t="shared" si="48"/>
        <v>0</v>
      </c>
      <c r="CN43" s="336">
        <f t="shared" si="48"/>
        <v>0</v>
      </c>
      <c r="CO43" s="336">
        <f t="shared" si="48"/>
        <v>0</v>
      </c>
      <c r="CP43" s="336">
        <f t="shared" si="48"/>
        <v>0</v>
      </c>
      <c r="CQ43" s="336">
        <f t="shared" si="48"/>
        <v>0</v>
      </c>
      <c r="CR43" s="336">
        <f t="shared" si="48"/>
        <v>0</v>
      </c>
      <c r="CS43" s="336">
        <f t="shared" si="48"/>
        <v>0</v>
      </c>
      <c r="CT43" s="336">
        <f t="shared" si="48"/>
        <v>0</v>
      </c>
      <c r="CU43" s="336">
        <f t="shared" si="48"/>
        <v>0</v>
      </c>
      <c r="CV43" s="336">
        <f t="shared" si="48"/>
        <v>0</v>
      </c>
      <c r="CW43" s="337">
        <f t="shared" si="48"/>
        <v>0</v>
      </c>
      <c r="CX43" s="335">
        <f t="shared" si="49"/>
        <v>0</v>
      </c>
      <c r="CY43" s="336">
        <f t="shared" si="49"/>
        <v>0</v>
      </c>
      <c r="CZ43" s="336">
        <f t="shared" si="49"/>
        <v>0</v>
      </c>
      <c r="DA43" s="336">
        <f t="shared" si="49"/>
        <v>0</v>
      </c>
      <c r="DB43" s="336">
        <f t="shared" si="49"/>
        <v>0</v>
      </c>
      <c r="DC43" s="336">
        <f t="shared" si="49"/>
        <v>0</v>
      </c>
      <c r="DD43" s="336">
        <f t="shared" si="49"/>
        <v>0</v>
      </c>
      <c r="DE43" s="336">
        <f t="shared" si="49"/>
        <v>0</v>
      </c>
      <c r="DF43" s="336">
        <f t="shared" si="49"/>
        <v>0</v>
      </c>
      <c r="DG43" s="336">
        <f t="shared" si="49"/>
        <v>0</v>
      </c>
      <c r="DH43" s="336">
        <f t="shared" si="49"/>
        <v>0</v>
      </c>
      <c r="DI43" s="337">
        <f t="shared" si="49"/>
        <v>0</v>
      </c>
      <c r="DJ43" s="335">
        <f t="shared" si="50"/>
        <v>0</v>
      </c>
      <c r="DK43" s="336">
        <f t="shared" si="50"/>
        <v>0</v>
      </c>
      <c r="DL43" s="336">
        <f t="shared" si="50"/>
        <v>0</v>
      </c>
      <c r="DM43" s="336">
        <f t="shared" si="50"/>
        <v>0</v>
      </c>
      <c r="DN43" s="336">
        <f t="shared" si="50"/>
        <v>0</v>
      </c>
      <c r="DO43" s="336">
        <f t="shared" si="50"/>
        <v>0</v>
      </c>
      <c r="DP43" s="336">
        <f t="shared" si="50"/>
        <v>0</v>
      </c>
      <c r="DQ43" s="336">
        <f t="shared" si="50"/>
        <v>0</v>
      </c>
      <c r="DR43" s="336">
        <f t="shared" si="50"/>
        <v>0</v>
      </c>
      <c r="DS43" s="336">
        <f t="shared" si="50"/>
        <v>0</v>
      </c>
      <c r="DT43" s="336">
        <f t="shared" si="50"/>
        <v>0</v>
      </c>
      <c r="DU43" s="337">
        <f t="shared" si="50"/>
        <v>0</v>
      </c>
      <c r="DV43" s="335">
        <f t="shared" si="51"/>
        <v>0</v>
      </c>
      <c r="DW43" s="336">
        <f t="shared" si="51"/>
        <v>0</v>
      </c>
      <c r="DX43" s="336">
        <f t="shared" si="51"/>
        <v>0</v>
      </c>
      <c r="DY43" s="336">
        <f t="shared" si="51"/>
        <v>0</v>
      </c>
      <c r="DZ43" s="336">
        <f t="shared" si="51"/>
        <v>0</v>
      </c>
      <c r="EA43" s="336">
        <f t="shared" si="51"/>
        <v>0</v>
      </c>
      <c r="EB43" s="336">
        <f t="shared" si="51"/>
        <v>0</v>
      </c>
      <c r="EC43" s="336">
        <f t="shared" si="51"/>
        <v>0</v>
      </c>
      <c r="ED43" s="336">
        <f t="shared" si="51"/>
        <v>0</v>
      </c>
      <c r="EE43" s="336">
        <f t="shared" si="51"/>
        <v>0</v>
      </c>
      <c r="EF43" s="336">
        <f t="shared" si="51"/>
        <v>0</v>
      </c>
      <c r="EG43" s="337">
        <f t="shared" si="51"/>
        <v>0</v>
      </c>
      <c r="EH43" s="335">
        <f t="shared" si="52"/>
        <v>0</v>
      </c>
      <c r="EI43" s="336">
        <f t="shared" si="52"/>
        <v>0</v>
      </c>
      <c r="EJ43" s="336">
        <f t="shared" si="52"/>
        <v>0</v>
      </c>
      <c r="EK43" s="336">
        <f t="shared" si="52"/>
        <v>0</v>
      </c>
      <c r="EL43" s="336">
        <f t="shared" si="52"/>
        <v>0</v>
      </c>
      <c r="EM43" s="336">
        <f t="shared" si="52"/>
        <v>0</v>
      </c>
      <c r="EN43" s="336">
        <f t="shared" si="52"/>
        <v>0</v>
      </c>
      <c r="EO43" s="336">
        <f t="shared" si="52"/>
        <v>0</v>
      </c>
      <c r="EP43" s="336">
        <f t="shared" si="52"/>
        <v>0</v>
      </c>
      <c r="EQ43" s="336">
        <f t="shared" si="52"/>
        <v>0</v>
      </c>
      <c r="ER43" s="336">
        <f t="shared" si="52"/>
        <v>0</v>
      </c>
      <c r="ES43" s="337">
        <f t="shared" si="52"/>
        <v>0</v>
      </c>
      <c r="ET43" s="335">
        <f t="shared" si="53"/>
        <v>0</v>
      </c>
      <c r="EU43" s="336">
        <f t="shared" si="53"/>
        <v>0</v>
      </c>
      <c r="EV43" s="336">
        <f t="shared" si="53"/>
        <v>0</v>
      </c>
      <c r="EW43" s="336">
        <f t="shared" si="53"/>
        <v>0</v>
      </c>
      <c r="EX43" s="336">
        <f t="shared" si="53"/>
        <v>0</v>
      </c>
      <c r="EY43" s="336">
        <f t="shared" si="53"/>
        <v>0</v>
      </c>
      <c r="EZ43" s="336">
        <f t="shared" si="53"/>
        <v>0</v>
      </c>
      <c r="FA43" s="336">
        <f t="shared" si="53"/>
        <v>0</v>
      </c>
      <c r="FB43" s="336">
        <f t="shared" si="53"/>
        <v>0</v>
      </c>
      <c r="FC43" s="336">
        <f t="shared" si="53"/>
        <v>0</v>
      </c>
      <c r="FD43" s="336">
        <f t="shared" si="53"/>
        <v>0</v>
      </c>
      <c r="FE43" s="337">
        <f t="shared" si="53"/>
        <v>0</v>
      </c>
      <c r="FF43" s="335">
        <f t="shared" si="54"/>
        <v>0</v>
      </c>
      <c r="FG43" s="336">
        <f t="shared" si="54"/>
        <v>0</v>
      </c>
      <c r="FH43" s="336">
        <f t="shared" si="54"/>
        <v>0</v>
      </c>
      <c r="FI43" s="336">
        <f t="shared" si="54"/>
        <v>0</v>
      </c>
      <c r="FJ43" s="336">
        <f t="shared" si="54"/>
        <v>0</v>
      </c>
      <c r="FK43" s="336">
        <f t="shared" si="54"/>
        <v>0</v>
      </c>
      <c r="FL43" s="336">
        <f t="shared" si="54"/>
        <v>0</v>
      </c>
      <c r="FM43" s="336">
        <f t="shared" si="54"/>
        <v>0</v>
      </c>
      <c r="FN43" s="336">
        <f t="shared" si="54"/>
        <v>0</v>
      </c>
      <c r="FO43" s="336">
        <f t="shared" si="54"/>
        <v>0</v>
      </c>
      <c r="FP43" s="336">
        <f t="shared" si="54"/>
        <v>0</v>
      </c>
      <c r="FQ43" s="337">
        <f t="shared" si="54"/>
        <v>0</v>
      </c>
    </row>
    <row r="44" spans="1:173" ht="12.75" customHeight="1" x14ac:dyDescent="0.2">
      <c r="A44" s="251"/>
      <c r="B44" s="252"/>
      <c r="C44" s="253"/>
      <c r="D44" s="254"/>
      <c r="E44" s="254"/>
      <c r="F44" s="254"/>
      <c r="G44" s="255"/>
      <c r="H44" s="255"/>
      <c r="I44" s="255"/>
      <c r="J44" s="255"/>
      <c r="K44" s="255"/>
      <c r="L44" s="255"/>
      <c r="M44" s="256"/>
      <c r="N44" s="257"/>
      <c r="O44" s="305"/>
      <c r="P44" s="304"/>
      <c r="Q44" s="266" t="s">
        <v>2</v>
      </c>
      <c r="R44" s="261"/>
      <c r="S44" s="261" t="s">
        <v>2</v>
      </c>
      <c r="T44" s="261"/>
      <c r="U44" s="261"/>
      <c r="V44" s="261"/>
      <c r="W44" s="261"/>
      <c r="X44" s="261"/>
      <c r="Y44" s="260"/>
      <c r="Z44" s="261"/>
      <c r="AA44" s="416"/>
      <c r="AB44" s="260"/>
      <c r="AC44" s="260"/>
      <c r="AD44" s="260"/>
      <c r="AE44" s="261"/>
      <c r="AF44" s="261"/>
      <c r="AG44" s="266"/>
      <c r="AH44" s="261"/>
      <c r="AI44" s="263"/>
      <c r="AJ44" s="263"/>
      <c r="AK44" s="263"/>
      <c r="AL44" s="264"/>
      <c r="AM44" s="73"/>
      <c r="AP44" s="338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40"/>
      <c r="BB44" s="338"/>
      <c r="BC44" s="339"/>
      <c r="BD44" s="339"/>
      <c r="BE44" s="339"/>
      <c r="BF44" s="339"/>
      <c r="BG44" s="339"/>
      <c r="BH44" s="339"/>
      <c r="BI44" s="339"/>
      <c r="BJ44" s="339"/>
      <c r="BK44" s="339"/>
      <c r="BL44" s="339"/>
      <c r="BM44" s="340"/>
      <c r="BN44" s="338"/>
      <c r="BO44" s="339"/>
      <c r="BP44" s="339"/>
      <c r="BQ44" s="339"/>
      <c r="BR44" s="339"/>
      <c r="BS44" s="339"/>
      <c r="BT44" s="339"/>
      <c r="BU44" s="339"/>
      <c r="BV44" s="339"/>
      <c r="BW44" s="339"/>
      <c r="BX44" s="339"/>
      <c r="BY44" s="340"/>
      <c r="BZ44" s="338"/>
      <c r="CA44" s="339"/>
      <c r="CB44" s="339"/>
      <c r="CC44" s="339"/>
      <c r="CD44" s="339"/>
      <c r="CE44" s="339"/>
      <c r="CF44" s="339"/>
      <c r="CG44" s="339"/>
      <c r="CH44" s="339"/>
      <c r="CI44" s="339"/>
      <c r="CJ44" s="339"/>
      <c r="CK44" s="340"/>
      <c r="CL44" s="338"/>
      <c r="CM44" s="339"/>
      <c r="CN44" s="339"/>
      <c r="CO44" s="339"/>
      <c r="CP44" s="339"/>
      <c r="CQ44" s="339"/>
      <c r="CR44" s="339"/>
      <c r="CS44" s="339"/>
      <c r="CT44" s="339"/>
      <c r="CU44" s="339"/>
      <c r="CV44" s="339"/>
      <c r="CW44" s="340"/>
      <c r="CX44" s="338"/>
      <c r="CY44" s="339"/>
      <c r="CZ44" s="339"/>
      <c r="DA44" s="339"/>
      <c r="DB44" s="339"/>
      <c r="DC44" s="339"/>
      <c r="DD44" s="339"/>
      <c r="DE44" s="339"/>
      <c r="DF44" s="339"/>
      <c r="DG44" s="339"/>
      <c r="DH44" s="339"/>
      <c r="DI44" s="340"/>
      <c r="DJ44" s="338"/>
      <c r="DK44" s="339"/>
      <c r="DL44" s="339"/>
      <c r="DM44" s="339"/>
      <c r="DN44" s="339"/>
      <c r="DO44" s="339"/>
      <c r="DP44" s="339"/>
      <c r="DQ44" s="339"/>
      <c r="DR44" s="339"/>
      <c r="DS44" s="339"/>
      <c r="DT44" s="339"/>
      <c r="DU44" s="340"/>
      <c r="DV44" s="338"/>
      <c r="DW44" s="339"/>
      <c r="DX44" s="339"/>
      <c r="DY44" s="339"/>
      <c r="DZ44" s="339"/>
      <c r="EA44" s="339"/>
      <c r="EB44" s="339"/>
      <c r="EC44" s="339"/>
      <c r="ED44" s="339"/>
      <c r="EE44" s="339"/>
      <c r="EF44" s="339"/>
      <c r="EG44" s="340"/>
      <c r="EH44" s="338"/>
      <c r="EI44" s="339"/>
      <c r="EJ44" s="339"/>
      <c r="EK44" s="339"/>
      <c r="EL44" s="339"/>
      <c r="EM44" s="339"/>
      <c r="EN44" s="339"/>
      <c r="EO44" s="339"/>
      <c r="EP44" s="339"/>
      <c r="EQ44" s="339"/>
      <c r="ER44" s="339"/>
      <c r="ES44" s="340"/>
      <c r="ET44" s="338"/>
      <c r="EU44" s="339"/>
      <c r="EV44" s="339"/>
      <c r="EW44" s="339"/>
      <c r="EX44" s="339"/>
      <c r="EY44" s="339"/>
      <c r="EZ44" s="339"/>
      <c r="FA44" s="339"/>
      <c r="FB44" s="339"/>
      <c r="FC44" s="339"/>
      <c r="FD44" s="339"/>
      <c r="FE44" s="340"/>
      <c r="FF44" s="338"/>
      <c r="FG44" s="339"/>
      <c r="FH44" s="339"/>
      <c r="FI44" s="339"/>
      <c r="FJ44" s="339"/>
      <c r="FK44" s="339"/>
      <c r="FL44" s="339"/>
      <c r="FM44" s="339"/>
      <c r="FN44" s="339"/>
      <c r="FO44" s="339"/>
      <c r="FP44" s="339"/>
      <c r="FQ44" s="340"/>
    </row>
    <row r="45" spans="1:173" ht="12.75" customHeight="1" x14ac:dyDescent="0.2">
      <c r="A45" s="1" t="str">
        <f>C45</f>
        <v>LIQUID FLARING</v>
      </c>
      <c r="B45" s="245" t="s">
        <v>37</v>
      </c>
      <c r="C45" s="29" t="s">
        <v>216</v>
      </c>
      <c r="D45" s="325" t="s">
        <v>115</v>
      </c>
      <c r="E45" s="325" t="s">
        <v>115</v>
      </c>
      <c r="F45" s="325" t="s">
        <v>115</v>
      </c>
      <c r="G45" s="64" t="s">
        <v>115</v>
      </c>
      <c r="H45" s="367"/>
      <c r="I45" s="33" t="s">
        <v>149</v>
      </c>
      <c r="J45" s="33" t="s">
        <v>115</v>
      </c>
      <c r="K45" s="33"/>
      <c r="L45" s="33"/>
      <c r="M45" s="367">
        <v>0</v>
      </c>
      <c r="N45" s="373">
        <v>0</v>
      </c>
      <c r="O45" s="299"/>
      <c r="P45" s="300"/>
      <c r="Q45" s="73" t="str">
        <f>IF(VLOOKUP($A45,'STATIONARY FACTORS'!$A$4:$O$22,Q$5,FALSE)="N/A","--",IF($H45=0,"Enter Activity",IF($M45=0,"Enter Run Time",IF($N45=0,"Enter Run Time",$H45/$M45*42/1000*(VLOOKUP($A45,'STATIONARY FACTORS'!$A$4:$O$22,Q$5,FALSE))))))</f>
        <v>Enter Activity</v>
      </c>
      <c r="R45" s="79" t="str">
        <f>IF(VLOOKUP($A45,'STATIONARY FACTORS'!$A$4:$O$22,R$5,FALSE)="N/A","--",IF($H45=0,"Enter Activity",IF($M45=0,"Enter Run Time",IF($N45=0,"Enter Run Time",$H45/$M45*42/1000*(VLOOKUP($A45,'STATIONARY FACTORS'!$A$4:$O$22,R$5,FALSE))))))</f>
        <v>Enter Activity</v>
      </c>
      <c r="S45" s="79" t="str">
        <f>IF(VLOOKUP($A45,'STATIONARY FACTORS'!$A$4:$O$22,S$5,FALSE)="N/A","--",IF($H45=0,"Enter Activity",IF($M45=0,"Enter Run Time",IF($N45=0,"Enter Run Time",$H45/$M45*42/1000*(VLOOKUP($A45,'STATIONARY FACTORS'!$A$4:$O$22,S$5,FALSE))))))</f>
        <v>Enter Activity</v>
      </c>
      <c r="T45" s="79" t="str">
        <f>IF(VLOOKUP($A45,'STATIONARY FACTORS'!$A$4:$O$22,T$5,FALSE)="N/A","--",IF($H45=0,"Enter Activity",IF($M45=0,"Enter Run Time",IF($N45=0,"Enter Run Time",$H45/$M45*42/1000*(VLOOKUP($A45,'STATIONARY FACTORS'!$A$4:$O$22,T$5,FALSE))))))</f>
        <v>Enter Activity</v>
      </c>
      <c r="U45" s="79" t="str">
        <f>IF(VLOOKUP($A45,'STATIONARY FACTORS'!$A$4:$O$22,U$5,FALSE)="N/A","--",IF($H45=0,"Enter Activity",IF($M45=0,"Enter Run Time",IF($N45=0,"Enter Run Time",$H45/$M45*42/1000*(VLOOKUP($A45,'STATIONARY FACTORS'!$A$4:$O$22,U$5,FALSE))))))</f>
        <v>Enter Activity</v>
      </c>
      <c r="V45" s="79" t="str">
        <f>IF(VLOOKUP($A45,'STATIONARY FACTORS'!$A$4:$O$22,V$5,FALSE)="N/A","--",IF($H45=0,"Enter Activity",IF($M45=0,"Enter Run Time",IF($N45=0,"Enter Run Time",$H45/$M45*42/1000*(VLOOKUP($A45,'STATIONARY FACTORS'!$A$4:$O$22,V$5,FALSE))))))</f>
        <v>Enter Activity</v>
      </c>
      <c r="W45" s="79" t="str">
        <f>IF(VLOOKUP($A45,'STATIONARY FACTORS'!$A$4:$O$22,W$5,FALSE)="N/A","--",IF($H45=0,"Enter Activity",IF($M45=0,"Enter Run Time",IF($N45=0,"Enter Run Time",$H45/$M45*42/1000*(VLOOKUP($A45,'STATIONARY FACTORS'!$A$4:$O$22,W$5,FALSE))))))</f>
        <v>Enter Activity</v>
      </c>
      <c r="X45" s="79" t="str">
        <f>IF(VLOOKUP($A45,'STATIONARY FACTORS'!$A$4:$O$22,X$5,FALSE)="N/A","--",IF($H45=0,"Enter Activity",IF($M45=0,"Enter Run Time",IF($N45=0,"Enter Run Time",$H45/$M45*42/1000*(VLOOKUP($A45,'STATIONARY FACTORS'!$A$4:$O$22,X$5,FALSE))))))</f>
        <v>--</v>
      </c>
      <c r="Y45" s="78" t="str">
        <f>IF(VLOOKUP($A45,'STATIONARY FACTORS'!$A$4:$O$22,Y$5,FALSE)="N/A","--",IF($H45=0,"Enter Activity",IF($M45=0,"Enter Run Time",IF($N45=0,"Enter Run Time",$H45/$M45*42/1000*(VLOOKUP($A45,'STATIONARY FACTORS'!$A$4:$O$22,Y$5,FALSE))))))</f>
        <v>--</v>
      </c>
      <c r="Z45" s="79" t="str">
        <f>IF(VLOOKUP($A45,'STATIONARY FACTORS'!$A$4:$O$22,Z$5,FALSE)="N/A","--",IF($H45=0,"Enter Activity",IF($M45=0,"Enter Run Time",IF($N45=0,"Enter Run Time",$H45/$M45*42/1000*(VLOOKUP($A45,'STATIONARY FACTORS'!$A$4:$O$22,Z$5,FALSE))))))</f>
        <v>--</v>
      </c>
      <c r="AA45" s="82" t="str">
        <f>IF(VLOOKUP($A45,'STATIONARY FACTORS'!$A$4:$O$22,AA$5,FALSE)="N/A","--",IF($H45=0,"Enter Activity",IF($M45=0,"Enter Run Time",IF($N45=0,"Enter Run Time",$H45/$M45*42/1000*(VLOOKUP($A45,'STATIONARY FACTORS'!$A$4:$O$22,AA$5,FALSE))))))</f>
        <v>--</v>
      </c>
      <c r="AB45" s="76" t="str">
        <f t="shared" ref="AB45:AL46" si="56">IF(T(Q45)=" ", IF($M45=0, "Enter Run Time", IF($N45=0, "Enter Run Time", Q45*$M45*$N45/2000)), Q45)</f>
        <v>Enter Activity</v>
      </c>
      <c r="AC45" s="65" t="str">
        <f t="shared" si="56"/>
        <v>Enter Activity</v>
      </c>
      <c r="AD45" s="65" t="str">
        <f t="shared" si="56"/>
        <v>Enter Activity</v>
      </c>
      <c r="AE45" s="65" t="str">
        <f t="shared" si="56"/>
        <v>Enter Activity</v>
      </c>
      <c r="AF45" s="65" t="str">
        <f t="shared" si="56"/>
        <v>Enter Activity</v>
      </c>
      <c r="AG45" s="84" t="str">
        <f t="shared" si="56"/>
        <v>Enter Activity</v>
      </c>
      <c r="AH45" s="69" t="str">
        <f t="shared" si="56"/>
        <v>Enter Activity</v>
      </c>
      <c r="AI45" s="79" t="str">
        <f t="shared" si="56"/>
        <v>--</v>
      </c>
      <c r="AJ45" s="79" t="str">
        <f t="shared" si="56"/>
        <v>--</v>
      </c>
      <c r="AK45" s="79" t="str">
        <f t="shared" si="56"/>
        <v>--</v>
      </c>
      <c r="AL45" s="382" t="str">
        <f t="shared" si="56"/>
        <v>--</v>
      </c>
      <c r="AM45" s="315"/>
      <c r="AN45" s="290" t="s">
        <v>2</v>
      </c>
      <c r="AO45" s="74">
        <f>MONTH(EMISSIONS_1!P45)-MONTH(EMISSIONS_1!O45)+1</f>
        <v>1</v>
      </c>
      <c r="AP45" s="153">
        <f t="shared" ref="AP45:BA46" si="57">IF(T($AB45)="",IF((AP$6&gt;=MONTH($O45))*(AP$6&lt;=MONTH($P45)), $AB45/$AO45, 0),0)</f>
        <v>0</v>
      </c>
      <c r="AQ45" s="36">
        <f t="shared" si="57"/>
        <v>0</v>
      </c>
      <c r="AR45" s="36">
        <f t="shared" si="57"/>
        <v>0</v>
      </c>
      <c r="AS45" s="36">
        <f t="shared" si="57"/>
        <v>0</v>
      </c>
      <c r="AT45" s="36">
        <f t="shared" si="57"/>
        <v>0</v>
      </c>
      <c r="AU45" s="36">
        <f t="shared" si="57"/>
        <v>0</v>
      </c>
      <c r="AV45" s="36">
        <f t="shared" si="57"/>
        <v>0</v>
      </c>
      <c r="AW45" s="36">
        <f t="shared" si="57"/>
        <v>0</v>
      </c>
      <c r="AX45" s="36">
        <f t="shared" si="57"/>
        <v>0</v>
      </c>
      <c r="AY45" s="36">
        <f t="shared" si="57"/>
        <v>0</v>
      </c>
      <c r="AZ45" s="36">
        <f t="shared" si="57"/>
        <v>0</v>
      </c>
      <c r="BA45" s="36">
        <f t="shared" si="57"/>
        <v>0</v>
      </c>
      <c r="BB45" s="153">
        <f t="shared" ref="BB45:BM46" si="58">IF(T($AC45)="",IF((BB$6&gt;=MONTH($O45))*(BB$6&lt;=MONTH($P45)), $AC45/$AO45, 0),0)</f>
        <v>0</v>
      </c>
      <c r="BC45" s="36">
        <f t="shared" si="58"/>
        <v>0</v>
      </c>
      <c r="BD45" s="36">
        <f t="shared" si="58"/>
        <v>0</v>
      </c>
      <c r="BE45" s="36">
        <f t="shared" si="58"/>
        <v>0</v>
      </c>
      <c r="BF45" s="36">
        <f t="shared" si="58"/>
        <v>0</v>
      </c>
      <c r="BG45" s="36">
        <f t="shared" si="58"/>
        <v>0</v>
      </c>
      <c r="BH45" s="36">
        <f t="shared" si="58"/>
        <v>0</v>
      </c>
      <c r="BI45" s="36">
        <f t="shared" si="58"/>
        <v>0</v>
      </c>
      <c r="BJ45" s="36">
        <f t="shared" si="58"/>
        <v>0</v>
      </c>
      <c r="BK45" s="36">
        <f t="shared" si="58"/>
        <v>0</v>
      </c>
      <c r="BL45" s="36">
        <f t="shared" si="58"/>
        <v>0</v>
      </c>
      <c r="BM45" s="36">
        <f t="shared" si="58"/>
        <v>0</v>
      </c>
      <c r="BN45" s="153">
        <f t="shared" ref="BN45:BY46" si="59">IF(T($AD45)="",IF((BN$6&gt;=MONTH($O45))*(BN$6&lt;=MONTH($P45)), $AD45/$AO45, 0),0)</f>
        <v>0</v>
      </c>
      <c r="BO45" s="36">
        <f t="shared" si="59"/>
        <v>0</v>
      </c>
      <c r="BP45" s="36">
        <f t="shared" si="59"/>
        <v>0</v>
      </c>
      <c r="BQ45" s="36">
        <f t="shared" si="59"/>
        <v>0</v>
      </c>
      <c r="BR45" s="36">
        <f t="shared" si="59"/>
        <v>0</v>
      </c>
      <c r="BS45" s="36">
        <f t="shared" si="59"/>
        <v>0</v>
      </c>
      <c r="BT45" s="36">
        <f t="shared" si="59"/>
        <v>0</v>
      </c>
      <c r="BU45" s="36">
        <f t="shared" si="59"/>
        <v>0</v>
      </c>
      <c r="BV45" s="36">
        <f t="shared" si="59"/>
        <v>0</v>
      </c>
      <c r="BW45" s="36">
        <f t="shared" si="59"/>
        <v>0</v>
      </c>
      <c r="BX45" s="36">
        <f t="shared" si="59"/>
        <v>0</v>
      </c>
      <c r="BY45" s="36">
        <f t="shared" si="59"/>
        <v>0</v>
      </c>
      <c r="BZ45" s="153">
        <f t="shared" ref="BZ45:CK46" si="60">IF(T($AE45)="",IF((BZ$6&gt;=MONTH($O45))*(BZ$6&lt;=MONTH($P45)), $AE45/$AO45, 0),0)</f>
        <v>0</v>
      </c>
      <c r="CA45" s="36">
        <f t="shared" si="60"/>
        <v>0</v>
      </c>
      <c r="CB45" s="36">
        <f t="shared" si="60"/>
        <v>0</v>
      </c>
      <c r="CC45" s="36">
        <f t="shared" si="60"/>
        <v>0</v>
      </c>
      <c r="CD45" s="36">
        <f t="shared" si="60"/>
        <v>0</v>
      </c>
      <c r="CE45" s="36">
        <f t="shared" si="60"/>
        <v>0</v>
      </c>
      <c r="CF45" s="36">
        <f t="shared" si="60"/>
        <v>0</v>
      </c>
      <c r="CG45" s="36">
        <f t="shared" si="60"/>
        <v>0</v>
      </c>
      <c r="CH45" s="36">
        <f t="shared" si="60"/>
        <v>0</v>
      </c>
      <c r="CI45" s="36">
        <f t="shared" si="60"/>
        <v>0</v>
      </c>
      <c r="CJ45" s="36">
        <f t="shared" si="60"/>
        <v>0</v>
      </c>
      <c r="CK45" s="36">
        <f t="shared" si="60"/>
        <v>0</v>
      </c>
      <c r="CL45" s="153">
        <f t="shared" ref="CL45:CW46" si="61">IF(T($AF45)="",IF((CL$6&gt;=MONTH($O45))*(CL$6&lt;=MONTH($P45)), $AF45/$AO45, 0),0)</f>
        <v>0</v>
      </c>
      <c r="CM45" s="36">
        <f t="shared" si="61"/>
        <v>0</v>
      </c>
      <c r="CN45" s="36">
        <f t="shared" si="61"/>
        <v>0</v>
      </c>
      <c r="CO45" s="36">
        <f t="shared" si="61"/>
        <v>0</v>
      </c>
      <c r="CP45" s="36">
        <f t="shared" si="61"/>
        <v>0</v>
      </c>
      <c r="CQ45" s="36">
        <f t="shared" si="61"/>
        <v>0</v>
      </c>
      <c r="CR45" s="36">
        <f t="shared" si="61"/>
        <v>0</v>
      </c>
      <c r="CS45" s="36">
        <f t="shared" si="61"/>
        <v>0</v>
      </c>
      <c r="CT45" s="36">
        <f t="shared" si="61"/>
        <v>0</v>
      </c>
      <c r="CU45" s="36">
        <f t="shared" si="61"/>
        <v>0</v>
      </c>
      <c r="CV45" s="36">
        <f t="shared" si="61"/>
        <v>0</v>
      </c>
      <c r="CW45" s="36">
        <f t="shared" si="61"/>
        <v>0</v>
      </c>
      <c r="CX45" s="153">
        <f t="shared" ref="CX45:DI46" si="62">IF(T($AG45)="",IF((CX$6&gt;=MONTH($O45))*(CX$6&lt;=MONTH($P45)), $AG45/$AO45, 0),0)</f>
        <v>0</v>
      </c>
      <c r="CY45" s="36">
        <f t="shared" si="62"/>
        <v>0</v>
      </c>
      <c r="CZ45" s="36">
        <f t="shared" si="62"/>
        <v>0</v>
      </c>
      <c r="DA45" s="36">
        <f t="shared" si="62"/>
        <v>0</v>
      </c>
      <c r="DB45" s="36">
        <f t="shared" si="62"/>
        <v>0</v>
      </c>
      <c r="DC45" s="36">
        <f t="shared" si="62"/>
        <v>0</v>
      </c>
      <c r="DD45" s="36">
        <f t="shared" si="62"/>
        <v>0</v>
      </c>
      <c r="DE45" s="36">
        <f t="shared" si="62"/>
        <v>0</v>
      </c>
      <c r="DF45" s="36">
        <f t="shared" si="62"/>
        <v>0</v>
      </c>
      <c r="DG45" s="36">
        <f t="shared" si="62"/>
        <v>0</v>
      </c>
      <c r="DH45" s="36">
        <f t="shared" si="62"/>
        <v>0</v>
      </c>
      <c r="DI45" s="36">
        <f t="shared" si="62"/>
        <v>0</v>
      </c>
      <c r="DJ45" s="153">
        <f t="shared" ref="DJ45:DU46" si="63">IF(T($AH45)="",IF((DJ$6&gt;=MONTH($O45))*(DJ$6&lt;=MONTH($P45)), $AH45/$AO45, 0),0)</f>
        <v>0</v>
      </c>
      <c r="DK45" s="36">
        <f t="shared" si="63"/>
        <v>0</v>
      </c>
      <c r="DL45" s="36">
        <f t="shared" si="63"/>
        <v>0</v>
      </c>
      <c r="DM45" s="36">
        <f t="shared" si="63"/>
        <v>0</v>
      </c>
      <c r="DN45" s="36">
        <f t="shared" si="63"/>
        <v>0</v>
      </c>
      <c r="DO45" s="36">
        <f t="shared" si="63"/>
        <v>0</v>
      </c>
      <c r="DP45" s="36">
        <f t="shared" si="63"/>
        <v>0</v>
      </c>
      <c r="DQ45" s="36">
        <f t="shared" si="63"/>
        <v>0</v>
      </c>
      <c r="DR45" s="36">
        <f t="shared" si="63"/>
        <v>0</v>
      </c>
      <c r="DS45" s="36">
        <f t="shared" si="63"/>
        <v>0</v>
      </c>
      <c r="DT45" s="36">
        <f t="shared" si="63"/>
        <v>0</v>
      </c>
      <c r="DU45" s="36">
        <f t="shared" si="63"/>
        <v>0</v>
      </c>
      <c r="DV45" s="153">
        <f t="shared" ref="DV45:EG46" si="64">IF(T($AI45)="",IF((DV$6&gt;=MONTH($O45))*(DV$6&lt;=MONTH($P45)), $AI45/$AO45, 0),0)</f>
        <v>0</v>
      </c>
      <c r="DW45" s="36">
        <f t="shared" si="64"/>
        <v>0</v>
      </c>
      <c r="DX45" s="36">
        <f t="shared" si="64"/>
        <v>0</v>
      </c>
      <c r="DY45" s="36">
        <f t="shared" si="64"/>
        <v>0</v>
      </c>
      <c r="DZ45" s="36">
        <f t="shared" si="64"/>
        <v>0</v>
      </c>
      <c r="EA45" s="36">
        <f t="shared" si="64"/>
        <v>0</v>
      </c>
      <c r="EB45" s="36">
        <f t="shared" si="64"/>
        <v>0</v>
      </c>
      <c r="EC45" s="36">
        <f t="shared" si="64"/>
        <v>0</v>
      </c>
      <c r="ED45" s="36">
        <f t="shared" si="64"/>
        <v>0</v>
      </c>
      <c r="EE45" s="36">
        <f t="shared" si="64"/>
        <v>0</v>
      </c>
      <c r="EF45" s="36">
        <f t="shared" si="64"/>
        <v>0</v>
      </c>
      <c r="EG45" s="36">
        <f t="shared" si="64"/>
        <v>0</v>
      </c>
      <c r="EH45" s="153">
        <f t="shared" ref="EH45:ES46" si="65">IF(T($AJ45)="",IF((EH$6&gt;=MONTH($O45))*(EH$6&lt;=MONTH($P45)), $AJ45/$AO45, 0),0)</f>
        <v>0</v>
      </c>
      <c r="EI45" s="36">
        <f t="shared" si="65"/>
        <v>0</v>
      </c>
      <c r="EJ45" s="36">
        <f t="shared" si="65"/>
        <v>0</v>
      </c>
      <c r="EK45" s="36">
        <f t="shared" si="65"/>
        <v>0</v>
      </c>
      <c r="EL45" s="36">
        <f t="shared" si="65"/>
        <v>0</v>
      </c>
      <c r="EM45" s="36">
        <f t="shared" si="65"/>
        <v>0</v>
      </c>
      <c r="EN45" s="36">
        <f t="shared" si="65"/>
        <v>0</v>
      </c>
      <c r="EO45" s="36">
        <f t="shared" si="65"/>
        <v>0</v>
      </c>
      <c r="EP45" s="36">
        <f t="shared" si="65"/>
        <v>0</v>
      </c>
      <c r="EQ45" s="36">
        <f t="shared" si="65"/>
        <v>0</v>
      </c>
      <c r="ER45" s="36">
        <f t="shared" si="65"/>
        <v>0</v>
      </c>
      <c r="ES45" s="36">
        <f t="shared" si="65"/>
        <v>0</v>
      </c>
      <c r="ET45" s="153">
        <f t="shared" ref="ET45:FE46" si="66">IF(T($AK45)="",IF((ET$6&gt;=MONTH($O45))*(ET$6&lt;=MONTH($P45)), $AK45/$AO45, 0),0)</f>
        <v>0</v>
      </c>
      <c r="EU45" s="36">
        <f t="shared" si="66"/>
        <v>0</v>
      </c>
      <c r="EV45" s="36">
        <f t="shared" si="66"/>
        <v>0</v>
      </c>
      <c r="EW45" s="36">
        <f t="shared" si="66"/>
        <v>0</v>
      </c>
      <c r="EX45" s="36">
        <f t="shared" si="66"/>
        <v>0</v>
      </c>
      <c r="EY45" s="36">
        <f t="shared" si="66"/>
        <v>0</v>
      </c>
      <c r="EZ45" s="36">
        <f t="shared" si="66"/>
        <v>0</v>
      </c>
      <c r="FA45" s="36">
        <f t="shared" si="66"/>
        <v>0</v>
      </c>
      <c r="FB45" s="36">
        <f t="shared" si="66"/>
        <v>0</v>
      </c>
      <c r="FC45" s="36">
        <f t="shared" si="66"/>
        <v>0</v>
      </c>
      <c r="FD45" s="36">
        <f t="shared" si="66"/>
        <v>0</v>
      </c>
      <c r="FE45" s="36">
        <f t="shared" si="66"/>
        <v>0</v>
      </c>
      <c r="FF45" s="153">
        <f t="shared" ref="FF45:FQ46" si="67">IF(T($AL45)="",IF((FF$6&gt;=MONTH($O45))*(FF$6&lt;=MONTH($P45)), $AL45/$AO45, 0),0)</f>
        <v>0</v>
      </c>
      <c r="FG45" s="36">
        <f t="shared" si="67"/>
        <v>0</v>
      </c>
      <c r="FH45" s="36">
        <f t="shared" si="67"/>
        <v>0</v>
      </c>
      <c r="FI45" s="36">
        <f t="shared" si="67"/>
        <v>0</v>
      </c>
      <c r="FJ45" s="36">
        <f t="shared" si="67"/>
        <v>0</v>
      </c>
      <c r="FK45" s="36">
        <f t="shared" si="67"/>
        <v>0</v>
      </c>
      <c r="FL45" s="36">
        <f t="shared" si="67"/>
        <v>0</v>
      </c>
      <c r="FM45" s="36">
        <f t="shared" si="67"/>
        <v>0</v>
      </c>
      <c r="FN45" s="36">
        <f t="shared" si="67"/>
        <v>0</v>
      </c>
      <c r="FO45" s="36">
        <f t="shared" si="67"/>
        <v>0</v>
      </c>
      <c r="FP45" s="36">
        <f t="shared" si="67"/>
        <v>0</v>
      </c>
      <c r="FQ45" s="36">
        <f t="shared" si="67"/>
        <v>0</v>
      </c>
    </row>
    <row r="46" spans="1:173" ht="12.75" customHeight="1" x14ac:dyDescent="0.2">
      <c r="A46" s="1" t="s">
        <v>23</v>
      </c>
      <c r="B46" s="245" t="s">
        <v>41</v>
      </c>
      <c r="C46" s="32" t="s">
        <v>42</v>
      </c>
      <c r="D46" s="325" t="s">
        <v>115</v>
      </c>
      <c r="E46" s="325" t="s">
        <v>115</v>
      </c>
      <c r="F46" s="325" t="s">
        <v>115</v>
      </c>
      <c r="G46" s="64" t="s">
        <v>115</v>
      </c>
      <c r="H46" s="367"/>
      <c r="I46" s="33" t="s">
        <v>35</v>
      </c>
      <c r="J46" s="33" t="s">
        <v>115</v>
      </c>
      <c r="K46" s="33"/>
      <c r="L46" s="33"/>
      <c r="M46" s="367">
        <v>0</v>
      </c>
      <c r="N46" s="373">
        <v>0</v>
      </c>
      <c r="O46" s="299"/>
      <c r="P46" s="300"/>
      <c r="Q46" s="147" t="str">
        <f>IF(VLOOKUP($A46,'STATIONARY FACTORS'!$A$4:$O$22,Q$5,FALSE)="N/A","--",IF($H46=0,"Enter Activity",IF($M46=0,"Enter Run Time",IF($N46=0,"Enter Run Time",$H46*(VLOOKUP($A46,'STATIONARY FACTORS'!$A$4:$O$22,Q$5,FALSE)/1000000)))))</f>
        <v>Enter Activity</v>
      </c>
      <c r="R46" s="65" t="str">
        <f>IF(VLOOKUP($A46,'STATIONARY FACTORS'!$A$4:$O$22,R$5,FALSE)="N/A","--",IF($H46=0,"Enter Activity",IF($M46=0,"Enter Run Time",IF($N46=0,"Enter Run Time",$H46*(VLOOKUP($A46,'STATIONARY FACTORS'!$A$4:$O$22,R$5,FALSE)/1000000)))))</f>
        <v>Enter Activity</v>
      </c>
      <c r="S46" s="65" t="str">
        <f>IF(VLOOKUP($A46,'STATIONARY FACTORS'!$A$4:$O$22,S$5,FALSE)="N/A","--",IF($H46=0,"Enter Activity",IF($M46=0,"Enter Run Time",IF($N46=0,"Enter Run Time",$H46*(VLOOKUP($A46,'STATIONARY FACTORS'!$A$4:$O$22,S$5,FALSE)/1000000)))))</f>
        <v>Enter Activity</v>
      </c>
      <c r="T46" s="65" t="str">
        <f>IF(VLOOKUP($A46,'STATIONARY FACTORS'!$A$4:$O$22,T$5,FALSE)="N/A","--",IF($H46=0,"Enter Activity",IF($M46=0,"Enter Run Time",IF($N46=0,"Enter Run Time",$H46*(VLOOKUP($A46,'STATIONARY FACTORS'!$A$4:$O$22,T$5,FALSE)/1000000)))))</f>
        <v>Enter Activity</v>
      </c>
      <c r="U46" s="65" t="str">
        <f>IF(VLOOKUP($A46,'STATIONARY FACTORS'!$A$4:$O$22,U$5,FALSE)="N/A","--",IF($H46=0,"Enter Activity",IF($M46=0,"Enter Run Time",IF($N46=0,"Enter Run Time",$H46*(VLOOKUP($A46,'STATIONARY FACTORS'!$A$4:$O$22,U$5,FALSE)/1000000)))))</f>
        <v>Enter Activity</v>
      </c>
      <c r="V46" s="65" t="str">
        <f>IF(VLOOKUP($A46,'STATIONARY FACTORS'!$A$4:$O$22,V$5,FALSE)="N/A","--",IF($H46=0,"Enter Activity",IF($M46=0,"Enter Run Time",IF($N46=0,"Enter Run Time",$H46*(VLOOKUP($A46,'STATIONARY FACTORS'!$A$4:$O$22,V$5,FALSE)/1000000)))))</f>
        <v>Enter Activity</v>
      </c>
      <c r="W46" s="65" t="str">
        <f>IF(VLOOKUP($A46,'STATIONARY FACTORS'!$A$4:$O$22,W$5,FALSE)="N/A","--",IF($H46=0,"Enter Activity",IF($M46=0,"Enter Run Time",IF($N46=0,"Enter Run Time",$H46*(VLOOKUP($A46,'STATIONARY FACTORS'!$A$4:$O$22,W$5,FALSE)/1000000)))))</f>
        <v>--</v>
      </c>
      <c r="X46" s="65" t="str">
        <f>IF(VLOOKUP($A46,'STATIONARY FACTORS'!$A$4:$O$22,X$5,FALSE)="N/A","--",IF($H46=0,"Enter Activity",IF($M46=0,"Enter Run Time",IF($N46=0,"Enter Run Time",$H46*(VLOOKUP($A46,'STATIONARY FACTORS'!$A$4:$O$22,X$5,FALSE)/1000000)))))</f>
        <v>--</v>
      </c>
      <c r="Y46" s="76" t="str">
        <f>IF(VLOOKUP($A46,'STATIONARY FACTORS'!$A$4:$O$22,Y$5,FALSE)="N/A","--",IF($H46=0,"Enter Activity",IF($M46=0,"Enter Run Time",IF($N46=0,"Enter Run Time",$H46*(VLOOKUP($A46,'STATIONARY FACTORS'!$A$4:$O$22,Y$5,FALSE)/1000000)))))</f>
        <v>Enter Activity</v>
      </c>
      <c r="Z46" s="65" t="str">
        <f>IF(VLOOKUP($A46,'STATIONARY FACTORS'!$A$4:$O$22,Z$5,FALSE)="N/A","--",IF($H46=0,"Enter Activity",IF($M46=0,"Enter Run Time",IF($N46=0,"Enter Run Time",$H46*(VLOOKUP($A46,'STATIONARY FACTORS'!$A$4:$O$22,Z$5,FALSE)/1000000)))))</f>
        <v>Enter Activity</v>
      </c>
      <c r="AA46" s="418" t="str">
        <f>IF(VLOOKUP($A46,'STATIONARY FACTORS'!$A$4:$O$22,AA$5,FALSE)="N/A","--",IF($H46=0,"Enter Activity",IF($M46=0,"Enter Run Time",IF($N46=0,"Enter Run Time",$H46*(VLOOKUP($A46,'STATIONARY FACTORS'!$A$4:$O$22,AA$5,FALSE)/1000000)))))</f>
        <v>Enter Activity</v>
      </c>
      <c r="AB46" s="76" t="str">
        <f t="shared" si="56"/>
        <v>Enter Activity</v>
      </c>
      <c r="AC46" s="65" t="str">
        <f t="shared" si="56"/>
        <v>Enter Activity</v>
      </c>
      <c r="AD46" s="65" t="str">
        <f t="shared" si="56"/>
        <v>Enter Activity</v>
      </c>
      <c r="AE46" s="65" t="str">
        <f t="shared" si="56"/>
        <v>Enter Activity</v>
      </c>
      <c r="AF46" s="65" t="str">
        <f t="shared" si="56"/>
        <v>Enter Activity</v>
      </c>
      <c r="AG46" s="84" t="str">
        <f t="shared" si="56"/>
        <v>Enter Activity</v>
      </c>
      <c r="AH46" s="65" t="str">
        <f t="shared" si="56"/>
        <v>--</v>
      </c>
      <c r="AI46" s="79" t="str">
        <f t="shared" si="56"/>
        <v>--</v>
      </c>
      <c r="AJ46" s="79" t="str">
        <f t="shared" si="56"/>
        <v>Enter Activity</v>
      </c>
      <c r="AK46" s="79" t="str">
        <f t="shared" si="56"/>
        <v>Enter Activity</v>
      </c>
      <c r="AL46" s="382" t="str">
        <f t="shared" si="56"/>
        <v>Enter Activity</v>
      </c>
      <c r="AM46" s="315"/>
      <c r="AN46" s="290"/>
      <c r="AO46" s="74">
        <f>MONTH(EMISSIONS_1!P46)-MONTH(EMISSIONS_1!O46)+1</f>
        <v>1</v>
      </c>
      <c r="AP46" s="153">
        <f t="shared" si="57"/>
        <v>0</v>
      </c>
      <c r="AQ46" s="36">
        <f t="shared" si="57"/>
        <v>0</v>
      </c>
      <c r="AR46" s="36">
        <f t="shared" si="57"/>
        <v>0</v>
      </c>
      <c r="AS46" s="36">
        <f t="shared" si="57"/>
        <v>0</v>
      </c>
      <c r="AT46" s="36">
        <f t="shared" si="57"/>
        <v>0</v>
      </c>
      <c r="AU46" s="36">
        <f t="shared" si="57"/>
        <v>0</v>
      </c>
      <c r="AV46" s="36">
        <f t="shared" si="57"/>
        <v>0</v>
      </c>
      <c r="AW46" s="36">
        <f t="shared" si="57"/>
        <v>0</v>
      </c>
      <c r="AX46" s="36">
        <f t="shared" si="57"/>
        <v>0</v>
      </c>
      <c r="AY46" s="36">
        <f t="shared" si="57"/>
        <v>0</v>
      </c>
      <c r="AZ46" s="36">
        <f t="shared" si="57"/>
        <v>0</v>
      </c>
      <c r="BA46" s="36">
        <f t="shared" si="57"/>
        <v>0</v>
      </c>
      <c r="BB46" s="153">
        <f t="shared" si="58"/>
        <v>0</v>
      </c>
      <c r="BC46" s="36">
        <f t="shared" si="58"/>
        <v>0</v>
      </c>
      <c r="BD46" s="36">
        <f t="shared" si="58"/>
        <v>0</v>
      </c>
      <c r="BE46" s="36">
        <f t="shared" si="58"/>
        <v>0</v>
      </c>
      <c r="BF46" s="36">
        <f t="shared" si="58"/>
        <v>0</v>
      </c>
      <c r="BG46" s="36">
        <f t="shared" si="58"/>
        <v>0</v>
      </c>
      <c r="BH46" s="36">
        <f t="shared" si="58"/>
        <v>0</v>
      </c>
      <c r="BI46" s="36">
        <f t="shared" si="58"/>
        <v>0</v>
      </c>
      <c r="BJ46" s="36">
        <f t="shared" si="58"/>
        <v>0</v>
      </c>
      <c r="BK46" s="36">
        <f t="shared" si="58"/>
        <v>0</v>
      </c>
      <c r="BL46" s="36">
        <f t="shared" si="58"/>
        <v>0</v>
      </c>
      <c r="BM46" s="36">
        <f t="shared" si="58"/>
        <v>0</v>
      </c>
      <c r="BN46" s="153">
        <f t="shared" si="59"/>
        <v>0</v>
      </c>
      <c r="BO46" s="36">
        <f t="shared" si="59"/>
        <v>0</v>
      </c>
      <c r="BP46" s="36">
        <f t="shared" si="59"/>
        <v>0</v>
      </c>
      <c r="BQ46" s="36">
        <f t="shared" si="59"/>
        <v>0</v>
      </c>
      <c r="BR46" s="36">
        <f t="shared" si="59"/>
        <v>0</v>
      </c>
      <c r="BS46" s="36">
        <f t="shared" si="59"/>
        <v>0</v>
      </c>
      <c r="BT46" s="36">
        <f t="shared" si="59"/>
        <v>0</v>
      </c>
      <c r="BU46" s="36">
        <f t="shared" si="59"/>
        <v>0</v>
      </c>
      <c r="BV46" s="36">
        <f t="shared" si="59"/>
        <v>0</v>
      </c>
      <c r="BW46" s="36">
        <f t="shared" si="59"/>
        <v>0</v>
      </c>
      <c r="BX46" s="36">
        <f t="shared" si="59"/>
        <v>0</v>
      </c>
      <c r="BY46" s="36">
        <f t="shared" si="59"/>
        <v>0</v>
      </c>
      <c r="BZ46" s="153">
        <f t="shared" si="60"/>
        <v>0</v>
      </c>
      <c r="CA46" s="36">
        <f t="shared" si="60"/>
        <v>0</v>
      </c>
      <c r="CB46" s="36">
        <f t="shared" si="60"/>
        <v>0</v>
      </c>
      <c r="CC46" s="36">
        <f t="shared" si="60"/>
        <v>0</v>
      </c>
      <c r="CD46" s="36">
        <f t="shared" si="60"/>
        <v>0</v>
      </c>
      <c r="CE46" s="36">
        <f t="shared" si="60"/>
        <v>0</v>
      </c>
      <c r="CF46" s="36">
        <f t="shared" si="60"/>
        <v>0</v>
      </c>
      <c r="CG46" s="36">
        <f t="shared" si="60"/>
        <v>0</v>
      </c>
      <c r="CH46" s="36">
        <f t="shared" si="60"/>
        <v>0</v>
      </c>
      <c r="CI46" s="36">
        <f t="shared" si="60"/>
        <v>0</v>
      </c>
      <c r="CJ46" s="36">
        <f t="shared" si="60"/>
        <v>0</v>
      </c>
      <c r="CK46" s="36">
        <f t="shared" si="60"/>
        <v>0</v>
      </c>
      <c r="CL46" s="153">
        <f t="shared" si="61"/>
        <v>0</v>
      </c>
      <c r="CM46" s="36">
        <f t="shared" si="61"/>
        <v>0</v>
      </c>
      <c r="CN46" s="36">
        <f t="shared" si="61"/>
        <v>0</v>
      </c>
      <c r="CO46" s="36">
        <f t="shared" si="61"/>
        <v>0</v>
      </c>
      <c r="CP46" s="36">
        <f t="shared" si="61"/>
        <v>0</v>
      </c>
      <c r="CQ46" s="36">
        <f t="shared" si="61"/>
        <v>0</v>
      </c>
      <c r="CR46" s="36">
        <f t="shared" si="61"/>
        <v>0</v>
      </c>
      <c r="CS46" s="36">
        <f t="shared" si="61"/>
        <v>0</v>
      </c>
      <c r="CT46" s="36">
        <f t="shared" si="61"/>
        <v>0</v>
      </c>
      <c r="CU46" s="36">
        <f t="shared" si="61"/>
        <v>0</v>
      </c>
      <c r="CV46" s="36">
        <f t="shared" si="61"/>
        <v>0</v>
      </c>
      <c r="CW46" s="36">
        <f t="shared" si="61"/>
        <v>0</v>
      </c>
      <c r="CX46" s="153">
        <f t="shared" si="62"/>
        <v>0</v>
      </c>
      <c r="CY46" s="36">
        <f t="shared" si="62"/>
        <v>0</v>
      </c>
      <c r="CZ46" s="36">
        <f t="shared" si="62"/>
        <v>0</v>
      </c>
      <c r="DA46" s="36">
        <f t="shared" si="62"/>
        <v>0</v>
      </c>
      <c r="DB46" s="36">
        <f t="shared" si="62"/>
        <v>0</v>
      </c>
      <c r="DC46" s="36">
        <f t="shared" si="62"/>
        <v>0</v>
      </c>
      <c r="DD46" s="36">
        <f t="shared" si="62"/>
        <v>0</v>
      </c>
      <c r="DE46" s="36">
        <f t="shared" si="62"/>
        <v>0</v>
      </c>
      <c r="DF46" s="36">
        <f t="shared" si="62"/>
        <v>0</v>
      </c>
      <c r="DG46" s="36">
        <f t="shared" si="62"/>
        <v>0</v>
      </c>
      <c r="DH46" s="36">
        <f t="shared" si="62"/>
        <v>0</v>
      </c>
      <c r="DI46" s="36">
        <f t="shared" si="62"/>
        <v>0</v>
      </c>
      <c r="DJ46" s="153">
        <f t="shared" si="63"/>
        <v>0</v>
      </c>
      <c r="DK46" s="36">
        <f t="shared" si="63"/>
        <v>0</v>
      </c>
      <c r="DL46" s="36">
        <f t="shared" si="63"/>
        <v>0</v>
      </c>
      <c r="DM46" s="36">
        <f t="shared" si="63"/>
        <v>0</v>
      </c>
      <c r="DN46" s="36">
        <f t="shared" si="63"/>
        <v>0</v>
      </c>
      <c r="DO46" s="36">
        <f t="shared" si="63"/>
        <v>0</v>
      </c>
      <c r="DP46" s="36">
        <f t="shared" si="63"/>
        <v>0</v>
      </c>
      <c r="DQ46" s="36">
        <f t="shared" si="63"/>
        <v>0</v>
      </c>
      <c r="DR46" s="36">
        <f t="shared" si="63"/>
        <v>0</v>
      </c>
      <c r="DS46" s="36">
        <f t="shared" si="63"/>
        <v>0</v>
      </c>
      <c r="DT46" s="36">
        <f t="shared" si="63"/>
        <v>0</v>
      </c>
      <c r="DU46" s="36">
        <f t="shared" si="63"/>
        <v>0</v>
      </c>
      <c r="DV46" s="153">
        <f t="shared" si="64"/>
        <v>0</v>
      </c>
      <c r="DW46" s="36">
        <f t="shared" si="64"/>
        <v>0</v>
      </c>
      <c r="DX46" s="36">
        <f t="shared" si="64"/>
        <v>0</v>
      </c>
      <c r="DY46" s="36">
        <f t="shared" si="64"/>
        <v>0</v>
      </c>
      <c r="DZ46" s="36">
        <f t="shared" si="64"/>
        <v>0</v>
      </c>
      <c r="EA46" s="36">
        <f t="shared" si="64"/>
        <v>0</v>
      </c>
      <c r="EB46" s="36">
        <f t="shared" si="64"/>
        <v>0</v>
      </c>
      <c r="EC46" s="36">
        <f t="shared" si="64"/>
        <v>0</v>
      </c>
      <c r="ED46" s="36">
        <f t="shared" si="64"/>
        <v>0</v>
      </c>
      <c r="EE46" s="36">
        <f t="shared" si="64"/>
        <v>0</v>
      </c>
      <c r="EF46" s="36">
        <f t="shared" si="64"/>
        <v>0</v>
      </c>
      <c r="EG46" s="36">
        <f t="shared" si="64"/>
        <v>0</v>
      </c>
      <c r="EH46" s="153">
        <f t="shared" si="65"/>
        <v>0</v>
      </c>
      <c r="EI46" s="36">
        <f t="shared" si="65"/>
        <v>0</v>
      </c>
      <c r="EJ46" s="36">
        <f t="shared" si="65"/>
        <v>0</v>
      </c>
      <c r="EK46" s="36">
        <f t="shared" si="65"/>
        <v>0</v>
      </c>
      <c r="EL46" s="36">
        <f t="shared" si="65"/>
        <v>0</v>
      </c>
      <c r="EM46" s="36">
        <f t="shared" si="65"/>
        <v>0</v>
      </c>
      <c r="EN46" s="36">
        <f t="shared" si="65"/>
        <v>0</v>
      </c>
      <c r="EO46" s="36">
        <f t="shared" si="65"/>
        <v>0</v>
      </c>
      <c r="EP46" s="36">
        <f t="shared" si="65"/>
        <v>0</v>
      </c>
      <c r="EQ46" s="36">
        <f t="shared" si="65"/>
        <v>0</v>
      </c>
      <c r="ER46" s="36">
        <f t="shared" si="65"/>
        <v>0</v>
      </c>
      <c r="ES46" s="36">
        <f t="shared" si="65"/>
        <v>0</v>
      </c>
      <c r="ET46" s="153">
        <f t="shared" si="66"/>
        <v>0</v>
      </c>
      <c r="EU46" s="36">
        <f t="shared" si="66"/>
        <v>0</v>
      </c>
      <c r="EV46" s="36">
        <f t="shared" si="66"/>
        <v>0</v>
      </c>
      <c r="EW46" s="36">
        <f t="shared" si="66"/>
        <v>0</v>
      </c>
      <c r="EX46" s="36">
        <f t="shared" si="66"/>
        <v>0</v>
      </c>
      <c r="EY46" s="36">
        <f t="shared" si="66"/>
        <v>0</v>
      </c>
      <c r="EZ46" s="36">
        <f t="shared" si="66"/>
        <v>0</v>
      </c>
      <c r="FA46" s="36">
        <f t="shared" si="66"/>
        <v>0</v>
      </c>
      <c r="FB46" s="36">
        <f t="shared" si="66"/>
        <v>0</v>
      </c>
      <c r="FC46" s="36">
        <f t="shared" si="66"/>
        <v>0</v>
      </c>
      <c r="FD46" s="36">
        <f t="shared" si="66"/>
        <v>0</v>
      </c>
      <c r="FE46" s="36">
        <f t="shared" si="66"/>
        <v>0</v>
      </c>
      <c r="FF46" s="153">
        <f t="shared" si="67"/>
        <v>0</v>
      </c>
      <c r="FG46" s="36">
        <f t="shared" si="67"/>
        <v>0</v>
      </c>
      <c r="FH46" s="36">
        <f t="shared" si="67"/>
        <v>0</v>
      </c>
      <c r="FI46" s="36">
        <f t="shared" si="67"/>
        <v>0</v>
      </c>
      <c r="FJ46" s="36">
        <f t="shared" si="67"/>
        <v>0</v>
      </c>
      <c r="FK46" s="36">
        <f t="shared" si="67"/>
        <v>0</v>
      </c>
      <c r="FL46" s="36">
        <f t="shared" si="67"/>
        <v>0</v>
      </c>
      <c r="FM46" s="36">
        <f t="shared" si="67"/>
        <v>0</v>
      </c>
      <c r="FN46" s="36">
        <f t="shared" si="67"/>
        <v>0</v>
      </c>
      <c r="FO46" s="36">
        <f t="shared" si="67"/>
        <v>0</v>
      </c>
      <c r="FP46" s="36">
        <f t="shared" si="67"/>
        <v>0</v>
      </c>
      <c r="FQ46" s="36">
        <f t="shared" si="67"/>
        <v>0</v>
      </c>
    </row>
    <row r="47" spans="1:173" ht="12.75" customHeight="1" x14ac:dyDescent="0.2">
      <c r="A47" s="251"/>
      <c r="B47" s="252"/>
      <c r="C47" s="253"/>
      <c r="D47" s="253"/>
      <c r="E47" s="253"/>
      <c r="F47" s="253"/>
      <c r="G47" s="267"/>
      <c r="H47" s="267"/>
      <c r="I47" s="267"/>
      <c r="J47" s="255"/>
      <c r="K47" s="255"/>
      <c r="L47" s="255"/>
      <c r="M47" s="255"/>
      <c r="N47" s="257"/>
      <c r="O47" s="305"/>
      <c r="P47" s="259"/>
      <c r="Q47" s="284"/>
      <c r="R47" s="269"/>
      <c r="S47" s="269"/>
      <c r="T47" s="269"/>
      <c r="U47" s="269"/>
      <c r="V47" s="269"/>
      <c r="W47" s="269"/>
      <c r="X47" s="269"/>
      <c r="Y47" s="268"/>
      <c r="Z47" s="269"/>
      <c r="AA47" s="417"/>
      <c r="AB47" s="413"/>
      <c r="AC47" s="272"/>
      <c r="AD47" s="272"/>
      <c r="AE47" s="272"/>
      <c r="AF47" s="272"/>
      <c r="AG47" s="273"/>
      <c r="AH47" s="272"/>
      <c r="AI47" s="272"/>
      <c r="AJ47" s="388"/>
      <c r="AK47" s="388"/>
      <c r="AL47" s="389"/>
      <c r="AM47" s="137"/>
      <c r="AN47" s="228"/>
      <c r="AP47" s="338"/>
      <c r="AQ47" s="339"/>
      <c r="AR47" s="339"/>
      <c r="AS47" s="339"/>
      <c r="AT47" s="339"/>
      <c r="AU47" s="339"/>
      <c r="AV47" s="339"/>
      <c r="AW47" s="339"/>
      <c r="AX47" s="339"/>
      <c r="AY47" s="339"/>
      <c r="AZ47" s="339"/>
      <c r="BA47" s="339"/>
      <c r="BB47" s="338"/>
      <c r="BC47" s="339"/>
      <c r="BD47" s="339"/>
      <c r="BE47" s="339"/>
      <c r="BF47" s="339"/>
      <c r="BG47" s="339"/>
      <c r="BH47" s="339"/>
      <c r="BI47" s="339"/>
      <c r="BJ47" s="339"/>
      <c r="BK47" s="339"/>
      <c r="BL47" s="339"/>
      <c r="BM47" s="339"/>
      <c r="BN47" s="338"/>
      <c r="BO47" s="339"/>
      <c r="BP47" s="339"/>
      <c r="BQ47" s="339"/>
      <c r="BR47" s="339"/>
      <c r="BS47" s="339"/>
      <c r="BT47" s="339"/>
      <c r="BU47" s="339"/>
      <c r="BV47" s="339"/>
      <c r="BW47" s="339"/>
      <c r="BX47" s="339"/>
      <c r="BY47" s="339"/>
      <c r="BZ47" s="338"/>
      <c r="CA47" s="339"/>
      <c r="CB47" s="339"/>
      <c r="CC47" s="339"/>
      <c r="CD47" s="339"/>
      <c r="CE47" s="339"/>
      <c r="CF47" s="339"/>
      <c r="CG47" s="339"/>
      <c r="CH47" s="339"/>
      <c r="CI47" s="339"/>
      <c r="CJ47" s="339"/>
      <c r="CK47" s="339"/>
      <c r="CL47" s="338"/>
      <c r="CM47" s="339"/>
      <c r="CN47" s="339"/>
      <c r="CO47" s="339"/>
      <c r="CP47" s="339"/>
      <c r="CQ47" s="339"/>
      <c r="CR47" s="339"/>
      <c r="CS47" s="339"/>
      <c r="CT47" s="339"/>
      <c r="CU47" s="339"/>
      <c r="CV47" s="339"/>
      <c r="CW47" s="339"/>
      <c r="CX47" s="338"/>
      <c r="CY47" s="339"/>
      <c r="CZ47" s="339"/>
      <c r="DA47" s="339"/>
      <c r="DB47" s="339"/>
      <c r="DC47" s="339"/>
      <c r="DD47" s="339"/>
      <c r="DE47" s="339"/>
      <c r="DF47" s="339"/>
      <c r="DG47" s="339"/>
      <c r="DH47" s="339"/>
      <c r="DI47" s="339"/>
      <c r="DJ47" s="338"/>
      <c r="DK47" s="339"/>
      <c r="DL47" s="339"/>
      <c r="DM47" s="339"/>
      <c r="DN47" s="339"/>
      <c r="DO47" s="339"/>
      <c r="DP47" s="339"/>
      <c r="DQ47" s="339"/>
      <c r="DR47" s="339"/>
      <c r="DS47" s="339"/>
      <c r="DT47" s="339"/>
      <c r="DU47" s="339"/>
      <c r="DV47" s="338"/>
      <c r="DW47" s="339"/>
      <c r="DX47" s="339"/>
      <c r="DY47" s="339"/>
      <c r="DZ47" s="339"/>
      <c r="EA47" s="339"/>
      <c r="EB47" s="339"/>
      <c r="EC47" s="339"/>
      <c r="ED47" s="339"/>
      <c r="EE47" s="339"/>
      <c r="EF47" s="339"/>
      <c r="EG47" s="339"/>
      <c r="EH47" s="338"/>
      <c r="EI47" s="339"/>
      <c r="EJ47" s="339"/>
      <c r="EK47" s="339"/>
      <c r="EL47" s="339"/>
      <c r="EM47" s="339"/>
      <c r="EN47" s="339"/>
      <c r="EO47" s="339"/>
      <c r="EP47" s="339"/>
      <c r="EQ47" s="339"/>
      <c r="ER47" s="339"/>
      <c r="ES47" s="339"/>
      <c r="ET47" s="338"/>
      <c r="EU47" s="339"/>
      <c r="EV47" s="339"/>
      <c r="EW47" s="339"/>
      <c r="EX47" s="339"/>
      <c r="EY47" s="339"/>
      <c r="EZ47" s="339"/>
      <c r="FA47" s="339"/>
      <c r="FB47" s="339"/>
      <c r="FC47" s="339"/>
      <c r="FD47" s="339"/>
      <c r="FE47" s="339"/>
      <c r="FF47" s="338"/>
      <c r="FG47" s="339"/>
      <c r="FH47" s="339"/>
      <c r="FI47" s="339"/>
      <c r="FJ47" s="339"/>
      <c r="FK47" s="339"/>
      <c r="FL47" s="339"/>
      <c r="FM47" s="339"/>
      <c r="FN47" s="339"/>
      <c r="FO47" s="339"/>
      <c r="FP47" s="339"/>
      <c r="FQ47" s="339"/>
    </row>
    <row r="48" spans="1:173" ht="12.75" customHeight="1" x14ac:dyDescent="0.2">
      <c r="A48" s="74" t="str">
        <f t="shared" ref="A48:A59" si="68">CONCATENATE(D48, "-", E48)</f>
        <v xml:space="preserve"> -N/A</v>
      </c>
      <c r="B48" s="361" t="s">
        <v>300</v>
      </c>
      <c r="C48" s="172" t="s">
        <v>300</v>
      </c>
      <c r="D48" s="366" t="str">
        <f>IF(ISBLANK(EMISSIONS_3!D48), " ", EMISSIONS_3!D48)</f>
        <v xml:space="preserve"> </v>
      </c>
      <c r="E48" s="351" t="s">
        <v>73</v>
      </c>
      <c r="F48" s="351" t="s">
        <v>73</v>
      </c>
      <c r="G48" s="363" t="s">
        <v>115</v>
      </c>
      <c r="H48" s="374"/>
      <c r="I48" s="125" t="s">
        <v>143</v>
      </c>
      <c r="J48" s="33" t="s">
        <v>115</v>
      </c>
      <c r="K48" s="125"/>
      <c r="L48" s="125"/>
      <c r="M48" s="375">
        <v>0</v>
      </c>
      <c r="N48" s="376">
        <v>0</v>
      </c>
      <c r="O48" s="299"/>
      <c r="P48" s="300"/>
      <c r="Q48" s="73" t="str">
        <f t="shared" ref="Q48:Q59" si="69">IF(T(AB48)=" ",(IF($M48=0,(IF($N48=0,0,AB48/$N48/$M48*2000)),AB48/$N48/$M48*2000)),T(AB48))</f>
        <v>Enter Activity</v>
      </c>
      <c r="R48" s="73" t="str">
        <f t="shared" ref="R48:R59" si="70">IF(T(AC48)=" ",(IF($M48=0,(IF($N48=0,0,AC48/$N48/$M48*2000)),AC48/$N48/$M48*2000)),T(AC48))</f>
        <v>Enter Activity</v>
      </c>
      <c r="S48" s="73" t="str">
        <f t="shared" ref="S48:S59" si="71">IF(T(AD48)=" ",(IF($M48=0,(IF($N48=0,0,AD48/$N48/$M48*2000)),AD48/$N48/$M48*2000)),T(AD48))</f>
        <v>Enter Activity</v>
      </c>
      <c r="T48" s="73" t="str">
        <f t="shared" ref="T48:T59" si="72">IF(T(AE48)=" ",(IF($M48=0,(IF($N48=0,0,AE48/$N48/$M48*2000)),AE48/$N48/$M48*2000)),T(AE48))</f>
        <v>Enter Activity</v>
      </c>
      <c r="U48" s="73" t="str">
        <f t="shared" ref="U48:U59" si="73">IF(T(AF48)=" ",(IF($M48=0,(IF($N48=0,0,AF48/$N48/$M48*2000)),AF48/$N48/$M48*2000)),T(AF48))</f>
        <v>Enter Activity</v>
      </c>
      <c r="V48" s="73" t="str">
        <f t="shared" ref="V48:V59" si="74">IF(T(AG48)=" ",(IF($M48=0,(IF($N48=0,0,AG48/$N48/$M48*2000)),AG48/$N48/$M48*2000)),T(AG48))</f>
        <v>Enter Activity</v>
      </c>
      <c r="W48" s="79" t="s">
        <v>115</v>
      </c>
      <c r="X48" s="73" t="str">
        <f t="shared" ref="X48:X59" si="75">IF(T(AI48)=" ",(IF($M48=0,(IF($N48=0,0,AI48/$N48/$M48*2000)),AI48/$N48/$M48*2000)),T(AI48))</f>
        <v>Enter Activity</v>
      </c>
      <c r="Y48" s="78" t="s">
        <v>115</v>
      </c>
      <c r="Z48" s="79" t="s">
        <v>115</v>
      </c>
      <c r="AA48" s="82" t="s">
        <v>115</v>
      </c>
      <c r="AB48" s="76" t="str">
        <f xml:space="preserve"> IF($H48=0, "Enter Activity", IF(($M48=0)*($N48=0), "Enter Run Time", (H48*'VESSEL FACTORS'!$D$41)/2000))</f>
        <v>Enter Activity</v>
      </c>
      <c r="AC48" s="65" t="str">
        <f xml:space="preserve"> IF($H48=0, "Enter Activity", IF(($M48=0)*($N48=0), "Enter Run Time", (H48*'VESSEL FACTORS'!$D$41)/2000))</f>
        <v>Enter Activity</v>
      </c>
      <c r="AD48" s="65" t="str">
        <f>IF($H48=0, "Enter Activity", IF(($M48=0)*($N48=0), "Enter Run Time",  (H48*'VESSEL FACTORS'!$F$41)/2000))</f>
        <v>Enter Activity</v>
      </c>
      <c r="AE48" s="65" t="str">
        <f>IF($H48=0, "Enter Activity", IF(($M48=0)*($N48=0), "Enter Run Time", (H48*'VESSEL FACTORS'!$H$41)/2000))</f>
        <v>Enter Activity</v>
      </c>
      <c r="AF48" s="65" t="str">
        <f>IF($H48=0, "Enter Activity", IF(($M48=0)*($N48=0), "Enter Run Time", (H48*'VESSEL FACTORS'!$I$41)/2000))</f>
        <v>Enter Activity</v>
      </c>
      <c r="AG48" s="84" t="str">
        <f>IF($H48=0, "Enter Activity", IF(($M48=0)*($N48=0), "Enter Run Time", (H48*'VESSEL FACTORS'!$J$41)/2000))</f>
        <v>Enter Activity</v>
      </c>
      <c r="AH48" s="70" t="s">
        <v>115</v>
      </c>
      <c r="AI48" s="79" t="str">
        <f>IF($H48=0, "Enter Activity", IF(($M48=0)*($N48=0), "Enter Run Time",  (H48*'VESSEL FACTORS'!$L$41)/2000))</f>
        <v>Enter Activity</v>
      </c>
      <c r="AJ48" s="70" t="s">
        <v>115</v>
      </c>
      <c r="AK48" s="70" t="s">
        <v>115</v>
      </c>
      <c r="AL48" s="71" t="s">
        <v>115</v>
      </c>
      <c r="AM48" s="73"/>
      <c r="AO48" s="74">
        <f>MONTH(EMISSIONS_1!P48)-MONTH(EMISSIONS_1!O48)+1</f>
        <v>1</v>
      </c>
      <c r="AP48" s="341">
        <f t="shared" ref="AP48:BA55" si="76">IF(T($AB48)="",IF((AP$6&gt;=MONTH($O48))*(AP$6&lt;=MONTH($P48)), $AB48/$AO48, 0),0)</f>
        <v>0</v>
      </c>
      <c r="AQ48" s="342">
        <f t="shared" si="76"/>
        <v>0</v>
      </c>
      <c r="AR48" s="342">
        <f t="shared" si="76"/>
        <v>0</v>
      </c>
      <c r="AS48" s="342">
        <f t="shared" si="76"/>
        <v>0</v>
      </c>
      <c r="AT48" s="342">
        <f t="shared" si="76"/>
        <v>0</v>
      </c>
      <c r="AU48" s="342">
        <f t="shared" si="76"/>
        <v>0</v>
      </c>
      <c r="AV48" s="342">
        <f t="shared" si="76"/>
        <v>0</v>
      </c>
      <c r="AW48" s="342">
        <f t="shared" si="76"/>
        <v>0</v>
      </c>
      <c r="AX48" s="342">
        <f t="shared" si="76"/>
        <v>0</v>
      </c>
      <c r="AY48" s="342">
        <f t="shared" si="76"/>
        <v>0</v>
      </c>
      <c r="AZ48" s="342">
        <f t="shared" si="76"/>
        <v>0</v>
      </c>
      <c r="BA48" s="343">
        <f t="shared" si="76"/>
        <v>0</v>
      </c>
      <c r="BB48" s="341">
        <f t="shared" ref="BB48:BM59" si="77">IF(T($AC48)="",IF((BB$6&gt;=MONTH($O48))*(BB$6&lt;=MONTH($P48)), $AC48/$AO48, 0),0)</f>
        <v>0</v>
      </c>
      <c r="BC48" s="342">
        <f t="shared" si="77"/>
        <v>0</v>
      </c>
      <c r="BD48" s="342">
        <f t="shared" si="77"/>
        <v>0</v>
      </c>
      <c r="BE48" s="342">
        <f t="shared" si="77"/>
        <v>0</v>
      </c>
      <c r="BF48" s="342">
        <f t="shared" si="77"/>
        <v>0</v>
      </c>
      <c r="BG48" s="342">
        <f t="shared" si="77"/>
        <v>0</v>
      </c>
      <c r="BH48" s="342">
        <f t="shared" si="77"/>
        <v>0</v>
      </c>
      <c r="BI48" s="342">
        <f t="shared" si="77"/>
        <v>0</v>
      </c>
      <c r="BJ48" s="342">
        <f t="shared" si="77"/>
        <v>0</v>
      </c>
      <c r="BK48" s="342">
        <f t="shared" si="77"/>
        <v>0</v>
      </c>
      <c r="BL48" s="342">
        <f t="shared" si="77"/>
        <v>0</v>
      </c>
      <c r="BM48" s="343">
        <f t="shared" si="77"/>
        <v>0</v>
      </c>
      <c r="BN48" s="341">
        <f t="shared" ref="BN48:BY59" si="78">IF(T($AD48)="",IF((BN$6&gt;=MONTH($O48))*(BN$6&lt;=MONTH($P48)), $AD48/$AO48, 0),0)</f>
        <v>0</v>
      </c>
      <c r="BO48" s="342">
        <f t="shared" si="78"/>
        <v>0</v>
      </c>
      <c r="BP48" s="342">
        <f t="shared" si="78"/>
        <v>0</v>
      </c>
      <c r="BQ48" s="342">
        <f t="shared" si="78"/>
        <v>0</v>
      </c>
      <c r="BR48" s="342">
        <f t="shared" si="78"/>
        <v>0</v>
      </c>
      <c r="BS48" s="342">
        <f t="shared" si="78"/>
        <v>0</v>
      </c>
      <c r="BT48" s="342">
        <f t="shared" si="78"/>
        <v>0</v>
      </c>
      <c r="BU48" s="342">
        <f t="shared" si="78"/>
        <v>0</v>
      </c>
      <c r="BV48" s="342">
        <f t="shared" si="78"/>
        <v>0</v>
      </c>
      <c r="BW48" s="342">
        <f t="shared" si="78"/>
        <v>0</v>
      </c>
      <c r="BX48" s="342">
        <f t="shared" si="78"/>
        <v>0</v>
      </c>
      <c r="BY48" s="343">
        <f t="shared" si="78"/>
        <v>0</v>
      </c>
      <c r="BZ48" s="341">
        <f t="shared" ref="BZ48:CK59" si="79">IF(T($AE48)="",IF((BZ$6&gt;=MONTH($O48))*(BZ$6&lt;=MONTH($P48)), $AE48/$AO48, 0),0)</f>
        <v>0</v>
      </c>
      <c r="CA48" s="342">
        <f t="shared" si="79"/>
        <v>0</v>
      </c>
      <c r="CB48" s="342">
        <f t="shared" si="79"/>
        <v>0</v>
      </c>
      <c r="CC48" s="342">
        <f t="shared" si="79"/>
        <v>0</v>
      </c>
      <c r="CD48" s="342">
        <f t="shared" si="79"/>
        <v>0</v>
      </c>
      <c r="CE48" s="342">
        <f t="shared" si="79"/>
        <v>0</v>
      </c>
      <c r="CF48" s="342">
        <f t="shared" si="79"/>
        <v>0</v>
      </c>
      <c r="CG48" s="342">
        <f t="shared" si="79"/>
        <v>0</v>
      </c>
      <c r="CH48" s="342">
        <f t="shared" si="79"/>
        <v>0</v>
      </c>
      <c r="CI48" s="342">
        <f t="shared" si="79"/>
        <v>0</v>
      </c>
      <c r="CJ48" s="342">
        <f t="shared" si="79"/>
        <v>0</v>
      </c>
      <c r="CK48" s="343">
        <f t="shared" si="79"/>
        <v>0</v>
      </c>
      <c r="CL48" s="341">
        <f t="shared" ref="CL48:CW59" si="80">IF(T($AF48)="",IF((CL$6&gt;=MONTH($O48))*(CL$6&lt;=MONTH($P48)), $AF48/$AO48, 0),0)</f>
        <v>0</v>
      </c>
      <c r="CM48" s="342">
        <f t="shared" si="80"/>
        <v>0</v>
      </c>
      <c r="CN48" s="342">
        <f t="shared" si="80"/>
        <v>0</v>
      </c>
      <c r="CO48" s="342">
        <f t="shared" si="80"/>
        <v>0</v>
      </c>
      <c r="CP48" s="342">
        <f t="shared" si="80"/>
        <v>0</v>
      </c>
      <c r="CQ48" s="342">
        <f t="shared" si="80"/>
        <v>0</v>
      </c>
      <c r="CR48" s="342">
        <f t="shared" si="80"/>
        <v>0</v>
      </c>
      <c r="CS48" s="342">
        <f t="shared" si="80"/>
        <v>0</v>
      </c>
      <c r="CT48" s="342">
        <f t="shared" si="80"/>
        <v>0</v>
      </c>
      <c r="CU48" s="342">
        <f t="shared" si="80"/>
        <v>0</v>
      </c>
      <c r="CV48" s="342">
        <f t="shared" si="80"/>
        <v>0</v>
      </c>
      <c r="CW48" s="343">
        <f t="shared" si="80"/>
        <v>0</v>
      </c>
      <c r="CX48" s="341">
        <f t="shared" ref="CX48:DI59" si="81">IF(T($AG48)="",IF((CX$6&gt;=MONTH($O48))*(CX$6&lt;=MONTH($P48)), $AG48/$AO48, 0),0)</f>
        <v>0</v>
      </c>
      <c r="CY48" s="342">
        <f t="shared" si="81"/>
        <v>0</v>
      </c>
      <c r="CZ48" s="342">
        <f t="shared" si="81"/>
        <v>0</v>
      </c>
      <c r="DA48" s="342">
        <f t="shared" si="81"/>
        <v>0</v>
      </c>
      <c r="DB48" s="342">
        <f t="shared" si="81"/>
        <v>0</v>
      </c>
      <c r="DC48" s="342">
        <f t="shared" si="81"/>
        <v>0</v>
      </c>
      <c r="DD48" s="342">
        <f t="shared" si="81"/>
        <v>0</v>
      </c>
      <c r="DE48" s="342">
        <f t="shared" si="81"/>
        <v>0</v>
      </c>
      <c r="DF48" s="342">
        <f t="shared" si="81"/>
        <v>0</v>
      </c>
      <c r="DG48" s="342">
        <f t="shared" si="81"/>
        <v>0</v>
      </c>
      <c r="DH48" s="342">
        <f t="shared" si="81"/>
        <v>0</v>
      </c>
      <c r="DI48" s="343">
        <f t="shared" si="81"/>
        <v>0</v>
      </c>
      <c r="DJ48" s="341">
        <f t="shared" ref="DJ48:DU59" si="82">IF(T($AH48)="",IF((DJ$6&gt;=MONTH($O48))*(DJ$6&lt;=MONTH($P48)), $AH48/$AO48, 0),0)</f>
        <v>0</v>
      </c>
      <c r="DK48" s="342">
        <f t="shared" si="82"/>
        <v>0</v>
      </c>
      <c r="DL48" s="342">
        <f t="shared" si="82"/>
        <v>0</v>
      </c>
      <c r="DM48" s="342">
        <f t="shared" si="82"/>
        <v>0</v>
      </c>
      <c r="DN48" s="342">
        <f t="shared" si="82"/>
        <v>0</v>
      </c>
      <c r="DO48" s="342">
        <f t="shared" si="82"/>
        <v>0</v>
      </c>
      <c r="DP48" s="342">
        <f t="shared" si="82"/>
        <v>0</v>
      </c>
      <c r="DQ48" s="342">
        <f t="shared" si="82"/>
        <v>0</v>
      </c>
      <c r="DR48" s="342">
        <f t="shared" si="82"/>
        <v>0</v>
      </c>
      <c r="DS48" s="342">
        <f t="shared" si="82"/>
        <v>0</v>
      </c>
      <c r="DT48" s="342">
        <f t="shared" si="82"/>
        <v>0</v>
      </c>
      <c r="DU48" s="343">
        <f t="shared" si="82"/>
        <v>0</v>
      </c>
      <c r="DV48" s="341">
        <f t="shared" ref="DV48:EG59" si="83">IF(T($AI48)="",IF((DV$6&gt;=MONTH($O48))*(DV$6&lt;=MONTH($P48)), $AI48/$AO48, 0),0)</f>
        <v>0</v>
      </c>
      <c r="DW48" s="342">
        <f t="shared" si="83"/>
        <v>0</v>
      </c>
      <c r="DX48" s="342">
        <f t="shared" si="83"/>
        <v>0</v>
      </c>
      <c r="DY48" s="342">
        <f t="shared" si="83"/>
        <v>0</v>
      </c>
      <c r="DZ48" s="342">
        <f t="shared" si="83"/>
        <v>0</v>
      </c>
      <c r="EA48" s="342">
        <f t="shared" si="83"/>
        <v>0</v>
      </c>
      <c r="EB48" s="342">
        <f t="shared" si="83"/>
        <v>0</v>
      </c>
      <c r="EC48" s="342">
        <f t="shared" si="83"/>
        <v>0</v>
      </c>
      <c r="ED48" s="342">
        <f t="shared" si="83"/>
        <v>0</v>
      </c>
      <c r="EE48" s="342">
        <f t="shared" si="83"/>
        <v>0</v>
      </c>
      <c r="EF48" s="342">
        <f t="shared" si="83"/>
        <v>0</v>
      </c>
      <c r="EG48" s="343">
        <f t="shared" si="83"/>
        <v>0</v>
      </c>
      <c r="EH48" s="341">
        <f t="shared" ref="EH48:ES59" si="84">IF(T($AJ48)="",IF((EH$6&gt;=MONTH($O48))*(EH$6&lt;=MONTH($P48)), $AJ48/$AO48, 0),0)</f>
        <v>0</v>
      </c>
      <c r="EI48" s="342">
        <f t="shared" si="84"/>
        <v>0</v>
      </c>
      <c r="EJ48" s="342">
        <f t="shared" si="84"/>
        <v>0</v>
      </c>
      <c r="EK48" s="342">
        <f t="shared" si="84"/>
        <v>0</v>
      </c>
      <c r="EL48" s="342">
        <f t="shared" si="84"/>
        <v>0</v>
      </c>
      <c r="EM48" s="342">
        <f t="shared" si="84"/>
        <v>0</v>
      </c>
      <c r="EN48" s="342">
        <f t="shared" si="84"/>
        <v>0</v>
      </c>
      <c r="EO48" s="342">
        <f t="shared" si="84"/>
        <v>0</v>
      </c>
      <c r="EP48" s="342">
        <f t="shared" si="84"/>
        <v>0</v>
      </c>
      <c r="EQ48" s="342">
        <f t="shared" si="84"/>
        <v>0</v>
      </c>
      <c r="ER48" s="342">
        <f t="shared" si="84"/>
        <v>0</v>
      </c>
      <c r="ES48" s="343">
        <f t="shared" si="84"/>
        <v>0</v>
      </c>
      <c r="ET48" s="341">
        <f t="shared" ref="ET48:FE59" si="85">IF(T($AK48)="",IF((ET$6&gt;=MONTH($O48))*(ET$6&lt;=MONTH($P48)), $AK48/$AO48, 0),0)</f>
        <v>0</v>
      </c>
      <c r="EU48" s="342">
        <f t="shared" si="85"/>
        <v>0</v>
      </c>
      <c r="EV48" s="342">
        <f t="shared" si="85"/>
        <v>0</v>
      </c>
      <c r="EW48" s="342">
        <f t="shared" si="85"/>
        <v>0</v>
      </c>
      <c r="EX48" s="342">
        <f t="shared" si="85"/>
        <v>0</v>
      </c>
      <c r="EY48" s="342">
        <f t="shared" si="85"/>
        <v>0</v>
      </c>
      <c r="EZ48" s="342">
        <f t="shared" si="85"/>
        <v>0</v>
      </c>
      <c r="FA48" s="342">
        <f t="shared" si="85"/>
        <v>0</v>
      </c>
      <c r="FB48" s="342">
        <f t="shared" si="85"/>
        <v>0</v>
      </c>
      <c r="FC48" s="342">
        <f t="shared" si="85"/>
        <v>0</v>
      </c>
      <c r="FD48" s="342">
        <f t="shared" si="85"/>
        <v>0</v>
      </c>
      <c r="FE48" s="343">
        <f t="shared" si="85"/>
        <v>0</v>
      </c>
      <c r="FF48" s="341">
        <f t="shared" ref="FF48:FQ59" si="86">IF(T($AL48)="",IF((FF$6&gt;=MONTH($O48))*(FF$6&lt;=MONTH($P48)), $AL48/$AO48, 0),0)</f>
        <v>0</v>
      </c>
      <c r="FG48" s="342">
        <f t="shared" si="86"/>
        <v>0</v>
      </c>
      <c r="FH48" s="342">
        <f t="shared" si="86"/>
        <v>0</v>
      </c>
      <c r="FI48" s="342">
        <f t="shared" si="86"/>
        <v>0</v>
      </c>
      <c r="FJ48" s="342">
        <f t="shared" si="86"/>
        <v>0</v>
      </c>
      <c r="FK48" s="342">
        <f t="shared" si="86"/>
        <v>0</v>
      </c>
      <c r="FL48" s="342">
        <f t="shared" si="86"/>
        <v>0</v>
      </c>
      <c r="FM48" s="342">
        <f t="shared" si="86"/>
        <v>0</v>
      </c>
      <c r="FN48" s="342">
        <f t="shared" si="86"/>
        <v>0</v>
      </c>
      <c r="FO48" s="342">
        <f t="shared" si="86"/>
        <v>0</v>
      </c>
      <c r="FP48" s="342">
        <f t="shared" si="86"/>
        <v>0</v>
      </c>
      <c r="FQ48" s="343">
        <f t="shared" si="86"/>
        <v>0</v>
      </c>
    </row>
    <row r="49" spans="1:173" ht="12.75" customHeight="1" x14ac:dyDescent="0.2">
      <c r="A49" s="74" t="str">
        <f t="shared" si="68"/>
        <v xml:space="preserve"> -N/A</v>
      </c>
      <c r="B49" s="361" t="s">
        <v>301</v>
      </c>
      <c r="C49" s="171" t="s">
        <v>300</v>
      </c>
      <c r="D49" s="366" t="str">
        <f>IF(ISBLANK(EMISSIONS_3!D49), " ", EMISSIONS_3!D49)</f>
        <v xml:space="preserve"> </v>
      </c>
      <c r="E49" s="351" t="s">
        <v>73</v>
      </c>
      <c r="F49" s="351" t="s">
        <v>73</v>
      </c>
      <c r="G49" s="33" t="s">
        <v>115</v>
      </c>
      <c r="H49" s="368"/>
      <c r="I49" s="64" t="s">
        <v>143</v>
      </c>
      <c r="J49" s="33" t="s">
        <v>115</v>
      </c>
      <c r="K49" s="64"/>
      <c r="L49" s="64"/>
      <c r="M49" s="367">
        <v>0</v>
      </c>
      <c r="N49" s="373">
        <v>0</v>
      </c>
      <c r="O49" s="299"/>
      <c r="P49" s="300"/>
      <c r="Q49" s="73" t="str">
        <f t="shared" si="69"/>
        <v>Enter Activity</v>
      </c>
      <c r="R49" s="73" t="str">
        <f t="shared" si="70"/>
        <v>Enter Activity</v>
      </c>
      <c r="S49" s="73" t="str">
        <f t="shared" si="71"/>
        <v>Enter Activity</v>
      </c>
      <c r="T49" s="73" t="str">
        <f t="shared" si="72"/>
        <v>Enter Activity</v>
      </c>
      <c r="U49" s="73" t="str">
        <f t="shared" si="73"/>
        <v>Enter Activity</v>
      </c>
      <c r="V49" s="73" t="str">
        <f t="shared" si="74"/>
        <v>Enter Activity</v>
      </c>
      <c r="W49" s="79" t="s">
        <v>115</v>
      </c>
      <c r="X49" s="73" t="str">
        <f t="shared" si="75"/>
        <v>Enter Activity</v>
      </c>
      <c r="Y49" s="78" t="s">
        <v>115</v>
      </c>
      <c r="Z49" s="79" t="s">
        <v>115</v>
      </c>
      <c r="AA49" s="82" t="s">
        <v>115</v>
      </c>
      <c r="AB49" s="76" t="str">
        <f xml:space="preserve"> IF($H49=0, "Enter Activity", IF(($M49=0)*($N49=0), "Enter Run Time", (H49*'VESSEL FACTORS'!$D$41)/2000))</f>
        <v>Enter Activity</v>
      </c>
      <c r="AC49" s="65" t="str">
        <f xml:space="preserve"> IF($H49=0, "Enter Activity", IF(($M49=0)*($N49=0), "Enter Run Time", (H49*'VESSEL FACTORS'!$D$41)/2000))</f>
        <v>Enter Activity</v>
      </c>
      <c r="AD49" s="65" t="str">
        <f>IF($H49=0, "Enter Activity", IF(($M49=0)*($N49=0), "Enter Run Time",  (H49*'VESSEL FACTORS'!$F$41)/2000))</f>
        <v>Enter Activity</v>
      </c>
      <c r="AE49" s="65" t="str">
        <f>IF($H49=0, "Enter Activity", IF(($M49=0)*($N49=0), "Enter Run Time", (H49*'VESSEL FACTORS'!$H$41)/2000))</f>
        <v>Enter Activity</v>
      </c>
      <c r="AF49" s="65" t="str">
        <f>IF($H49=0, "Enter Activity", IF(($M49=0)*($N49=0), "Enter Run Time", (H49*'VESSEL FACTORS'!$I$41)/2000))</f>
        <v>Enter Activity</v>
      </c>
      <c r="AG49" s="84" t="str">
        <f>IF($H49=0, "Enter Activity", IF(($M49=0)*($N49=0), "Enter Run Time", (H49*'VESSEL FACTORS'!$J$41)/2000))</f>
        <v>Enter Activity</v>
      </c>
      <c r="AH49" s="70" t="s">
        <v>115</v>
      </c>
      <c r="AI49" s="79" t="str">
        <f>IF($H49=0, "Enter Activity", IF(($M49=0)*($N49=0), "Enter Run Time",  (H49*'VESSEL FACTORS'!$L$41)/2000))</f>
        <v>Enter Activity</v>
      </c>
      <c r="AJ49" s="70" t="s">
        <v>115</v>
      </c>
      <c r="AK49" s="70" t="s">
        <v>115</v>
      </c>
      <c r="AL49" s="71" t="s">
        <v>115</v>
      </c>
      <c r="AM49" s="73"/>
      <c r="AO49" s="74">
        <f>MONTH(EMISSIONS_1!P49)-MONTH(EMISSIONS_1!O49)+1</f>
        <v>1</v>
      </c>
      <c r="AP49" s="341">
        <f t="shared" si="76"/>
        <v>0</v>
      </c>
      <c r="AQ49" s="342">
        <f t="shared" si="76"/>
        <v>0</v>
      </c>
      <c r="AR49" s="342">
        <f t="shared" si="76"/>
        <v>0</v>
      </c>
      <c r="AS49" s="342">
        <f t="shared" si="76"/>
        <v>0</v>
      </c>
      <c r="AT49" s="342">
        <f t="shared" si="76"/>
        <v>0</v>
      </c>
      <c r="AU49" s="342">
        <f t="shared" si="76"/>
        <v>0</v>
      </c>
      <c r="AV49" s="342">
        <f t="shared" si="76"/>
        <v>0</v>
      </c>
      <c r="AW49" s="342">
        <f t="shared" si="76"/>
        <v>0</v>
      </c>
      <c r="AX49" s="342">
        <f t="shared" si="76"/>
        <v>0</v>
      </c>
      <c r="AY49" s="342">
        <f t="shared" si="76"/>
        <v>0</v>
      </c>
      <c r="AZ49" s="342">
        <f t="shared" si="76"/>
        <v>0</v>
      </c>
      <c r="BA49" s="343">
        <f t="shared" si="76"/>
        <v>0</v>
      </c>
      <c r="BB49" s="341">
        <f t="shared" si="77"/>
        <v>0</v>
      </c>
      <c r="BC49" s="342">
        <f t="shared" si="77"/>
        <v>0</v>
      </c>
      <c r="BD49" s="342">
        <f t="shared" si="77"/>
        <v>0</v>
      </c>
      <c r="BE49" s="342">
        <f t="shared" si="77"/>
        <v>0</v>
      </c>
      <c r="BF49" s="342">
        <f t="shared" si="77"/>
        <v>0</v>
      </c>
      <c r="BG49" s="342">
        <f t="shared" si="77"/>
        <v>0</v>
      </c>
      <c r="BH49" s="342">
        <f t="shared" si="77"/>
        <v>0</v>
      </c>
      <c r="BI49" s="342">
        <f t="shared" si="77"/>
        <v>0</v>
      </c>
      <c r="BJ49" s="342">
        <f t="shared" si="77"/>
        <v>0</v>
      </c>
      <c r="BK49" s="342">
        <f t="shared" si="77"/>
        <v>0</v>
      </c>
      <c r="BL49" s="342">
        <f t="shared" si="77"/>
        <v>0</v>
      </c>
      <c r="BM49" s="343">
        <f t="shared" si="77"/>
        <v>0</v>
      </c>
      <c r="BN49" s="341">
        <f t="shared" si="78"/>
        <v>0</v>
      </c>
      <c r="BO49" s="342">
        <f t="shared" si="78"/>
        <v>0</v>
      </c>
      <c r="BP49" s="342">
        <f t="shared" si="78"/>
        <v>0</v>
      </c>
      <c r="BQ49" s="342">
        <f t="shared" si="78"/>
        <v>0</v>
      </c>
      <c r="BR49" s="342">
        <f t="shared" si="78"/>
        <v>0</v>
      </c>
      <c r="BS49" s="342">
        <f t="shared" si="78"/>
        <v>0</v>
      </c>
      <c r="BT49" s="342">
        <f t="shared" si="78"/>
        <v>0</v>
      </c>
      <c r="BU49" s="342">
        <f t="shared" si="78"/>
        <v>0</v>
      </c>
      <c r="BV49" s="342">
        <f t="shared" si="78"/>
        <v>0</v>
      </c>
      <c r="BW49" s="342">
        <f t="shared" si="78"/>
        <v>0</v>
      </c>
      <c r="BX49" s="342">
        <f t="shared" si="78"/>
        <v>0</v>
      </c>
      <c r="BY49" s="343">
        <f t="shared" si="78"/>
        <v>0</v>
      </c>
      <c r="BZ49" s="341">
        <f t="shared" si="79"/>
        <v>0</v>
      </c>
      <c r="CA49" s="342">
        <f t="shared" si="79"/>
        <v>0</v>
      </c>
      <c r="CB49" s="342">
        <f t="shared" si="79"/>
        <v>0</v>
      </c>
      <c r="CC49" s="342">
        <f t="shared" si="79"/>
        <v>0</v>
      </c>
      <c r="CD49" s="342">
        <f t="shared" si="79"/>
        <v>0</v>
      </c>
      <c r="CE49" s="342">
        <f t="shared" si="79"/>
        <v>0</v>
      </c>
      <c r="CF49" s="342">
        <f t="shared" si="79"/>
        <v>0</v>
      </c>
      <c r="CG49" s="342">
        <f t="shared" si="79"/>
        <v>0</v>
      </c>
      <c r="CH49" s="342">
        <f t="shared" si="79"/>
        <v>0</v>
      </c>
      <c r="CI49" s="342">
        <f t="shared" si="79"/>
        <v>0</v>
      </c>
      <c r="CJ49" s="342">
        <f t="shared" si="79"/>
        <v>0</v>
      </c>
      <c r="CK49" s="343">
        <f t="shared" si="79"/>
        <v>0</v>
      </c>
      <c r="CL49" s="341">
        <f t="shared" si="80"/>
        <v>0</v>
      </c>
      <c r="CM49" s="342">
        <f t="shared" si="80"/>
        <v>0</v>
      </c>
      <c r="CN49" s="342">
        <f t="shared" si="80"/>
        <v>0</v>
      </c>
      <c r="CO49" s="342">
        <f t="shared" si="80"/>
        <v>0</v>
      </c>
      <c r="CP49" s="342">
        <f t="shared" si="80"/>
        <v>0</v>
      </c>
      <c r="CQ49" s="342">
        <f t="shared" si="80"/>
        <v>0</v>
      </c>
      <c r="CR49" s="342">
        <f t="shared" si="80"/>
        <v>0</v>
      </c>
      <c r="CS49" s="342">
        <f t="shared" si="80"/>
        <v>0</v>
      </c>
      <c r="CT49" s="342">
        <f t="shared" si="80"/>
        <v>0</v>
      </c>
      <c r="CU49" s="342">
        <f t="shared" si="80"/>
        <v>0</v>
      </c>
      <c r="CV49" s="342">
        <f t="shared" si="80"/>
        <v>0</v>
      </c>
      <c r="CW49" s="343">
        <f t="shared" si="80"/>
        <v>0</v>
      </c>
      <c r="CX49" s="341">
        <f t="shared" si="81"/>
        <v>0</v>
      </c>
      <c r="CY49" s="342">
        <f t="shared" si="81"/>
        <v>0</v>
      </c>
      <c r="CZ49" s="342">
        <f t="shared" si="81"/>
        <v>0</v>
      </c>
      <c r="DA49" s="342">
        <f t="shared" si="81"/>
        <v>0</v>
      </c>
      <c r="DB49" s="342">
        <f t="shared" si="81"/>
        <v>0</v>
      </c>
      <c r="DC49" s="342">
        <f t="shared" si="81"/>
        <v>0</v>
      </c>
      <c r="DD49" s="342">
        <f t="shared" si="81"/>
        <v>0</v>
      </c>
      <c r="DE49" s="342">
        <f t="shared" si="81"/>
        <v>0</v>
      </c>
      <c r="DF49" s="342">
        <f t="shared" si="81"/>
        <v>0</v>
      </c>
      <c r="DG49" s="342">
        <f t="shared" si="81"/>
        <v>0</v>
      </c>
      <c r="DH49" s="342">
        <f t="shared" si="81"/>
        <v>0</v>
      </c>
      <c r="DI49" s="343">
        <f t="shared" si="81"/>
        <v>0</v>
      </c>
      <c r="DJ49" s="341">
        <f t="shared" si="82"/>
        <v>0</v>
      </c>
      <c r="DK49" s="342">
        <f t="shared" si="82"/>
        <v>0</v>
      </c>
      <c r="DL49" s="342">
        <f t="shared" si="82"/>
        <v>0</v>
      </c>
      <c r="DM49" s="342">
        <f t="shared" si="82"/>
        <v>0</v>
      </c>
      <c r="DN49" s="342">
        <f t="shared" si="82"/>
        <v>0</v>
      </c>
      <c r="DO49" s="342">
        <f t="shared" si="82"/>
        <v>0</v>
      </c>
      <c r="DP49" s="342">
        <f t="shared" si="82"/>
        <v>0</v>
      </c>
      <c r="DQ49" s="342">
        <f t="shared" si="82"/>
        <v>0</v>
      </c>
      <c r="DR49" s="342">
        <f t="shared" si="82"/>
        <v>0</v>
      </c>
      <c r="DS49" s="342">
        <f t="shared" si="82"/>
        <v>0</v>
      </c>
      <c r="DT49" s="342">
        <f t="shared" si="82"/>
        <v>0</v>
      </c>
      <c r="DU49" s="343">
        <f t="shared" si="82"/>
        <v>0</v>
      </c>
      <c r="DV49" s="341">
        <f t="shared" si="83"/>
        <v>0</v>
      </c>
      <c r="DW49" s="342">
        <f t="shared" si="83"/>
        <v>0</v>
      </c>
      <c r="DX49" s="342">
        <f t="shared" si="83"/>
        <v>0</v>
      </c>
      <c r="DY49" s="342">
        <f t="shared" si="83"/>
        <v>0</v>
      </c>
      <c r="DZ49" s="342">
        <f t="shared" si="83"/>
        <v>0</v>
      </c>
      <c r="EA49" s="342">
        <f t="shared" si="83"/>
        <v>0</v>
      </c>
      <c r="EB49" s="342">
        <f t="shared" si="83"/>
        <v>0</v>
      </c>
      <c r="EC49" s="342">
        <f t="shared" si="83"/>
        <v>0</v>
      </c>
      <c r="ED49" s="342">
        <f t="shared" si="83"/>
        <v>0</v>
      </c>
      <c r="EE49" s="342">
        <f t="shared" si="83"/>
        <v>0</v>
      </c>
      <c r="EF49" s="342">
        <f t="shared" si="83"/>
        <v>0</v>
      </c>
      <c r="EG49" s="343">
        <f t="shared" si="83"/>
        <v>0</v>
      </c>
      <c r="EH49" s="341">
        <f t="shared" si="84"/>
        <v>0</v>
      </c>
      <c r="EI49" s="342">
        <f t="shared" si="84"/>
        <v>0</v>
      </c>
      <c r="EJ49" s="342">
        <f t="shared" si="84"/>
        <v>0</v>
      </c>
      <c r="EK49" s="342">
        <f t="shared" si="84"/>
        <v>0</v>
      </c>
      <c r="EL49" s="342">
        <f t="shared" si="84"/>
        <v>0</v>
      </c>
      <c r="EM49" s="342">
        <f t="shared" si="84"/>
        <v>0</v>
      </c>
      <c r="EN49" s="342">
        <f t="shared" si="84"/>
        <v>0</v>
      </c>
      <c r="EO49" s="342">
        <f t="shared" si="84"/>
        <v>0</v>
      </c>
      <c r="EP49" s="342">
        <f t="shared" si="84"/>
        <v>0</v>
      </c>
      <c r="EQ49" s="342">
        <f t="shared" si="84"/>
        <v>0</v>
      </c>
      <c r="ER49" s="342">
        <f t="shared" si="84"/>
        <v>0</v>
      </c>
      <c r="ES49" s="343">
        <f t="shared" si="84"/>
        <v>0</v>
      </c>
      <c r="ET49" s="341">
        <f t="shared" si="85"/>
        <v>0</v>
      </c>
      <c r="EU49" s="342">
        <f t="shared" si="85"/>
        <v>0</v>
      </c>
      <c r="EV49" s="342">
        <f t="shared" si="85"/>
        <v>0</v>
      </c>
      <c r="EW49" s="342">
        <f t="shared" si="85"/>
        <v>0</v>
      </c>
      <c r="EX49" s="342">
        <f t="shared" si="85"/>
        <v>0</v>
      </c>
      <c r="EY49" s="342">
        <f t="shared" si="85"/>
        <v>0</v>
      </c>
      <c r="EZ49" s="342">
        <f t="shared" si="85"/>
        <v>0</v>
      </c>
      <c r="FA49" s="342">
        <f t="shared" si="85"/>
        <v>0</v>
      </c>
      <c r="FB49" s="342">
        <f t="shared" si="85"/>
        <v>0</v>
      </c>
      <c r="FC49" s="342">
        <f t="shared" si="85"/>
        <v>0</v>
      </c>
      <c r="FD49" s="342">
        <f t="shared" si="85"/>
        <v>0</v>
      </c>
      <c r="FE49" s="343">
        <f t="shared" si="85"/>
        <v>0</v>
      </c>
      <c r="FF49" s="341">
        <f t="shared" si="86"/>
        <v>0</v>
      </c>
      <c r="FG49" s="342">
        <f t="shared" si="86"/>
        <v>0</v>
      </c>
      <c r="FH49" s="342">
        <f t="shared" si="86"/>
        <v>0</v>
      </c>
      <c r="FI49" s="342">
        <f t="shared" si="86"/>
        <v>0</v>
      </c>
      <c r="FJ49" s="342">
        <f t="shared" si="86"/>
        <v>0</v>
      </c>
      <c r="FK49" s="342">
        <f t="shared" si="86"/>
        <v>0</v>
      </c>
      <c r="FL49" s="342">
        <f t="shared" si="86"/>
        <v>0</v>
      </c>
      <c r="FM49" s="342">
        <f t="shared" si="86"/>
        <v>0</v>
      </c>
      <c r="FN49" s="342">
        <f t="shared" si="86"/>
        <v>0</v>
      </c>
      <c r="FO49" s="342">
        <f t="shared" si="86"/>
        <v>0</v>
      </c>
      <c r="FP49" s="342">
        <f t="shared" si="86"/>
        <v>0</v>
      </c>
      <c r="FQ49" s="343">
        <f t="shared" si="86"/>
        <v>0</v>
      </c>
    </row>
    <row r="50" spans="1:173" ht="12.75" customHeight="1" x14ac:dyDescent="0.2">
      <c r="A50" s="74" t="str">
        <f t="shared" si="68"/>
        <v xml:space="preserve"> -N/A</v>
      </c>
      <c r="B50" s="362"/>
      <c r="C50" s="171" t="s">
        <v>300</v>
      </c>
      <c r="D50" s="366" t="str">
        <f>IF(ISBLANK(EMISSIONS_3!D50), " ", EMISSIONS_3!D50)</f>
        <v xml:space="preserve"> </v>
      </c>
      <c r="E50" s="351" t="s">
        <v>73</v>
      </c>
      <c r="F50" s="351" t="s">
        <v>73</v>
      </c>
      <c r="G50" s="33" t="s">
        <v>115</v>
      </c>
      <c r="H50" s="368"/>
      <c r="I50" s="64" t="s">
        <v>143</v>
      </c>
      <c r="J50" s="33" t="s">
        <v>115</v>
      </c>
      <c r="K50" s="64"/>
      <c r="L50" s="64"/>
      <c r="M50" s="367">
        <v>0</v>
      </c>
      <c r="N50" s="373">
        <v>0</v>
      </c>
      <c r="O50" s="299"/>
      <c r="P50" s="300"/>
      <c r="Q50" s="73" t="str">
        <f t="shared" si="69"/>
        <v>Enter Activity</v>
      </c>
      <c r="R50" s="73" t="str">
        <f t="shared" si="70"/>
        <v>Enter Activity</v>
      </c>
      <c r="S50" s="73" t="str">
        <f t="shared" si="71"/>
        <v>Enter Activity</v>
      </c>
      <c r="T50" s="73" t="str">
        <f t="shared" si="72"/>
        <v>Enter Activity</v>
      </c>
      <c r="U50" s="73" t="str">
        <f t="shared" si="73"/>
        <v>Enter Activity</v>
      </c>
      <c r="V50" s="73" t="str">
        <f t="shared" si="74"/>
        <v>Enter Activity</v>
      </c>
      <c r="W50" s="79" t="s">
        <v>115</v>
      </c>
      <c r="X50" s="73" t="str">
        <f t="shared" si="75"/>
        <v>Enter Activity</v>
      </c>
      <c r="Y50" s="78" t="s">
        <v>115</v>
      </c>
      <c r="Z50" s="79" t="s">
        <v>115</v>
      </c>
      <c r="AA50" s="82" t="s">
        <v>115</v>
      </c>
      <c r="AB50" s="76" t="str">
        <f xml:space="preserve"> IF($H50=0, "Enter Activity", IF(($M50=0)*($N50=0), "Enter Run Time", (H50*'VESSEL FACTORS'!$D$41)/2000))</f>
        <v>Enter Activity</v>
      </c>
      <c r="AC50" s="65" t="str">
        <f xml:space="preserve"> IF($H50=0, "Enter Activity", IF(($M50=0)*($N50=0), "Enter Run Time", (H50*'VESSEL FACTORS'!$D$41)/2000))</f>
        <v>Enter Activity</v>
      </c>
      <c r="AD50" s="65" t="str">
        <f>IF($H50=0, "Enter Activity", IF(($M50=0)*($N50=0), "Enter Run Time",  (H50*'VESSEL FACTORS'!$F$41)/2000))</f>
        <v>Enter Activity</v>
      </c>
      <c r="AE50" s="65" t="str">
        <f>IF($H50=0, "Enter Activity", IF(($M50=0)*($N50=0), "Enter Run Time", (H50*'VESSEL FACTORS'!$H$41)/2000))</f>
        <v>Enter Activity</v>
      </c>
      <c r="AF50" s="65" t="str">
        <f>IF($H50=0, "Enter Activity", IF(($M50=0)*($N50=0), "Enter Run Time", (H50*'VESSEL FACTORS'!$I$41)/2000))</f>
        <v>Enter Activity</v>
      </c>
      <c r="AG50" s="84" t="str">
        <f>IF($H50=0, "Enter Activity", IF(($M50=0)*($N50=0), "Enter Run Time", (H50*'VESSEL FACTORS'!$J$41)/2000))</f>
        <v>Enter Activity</v>
      </c>
      <c r="AH50" s="70" t="s">
        <v>115</v>
      </c>
      <c r="AI50" s="79" t="str">
        <f>IF($H50=0, "Enter Activity", IF(($M50=0)*($N50=0), "Enter Run Time",  (H50*'VESSEL FACTORS'!$L$41)/2000))</f>
        <v>Enter Activity</v>
      </c>
      <c r="AJ50" s="70" t="s">
        <v>115</v>
      </c>
      <c r="AK50" s="70" t="s">
        <v>115</v>
      </c>
      <c r="AL50" s="71" t="s">
        <v>115</v>
      </c>
      <c r="AM50" s="73"/>
      <c r="AO50" s="74">
        <f>MONTH(EMISSIONS_1!P50)-MONTH(EMISSIONS_1!O50)+1</f>
        <v>1</v>
      </c>
      <c r="AP50" s="341">
        <f t="shared" si="76"/>
        <v>0</v>
      </c>
      <c r="AQ50" s="342">
        <f t="shared" si="76"/>
        <v>0</v>
      </c>
      <c r="AR50" s="342">
        <f t="shared" si="76"/>
        <v>0</v>
      </c>
      <c r="AS50" s="342">
        <f t="shared" si="76"/>
        <v>0</v>
      </c>
      <c r="AT50" s="342">
        <f t="shared" si="76"/>
        <v>0</v>
      </c>
      <c r="AU50" s="342">
        <f t="shared" si="76"/>
        <v>0</v>
      </c>
      <c r="AV50" s="342">
        <f t="shared" si="76"/>
        <v>0</v>
      </c>
      <c r="AW50" s="342">
        <f t="shared" si="76"/>
        <v>0</v>
      </c>
      <c r="AX50" s="342">
        <f t="shared" si="76"/>
        <v>0</v>
      </c>
      <c r="AY50" s="342">
        <f t="shared" si="76"/>
        <v>0</v>
      </c>
      <c r="AZ50" s="342">
        <f t="shared" si="76"/>
        <v>0</v>
      </c>
      <c r="BA50" s="343">
        <f t="shared" si="76"/>
        <v>0</v>
      </c>
      <c r="BB50" s="341">
        <f t="shared" si="77"/>
        <v>0</v>
      </c>
      <c r="BC50" s="342">
        <f t="shared" si="77"/>
        <v>0</v>
      </c>
      <c r="BD50" s="342">
        <f t="shared" si="77"/>
        <v>0</v>
      </c>
      <c r="BE50" s="342">
        <f t="shared" si="77"/>
        <v>0</v>
      </c>
      <c r="BF50" s="342">
        <f t="shared" si="77"/>
        <v>0</v>
      </c>
      <c r="BG50" s="342">
        <f t="shared" si="77"/>
        <v>0</v>
      </c>
      <c r="BH50" s="342">
        <f t="shared" si="77"/>
        <v>0</v>
      </c>
      <c r="BI50" s="342">
        <f t="shared" si="77"/>
        <v>0</v>
      </c>
      <c r="BJ50" s="342">
        <f t="shared" si="77"/>
        <v>0</v>
      </c>
      <c r="BK50" s="342">
        <f t="shared" si="77"/>
        <v>0</v>
      </c>
      <c r="BL50" s="342">
        <f t="shared" si="77"/>
        <v>0</v>
      </c>
      <c r="BM50" s="343">
        <f t="shared" si="77"/>
        <v>0</v>
      </c>
      <c r="BN50" s="341">
        <f t="shared" si="78"/>
        <v>0</v>
      </c>
      <c r="BO50" s="342">
        <f t="shared" si="78"/>
        <v>0</v>
      </c>
      <c r="BP50" s="342">
        <f t="shared" si="78"/>
        <v>0</v>
      </c>
      <c r="BQ50" s="342">
        <f t="shared" si="78"/>
        <v>0</v>
      </c>
      <c r="BR50" s="342">
        <f t="shared" si="78"/>
        <v>0</v>
      </c>
      <c r="BS50" s="342">
        <f t="shared" si="78"/>
        <v>0</v>
      </c>
      <c r="BT50" s="342">
        <f t="shared" si="78"/>
        <v>0</v>
      </c>
      <c r="BU50" s="342">
        <f t="shared" si="78"/>
        <v>0</v>
      </c>
      <c r="BV50" s="342">
        <f t="shared" si="78"/>
        <v>0</v>
      </c>
      <c r="BW50" s="342">
        <f t="shared" si="78"/>
        <v>0</v>
      </c>
      <c r="BX50" s="342">
        <f t="shared" si="78"/>
        <v>0</v>
      </c>
      <c r="BY50" s="343">
        <f t="shared" si="78"/>
        <v>0</v>
      </c>
      <c r="BZ50" s="341">
        <f t="shared" si="79"/>
        <v>0</v>
      </c>
      <c r="CA50" s="342">
        <f t="shared" si="79"/>
        <v>0</v>
      </c>
      <c r="CB50" s="342">
        <f t="shared" si="79"/>
        <v>0</v>
      </c>
      <c r="CC50" s="342">
        <f t="shared" si="79"/>
        <v>0</v>
      </c>
      <c r="CD50" s="342">
        <f t="shared" si="79"/>
        <v>0</v>
      </c>
      <c r="CE50" s="342">
        <f t="shared" si="79"/>
        <v>0</v>
      </c>
      <c r="CF50" s="342">
        <f t="shared" si="79"/>
        <v>0</v>
      </c>
      <c r="CG50" s="342">
        <f t="shared" si="79"/>
        <v>0</v>
      </c>
      <c r="CH50" s="342">
        <f t="shared" si="79"/>
        <v>0</v>
      </c>
      <c r="CI50" s="342">
        <f t="shared" si="79"/>
        <v>0</v>
      </c>
      <c r="CJ50" s="342">
        <f t="shared" si="79"/>
        <v>0</v>
      </c>
      <c r="CK50" s="343">
        <f t="shared" si="79"/>
        <v>0</v>
      </c>
      <c r="CL50" s="341">
        <f t="shared" si="80"/>
        <v>0</v>
      </c>
      <c r="CM50" s="342">
        <f t="shared" si="80"/>
        <v>0</v>
      </c>
      <c r="CN50" s="342">
        <f t="shared" si="80"/>
        <v>0</v>
      </c>
      <c r="CO50" s="342">
        <f t="shared" si="80"/>
        <v>0</v>
      </c>
      <c r="CP50" s="342">
        <f t="shared" si="80"/>
        <v>0</v>
      </c>
      <c r="CQ50" s="342">
        <f t="shared" si="80"/>
        <v>0</v>
      </c>
      <c r="CR50" s="342">
        <f t="shared" si="80"/>
        <v>0</v>
      </c>
      <c r="CS50" s="342">
        <f t="shared" si="80"/>
        <v>0</v>
      </c>
      <c r="CT50" s="342">
        <f t="shared" si="80"/>
        <v>0</v>
      </c>
      <c r="CU50" s="342">
        <f t="shared" si="80"/>
        <v>0</v>
      </c>
      <c r="CV50" s="342">
        <f t="shared" si="80"/>
        <v>0</v>
      </c>
      <c r="CW50" s="343">
        <f t="shared" si="80"/>
        <v>0</v>
      </c>
      <c r="CX50" s="341">
        <f t="shared" si="81"/>
        <v>0</v>
      </c>
      <c r="CY50" s="342">
        <f t="shared" si="81"/>
        <v>0</v>
      </c>
      <c r="CZ50" s="342">
        <f t="shared" si="81"/>
        <v>0</v>
      </c>
      <c r="DA50" s="342">
        <f t="shared" si="81"/>
        <v>0</v>
      </c>
      <c r="DB50" s="342">
        <f t="shared" si="81"/>
        <v>0</v>
      </c>
      <c r="DC50" s="342">
        <f t="shared" si="81"/>
        <v>0</v>
      </c>
      <c r="DD50" s="342">
        <f t="shared" si="81"/>
        <v>0</v>
      </c>
      <c r="DE50" s="342">
        <f t="shared" si="81"/>
        <v>0</v>
      </c>
      <c r="DF50" s="342">
        <f t="shared" si="81"/>
        <v>0</v>
      </c>
      <c r="DG50" s="342">
        <f t="shared" si="81"/>
        <v>0</v>
      </c>
      <c r="DH50" s="342">
        <f t="shared" si="81"/>
        <v>0</v>
      </c>
      <c r="DI50" s="343">
        <f t="shared" si="81"/>
        <v>0</v>
      </c>
      <c r="DJ50" s="341">
        <f t="shared" si="82"/>
        <v>0</v>
      </c>
      <c r="DK50" s="342">
        <f t="shared" si="82"/>
        <v>0</v>
      </c>
      <c r="DL50" s="342">
        <f t="shared" si="82"/>
        <v>0</v>
      </c>
      <c r="DM50" s="342">
        <f t="shared" si="82"/>
        <v>0</v>
      </c>
      <c r="DN50" s="342">
        <f t="shared" si="82"/>
        <v>0</v>
      </c>
      <c r="DO50" s="342">
        <f t="shared" si="82"/>
        <v>0</v>
      </c>
      <c r="DP50" s="342">
        <f t="shared" si="82"/>
        <v>0</v>
      </c>
      <c r="DQ50" s="342">
        <f t="shared" si="82"/>
        <v>0</v>
      </c>
      <c r="DR50" s="342">
        <f t="shared" si="82"/>
        <v>0</v>
      </c>
      <c r="DS50" s="342">
        <f t="shared" si="82"/>
        <v>0</v>
      </c>
      <c r="DT50" s="342">
        <f t="shared" si="82"/>
        <v>0</v>
      </c>
      <c r="DU50" s="343">
        <f t="shared" si="82"/>
        <v>0</v>
      </c>
      <c r="DV50" s="341">
        <f t="shared" si="83"/>
        <v>0</v>
      </c>
      <c r="DW50" s="342">
        <f t="shared" si="83"/>
        <v>0</v>
      </c>
      <c r="DX50" s="342">
        <f t="shared" si="83"/>
        <v>0</v>
      </c>
      <c r="DY50" s="342">
        <f t="shared" si="83"/>
        <v>0</v>
      </c>
      <c r="DZ50" s="342">
        <f t="shared" si="83"/>
        <v>0</v>
      </c>
      <c r="EA50" s="342">
        <f t="shared" si="83"/>
        <v>0</v>
      </c>
      <c r="EB50" s="342">
        <f t="shared" si="83"/>
        <v>0</v>
      </c>
      <c r="EC50" s="342">
        <f t="shared" si="83"/>
        <v>0</v>
      </c>
      <c r="ED50" s="342">
        <f t="shared" si="83"/>
        <v>0</v>
      </c>
      <c r="EE50" s="342">
        <f t="shared" si="83"/>
        <v>0</v>
      </c>
      <c r="EF50" s="342">
        <f t="shared" si="83"/>
        <v>0</v>
      </c>
      <c r="EG50" s="343">
        <f t="shared" si="83"/>
        <v>0</v>
      </c>
      <c r="EH50" s="341">
        <f t="shared" si="84"/>
        <v>0</v>
      </c>
      <c r="EI50" s="342">
        <f t="shared" si="84"/>
        <v>0</v>
      </c>
      <c r="EJ50" s="342">
        <f t="shared" si="84"/>
        <v>0</v>
      </c>
      <c r="EK50" s="342">
        <f t="shared" si="84"/>
        <v>0</v>
      </c>
      <c r="EL50" s="342">
        <f t="shared" si="84"/>
        <v>0</v>
      </c>
      <c r="EM50" s="342">
        <f t="shared" si="84"/>
        <v>0</v>
      </c>
      <c r="EN50" s="342">
        <f t="shared" si="84"/>
        <v>0</v>
      </c>
      <c r="EO50" s="342">
        <f t="shared" si="84"/>
        <v>0</v>
      </c>
      <c r="EP50" s="342">
        <f t="shared" si="84"/>
        <v>0</v>
      </c>
      <c r="EQ50" s="342">
        <f t="shared" si="84"/>
        <v>0</v>
      </c>
      <c r="ER50" s="342">
        <f t="shared" si="84"/>
        <v>0</v>
      </c>
      <c r="ES50" s="343">
        <f t="shared" si="84"/>
        <v>0</v>
      </c>
      <c r="ET50" s="341">
        <f t="shared" si="85"/>
        <v>0</v>
      </c>
      <c r="EU50" s="342">
        <f t="shared" si="85"/>
        <v>0</v>
      </c>
      <c r="EV50" s="342">
        <f t="shared" si="85"/>
        <v>0</v>
      </c>
      <c r="EW50" s="342">
        <f t="shared" si="85"/>
        <v>0</v>
      </c>
      <c r="EX50" s="342">
        <f t="shared" si="85"/>
        <v>0</v>
      </c>
      <c r="EY50" s="342">
        <f t="shared" si="85"/>
        <v>0</v>
      </c>
      <c r="EZ50" s="342">
        <f t="shared" si="85"/>
        <v>0</v>
      </c>
      <c r="FA50" s="342">
        <f t="shared" si="85"/>
        <v>0</v>
      </c>
      <c r="FB50" s="342">
        <f t="shared" si="85"/>
        <v>0</v>
      </c>
      <c r="FC50" s="342">
        <f t="shared" si="85"/>
        <v>0</v>
      </c>
      <c r="FD50" s="342">
        <f t="shared" si="85"/>
        <v>0</v>
      </c>
      <c r="FE50" s="343">
        <f t="shared" si="85"/>
        <v>0</v>
      </c>
      <c r="FF50" s="341">
        <f t="shared" si="86"/>
        <v>0</v>
      </c>
      <c r="FG50" s="342">
        <f t="shared" si="86"/>
        <v>0</v>
      </c>
      <c r="FH50" s="342">
        <f t="shared" si="86"/>
        <v>0</v>
      </c>
      <c r="FI50" s="342">
        <f t="shared" si="86"/>
        <v>0</v>
      </c>
      <c r="FJ50" s="342">
        <f t="shared" si="86"/>
        <v>0</v>
      </c>
      <c r="FK50" s="342">
        <f t="shared" si="86"/>
        <v>0</v>
      </c>
      <c r="FL50" s="342">
        <f t="shared" si="86"/>
        <v>0</v>
      </c>
      <c r="FM50" s="342">
        <f t="shared" si="86"/>
        <v>0</v>
      </c>
      <c r="FN50" s="342">
        <f t="shared" si="86"/>
        <v>0</v>
      </c>
      <c r="FO50" s="342">
        <f t="shared" si="86"/>
        <v>0</v>
      </c>
      <c r="FP50" s="342">
        <f t="shared" si="86"/>
        <v>0</v>
      </c>
      <c r="FQ50" s="343">
        <f t="shared" si="86"/>
        <v>0</v>
      </c>
    </row>
    <row r="51" spans="1:173" ht="12.75" customHeight="1" x14ac:dyDescent="0.2">
      <c r="A51" s="74" t="str">
        <f t="shared" si="68"/>
        <v xml:space="preserve"> -N/A</v>
      </c>
      <c r="B51" s="362"/>
      <c r="C51" s="171" t="s">
        <v>300</v>
      </c>
      <c r="D51" s="366" t="str">
        <f>IF(ISBLANK(EMISSIONS_3!D51), " ", EMISSIONS_3!D51)</f>
        <v xml:space="preserve"> </v>
      </c>
      <c r="E51" s="351" t="s">
        <v>73</v>
      </c>
      <c r="F51" s="351" t="s">
        <v>73</v>
      </c>
      <c r="G51" s="33" t="s">
        <v>115</v>
      </c>
      <c r="H51" s="368"/>
      <c r="I51" s="64" t="s">
        <v>143</v>
      </c>
      <c r="J51" s="33" t="s">
        <v>115</v>
      </c>
      <c r="K51" s="64"/>
      <c r="L51" s="64"/>
      <c r="M51" s="367">
        <v>0</v>
      </c>
      <c r="N51" s="373">
        <v>0</v>
      </c>
      <c r="O51" s="299"/>
      <c r="P51" s="300"/>
      <c r="Q51" s="73" t="str">
        <f t="shared" si="69"/>
        <v>Enter Activity</v>
      </c>
      <c r="R51" s="73" t="str">
        <f t="shared" si="70"/>
        <v>Enter Activity</v>
      </c>
      <c r="S51" s="73" t="str">
        <f t="shared" si="71"/>
        <v>Enter Activity</v>
      </c>
      <c r="T51" s="73" t="str">
        <f t="shared" si="72"/>
        <v>Enter Activity</v>
      </c>
      <c r="U51" s="73" t="str">
        <f t="shared" si="73"/>
        <v>Enter Activity</v>
      </c>
      <c r="V51" s="73" t="str">
        <f t="shared" si="74"/>
        <v>Enter Activity</v>
      </c>
      <c r="W51" s="79" t="s">
        <v>115</v>
      </c>
      <c r="X51" s="73" t="str">
        <f t="shared" si="75"/>
        <v>Enter Activity</v>
      </c>
      <c r="Y51" s="78" t="s">
        <v>115</v>
      </c>
      <c r="Z51" s="79" t="s">
        <v>115</v>
      </c>
      <c r="AA51" s="82" t="s">
        <v>115</v>
      </c>
      <c r="AB51" s="76" t="str">
        <f xml:space="preserve"> IF($H51=0, "Enter Activity", IF(($M51=0)*($N51=0), "Enter Run Time", (H51*'VESSEL FACTORS'!$D$41)/2000))</f>
        <v>Enter Activity</v>
      </c>
      <c r="AC51" s="65" t="str">
        <f xml:space="preserve"> IF($H51=0, "Enter Activity", IF(($M51=0)*($N51=0), "Enter Run Time", (H51*'VESSEL FACTORS'!$D$41)/2000))</f>
        <v>Enter Activity</v>
      </c>
      <c r="AD51" s="65" t="str">
        <f>IF($H51=0, "Enter Activity", IF(($M51=0)*($N51=0), "Enter Run Time",  (H51*'VESSEL FACTORS'!$F$41)/2000))</f>
        <v>Enter Activity</v>
      </c>
      <c r="AE51" s="65" t="str">
        <f>IF($H51=0, "Enter Activity", IF(($M51=0)*($N51=0), "Enter Run Time", (H51*'VESSEL FACTORS'!$H$41)/2000))</f>
        <v>Enter Activity</v>
      </c>
      <c r="AF51" s="65" t="str">
        <f>IF($H51=0, "Enter Activity", IF(($M51=0)*($N51=0), "Enter Run Time", (H51*'VESSEL FACTORS'!$I$41)/2000))</f>
        <v>Enter Activity</v>
      </c>
      <c r="AG51" s="84" t="str">
        <f>IF($H51=0, "Enter Activity", IF(($M51=0)*($N51=0), "Enter Run Time", (H51*'VESSEL FACTORS'!$J$41)/2000))</f>
        <v>Enter Activity</v>
      </c>
      <c r="AH51" s="70" t="s">
        <v>115</v>
      </c>
      <c r="AI51" s="79" t="str">
        <f>IF($H51=0, "Enter Activity", IF(($M51=0)*($N51=0), "Enter Run Time",  (H51*'VESSEL FACTORS'!$L$41)/2000))</f>
        <v>Enter Activity</v>
      </c>
      <c r="AJ51" s="70" t="s">
        <v>115</v>
      </c>
      <c r="AK51" s="70" t="s">
        <v>115</v>
      </c>
      <c r="AL51" s="71" t="s">
        <v>115</v>
      </c>
      <c r="AM51" s="73"/>
      <c r="AO51" s="74">
        <f>MONTH(EMISSIONS_1!P51)-MONTH(EMISSIONS_1!O51)+1</f>
        <v>1</v>
      </c>
      <c r="AP51" s="341">
        <f t="shared" si="76"/>
        <v>0</v>
      </c>
      <c r="AQ51" s="342">
        <f t="shared" si="76"/>
        <v>0</v>
      </c>
      <c r="AR51" s="342">
        <f t="shared" si="76"/>
        <v>0</v>
      </c>
      <c r="AS51" s="342">
        <f t="shared" si="76"/>
        <v>0</v>
      </c>
      <c r="AT51" s="342">
        <f t="shared" si="76"/>
        <v>0</v>
      </c>
      <c r="AU51" s="342">
        <f t="shared" si="76"/>
        <v>0</v>
      </c>
      <c r="AV51" s="342">
        <f t="shared" si="76"/>
        <v>0</v>
      </c>
      <c r="AW51" s="342">
        <f t="shared" si="76"/>
        <v>0</v>
      </c>
      <c r="AX51" s="342">
        <f t="shared" si="76"/>
        <v>0</v>
      </c>
      <c r="AY51" s="342">
        <f t="shared" si="76"/>
        <v>0</v>
      </c>
      <c r="AZ51" s="342">
        <f t="shared" si="76"/>
        <v>0</v>
      </c>
      <c r="BA51" s="343">
        <f t="shared" si="76"/>
        <v>0</v>
      </c>
      <c r="BB51" s="341">
        <f t="shared" si="77"/>
        <v>0</v>
      </c>
      <c r="BC51" s="342">
        <f t="shared" si="77"/>
        <v>0</v>
      </c>
      <c r="BD51" s="342">
        <f t="shared" si="77"/>
        <v>0</v>
      </c>
      <c r="BE51" s="342">
        <f t="shared" si="77"/>
        <v>0</v>
      </c>
      <c r="BF51" s="342">
        <f t="shared" si="77"/>
        <v>0</v>
      </c>
      <c r="BG51" s="342">
        <f t="shared" si="77"/>
        <v>0</v>
      </c>
      <c r="BH51" s="342">
        <f t="shared" si="77"/>
        <v>0</v>
      </c>
      <c r="BI51" s="342">
        <f t="shared" si="77"/>
        <v>0</v>
      </c>
      <c r="BJ51" s="342">
        <f t="shared" si="77"/>
        <v>0</v>
      </c>
      <c r="BK51" s="342">
        <f t="shared" si="77"/>
        <v>0</v>
      </c>
      <c r="BL51" s="342">
        <f t="shared" si="77"/>
        <v>0</v>
      </c>
      <c r="BM51" s="343">
        <f t="shared" si="77"/>
        <v>0</v>
      </c>
      <c r="BN51" s="341">
        <f t="shared" si="78"/>
        <v>0</v>
      </c>
      <c r="BO51" s="342">
        <f t="shared" si="78"/>
        <v>0</v>
      </c>
      <c r="BP51" s="342">
        <f t="shared" si="78"/>
        <v>0</v>
      </c>
      <c r="BQ51" s="342">
        <f t="shared" si="78"/>
        <v>0</v>
      </c>
      <c r="BR51" s="342">
        <f t="shared" si="78"/>
        <v>0</v>
      </c>
      <c r="BS51" s="342">
        <f t="shared" si="78"/>
        <v>0</v>
      </c>
      <c r="BT51" s="342">
        <f t="shared" si="78"/>
        <v>0</v>
      </c>
      <c r="BU51" s="342">
        <f t="shared" si="78"/>
        <v>0</v>
      </c>
      <c r="BV51" s="342">
        <f t="shared" si="78"/>
        <v>0</v>
      </c>
      <c r="BW51" s="342">
        <f t="shared" si="78"/>
        <v>0</v>
      </c>
      <c r="BX51" s="342">
        <f t="shared" si="78"/>
        <v>0</v>
      </c>
      <c r="BY51" s="343">
        <f t="shared" si="78"/>
        <v>0</v>
      </c>
      <c r="BZ51" s="341">
        <f t="shared" si="79"/>
        <v>0</v>
      </c>
      <c r="CA51" s="342">
        <f t="shared" si="79"/>
        <v>0</v>
      </c>
      <c r="CB51" s="342">
        <f t="shared" si="79"/>
        <v>0</v>
      </c>
      <c r="CC51" s="342">
        <f t="shared" si="79"/>
        <v>0</v>
      </c>
      <c r="CD51" s="342">
        <f t="shared" si="79"/>
        <v>0</v>
      </c>
      <c r="CE51" s="342">
        <f t="shared" si="79"/>
        <v>0</v>
      </c>
      <c r="CF51" s="342">
        <f t="shared" si="79"/>
        <v>0</v>
      </c>
      <c r="CG51" s="342">
        <f t="shared" si="79"/>
        <v>0</v>
      </c>
      <c r="CH51" s="342">
        <f t="shared" si="79"/>
        <v>0</v>
      </c>
      <c r="CI51" s="342">
        <f t="shared" si="79"/>
        <v>0</v>
      </c>
      <c r="CJ51" s="342">
        <f t="shared" si="79"/>
        <v>0</v>
      </c>
      <c r="CK51" s="343">
        <f t="shared" si="79"/>
        <v>0</v>
      </c>
      <c r="CL51" s="341">
        <f t="shared" si="80"/>
        <v>0</v>
      </c>
      <c r="CM51" s="342">
        <f t="shared" si="80"/>
        <v>0</v>
      </c>
      <c r="CN51" s="342">
        <f t="shared" si="80"/>
        <v>0</v>
      </c>
      <c r="CO51" s="342">
        <f t="shared" si="80"/>
        <v>0</v>
      </c>
      <c r="CP51" s="342">
        <f t="shared" si="80"/>
        <v>0</v>
      </c>
      <c r="CQ51" s="342">
        <f t="shared" si="80"/>
        <v>0</v>
      </c>
      <c r="CR51" s="342">
        <f t="shared" si="80"/>
        <v>0</v>
      </c>
      <c r="CS51" s="342">
        <f t="shared" si="80"/>
        <v>0</v>
      </c>
      <c r="CT51" s="342">
        <f t="shared" si="80"/>
        <v>0</v>
      </c>
      <c r="CU51" s="342">
        <f t="shared" si="80"/>
        <v>0</v>
      </c>
      <c r="CV51" s="342">
        <f t="shared" si="80"/>
        <v>0</v>
      </c>
      <c r="CW51" s="343">
        <f t="shared" si="80"/>
        <v>0</v>
      </c>
      <c r="CX51" s="341">
        <f t="shared" si="81"/>
        <v>0</v>
      </c>
      <c r="CY51" s="342">
        <f t="shared" si="81"/>
        <v>0</v>
      </c>
      <c r="CZ51" s="342">
        <f t="shared" si="81"/>
        <v>0</v>
      </c>
      <c r="DA51" s="342">
        <f t="shared" si="81"/>
        <v>0</v>
      </c>
      <c r="DB51" s="342">
        <f t="shared" si="81"/>
        <v>0</v>
      </c>
      <c r="DC51" s="342">
        <f t="shared" si="81"/>
        <v>0</v>
      </c>
      <c r="DD51" s="342">
        <f t="shared" si="81"/>
        <v>0</v>
      </c>
      <c r="DE51" s="342">
        <f t="shared" si="81"/>
        <v>0</v>
      </c>
      <c r="DF51" s="342">
        <f t="shared" si="81"/>
        <v>0</v>
      </c>
      <c r="DG51" s="342">
        <f t="shared" si="81"/>
        <v>0</v>
      </c>
      <c r="DH51" s="342">
        <f t="shared" si="81"/>
        <v>0</v>
      </c>
      <c r="DI51" s="343">
        <f t="shared" si="81"/>
        <v>0</v>
      </c>
      <c r="DJ51" s="341">
        <f t="shared" si="82"/>
        <v>0</v>
      </c>
      <c r="DK51" s="342">
        <f t="shared" si="82"/>
        <v>0</v>
      </c>
      <c r="DL51" s="342">
        <f t="shared" si="82"/>
        <v>0</v>
      </c>
      <c r="DM51" s="342">
        <f t="shared" si="82"/>
        <v>0</v>
      </c>
      <c r="DN51" s="342">
        <f t="shared" si="82"/>
        <v>0</v>
      </c>
      <c r="DO51" s="342">
        <f t="shared" si="82"/>
        <v>0</v>
      </c>
      <c r="DP51" s="342">
        <f t="shared" si="82"/>
        <v>0</v>
      </c>
      <c r="DQ51" s="342">
        <f t="shared" si="82"/>
        <v>0</v>
      </c>
      <c r="DR51" s="342">
        <f t="shared" si="82"/>
        <v>0</v>
      </c>
      <c r="DS51" s="342">
        <f t="shared" si="82"/>
        <v>0</v>
      </c>
      <c r="DT51" s="342">
        <f t="shared" si="82"/>
        <v>0</v>
      </c>
      <c r="DU51" s="343">
        <f t="shared" si="82"/>
        <v>0</v>
      </c>
      <c r="DV51" s="341">
        <f t="shared" si="83"/>
        <v>0</v>
      </c>
      <c r="DW51" s="342">
        <f t="shared" si="83"/>
        <v>0</v>
      </c>
      <c r="DX51" s="342">
        <f t="shared" si="83"/>
        <v>0</v>
      </c>
      <c r="DY51" s="342">
        <f t="shared" si="83"/>
        <v>0</v>
      </c>
      <c r="DZ51" s="342">
        <f t="shared" si="83"/>
        <v>0</v>
      </c>
      <c r="EA51" s="342">
        <f t="shared" si="83"/>
        <v>0</v>
      </c>
      <c r="EB51" s="342">
        <f t="shared" si="83"/>
        <v>0</v>
      </c>
      <c r="EC51" s="342">
        <f t="shared" si="83"/>
        <v>0</v>
      </c>
      <c r="ED51" s="342">
        <f t="shared" si="83"/>
        <v>0</v>
      </c>
      <c r="EE51" s="342">
        <f t="shared" si="83"/>
        <v>0</v>
      </c>
      <c r="EF51" s="342">
        <f t="shared" si="83"/>
        <v>0</v>
      </c>
      <c r="EG51" s="343">
        <f t="shared" si="83"/>
        <v>0</v>
      </c>
      <c r="EH51" s="341">
        <f t="shared" si="84"/>
        <v>0</v>
      </c>
      <c r="EI51" s="342">
        <f t="shared" si="84"/>
        <v>0</v>
      </c>
      <c r="EJ51" s="342">
        <f t="shared" si="84"/>
        <v>0</v>
      </c>
      <c r="EK51" s="342">
        <f t="shared" si="84"/>
        <v>0</v>
      </c>
      <c r="EL51" s="342">
        <f t="shared" si="84"/>
        <v>0</v>
      </c>
      <c r="EM51" s="342">
        <f t="shared" si="84"/>
        <v>0</v>
      </c>
      <c r="EN51" s="342">
        <f t="shared" si="84"/>
        <v>0</v>
      </c>
      <c r="EO51" s="342">
        <f t="shared" si="84"/>
        <v>0</v>
      </c>
      <c r="EP51" s="342">
        <f t="shared" si="84"/>
        <v>0</v>
      </c>
      <c r="EQ51" s="342">
        <f t="shared" si="84"/>
        <v>0</v>
      </c>
      <c r="ER51" s="342">
        <f t="shared" si="84"/>
        <v>0</v>
      </c>
      <c r="ES51" s="343">
        <f t="shared" si="84"/>
        <v>0</v>
      </c>
      <c r="ET51" s="341">
        <f t="shared" si="85"/>
        <v>0</v>
      </c>
      <c r="EU51" s="342">
        <f t="shared" si="85"/>
        <v>0</v>
      </c>
      <c r="EV51" s="342">
        <f t="shared" si="85"/>
        <v>0</v>
      </c>
      <c r="EW51" s="342">
        <f t="shared" si="85"/>
        <v>0</v>
      </c>
      <c r="EX51" s="342">
        <f t="shared" si="85"/>
        <v>0</v>
      </c>
      <c r="EY51" s="342">
        <f t="shared" si="85"/>
        <v>0</v>
      </c>
      <c r="EZ51" s="342">
        <f t="shared" si="85"/>
        <v>0</v>
      </c>
      <c r="FA51" s="342">
        <f t="shared" si="85"/>
        <v>0</v>
      </c>
      <c r="FB51" s="342">
        <f t="shared" si="85"/>
        <v>0</v>
      </c>
      <c r="FC51" s="342">
        <f t="shared" si="85"/>
        <v>0</v>
      </c>
      <c r="FD51" s="342">
        <f t="shared" si="85"/>
        <v>0</v>
      </c>
      <c r="FE51" s="343">
        <f t="shared" si="85"/>
        <v>0</v>
      </c>
      <c r="FF51" s="341">
        <f t="shared" si="86"/>
        <v>0</v>
      </c>
      <c r="FG51" s="342">
        <f t="shared" si="86"/>
        <v>0</v>
      </c>
      <c r="FH51" s="342">
        <f t="shared" si="86"/>
        <v>0</v>
      </c>
      <c r="FI51" s="342">
        <f t="shared" si="86"/>
        <v>0</v>
      </c>
      <c r="FJ51" s="342">
        <f t="shared" si="86"/>
        <v>0</v>
      </c>
      <c r="FK51" s="342">
        <f t="shared" si="86"/>
        <v>0</v>
      </c>
      <c r="FL51" s="342">
        <f t="shared" si="86"/>
        <v>0</v>
      </c>
      <c r="FM51" s="342">
        <f t="shared" si="86"/>
        <v>0</v>
      </c>
      <c r="FN51" s="342">
        <f t="shared" si="86"/>
        <v>0</v>
      </c>
      <c r="FO51" s="342">
        <f t="shared" si="86"/>
        <v>0</v>
      </c>
      <c r="FP51" s="342">
        <f t="shared" si="86"/>
        <v>0</v>
      </c>
      <c r="FQ51" s="343">
        <f t="shared" si="86"/>
        <v>0</v>
      </c>
    </row>
    <row r="52" spans="1:173" ht="12.75" customHeight="1" x14ac:dyDescent="0.2">
      <c r="A52" s="74" t="str">
        <f t="shared" si="68"/>
        <v xml:space="preserve"> -N/A</v>
      </c>
      <c r="B52" s="362"/>
      <c r="C52" s="171" t="s">
        <v>300</v>
      </c>
      <c r="D52" s="366" t="str">
        <f>IF(ISBLANK(EMISSIONS_3!D52), " ", EMISSIONS_3!D52)</f>
        <v xml:space="preserve"> </v>
      </c>
      <c r="E52" s="351" t="s">
        <v>73</v>
      </c>
      <c r="F52" s="351" t="s">
        <v>73</v>
      </c>
      <c r="G52" s="33" t="s">
        <v>115</v>
      </c>
      <c r="H52" s="368"/>
      <c r="I52" s="64" t="s">
        <v>143</v>
      </c>
      <c r="J52" s="33" t="s">
        <v>115</v>
      </c>
      <c r="K52" s="64"/>
      <c r="L52" s="64"/>
      <c r="M52" s="367">
        <v>0</v>
      </c>
      <c r="N52" s="373">
        <v>0</v>
      </c>
      <c r="O52" s="299"/>
      <c r="P52" s="300"/>
      <c r="Q52" s="73" t="str">
        <f t="shared" si="69"/>
        <v>Enter Activity</v>
      </c>
      <c r="R52" s="73" t="str">
        <f t="shared" si="70"/>
        <v>Enter Activity</v>
      </c>
      <c r="S52" s="73" t="str">
        <f t="shared" si="71"/>
        <v>Enter Activity</v>
      </c>
      <c r="T52" s="73" t="str">
        <f t="shared" si="72"/>
        <v>Enter Activity</v>
      </c>
      <c r="U52" s="73" t="str">
        <f t="shared" si="73"/>
        <v>Enter Activity</v>
      </c>
      <c r="V52" s="73" t="str">
        <f t="shared" si="74"/>
        <v>Enter Activity</v>
      </c>
      <c r="W52" s="79" t="s">
        <v>115</v>
      </c>
      <c r="X52" s="73" t="str">
        <f t="shared" si="75"/>
        <v>Enter Activity</v>
      </c>
      <c r="Y52" s="78" t="s">
        <v>115</v>
      </c>
      <c r="Z52" s="79" t="s">
        <v>115</v>
      </c>
      <c r="AA52" s="82" t="s">
        <v>115</v>
      </c>
      <c r="AB52" s="76" t="str">
        <f xml:space="preserve"> IF($H52=0, "Enter Activity", IF(($M52=0)*($N52=0), "Enter Run Time", (H52*'VESSEL FACTORS'!$D$41)/2000))</f>
        <v>Enter Activity</v>
      </c>
      <c r="AC52" s="65" t="str">
        <f xml:space="preserve"> IF($H52=0, "Enter Activity", IF(($M52=0)*($N52=0), "Enter Run Time", (H52*'VESSEL FACTORS'!$D$41)/2000))</f>
        <v>Enter Activity</v>
      </c>
      <c r="AD52" s="65" t="str">
        <f>IF($H52=0, "Enter Activity", IF(($M52=0)*($N52=0), "Enter Run Time",  (H52*'VESSEL FACTORS'!$F$41)/2000))</f>
        <v>Enter Activity</v>
      </c>
      <c r="AE52" s="65" t="str">
        <f>IF($H52=0, "Enter Activity", IF(($M52=0)*($N52=0), "Enter Run Time", (H52*'VESSEL FACTORS'!$H$41)/2000))</f>
        <v>Enter Activity</v>
      </c>
      <c r="AF52" s="65" t="str">
        <f>IF($H52=0, "Enter Activity", IF(($M52=0)*($N52=0), "Enter Run Time", (H52*'VESSEL FACTORS'!$I$41)/2000))</f>
        <v>Enter Activity</v>
      </c>
      <c r="AG52" s="84" t="str">
        <f>IF($H52=0, "Enter Activity", IF(($M52=0)*($N52=0), "Enter Run Time", (H52*'VESSEL FACTORS'!$J$41)/2000))</f>
        <v>Enter Activity</v>
      </c>
      <c r="AH52" s="70" t="s">
        <v>115</v>
      </c>
      <c r="AI52" s="79" t="str">
        <f>IF($H52=0, "Enter Activity", IF(($M52=0)*($N52=0), "Enter Run Time",  (H52*'VESSEL FACTORS'!$L$41)/2000))</f>
        <v>Enter Activity</v>
      </c>
      <c r="AJ52" s="70" t="s">
        <v>115</v>
      </c>
      <c r="AK52" s="70" t="s">
        <v>115</v>
      </c>
      <c r="AL52" s="71" t="s">
        <v>115</v>
      </c>
      <c r="AM52" s="73"/>
      <c r="AO52" s="74">
        <f>MONTH(EMISSIONS_1!P52)-MONTH(EMISSIONS_1!O52)+1</f>
        <v>1</v>
      </c>
      <c r="AP52" s="341">
        <f t="shared" si="76"/>
        <v>0</v>
      </c>
      <c r="AQ52" s="342">
        <f t="shared" si="76"/>
        <v>0</v>
      </c>
      <c r="AR52" s="342">
        <f t="shared" si="76"/>
        <v>0</v>
      </c>
      <c r="AS52" s="342">
        <f t="shared" si="76"/>
        <v>0</v>
      </c>
      <c r="AT52" s="342">
        <f t="shared" si="76"/>
        <v>0</v>
      </c>
      <c r="AU52" s="342">
        <f t="shared" si="76"/>
        <v>0</v>
      </c>
      <c r="AV52" s="342">
        <f t="shared" si="76"/>
        <v>0</v>
      </c>
      <c r="AW52" s="342">
        <f t="shared" si="76"/>
        <v>0</v>
      </c>
      <c r="AX52" s="342">
        <f t="shared" si="76"/>
        <v>0</v>
      </c>
      <c r="AY52" s="342">
        <f t="shared" si="76"/>
        <v>0</v>
      </c>
      <c r="AZ52" s="342">
        <f t="shared" si="76"/>
        <v>0</v>
      </c>
      <c r="BA52" s="343">
        <f t="shared" si="76"/>
        <v>0</v>
      </c>
      <c r="BB52" s="341">
        <f t="shared" si="77"/>
        <v>0</v>
      </c>
      <c r="BC52" s="342">
        <f t="shared" si="77"/>
        <v>0</v>
      </c>
      <c r="BD52" s="342">
        <f t="shared" si="77"/>
        <v>0</v>
      </c>
      <c r="BE52" s="342">
        <f t="shared" si="77"/>
        <v>0</v>
      </c>
      <c r="BF52" s="342">
        <f t="shared" si="77"/>
        <v>0</v>
      </c>
      <c r="BG52" s="342">
        <f t="shared" si="77"/>
        <v>0</v>
      </c>
      <c r="BH52" s="342">
        <f t="shared" si="77"/>
        <v>0</v>
      </c>
      <c r="BI52" s="342">
        <f t="shared" si="77"/>
        <v>0</v>
      </c>
      <c r="BJ52" s="342">
        <f t="shared" si="77"/>
        <v>0</v>
      </c>
      <c r="BK52" s="342">
        <f t="shared" si="77"/>
        <v>0</v>
      </c>
      <c r="BL52" s="342">
        <f t="shared" si="77"/>
        <v>0</v>
      </c>
      <c r="BM52" s="343">
        <f t="shared" si="77"/>
        <v>0</v>
      </c>
      <c r="BN52" s="341">
        <f t="shared" si="78"/>
        <v>0</v>
      </c>
      <c r="BO52" s="342">
        <f t="shared" si="78"/>
        <v>0</v>
      </c>
      <c r="BP52" s="342">
        <f t="shared" si="78"/>
        <v>0</v>
      </c>
      <c r="BQ52" s="342">
        <f t="shared" si="78"/>
        <v>0</v>
      </c>
      <c r="BR52" s="342">
        <f t="shared" si="78"/>
        <v>0</v>
      </c>
      <c r="BS52" s="342">
        <f t="shared" si="78"/>
        <v>0</v>
      </c>
      <c r="BT52" s="342">
        <f t="shared" si="78"/>
        <v>0</v>
      </c>
      <c r="BU52" s="342">
        <f t="shared" si="78"/>
        <v>0</v>
      </c>
      <c r="BV52" s="342">
        <f t="shared" si="78"/>
        <v>0</v>
      </c>
      <c r="BW52" s="342">
        <f t="shared" si="78"/>
        <v>0</v>
      </c>
      <c r="BX52" s="342">
        <f t="shared" si="78"/>
        <v>0</v>
      </c>
      <c r="BY52" s="343">
        <f t="shared" si="78"/>
        <v>0</v>
      </c>
      <c r="BZ52" s="341">
        <f t="shared" si="79"/>
        <v>0</v>
      </c>
      <c r="CA52" s="342">
        <f t="shared" si="79"/>
        <v>0</v>
      </c>
      <c r="CB52" s="342">
        <f t="shared" si="79"/>
        <v>0</v>
      </c>
      <c r="CC52" s="342">
        <f t="shared" si="79"/>
        <v>0</v>
      </c>
      <c r="CD52" s="342">
        <f t="shared" si="79"/>
        <v>0</v>
      </c>
      <c r="CE52" s="342">
        <f t="shared" si="79"/>
        <v>0</v>
      </c>
      <c r="CF52" s="342">
        <f t="shared" si="79"/>
        <v>0</v>
      </c>
      <c r="CG52" s="342">
        <f t="shared" si="79"/>
        <v>0</v>
      </c>
      <c r="CH52" s="342">
        <f t="shared" si="79"/>
        <v>0</v>
      </c>
      <c r="CI52" s="342">
        <f t="shared" si="79"/>
        <v>0</v>
      </c>
      <c r="CJ52" s="342">
        <f t="shared" si="79"/>
        <v>0</v>
      </c>
      <c r="CK52" s="343">
        <f t="shared" si="79"/>
        <v>0</v>
      </c>
      <c r="CL52" s="341">
        <f t="shared" si="80"/>
        <v>0</v>
      </c>
      <c r="CM52" s="342">
        <f t="shared" si="80"/>
        <v>0</v>
      </c>
      <c r="CN52" s="342">
        <f t="shared" si="80"/>
        <v>0</v>
      </c>
      <c r="CO52" s="342">
        <f t="shared" si="80"/>
        <v>0</v>
      </c>
      <c r="CP52" s="342">
        <f t="shared" si="80"/>
        <v>0</v>
      </c>
      <c r="CQ52" s="342">
        <f t="shared" si="80"/>
        <v>0</v>
      </c>
      <c r="CR52" s="342">
        <f t="shared" si="80"/>
        <v>0</v>
      </c>
      <c r="CS52" s="342">
        <f t="shared" si="80"/>
        <v>0</v>
      </c>
      <c r="CT52" s="342">
        <f t="shared" si="80"/>
        <v>0</v>
      </c>
      <c r="CU52" s="342">
        <f t="shared" si="80"/>
        <v>0</v>
      </c>
      <c r="CV52" s="342">
        <f t="shared" si="80"/>
        <v>0</v>
      </c>
      <c r="CW52" s="343">
        <f t="shared" si="80"/>
        <v>0</v>
      </c>
      <c r="CX52" s="341">
        <f t="shared" si="81"/>
        <v>0</v>
      </c>
      <c r="CY52" s="342">
        <f t="shared" si="81"/>
        <v>0</v>
      </c>
      <c r="CZ52" s="342">
        <f t="shared" si="81"/>
        <v>0</v>
      </c>
      <c r="DA52" s="342">
        <f t="shared" si="81"/>
        <v>0</v>
      </c>
      <c r="DB52" s="342">
        <f t="shared" si="81"/>
        <v>0</v>
      </c>
      <c r="DC52" s="342">
        <f t="shared" si="81"/>
        <v>0</v>
      </c>
      <c r="DD52" s="342">
        <f t="shared" si="81"/>
        <v>0</v>
      </c>
      <c r="DE52" s="342">
        <f t="shared" si="81"/>
        <v>0</v>
      </c>
      <c r="DF52" s="342">
        <f t="shared" si="81"/>
        <v>0</v>
      </c>
      <c r="DG52" s="342">
        <f t="shared" si="81"/>
        <v>0</v>
      </c>
      <c r="DH52" s="342">
        <f t="shared" si="81"/>
        <v>0</v>
      </c>
      <c r="DI52" s="343">
        <f t="shared" si="81"/>
        <v>0</v>
      </c>
      <c r="DJ52" s="341">
        <f t="shared" si="82"/>
        <v>0</v>
      </c>
      <c r="DK52" s="342">
        <f t="shared" si="82"/>
        <v>0</v>
      </c>
      <c r="DL52" s="342">
        <f t="shared" si="82"/>
        <v>0</v>
      </c>
      <c r="DM52" s="342">
        <f t="shared" si="82"/>
        <v>0</v>
      </c>
      <c r="DN52" s="342">
        <f t="shared" si="82"/>
        <v>0</v>
      </c>
      <c r="DO52" s="342">
        <f t="shared" si="82"/>
        <v>0</v>
      </c>
      <c r="DP52" s="342">
        <f t="shared" si="82"/>
        <v>0</v>
      </c>
      <c r="DQ52" s="342">
        <f t="shared" si="82"/>
        <v>0</v>
      </c>
      <c r="DR52" s="342">
        <f t="shared" si="82"/>
        <v>0</v>
      </c>
      <c r="DS52" s="342">
        <f t="shared" si="82"/>
        <v>0</v>
      </c>
      <c r="DT52" s="342">
        <f t="shared" si="82"/>
        <v>0</v>
      </c>
      <c r="DU52" s="343">
        <f t="shared" si="82"/>
        <v>0</v>
      </c>
      <c r="DV52" s="341">
        <f t="shared" si="83"/>
        <v>0</v>
      </c>
      <c r="DW52" s="342">
        <f t="shared" si="83"/>
        <v>0</v>
      </c>
      <c r="DX52" s="342">
        <f t="shared" si="83"/>
        <v>0</v>
      </c>
      <c r="DY52" s="342">
        <f t="shared" si="83"/>
        <v>0</v>
      </c>
      <c r="DZ52" s="342">
        <f t="shared" si="83"/>
        <v>0</v>
      </c>
      <c r="EA52" s="342">
        <f t="shared" si="83"/>
        <v>0</v>
      </c>
      <c r="EB52" s="342">
        <f t="shared" si="83"/>
        <v>0</v>
      </c>
      <c r="EC52" s="342">
        <f t="shared" si="83"/>
        <v>0</v>
      </c>
      <c r="ED52" s="342">
        <f t="shared" si="83"/>
        <v>0</v>
      </c>
      <c r="EE52" s="342">
        <f t="shared" si="83"/>
        <v>0</v>
      </c>
      <c r="EF52" s="342">
        <f t="shared" si="83"/>
        <v>0</v>
      </c>
      <c r="EG52" s="343">
        <f t="shared" si="83"/>
        <v>0</v>
      </c>
      <c r="EH52" s="341">
        <f t="shared" si="84"/>
        <v>0</v>
      </c>
      <c r="EI52" s="342">
        <f t="shared" si="84"/>
        <v>0</v>
      </c>
      <c r="EJ52" s="342">
        <f t="shared" si="84"/>
        <v>0</v>
      </c>
      <c r="EK52" s="342">
        <f t="shared" si="84"/>
        <v>0</v>
      </c>
      <c r="EL52" s="342">
        <f t="shared" si="84"/>
        <v>0</v>
      </c>
      <c r="EM52" s="342">
        <f t="shared" si="84"/>
        <v>0</v>
      </c>
      <c r="EN52" s="342">
        <f t="shared" si="84"/>
        <v>0</v>
      </c>
      <c r="EO52" s="342">
        <f t="shared" si="84"/>
        <v>0</v>
      </c>
      <c r="EP52" s="342">
        <f t="shared" si="84"/>
        <v>0</v>
      </c>
      <c r="EQ52" s="342">
        <f t="shared" si="84"/>
        <v>0</v>
      </c>
      <c r="ER52" s="342">
        <f t="shared" si="84"/>
        <v>0</v>
      </c>
      <c r="ES52" s="343">
        <f t="shared" si="84"/>
        <v>0</v>
      </c>
      <c r="ET52" s="341">
        <f t="shared" si="85"/>
        <v>0</v>
      </c>
      <c r="EU52" s="342">
        <f t="shared" si="85"/>
        <v>0</v>
      </c>
      <c r="EV52" s="342">
        <f t="shared" si="85"/>
        <v>0</v>
      </c>
      <c r="EW52" s="342">
        <f t="shared" si="85"/>
        <v>0</v>
      </c>
      <c r="EX52" s="342">
        <f t="shared" si="85"/>
        <v>0</v>
      </c>
      <c r="EY52" s="342">
        <f t="shared" si="85"/>
        <v>0</v>
      </c>
      <c r="EZ52" s="342">
        <f t="shared" si="85"/>
        <v>0</v>
      </c>
      <c r="FA52" s="342">
        <f t="shared" si="85"/>
        <v>0</v>
      </c>
      <c r="FB52" s="342">
        <f t="shared" si="85"/>
        <v>0</v>
      </c>
      <c r="FC52" s="342">
        <f t="shared" si="85"/>
        <v>0</v>
      </c>
      <c r="FD52" s="342">
        <f t="shared" si="85"/>
        <v>0</v>
      </c>
      <c r="FE52" s="343">
        <f t="shared" si="85"/>
        <v>0</v>
      </c>
      <c r="FF52" s="341">
        <f t="shared" si="86"/>
        <v>0</v>
      </c>
      <c r="FG52" s="342">
        <f t="shared" si="86"/>
        <v>0</v>
      </c>
      <c r="FH52" s="342">
        <f t="shared" si="86"/>
        <v>0</v>
      </c>
      <c r="FI52" s="342">
        <f t="shared" si="86"/>
        <v>0</v>
      </c>
      <c r="FJ52" s="342">
        <f t="shared" si="86"/>
        <v>0</v>
      </c>
      <c r="FK52" s="342">
        <f t="shared" si="86"/>
        <v>0</v>
      </c>
      <c r="FL52" s="342">
        <f t="shared" si="86"/>
        <v>0</v>
      </c>
      <c r="FM52" s="342">
        <f t="shared" si="86"/>
        <v>0</v>
      </c>
      <c r="FN52" s="342">
        <f t="shared" si="86"/>
        <v>0</v>
      </c>
      <c r="FO52" s="342">
        <f t="shared" si="86"/>
        <v>0</v>
      </c>
      <c r="FP52" s="342">
        <f t="shared" si="86"/>
        <v>0</v>
      </c>
      <c r="FQ52" s="343">
        <f t="shared" si="86"/>
        <v>0</v>
      </c>
    </row>
    <row r="53" spans="1:173" ht="12.75" customHeight="1" x14ac:dyDescent="0.2">
      <c r="A53" s="74" t="str">
        <f t="shared" si="68"/>
        <v xml:space="preserve"> -N/A</v>
      </c>
      <c r="B53" s="362"/>
      <c r="C53" s="171" t="s">
        <v>300</v>
      </c>
      <c r="D53" s="366" t="str">
        <f>IF(ISBLANK(EMISSIONS_3!D53), " ", EMISSIONS_3!D53)</f>
        <v xml:space="preserve"> </v>
      </c>
      <c r="E53" s="351" t="s">
        <v>73</v>
      </c>
      <c r="F53" s="351" t="s">
        <v>73</v>
      </c>
      <c r="G53" s="33" t="s">
        <v>115</v>
      </c>
      <c r="H53" s="368"/>
      <c r="I53" s="64" t="s">
        <v>143</v>
      </c>
      <c r="J53" s="33" t="s">
        <v>115</v>
      </c>
      <c r="K53" s="64"/>
      <c r="L53" s="64"/>
      <c r="M53" s="367">
        <v>0</v>
      </c>
      <c r="N53" s="373">
        <v>0</v>
      </c>
      <c r="O53" s="299"/>
      <c r="P53" s="300"/>
      <c r="Q53" s="73" t="str">
        <f t="shared" si="69"/>
        <v>Enter Activity</v>
      </c>
      <c r="R53" s="73" t="str">
        <f t="shared" si="70"/>
        <v>Enter Activity</v>
      </c>
      <c r="S53" s="73" t="str">
        <f t="shared" si="71"/>
        <v>Enter Activity</v>
      </c>
      <c r="T53" s="73" t="str">
        <f t="shared" si="72"/>
        <v>Enter Activity</v>
      </c>
      <c r="U53" s="73" t="str">
        <f t="shared" si="73"/>
        <v>Enter Activity</v>
      </c>
      <c r="V53" s="73" t="str">
        <f t="shared" si="74"/>
        <v>Enter Activity</v>
      </c>
      <c r="W53" s="79" t="s">
        <v>115</v>
      </c>
      <c r="X53" s="73" t="str">
        <f t="shared" si="75"/>
        <v>Enter Activity</v>
      </c>
      <c r="Y53" s="78" t="s">
        <v>115</v>
      </c>
      <c r="Z53" s="79" t="s">
        <v>115</v>
      </c>
      <c r="AA53" s="82" t="s">
        <v>115</v>
      </c>
      <c r="AB53" s="76" t="str">
        <f xml:space="preserve"> IF($H53=0, "Enter Activity", IF(($M53=0)*($N53=0), "Enter Run Time", (H53*'VESSEL FACTORS'!$D$41)/2000))</f>
        <v>Enter Activity</v>
      </c>
      <c r="AC53" s="65" t="str">
        <f xml:space="preserve"> IF($H53=0, "Enter Activity", IF(($M53=0)*($N53=0), "Enter Run Time", (H53*'VESSEL FACTORS'!$D$41)/2000))</f>
        <v>Enter Activity</v>
      </c>
      <c r="AD53" s="65" t="str">
        <f>IF($H53=0, "Enter Activity", IF(($M53=0)*($N53=0), "Enter Run Time",  (H53*'VESSEL FACTORS'!$F$41)/2000))</f>
        <v>Enter Activity</v>
      </c>
      <c r="AE53" s="65" t="str">
        <f>IF($H53=0, "Enter Activity", IF(($M53=0)*($N53=0), "Enter Run Time", (H53*'VESSEL FACTORS'!$H$41)/2000))</f>
        <v>Enter Activity</v>
      </c>
      <c r="AF53" s="65" t="str">
        <f>IF($H53=0, "Enter Activity", IF(($M53=0)*($N53=0), "Enter Run Time", (H53*'VESSEL FACTORS'!$I$41)/2000))</f>
        <v>Enter Activity</v>
      </c>
      <c r="AG53" s="84" t="str">
        <f>IF($H53=0, "Enter Activity", IF(($M53=0)*($N53=0), "Enter Run Time", (H53*'VESSEL FACTORS'!$J$41)/2000))</f>
        <v>Enter Activity</v>
      </c>
      <c r="AH53" s="70" t="s">
        <v>115</v>
      </c>
      <c r="AI53" s="79" t="str">
        <f>IF($H53=0, "Enter Activity", IF(($M53=0)*($N53=0), "Enter Run Time",  (H53*'VESSEL FACTORS'!$L$41)/2000))</f>
        <v>Enter Activity</v>
      </c>
      <c r="AJ53" s="70" t="s">
        <v>115</v>
      </c>
      <c r="AK53" s="70" t="s">
        <v>115</v>
      </c>
      <c r="AL53" s="71" t="s">
        <v>115</v>
      </c>
      <c r="AM53" s="73"/>
      <c r="AO53" s="74">
        <f>MONTH(EMISSIONS_1!P53)-MONTH(EMISSIONS_1!O53)+1</f>
        <v>1</v>
      </c>
      <c r="AP53" s="341">
        <f t="shared" si="76"/>
        <v>0</v>
      </c>
      <c r="AQ53" s="342">
        <f t="shared" si="76"/>
        <v>0</v>
      </c>
      <c r="AR53" s="342">
        <f t="shared" si="76"/>
        <v>0</v>
      </c>
      <c r="AS53" s="342">
        <f t="shared" si="76"/>
        <v>0</v>
      </c>
      <c r="AT53" s="342">
        <f t="shared" si="76"/>
        <v>0</v>
      </c>
      <c r="AU53" s="342">
        <f t="shared" si="76"/>
        <v>0</v>
      </c>
      <c r="AV53" s="342">
        <f t="shared" si="76"/>
        <v>0</v>
      </c>
      <c r="AW53" s="342">
        <f t="shared" si="76"/>
        <v>0</v>
      </c>
      <c r="AX53" s="342">
        <f t="shared" si="76"/>
        <v>0</v>
      </c>
      <c r="AY53" s="342">
        <f t="shared" si="76"/>
        <v>0</v>
      </c>
      <c r="AZ53" s="342">
        <f t="shared" si="76"/>
        <v>0</v>
      </c>
      <c r="BA53" s="343">
        <f t="shared" si="76"/>
        <v>0</v>
      </c>
      <c r="BB53" s="341">
        <f t="shared" si="77"/>
        <v>0</v>
      </c>
      <c r="BC53" s="342">
        <f t="shared" si="77"/>
        <v>0</v>
      </c>
      <c r="BD53" s="342">
        <f t="shared" si="77"/>
        <v>0</v>
      </c>
      <c r="BE53" s="342">
        <f t="shared" si="77"/>
        <v>0</v>
      </c>
      <c r="BF53" s="342">
        <f t="shared" si="77"/>
        <v>0</v>
      </c>
      <c r="BG53" s="342">
        <f t="shared" si="77"/>
        <v>0</v>
      </c>
      <c r="BH53" s="342">
        <f t="shared" si="77"/>
        <v>0</v>
      </c>
      <c r="BI53" s="342">
        <f t="shared" si="77"/>
        <v>0</v>
      </c>
      <c r="BJ53" s="342">
        <f t="shared" si="77"/>
        <v>0</v>
      </c>
      <c r="BK53" s="342">
        <f t="shared" si="77"/>
        <v>0</v>
      </c>
      <c r="BL53" s="342">
        <f t="shared" si="77"/>
        <v>0</v>
      </c>
      <c r="BM53" s="343">
        <f t="shared" si="77"/>
        <v>0</v>
      </c>
      <c r="BN53" s="341">
        <f t="shared" si="78"/>
        <v>0</v>
      </c>
      <c r="BO53" s="342">
        <f t="shared" si="78"/>
        <v>0</v>
      </c>
      <c r="BP53" s="342">
        <f t="shared" si="78"/>
        <v>0</v>
      </c>
      <c r="BQ53" s="342">
        <f t="shared" si="78"/>
        <v>0</v>
      </c>
      <c r="BR53" s="342">
        <f t="shared" si="78"/>
        <v>0</v>
      </c>
      <c r="BS53" s="342">
        <f t="shared" si="78"/>
        <v>0</v>
      </c>
      <c r="BT53" s="342">
        <f t="shared" si="78"/>
        <v>0</v>
      </c>
      <c r="BU53" s="342">
        <f t="shared" si="78"/>
        <v>0</v>
      </c>
      <c r="BV53" s="342">
        <f t="shared" si="78"/>
        <v>0</v>
      </c>
      <c r="BW53" s="342">
        <f t="shared" si="78"/>
        <v>0</v>
      </c>
      <c r="BX53" s="342">
        <f t="shared" si="78"/>
        <v>0</v>
      </c>
      <c r="BY53" s="343">
        <f t="shared" si="78"/>
        <v>0</v>
      </c>
      <c r="BZ53" s="341">
        <f t="shared" si="79"/>
        <v>0</v>
      </c>
      <c r="CA53" s="342">
        <f t="shared" si="79"/>
        <v>0</v>
      </c>
      <c r="CB53" s="342">
        <f t="shared" si="79"/>
        <v>0</v>
      </c>
      <c r="CC53" s="342">
        <f t="shared" si="79"/>
        <v>0</v>
      </c>
      <c r="CD53" s="342">
        <f t="shared" si="79"/>
        <v>0</v>
      </c>
      <c r="CE53" s="342">
        <f t="shared" si="79"/>
        <v>0</v>
      </c>
      <c r="CF53" s="342">
        <f t="shared" si="79"/>
        <v>0</v>
      </c>
      <c r="CG53" s="342">
        <f t="shared" si="79"/>
        <v>0</v>
      </c>
      <c r="CH53" s="342">
        <f t="shared" si="79"/>
        <v>0</v>
      </c>
      <c r="CI53" s="342">
        <f t="shared" si="79"/>
        <v>0</v>
      </c>
      <c r="CJ53" s="342">
        <f t="shared" si="79"/>
        <v>0</v>
      </c>
      <c r="CK53" s="343">
        <f t="shared" si="79"/>
        <v>0</v>
      </c>
      <c r="CL53" s="341">
        <f t="shared" si="80"/>
        <v>0</v>
      </c>
      <c r="CM53" s="342">
        <f t="shared" si="80"/>
        <v>0</v>
      </c>
      <c r="CN53" s="342">
        <f t="shared" si="80"/>
        <v>0</v>
      </c>
      <c r="CO53" s="342">
        <f t="shared" si="80"/>
        <v>0</v>
      </c>
      <c r="CP53" s="342">
        <f t="shared" si="80"/>
        <v>0</v>
      </c>
      <c r="CQ53" s="342">
        <f t="shared" si="80"/>
        <v>0</v>
      </c>
      <c r="CR53" s="342">
        <f t="shared" si="80"/>
        <v>0</v>
      </c>
      <c r="CS53" s="342">
        <f t="shared" si="80"/>
        <v>0</v>
      </c>
      <c r="CT53" s="342">
        <f t="shared" si="80"/>
        <v>0</v>
      </c>
      <c r="CU53" s="342">
        <f t="shared" si="80"/>
        <v>0</v>
      </c>
      <c r="CV53" s="342">
        <f t="shared" si="80"/>
        <v>0</v>
      </c>
      <c r="CW53" s="343">
        <f t="shared" si="80"/>
        <v>0</v>
      </c>
      <c r="CX53" s="341">
        <f t="shared" si="81"/>
        <v>0</v>
      </c>
      <c r="CY53" s="342">
        <f t="shared" si="81"/>
        <v>0</v>
      </c>
      <c r="CZ53" s="342">
        <f t="shared" si="81"/>
        <v>0</v>
      </c>
      <c r="DA53" s="342">
        <f t="shared" si="81"/>
        <v>0</v>
      </c>
      <c r="DB53" s="342">
        <f t="shared" si="81"/>
        <v>0</v>
      </c>
      <c r="DC53" s="342">
        <f t="shared" si="81"/>
        <v>0</v>
      </c>
      <c r="DD53" s="342">
        <f t="shared" si="81"/>
        <v>0</v>
      </c>
      <c r="DE53" s="342">
        <f t="shared" si="81"/>
        <v>0</v>
      </c>
      <c r="DF53" s="342">
        <f t="shared" si="81"/>
        <v>0</v>
      </c>
      <c r="DG53" s="342">
        <f t="shared" si="81"/>
        <v>0</v>
      </c>
      <c r="DH53" s="342">
        <f t="shared" si="81"/>
        <v>0</v>
      </c>
      <c r="DI53" s="343">
        <f t="shared" si="81"/>
        <v>0</v>
      </c>
      <c r="DJ53" s="341">
        <f t="shared" si="82"/>
        <v>0</v>
      </c>
      <c r="DK53" s="342">
        <f t="shared" si="82"/>
        <v>0</v>
      </c>
      <c r="DL53" s="342">
        <f t="shared" si="82"/>
        <v>0</v>
      </c>
      <c r="DM53" s="342">
        <f t="shared" si="82"/>
        <v>0</v>
      </c>
      <c r="DN53" s="342">
        <f t="shared" si="82"/>
        <v>0</v>
      </c>
      <c r="DO53" s="342">
        <f t="shared" si="82"/>
        <v>0</v>
      </c>
      <c r="DP53" s="342">
        <f t="shared" si="82"/>
        <v>0</v>
      </c>
      <c r="DQ53" s="342">
        <f t="shared" si="82"/>
        <v>0</v>
      </c>
      <c r="DR53" s="342">
        <f t="shared" si="82"/>
        <v>0</v>
      </c>
      <c r="DS53" s="342">
        <f t="shared" si="82"/>
        <v>0</v>
      </c>
      <c r="DT53" s="342">
        <f t="shared" si="82"/>
        <v>0</v>
      </c>
      <c r="DU53" s="343">
        <f t="shared" si="82"/>
        <v>0</v>
      </c>
      <c r="DV53" s="341">
        <f t="shared" si="83"/>
        <v>0</v>
      </c>
      <c r="DW53" s="342">
        <f t="shared" si="83"/>
        <v>0</v>
      </c>
      <c r="DX53" s="342">
        <f t="shared" si="83"/>
        <v>0</v>
      </c>
      <c r="DY53" s="342">
        <f t="shared" si="83"/>
        <v>0</v>
      </c>
      <c r="DZ53" s="342">
        <f t="shared" si="83"/>
        <v>0</v>
      </c>
      <c r="EA53" s="342">
        <f t="shared" si="83"/>
        <v>0</v>
      </c>
      <c r="EB53" s="342">
        <f t="shared" si="83"/>
        <v>0</v>
      </c>
      <c r="EC53" s="342">
        <f t="shared" si="83"/>
        <v>0</v>
      </c>
      <c r="ED53" s="342">
        <f t="shared" si="83"/>
        <v>0</v>
      </c>
      <c r="EE53" s="342">
        <f t="shared" si="83"/>
        <v>0</v>
      </c>
      <c r="EF53" s="342">
        <f t="shared" si="83"/>
        <v>0</v>
      </c>
      <c r="EG53" s="343">
        <f t="shared" si="83"/>
        <v>0</v>
      </c>
      <c r="EH53" s="341">
        <f t="shared" si="84"/>
        <v>0</v>
      </c>
      <c r="EI53" s="342">
        <f t="shared" si="84"/>
        <v>0</v>
      </c>
      <c r="EJ53" s="342">
        <f t="shared" si="84"/>
        <v>0</v>
      </c>
      <c r="EK53" s="342">
        <f t="shared" si="84"/>
        <v>0</v>
      </c>
      <c r="EL53" s="342">
        <f t="shared" si="84"/>
        <v>0</v>
      </c>
      <c r="EM53" s="342">
        <f t="shared" si="84"/>
        <v>0</v>
      </c>
      <c r="EN53" s="342">
        <f t="shared" si="84"/>
        <v>0</v>
      </c>
      <c r="EO53" s="342">
        <f t="shared" si="84"/>
        <v>0</v>
      </c>
      <c r="EP53" s="342">
        <f t="shared" si="84"/>
        <v>0</v>
      </c>
      <c r="EQ53" s="342">
        <f t="shared" si="84"/>
        <v>0</v>
      </c>
      <c r="ER53" s="342">
        <f t="shared" si="84"/>
        <v>0</v>
      </c>
      <c r="ES53" s="343">
        <f t="shared" si="84"/>
        <v>0</v>
      </c>
      <c r="ET53" s="341">
        <f t="shared" si="85"/>
        <v>0</v>
      </c>
      <c r="EU53" s="342">
        <f t="shared" si="85"/>
        <v>0</v>
      </c>
      <c r="EV53" s="342">
        <f t="shared" si="85"/>
        <v>0</v>
      </c>
      <c r="EW53" s="342">
        <f t="shared" si="85"/>
        <v>0</v>
      </c>
      <c r="EX53" s="342">
        <f t="shared" si="85"/>
        <v>0</v>
      </c>
      <c r="EY53" s="342">
        <f t="shared" si="85"/>
        <v>0</v>
      </c>
      <c r="EZ53" s="342">
        <f t="shared" si="85"/>
        <v>0</v>
      </c>
      <c r="FA53" s="342">
        <f t="shared" si="85"/>
        <v>0</v>
      </c>
      <c r="FB53" s="342">
        <f t="shared" si="85"/>
        <v>0</v>
      </c>
      <c r="FC53" s="342">
        <f t="shared" si="85"/>
        <v>0</v>
      </c>
      <c r="FD53" s="342">
        <f t="shared" si="85"/>
        <v>0</v>
      </c>
      <c r="FE53" s="343">
        <f t="shared" si="85"/>
        <v>0</v>
      </c>
      <c r="FF53" s="341">
        <f t="shared" si="86"/>
        <v>0</v>
      </c>
      <c r="FG53" s="342">
        <f t="shared" si="86"/>
        <v>0</v>
      </c>
      <c r="FH53" s="342">
        <f t="shared" si="86"/>
        <v>0</v>
      </c>
      <c r="FI53" s="342">
        <f t="shared" si="86"/>
        <v>0</v>
      </c>
      <c r="FJ53" s="342">
        <f t="shared" si="86"/>
        <v>0</v>
      </c>
      <c r="FK53" s="342">
        <f t="shared" si="86"/>
        <v>0</v>
      </c>
      <c r="FL53" s="342">
        <f t="shared" si="86"/>
        <v>0</v>
      </c>
      <c r="FM53" s="342">
        <f t="shared" si="86"/>
        <v>0</v>
      </c>
      <c r="FN53" s="342">
        <f t="shared" si="86"/>
        <v>0</v>
      </c>
      <c r="FO53" s="342">
        <f t="shared" si="86"/>
        <v>0</v>
      </c>
      <c r="FP53" s="342">
        <f t="shared" si="86"/>
        <v>0</v>
      </c>
      <c r="FQ53" s="343">
        <f t="shared" si="86"/>
        <v>0</v>
      </c>
    </row>
    <row r="54" spans="1:173" ht="12.75" customHeight="1" x14ac:dyDescent="0.2">
      <c r="A54" s="74" t="str">
        <f t="shared" si="68"/>
        <v xml:space="preserve"> -N/A</v>
      </c>
      <c r="B54" s="362"/>
      <c r="C54" s="171" t="s">
        <v>300</v>
      </c>
      <c r="D54" s="366" t="str">
        <f>IF(ISBLANK(EMISSIONS_3!D54), " ", EMISSIONS_3!D54)</f>
        <v xml:space="preserve"> </v>
      </c>
      <c r="E54" s="351" t="s">
        <v>73</v>
      </c>
      <c r="F54" s="351" t="s">
        <v>73</v>
      </c>
      <c r="G54" s="33" t="s">
        <v>115</v>
      </c>
      <c r="H54" s="368"/>
      <c r="I54" s="64" t="s">
        <v>143</v>
      </c>
      <c r="J54" s="33" t="s">
        <v>115</v>
      </c>
      <c r="K54" s="64"/>
      <c r="L54" s="64"/>
      <c r="M54" s="367">
        <v>0</v>
      </c>
      <c r="N54" s="373">
        <v>0</v>
      </c>
      <c r="O54" s="299"/>
      <c r="P54" s="300"/>
      <c r="Q54" s="73" t="str">
        <f t="shared" si="69"/>
        <v>Enter Activity</v>
      </c>
      <c r="R54" s="73" t="str">
        <f t="shared" si="70"/>
        <v>Enter Activity</v>
      </c>
      <c r="S54" s="73" t="str">
        <f t="shared" si="71"/>
        <v>Enter Activity</v>
      </c>
      <c r="T54" s="73" t="str">
        <f t="shared" si="72"/>
        <v>Enter Activity</v>
      </c>
      <c r="U54" s="73" t="str">
        <f t="shared" si="73"/>
        <v>Enter Activity</v>
      </c>
      <c r="V54" s="73" t="str">
        <f t="shared" si="74"/>
        <v>Enter Activity</v>
      </c>
      <c r="W54" s="79" t="s">
        <v>115</v>
      </c>
      <c r="X54" s="73" t="str">
        <f t="shared" si="75"/>
        <v>Enter Activity</v>
      </c>
      <c r="Y54" s="78" t="s">
        <v>115</v>
      </c>
      <c r="Z54" s="79" t="s">
        <v>115</v>
      </c>
      <c r="AA54" s="82" t="s">
        <v>115</v>
      </c>
      <c r="AB54" s="76" t="str">
        <f xml:space="preserve"> IF($H54=0, "Enter Activity", IF(($M54=0)*($N54=0), "Enter Run Time", (H54*'VESSEL FACTORS'!$D$41)/2000))</f>
        <v>Enter Activity</v>
      </c>
      <c r="AC54" s="65" t="str">
        <f xml:space="preserve"> IF($H54=0, "Enter Activity", IF(($M54=0)*($N54=0), "Enter Run Time", (H54*'VESSEL FACTORS'!$D$41)/2000))</f>
        <v>Enter Activity</v>
      </c>
      <c r="AD54" s="65" t="str">
        <f>IF($H54=0, "Enter Activity", IF(($M54=0)*($N54=0), "Enter Run Time",  (H54*'VESSEL FACTORS'!$F$41)/2000))</f>
        <v>Enter Activity</v>
      </c>
      <c r="AE54" s="65" t="str">
        <f>IF($H54=0, "Enter Activity", IF(($M54=0)*($N54=0), "Enter Run Time", (H54*'VESSEL FACTORS'!$H$41)/2000))</f>
        <v>Enter Activity</v>
      </c>
      <c r="AF54" s="65" t="str">
        <f>IF($H54=0, "Enter Activity", IF(($M54=0)*($N54=0), "Enter Run Time", (H54*'VESSEL FACTORS'!$I$41)/2000))</f>
        <v>Enter Activity</v>
      </c>
      <c r="AG54" s="84" t="str">
        <f>IF($H54=0, "Enter Activity", IF(($M54=0)*($N54=0), "Enter Run Time", (H54*'VESSEL FACTORS'!$J$41)/2000))</f>
        <v>Enter Activity</v>
      </c>
      <c r="AH54" s="70" t="s">
        <v>115</v>
      </c>
      <c r="AI54" s="79" t="str">
        <f>IF($H54=0, "Enter Activity", IF(($M54=0)*($N54=0), "Enter Run Time",  (H54*'VESSEL FACTORS'!$L$41)/2000))</f>
        <v>Enter Activity</v>
      </c>
      <c r="AJ54" s="70" t="s">
        <v>115</v>
      </c>
      <c r="AK54" s="70" t="s">
        <v>115</v>
      </c>
      <c r="AL54" s="71" t="s">
        <v>115</v>
      </c>
      <c r="AM54" s="73"/>
      <c r="AO54" s="74">
        <f>MONTH(EMISSIONS_1!P54)-MONTH(EMISSIONS_1!O54)+1</f>
        <v>1</v>
      </c>
      <c r="AP54" s="341">
        <f t="shared" si="76"/>
        <v>0</v>
      </c>
      <c r="AQ54" s="342">
        <f t="shared" si="76"/>
        <v>0</v>
      </c>
      <c r="AR54" s="342">
        <f t="shared" si="76"/>
        <v>0</v>
      </c>
      <c r="AS54" s="342">
        <f t="shared" si="76"/>
        <v>0</v>
      </c>
      <c r="AT54" s="342">
        <f t="shared" si="76"/>
        <v>0</v>
      </c>
      <c r="AU54" s="342">
        <f t="shared" si="76"/>
        <v>0</v>
      </c>
      <c r="AV54" s="342">
        <f t="shared" si="76"/>
        <v>0</v>
      </c>
      <c r="AW54" s="342">
        <f t="shared" si="76"/>
        <v>0</v>
      </c>
      <c r="AX54" s="342">
        <f t="shared" si="76"/>
        <v>0</v>
      </c>
      <c r="AY54" s="342">
        <f t="shared" si="76"/>
        <v>0</v>
      </c>
      <c r="AZ54" s="342">
        <f t="shared" si="76"/>
        <v>0</v>
      </c>
      <c r="BA54" s="343">
        <f t="shared" si="76"/>
        <v>0</v>
      </c>
      <c r="BB54" s="341">
        <f t="shared" si="77"/>
        <v>0</v>
      </c>
      <c r="BC54" s="342">
        <f t="shared" si="77"/>
        <v>0</v>
      </c>
      <c r="BD54" s="342">
        <f t="shared" si="77"/>
        <v>0</v>
      </c>
      <c r="BE54" s="342">
        <f t="shared" si="77"/>
        <v>0</v>
      </c>
      <c r="BF54" s="342">
        <f t="shared" si="77"/>
        <v>0</v>
      </c>
      <c r="BG54" s="342">
        <f t="shared" si="77"/>
        <v>0</v>
      </c>
      <c r="BH54" s="342">
        <f t="shared" si="77"/>
        <v>0</v>
      </c>
      <c r="BI54" s="342">
        <f t="shared" si="77"/>
        <v>0</v>
      </c>
      <c r="BJ54" s="342">
        <f t="shared" si="77"/>
        <v>0</v>
      </c>
      <c r="BK54" s="342">
        <f t="shared" si="77"/>
        <v>0</v>
      </c>
      <c r="BL54" s="342">
        <f t="shared" si="77"/>
        <v>0</v>
      </c>
      <c r="BM54" s="343">
        <f t="shared" si="77"/>
        <v>0</v>
      </c>
      <c r="BN54" s="341">
        <f t="shared" si="78"/>
        <v>0</v>
      </c>
      <c r="BO54" s="342">
        <f t="shared" si="78"/>
        <v>0</v>
      </c>
      <c r="BP54" s="342">
        <f t="shared" si="78"/>
        <v>0</v>
      </c>
      <c r="BQ54" s="342">
        <f t="shared" si="78"/>
        <v>0</v>
      </c>
      <c r="BR54" s="342">
        <f t="shared" si="78"/>
        <v>0</v>
      </c>
      <c r="BS54" s="342">
        <f t="shared" si="78"/>
        <v>0</v>
      </c>
      <c r="BT54" s="342">
        <f t="shared" si="78"/>
        <v>0</v>
      </c>
      <c r="BU54" s="342">
        <f t="shared" si="78"/>
        <v>0</v>
      </c>
      <c r="BV54" s="342">
        <f t="shared" si="78"/>
        <v>0</v>
      </c>
      <c r="BW54" s="342">
        <f t="shared" si="78"/>
        <v>0</v>
      </c>
      <c r="BX54" s="342">
        <f t="shared" si="78"/>
        <v>0</v>
      </c>
      <c r="BY54" s="343">
        <f t="shared" si="78"/>
        <v>0</v>
      </c>
      <c r="BZ54" s="341">
        <f t="shared" si="79"/>
        <v>0</v>
      </c>
      <c r="CA54" s="342">
        <f t="shared" si="79"/>
        <v>0</v>
      </c>
      <c r="CB54" s="342">
        <f t="shared" si="79"/>
        <v>0</v>
      </c>
      <c r="CC54" s="342">
        <f t="shared" si="79"/>
        <v>0</v>
      </c>
      <c r="CD54" s="342">
        <f t="shared" si="79"/>
        <v>0</v>
      </c>
      <c r="CE54" s="342">
        <f t="shared" si="79"/>
        <v>0</v>
      </c>
      <c r="CF54" s="342">
        <f t="shared" si="79"/>
        <v>0</v>
      </c>
      <c r="CG54" s="342">
        <f t="shared" si="79"/>
        <v>0</v>
      </c>
      <c r="CH54" s="342">
        <f t="shared" si="79"/>
        <v>0</v>
      </c>
      <c r="CI54" s="342">
        <f t="shared" si="79"/>
        <v>0</v>
      </c>
      <c r="CJ54" s="342">
        <f t="shared" si="79"/>
        <v>0</v>
      </c>
      <c r="CK54" s="343">
        <f t="shared" si="79"/>
        <v>0</v>
      </c>
      <c r="CL54" s="341">
        <f t="shared" si="80"/>
        <v>0</v>
      </c>
      <c r="CM54" s="342">
        <f t="shared" si="80"/>
        <v>0</v>
      </c>
      <c r="CN54" s="342">
        <f t="shared" si="80"/>
        <v>0</v>
      </c>
      <c r="CO54" s="342">
        <f t="shared" si="80"/>
        <v>0</v>
      </c>
      <c r="CP54" s="342">
        <f t="shared" si="80"/>
        <v>0</v>
      </c>
      <c r="CQ54" s="342">
        <f t="shared" si="80"/>
        <v>0</v>
      </c>
      <c r="CR54" s="342">
        <f t="shared" si="80"/>
        <v>0</v>
      </c>
      <c r="CS54" s="342">
        <f t="shared" si="80"/>
        <v>0</v>
      </c>
      <c r="CT54" s="342">
        <f t="shared" si="80"/>
        <v>0</v>
      </c>
      <c r="CU54" s="342">
        <f t="shared" si="80"/>
        <v>0</v>
      </c>
      <c r="CV54" s="342">
        <f t="shared" si="80"/>
        <v>0</v>
      </c>
      <c r="CW54" s="343">
        <f t="shared" si="80"/>
        <v>0</v>
      </c>
      <c r="CX54" s="341">
        <f t="shared" si="81"/>
        <v>0</v>
      </c>
      <c r="CY54" s="342">
        <f t="shared" si="81"/>
        <v>0</v>
      </c>
      <c r="CZ54" s="342">
        <f t="shared" si="81"/>
        <v>0</v>
      </c>
      <c r="DA54" s="342">
        <f t="shared" si="81"/>
        <v>0</v>
      </c>
      <c r="DB54" s="342">
        <f t="shared" si="81"/>
        <v>0</v>
      </c>
      <c r="DC54" s="342">
        <f t="shared" si="81"/>
        <v>0</v>
      </c>
      <c r="DD54" s="342">
        <f t="shared" si="81"/>
        <v>0</v>
      </c>
      <c r="DE54" s="342">
        <f t="shared" si="81"/>
        <v>0</v>
      </c>
      <c r="DF54" s="342">
        <f t="shared" si="81"/>
        <v>0</v>
      </c>
      <c r="DG54" s="342">
        <f t="shared" si="81"/>
        <v>0</v>
      </c>
      <c r="DH54" s="342">
        <f t="shared" si="81"/>
        <v>0</v>
      </c>
      <c r="DI54" s="343">
        <f t="shared" si="81"/>
        <v>0</v>
      </c>
      <c r="DJ54" s="341">
        <f t="shared" si="82"/>
        <v>0</v>
      </c>
      <c r="DK54" s="342">
        <f t="shared" si="82"/>
        <v>0</v>
      </c>
      <c r="DL54" s="342">
        <f t="shared" si="82"/>
        <v>0</v>
      </c>
      <c r="DM54" s="342">
        <f t="shared" si="82"/>
        <v>0</v>
      </c>
      <c r="DN54" s="342">
        <f t="shared" si="82"/>
        <v>0</v>
      </c>
      <c r="DO54" s="342">
        <f t="shared" si="82"/>
        <v>0</v>
      </c>
      <c r="DP54" s="342">
        <f t="shared" si="82"/>
        <v>0</v>
      </c>
      <c r="DQ54" s="342">
        <f t="shared" si="82"/>
        <v>0</v>
      </c>
      <c r="DR54" s="342">
        <f t="shared" si="82"/>
        <v>0</v>
      </c>
      <c r="DS54" s="342">
        <f t="shared" si="82"/>
        <v>0</v>
      </c>
      <c r="DT54" s="342">
        <f t="shared" si="82"/>
        <v>0</v>
      </c>
      <c r="DU54" s="343">
        <f t="shared" si="82"/>
        <v>0</v>
      </c>
      <c r="DV54" s="341">
        <f t="shared" si="83"/>
        <v>0</v>
      </c>
      <c r="DW54" s="342">
        <f t="shared" si="83"/>
        <v>0</v>
      </c>
      <c r="DX54" s="342">
        <f t="shared" si="83"/>
        <v>0</v>
      </c>
      <c r="DY54" s="342">
        <f t="shared" si="83"/>
        <v>0</v>
      </c>
      <c r="DZ54" s="342">
        <f t="shared" si="83"/>
        <v>0</v>
      </c>
      <c r="EA54" s="342">
        <f t="shared" si="83"/>
        <v>0</v>
      </c>
      <c r="EB54" s="342">
        <f t="shared" si="83"/>
        <v>0</v>
      </c>
      <c r="EC54" s="342">
        <f t="shared" si="83"/>
        <v>0</v>
      </c>
      <c r="ED54" s="342">
        <f t="shared" si="83"/>
        <v>0</v>
      </c>
      <c r="EE54" s="342">
        <f t="shared" si="83"/>
        <v>0</v>
      </c>
      <c r="EF54" s="342">
        <f t="shared" si="83"/>
        <v>0</v>
      </c>
      <c r="EG54" s="343">
        <f t="shared" si="83"/>
        <v>0</v>
      </c>
      <c r="EH54" s="341">
        <f t="shared" si="84"/>
        <v>0</v>
      </c>
      <c r="EI54" s="342">
        <f t="shared" si="84"/>
        <v>0</v>
      </c>
      <c r="EJ54" s="342">
        <f t="shared" si="84"/>
        <v>0</v>
      </c>
      <c r="EK54" s="342">
        <f t="shared" si="84"/>
        <v>0</v>
      </c>
      <c r="EL54" s="342">
        <f t="shared" si="84"/>
        <v>0</v>
      </c>
      <c r="EM54" s="342">
        <f t="shared" si="84"/>
        <v>0</v>
      </c>
      <c r="EN54" s="342">
        <f t="shared" si="84"/>
        <v>0</v>
      </c>
      <c r="EO54" s="342">
        <f t="shared" si="84"/>
        <v>0</v>
      </c>
      <c r="EP54" s="342">
        <f t="shared" si="84"/>
        <v>0</v>
      </c>
      <c r="EQ54" s="342">
        <f t="shared" si="84"/>
        <v>0</v>
      </c>
      <c r="ER54" s="342">
        <f t="shared" si="84"/>
        <v>0</v>
      </c>
      <c r="ES54" s="343">
        <f t="shared" si="84"/>
        <v>0</v>
      </c>
      <c r="ET54" s="341">
        <f t="shared" si="85"/>
        <v>0</v>
      </c>
      <c r="EU54" s="342">
        <f t="shared" si="85"/>
        <v>0</v>
      </c>
      <c r="EV54" s="342">
        <f t="shared" si="85"/>
        <v>0</v>
      </c>
      <c r="EW54" s="342">
        <f t="shared" si="85"/>
        <v>0</v>
      </c>
      <c r="EX54" s="342">
        <f t="shared" si="85"/>
        <v>0</v>
      </c>
      <c r="EY54" s="342">
        <f t="shared" si="85"/>
        <v>0</v>
      </c>
      <c r="EZ54" s="342">
        <f t="shared" si="85"/>
        <v>0</v>
      </c>
      <c r="FA54" s="342">
        <f t="shared" si="85"/>
        <v>0</v>
      </c>
      <c r="FB54" s="342">
        <f t="shared" si="85"/>
        <v>0</v>
      </c>
      <c r="FC54" s="342">
        <f t="shared" si="85"/>
        <v>0</v>
      </c>
      <c r="FD54" s="342">
        <f t="shared" si="85"/>
        <v>0</v>
      </c>
      <c r="FE54" s="343">
        <f t="shared" si="85"/>
        <v>0</v>
      </c>
      <c r="FF54" s="341">
        <f t="shared" si="86"/>
        <v>0</v>
      </c>
      <c r="FG54" s="342">
        <f t="shared" si="86"/>
        <v>0</v>
      </c>
      <c r="FH54" s="342">
        <f t="shared" si="86"/>
        <v>0</v>
      </c>
      <c r="FI54" s="342">
        <f t="shared" si="86"/>
        <v>0</v>
      </c>
      <c r="FJ54" s="342">
        <f t="shared" si="86"/>
        <v>0</v>
      </c>
      <c r="FK54" s="342">
        <f t="shared" si="86"/>
        <v>0</v>
      </c>
      <c r="FL54" s="342">
        <f t="shared" si="86"/>
        <v>0</v>
      </c>
      <c r="FM54" s="342">
        <f t="shared" si="86"/>
        <v>0</v>
      </c>
      <c r="FN54" s="342">
        <f t="shared" si="86"/>
        <v>0</v>
      </c>
      <c r="FO54" s="342">
        <f t="shared" si="86"/>
        <v>0</v>
      </c>
      <c r="FP54" s="342">
        <f t="shared" si="86"/>
        <v>0</v>
      </c>
      <c r="FQ54" s="343">
        <f t="shared" si="86"/>
        <v>0</v>
      </c>
    </row>
    <row r="55" spans="1:173" ht="12.75" customHeight="1" x14ac:dyDescent="0.2">
      <c r="A55" s="74" t="str">
        <f t="shared" si="68"/>
        <v xml:space="preserve"> -N/A</v>
      </c>
      <c r="B55" s="362"/>
      <c r="C55" s="171" t="s">
        <v>300</v>
      </c>
      <c r="D55" s="366" t="str">
        <f>IF(ISBLANK(EMISSIONS_3!D55), " ", EMISSIONS_3!D55)</f>
        <v xml:space="preserve"> </v>
      </c>
      <c r="E55" s="351" t="s">
        <v>73</v>
      </c>
      <c r="F55" s="351" t="s">
        <v>73</v>
      </c>
      <c r="G55" s="33" t="s">
        <v>115</v>
      </c>
      <c r="H55" s="368"/>
      <c r="I55" s="64" t="s">
        <v>143</v>
      </c>
      <c r="J55" s="33" t="s">
        <v>115</v>
      </c>
      <c r="K55" s="64"/>
      <c r="L55" s="64"/>
      <c r="M55" s="367">
        <v>0</v>
      </c>
      <c r="N55" s="373">
        <v>0</v>
      </c>
      <c r="O55" s="299"/>
      <c r="P55" s="300"/>
      <c r="Q55" s="73" t="str">
        <f t="shared" si="69"/>
        <v>Enter Activity</v>
      </c>
      <c r="R55" s="73" t="str">
        <f t="shared" si="70"/>
        <v>Enter Activity</v>
      </c>
      <c r="S55" s="73" t="str">
        <f t="shared" si="71"/>
        <v>Enter Activity</v>
      </c>
      <c r="T55" s="73" t="str">
        <f t="shared" si="72"/>
        <v>Enter Activity</v>
      </c>
      <c r="U55" s="73" t="str">
        <f t="shared" si="73"/>
        <v>Enter Activity</v>
      </c>
      <c r="V55" s="73" t="str">
        <f t="shared" si="74"/>
        <v>Enter Activity</v>
      </c>
      <c r="W55" s="79" t="s">
        <v>115</v>
      </c>
      <c r="X55" s="73" t="str">
        <f t="shared" si="75"/>
        <v>Enter Activity</v>
      </c>
      <c r="Y55" s="78" t="s">
        <v>115</v>
      </c>
      <c r="Z55" s="79" t="s">
        <v>115</v>
      </c>
      <c r="AA55" s="82" t="s">
        <v>115</v>
      </c>
      <c r="AB55" s="76" t="str">
        <f xml:space="preserve"> IF($H55=0, "Enter Activity", IF(($M55=0)*($N55=0), "Enter Run Time", (H55*'VESSEL FACTORS'!$D$41)/2000))</f>
        <v>Enter Activity</v>
      </c>
      <c r="AC55" s="65" t="str">
        <f xml:space="preserve"> IF($H55=0, "Enter Activity", IF(($M55=0)*($N55=0), "Enter Run Time", (H55*'VESSEL FACTORS'!$D$41)/2000))</f>
        <v>Enter Activity</v>
      </c>
      <c r="AD55" s="65" t="str">
        <f>IF($H55=0, "Enter Activity", IF(($M55=0)*($N55=0), "Enter Run Time",  (H55*'VESSEL FACTORS'!$F$41)/2000))</f>
        <v>Enter Activity</v>
      </c>
      <c r="AE55" s="65" t="str">
        <f>IF($H55=0, "Enter Activity", IF(($M55=0)*($N55=0), "Enter Run Time", (H55*'VESSEL FACTORS'!$H$41)/2000))</f>
        <v>Enter Activity</v>
      </c>
      <c r="AF55" s="65" t="str">
        <f>IF($H55=0, "Enter Activity", IF(($M55=0)*($N55=0), "Enter Run Time", (H55*'VESSEL FACTORS'!$I$41)/2000))</f>
        <v>Enter Activity</v>
      </c>
      <c r="AG55" s="84" t="str">
        <f>IF($H55=0, "Enter Activity", IF(($M55=0)*($N55=0), "Enter Run Time", (H55*'VESSEL FACTORS'!$J$41)/2000))</f>
        <v>Enter Activity</v>
      </c>
      <c r="AH55" s="70" t="s">
        <v>115</v>
      </c>
      <c r="AI55" s="79" t="str">
        <f>IF($H55=0, "Enter Activity", IF(($M55=0)*($N55=0), "Enter Run Time",  (H55*'VESSEL FACTORS'!$L$41)/2000))</f>
        <v>Enter Activity</v>
      </c>
      <c r="AJ55" s="70" t="s">
        <v>115</v>
      </c>
      <c r="AK55" s="70" t="s">
        <v>115</v>
      </c>
      <c r="AL55" s="71" t="s">
        <v>115</v>
      </c>
      <c r="AM55" s="73"/>
      <c r="AO55" s="74">
        <f>MONTH(EMISSIONS_1!P55)-MONTH(EMISSIONS_1!O55)+1</f>
        <v>1</v>
      </c>
      <c r="AP55" s="341">
        <f t="shared" si="76"/>
        <v>0</v>
      </c>
      <c r="AQ55" s="342">
        <f t="shared" si="76"/>
        <v>0</v>
      </c>
      <c r="AR55" s="342">
        <f t="shared" si="76"/>
        <v>0</v>
      </c>
      <c r="AS55" s="342">
        <f t="shared" si="76"/>
        <v>0</v>
      </c>
      <c r="AT55" s="342">
        <f t="shared" si="76"/>
        <v>0</v>
      </c>
      <c r="AU55" s="342">
        <f t="shared" si="76"/>
        <v>0</v>
      </c>
      <c r="AV55" s="342">
        <f t="shared" si="76"/>
        <v>0</v>
      </c>
      <c r="AW55" s="342">
        <f t="shared" si="76"/>
        <v>0</v>
      </c>
      <c r="AX55" s="342">
        <f t="shared" si="76"/>
        <v>0</v>
      </c>
      <c r="AY55" s="342">
        <f t="shared" si="76"/>
        <v>0</v>
      </c>
      <c r="AZ55" s="342">
        <f t="shared" si="76"/>
        <v>0</v>
      </c>
      <c r="BA55" s="343">
        <f t="shared" si="76"/>
        <v>0</v>
      </c>
      <c r="BB55" s="341">
        <f t="shared" si="77"/>
        <v>0</v>
      </c>
      <c r="BC55" s="342">
        <f t="shared" si="77"/>
        <v>0</v>
      </c>
      <c r="BD55" s="342">
        <f t="shared" si="77"/>
        <v>0</v>
      </c>
      <c r="BE55" s="342">
        <f t="shared" si="77"/>
        <v>0</v>
      </c>
      <c r="BF55" s="342">
        <f t="shared" si="77"/>
        <v>0</v>
      </c>
      <c r="BG55" s="342">
        <f t="shared" si="77"/>
        <v>0</v>
      </c>
      <c r="BH55" s="342">
        <f t="shared" si="77"/>
        <v>0</v>
      </c>
      <c r="BI55" s="342">
        <f t="shared" si="77"/>
        <v>0</v>
      </c>
      <c r="BJ55" s="342">
        <f t="shared" si="77"/>
        <v>0</v>
      </c>
      <c r="BK55" s="342">
        <f t="shared" si="77"/>
        <v>0</v>
      </c>
      <c r="BL55" s="342">
        <f t="shared" si="77"/>
        <v>0</v>
      </c>
      <c r="BM55" s="343">
        <f t="shared" si="77"/>
        <v>0</v>
      </c>
      <c r="BN55" s="341">
        <f t="shared" si="78"/>
        <v>0</v>
      </c>
      <c r="BO55" s="342">
        <f t="shared" si="78"/>
        <v>0</v>
      </c>
      <c r="BP55" s="342">
        <f t="shared" si="78"/>
        <v>0</v>
      </c>
      <c r="BQ55" s="342">
        <f t="shared" si="78"/>
        <v>0</v>
      </c>
      <c r="BR55" s="342">
        <f t="shared" si="78"/>
        <v>0</v>
      </c>
      <c r="BS55" s="342">
        <f t="shared" si="78"/>
        <v>0</v>
      </c>
      <c r="BT55" s="342">
        <f t="shared" si="78"/>
        <v>0</v>
      </c>
      <c r="BU55" s="342">
        <f t="shared" si="78"/>
        <v>0</v>
      </c>
      <c r="BV55" s="342">
        <f t="shared" si="78"/>
        <v>0</v>
      </c>
      <c r="BW55" s="342">
        <f t="shared" si="78"/>
        <v>0</v>
      </c>
      <c r="BX55" s="342">
        <f t="shared" si="78"/>
        <v>0</v>
      </c>
      <c r="BY55" s="343">
        <f t="shared" si="78"/>
        <v>0</v>
      </c>
      <c r="BZ55" s="341">
        <f t="shared" si="79"/>
        <v>0</v>
      </c>
      <c r="CA55" s="342">
        <f t="shared" si="79"/>
        <v>0</v>
      </c>
      <c r="CB55" s="342">
        <f t="shared" si="79"/>
        <v>0</v>
      </c>
      <c r="CC55" s="342">
        <f t="shared" si="79"/>
        <v>0</v>
      </c>
      <c r="CD55" s="342">
        <f t="shared" si="79"/>
        <v>0</v>
      </c>
      <c r="CE55" s="342">
        <f t="shared" si="79"/>
        <v>0</v>
      </c>
      <c r="CF55" s="342">
        <f t="shared" si="79"/>
        <v>0</v>
      </c>
      <c r="CG55" s="342">
        <f t="shared" si="79"/>
        <v>0</v>
      </c>
      <c r="CH55" s="342">
        <f t="shared" si="79"/>
        <v>0</v>
      </c>
      <c r="CI55" s="342">
        <f t="shared" si="79"/>
        <v>0</v>
      </c>
      <c r="CJ55" s="342">
        <f t="shared" si="79"/>
        <v>0</v>
      </c>
      <c r="CK55" s="343">
        <f t="shared" si="79"/>
        <v>0</v>
      </c>
      <c r="CL55" s="341">
        <f t="shared" si="80"/>
        <v>0</v>
      </c>
      <c r="CM55" s="342">
        <f t="shared" si="80"/>
        <v>0</v>
      </c>
      <c r="CN55" s="342">
        <f t="shared" si="80"/>
        <v>0</v>
      </c>
      <c r="CO55" s="342">
        <f t="shared" si="80"/>
        <v>0</v>
      </c>
      <c r="CP55" s="342">
        <f t="shared" si="80"/>
        <v>0</v>
      </c>
      <c r="CQ55" s="342">
        <f t="shared" si="80"/>
        <v>0</v>
      </c>
      <c r="CR55" s="342">
        <f t="shared" si="80"/>
        <v>0</v>
      </c>
      <c r="CS55" s="342">
        <f t="shared" si="80"/>
        <v>0</v>
      </c>
      <c r="CT55" s="342">
        <f t="shared" si="80"/>
        <v>0</v>
      </c>
      <c r="CU55" s="342">
        <f t="shared" si="80"/>
        <v>0</v>
      </c>
      <c r="CV55" s="342">
        <f t="shared" si="80"/>
        <v>0</v>
      </c>
      <c r="CW55" s="343">
        <f t="shared" si="80"/>
        <v>0</v>
      </c>
      <c r="CX55" s="341">
        <f t="shared" si="81"/>
        <v>0</v>
      </c>
      <c r="CY55" s="342">
        <f t="shared" si="81"/>
        <v>0</v>
      </c>
      <c r="CZ55" s="342">
        <f t="shared" si="81"/>
        <v>0</v>
      </c>
      <c r="DA55" s="342">
        <f t="shared" si="81"/>
        <v>0</v>
      </c>
      <c r="DB55" s="342">
        <f t="shared" si="81"/>
        <v>0</v>
      </c>
      <c r="DC55" s="342">
        <f t="shared" si="81"/>
        <v>0</v>
      </c>
      <c r="DD55" s="342">
        <f t="shared" si="81"/>
        <v>0</v>
      </c>
      <c r="DE55" s="342">
        <f t="shared" si="81"/>
        <v>0</v>
      </c>
      <c r="DF55" s="342">
        <f t="shared" si="81"/>
        <v>0</v>
      </c>
      <c r="DG55" s="342">
        <f t="shared" si="81"/>
        <v>0</v>
      </c>
      <c r="DH55" s="342">
        <f t="shared" si="81"/>
        <v>0</v>
      </c>
      <c r="DI55" s="343">
        <f t="shared" si="81"/>
        <v>0</v>
      </c>
      <c r="DJ55" s="341">
        <f t="shared" si="82"/>
        <v>0</v>
      </c>
      <c r="DK55" s="342">
        <f t="shared" si="82"/>
        <v>0</v>
      </c>
      <c r="DL55" s="342">
        <f t="shared" si="82"/>
        <v>0</v>
      </c>
      <c r="DM55" s="342">
        <f t="shared" si="82"/>
        <v>0</v>
      </c>
      <c r="DN55" s="342">
        <f t="shared" si="82"/>
        <v>0</v>
      </c>
      <c r="DO55" s="342">
        <f t="shared" si="82"/>
        <v>0</v>
      </c>
      <c r="DP55" s="342">
        <f t="shared" si="82"/>
        <v>0</v>
      </c>
      <c r="DQ55" s="342">
        <f t="shared" si="82"/>
        <v>0</v>
      </c>
      <c r="DR55" s="342">
        <f t="shared" si="82"/>
        <v>0</v>
      </c>
      <c r="DS55" s="342">
        <f t="shared" si="82"/>
        <v>0</v>
      </c>
      <c r="DT55" s="342">
        <f t="shared" si="82"/>
        <v>0</v>
      </c>
      <c r="DU55" s="343">
        <f t="shared" si="82"/>
        <v>0</v>
      </c>
      <c r="DV55" s="341">
        <f t="shared" si="83"/>
        <v>0</v>
      </c>
      <c r="DW55" s="342">
        <f t="shared" si="83"/>
        <v>0</v>
      </c>
      <c r="DX55" s="342">
        <f t="shared" si="83"/>
        <v>0</v>
      </c>
      <c r="DY55" s="342">
        <f t="shared" si="83"/>
        <v>0</v>
      </c>
      <c r="DZ55" s="342">
        <f t="shared" si="83"/>
        <v>0</v>
      </c>
      <c r="EA55" s="342">
        <f t="shared" si="83"/>
        <v>0</v>
      </c>
      <c r="EB55" s="342">
        <f t="shared" si="83"/>
        <v>0</v>
      </c>
      <c r="EC55" s="342">
        <f t="shared" si="83"/>
        <v>0</v>
      </c>
      <c r="ED55" s="342">
        <f t="shared" si="83"/>
        <v>0</v>
      </c>
      <c r="EE55" s="342">
        <f t="shared" si="83"/>
        <v>0</v>
      </c>
      <c r="EF55" s="342">
        <f t="shared" si="83"/>
        <v>0</v>
      </c>
      <c r="EG55" s="343">
        <f t="shared" si="83"/>
        <v>0</v>
      </c>
      <c r="EH55" s="341">
        <f t="shared" si="84"/>
        <v>0</v>
      </c>
      <c r="EI55" s="342">
        <f t="shared" si="84"/>
        <v>0</v>
      </c>
      <c r="EJ55" s="342">
        <f t="shared" si="84"/>
        <v>0</v>
      </c>
      <c r="EK55" s="342">
        <f t="shared" si="84"/>
        <v>0</v>
      </c>
      <c r="EL55" s="342">
        <f t="shared" si="84"/>
        <v>0</v>
      </c>
      <c r="EM55" s="342">
        <f t="shared" si="84"/>
        <v>0</v>
      </c>
      <c r="EN55" s="342">
        <f t="shared" si="84"/>
        <v>0</v>
      </c>
      <c r="EO55" s="342">
        <f t="shared" si="84"/>
        <v>0</v>
      </c>
      <c r="EP55" s="342">
        <f t="shared" si="84"/>
        <v>0</v>
      </c>
      <c r="EQ55" s="342">
        <f t="shared" si="84"/>
        <v>0</v>
      </c>
      <c r="ER55" s="342">
        <f t="shared" si="84"/>
        <v>0</v>
      </c>
      <c r="ES55" s="343">
        <f t="shared" si="84"/>
        <v>0</v>
      </c>
      <c r="ET55" s="341">
        <f t="shared" si="85"/>
        <v>0</v>
      </c>
      <c r="EU55" s="342">
        <f t="shared" si="85"/>
        <v>0</v>
      </c>
      <c r="EV55" s="342">
        <f t="shared" si="85"/>
        <v>0</v>
      </c>
      <c r="EW55" s="342">
        <f t="shared" si="85"/>
        <v>0</v>
      </c>
      <c r="EX55" s="342">
        <f t="shared" si="85"/>
        <v>0</v>
      </c>
      <c r="EY55" s="342">
        <f t="shared" si="85"/>
        <v>0</v>
      </c>
      <c r="EZ55" s="342">
        <f t="shared" si="85"/>
        <v>0</v>
      </c>
      <c r="FA55" s="342">
        <f t="shared" si="85"/>
        <v>0</v>
      </c>
      <c r="FB55" s="342">
        <f t="shared" si="85"/>
        <v>0</v>
      </c>
      <c r="FC55" s="342">
        <f t="shared" si="85"/>
        <v>0</v>
      </c>
      <c r="FD55" s="342">
        <f t="shared" si="85"/>
        <v>0</v>
      </c>
      <c r="FE55" s="343">
        <f t="shared" si="85"/>
        <v>0</v>
      </c>
      <c r="FF55" s="341">
        <f t="shared" si="86"/>
        <v>0</v>
      </c>
      <c r="FG55" s="342">
        <f t="shared" si="86"/>
        <v>0</v>
      </c>
      <c r="FH55" s="342">
        <f t="shared" si="86"/>
        <v>0</v>
      </c>
      <c r="FI55" s="342">
        <f t="shared" si="86"/>
        <v>0</v>
      </c>
      <c r="FJ55" s="342">
        <f t="shared" si="86"/>
        <v>0</v>
      </c>
      <c r="FK55" s="342">
        <f t="shared" si="86"/>
        <v>0</v>
      </c>
      <c r="FL55" s="342">
        <f t="shared" si="86"/>
        <v>0</v>
      </c>
      <c r="FM55" s="342">
        <f t="shared" si="86"/>
        <v>0</v>
      </c>
      <c r="FN55" s="342">
        <f t="shared" si="86"/>
        <v>0</v>
      </c>
      <c r="FO55" s="342">
        <f t="shared" si="86"/>
        <v>0</v>
      </c>
      <c r="FP55" s="342">
        <f t="shared" si="86"/>
        <v>0</v>
      </c>
      <c r="FQ55" s="343">
        <f t="shared" si="86"/>
        <v>0</v>
      </c>
    </row>
    <row r="56" spans="1:173" ht="12.75" customHeight="1" x14ac:dyDescent="0.2">
      <c r="A56" s="74" t="str">
        <f t="shared" si="68"/>
        <v xml:space="preserve"> -N/A</v>
      </c>
      <c r="B56" s="362"/>
      <c r="C56" s="171" t="s">
        <v>300</v>
      </c>
      <c r="D56" s="366" t="str">
        <f>IF(ISBLANK(EMISSIONS_3!D56), " ", EMISSIONS_3!D56)</f>
        <v xml:space="preserve"> </v>
      </c>
      <c r="E56" s="351" t="s">
        <v>73</v>
      </c>
      <c r="F56" s="351" t="s">
        <v>73</v>
      </c>
      <c r="G56" s="33" t="s">
        <v>115</v>
      </c>
      <c r="H56" s="368"/>
      <c r="I56" s="64" t="s">
        <v>143</v>
      </c>
      <c r="J56" s="33" t="s">
        <v>115</v>
      </c>
      <c r="K56" s="64"/>
      <c r="L56" s="64"/>
      <c r="M56" s="367">
        <v>0</v>
      </c>
      <c r="N56" s="373">
        <v>0</v>
      </c>
      <c r="O56" s="299"/>
      <c r="P56" s="300"/>
      <c r="Q56" s="73" t="str">
        <f t="shared" si="69"/>
        <v>Enter Activity</v>
      </c>
      <c r="R56" s="73" t="str">
        <f t="shared" si="70"/>
        <v>Enter Activity</v>
      </c>
      <c r="S56" s="73" t="str">
        <f t="shared" si="71"/>
        <v>Enter Activity</v>
      </c>
      <c r="T56" s="73" t="str">
        <f t="shared" si="72"/>
        <v>Enter Activity</v>
      </c>
      <c r="U56" s="73" t="str">
        <f t="shared" si="73"/>
        <v>Enter Activity</v>
      </c>
      <c r="V56" s="73" t="str">
        <f t="shared" si="74"/>
        <v>Enter Activity</v>
      </c>
      <c r="W56" s="79" t="s">
        <v>115</v>
      </c>
      <c r="X56" s="73" t="str">
        <f t="shared" si="75"/>
        <v>Enter Activity</v>
      </c>
      <c r="Y56" s="78" t="s">
        <v>115</v>
      </c>
      <c r="Z56" s="79" t="s">
        <v>115</v>
      </c>
      <c r="AA56" s="82" t="s">
        <v>115</v>
      </c>
      <c r="AB56" s="76" t="str">
        <f xml:space="preserve"> IF($H56=0, "Enter Activity", IF(($M56=0)*($N56=0), "Enter Run Time", (H56*'VESSEL FACTORS'!$D$41)/2000))</f>
        <v>Enter Activity</v>
      </c>
      <c r="AC56" s="65" t="str">
        <f xml:space="preserve"> IF($H56=0, "Enter Activity", IF(($M56=0)*($N56=0), "Enter Run Time", (H56*'VESSEL FACTORS'!$D$41)/2000))</f>
        <v>Enter Activity</v>
      </c>
      <c r="AD56" s="65" t="str">
        <f>IF($H56=0, "Enter Activity", IF(($M56=0)*($N56=0), "Enter Run Time",  (H56*'VESSEL FACTORS'!$F$41)/2000))</f>
        <v>Enter Activity</v>
      </c>
      <c r="AE56" s="65" t="str">
        <f>IF($H56=0, "Enter Activity", IF(($M56=0)*($N56=0), "Enter Run Time", (H56*'VESSEL FACTORS'!$H$41)/2000))</f>
        <v>Enter Activity</v>
      </c>
      <c r="AF56" s="65" t="str">
        <f>IF($H56=0, "Enter Activity", IF(($M56=0)*($N56=0), "Enter Run Time", (H56*'VESSEL FACTORS'!$I$41)/2000))</f>
        <v>Enter Activity</v>
      </c>
      <c r="AG56" s="84" t="str">
        <f>IF($H56=0, "Enter Activity", IF(($M56=0)*($N56=0), "Enter Run Time", (H56*'VESSEL FACTORS'!$J$41)/2000))</f>
        <v>Enter Activity</v>
      </c>
      <c r="AH56" s="70" t="s">
        <v>115</v>
      </c>
      <c r="AI56" s="79" t="str">
        <f>IF($H56=0, "Enter Activity", IF(($M56=0)*($N56=0), "Enter Run Time",  (H56*'VESSEL FACTORS'!$L$41)/2000))</f>
        <v>Enter Activity</v>
      </c>
      <c r="AJ56" s="70" t="s">
        <v>115</v>
      </c>
      <c r="AK56" s="70" t="s">
        <v>115</v>
      </c>
      <c r="AL56" s="71" t="s">
        <v>115</v>
      </c>
      <c r="AM56" s="73"/>
      <c r="AO56" s="74">
        <f>MONTH(EMISSIONS_1!P56)-MONTH(EMISSIONS_1!O56)+1</f>
        <v>1</v>
      </c>
      <c r="AP56" s="341">
        <f>IF(T($AB56)="",IF((AP$6&gt;=MONTH($O56))*(AP$6&lt;=MONTH($P56)), $AB56/$AO56, 0),0)</f>
        <v>0</v>
      </c>
      <c r="AQ56" s="342">
        <f>IF(T($AB56)="",IF((AQ$6&gt;=MONTH($O56))*(AQ$6&lt;=MONTH($P56)), $AB56/$AO56, 0),0)</f>
        <v>0</v>
      </c>
      <c r="AR56" s="342">
        <f>IF(T($AB56)="",IF((AR$6&gt;=MONTH($O56))*(AR$6&lt;=MONTH($P56)), $AB56/$AO56, 0),0)</f>
        <v>0</v>
      </c>
      <c r="AS56" s="342">
        <f t="shared" ref="AS56:BA59" si="87">IF(T($AB56)="",IF((AS$6&gt;=MONTH($O56))*(AS$6&lt;=MONTH($P56)), $AB56/$AO56, 0),0)</f>
        <v>0</v>
      </c>
      <c r="AT56" s="342">
        <f t="shared" si="87"/>
        <v>0</v>
      </c>
      <c r="AU56" s="342">
        <f t="shared" si="87"/>
        <v>0</v>
      </c>
      <c r="AV56" s="342">
        <f t="shared" si="87"/>
        <v>0</v>
      </c>
      <c r="AW56" s="342">
        <f t="shared" si="87"/>
        <v>0</v>
      </c>
      <c r="AX56" s="342">
        <f t="shared" si="87"/>
        <v>0</v>
      </c>
      <c r="AY56" s="342">
        <f t="shared" si="87"/>
        <v>0</v>
      </c>
      <c r="AZ56" s="342">
        <f t="shared" si="87"/>
        <v>0</v>
      </c>
      <c r="BA56" s="343">
        <f t="shared" si="87"/>
        <v>0</v>
      </c>
      <c r="BB56" s="341">
        <f t="shared" si="77"/>
        <v>0</v>
      </c>
      <c r="BC56" s="342">
        <f t="shared" si="77"/>
        <v>0</v>
      </c>
      <c r="BD56" s="342">
        <f t="shared" si="77"/>
        <v>0</v>
      </c>
      <c r="BE56" s="342">
        <f t="shared" si="77"/>
        <v>0</v>
      </c>
      <c r="BF56" s="342">
        <f t="shared" si="77"/>
        <v>0</v>
      </c>
      <c r="BG56" s="342">
        <f t="shared" si="77"/>
        <v>0</v>
      </c>
      <c r="BH56" s="342">
        <f t="shared" si="77"/>
        <v>0</v>
      </c>
      <c r="BI56" s="342">
        <f t="shared" si="77"/>
        <v>0</v>
      </c>
      <c r="BJ56" s="342">
        <f t="shared" si="77"/>
        <v>0</v>
      </c>
      <c r="BK56" s="342">
        <f t="shared" si="77"/>
        <v>0</v>
      </c>
      <c r="BL56" s="342">
        <f t="shared" si="77"/>
        <v>0</v>
      </c>
      <c r="BM56" s="343">
        <f t="shared" si="77"/>
        <v>0</v>
      </c>
      <c r="BN56" s="341">
        <f t="shared" si="78"/>
        <v>0</v>
      </c>
      <c r="BO56" s="342">
        <f t="shared" si="78"/>
        <v>0</v>
      </c>
      <c r="BP56" s="342">
        <f t="shared" si="78"/>
        <v>0</v>
      </c>
      <c r="BQ56" s="342">
        <f t="shared" si="78"/>
        <v>0</v>
      </c>
      <c r="BR56" s="342">
        <f t="shared" si="78"/>
        <v>0</v>
      </c>
      <c r="BS56" s="342">
        <f t="shared" si="78"/>
        <v>0</v>
      </c>
      <c r="BT56" s="342">
        <f t="shared" si="78"/>
        <v>0</v>
      </c>
      <c r="BU56" s="342">
        <f t="shared" si="78"/>
        <v>0</v>
      </c>
      <c r="BV56" s="342">
        <f t="shared" si="78"/>
        <v>0</v>
      </c>
      <c r="BW56" s="342">
        <f t="shared" si="78"/>
        <v>0</v>
      </c>
      <c r="BX56" s="342">
        <f t="shared" si="78"/>
        <v>0</v>
      </c>
      <c r="BY56" s="343">
        <f t="shared" si="78"/>
        <v>0</v>
      </c>
      <c r="BZ56" s="341">
        <f t="shared" si="79"/>
        <v>0</v>
      </c>
      <c r="CA56" s="342">
        <f t="shared" si="79"/>
        <v>0</v>
      </c>
      <c r="CB56" s="342">
        <f t="shared" si="79"/>
        <v>0</v>
      </c>
      <c r="CC56" s="342">
        <f t="shared" si="79"/>
        <v>0</v>
      </c>
      <c r="CD56" s="342">
        <f t="shared" si="79"/>
        <v>0</v>
      </c>
      <c r="CE56" s="342">
        <f t="shared" si="79"/>
        <v>0</v>
      </c>
      <c r="CF56" s="342">
        <f t="shared" si="79"/>
        <v>0</v>
      </c>
      <c r="CG56" s="342">
        <f t="shared" si="79"/>
        <v>0</v>
      </c>
      <c r="CH56" s="342">
        <f t="shared" si="79"/>
        <v>0</v>
      </c>
      <c r="CI56" s="342">
        <f t="shared" si="79"/>
        <v>0</v>
      </c>
      <c r="CJ56" s="342">
        <f t="shared" si="79"/>
        <v>0</v>
      </c>
      <c r="CK56" s="343">
        <f t="shared" si="79"/>
        <v>0</v>
      </c>
      <c r="CL56" s="341">
        <f t="shared" si="80"/>
        <v>0</v>
      </c>
      <c r="CM56" s="342">
        <f t="shared" si="80"/>
        <v>0</v>
      </c>
      <c r="CN56" s="342">
        <f t="shared" si="80"/>
        <v>0</v>
      </c>
      <c r="CO56" s="342">
        <f t="shared" si="80"/>
        <v>0</v>
      </c>
      <c r="CP56" s="342">
        <f t="shared" si="80"/>
        <v>0</v>
      </c>
      <c r="CQ56" s="342">
        <f t="shared" si="80"/>
        <v>0</v>
      </c>
      <c r="CR56" s="342">
        <f t="shared" si="80"/>
        <v>0</v>
      </c>
      <c r="CS56" s="342">
        <f t="shared" si="80"/>
        <v>0</v>
      </c>
      <c r="CT56" s="342">
        <f t="shared" si="80"/>
        <v>0</v>
      </c>
      <c r="CU56" s="342">
        <f t="shared" si="80"/>
        <v>0</v>
      </c>
      <c r="CV56" s="342">
        <f t="shared" si="80"/>
        <v>0</v>
      </c>
      <c r="CW56" s="343">
        <f t="shared" si="80"/>
        <v>0</v>
      </c>
      <c r="CX56" s="341">
        <f t="shared" si="81"/>
        <v>0</v>
      </c>
      <c r="CY56" s="342">
        <f t="shared" si="81"/>
        <v>0</v>
      </c>
      <c r="CZ56" s="342">
        <f t="shared" si="81"/>
        <v>0</v>
      </c>
      <c r="DA56" s="342">
        <f t="shared" si="81"/>
        <v>0</v>
      </c>
      <c r="DB56" s="342">
        <f t="shared" si="81"/>
        <v>0</v>
      </c>
      <c r="DC56" s="342">
        <f t="shared" si="81"/>
        <v>0</v>
      </c>
      <c r="DD56" s="342">
        <f t="shared" si="81"/>
        <v>0</v>
      </c>
      <c r="DE56" s="342">
        <f t="shared" si="81"/>
        <v>0</v>
      </c>
      <c r="DF56" s="342">
        <f t="shared" si="81"/>
        <v>0</v>
      </c>
      <c r="DG56" s="342">
        <f t="shared" si="81"/>
        <v>0</v>
      </c>
      <c r="DH56" s="342">
        <f t="shared" si="81"/>
        <v>0</v>
      </c>
      <c r="DI56" s="343">
        <f t="shared" si="81"/>
        <v>0</v>
      </c>
      <c r="DJ56" s="341">
        <f t="shared" si="82"/>
        <v>0</v>
      </c>
      <c r="DK56" s="342">
        <f t="shared" si="82"/>
        <v>0</v>
      </c>
      <c r="DL56" s="342">
        <f t="shared" si="82"/>
        <v>0</v>
      </c>
      <c r="DM56" s="342">
        <f t="shared" si="82"/>
        <v>0</v>
      </c>
      <c r="DN56" s="342">
        <f t="shared" si="82"/>
        <v>0</v>
      </c>
      <c r="DO56" s="342">
        <f t="shared" si="82"/>
        <v>0</v>
      </c>
      <c r="DP56" s="342">
        <f t="shared" si="82"/>
        <v>0</v>
      </c>
      <c r="DQ56" s="342">
        <f t="shared" si="82"/>
        <v>0</v>
      </c>
      <c r="DR56" s="342">
        <f t="shared" si="82"/>
        <v>0</v>
      </c>
      <c r="DS56" s="342">
        <f t="shared" si="82"/>
        <v>0</v>
      </c>
      <c r="DT56" s="342">
        <f t="shared" si="82"/>
        <v>0</v>
      </c>
      <c r="DU56" s="343">
        <f t="shared" si="82"/>
        <v>0</v>
      </c>
      <c r="DV56" s="341">
        <f t="shared" si="83"/>
        <v>0</v>
      </c>
      <c r="DW56" s="342">
        <f t="shared" si="83"/>
        <v>0</v>
      </c>
      <c r="DX56" s="342">
        <f t="shared" si="83"/>
        <v>0</v>
      </c>
      <c r="DY56" s="342">
        <f t="shared" si="83"/>
        <v>0</v>
      </c>
      <c r="DZ56" s="342">
        <f t="shared" si="83"/>
        <v>0</v>
      </c>
      <c r="EA56" s="342">
        <f t="shared" si="83"/>
        <v>0</v>
      </c>
      <c r="EB56" s="342">
        <f t="shared" si="83"/>
        <v>0</v>
      </c>
      <c r="EC56" s="342">
        <f t="shared" si="83"/>
        <v>0</v>
      </c>
      <c r="ED56" s="342">
        <f t="shared" si="83"/>
        <v>0</v>
      </c>
      <c r="EE56" s="342">
        <f t="shared" si="83"/>
        <v>0</v>
      </c>
      <c r="EF56" s="342">
        <f t="shared" si="83"/>
        <v>0</v>
      </c>
      <c r="EG56" s="343">
        <f t="shared" si="83"/>
        <v>0</v>
      </c>
      <c r="EH56" s="341">
        <f t="shared" si="84"/>
        <v>0</v>
      </c>
      <c r="EI56" s="342">
        <f t="shared" si="84"/>
        <v>0</v>
      </c>
      <c r="EJ56" s="342">
        <f t="shared" si="84"/>
        <v>0</v>
      </c>
      <c r="EK56" s="342">
        <f t="shared" si="84"/>
        <v>0</v>
      </c>
      <c r="EL56" s="342">
        <f t="shared" si="84"/>
        <v>0</v>
      </c>
      <c r="EM56" s="342">
        <f t="shared" si="84"/>
        <v>0</v>
      </c>
      <c r="EN56" s="342">
        <f t="shared" si="84"/>
        <v>0</v>
      </c>
      <c r="EO56" s="342">
        <f t="shared" si="84"/>
        <v>0</v>
      </c>
      <c r="EP56" s="342">
        <f t="shared" si="84"/>
        <v>0</v>
      </c>
      <c r="EQ56" s="342">
        <f t="shared" si="84"/>
        <v>0</v>
      </c>
      <c r="ER56" s="342">
        <f t="shared" si="84"/>
        <v>0</v>
      </c>
      <c r="ES56" s="343">
        <f t="shared" si="84"/>
        <v>0</v>
      </c>
      <c r="ET56" s="341">
        <f t="shared" si="85"/>
        <v>0</v>
      </c>
      <c r="EU56" s="342">
        <f t="shared" si="85"/>
        <v>0</v>
      </c>
      <c r="EV56" s="342">
        <f t="shared" si="85"/>
        <v>0</v>
      </c>
      <c r="EW56" s="342">
        <f t="shared" si="85"/>
        <v>0</v>
      </c>
      <c r="EX56" s="342">
        <f t="shared" si="85"/>
        <v>0</v>
      </c>
      <c r="EY56" s="342">
        <f t="shared" si="85"/>
        <v>0</v>
      </c>
      <c r="EZ56" s="342">
        <f t="shared" si="85"/>
        <v>0</v>
      </c>
      <c r="FA56" s="342">
        <f t="shared" si="85"/>
        <v>0</v>
      </c>
      <c r="FB56" s="342">
        <f t="shared" si="85"/>
        <v>0</v>
      </c>
      <c r="FC56" s="342">
        <f t="shared" si="85"/>
        <v>0</v>
      </c>
      <c r="FD56" s="342">
        <f t="shared" si="85"/>
        <v>0</v>
      </c>
      <c r="FE56" s="343">
        <f t="shared" si="85"/>
        <v>0</v>
      </c>
      <c r="FF56" s="341">
        <f t="shared" si="86"/>
        <v>0</v>
      </c>
      <c r="FG56" s="342">
        <f t="shared" si="86"/>
        <v>0</v>
      </c>
      <c r="FH56" s="342">
        <f t="shared" si="86"/>
        <v>0</v>
      </c>
      <c r="FI56" s="342">
        <f t="shared" si="86"/>
        <v>0</v>
      </c>
      <c r="FJ56" s="342">
        <f t="shared" si="86"/>
        <v>0</v>
      </c>
      <c r="FK56" s="342">
        <f t="shared" si="86"/>
        <v>0</v>
      </c>
      <c r="FL56" s="342">
        <f t="shared" si="86"/>
        <v>0</v>
      </c>
      <c r="FM56" s="342">
        <f t="shared" si="86"/>
        <v>0</v>
      </c>
      <c r="FN56" s="342">
        <f t="shared" si="86"/>
        <v>0</v>
      </c>
      <c r="FO56" s="342">
        <f t="shared" si="86"/>
        <v>0</v>
      </c>
      <c r="FP56" s="342">
        <f t="shared" si="86"/>
        <v>0</v>
      </c>
      <c r="FQ56" s="343">
        <f t="shared" si="86"/>
        <v>0</v>
      </c>
    </row>
    <row r="57" spans="1:173" ht="12.75" customHeight="1" x14ac:dyDescent="0.2">
      <c r="A57" s="74" t="str">
        <f t="shared" si="68"/>
        <v xml:space="preserve"> -N/A</v>
      </c>
      <c r="B57" s="362"/>
      <c r="C57" s="171" t="s">
        <v>300</v>
      </c>
      <c r="D57" s="366" t="str">
        <f>IF(ISBLANK(EMISSIONS_3!D57), " ", EMISSIONS_3!D57)</f>
        <v xml:space="preserve"> </v>
      </c>
      <c r="E57" s="351" t="s">
        <v>73</v>
      </c>
      <c r="F57" s="351" t="s">
        <v>73</v>
      </c>
      <c r="G57" s="33" t="s">
        <v>115</v>
      </c>
      <c r="H57" s="368"/>
      <c r="I57" s="64" t="s">
        <v>143</v>
      </c>
      <c r="J57" s="33" t="s">
        <v>115</v>
      </c>
      <c r="K57" s="64"/>
      <c r="L57" s="64"/>
      <c r="M57" s="367">
        <v>0</v>
      </c>
      <c r="N57" s="373">
        <v>0</v>
      </c>
      <c r="O57" s="299"/>
      <c r="P57" s="300"/>
      <c r="Q57" s="73" t="str">
        <f t="shared" si="69"/>
        <v>Enter Activity</v>
      </c>
      <c r="R57" s="73" t="str">
        <f t="shared" si="70"/>
        <v>Enter Activity</v>
      </c>
      <c r="S57" s="73" t="str">
        <f t="shared" si="71"/>
        <v>Enter Activity</v>
      </c>
      <c r="T57" s="73" t="str">
        <f t="shared" si="72"/>
        <v>Enter Activity</v>
      </c>
      <c r="U57" s="73" t="str">
        <f t="shared" si="73"/>
        <v>Enter Activity</v>
      </c>
      <c r="V57" s="73" t="str">
        <f t="shared" si="74"/>
        <v>Enter Activity</v>
      </c>
      <c r="W57" s="79" t="s">
        <v>115</v>
      </c>
      <c r="X57" s="73" t="str">
        <f t="shared" si="75"/>
        <v>Enter Activity</v>
      </c>
      <c r="Y57" s="78" t="s">
        <v>115</v>
      </c>
      <c r="Z57" s="79" t="s">
        <v>115</v>
      </c>
      <c r="AA57" s="82" t="s">
        <v>115</v>
      </c>
      <c r="AB57" s="76" t="str">
        <f xml:space="preserve"> IF($H57=0, "Enter Activity", IF(($M57=0)*($N57=0), "Enter Run Time", (H57*'VESSEL FACTORS'!$D$41)/2000))</f>
        <v>Enter Activity</v>
      </c>
      <c r="AC57" s="65" t="str">
        <f xml:space="preserve"> IF($H57=0, "Enter Activity", IF(($M57=0)*($N57=0), "Enter Run Time", (H57*'VESSEL FACTORS'!$D$41)/2000))</f>
        <v>Enter Activity</v>
      </c>
      <c r="AD57" s="65" t="str">
        <f>IF($H57=0, "Enter Activity", IF(($M57=0)*($N57=0), "Enter Run Time",  (H57*'VESSEL FACTORS'!$F$41)/2000))</f>
        <v>Enter Activity</v>
      </c>
      <c r="AE57" s="65" t="str">
        <f>IF($H57=0, "Enter Activity", IF(($M57=0)*($N57=0), "Enter Run Time", (H57*'VESSEL FACTORS'!$H$41)/2000))</f>
        <v>Enter Activity</v>
      </c>
      <c r="AF57" s="65" t="str">
        <f>IF($H57=0, "Enter Activity", IF(($M57=0)*($N57=0), "Enter Run Time", (H57*'VESSEL FACTORS'!$I$41)/2000))</f>
        <v>Enter Activity</v>
      </c>
      <c r="AG57" s="84" t="str">
        <f>IF($H57=0, "Enter Activity", IF(($M57=0)*($N57=0), "Enter Run Time", (H57*'VESSEL FACTORS'!$J$41)/2000))</f>
        <v>Enter Activity</v>
      </c>
      <c r="AH57" s="70" t="s">
        <v>115</v>
      </c>
      <c r="AI57" s="79" t="str">
        <f>IF($H57=0, "Enter Activity", IF(($M57=0)*($N57=0), "Enter Run Time",  (H57*'VESSEL FACTORS'!$L$41)/2000))</f>
        <v>Enter Activity</v>
      </c>
      <c r="AJ57" s="70" t="s">
        <v>115</v>
      </c>
      <c r="AK57" s="70" t="s">
        <v>115</v>
      </c>
      <c r="AL57" s="71" t="s">
        <v>115</v>
      </c>
      <c r="AM57" s="73"/>
      <c r="AO57" s="74">
        <f>MONTH(EMISSIONS_1!P57)-MONTH(EMISSIONS_1!O57)+1</f>
        <v>1</v>
      </c>
      <c r="AP57" s="341">
        <f t="shared" ref="AP57:AR59" si="88">IF(T($AB57)="",IF((AP$6&gt;=MONTH($O57))*(AP$6&lt;=MONTH($P57)), $AB57/$AO57, 0),0)</f>
        <v>0</v>
      </c>
      <c r="AQ57" s="342">
        <f t="shared" si="88"/>
        <v>0</v>
      </c>
      <c r="AR57" s="342">
        <f t="shared" si="88"/>
        <v>0</v>
      </c>
      <c r="AS57" s="342">
        <f t="shared" si="87"/>
        <v>0</v>
      </c>
      <c r="AT57" s="342">
        <f t="shared" si="87"/>
        <v>0</v>
      </c>
      <c r="AU57" s="342">
        <f t="shared" si="87"/>
        <v>0</v>
      </c>
      <c r="AV57" s="342">
        <f t="shared" si="87"/>
        <v>0</v>
      </c>
      <c r="AW57" s="342">
        <f t="shared" si="87"/>
        <v>0</v>
      </c>
      <c r="AX57" s="342">
        <f t="shared" si="87"/>
        <v>0</v>
      </c>
      <c r="AY57" s="342">
        <f t="shared" si="87"/>
        <v>0</v>
      </c>
      <c r="AZ57" s="342">
        <f t="shared" si="87"/>
        <v>0</v>
      </c>
      <c r="BA57" s="343">
        <f t="shared" si="87"/>
        <v>0</v>
      </c>
      <c r="BB57" s="341">
        <f t="shared" si="77"/>
        <v>0</v>
      </c>
      <c r="BC57" s="342">
        <f t="shared" si="77"/>
        <v>0</v>
      </c>
      <c r="BD57" s="342">
        <f t="shared" si="77"/>
        <v>0</v>
      </c>
      <c r="BE57" s="342">
        <f t="shared" si="77"/>
        <v>0</v>
      </c>
      <c r="BF57" s="342">
        <f t="shared" si="77"/>
        <v>0</v>
      </c>
      <c r="BG57" s="342">
        <f t="shared" si="77"/>
        <v>0</v>
      </c>
      <c r="BH57" s="342">
        <f t="shared" si="77"/>
        <v>0</v>
      </c>
      <c r="BI57" s="342">
        <f t="shared" si="77"/>
        <v>0</v>
      </c>
      <c r="BJ57" s="342">
        <f t="shared" si="77"/>
        <v>0</v>
      </c>
      <c r="BK57" s="342">
        <f t="shared" si="77"/>
        <v>0</v>
      </c>
      <c r="BL57" s="342">
        <f t="shared" si="77"/>
        <v>0</v>
      </c>
      <c r="BM57" s="343">
        <f t="shared" si="77"/>
        <v>0</v>
      </c>
      <c r="BN57" s="341">
        <f t="shared" si="78"/>
        <v>0</v>
      </c>
      <c r="BO57" s="342">
        <f t="shared" si="78"/>
        <v>0</v>
      </c>
      <c r="BP57" s="342">
        <f t="shared" si="78"/>
        <v>0</v>
      </c>
      <c r="BQ57" s="342">
        <f t="shared" si="78"/>
        <v>0</v>
      </c>
      <c r="BR57" s="342">
        <f t="shared" si="78"/>
        <v>0</v>
      </c>
      <c r="BS57" s="342">
        <f t="shared" si="78"/>
        <v>0</v>
      </c>
      <c r="BT57" s="342">
        <f t="shared" si="78"/>
        <v>0</v>
      </c>
      <c r="BU57" s="342">
        <f t="shared" si="78"/>
        <v>0</v>
      </c>
      <c r="BV57" s="342">
        <f t="shared" si="78"/>
        <v>0</v>
      </c>
      <c r="BW57" s="342">
        <f t="shared" si="78"/>
        <v>0</v>
      </c>
      <c r="BX57" s="342">
        <f t="shared" si="78"/>
        <v>0</v>
      </c>
      <c r="BY57" s="343">
        <f t="shared" si="78"/>
        <v>0</v>
      </c>
      <c r="BZ57" s="341">
        <f t="shared" si="79"/>
        <v>0</v>
      </c>
      <c r="CA57" s="342">
        <f t="shared" si="79"/>
        <v>0</v>
      </c>
      <c r="CB57" s="342">
        <f t="shared" si="79"/>
        <v>0</v>
      </c>
      <c r="CC57" s="342">
        <f t="shared" si="79"/>
        <v>0</v>
      </c>
      <c r="CD57" s="342">
        <f t="shared" si="79"/>
        <v>0</v>
      </c>
      <c r="CE57" s="342">
        <f t="shared" si="79"/>
        <v>0</v>
      </c>
      <c r="CF57" s="342">
        <f t="shared" si="79"/>
        <v>0</v>
      </c>
      <c r="CG57" s="342">
        <f t="shared" si="79"/>
        <v>0</v>
      </c>
      <c r="CH57" s="342">
        <f t="shared" si="79"/>
        <v>0</v>
      </c>
      <c r="CI57" s="342">
        <f t="shared" si="79"/>
        <v>0</v>
      </c>
      <c r="CJ57" s="342">
        <f t="shared" si="79"/>
        <v>0</v>
      </c>
      <c r="CK57" s="343">
        <f t="shared" si="79"/>
        <v>0</v>
      </c>
      <c r="CL57" s="341">
        <f t="shared" si="80"/>
        <v>0</v>
      </c>
      <c r="CM57" s="342">
        <f t="shared" si="80"/>
        <v>0</v>
      </c>
      <c r="CN57" s="342">
        <f t="shared" si="80"/>
        <v>0</v>
      </c>
      <c r="CO57" s="342">
        <f t="shared" si="80"/>
        <v>0</v>
      </c>
      <c r="CP57" s="342">
        <f t="shared" si="80"/>
        <v>0</v>
      </c>
      <c r="CQ57" s="342">
        <f t="shared" si="80"/>
        <v>0</v>
      </c>
      <c r="CR57" s="342">
        <f t="shared" si="80"/>
        <v>0</v>
      </c>
      <c r="CS57" s="342">
        <f t="shared" si="80"/>
        <v>0</v>
      </c>
      <c r="CT57" s="342">
        <f t="shared" si="80"/>
        <v>0</v>
      </c>
      <c r="CU57" s="342">
        <f t="shared" si="80"/>
        <v>0</v>
      </c>
      <c r="CV57" s="342">
        <f t="shared" si="80"/>
        <v>0</v>
      </c>
      <c r="CW57" s="343">
        <f t="shared" si="80"/>
        <v>0</v>
      </c>
      <c r="CX57" s="341">
        <f t="shared" si="81"/>
        <v>0</v>
      </c>
      <c r="CY57" s="342">
        <f t="shared" si="81"/>
        <v>0</v>
      </c>
      <c r="CZ57" s="342">
        <f t="shared" si="81"/>
        <v>0</v>
      </c>
      <c r="DA57" s="342">
        <f t="shared" si="81"/>
        <v>0</v>
      </c>
      <c r="DB57" s="342">
        <f t="shared" si="81"/>
        <v>0</v>
      </c>
      <c r="DC57" s="342">
        <f t="shared" si="81"/>
        <v>0</v>
      </c>
      <c r="DD57" s="342">
        <f t="shared" si="81"/>
        <v>0</v>
      </c>
      <c r="DE57" s="342">
        <f t="shared" si="81"/>
        <v>0</v>
      </c>
      <c r="DF57" s="342">
        <f t="shared" si="81"/>
        <v>0</v>
      </c>
      <c r="DG57" s="342">
        <f t="shared" si="81"/>
        <v>0</v>
      </c>
      <c r="DH57" s="342">
        <f t="shared" si="81"/>
        <v>0</v>
      </c>
      <c r="DI57" s="343">
        <f t="shared" si="81"/>
        <v>0</v>
      </c>
      <c r="DJ57" s="341">
        <f t="shared" si="82"/>
        <v>0</v>
      </c>
      <c r="DK57" s="342">
        <f t="shared" si="82"/>
        <v>0</v>
      </c>
      <c r="DL57" s="342">
        <f t="shared" si="82"/>
        <v>0</v>
      </c>
      <c r="DM57" s="342">
        <f t="shared" si="82"/>
        <v>0</v>
      </c>
      <c r="DN57" s="342">
        <f t="shared" si="82"/>
        <v>0</v>
      </c>
      <c r="DO57" s="342">
        <f t="shared" si="82"/>
        <v>0</v>
      </c>
      <c r="DP57" s="342">
        <f t="shared" si="82"/>
        <v>0</v>
      </c>
      <c r="DQ57" s="342">
        <f t="shared" si="82"/>
        <v>0</v>
      </c>
      <c r="DR57" s="342">
        <f t="shared" si="82"/>
        <v>0</v>
      </c>
      <c r="DS57" s="342">
        <f t="shared" si="82"/>
        <v>0</v>
      </c>
      <c r="DT57" s="342">
        <f t="shared" si="82"/>
        <v>0</v>
      </c>
      <c r="DU57" s="343">
        <f t="shared" si="82"/>
        <v>0</v>
      </c>
      <c r="DV57" s="341">
        <f t="shared" si="83"/>
        <v>0</v>
      </c>
      <c r="DW57" s="342">
        <f t="shared" si="83"/>
        <v>0</v>
      </c>
      <c r="DX57" s="342">
        <f t="shared" si="83"/>
        <v>0</v>
      </c>
      <c r="DY57" s="342">
        <f t="shared" si="83"/>
        <v>0</v>
      </c>
      <c r="DZ57" s="342">
        <f t="shared" si="83"/>
        <v>0</v>
      </c>
      <c r="EA57" s="342">
        <f t="shared" si="83"/>
        <v>0</v>
      </c>
      <c r="EB57" s="342">
        <f t="shared" si="83"/>
        <v>0</v>
      </c>
      <c r="EC57" s="342">
        <f t="shared" si="83"/>
        <v>0</v>
      </c>
      <c r="ED57" s="342">
        <f t="shared" si="83"/>
        <v>0</v>
      </c>
      <c r="EE57" s="342">
        <f t="shared" si="83"/>
        <v>0</v>
      </c>
      <c r="EF57" s="342">
        <f t="shared" si="83"/>
        <v>0</v>
      </c>
      <c r="EG57" s="343">
        <f t="shared" si="83"/>
        <v>0</v>
      </c>
      <c r="EH57" s="341">
        <f t="shared" si="84"/>
        <v>0</v>
      </c>
      <c r="EI57" s="342">
        <f t="shared" si="84"/>
        <v>0</v>
      </c>
      <c r="EJ57" s="342">
        <f t="shared" si="84"/>
        <v>0</v>
      </c>
      <c r="EK57" s="342">
        <f t="shared" si="84"/>
        <v>0</v>
      </c>
      <c r="EL57" s="342">
        <f t="shared" si="84"/>
        <v>0</v>
      </c>
      <c r="EM57" s="342">
        <f t="shared" si="84"/>
        <v>0</v>
      </c>
      <c r="EN57" s="342">
        <f t="shared" si="84"/>
        <v>0</v>
      </c>
      <c r="EO57" s="342">
        <f t="shared" si="84"/>
        <v>0</v>
      </c>
      <c r="EP57" s="342">
        <f t="shared" si="84"/>
        <v>0</v>
      </c>
      <c r="EQ57" s="342">
        <f t="shared" si="84"/>
        <v>0</v>
      </c>
      <c r="ER57" s="342">
        <f t="shared" si="84"/>
        <v>0</v>
      </c>
      <c r="ES57" s="343">
        <f t="shared" si="84"/>
        <v>0</v>
      </c>
      <c r="ET57" s="341">
        <f t="shared" si="85"/>
        <v>0</v>
      </c>
      <c r="EU57" s="342">
        <f t="shared" si="85"/>
        <v>0</v>
      </c>
      <c r="EV57" s="342">
        <f t="shared" si="85"/>
        <v>0</v>
      </c>
      <c r="EW57" s="342">
        <f t="shared" si="85"/>
        <v>0</v>
      </c>
      <c r="EX57" s="342">
        <f t="shared" si="85"/>
        <v>0</v>
      </c>
      <c r="EY57" s="342">
        <f t="shared" si="85"/>
        <v>0</v>
      </c>
      <c r="EZ57" s="342">
        <f t="shared" si="85"/>
        <v>0</v>
      </c>
      <c r="FA57" s="342">
        <f t="shared" si="85"/>
        <v>0</v>
      </c>
      <c r="FB57" s="342">
        <f t="shared" si="85"/>
        <v>0</v>
      </c>
      <c r="FC57" s="342">
        <f t="shared" si="85"/>
        <v>0</v>
      </c>
      <c r="FD57" s="342">
        <f t="shared" si="85"/>
        <v>0</v>
      </c>
      <c r="FE57" s="343">
        <f t="shared" si="85"/>
        <v>0</v>
      </c>
      <c r="FF57" s="341">
        <f t="shared" si="86"/>
        <v>0</v>
      </c>
      <c r="FG57" s="342">
        <f t="shared" si="86"/>
        <v>0</v>
      </c>
      <c r="FH57" s="342">
        <f t="shared" si="86"/>
        <v>0</v>
      </c>
      <c r="FI57" s="342">
        <f t="shared" si="86"/>
        <v>0</v>
      </c>
      <c r="FJ57" s="342">
        <f t="shared" si="86"/>
        <v>0</v>
      </c>
      <c r="FK57" s="342">
        <f t="shared" si="86"/>
        <v>0</v>
      </c>
      <c r="FL57" s="342">
        <f t="shared" si="86"/>
        <v>0</v>
      </c>
      <c r="FM57" s="342">
        <f t="shared" si="86"/>
        <v>0</v>
      </c>
      <c r="FN57" s="342">
        <f t="shared" si="86"/>
        <v>0</v>
      </c>
      <c r="FO57" s="342">
        <f t="shared" si="86"/>
        <v>0</v>
      </c>
      <c r="FP57" s="342">
        <f t="shared" si="86"/>
        <v>0</v>
      </c>
      <c r="FQ57" s="343">
        <f t="shared" si="86"/>
        <v>0</v>
      </c>
    </row>
    <row r="58" spans="1:173" ht="12.75" customHeight="1" x14ac:dyDescent="0.2">
      <c r="A58" s="74" t="str">
        <f t="shared" si="68"/>
        <v xml:space="preserve"> -N/A</v>
      </c>
      <c r="B58" s="362"/>
      <c r="C58" s="171" t="s">
        <v>300</v>
      </c>
      <c r="D58" s="366" t="str">
        <f>IF(ISBLANK(EMISSIONS_3!D58), " ", EMISSIONS_3!D58)</f>
        <v xml:space="preserve"> </v>
      </c>
      <c r="E58" s="351" t="s">
        <v>73</v>
      </c>
      <c r="F58" s="351" t="s">
        <v>73</v>
      </c>
      <c r="G58" s="33" t="s">
        <v>115</v>
      </c>
      <c r="H58" s="368"/>
      <c r="I58" s="64" t="s">
        <v>143</v>
      </c>
      <c r="J58" s="33" t="s">
        <v>115</v>
      </c>
      <c r="K58" s="64"/>
      <c r="L58" s="64"/>
      <c r="M58" s="367">
        <v>0</v>
      </c>
      <c r="N58" s="373">
        <v>0</v>
      </c>
      <c r="O58" s="299"/>
      <c r="P58" s="300"/>
      <c r="Q58" s="73" t="str">
        <f t="shared" si="69"/>
        <v>Enter Activity</v>
      </c>
      <c r="R58" s="73" t="str">
        <f t="shared" si="70"/>
        <v>Enter Activity</v>
      </c>
      <c r="S58" s="73" t="str">
        <f t="shared" si="71"/>
        <v>Enter Activity</v>
      </c>
      <c r="T58" s="73" t="str">
        <f t="shared" si="72"/>
        <v>Enter Activity</v>
      </c>
      <c r="U58" s="73" t="str">
        <f t="shared" si="73"/>
        <v>Enter Activity</v>
      </c>
      <c r="V58" s="73" t="str">
        <f t="shared" si="74"/>
        <v>Enter Activity</v>
      </c>
      <c r="W58" s="79" t="s">
        <v>115</v>
      </c>
      <c r="X58" s="73" t="str">
        <f t="shared" si="75"/>
        <v>Enter Activity</v>
      </c>
      <c r="Y58" s="78" t="s">
        <v>115</v>
      </c>
      <c r="Z58" s="79" t="s">
        <v>115</v>
      </c>
      <c r="AA58" s="82" t="s">
        <v>115</v>
      </c>
      <c r="AB58" s="76" t="str">
        <f xml:space="preserve"> IF($H58=0, "Enter Activity", IF(($M58=0)*($N58=0), "Enter Run Time", (H58*'VESSEL FACTORS'!$D$41)/2000))</f>
        <v>Enter Activity</v>
      </c>
      <c r="AC58" s="65" t="str">
        <f xml:space="preserve"> IF($H58=0, "Enter Activity", IF(($M58=0)*($N58=0), "Enter Run Time", (H58*'VESSEL FACTORS'!$D$41)/2000))</f>
        <v>Enter Activity</v>
      </c>
      <c r="AD58" s="65" t="str">
        <f>IF($H58=0, "Enter Activity", IF(($M58=0)*($N58=0), "Enter Run Time",  (H58*'VESSEL FACTORS'!$F$41)/2000))</f>
        <v>Enter Activity</v>
      </c>
      <c r="AE58" s="65" t="str">
        <f>IF($H58=0, "Enter Activity", IF(($M58=0)*($N58=0), "Enter Run Time", (H58*'VESSEL FACTORS'!$H$41)/2000))</f>
        <v>Enter Activity</v>
      </c>
      <c r="AF58" s="65" t="str">
        <f>IF($H58=0, "Enter Activity", IF(($M58=0)*($N58=0), "Enter Run Time", (H58*'VESSEL FACTORS'!$I$41)/2000))</f>
        <v>Enter Activity</v>
      </c>
      <c r="AG58" s="84" t="str">
        <f>IF($H58=0, "Enter Activity", IF(($M58=0)*($N58=0), "Enter Run Time", (H58*'VESSEL FACTORS'!$J$41)/2000))</f>
        <v>Enter Activity</v>
      </c>
      <c r="AH58" s="70" t="s">
        <v>115</v>
      </c>
      <c r="AI58" s="79" t="str">
        <f>IF($H58=0, "Enter Activity", IF(($M58=0)*($N58=0), "Enter Run Time",  (H58*'VESSEL FACTORS'!$L$41)/2000))</f>
        <v>Enter Activity</v>
      </c>
      <c r="AJ58" s="70" t="s">
        <v>115</v>
      </c>
      <c r="AK58" s="70" t="s">
        <v>115</v>
      </c>
      <c r="AL58" s="71" t="s">
        <v>115</v>
      </c>
      <c r="AM58" s="73"/>
      <c r="AO58" s="74">
        <f>MONTH(EMISSIONS_1!P58)-MONTH(EMISSIONS_1!O58)+1</f>
        <v>1</v>
      </c>
      <c r="AP58" s="341">
        <f t="shared" si="88"/>
        <v>0</v>
      </c>
      <c r="AQ58" s="342">
        <f t="shared" si="88"/>
        <v>0</v>
      </c>
      <c r="AR58" s="342">
        <f t="shared" si="88"/>
        <v>0</v>
      </c>
      <c r="AS58" s="342">
        <f t="shared" si="87"/>
        <v>0</v>
      </c>
      <c r="AT58" s="342">
        <f t="shared" si="87"/>
        <v>0</v>
      </c>
      <c r="AU58" s="342">
        <f t="shared" si="87"/>
        <v>0</v>
      </c>
      <c r="AV58" s="342">
        <f t="shared" si="87"/>
        <v>0</v>
      </c>
      <c r="AW58" s="342">
        <f t="shared" si="87"/>
        <v>0</v>
      </c>
      <c r="AX58" s="342">
        <f t="shared" si="87"/>
        <v>0</v>
      </c>
      <c r="AY58" s="342">
        <f t="shared" si="87"/>
        <v>0</v>
      </c>
      <c r="AZ58" s="342">
        <f t="shared" si="87"/>
        <v>0</v>
      </c>
      <c r="BA58" s="343">
        <f t="shared" si="87"/>
        <v>0</v>
      </c>
      <c r="BB58" s="341">
        <f t="shared" si="77"/>
        <v>0</v>
      </c>
      <c r="BC58" s="342">
        <f t="shared" si="77"/>
        <v>0</v>
      </c>
      <c r="BD58" s="342">
        <f t="shared" si="77"/>
        <v>0</v>
      </c>
      <c r="BE58" s="342">
        <f t="shared" si="77"/>
        <v>0</v>
      </c>
      <c r="BF58" s="342">
        <f t="shared" si="77"/>
        <v>0</v>
      </c>
      <c r="BG58" s="342">
        <f t="shared" si="77"/>
        <v>0</v>
      </c>
      <c r="BH58" s="342">
        <f t="shared" si="77"/>
        <v>0</v>
      </c>
      <c r="BI58" s="342">
        <f t="shared" si="77"/>
        <v>0</v>
      </c>
      <c r="BJ58" s="342">
        <f t="shared" si="77"/>
        <v>0</v>
      </c>
      <c r="BK58" s="342">
        <f t="shared" si="77"/>
        <v>0</v>
      </c>
      <c r="BL58" s="342">
        <f t="shared" si="77"/>
        <v>0</v>
      </c>
      <c r="BM58" s="343">
        <f t="shared" si="77"/>
        <v>0</v>
      </c>
      <c r="BN58" s="341">
        <f t="shared" si="78"/>
        <v>0</v>
      </c>
      <c r="BO58" s="342">
        <f t="shared" si="78"/>
        <v>0</v>
      </c>
      <c r="BP58" s="342">
        <f t="shared" si="78"/>
        <v>0</v>
      </c>
      <c r="BQ58" s="342">
        <f t="shared" si="78"/>
        <v>0</v>
      </c>
      <c r="BR58" s="342">
        <f t="shared" si="78"/>
        <v>0</v>
      </c>
      <c r="BS58" s="342">
        <f t="shared" si="78"/>
        <v>0</v>
      </c>
      <c r="BT58" s="342">
        <f t="shared" si="78"/>
        <v>0</v>
      </c>
      <c r="BU58" s="342">
        <f t="shared" si="78"/>
        <v>0</v>
      </c>
      <c r="BV58" s="342">
        <f t="shared" si="78"/>
        <v>0</v>
      </c>
      <c r="BW58" s="342">
        <f t="shared" si="78"/>
        <v>0</v>
      </c>
      <c r="BX58" s="342">
        <f t="shared" si="78"/>
        <v>0</v>
      </c>
      <c r="BY58" s="343">
        <f t="shared" si="78"/>
        <v>0</v>
      </c>
      <c r="BZ58" s="341">
        <f t="shared" si="79"/>
        <v>0</v>
      </c>
      <c r="CA58" s="342">
        <f t="shared" si="79"/>
        <v>0</v>
      </c>
      <c r="CB58" s="342">
        <f t="shared" si="79"/>
        <v>0</v>
      </c>
      <c r="CC58" s="342">
        <f t="shared" si="79"/>
        <v>0</v>
      </c>
      <c r="CD58" s="342">
        <f t="shared" si="79"/>
        <v>0</v>
      </c>
      <c r="CE58" s="342">
        <f t="shared" si="79"/>
        <v>0</v>
      </c>
      <c r="CF58" s="342">
        <f t="shared" si="79"/>
        <v>0</v>
      </c>
      <c r="CG58" s="342">
        <f t="shared" si="79"/>
        <v>0</v>
      </c>
      <c r="CH58" s="342">
        <f t="shared" si="79"/>
        <v>0</v>
      </c>
      <c r="CI58" s="342">
        <f t="shared" si="79"/>
        <v>0</v>
      </c>
      <c r="CJ58" s="342">
        <f t="shared" si="79"/>
        <v>0</v>
      </c>
      <c r="CK58" s="343">
        <f t="shared" si="79"/>
        <v>0</v>
      </c>
      <c r="CL58" s="341">
        <f t="shared" si="80"/>
        <v>0</v>
      </c>
      <c r="CM58" s="342">
        <f t="shared" si="80"/>
        <v>0</v>
      </c>
      <c r="CN58" s="342">
        <f t="shared" si="80"/>
        <v>0</v>
      </c>
      <c r="CO58" s="342">
        <f t="shared" si="80"/>
        <v>0</v>
      </c>
      <c r="CP58" s="342">
        <f t="shared" si="80"/>
        <v>0</v>
      </c>
      <c r="CQ58" s="342">
        <f t="shared" si="80"/>
        <v>0</v>
      </c>
      <c r="CR58" s="342">
        <f t="shared" si="80"/>
        <v>0</v>
      </c>
      <c r="CS58" s="342">
        <f t="shared" si="80"/>
        <v>0</v>
      </c>
      <c r="CT58" s="342">
        <f t="shared" si="80"/>
        <v>0</v>
      </c>
      <c r="CU58" s="342">
        <f t="shared" si="80"/>
        <v>0</v>
      </c>
      <c r="CV58" s="342">
        <f t="shared" si="80"/>
        <v>0</v>
      </c>
      <c r="CW58" s="343">
        <f t="shared" si="80"/>
        <v>0</v>
      </c>
      <c r="CX58" s="341">
        <f t="shared" si="81"/>
        <v>0</v>
      </c>
      <c r="CY58" s="342">
        <f t="shared" si="81"/>
        <v>0</v>
      </c>
      <c r="CZ58" s="342">
        <f t="shared" si="81"/>
        <v>0</v>
      </c>
      <c r="DA58" s="342">
        <f t="shared" si="81"/>
        <v>0</v>
      </c>
      <c r="DB58" s="342">
        <f t="shared" si="81"/>
        <v>0</v>
      </c>
      <c r="DC58" s="342">
        <f t="shared" si="81"/>
        <v>0</v>
      </c>
      <c r="DD58" s="342">
        <f t="shared" si="81"/>
        <v>0</v>
      </c>
      <c r="DE58" s="342">
        <f t="shared" si="81"/>
        <v>0</v>
      </c>
      <c r="DF58" s="342">
        <f t="shared" si="81"/>
        <v>0</v>
      </c>
      <c r="DG58" s="342">
        <f t="shared" si="81"/>
        <v>0</v>
      </c>
      <c r="DH58" s="342">
        <f t="shared" si="81"/>
        <v>0</v>
      </c>
      <c r="DI58" s="343">
        <f t="shared" si="81"/>
        <v>0</v>
      </c>
      <c r="DJ58" s="341">
        <f t="shared" si="82"/>
        <v>0</v>
      </c>
      <c r="DK58" s="342">
        <f t="shared" si="82"/>
        <v>0</v>
      </c>
      <c r="DL58" s="342">
        <f t="shared" si="82"/>
        <v>0</v>
      </c>
      <c r="DM58" s="342">
        <f t="shared" si="82"/>
        <v>0</v>
      </c>
      <c r="DN58" s="342">
        <f t="shared" si="82"/>
        <v>0</v>
      </c>
      <c r="DO58" s="342">
        <f t="shared" si="82"/>
        <v>0</v>
      </c>
      <c r="DP58" s="342">
        <f t="shared" si="82"/>
        <v>0</v>
      </c>
      <c r="DQ58" s="342">
        <f t="shared" si="82"/>
        <v>0</v>
      </c>
      <c r="DR58" s="342">
        <f t="shared" si="82"/>
        <v>0</v>
      </c>
      <c r="DS58" s="342">
        <f t="shared" si="82"/>
        <v>0</v>
      </c>
      <c r="DT58" s="342">
        <f t="shared" si="82"/>
        <v>0</v>
      </c>
      <c r="DU58" s="343">
        <f t="shared" si="82"/>
        <v>0</v>
      </c>
      <c r="DV58" s="341">
        <f t="shared" si="83"/>
        <v>0</v>
      </c>
      <c r="DW58" s="342">
        <f t="shared" si="83"/>
        <v>0</v>
      </c>
      <c r="DX58" s="342">
        <f t="shared" si="83"/>
        <v>0</v>
      </c>
      <c r="DY58" s="342">
        <f t="shared" si="83"/>
        <v>0</v>
      </c>
      <c r="DZ58" s="342">
        <f t="shared" si="83"/>
        <v>0</v>
      </c>
      <c r="EA58" s="342">
        <f t="shared" si="83"/>
        <v>0</v>
      </c>
      <c r="EB58" s="342">
        <f t="shared" si="83"/>
        <v>0</v>
      </c>
      <c r="EC58" s="342">
        <f t="shared" si="83"/>
        <v>0</v>
      </c>
      <c r="ED58" s="342">
        <f t="shared" si="83"/>
        <v>0</v>
      </c>
      <c r="EE58" s="342">
        <f t="shared" si="83"/>
        <v>0</v>
      </c>
      <c r="EF58" s="342">
        <f t="shared" si="83"/>
        <v>0</v>
      </c>
      <c r="EG58" s="343">
        <f t="shared" si="83"/>
        <v>0</v>
      </c>
      <c r="EH58" s="341">
        <f t="shared" si="84"/>
        <v>0</v>
      </c>
      <c r="EI58" s="342">
        <f t="shared" si="84"/>
        <v>0</v>
      </c>
      <c r="EJ58" s="342">
        <f t="shared" si="84"/>
        <v>0</v>
      </c>
      <c r="EK58" s="342">
        <f t="shared" si="84"/>
        <v>0</v>
      </c>
      <c r="EL58" s="342">
        <f t="shared" si="84"/>
        <v>0</v>
      </c>
      <c r="EM58" s="342">
        <f t="shared" si="84"/>
        <v>0</v>
      </c>
      <c r="EN58" s="342">
        <f t="shared" si="84"/>
        <v>0</v>
      </c>
      <c r="EO58" s="342">
        <f t="shared" si="84"/>
        <v>0</v>
      </c>
      <c r="EP58" s="342">
        <f t="shared" si="84"/>
        <v>0</v>
      </c>
      <c r="EQ58" s="342">
        <f t="shared" si="84"/>
        <v>0</v>
      </c>
      <c r="ER58" s="342">
        <f t="shared" si="84"/>
        <v>0</v>
      </c>
      <c r="ES58" s="343">
        <f t="shared" si="84"/>
        <v>0</v>
      </c>
      <c r="ET58" s="341">
        <f t="shared" si="85"/>
        <v>0</v>
      </c>
      <c r="EU58" s="342">
        <f t="shared" si="85"/>
        <v>0</v>
      </c>
      <c r="EV58" s="342">
        <f t="shared" si="85"/>
        <v>0</v>
      </c>
      <c r="EW58" s="342">
        <f t="shared" si="85"/>
        <v>0</v>
      </c>
      <c r="EX58" s="342">
        <f t="shared" si="85"/>
        <v>0</v>
      </c>
      <c r="EY58" s="342">
        <f t="shared" si="85"/>
        <v>0</v>
      </c>
      <c r="EZ58" s="342">
        <f t="shared" si="85"/>
        <v>0</v>
      </c>
      <c r="FA58" s="342">
        <f t="shared" si="85"/>
        <v>0</v>
      </c>
      <c r="FB58" s="342">
        <f t="shared" si="85"/>
        <v>0</v>
      </c>
      <c r="FC58" s="342">
        <f t="shared" si="85"/>
        <v>0</v>
      </c>
      <c r="FD58" s="342">
        <f t="shared" si="85"/>
        <v>0</v>
      </c>
      <c r="FE58" s="343">
        <f t="shared" si="85"/>
        <v>0</v>
      </c>
      <c r="FF58" s="341">
        <f t="shared" si="86"/>
        <v>0</v>
      </c>
      <c r="FG58" s="342">
        <f t="shared" si="86"/>
        <v>0</v>
      </c>
      <c r="FH58" s="342">
        <f t="shared" si="86"/>
        <v>0</v>
      </c>
      <c r="FI58" s="342">
        <f t="shared" si="86"/>
        <v>0</v>
      </c>
      <c r="FJ58" s="342">
        <f t="shared" si="86"/>
        <v>0</v>
      </c>
      <c r="FK58" s="342">
        <f t="shared" si="86"/>
        <v>0</v>
      </c>
      <c r="FL58" s="342">
        <f t="shared" si="86"/>
        <v>0</v>
      </c>
      <c r="FM58" s="342">
        <f t="shared" si="86"/>
        <v>0</v>
      </c>
      <c r="FN58" s="342">
        <f t="shared" si="86"/>
        <v>0</v>
      </c>
      <c r="FO58" s="342">
        <f t="shared" si="86"/>
        <v>0</v>
      </c>
      <c r="FP58" s="342">
        <f t="shared" si="86"/>
        <v>0</v>
      </c>
      <c r="FQ58" s="343">
        <f t="shared" si="86"/>
        <v>0</v>
      </c>
    </row>
    <row r="59" spans="1:173" ht="12.75" customHeight="1" x14ac:dyDescent="0.2">
      <c r="A59" s="74" t="str">
        <f t="shared" si="68"/>
        <v xml:space="preserve"> -N/A</v>
      </c>
      <c r="B59" s="362"/>
      <c r="C59" s="171" t="s">
        <v>300</v>
      </c>
      <c r="D59" s="366" t="str">
        <f>IF(ISBLANK(EMISSIONS_3!D59), " ", EMISSIONS_3!D59)</f>
        <v xml:space="preserve"> </v>
      </c>
      <c r="E59" s="351" t="s">
        <v>73</v>
      </c>
      <c r="F59" s="351" t="s">
        <v>73</v>
      </c>
      <c r="G59" s="33" t="s">
        <v>115</v>
      </c>
      <c r="H59" s="368"/>
      <c r="I59" s="64" t="s">
        <v>143</v>
      </c>
      <c r="J59" s="33" t="s">
        <v>115</v>
      </c>
      <c r="K59" s="64"/>
      <c r="L59" s="64"/>
      <c r="M59" s="367">
        <v>0</v>
      </c>
      <c r="N59" s="373">
        <v>0</v>
      </c>
      <c r="O59" s="299"/>
      <c r="P59" s="301"/>
      <c r="Q59" s="73" t="str">
        <f t="shared" si="69"/>
        <v>Enter Activity</v>
      </c>
      <c r="R59" s="73" t="str">
        <f t="shared" si="70"/>
        <v>Enter Activity</v>
      </c>
      <c r="S59" s="73" t="str">
        <f t="shared" si="71"/>
        <v>Enter Activity</v>
      </c>
      <c r="T59" s="73" t="str">
        <f t="shared" si="72"/>
        <v>Enter Activity</v>
      </c>
      <c r="U59" s="73" t="str">
        <f t="shared" si="73"/>
        <v>Enter Activity</v>
      </c>
      <c r="V59" s="73" t="str">
        <f t="shared" si="74"/>
        <v>Enter Activity</v>
      </c>
      <c r="W59" s="79" t="s">
        <v>115</v>
      </c>
      <c r="X59" s="73" t="str">
        <f t="shared" si="75"/>
        <v>Enter Activity</v>
      </c>
      <c r="Y59" s="78" t="s">
        <v>115</v>
      </c>
      <c r="Z59" s="79" t="s">
        <v>115</v>
      </c>
      <c r="AA59" s="82" t="s">
        <v>115</v>
      </c>
      <c r="AB59" s="76" t="str">
        <f xml:space="preserve"> IF($H59=0, "Enter Activity", IF(($M59=0)*($N59=0), "Enter Run Time", (H59*'VESSEL FACTORS'!$D$41)/2000))</f>
        <v>Enter Activity</v>
      </c>
      <c r="AC59" s="65" t="str">
        <f xml:space="preserve"> IF($H59=0, "Enter Activity", IF(($M59=0)*($N59=0), "Enter Run Time", (H59*'VESSEL FACTORS'!$D$41)/2000))</f>
        <v>Enter Activity</v>
      </c>
      <c r="AD59" s="65" t="str">
        <f>IF($H59=0, "Enter Activity", IF(($M59=0)*($N59=0), "Enter Run Time",  (H59*'VESSEL FACTORS'!$F$41)/2000))</f>
        <v>Enter Activity</v>
      </c>
      <c r="AE59" s="65" t="str">
        <f>IF($H59=0, "Enter Activity", IF(($M59=0)*($N59=0), "Enter Run Time", (H59*'VESSEL FACTORS'!$H$41)/2000))</f>
        <v>Enter Activity</v>
      </c>
      <c r="AF59" s="65" t="str">
        <f>IF($H59=0, "Enter Activity", IF(($M59=0)*($N59=0), "Enter Run Time", (H59*'VESSEL FACTORS'!$I$41)/2000))</f>
        <v>Enter Activity</v>
      </c>
      <c r="AG59" s="84" t="str">
        <f>IF($H59=0, "Enter Activity", IF(($M59=0)*($N59=0), "Enter Run Time", (H59*'VESSEL FACTORS'!$J$41)/2000))</f>
        <v>Enter Activity</v>
      </c>
      <c r="AH59" s="70" t="s">
        <v>115</v>
      </c>
      <c r="AI59" s="79" t="str">
        <f>IF($H59=0, "Enter Activity", IF(($M59=0)*($N59=0), "Enter Run Time",  (H59*'VESSEL FACTORS'!$L$41)/2000))</f>
        <v>Enter Activity</v>
      </c>
      <c r="AJ59" s="70" t="s">
        <v>115</v>
      </c>
      <c r="AK59" s="70" t="s">
        <v>115</v>
      </c>
      <c r="AL59" s="71" t="s">
        <v>115</v>
      </c>
      <c r="AM59" s="73"/>
      <c r="AO59" s="74">
        <f>MONTH(EMISSIONS_1!P59)-MONTH(EMISSIONS_1!O59)+1</f>
        <v>1</v>
      </c>
      <c r="AP59" s="341">
        <f t="shared" si="88"/>
        <v>0</v>
      </c>
      <c r="AQ59" s="342">
        <f t="shared" si="88"/>
        <v>0</v>
      </c>
      <c r="AR59" s="342">
        <f t="shared" si="88"/>
        <v>0</v>
      </c>
      <c r="AS59" s="342">
        <f t="shared" si="87"/>
        <v>0</v>
      </c>
      <c r="AT59" s="342">
        <f t="shared" si="87"/>
        <v>0</v>
      </c>
      <c r="AU59" s="342">
        <f t="shared" si="87"/>
        <v>0</v>
      </c>
      <c r="AV59" s="342">
        <f t="shared" si="87"/>
        <v>0</v>
      </c>
      <c r="AW59" s="342">
        <f t="shared" si="87"/>
        <v>0</v>
      </c>
      <c r="AX59" s="342">
        <f t="shared" si="87"/>
        <v>0</v>
      </c>
      <c r="AY59" s="342">
        <f t="shared" si="87"/>
        <v>0</v>
      </c>
      <c r="AZ59" s="342">
        <f t="shared" si="87"/>
        <v>0</v>
      </c>
      <c r="BA59" s="343">
        <f t="shared" si="87"/>
        <v>0</v>
      </c>
      <c r="BB59" s="341">
        <f t="shared" si="77"/>
        <v>0</v>
      </c>
      <c r="BC59" s="342">
        <f t="shared" si="77"/>
        <v>0</v>
      </c>
      <c r="BD59" s="342">
        <f t="shared" si="77"/>
        <v>0</v>
      </c>
      <c r="BE59" s="342">
        <f t="shared" si="77"/>
        <v>0</v>
      </c>
      <c r="BF59" s="342">
        <f t="shared" si="77"/>
        <v>0</v>
      </c>
      <c r="BG59" s="342">
        <f t="shared" si="77"/>
        <v>0</v>
      </c>
      <c r="BH59" s="342">
        <f t="shared" si="77"/>
        <v>0</v>
      </c>
      <c r="BI59" s="342">
        <f t="shared" si="77"/>
        <v>0</v>
      </c>
      <c r="BJ59" s="342">
        <f t="shared" si="77"/>
        <v>0</v>
      </c>
      <c r="BK59" s="342">
        <f t="shared" si="77"/>
        <v>0</v>
      </c>
      <c r="BL59" s="342">
        <f t="shared" si="77"/>
        <v>0</v>
      </c>
      <c r="BM59" s="343">
        <f t="shared" si="77"/>
        <v>0</v>
      </c>
      <c r="BN59" s="341">
        <f t="shared" si="78"/>
        <v>0</v>
      </c>
      <c r="BO59" s="342">
        <f t="shared" si="78"/>
        <v>0</v>
      </c>
      <c r="BP59" s="342">
        <f t="shared" si="78"/>
        <v>0</v>
      </c>
      <c r="BQ59" s="342">
        <f t="shared" si="78"/>
        <v>0</v>
      </c>
      <c r="BR59" s="342">
        <f t="shared" si="78"/>
        <v>0</v>
      </c>
      <c r="BS59" s="342">
        <f t="shared" si="78"/>
        <v>0</v>
      </c>
      <c r="BT59" s="342">
        <f t="shared" si="78"/>
        <v>0</v>
      </c>
      <c r="BU59" s="342">
        <f t="shared" si="78"/>
        <v>0</v>
      </c>
      <c r="BV59" s="342">
        <f t="shared" si="78"/>
        <v>0</v>
      </c>
      <c r="BW59" s="342">
        <f t="shared" si="78"/>
        <v>0</v>
      </c>
      <c r="BX59" s="342">
        <f t="shared" si="78"/>
        <v>0</v>
      </c>
      <c r="BY59" s="343">
        <f t="shared" si="78"/>
        <v>0</v>
      </c>
      <c r="BZ59" s="341">
        <f t="shared" si="79"/>
        <v>0</v>
      </c>
      <c r="CA59" s="342">
        <f t="shared" si="79"/>
        <v>0</v>
      </c>
      <c r="CB59" s="342">
        <f t="shared" si="79"/>
        <v>0</v>
      </c>
      <c r="CC59" s="342">
        <f t="shared" si="79"/>
        <v>0</v>
      </c>
      <c r="CD59" s="342">
        <f t="shared" si="79"/>
        <v>0</v>
      </c>
      <c r="CE59" s="342">
        <f t="shared" si="79"/>
        <v>0</v>
      </c>
      <c r="CF59" s="342">
        <f t="shared" si="79"/>
        <v>0</v>
      </c>
      <c r="CG59" s="342">
        <f t="shared" si="79"/>
        <v>0</v>
      </c>
      <c r="CH59" s="342">
        <f t="shared" si="79"/>
        <v>0</v>
      </c>
      <c r="CI59" s="342">
        <f t="shared" si="79"/>
        <v>0</v>
      </c>
      <c r="CJ59" s="342">
        <f t="shared" si="79"/>
        <v>0</v>
      </c>
      <c r="CK59" s="343">
        <f t="shared" si="79"/>
        <v>0</v>
      </c>
      <c r="CL59" s="341">
        <f t="shared" si="80"/>
        <v>0</v>
      </c>
      <c r="CM59" s="342">
        <f t="shared" si="80"/>
        <v>0</v>
      </c>
      <c r="CN59" s="342">
        <f t="shared" si="80"/>
        <v>0</v>
      </c>
      <c r="CO59" s="342">
        <f t="shared" si="80"/>
        <v>0</v>
      </c>
      <c r="CP59" s="342">
        <f t="shared" si="80"/>
        <v>0</v>
      </c>
      <c r="CQ59" s="342">
        <f t="shared" si="80"/>
        <v>0</v>
      </c>
      <c r="CR59" s="342">
        <f t="shared" si="80"/>
        <v>0</v>
      </c>
      <c r="CS59" s="342">
        <f t="shared" si="80"/>
        <v>0</v>
      </c>
      <c r="CT59" s="342">
        <f t="shared" si="80"/>
        <v>0</v>
      </c>
      <c r="CU59" s="342">
        <f t="shared" si="80"/>
        <v>0</v>
      </c>
      <c r="CV59" s="342">
        <f t="shared" si="80"/>
        <v>0</v>
      </c>
      <c r="CW59" s="343">
        <f t="shared" si="80"/>
        <v>0</v>
      </c>
      <c r="CX59" s="341">
        <f t="shared" si="81"/>
        <v>0</v>
      </c>
      <c r="CY59" s="342">
        <f t="shared" si="81"/>
        <v>0</v>
      </c>
      <c r="CZ59" s="342">
        <f t="shared" si="81"/>
        <v>0</v>
      </c>
      <c r="DA59" s="342">
        <f t="shared" si="81"/>
        <v>0</v>
      </c>
      <c r="DB59" s="342">
        <f t="shared" si="81"/>
        <v>0</v>
      </c>
      <c r="DC59" s="342">
        <f t="shared" si="81"/>
        <v>0</v>
      </c>
      <c r="DD59" s="342">
        <f t="shared" si="81"/>
        <v>0</v>
      </c>
      <c r="DE59" s="342">
        <f t="shared" si="81"/>
        <v>0</v>
      </c>
      <c r="DF59" s="342">
        <f t="shared" si="81"/>
        <v>0</v>
      </c>
      <c r="DG59" s="342">
        <f t="shared" si="81"/>
        <v>0</v>
      </c>
      <c r="DH59" s="342">
        <f t="shared" si="81"/>
        <v>0</v>
      </c>
      <c r="DI59" s="343">
        <f t="shared" si="81"/>
        <v>0</v>
      </c>
      <c r="DJ59" s="341">
        <f t="shared" si="82"/>
        <v>0</v>
      </c>
      <c r="DK59" s="342">
        <f t="shared" si="82"/>
        <v>0</v>
      </c>
      <c r="DL59" s="342">
        <f t="shared" si="82"/>
        <v>0</v>
      </c>
      <c r="DM59" s="342">
        <f t="shared" si="82"/>
        <v>0</v>
      </c>
      <c r="DN59" s="342">
        <f t="shared" si="82"/>
        <v>0</v>
      </c>
      <c r="DO59" s="342">
        <f t="shared" si="82"/>
        <v>0</v>
      </c>
      <c r="DP59" s="342">
        <f t="shared" si="82"/>
        <v>0</v>
      </c>
      <c r="DQ59" s="342">
        <f t="shared" si="82"/>
        <v>0</v>
      </c>
      <c r="DR59" s="342">
        <f t="shared" si="82"/>
        <v>0</v>
      </c>
      <c r="DS59" s="342">
        <f t="shared" si="82"/>
        <v>0</v>
      </c>
      <c r="DT59" s="342">
        <f t="shared" si="82"/>
        <v>0</v>
      </c>
      <c r="DU59" s="343">
        <f t="shared" si="82"/>
        <v>0</v>
      </c>
      <c r="DV59" s="341">
        <f t="shared" si="83"/>
        <v>0</v>
      </c>
      <c r="DW59" s="342">
        <f t="shared" si="83"/>
        <v>0</v>
      </c>
      <c r="DX59" s="342">
        <f t="shared" si="83"/>
        <v>0</v>
      </c>
      <c r="DY59" s="342">
        <f t="shared" si="83"/>
        <v>0</v>
      </c>
      <c r="DZ59" s="342">
        <f t="shared" si="83"/>
        <v>0</v>
      </c>
      <c r="EA59" s="342">
        <f t="shared" si="83"/>
        <v>0</v>
      </c>
      <c r="EB59" s="342">
        <f t="shared" si="83"/>
        <v>0</v>
      </c>
      <c r="EC59" s="342">
        <f t="shared" si="83"/>
        <v>0</v>
      </c>
      <c r="ED59" s="342">
        <f t="shared" si="83"/>
        <v>0</v>
      </c>
      <c r="EE59" s="342">
        <f t="shared" si="83"/>
        <v>0</v>
      </c>
      <c r="EF59" s="342">
        <f t="shared" si="83"/>
        <v>0</v>
      </c>
      <c r="EG59" s="343">
        <f t="shared" si="83"/>
        <v>0</v>
      </c>
      <c r="EH59" s="341">
        <f t="shared" si="84"/>
        <v>0</v>
      </c>
      <c r="EI59" s="342">
        <f t="shared" si="84"/>
        <v>0</v>
      </c>
      <c r="EJ59" s="342">
        <f t="shared" si="84"/>
        <v>0</v>
      </c>
      <c r="EK59" s="342">
        <f t="shared" si="84"/>
        <v>0</v>
      </c>
      <c r="EL59" s="342">
        <f t="shared" si="84"/>
        <v>0</v>
      </c>
      <c r="EM59" s="342">
        <f t="shared" si="84"/>
        <v>0</v>
      </c>
      <c r="EN59" s="342">
        <f t="shared" si="84"/>
        <v>0</v>
      </c>
      <c r="EO59" s="342">
        <f t="shared" si="84"/>
        <v>0</v>
      </c>
      <c r="EP59" s="342">
        <f t="shared" si="84"/>
        <v>0</v>
      </c>
      <c r="EQ59" s="342">
        <f t="shared" si="84"/>
        <v>0</v>
      </c>
      <c r="ER59" s="342">
        <f t="shared" si="84"/>
        <v>0</v>
      </c>
      <c r="ES59" s="343">
        <f t="shared" si="84"/>
        <v>0</v>
      </c>
      <c r="ET59" s="341">
        <f t="shared" si="85"/>
        <v>0</v>
      </c>
      <c r="EU59" s="342">
        <f t="shared" si="85"/>
        <v>0</v>
      </c>
      <c r="EV59" s="342">
        <f t="shared" si="85"/>
        <v>0</v>
      </c>
      <c r="EW59" s="342">
        <f t="shared" si="85"/>
        <v>0</v>
      </c>
      <c r="EX59" s="342">
        <f t="shared" si="85"/>
        <v>0</v>
      </c>
      <c r="EY59" s="342">
        <f t="shared" si="85"/>
        <v>0</v>
      </c>
      <c r="EZ59" s="342">
        <f t="shared" si="85"/>
        <v>0</v>
      </c>
      <c r="FA59" s="342">
        <f t="shared" si="85"/>
        <v>0</v>
      </c>
      <c r="FB59" s="342">
        <f t="shared" si="85"/>
        <v>0</v>
      </c>
      <c r="FC59" s="342">
        <f t="shared" si="85"/>
        <v>0</v>
      </c>
      <c r="FD59" s="342">
        <f t="shared" si="85"/>
        <v>0</v>
      </c>
      <c r="FE59" s="343">
        <f t="shared" si="85"/>
        <v>0</v>
      </c>
      <c r="FF59" s="341">
        <f t="shared" si="86"/>
        <v>0</v>
      </c>
      <c r="FG59" s="342">
        <f t="shared" si="86"/>
        <v>0</v>
      </c>
      <c r="FH59" s="342">
        <f t="shared" si="86"/>
        <v>0</v>
      </c>
      <c r="FI59" s="342">
        <f t="shared" si="86"/>
        <v>0</v>
      </c>
      <c r="FJ59" s="342">
        <f t="shared" si="86"/>
        <v>0</v>
      </c>
      <c r="FK59" s="342">
        <f t="shared" si="86"/>
        <v>0</v>
      </c>
      <c r="FL59" s="342">
        <f t="shared" si="86"/>
        <v>0</v>
      </c>
      <c r="FM59" s="342">
        <f t="shared" si="86"/>
        <v>0</v>
      </c>
      <c r="FN59" s="342">
        <f t="shared" si="86"/>
        <v>0</v>
      </c>
      <c r="FO59" s="342">
        <f t="shared" si="86"/>
        <v>0</v>
      </c>
      <c r="FP59" s="342">
        <f t="shared" si="86"/>
        <v>0</v>
      </c>
      <c r="FQ59" s="343">
        <f t="shared" si="86"/>
        <v>0</v>
      </c>
    </row>
    <row r="60" spans="1:173" ht="12.75" customHeight="1" x14ac:dyDescent="0.2">
      <c r="A60" s="251"/>
      <c r="B60" s="252"/>
      <c r="C60" s="253"/>
      <c r="D60" s="253"/>
      <c r="E60" s="253"/>
      <c r="F60" s="253"/>
      <c r="G60" s="267"/>
      <c r="H60" s="267"/>
      <c r="I60" s="267"/>
      <c r="J60" s="255"/>
      <c r="K60" s="255"/>
      <c r="L60" s="255"/>
      <c r="M60" s="255"/>
      <c r="N60" s="257"/>
      <c r="O60" s="305"/>
      <c r="P60" s="304"/>
      <c r="Q60" s="284"/>
      <c r="R60" s="269"/>
      <c r="S60" s="269"/>
      <c r="T60" s="269"/>
      <c r="U60" s="269"/>
      <c r="V60" s="269"/>
      <c r="W60" s="269"/>
      <c r="X60" s="269"/>
      <c r="Y60" s="268"/>
      <c r="Z60" s="269"/>
      <c r="AA60" s="270"/>
      <c r="AB60" s="271"/>
      <c r="AC60" s="272"/>
      <c r="AD60" s="272"/>
      <c r="AE60" s="272"/>
      <c r="AF60" s="272"/>
      <c r="AG60" s="273"/>
      <c r="AH60" s="272"/>
      <c r="AI60" s="272"/>
      <c r="AJ60" s="388"/>
      <c r="AK60" s="388"/>
      <c r="AL60" s="389"/>
      <c r="AM60" s="137"/>
      <c r="AN60" s="228"/>
      <c r="AP60" s="338"/>
      <c r="AQ60" s="339"/>
      <c r="AR60" s="339"/>
      <c r="AS60" s="339"/>
      <c r="AT60" s="339"/>
      <c r="AU60" s="339"/>
      <c r="AV60" s="339"/>
      <c r="AW60" s="339"/>
      <c r="AX60" s="339"/>
      <c r="AY60" s="339"/>
      <c r="AZ60" s="339"/>
      <c r="BA60" s="339"/>
      <c r="BB60" s="338"/>
      <c r="BC60" s="339"/>
      <c r="BD60" s="339"/>
      <c r="BE60" s="339"/>
      <c r="BF60" s="339"/>
      <c r="BG60" s="339"/>
      <c r="BH60" s="339"/>
      <c r="BI60" s="339"/>
      <c r="BJ60" s="339"/>
      <c r="BK60" s="339"/>
      <c r="BL60" s="339"/>
      <c r="BM60" s="339"/>
      <c r="BN60" s="338"/>
      <c r="BO60" s="339"/>
      <c r="BP60" s="339"/>
      <c r="BQ60" s="339"/>
      <c r="BR60" s="339"/>
      <c r="BS60" s="339"/>
      <c r="BT60" s="339"/>
      <c r="BU60" s="339"/>
      <c r="BV60" s="339"/>
      <c r="BW60" s="339"/>
      <c r="BX60" s="339"/>
      <c r="BY60" s="339"/>
      <c r="BZ60" s="338"/>
      <c r="CA60" s="339"/>
      <c r="CB60" s="339"/>
      <c r="CC60" s="339"/>
      <c r="CD60" s="339"/>
      <c r="CE60" s="339"/>
      <c r="CF60" s="339"/>
      <c r="CG60" s="339"/>
      <c r="CH60" s="339"/>
      <c r="CI60" s="339"/>
      <c r="CJ60" s="339"/>
      <c r="CK60" s="339"/>
      <c r="CL60" s="338"/>
      <c r="CM60" s="339"/>
      <c r="CN60" s="339"/>
      <c r="CO60" s="339"/>
      <c r="CP60" s="339"/>
      <c r="CQ60" s="339"/>
      <c r="CR60" s="339"/>
      <c r="CS60" s="339"/>
      <c r="CT60" s="339"/>
      <c r="CU60" s="339"/>
      <c r="CV60" s="339"/>
      <c r="CW60" s="339"/>
      <c r="CX60" s="338"/>
      <c r="CY60" s="339"/>
      <c r="CZ60" s="339"/>
      <c r="DA60" s="339"/>
      <c r="DB60" s="339"/>
      <c r="DC60" s="339"/>
      <c r="DD60" s="339"/>
      <c r="DE60" s="339"/>
      <c r="DF60" s="339"/>
      <c r="DG60" s="339"/>
      <c r="DH60" s="339"/>
      <c r="DI60" s="339"/>
      <c r="DJ60" s="338"/>
      <c r="DK60" s="339"/>
      <c r="DL60" s="339"/>
      <c r="DM60" s="339"/>
      <c r="DN60" s="339"/>
      <c r="DO60" s="339"/>
      <c r="DP60" s="339"/>
      <c r="DQ60" s="339"/>
      <c r="DR60" s="339"/>
      <c r="DS60" s="339"/>
      <c r="DT60" s="339"/>
      <c r="DU60" s="339"/>
      <c r="DV60" s="338"/>
      <c r="DW60" s="339"/>
      <c r="DX60" s="339"/>
      <c r="DY60" s="339"/>
      <c r="DZ60" s="339"/>
      <c r="EA60" s="339"/>
      <c r="EB60" s="339"/>
      <c r="EC60" s="339"/>
      <c r="ED60" s="339"/>
      <c r="EE60" s="339"/>
      <c r="EF60" s="339"/>
      <c r="EG60" s="339"/>
      <c r="EH60" s="338"/>
      <c r="EI60" s="339"/>
      <c r="EJ60" s="339"/>
      <c r="EK60" s="339"/>
      <c r="EL60" s="339"/>
      <c r="EM60" s="339"/>
      <c r="EN60" s="339"/>
      <c r="EO60" s="339"/>
      <c r="EP60" s="339"/>
      <c r="EQ60" s="339"/>
      <c r="ER60" s="339"/>
      <c r="ES60" s="339"/>
      <c r="ET60" s="338"/>
      <c r="EU60" s="339"/>
      <c r="EV60" s="339"/>
      <c r="EW60" s="339"/>
      <c r="EX60" s="339"/>
      <c r="EY60" s="339"/>
      <c r="EZ60" s="339"/>
      <c r="FA60" s="339"/>
      <c r="FB60" s="339"/>
      <c r="FC60" s="339"/>
      <c r="FD60" s="339"/>
      <c r="FE60" s="339"/>
      <c r="FF60" s="338"/>
      <c r="FG60" s="339"/>
      <c r="FH60" s="339"/>
      <c r="FI60" s="339"/>
      <c r="FJ60" s="339"/>
      <c r="FK60" s="339"/>
      <c r="FL60" s="339"/>
      <c r="FM60" s="339"/>
      <c r="FN60" s="339"/>
      <c r="FO60" s="339"/>
      <c r="FP60" s="339"/>
      <c r="FQ60" s="339"/>
    </row>
    <row r="61" spans="1:173" ht="12.75" customHeight="1" x14ac:dyDescent="0.2">
      <c r="B61" s="37"/>
      <c r="C61" s="62"/>
      <c r="D61" s="231"/>
      <c r="E61" s="120"/>
      <c r="F61" s="120"/>
      <c r="G61" s="243"/>
      <c r="H61" s="38"/>
      <c r="I61" s="38"/>
      <c r="J61" s="38"/>
      <c r="K61" s="38"/>
      <c r="L61" s="38"/>
      <c r="M61" s="38"/>
      <c r="N61" s="39"/>
      <c r="O61" s="143"/>
      <c r="P61" s="39"/>
      <c r="Q61" s="148"/>
      <c r="R61" s="85"/>
      <c r="S61" s="85"/>
      <c r="T61" s="85"/>
      <c r="U61" s="85"/>
      <c r="V61" s="85"/>
      <c r="W61" s="80"/>
      <c r="X61" s="85"/>
      <c r="Y61" s="80"/>
      <c r="Z61" s="80"/>
      <c r="AA61" s="85"/>
      <c r="AB61" s="83"/>
      <c r="AC61" s="86"/>
      <c r="AD61" s="86"/>
      <c r="AE61" s="86"/>
      <c r="AF61" s="86"/>
      <c r="AG61" s="148"/>
      <c r="AH61" s="79"/>
      <c r="AI61" s="79"/>
      <c r="AJ61" s="79"/>
      <c r="AK61" s="79"/>
      <c r="AL61" s="382"/>
      <c r="AM61" s="73"/>
      <c r="AN61" s="290"/>
      <c r="AO61" s="316"/>
      <c r="AP61" s="153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44"/>
      <c r="BB61" s="153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44"/>
      <c r="BN61" s="153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44"/>
      <c r="BZ61" s="153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44"/>
      <c r="CL61" s="153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44"/>
      <c r="CX61" s="153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44"/>
      <c r="DJ61" s="153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44"/>
      <c r="DV61" s="153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44"/>
      <c r="EH61" s="153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44"/>
      <c r="ET61" s="153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44"/>
      <c r="FF61" s="153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44"/>
    </row>
    <row r="62" spans="1:173" ht="12.75" customHeight="1" x14ac:dyDescent="0.2">
      <c r="B62" s="72"/>
      <c r="C62" s="92">
        <f>TITLE!A21</f>
        <v>2018</v>
      </c>
      <c r="D62" s="326"/>
      <c r="E62" s="327"/>
      <c r="F62" s="327"/>
      <c r="G62" s="250"/>
      <c r="H62" s="61" t="s">
        <v>43</v>
      </c>
      <c r="I62" s="41"/>
      <c r="J62" s="41"/>
      <c r="K62" s="41"/>
      <c r="L62" s="41"/>
      <c r="M62" s="42"/>
      <c r="N62" s="43"/>
      <c r="O62" s="144"/>
      <c r="P62" s="43"/>
      <c r="Q62" s="149">
        <f t="shared" ref="Q62:AL62" si="89">SUM(Q7:Q59)</f>
        <v>0</v>
      </c>
      <c r="R62" s="149">
        <f t="shared" si="89"/>
        <v>0</v>
      </c>
      <c r="S62" s="149">
        <f t="shared" si="89"/>
        <v>0</v>
      </c>
      <c r="T62" s="149">
        <f t="shared" si="89"/>
        <v>0</v>
      </c>
      <c r="U62" s="149">
        <f t="shared" si="89"/>
        <v>0</v>
      </c>
      <c r="V62" s="149">
        <f t="shared" si="89"/>
        <v>0</v>
      </c>
      <c r="W62" s="149">
        <f t="shared" si="89"/>
        <v>0</v>
      </c>
      <c r="X62" s="149">
        <f t="shared" si="89"/>
        <v>0</v>
      </c>
      <c r="Y62" s="149">
        <f t="shared" si="89"/>
        <v>0</v>
      </c>
      <c r="Z62" s="149">
        <f t="shared" si="89"/>
        <v>0</v>
      </c>
      <c r="AA62" s="149">
        <f t="shared" si="89"/>
        <v>0</v>
      </c>
      <c r="AB62" s="87">
        <f t="shared" si="89"/>
        <v>0</v>
      </c>
      <c r="AC62" s="87">
        <f t="shared" si="89"/>
        <v>0</v>
      </c>
      <c r="AD62" s="87">
        <f t="shared" si="89"/>
        <v>0</v>
      </c>
      <c r="AE62" s="87">
        <f t="shared" si="89"/>
        <v>0</v>
      </c>
      <c r="AF62" s="87">
        <f t="shared" si="89"/>
        <v>0</v>
      </c>
      <c r="AG62" s="87">
        <f t="shared" si="89"/>
        <v>0</v>
      </c>
      <c r="AH62" s="87">
        <f t="shared" si="89"/>
        <v>0</v>
      </c>
      <c r="AI62" s="87">
        <f t="shared" si="89"/>
        <v>0</v>
      </c>
      <c r="AJ62" s="87">
        <f t="shared" si="89"/>
        <v>0</v>
      </c>
      <c r="AK62" s="87">
        <f t="shared" si="89"/>
        <v>0</v>
      </c>
      <c r="AL62" s="87">
        <f t="shared" si="89"/>
        <v>0</v>
      </c>
      <c r="AM62" s="154"/>
      <c r="AO62" s="317"/>
      <c r="AP62" s="155">
        <f t="shared" ref="AP62:BU62" si="90">SUM(AP7:AP59)</f>
        <v>0</v>
      </c>
      <c r="AQ62" s="154">
        <f t="shared" si="90"/>
        <v>0</v>
      </c>
      <c r="AR62" s="154">
        <f t="shared" si="90"/>
        <v>0</v>
      </c>
      <c r="AS62" s="154">
        <f t="shared" si="90"/>
        <v>0</v>
      </c>
      <c r="AT62" s="154">
        <f t="shared" si="90"/>
        <v>0</v>
      </c>
      <c r="AU62" s="154">
        <f t="shared" si="90"/>
        <v>0</v>
      </c>
      <c r="AV62" s="154">
        <f t="shared" si="90"/>
        <v>0</v>
      </c>
      <c r="AW62" s="154">
        <f t="shared" si="90"/>
        <v>0</v>
      </c>
      <c r="AX62" s="154">
        <f t="shared" si="90"/>
        <v>0</v>
      </c>
      <c r="AY62" s="154">
        <f t="shared" si="90"/>
        <v>0</v>
      </c>
      <c r="AZ62" s="154">
        <f t="shared" si="90"/>
        <v>0</v>
      </c>
      <c r="BA62" s="149">
        <f t="shared" si="90"/>
        <v>0</v>
      </c>
      <c r="BB62" s="155">
        <f t="shared" si="90"/>
        <v>0</v>
      </c>
      <c r="BC62" s="154">
        <f t="shared" si="90"/>
        <v>0</v>
      </c>
      <c r="BD62" s="154">
        <f t="shared" si="90"/>
        <v>0</v>
      </c>
      <c r="BE62" s="154">
        <f t="shared" si="90"/>
        <v>0</v>
      </c>
      <c r="BF62" s="154">
        <f t="shared" si="90"/>
        <v>0</v>
      </c>
      <c r="BG62" s="154">
        <f t="shared" si="90"/>
        <v>0</v>
      </c>
      <c r="BH62" s="154">
        <f t="shared" si="90"/>
        <v>0</v>
      </c>
      <c r="BI62" s="154">
        <f t="shared" si="90"/>
        <v>0</v>
      </c>
      <c r="BJ62" s="154">
        <f t="shared" si="90"/>
        <v>0</v>
      </c>
      <c r="BK62" s="154">
        <f t="shared" si="90"/>
        <v>0</v>
      </c>
      <c r="BL62" s="154">
        <f t="shared" si="90"/>
        <v>0</v>
      </c>
      <c r="BM62" s="149">
        <f t="shared" si="90"/>
        <v>0</v>
      </c>
      <c r="BN62" s="155">
        <f t="shared" si="90"/>
        <v>0</v>
      </c>
      <c r="BO62" s="154">
        <f t="shared" si="90"/>
        <v>0</v>
      </c>
      <c r="BP62" s="154">
        <f t="shared" si="90"/>
        <v>0</v>
      </c>
      <c r="BQ62" s="154">
        <f t="shared" si="90"/>
        <v>0</v>
      </c>
      <c r="BR62" s="154">
        <f t="shared" si="90"/>
        <v>0</v>
      </c>
      <c r="BS62" s="154">
        <f t="shared" si="90"/>
        <v>0</v>
      </c>
      <c r="BT62" s="154">
        <f t="shared" si="90"/>
        <v>0</v>
      </c>
      <c r="BU62" s="154">
        <f t="shared" si="90"/>
        <v>0</v>
      </c>
      <c r="BV62" s="154">
        <f t="shared" ref="BV62:DA62" si="91">SUM(BV7:BV59)</f>
        <v>0</v>
      </c>
      <c r="BW62" s="154">
        <f t="shared" si="91"/>
        <v>0</v>
      </c>
      <c r="BX62" s="154">
        <f t="shared" si="91"/>
        <v>0</v>
      </c>
      <c r="BY62" s="149">
        <f t="shared" si="91"/>
        <v>0</v>
      </c>
      <c r="BZ62" s="155">
        <f t="shared" si="91"/>
        <v>0</v>
      </c>
      <c r="CA62" s="154">
        <f t="shared" si="91"/>
        <v>0</v>
      </c>
      <c r="CB62" s="154">
        <f t="shared" si="91"/>
        <v>0</v>
      </c>
      <c r="CC62" s="154">
        <f t="shared" si="91"/>
        <v>0</v>
      </c>
      <c r="CD62" s="154">
        <f t="shared" si="91"/>
        <v>0</v>
      </c>
      <c r="CE62" s="154">
        <f t="shared" si="91"/>
        <v>0</v>
      </c>
      <c r="CF62" s="154">
        <f t="shared" si="91"/>
        <v>0</v>
      </c>
      <c r="CG62" s="154">
        <f t="shared" si="91"/>
        <v>0</v>
      </c>
      <c r="CH62" s="154">
        <f t="shared" si="91"/>
        <v>0</v>
      </c>
      <c r="CI62" s="154">
        <f t="shared" si="91"/>
        <v>0</v>
      </c>
      <c r="CJ62" s="154">
        <f t="shared" si="91"/>
        <v>0</v>
      </c>
      <c r="CK62" s="149">
        <f t="shared" si="91"/>
        <v>0</v>
      </c>
      <c r="CL62" s="155">
        <f t="shared" si="91"/>
        <v>0</v>
      </c>
      <c r="CM62" s="154">
        <f t="shared" si="91"/>
        <v>0</v>
      </c>
      <c r="CN62" s="154">
        <f t="shared" si="91"/>
        <v>0</v>
      </c>
      <c r="CO62" s="154">
        <f t="shared" si="91"/>
        <v>0</v>
      </c>
      <c r="CP62" s="154">
        <f t="shared" si="91"/>
        <v>0</v>
      </c>
      <c r="CQ62" s="154">
        <f t="shared" si="91"/>
        <v>0</v>
      </c>
      <c r="CR62" s="154">
        <f t="shared" si="91"/>
        <v>0</v>
      </c>
      <c r="CS62" s="154">
        <f t="shared" si="91"/>
        <v>0</v>
      </c>
      <c r="CT62" s="154">
        <f t="shared" si="91"/>
        <v>0</v>
      </c>
      <c r="CU62" s="154">
        <f t="shared" si="91"/>
        <v>0</v>
      </c>
      <c r="CV62" s="154">
        <f t="shared" si="91"/>
        <v>0</v>
      </c>
      <c r="CW62" s="149">
        <f t="shared" si="91"/>
        <v>0</v>
      </c>
      <c r="CX62" s="155">
        <f t="shared" si="91"/>
        <v>0</v>
      </c>
      <c r="CY62" s="154">
        <f t="shared" si="91"/>
        <v>0</v>
      </c>
      <c r="CZ62" s="154">
        <f t="shared" si="91"/>
        <v>0</v>
      </c>
      <c r="DA62" s="154">
        <f t="shared" si="91"/>
        <v>0</v>
      </c>
      <c r="DB62" s="154">
        <f t="shared" ref="DB62:EG62" si="92">SUM(DB7:DB59)</f>
        <v>0</v>
      </c>
      <c r="DC62" s="154">
        <f t="shared" si="92"/>
        <v>0</v>
      </c>
      <c r="DD62" s="154">
        <f t="shared" si="92"/>
        <v>0</v>
      </c>
      <c r="DE62" s="154">
        <f t="shared" si="92"/>
        <v>0</v>
      </c>
      <c r="DF62" s="154">
        <f t="shared" si="92"/>
        <v>0</v>
      </c>
      <c r="DG62" s="154">
        <f t="shared" si="92"/>
        <v>0</v>
      </c>
      <c r="DH62" s="154">
        <f t="shared" si="92"/>
        <v>0</v>
      </c>
      <c r="DI62" s="149">
        <f t="shared" si="92"/>
        <v>0</v>
      </c>
      <c r="DJ62" s="155">
        <f t="shared" si="92"/>
        <v>0</v>
      </c>
      <c r="DK62" s="154">
        <f t="shared" si="92"/>
        <v>0</v>
      </c>
      <c r="DL62" s="154">
        <f t="shared" si="92"/>
        <v>0</v>
      </c>
      <c r="DM62" s="154">
        <f t="shared" si="92"/>
        <v>0</v>
      </c>
      <c r="DN62" s="154">
        <f t="shared" si="92"/>
        <v>0</v>
      </c>
      <c r="DO62" s="154">
        <f t="shared" si="92"/>
        <v>0</v>
      </c>
      <c r="DP62" s="154">
        <f t="shared" si="92"/>
        <v>0</v>
      </c>
      <c r="DQ62" s="154">
        <f t="shared" si="92"/>
        <v>0</v>
      </c>
      <c r="DR62" s="154">
        <f t="shared" si="92"/>
        <v>0</v>
      </c>
      <c r="DS62" s="154">
        <f t="shared" si="92"/>
        <v>0</v>
      </c>
      <c r="DT62" s="154">
        <f t="shared" si="92"/>
        <v>0</v>
      </c>
      <c r="DU62" s="149">
        <f t="shared" si="92"/>
        <v>0</v>
      </c>
      <c r="DV62" s="155">
        <f t="shared" si="92"/>
        <v>0</v>
      </c>
      <c r="DW62" s="154">
        <f t="shared" si="92"/>
        <v>0</v>
      </c>
      <c r="DX62" s="154">
        <f t="shared" si="92"/>
        <v>0</v>
      </c>
      <c r="DY62" s="154">
        <f t="shared" si="92"/>
        <v>0</v>
      </c>
      <c r="DZ62" s="154">
        <f t="shared" si="92"/>
        <v>0</v>
      </c>
      <c r="EA62" s="154">
        <f t="shared" si="92"/>
        <v>0</v>
      </c>
      <c r="EB62" s="154">
        <f t="shared" si="92"/>
        <v>0</v>
      </c>
      <c r="EC62" s="154">
        <f t="shared" si="92"/>
        <v>0</v>
      </c>
      <c r="ED62" s="154">
        <f t="shared" si="92"/>
        <v>0</v>
      </c>
      <c r="EE62" s="154">
        <f t="shared" si="92"/>
        <v>0</v>
      </c>
      <c r="EF62" s="154">
        <f t="shared" si="92"/>
        <v>0</v>
      </c>
      <c r="EG62" s="149">
        <f t="shared" si="92"/>
        <v>0</v>
      </c>
      <c r="EH62" s="155">
        <f t="shared" ref="EH62:FQ62" si="93">SUM(EH7:EH59)</f>
        <v>0</v>
      </c>
      <c r="EI62" s="154">
        <f t="shared" si="93"/>
        <v>0</v>
      </c>
      <c r="EJ62" s="154">
        <f t="shared" si="93"/>
        <v>0</v>
      </c>
      <c r="EK62" s="154">
        <f t="shared" si="93"/>
        <v>0</v>
      </c>
      <c r="EL62" s="154">
        <f t="shared" si="93"/>
        <v>0</v>
      </c>
      <c r="EM62" s="154">
        <f t="shared" si="93"/>
        <v>0</v>
      </c>
      <c r="EN62" s="154">
        <f t="shared" si="93"/>
        <v>0</v>
      </c>
      <c r="EO62" s="154">
        <f t="shared" si="93"/>
        <v>0</v>
      </c>
      <c r="EP62" s="154">
        <f t="shared" si="93"/>
        <v>0</v>
      </c>
      <c r="EQ62" s="154">
        <f t="shared" si="93"/>
        <v>0</v>
      </c>
      <c r="ER62" s="154">
        <f t="shared" si="93"/>
        <v>0</v>
      </c>
      <c r="ES62" s="149">
        <f t="shared" si="93"/>
        <v>0</v>
      </c>
      <c r="ET62" s="155">
        <f t="shared" si="93"/>
        <v>0</v>
      </c>
      <c r="EU62" s="154">
        <f t="shared" si="93"/>
        <v>0</v>
      </c>
      <c r="EV62" s="154">
        <f t="shared" si="93"/>
        <v>0</v>
      </c>
      <c r="EW62" s="154">
        <f t="shared" si="93"/>
        <v>0</v>
      </c>
      <c r="EX62" s="154">
        <f t="shared" si="93"/>
        <v>0</v>
      </c>
      <c r="EY62" s="154">
        <f t="shared" si="93"/>
        <v>0</v>
      </c>
      <c r="EZ62" s="154">
        <f t="shared" si="93"/>
        <v>0</v>
      </c>
      <c r="FA62" s="154">
        <f t="shared" si="93"/>
        <v>0</v>
      </c>
      <c r="FB62" s="154">
        <f t="shared" si="93"/>
        <v>0</v>
      </c>
      <c r="FC62" s="154">
        <f t="shared" si="93"/>
        <v>0</v>
      </c>
      <c r="FD62" s="154">
        <f t="shared" si="93"/>
        <v>0</v>
      </c>
      <c r="FE62" s="149">
        <f t="shared" si="93"/>
        <v>0</v>
      </c>
      <c r="FF62" s="155">
        <f t="shared" si="93"/>
        <v>0</v>
      </c>
      <c r="FG62" s="154">
        <f t="shared" si="93"/>
        <v>0</v>
      </c>
      <c r="FH62" s="154">
        <f t="shared" si="93"/>
        <v>0</v>
      </c>
      <c r="FI62" s="154">
        <f t="shared" si="93"/>
        <v>0</v>
      </c>
      <c r="FJ62" s="154">
        <f t="shared" si="93"/>
        <v>0</v>
      </c>
      <c r="FK62" s="154">
        <f t="shared" si="93"/>
        <v>0</v>
      </c>
      <c r="FL62" s="154">
        <f t="shared" si="93"/>
        <v>0</v>
      </c>
      <c r="FM62" s="154">
        <f t="shared" si="93"/>
        <v>0</v>
      </c>
      <c r="FN62" s="154">
        <f t="shared" si="93"/>
        <v>0</v>
      </c>
      <c r="FO62" s="154">
        <f t="shared" si="93"/>
        <v>0</v>
      </c>
      <c r="FP62" s="154">
        <f t="shared" si="93"/>
        <v>0</v>
      </c>
      <c r="FQ62" s="149">
        <f t="shared" si="93"/>
        <v>0</v>
      </c>
    </row>
    <row r="63" spans="1:173" ht="12.75" customHeight="1" x14ac:dyDescent="0.2">
      <c r="B63" s="31"/>
      <c r="C63" s="63"/>
      <c r="D63" s="180"/>
      <c r="E63" s="60"/>
      <c r="F63" s="60"/>
      <c r="G63" s="5"/>
      <c r="H63" s="30" t="s">
        <v>2</v>
      </c>
      <c r="I63" s="30"/>
      <c r="J63" s="30"/>
      <c r="K63" s="30"/>
      <c r="L63" s="30"/>
      <c r="M63" s="30"/>
      <c r="N63" s="46"/>
      <c r="O63" s="145"/>
      <c r="P63" s="151"/>
      <c r="Q63" s="73"/>
      <c r="R63" s="66"/>
      <c r="S63" s="66"/>
      <c r="T63" s="66"/>
      <c r="U63" s="66"/>
      <c r="V63" s="66"/>
      <c r="W63" s="164"/>
      <c r="X63" s="165"/>
      <c r="Y63" s="164"/>
      <c r="Z63" s="164"/>
      <c r="AA63" s="165"/>
      <c r="AB63" s="77"/>
      <c r="AC63" s="78"/>
      <c r="AD63" s="78"/>
      <c r="AE63" s="78"/>
      <c r="AF63" s="78"/>
      <c r="AG63" s="73"/>
      <c r="AH63" s="164"/>
      <c r="AI63" s="169"/>
      <c r="AJ63" s="169"/>
      <c r="AK63" s="169"/>
      <c r="AL63" s="170"/>
      <c r="AM63" s="73"/>
      <c r="AN63" s="126"/>
      <c r="AP63" s="345"/>
      <c r="AQ63" s="346"/>
      <c r="AR63" s="346"/>
      <c r="AS63" s="346"/>
      <c r="AT63" s="346"/>
      <c r="AU63" s="346"/>
      <c r="AV63" s="346"/>
      <c r="AW63" s="346"/>
      <c r="AX63" s="346"/>
      <c r="AY63" s="346"/>
      <c r="AZ63" s="346"/>
      <c r="BA63" s="347"/>
      <c r="BB63" s="348"/>
      <c r="BC63" s="349"/>
      <c r="BD63" s="349"/>
      <c r="BE63" s="349"/>
      <c r="BF63" s="349"/>
      <c r="BG63" s="349"/>
      <c r="BH63" s="349"/>
      <c r="BI63" s="349"/>
      <c r="BJ63" s="349"/>
      <c r="BK63" s="349"/>
      <c r="BL63" s="349"/>
      <c r="BM63" s="350"/>
      <c r="BN63" s="348"/>
      <c r="BO63" s="349"/>
      <c r="BP63" s="349"/>
      <c r="BQ63" s="349"/>
      <c r="BR63" s="349"/>
      <c r="BS63" s="349"/>
      <c r="BT63" s="349"/>
      <c r="BU63" s="349"/>
      <c r="BV63" s="349"/>
      <c r="BW63" s="349"/>
      <c r="BX63" s="349"/>
      <c r="BY63" s="350"/>
      <c r="BZ63" s="348"/>
      <c r="CA63" s="349"/>
      <c r="CB63" s="349"/>
      <c r="CC63" s="349"/>
      <c r="CD63" s="349"/>
      <c r="CE63" s="349"/>
      <c r="CF63" s="349"/>
      <c r="CG63" s="349"/>
      <c r="CH63" s="349"/>
      <c r="CI63" s="349"/>
      <c r="CJ63" s="349"/>
      <c r="CK63" s="350"/>
      <c r="CL63" s="348"/>
      <c r="CM63" s="349"/>
      <c r="CN63" s="349"/>
      <c r="CO63" s="349"/>
      <c r="CP63" s="349"/>
      <c r="CQ63" s="349"/>
      <c r="CR63" s="349"/>
      <c r="CS63" s="349"/>
      <c r="CT63" s="349"/>
      <c r="CU63" s="349"/>
      <c r="CV63" s="349"/>
      <c r="CW63" s="350"/>
      <c r="CX63" s="348"/>
      <c r="CY63" s="349"/>
      <c r="CZ63" s="349"/>
      <c r="DA63" s="349"/>
      <c r="DB63" s="349"/>
      <c r="DC63" s="349"/>
      <c r="DD63" s="349"/>
      <c r="DE63" s="349"/>
      <c r="DF63" s="349"/>
      <c r="DG63" s="349"/>
      <c r="DH63" s="349"/>
      <c r="DI63" s="350"/>
    </row>
    <row r="64" spans="1:173" ht="26.1" customHeight="1" x14ac:dyDescent="0.2">
      <c r="B64" s="47" t="s">
        <v>44</v>
      </c>
      <c r="C64" s="48" t="s">
        <v>395</v>
      </c>
      <c r="D64" s="232"/>
      <c r="E64" s="232"/>
      <c r="F64" s="232"/>
      <c r="G64" s="232"/>
      <c r="H64" s="21"/>
      <c r="I64" s="21"/>
      <c r="J64" s="21"/>
      <c r="K64" s="21"/>
      <c r="L64" s="21"/>
      <c r="M64" s="21"/>
      <c r="N64" s="21"/>
      <c r="O64" s="21"/>
      <c r="P64" s="21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93">
        <f>33.3*$C$65</f>
        <v>0</v>
      </c>
      <c r="AC64" s="93">
        <f>33.3*$C$65</f>
        <v>0</v>
      </c>
      <c r="AD64" s="93">
        <f>33.3*$C$65</f>
        <v>0</v>
      </c>
      <c r="AE64" s="93">
        <f>33.3*$C$65</f>
        <v>0</v>
      </c>
      <c r="AF64" s="93">
        <f>33.3*$C$65</f>
        <v>0</v>
      </c>
      <c r="AG64" s="89">
        <f>3400*$C$65^(2/3)</f>
        <v>0</v>
      </c>
      <c r="AH64" s="93"/>
      <c r="AI64" s="93"/>
      <c r="AJ64" s="93"/>
      <c r="AK64" s="93"/>
      <c r="AL64" s="93"/>
      <c r="AM64" s="318"/>
      <c r="AO64" s="126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289"/>
      <c r="BB64" s="289"/>
      <c r="BC64" s="289"/>
      <c r="BD64" s="289"/>
      <c r="BE64" s="289"/>
      <c r="BF64" s="289"/>
      <c r="BG64" s="289"/>
      <c r="BH64" s="289"/>
      <c r="BI64" s="289"/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/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289"/>
      <c r="CH64" s="289"/>
      <c r="CI64" s="289"/>
      <c r="CJ64" s="289"/>
      <c r="CK64" s="289"/>
      <c r="CL64" s="289"/>
      <c r="CM64" s="289"/>
      <c r="CN64" s="289"/>
      <c r="CO64" s="289"/>
      <c r="CP64" s="289"/>
      <c r="CQ64" s="289"/>
      <c r="CR64" s="289"/>
      <c r="CS64" s="289"/>
      <c r="CT64" s="289"/>
      <c r="CU64" s="289"/>
      <c r="CV64" s="289"/>
      <c r="CW64" s="289"/>
      <c r="CX64" s="289"/>
      <c r="CY64" s="289"/>
      <c r="CZ64" s="289"/>
      <c r="DA64" s="289"/>
      <c r="DB64" s="289"/>
      <c r="DC64" s="289"/>
      <c r="DD64" s="289"/>
      <c r="DE64" s="289"/>
      <c r="DF64" s="289"/>
      <c r="DG64" s="289"/>
      <c r="DH64" s="289"/>
      <c r="DI64" s="289"/>
    </row>
    <row r="65" spans="2:39" ht="12.75" customHeight="1" thickBot="1" x14ac:dyDescent="0.25">
      <c r="B65" s="49"/>
      <c r="C65" s="50">
        <f>EMISSIONS_1!C65</f>
        <v>0</v>
      </c>
      <c r="D65" s="233"/>
      <c r="E65" s="233"/>
      <c r="F65" s="233"/>
      <c r="G65" s="233"/>
      <c r="H65" s="51"/>
      <c r="I65" s="51"/>
      <c r="J65" s="51"/>
      <c r="K65" s="51"/>
      <c r="L65" s="51"/>
      <c r="M65" s="51"/>
      <c r="N65" s="51"/>
      <c r="O65" s="51"/>
      <c r="P65" s="5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2"/>
      <c r="AC65" s="133"/>
      <c r="AD65" s="134"/>
      <c r="AE65" s="133"/>
      <c r="AF65" s="134"/>
      <c r="AG65" s="133"/>
      <c r="AH65" s="168"/>
      <c r="AI65" s="168"/>
      <c r="AJ65" s="386"/>
      <c r="AK65" s="386"/>
      <c r="AL65" s="387"/>
      <c r="AM65" s="319"/>
    </row>
    <row r="66" spans="2:39" ht="12.75" customHeight="1" thickTop="1" x14ac:dyDescent="0.2">
      <c r="B66" s="52"/>
      <c r="C66" s="8"/>
      <c r="D66" s="8"/>
      <c r="E66" s="8"/>
      <c r="F66" s="8"/>
      <c r="G66" s="8"/>
      <c r="H66" s="5"/>
      <c r="I66" s="5"/>
      <c r="J66" s="5"/>
      <c r="K66" s="5"/>
      <c r="L66" s="5"/>
      <c r="M66" s="5"/>
      <c r="N66" s="5"/>
      <c r="O66" s="124"/>
      <c r="P66" s="124"/>
      <c r="Q66" s="135"/>
      <c r="R66" s="135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7"/>
      <c r="AD66" s="137"/>
      <c r="AE66" s="10"/>
      <c r="AF66" s="10"/>
      <c r="AG66" s="10"/>
      <c r="AH66" s="10"/>
      <c r="AI66" s="10"/>
      <c r="AJ66" s="385"/>
      <c r="AK66" s="385"/>
      <c r="AL66" s="385"/>
      <c r="AM66" s="137"/>
    </row>
    <row r="67" spans="2:39" ht="12.75" customHeight="1" x14ac:dyDescent="0.2">
      <c r="B67" s="52"/>
      <c r="C67" s="8"/>
      <c r="D67" s="8"/>
      <c r="E67" s="8"/>
      <c r="F67" s="8"/>
      <c r="G67" s="8"/>
      <c r="H67" s="5"/>
      <c r="I67" s="5"/>
      <c r="J67" s="5"/>
      <c r="K67" s="5"/>
      <c r="L67" s="5"/>
      <c r="M67" s="5"/>
      <c r="N67" s="5"/>
      <c r="O67" s="9"/>
      <c r="P67" s="9"/>
      <c r="Q67" s="5"/>
      <c r="S67" s="8"/>
      <c r="T67" s="8"/>
      <c r="U67" s="8"/>
      <c r="V67" s="8"/>
      <c r="W67" s="8"/>
      <c r="X67" s="8"/>
      <c r="Y67" s="8"/>
      <c r="Z67" s="8"/>
      <c r="AA67" s="8"/>
      <c r="AB67" s="8"/>
      <c r="AC67" s="10"/>
      <c r="AD67" s="10"/>
      <c r="AE67" s="10"/>
      <c r="AF67" s="10"/>
      <c r="AG67" s="10"/>
      <c r="AH67" s="10"/>
      <c r="AI67" s="10"/>
      <c r="AJ67" s="385"/>
      <c r="AK67" s="385"/>
      <c r="AL67" s="385"/>
      <c r="AM67" s="137"/>
    </row>
    <row r="68" spans="2:39" ht="12.75" customHeight="1" x14ac:dyDescent="0.2">
      <c r="B68" s="1"/>
      <c r="C68" s="1"/>
      <c r="D68" s="1"/>
      <c r="E68" s="1"/>
      <c r="F68" s="1"/>
      <c r="G68" s="178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78"/>
      <c r="AK68" s="178"/>
      <c r="AL68" s="178"/>
      <c r="AM68" s="136"/>
    </row>
    <row r="69" spans="2:39" ht="12.75" customHeight="1" x14ac:dyDescent="0.2">
      <c r="B69" s="1"/>
      <c r="C69" s="1"/>
      <c r="D69" s="1"/>
      <c r="E69" s="1"/>
      <c r="F69" s="1"/>
      <c r="G69" s="178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78"/>
      <c r="AK69" s="178"/>
      <c r="AL69" s="178"/>
      <c r="AM69" s="136"/>
    </row>
    <row r="70" spans="2:39" ht="12.75" customHeight="1" x14ac:dyDescent="0.2">
      <c r="B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78"/>
      <c r="AK70" s="178"/>
      <c r="AL70" s="178"/>
      <c r="AM70" s="136"/>
    </row>
    <row r="71" spans="2:39" ht="12.75" customHeight="1" x14ac:dyDescent="0.2">
      <c r="B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78"/>
      <c r="AK71" s="178"/>
      <c r="AL71" s="178"/>
      <c r="AM71" s="73"/>
    </row>
    <row r="72" spans="2:39" ht="12.75" customHeight="1" x14ac:dyDescent="0.2">
      <c r="B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78"/>
      <c r="AK72" s="178"/>
      <c r="AL72" s="178"/>
      <c r="AM72" s="73"/>
    </row>
    <row r="73" spans="2:39" ht="12.75" customHeight="1" x14ac:dyDescent="0.2">
      <c r="B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78"/>
      <c r="AK73" s="178"/>
      <c r="AL73" s="178"/>
      <c r="AM73" s="73"/>
    </row>
    <row r="74" spans="2:39" ht="12.75" customHeight="1" x14ac:dyDescent="0.2">
      <c r="B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78"/>
      <c r="AK74" s="178"/>
      <c r="AL74" s="178"/>
      <c r="AM74" s="73"/>
    </row>
    <row r="75" spans="2:39" ht="12.75" customHeight="1" x14ac:dyDescent="0.2">
      <c r="B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78"/>
      <c r="AK75" s="178"/>
      <c r="AL75" s="178"/>
      <c r="AM75" s="136"/>
    </row>
    <row r="76" spans="2:39" ht="12.75" customHeight="1" x14ac:dyDescent="0.2">
      <c r="B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78"/>
      <c r="AK76" s="178"/>
      <c r="AL76" s="178"/>
      <c r="AM76" s="136"/>
    </row>
    <row r="77" spans="2:39" ht="12.75" customHeight="1" x14ac:dyDescent="0.2">
      <c r="B77" s="1"/>
      <c r="C77" s="1"/>
      <c r="D77" s="1"/>
      <c r="E77" s="1"/>
      <c r="F77" s="1"/>
      <c r="G77" s="178"/>
      <c r="H77" s="1"/>
      <c r="I77" s="178"/>
      <c r="J77" s="178"/>
      <c r="K77" s="178"/>
      <c r="L77" s="178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78"/>
      <c r="AK77" s="178"/>
      <c r="AL77" s="178"/>
      <c r="AM77" s="136"/>
    </row>
    <row r="78" spans="2:39" ht="12.75" customHeight="1" x14ac:dyDescent="0.2">
      <c r="B78" s="1"/>
      <c r="C78" s="1"/>
      <c r="D78" s="1"/>
      <c r="E78" s="1"/>
      <c r="F78" s="1"/>
      <c r="G78" s="178"/>
      <c r="H78" s="1"/>
      <c r="I78" s="178"/>
      <c r="J78" s="178"/>
      <c r="K78" s="178"/>
      <c r="L78" s="178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78"/>
      <c r="AK78" s="178"/>
      <c r="AL78" s="178"/>
      <c r="AM78" s="136"/>
    </row>
    <row r="79" spans="2:39" ht="12.75" customHeight="1" x14ac:dyDescent="0.2">
      <c r="B79" s="1"/>
      <c r="C79" s="1"/>
      <c r="D79" s="1"/>
      <c r="E79" s="1"/>
      <c r="F79" s="1"/>
      <c r="G79" s="178"/>
      <c r="H79" s="1"/>
      <c r="I79" s="178"/>
      <c r="J79" s="178"/>
      <c r="K79" s="178"/>
      <c r="L79" s="178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78"/>
      <c r="AK79" s="178"/>
      <c r="AL79" s="178"/>
      <c r="AM79" s="136"/>
    </row>
    <row r="80" spans="2:39" ht="12.75" customHeight="1" x14ac:dyDescent="0.2">
      <c r="B80" s="1"/>
      <c r="C80" s="1"/>
      <c r="D80" s="1"/>
      <c r="E80" s="1"/>
      <c r="F80" s="1"/>
      <c r="G80" s="178"/>
      <c r="H80" s="1"/>
      <c r="I80" s="178"/>
      <c r="J80" s="178"/>
      <c r="K80" s="178"/>
      <c r="L80" s="178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78"/>
      <c r="AK80" s="178"/>
      <c r="AL80" s="178"/>
      <c r="AM80" s="136"/>
    </row>
    <row r="81" spans="2:39" ht="12.75" customHeight="1" x14ac:dyDescent="0.2">
      <c r="B81" s="1"/>
      <c r="C81" s="1"/>
      <c r="D81" s="1"/>
      <c r="E81" s="1"/>
      <c r="F81" s="1"/>
      <c r="G81" s="178"/>
      <c r="H81" s="1"/>
      <c r="I81" s="178"/>
      <c r="J81" s="178"/>
      <c r="K81" s="178"/>
      <c r="L81" s="178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78"/>
      <c r="AK81" s="178"/>
      <c r="AL81" s="178"/>
      <c r="AM81" s="74"/>
    </row>
    <row r="82" spans="2:39" ht="12.75" customHeight="1" x14ac:dyDescent="0.2">
      <c r="B82" s="1"/>
      <c r="C82" s="1"/>
      <c r="D82" s="1"/>
      <c r="E82" s="1"/>
      <c r="F82" s="1"/>
      <c r="G82" s="178"/>
      <c r="H82" s="1"/>
      <c r="I82" s="178"/>
      <c r="J82" s="178"/>
      <c r="K82" s="178"/>
      <c r="L82" s="178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78"/>
      <c r="AK82" s="178"/>
      <c r="AL82" s="178"/>
      <c r="AM82" s="74"/>
    </row>
    <row r="83" spans="2:39" ht="12.75" customHeight="1" x14ac:dyDescent="0.2">
      <c r="B83" s="1"/>
      <c r="C83" s="1"/>
      <c r="D83" s="1"/>
      <c r="E83" s="1"/>
      <c r="F83" s="1"/>
      <c r="G83" s="178"/>
      <c r="H83" s="1"/>
      <c r="I83" s="178"/>
      <c r="J83" s="178"/>
      <c r="K83" s="178"/>
      <c r="L83" s="178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78"/>
      <c r="AK83" s="178"/>
      <c r="AL83" s="178"/>
      <c r="AM83" s="74"/>
    </row>
    <row r="84" spans="2:39" ht="12.75" customHeight="1" x14ac:dyDescent="0.2">
      <c r="B84" s="1"/>
      <c r="C84" s="1"/>
      <c r="D84" s="1"/>
      <c r="E84" s="1"/>
      <c r="F84" s="1"/>
      <c r="G84" s="178"/>
      <c r="H84" s="1"/>
      <c r="I84" s="178"/>
      <c r="J84" s="178"/>
      <c r="K84" s="178"/>
      <c r="L84" s="178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78"/>
      <c r="AK84" s="178"/>
      <c r="AL84" s="178"/>
      <c r="AM84" s="74"/>
    </row>
    <row r="85" spans="2:39" ht="12.75" customHeight="1" x14ac:dyDescent="0.2">
      <c r="B85" s="1"/>
      <c r="C85" s="1"/>
      <c r="D85" s="1"/>
      <c r="E85" s="1"/>
      <c r="F85" s="1"/>
      <c r="G85" s="178"/>
      <c r="H85" s="1"/>
      <c r="I85" s="178"/>
      <c r="J85" s="178"/>
      <c r="K85" s="178"/>
      <c r="L85" s="178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78"/>
      <c r="AK85" s="178"/>
      <c r="AL85" s="178"/>
      <c r="AM85" s="74"/>
    </row>
    <row r="86" spans="2:39" ht="12.75" customHeight="1" x14ac:dyDescent="0.2">
      <c r="B86" s="1"/>
      <c r="C86" s="1"/>
      <c r="D86" s="1"/>
      <c r="E86" s="1"/>
      <c r="F86" s="1"/>
      <c r="G86" s="178"/>
      <c r="H86" s="1"/>
      <c r="I86" s="178"/>
      <c r="J86" s="178"/>
      <c r="K86" s="178"/>
      <c r="L86" s="178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78"/>
      <c r="AK86" s="178"/>
      <c r="AL86" s="178"/>
      <c r="AM86" s="74"/>
    </row>
    <row r="87" spans="2:39" ht="12.75" customHeight="1" x14ac:dyDescent="0.2">
      <c r="B87" s="1"/>
      <c r="C87" s="1"/>
      <c r="D87" s="1"/>
      <c r="E87" s="1"/>
      <c r="F87" s="1"/>
      <c r="G87" s="178"/>
      <c r="H87" s="1"/>
      <c r="I87" s="178"/>
      <c r="J87" s="178"/>
      <c r="K87" s="178"/>
      <c r="L87" s="178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78"/>
      <c r="AK87" s="178"/>
      <c r="AL87" s="178"/>
      <c r="AM87" s="74"/>
    </row>
    <row r="88" spans="2:39" ht="12.75" customHeight="1" x14ac:dyDescent="0.2">
      <c r="B88" s="1"/>
      <c r="C88" s="1"/>
      <c r="D88" s="1"/>
      <c r="E88" s="1"/>
      <c r="F88" s="1"/>
      <c r="G88" s="178"/>
      <c r="H88" s="1"/>
      <c r="I88" s="178"/>
      <c r="J88" s="178"/>
      <c r="K88" s="178"/>
      <c r="L88" s="178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78"/>
      <c r="AK88" s="178"/>
      <c r="AL88" s="178"/>
      <c r="AM88" s="74"/>
    </row>
    <row r="89" spans="2:39" ht="12.75" customHeight="1" x14ac:dyDescent="0.2">
      <c r="B89" s="1"/>
      <c r="C89" s="1"/>
      <c r="D89" s="1"/>
      <c r="E89" s="1"/>
      <c r="F89" s="1"/>
      <c r="G89" s="178"/>
      <c r="H89" s="1"/>
      <c r="I89" s="178"/>
      <c r="J89" s="178"/>
      <c r="K89" s="178"/>
      <c r="L89" s="178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78"/>
      <c r="AK89" s="178"/>
      <c r="AL89" s="178"/>
      <c r="AM89" s="74"/>
    </row>
    <row r="90" spans="2:39" ht="12.75" customHeight="1" x14ac:dyDescent="0.2">
      <c r="B90" s="1"/>
      <c r="C90" s="1"/>
      <c r="D90" s="1"/>
      <c r="E90" s="1"/>
      <c r="F90" s="1"/>
      <c r="G90" s="178"/>
      <c r="H90" s="1"/>
      <c r="I90" s="178"/>
      <c r="J90" s="178"/>
      <c r="K90" s="178"/>
      <c r="L90" s="178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78"/>
      <c r="AK90" s="178"/>
      <c r="AL90" s="178"/>
      <c r="AM90" s="74"/>
    </row>
    <row r="91" spans="2:39" ht="12.75" customHeight="1" x14ac:dyDescent="0.2">
      <c r="B91" s="1"/>
      <c r="C91" s="1"/>
      <c r="D91" s="1"/>
      <c r="E91" s="1"/>
      <c r="F91" s="1"/>
      <c r="G91" s="178"/>
      <c r="H91" s="1"/>
      <c r="I91" s="178"/>
      <c r="J91" s="178"/>
      <c r="K91" s="178"/>
      <c r="L91" s="178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78"/>
      <c r="AK91" s="178"/>
      <c r="AL91" s="178"/>
      <c r="AM91" s="74"/>
    </row>
    <row r="92" spans="2:39" ht="12.75" customHeight="1" x14ac:dyDescent="0.2">
      <c r="B92" s="1"/>
      <c r="C92" s="1"/>
      <c r="D92" s="1"/>
      <c r="E92" s="1"/>
      <c r="F92" s="1"/>
      <c r="G92" s="178"/>
      <c r="H92" s="1"/>
      <c r="I92" s="178"/>
      <c r="J92" s="178"/>
      <c r="K92" s="178"/>
      <c r="L92" s="178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78"/>
      <c r="AK92" s="178"/>
      <c r="AL92" s="178"/>
      <c r="AM92" s="74"/>
    </row>
    <row r="93" spans="2:39" ht="12.75" customHeight="1" x14ac:dyDescent="0.2">
      <c r="B93" s="1"/>
      <c r="C93" s="1"/>
      <c r="D93" s="1"/>
      <c r="E93" s="1"/>
      <c r="F93" s="1"/>
      <c r="G93" s="178"/>
      <c r="H93" s="1"/>
      <c r="I93" s="178"/>
      <c r="J93" s="178"/>
      <c r="K93" s="178"/>
      <c r="L93" s="178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78"/>
      <c r="AK93" s="178"/>
      <c r="AL93" s="178"/>
      <c r="AM93" s="74"/>
    </row>
    <row r="94" spans="2:39" ht="12.75" customHeight="1" x14ac:dyDescent="0.2">
      <c r="B94" s="1"/>
      <c r="C94" s="1"/>
      <c r="D94" s="1"/>
      <c r="E94" s="1"/>
      <c r="F94" s="1"/>
      <c r="G94" s="178"/>
      <c r="H94" s="1"/>
      <c r="I94" s="178"/>
      <c r="J94" s="178"/>
      <c r="K94" s="178"/>
      <c r="L94" s="178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78"/>
      <c r="AK94" s="178"/>
      <c r="AL94" s="178"/>
      <c r="AM94" s="74"/>
    </row>
    <row r="95" spans="2:39" ht="12.75" customHeight="1" x14ac:dyDescent="0.2">
      <c r="B95" s="1"/>
      <c r="C95" s="1"/>
      <c r="D95" s="1"/>
      <c r="E95" s="1"/>
      <c r="F95" s="1"/>
      <c r="G95" s="178"/>
      <c r="H95" s="1"/>
      <c r="I95" s="178"/>
      <c r="J95" s="178"/>
      <c r="K95" s="178"/>
      <c r="L95" s="178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78"/>
      <c r="AK95" s="178"/>
      <c r="AL95" s="178"/>
      <c r="AM95" s="74"/>
    </row>
    <row r="96" spans="2:39" ht="12.75" customHeight="1" x14ac:dyDescent="0.2">
      <c r="B96" s="1"/>
      <c r="C96" s="1"/>
      <c r="D96" s="1"/>
      <c r="E96" s="1"/>
      <c r="F96" s="1"/>
      <c r="G96" s="178"/>
      <c r="H96" s="1"/>
      <c r="I96" s="178"/>
      <c r="J96" s="178"/>
      <c r="K96" s="178"/>
      <c r="L96" s="178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78"/>
      <c r="AK96" s="178"/>
      <c r="AL96" s="178"/>
      <c r="AM96" s="74"/>
    </row>
    <row r="97" spans="2:39" ht="12.75" customHeight="1" x14ac:dyDescent="0.2">
      <c r="B97" s="1"/>
      <c r="C97" s="1"/>
      <c r="D97" s="1"/>
      <c r="E97" s="1"/>
      <c r="F97" s="1"/>
      <c r="G97" s="178"/>
      <c r="H97" s="1"/>
      <c r="I97" s="178"/>
      <c r="J97" s="178"/>
      <c r="K97" s="178"/>
      <c r="L97" s="178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78"/>
      <c r="AK97" s="178"/>
      <c r="AL97" s="178"/>
      <c r="AM97" s="74"/>
    </row>
    <row r="98" spans="2:39" ht="12.75" customHeight="1" x14ac:dyDescent="0.2">
      <c r="B98" s="1"/>
      <c r="C98" s="1"/>
      <c r="D98" s="1"/>
      <c r="E98" s="1"/>
      <c r="F98" s="1"/>
      <c r="G98" s="178"/>
      <c r="H98" s="1"/>
      <c r="I98" s="178"/>
      <c r="J98" s="178"/>
      <c r="K98" s="178"/>
      <c r="L98" s="17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78"/>
      <c r="AK98" s="178"/>
      <c r="AL98" s="178"/>
      <c r="AM98" s="74"/>
    </row>
    <row r="99" spans="2:39" ht="12.75" customHeight="1" x14ac:dyDescent="0.2">
      <c r="B99" s="1"/>
      <c r="C99" s="1"/>
      <c r="D99" s="1"/>
      <c r="E99" s="1"/>
      <c r="F99" s="1"/>
      <c r="G99" s="178"/>
      <c r="H99" s="1"/>
      <c r="I99" s="178"/>
      <c r="J99" s="178"/>
      <c r="K99" s="178"/>
      <c r="L99" s="178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78"/>
      <c r="AK99" s="178"/>
      <c r="AL99" s="178"/>
      <c r="AM99" s="74"/>
    </row>
    <row r="100" spans="2:39" ht="12.75" customHeight="1" x14ac:dyDescent="0.2">
      <c r="B100" s="1"/>
      <c r="C100" s="1"/>
      <c r="D100" s="1"/>
      <c r="E100" s="1"/>
      <c r="F100" s="1"/>
      <c r="G100" s="178"/>
      <c r="H100" s="1"/>
      <c r="I100" s="178"/>
      <c r="J100" s="178"/>
      <c r="K100" s="178"/>
      <c r="L100" s="178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78"/>
      <c r="AK100" s="178"/>
      <c r="AL100" s="178"/>
      <c r="AM100" s="74"/>
    </row>
    <row r="101" spans="2:39" ht="12.75" customHeight="1" x14ac:dyDescent="0.2">
      <c r="B101" s="1"/>
      <c r="C101" s="1"/>
      <c r="D101" s="1"/>
      <c r="E101" s="1"/>
      <c r="F101" s="1"/>
      <c r="G101" s="178"/>
      <c r="H101" s="1"/>
      <c r="I101" s="178"/>
      <c r="J101" s="178"/>
      <c r="K101" s="178"/>
      <c r="L101" s="178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78"/>
      <c r="AK101" s="178"/>
      <c r="AL101" s="178"/>
      <c r="AM101" s="74"/>
    </row>
    <row r="102" spans="2:39" ht="12.75" customHeight="1" x14ac:dyDescent="0.2">
      <c r="B102" s="1"/>
      <c r="C102" s="1"/>
      <c r="D102" s="1"/>
      <c r="E102" s="1"/>
      <c r="F102" s="1"/>
      <c r="G102" s="178"/>
      <c r="H102" s="1"/>
      <c r="I102" s="178"/>
      <c r="J102" s="178"/>
      <c r="K102" s="178"/>
      <c r="L102" s="178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78"/>
      <c r="AK102" s="178"/>
      <c r="AL102" s="178"/>
      <c r="AM102" s="74"/>
    </row>
    <row r="103" spans="2:39" ht="12.75" customHeight="1" x14ac:dyDescent="0.2">
      <c r="B103" s="1"/>
      <c r="C103" s="1"/>
      <c r="D103" s="1"/>
      <c r="E103" s="1"/>
      <c r="F103" s="1"/>
      <c r="G103" s="178"/>
      <c r="H103" s="1"/>
      <c r="I103" s="178"/>
      <c r="J103" s="178"/>
      <c r="K103" s="178"/>
      <c r="L103" s="17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78"/>
      <c r="AK103" s="178"/>
      <c r="AL103" s="178"/>
      <c r="AM103" s="74"/>
    </row>
    <row r="104" spans="2:39" ht="12.75" customHeight="1" x14ac:dyDescent="0.2">
      <c r="B104" s="1"/>
      <c r="C104" s="1"/>
      <c r="D104" s="1"/>
      <c r="E104" s="1"/>
      <c r="F104" s="1"/>
      <c r="G104" s="178"/>
      <c r="H104" s="1"/>
      <c r="I104" s="178"/>
      <c r="J104" s="178"/>
      <c r="K104" s="178"/>
      <c r="L104" s="17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78"/>
      <c r="AK104" s="178"/>
      <c r="AL104" s="178"/>
      <c r="AM104" s="74"/>
    </row>
    <row r="105" spans="2:39" ht="12.75" customHeight="1" x14ac:dyDescent="0.2">
      <c r="B105" s="1"/>
      <c r="C105" s="1"/>
      <c r="D105" s="1"/>
      <c r="E105" s="1"/>
      <c r="F105" s="1"/>
      <c r="G105" s="178"/>
      <c r="H105" s="1"/>
      <c r="I105" s="178"/>
      <c r="J105" s="178"/>
      <c r="K105" s="178"/>
      <c r="L105" s="17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78"/>
      <c r="AK105" s="178"/>
      <c r="AL105" s="178"/>
      <c r="AM105" s="74"/>
    </row>
    <row r="106" spans="2:39" ht="12.75" customHeight="1" x14ac:dyDescent="0.2">
      <c r="B106" s="1"/>
      <c r="C106" s="1"/>
      <c r="D106" s="1"/>
      <c r="E106" s="1"/>
      <c r="F106" s="1"/>
      <c r="G106" s="178"/>
      <c r="H106" s="1"/>
      <c r="I106" s="178"/>
      <c r="J106" s="178"/>
      <c r="K106" s="178"/>
      <c r="L106" s="17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78"/>
      <c r="AK106" s="178"/>
      <c r="AL106" s="178"/>
      <c r="AM106" s="74"/>
    </row>
    <row r="107" spans="2:39" ht="12.75" customHeight="1" x14ac:dyDescent="0.2">
      <c r="B107" s="1"/>
      <c r="C107" s="1"/>
      <c r="D107" s="1"/>
      <c r="E107" s="1"/>
      <c r="F107" s="1"/>
      <c r="G107" s="178"/>
      <c r="H107" s="1"/>
      <c r="I107" s="178"/>
      <c r="J107" s="178"/>
      <c r="K107" s="178"/>
      <c r="L107" s="17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78"/>
      <c r="AK107" s="178"/>
      <c r="AL107" s="178"/>
      <c r="AM107" s="74"/>
    </row>
    <row r="108" spans="2:39" ht="12.75" customHeight="1" x14ac:dyDescent="0.2">
      <c r="B108" s="1"/>
      <c r="C108" s="1"/>
      <c r="D108" s="1"/>
      <c r="E108" s="1"/>
      <c r="F108" s="1"/>
      <c r="G108" s="178"/>
      <c r="H108" s="1"/>
      <c r="I108" s="178"/>
      <c r="J108" s="178"/>
      <c r="K108" s="178"/>
      <c r="L108" s="17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78"/>
      <c r="AK108" s="178"/>
      <c r="AL108" s="178"/>
      <c r="AM108" s="74"/>
    </row>
    <row r="109" spans="2:39" ht="12.75" customHeight="1" x14ac:dyDescent="0.2">
      <c r="B109" s="1"/>
      <c r="C109" s="1"/>
      <c r="D109" s="1"/>
      <c r="E109" s="1"/>
      <c r="F109" s="1"/>
      <c r="G109" s="178"/>
      <c r="H109" s="1"/>
      <c r="I109" s="178"/>
      <c r="J109" s="178"/>
      <c r="K109" s="178"/>
      <c r="L109" s="17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78"/>
      <c r="AK109" s="178"/>
      <c r="AL109" s="178"/>
      <c r="AM109" s="74"/>
    </row>
    <row r="110" spans="2:39" ht="12.75" customHeight="1" x14ac:dyDescent="0.2">
      <c r="B110" s="1"/>
      <c r="C110" s="1"/>
      <c r="D110" s="1"/>
      <c r="E110" s="1"/>
      <c r="F110" s="1"/>
      <c r="G110" s="178"/>
      <c r="H110" s="1"/>
      <c r="I110" s="178"/>
      <c r="J110" s="178"/>
      <c r="K110" s="178"/>
      <c r="L110" s="17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78"/>
      <c r="AK110" s="178"/>
      <c r="AL110" s="178"/>
      <c r="AM110" s="74"/>
    </row>
    <row r="111" spans="2:39" ht="12.75" customHeight="1" x14ac:dyDescent="0.2">
      <c r="B111" s="1"/>
      <c r="C111" s="1"/>
      <c r="D111" s="1"/>
      <c r="E111" s="1"/>
      <c r="F111" s="1"/>
      <c r="G111" s="178"/>
      <c r="H111" s="1"/>
      <c r="I111" s="178"/>
      <c r="J111" s="178"/>
      <c r="K111" s="178"/>
      <c r="L111" s="17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78"/>
      <c r="AK111" s="178"/>
      <c r="AL111" s="178"/>
      <c r="AM111" s="74"/>
    </row>
    <row r="112" spans="2:39" ht="12.75" customHeight="1" x14ac:dyDescent="0.2">
      <c r="B112" s="1"/>
      <c r="C112" s="1"/>
      <c r="D112" s="1"/>
      <c r="E112" s="1"/>
      <c r="F112" s="1"/>
      <c r="G112" s="178"/>
      <c r="H112" s="1"/>
      <c r="I112" s="178"/>
      <c r="J112" s="178"/>
      <c r="K112" s="178"/>
      <c r="L112" s="17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78"/>
      <c r="AK112" s="178"/>
      <c r="AL112" s="178"/>
      <c r="AM112" s="74"/>
    </row>
    <row r="113" spans="2:40" ht="12.75" customHeight="1" x14ac:dyDescent="0.2">
      <c r="B113" s="1"/>
      <c r="C113" s="1"/>
      <c r="D113" s="1"/>
      <c r="E113" s="1"/>
      <c r="F113" s="1"/>
      <c r="G113" s="178"/>
      <c r="H113" s="1"/>
      <c r="I113" s="178"/>
      <c r="J113" s="178"/>
      <c r="K113" s="178"/>
      <c r="L113" s="17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78"/>
      <c r="AK113" s="178"/>
      <c r="AL113" s="178"/>
      <c r="AM113" s="74"/>
    </row>
    <row r="114" spans="2:40" ht="12.75" customHeight="1" x14ac:dyDescent="0.2">
      <c r="B114" s="1"/>
      <c r="C114" s="1"/>
      <c r="D114" s="1"/>
      <c r="E114" s="1"/>
      <c r="F114" s="1"/>
      <c r="G114" s="178"/>
      <c r="H114" s="1"/>
      <c r="I114" s="178"/>
      <c r="J114" s="178"/>
      <c r="K114" s="178"/>
      <c r="L114" s="17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78"/>
      <c r="AK114" s="178"/>
      <c r="AL114" s="178"/>
      <c r="AM114" s="74"/>
    </row>
    <row r="115" spans="2:40" ht="12.75" customHeight="1" x14ac:dyDescent="0.2">
      <c r="B115" s="1"/>
      <c r="C115" s="1"/>
      <c r="D115" s="1"/>
      <c r="E115" s="1"/>
      <c r="F115" s="1"/>
      <c r="G115" s="178"/>
      <c r="H115" s="1"/>
      <c r="I115" s="178"/>
      <c r="J115" s="178"/>
      <c r="K115" s="178"/>
      <c r="L115" s="17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78"/>
      <c r="AK115" s="178"/>
      <c r="AL115" s="178"/>
      <c r="AM115" s="74"/>
    </row>
    <row r="116" spans="2:40" ht="12.75" customHeight="1" x14ac:dyDescent="0.2">
      <c r="B116" s="1"/>
      <c r="C116" s="1"/>
      <c r="D116" s="1"/>
      <c r="E116" s="1"/>
      <c r="F116" s="1"/>
      <c r="G116" s="178"/>
      <c r="H116" s="1"/>
      <c r="I116" s="178"/>
      <c r="J116" s="178"/>
      <c r="K116" s="178"/>
      <c r="L116" s="17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78"/>
      <c r="AK116" s="178"/>
      <c r="AL116" s="178"/>
      <c r="AM116" s="74"/>
    </row>
    <row r="117" spans="2:40" ht="12.75" customHeight="1" x14ac:dyDescent="0.2">
      <c r="B117" s="1"/>
      <c r="C117" s="1"/>
      <c r="D117" s="1"/>
      <c r="E117" s="1"/>
      <c r="F117" s="1"/>
      <c r="G117" s="178"/>
      <c r="H117" s="1"/>
      <c r="I117" s="178"/>
      <c r="J117" s="178"/>
      <c r="K117" s="178"/>
      <c r="L117" s="17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78"/>
      <c r="AK117" s="178"/>
      <c r="AL117" s="178"/>
      <c r="AM117" s="74"/>
    </row>
    <row r="118" spans="2:40" ht="12.75" customHeight="1" x14ac:dyDescent="0.2">
      <c r="B118" s="1"/>
      <c r="C118" s="1"/>
      <c r="D118" s="1"/>
      <c r="E118" s="1"/>
      <c r="F118" s="1"/>
      <c r="G118" s="178"/>
      <c r="H118" s="1"/>
      <c r="I118" s="178"/>
      <c r="J118" s="178"/>
      <c r="K118" s="178"/>
      <c r="L118" s="17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78"/>
      <c r="AK118" s="178"/>
      <c r="AL118" s="178"/>
      <c r="AM118" s="73"/>
    </row>
    <row r="119" spans="2:40" ht="12.75" customHeight="1" x14ac:dyDescent="0.2">
      <c r="B119" s="1"/>
      <c r="C119" s="1"/>
      <c r="D119" s="1"/>
      <c r="E119" s="1"/>
      <c r="F119" s="1"/>
      <c r="G119" s="178"/>
      <c r="H119" s="1"/>
      <c r="I119" s="178"/>
      <c r="J119" s="178"/>
      <c r="K119" s="178"/>
      <c r="L119" s="17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78"/>
      <c r="AK119" s="178"/>
      <c r="AL119" s="178"/>
      <c r="AM119" s="136"/>
    </row>
    <row r="120" spans="2:40" ht="12.75" customHeight="1" x14ac:dyDescent="0.2">
      <c r="B120" s="1"/>
      <c r="C120" s="1"/>
      <c r="D120" s="1"/>
      <c r="E120" s="1"/>
      <c r="F120" s="1"/>
      <c r="G120" s="178"/>
      <c r="H120" s="1"/>
      <c r="I120" s="178"/>
      <c r="J120" s="178"/>
      <c r="K120" s="178"/>
      <c r="L120" s="17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78"/>
      <c r="AK120" s="178"/>
      <c r="AL120" s="178"/>
      <c r="AM120" s="136"/>
    </row>
    <row r="121" spans="2:40" ht="12.75" customHeight="1" x14ac:dyDescent="0.2">
      <c r="B121" s="1"/>
      <c r="C121" s="1"/>
      <c r="D121" s="1"/>
      <c r="E121" s="1"/>
      <c r="F121" s="1"/>
      <c r="G121" s="178"/>
      <c r="H121" s="1"/>
      <c r="I121" s="178"/>
      <c r="J121" s="178"/>
      <c r="K121" s="178"/>
      <c r="L121" s="17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78"/>
      <c r="AK121" s="178"/>
      <c r="AL121" s="178"/>
      <c r="AM121" s="136"/>
    </row>
    <row r="122" spans="2:40" ht="12.75" customHeight="1" x14ac:dyDescent="0.2">
      <c r="B122" s="1"/>
      <c r="C122" s="1"/>
      <c r="D122" s="1"/>
      <c r="E122" s="1"/>
      <c r="F122" s="1"/>
      <c r="G122" s="178"/>
      <c r="H122" s="1"/>
      <c r="I122" s="178"/>
      <c r="J122" s="178"/>
      <c r="K122" s="178"/>
      <c r="L122" s="17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78"/>
      <c r="AK122" s="178"/>
      <c r="AL122" s="178"/>
      <c r="AM122" s="136"/>
    </row>
    <row r="123" spans="2:40" ht="12.75" customHeight="1" x14ac:dyDescent="0.2">
      <c r="B123" s="1"/>
      <c r="C123" s="1"/>
      <c r="D123" s="1"/>
      <c r="E123" s="1"/>
      <c r="F123" s="1"/>
      <c r="G123" s="178"/>
      <c r="H123" s="1"/>
      <c r="I123" s="178"/>
      <c r="J123" s="178"/>
      <c r="K123" s="178"/>
      <c r="L123" s="17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78"/>
      <c r="AK123" s="178"/>
      <c r="AL123" s="178"/>
      <c r="AM123" s="136"/>
    </row>
    <row r="124" spans="2:40" ht="12.75" customHeight="1" x14ac:dyDescent="0.2">
      <c r="B124" s="1"/>
      <c r="C124" s="1"/>
      <c r="D124" s="1"/>
      <c r="E124" s="1"/>
      <c r="F124" s="1"/>
      <c r="G124" s="178"/>
      <c r="H124" s="1"/>
      <c r="I124" s="178"/>
      <c r="J124" s="178"/>
      <c r="K124" s="178"/>
      <c r="L124" s="17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78"/>
      <c r="AK124" s="178"/>
      <c r="AL124" s="178"/>
      <c r="AM124" s="136"/>
    </row>
    <row r="125" spans="2:40" ht="12.75" customHeight="1" x14ac:dyDescent="0.2">
      <c r="B125" s="1"/>
      <c r="C125" s="1"/>
      <c r="D125" s="1"/>
      <c r="E125" s="1"/>
      <c r="F125" s="1"/>
      <c r="G125" s="178"/>
      <c r="H125" s="1"/>
      <c r="I125" s="178"/>
      <c r="J125" s="178"/>
      <c r="K125" s="178"/>
      <c r="L125" s="17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78"/>
      <c r="AK125" s="178"/>
      <c r="AL125" s="178"/>
      <c r="AM125" s="136"/>
    </row>
    <row r="126" spans="2:40" ht="12.75" customHeight="1" x14ac:dyDescent="0.2">
      <c r="AM126" s="136"/>
    </row>
    <row r="127" spans="2:40" ht="12.75" customHeight="1" x14ac:dyDescent="0.2">
      <c r="AM127" s="73"/>
      <c r="AN127" s="126"/>
    </row>
    <row r="128" spans="2:40" ht="12.75" customHeight="1" x14ac:dyDescent="0.2">
      <c r="AM128" s="154"/>
    </row>
    <row r="129" spans="39:40" ht="12.75" customHeight="1" x14ac:dyDescent="0.2">
      <c r="AM129" s="73"/>
    </row>
    <row r="130" spans="39:40" ht="12.75" customHeight="1" x14ac:dyDescent="0.2">
      <c r="AM130" s="136"/>
      <c r="AN130" s="126"/>
    </row>
    <row r="131" spans="39:40" ht="12.75" customHeight="1" x14ac:dyDescent="0.2">
      <c r="AM131" s="320"/>
    </row>
    <row r="132" spans="39:40" ht="12.75" customHeight="1" x14ac:dyDescent="0.2">
      <c r="AM132" s="137"/>
    </row>
    <row r="133" spans="39:40" ht="12.75" customHeight="1" x14ac:dyDescent="0.2">
      <c r="AM133" s="137"/>
    </row>
    <row r="139" spans="39:40" ht="12.75" customHeight="1" x14ac:dyDescent="0.2">
      <c r="AN139" s="321"/>
    </row>
    <row r="140" spans="39:40" ht="12.75" customHeight="1" x14ac:dyDescent="0.2">
      <c r="AM140" s="322"/>
      <c r="AN140" s="59"/>
    </row>
    <row r="141" spans="39:40" ht="12.75" customHeight="1" x14ac:dyDescent="0.2">
      <c r="AM141" s="322"/>
      <c r="AN141" s="59"/>
    </row>
    <row r="142" spans="39:40" ht="12.75" customHeight="1" x14ac:dyDescent="0.2">
      <c r="AM142" s="322"/>
      <c r="AN142" s="323"/>
    </row>
    <row r="143" spans="39:40" ht="12.75" customHeight="1" x14ac:dyDescent="0.2">
      <c r="AM143" s="324"/>
    </row>
    <row r="144" spans="39:40" ht="12.75" customHeight="1" x14ac:dyDescent="0.2">
      <c r="AM144" s="136"/>
    </row>
    <row r="145" spans="39:39" ht="12.75" customHeight="1" x14ac:dyDescent="0.2">
      <c r="AM145" s="136"/>
    </row>
    <row r="146" spans="39:39" ht="12.75" customHeight="1" x14ac:dyDescent="0.2">
      <c r="AM146" s="136"/>
    </row>
    <row r="147" spans="39:39" ht="12.75" customHeight="1" x14ac:dyDescent="0.2">
      <c r="AM147" s="136"/>
    </row>
    <row r="148" spans="39:39" ht="12.75" customHeight="1" x14ac:dyDescent="0.2">
      <c r="AM148" s="136"/>
    </row>
    <row r="149" spans="39:39" ht="12.75" customHeight="1" x14ac:dyDescent="0.2">
      <c r="AM149" s="136"/>
    </row>
    <row r="150" spans="39:39" ht="12.75" customHeight="1" x14ac:dyDescent="0.2">
      <c r="AM150" s="136"/>
    </row>
    <row r="151" spans="39:39" ht="12.75" customHeight="1" x14ac:dyDescent="0.2">
      <c r="AM151" s="136"/>
    </row>
    <row r="152" spans="39:39" ht="12.75" customHeight="1" x14ac:dyDescent="0.2">
      <c r="AM152" s="136"/>
    </row>
    <row r="153" spans="39:39" ht="12.75" customHeight="1" x14ac:dyDescent="0.2">
      <c r="AM153" s="136"/>
    </row>
    <row r="154" spans="39:39" ht="12.75" customHeight="1" x14ac:dyDescent="0.2">
      <c r="AM154" s="136"/>
    </row>
    <row r="155" spans="39:39" ht="12.75" customHeight="1" x14ac:dyDescent="0.2">
      <c r="AM155" s="136"/>
    </row>
    <row r="156" spans="39:39" ht="12.75" customHeight="1" x14ac:dyDescent="0.2">
      <c r="AM156" s="136"/>
    </row>
    <row r="157" spans="39:39" ht="12.75" customHeight="1" x14ac:dyDescent="0.2">
      <c r="AM157" s="136"/>
    </row>
    <row r="158" spans="39:39" ht="12.75" customHeight="1" x14ac:dyDescent="0.2">
      <c r="AM158" s="136"/>
    </row>
    <row r="159" spans="39:39" ht="12.75" customHeight="1" x14ac:dyDescent="0.2">
      <c r="AM159" s="136"/>
    </row>
    <row r="160" spans="39:39" ht="12.75" customHeight="1" x14ac:dyDescent="0.2">
      <c r="AM160" s="73"/>
    </row>
    <row r="161" spans="39:40" ht="12.75" customHeight="1" x14ac:dyDescent="0.2">
      <c r="AM161" s="73"/>
    </row>
    <row r="162" spans="39:40" ht="12.75" customHeight="1" x14ac:dyDescent="0.2">
      <c r="AM162" s="73"/>
    </row>
    <row r="163" spans="39:40" ht="12.75" customHeight="1" x14ac:dyDescent="0.2">
      <c r="AM163" s="73"/>
    </row>
    <row r="164" spans="39:40" ht="12.75" customHeight="1" x14ac:dyDescent="0.2">
      <c r="AM164" s="136"/>
    </row>
    <row r="165" spans="39:40" ht="12.75" customHeight="1" x14ac:dyDescent="0.2">
      <c r="AM165" s="136"/>
    </row>
    <row r="166" spans="39:40" ht="12.75" customHeight="1" x14ac:dyDescent="0.2">
      <c r="AM166" s="136"/>
    </row>
    <row r="167" spans="39:40" ht="12.75" customHeight="1" x14ac:dyDescent="0.2">
      <c r="AM167" s="136"/>
    </row>
    <row r="168" spans="39:40" ht="12.75" customHeight="1" x14ac:dyDescent="0.2">
      <c r="AM168" s="136"/>
    </row>
    <row r="169" spans="39:40" ht="12.75" customHeight="1" x14ac:dyDescent="0.2">
      <c r="AM169" s="136"/>
    </row>
    <row r="170" spans="39:40" ht="12.75" customHeight="1" x14ac:dyDescent="0.2">
      <c r="AM170" s="136"/>
    </row>
    <row r="171" spans="39:40" ht="12.75" customHeight="1" x14ac:dyDescent="0.2">
      <c r="AM171" s="136"/>
    </row>
    <row r="172" spans="39:40" ht="12.75" customHeight="1" x14ac:dyDescent="0.2">
      <c r="AM172" s="73"/>
      <c r="AN172" s="126"/>
    </row>
    <row r="173" spans="39:40" ht="12.75" customHeight="1" x14ac:dyDescent="0.2">
      <c r="AM173" s="154"/>
    </row>
    <row r="174" spans="39:40" ht="12.75" customHeight="1" x14ac:dyDescent="0.2">
      <c r="AM174" s="73"/>
    </row>
    <row r="175" spans="39:40" ht="12.75" customHeight="1" x14ac:dyDescent="0.2">
      <c r="AM175" s="136"/>
      <c r="AN175" s="126"/>
    </row>
    <row r="176" spans="39:40" ht="12.75" customHeight="1" x14ac:dyDescent="0.2">
      <c r="AM176" s="320"/>
    </row>
    <row r="177" spans="39:39" ht="12.75" customHeight="1" x14ac:dyDescent="0.2">
      <c r="AM177" s="137"/>
    </row>
    <row r="178" spans="39:39" ht="12.75" customHeight="1" x14ac:dyDescent="0.2">
      <c r="AM178" s="137"/>
    </row>
  </sheetData>
  <customSheetViews>
    <customSheetView guid="{29F96217-A1F9-48F3-987C-57B98AE20367}" scale="85" fitToPage="1" hiddenRows="1" hiddenColumns="1" topLeftCell="B1">
      <pane xSplit="15" ySplit="6" topLeftCell="AG34" activePane="bottomRight" state="frozen"/>
      <selection pane="bottomRight" activeCell="J4" sqref="J4:J6"/>
      <pageMargins left="0.25" right="0.25" top="1" bottom="0.5" header="0.5" footer="0.5"/>
      <printOptions horizontalCentered="1"/>
      <pageSetup scale="37" orientation="landscape" horizontalDpi="300" verticalDpi="300" r:id="rId1"/>
      <headerFooter alignWithMargins="0">
        <oddHeader>&amp;C&amp;"Helvetica,Bold"AIR EMISSIONS CALCULATIONS - 2011</oddHeader>
        <oddFooter>&amp;L&amp;"Arial Black,Bold"&amp;12BOEM &amp;"Arial,Regular"&amp;10 &amp;"Arial,Bold"FORM BOEM-xx&amp;"Arial,Regular" &amp;8(March 2011 - Supersedes all previous versions of form MMS-139 which may not be used).&amp;10          Page &amp;P of &amp;N</oddFooter>
      </headerFooter>
    </customSheetView>
    <customSheetView guid="{13305573-0FD9-4F34-BE46-7B54560EEC40}" scale="85" fitToPage="1" hiddenRows="1" hiddenColumns="1" topLeftCell="B1">
      <pane xSplit="15" ySplit="6" topLeftCell="AG34" activePane="bottomRight" state="frozen"/>
      <selection pane="bottomRight" activeCell="J4" sqref="J4:J6"/>
      <pageMargins left="0.25" right="0.25" top="1" bottom="0.5" header="0.5" footer="0.5"/>
      <printOptions horizontalCentered="1"/>
      <pageSetup scale="37" orientation="landscape" horizontalDpi="300" verticalDpi="300" r:id="rId2"/>
      <headerFooter alignWithMargins="0">
        <oddHeader>&amp;C&amp;"Helvetica,Bold"AIR EMISSIONS CALCULATIONS - 2011</oddHeader>
        <oddFooter>&amp;L&amp;"Arial Black,Bold"&amp;12BOEM &amp;"Arial,Regular"&amp;10 &amp;"Arial,Bold"FORM BOEM-xx&amp;"Arial,Regular" &amp;8(March 2011 - Supersedes all previous versions of form MMS-139 which may not be used).&amp;10          Page &amp;P of &amp;N</oddFooter>
      </headerFooter>
    </customSheetView>
  </customSheetViews>
  <mergeCells count="32">
    <mergeCell ref="O4:P4"/>
    <mergeCell ref="AB2:AJ2"/>
    <mergeCell ref="Q4:AA4"/>
    <mergeCell ref="O3:P3"/>
    <mergeCell ref="H1:I1"/>
    <mergeCell ref="M1:N1"/>
    <mergeCell ref="M4:N4"/>
    <mergeCell ref="Y1:AA1"/>
    <mergeCell ref="Y2:AA2"/>
    <mergeCell ref="J4:J6"/>
    <mergeCell ref="O1:P1"/>
    <mergeCell ref="Q1:R1"/>
    <mergeCell ref="S1:V1"/>
    <mergeCell ref="S2:V2"/>
    <mergeCell ref="W2:X2"/>
    <mergeCell ref="H2:I2"/>
    <mergeCell ref="M2:N2"/>
    <mergeCell ref="O2:P2"/>
    <mergeCell ref="Q2:R2"/>
    <mergeCell ref="W1:X1"/>
    <mergeCell ref="FF4:FQ4"/>
    <mergeCell ref="CL4:CW4"/>
    <mergeCell ref="CX4:DI4"/>
    <mergeCell ref="DJ4:DU4"/>
    <mergeCell ref="DV4:EG4"/>
    <mergeCell ref="AB4:AL4"/>
    <mergeCell ref="BZ4:CK4"/>
    <mergeCell ref="EH4:ES4"/>
    <mergeCell ref="ET4:FE4"/>
    <mergeCell ref="AP4:BA4"/>
    <mergeCell ref="BN4:BY4"/>
    <mergeCell ref="BB4:BM4"/>
  </mergeCells>
  <conditionalFormatting sqref="P7">
    <cfRule type="cellIs" dxfId="617" priority="441" stopIfTrue="1" operator="lessThan">
      <formula>$O7</formula>
    </cfRule>
  </conditionalFormatting>
  <conditionalFormatting sqref="P8">
    <cfRule type="cellIs" dxfId="616" priority="440" stopIfTrue="1" operator="lessThan">
      <formula>$O8</formula>
    </cfRule>
  </conditionalFormatting>
  <conditionalFormatting sqref="P9">
    <cfRule type="cellIs" dxfId="615" priority="439" stopIfTrue="1" operator="lessThan">
      <formula>$O9</formula>
    </cfRule>
  </conditionalFormatting>
  <conditionalFormatting sqref="P10">
    <cfRule type="cellIs" dxfId="614" priority="438" stopIfTrue="1" operator="lessThan">
      <formula>$O10</formula>
    </cfRule>
  </conditionalFormatting>
  <conditionalFormatting sqref="P11">
    <cfRule type="cellIs" dxfId="613" priority="437" stopIfTrue="1" operator="lessThan">
      <formula>$O11</formula>
    </cfRule>
  </conditionalFormatting>
  <conditionalFormatting sqref="P12">
    <cfRule type="cellIs" dxfId="612" priority="436" stopIfTrue="1" operator="lessThan">
      <formula>$O12</formula>
    </cfRule>
  </conditionalFormatting>
  <conditionalFormatting sqref="P13">
    <cfRule type="cellIs" dxfId="611" priority="435" stopIfTrue="1" operator="lessThan">
      <formula>$O13</formula>
    </cfRule>
  </conditionalFormatting>
  <conditionalFormatting sqref="P14">
    <cfRule type="cellIs" dxfId="610" priority="434" stopIfTrue="1" operator="lessThan">
      <formula>$O14</formula>
    </cfRule>
  </conditionalFormatting>
  <conditionalFormatting sqref="P15">
    <cfRule type="cellIs" dxfId="609" priority="433" stopIfTrue="1" operator="lessThan">
      <formula>$O15</formula>
    </cfRule>
  </conditionalFormatting>
  <conditionalFormatting sqref="P16">
    <cfRule type="cellIs" dxfId="608" priority="432" stopIfTrue="1" operator="lessThan">
      <formula>$O16</formula>
    </cfRule>
  </conditionalFormatting>
  <conditionalFormatting sqref="P17">
    <cfRule type="cellIs" dxfId="607" priority="431" stopIfTrue="1" operator="lessThan">
      <formula>$O17</formula>
    </cfRule>
  </conditionalFormatting>
  <conditionalFormatting sqref="P18">
    <cfRule type="cellIs" dxfId="606" priority="430" stopIfTrue="1" operator="lessThan">
      <formula>$O18</formula>
    </cfRule>
  </conditionalFormatting>
  <conditionalFormatting sqref="P19">
    <cfRule type="cellIs" dxfId="605" priority="429" stopIfTrue="1" operator="lessThan">
      <formula>$O19</formula>
    </cfRule>
  </conditionalFormatting>
  <conditionalFormatting sqref="P20">
    <cfRule type="cellIs" dxfId="604" priority="428" stopIfTrue="1" operator="lessThan">
      <formula>$O20</formula>
    </cfRule>
  </conditionalFormatting>
  <conditionalFormatting sqref="P21">
    <cfRule type="cellIs" dxfId="603" priority="427" stopIfTrue="1" operator="lessThan">
      <formula>$O21</formula>
    </cfRule>
  </conditionalFormatting>
  <conditionalFormatting sqref="P22">
    <cfRule type="cellIs" dxfId="602" priority="426" stopIfTrue="1" operator="lessThan">
      <formula>$O22</formula>
    </cfRule>
  </conditionalFormatting>
  <conditionalFormatting sqref="P23">
    <cfRule type="cellIs" dxfId="601" priority="425" stopIfTrue="1" operator="lessThan">
      <formula>$O23</formula>
    </cfRule>
  </conditionalFormatting>
  <conditionalFormatting sqref="P24">
    <cfRule type="cellIs" dxfId="600" priority="424" stopIfTrue="1" operator="lessThan">
      <formula>$O24</formula>
    </cfRule>
  </conditionalFormatting>
  <conditionalFormatting sqref="P25">
    <cfRule type="cellIs" dxfId="599" priority="423" stopIfTrue="1" operator="lessThan">
      <formula>$O25</formula>
    </cfRule>
  </conditionalFormatting>
  <conditionalFormatting sqref="P26">
    <cfRule type="cellIs" dxfId="598" priority="422" stopIfTrue="1" operator="lessThan">
      <formula>$O26</formula>
    </cfRule>
  </conditionalFormatting>
  <conditionalFormatting sqref="P27">
    <cfRule type="cellIs" dxfId="597" priority="421" stopIfTrue="1" operator="lessThan">
      <formula>$O27</formula>
    </cfRule>
  </conditionalFormatting>
  <conditionalFormatting sqref="P28">
    <cfRule type="cellIs" dxfId="596" priority="420" stopIfTrue="1" operator="lessThan">
      <formula>$O28</formula>
    </cfRule>
  </conditionalFormatting>
  <conditionalFormatting sqref="P29">
    <cfRule type="cellIs" dxfId="595" priority="419" stopIfTrue="1" operator="lessThan">
      <formula>$O29</formula>
    </cfRule>
  </conditionalFormatting>
  <conditionalFormatting sqref="P30">
    <cfRule type="cellIs" dxfId="594" priority="418" stopIfTrue="1" operator="lessThan">
      <formula>$O30</formula>
    </cfRule>
  </conditionalFormatting>
  <conditionalFormatting sqref="P32">
    <cfRule type="cellIs" dxfId="593" priority="405" stopIfTrue="1" operator="lessThan">
      <formula>$O32</formula>
    </cfRule>
  </conditionalFormatting>
  <conditionalFormatting sqref="P33">
    <cfRule type="cellIs" dxfId="592" priority="404" stopIfTrue="1" operator="lessThan">
      <formula>$O33</formula>
    </cfRule>
  </conditionalFormatting>
  <conditionalFormatting sqref="P34">
    <cfRule type="cellIs" dxfId="591" priority="403" stopIfTrue="1" operator="lessThan">
      <formula>$O34</formula>
    </cfRule>
  </conditionalFormatting>
  <conditionalFormatting sqref="P35">
    <cfRule type="cellIs" dxfId="590" priority="402" stopIfTrue="1" operator="lessThan">
      <formula>$O35</formula>
    </cfRule>
  </conditionalFormatting>
  <conditionalFormatting sqref="P36">
    <cfRule type="cellIs" dxfId="589" priority="401" stopIfTrue="1" operator="lessThan">
      <formula>$O36</formula>
    </cfRule>
  </conditionalFormatting>
  <conditionalFormatting sqref="P37">
    <cfRule type="cellIs" dxfId="588" priority="400" stopIfTrue="1" operator="lessThan">
      <formula>$O37</formula>
    </cfRule>
  </conditionalFormatting>
  <conditionalFormatting sqref="P38">
    <cfRule type="cellIs" dxfId="587" priority="399" stopIfTrue="1" operator="lessThan">
      <formula>$O38</formula>
    </cfRule>
  </conditionalFormatting>
  <conditionalFormatting sqref="P39">
    <cfRule type="cellIs" dxfId="586" priority="398" stopIfTrue="1" operator="lessThan">
      <formula>$O39</formula>
    </cfRule>
  </conditionalFormatting>
  <conditionalFormatting sqref="P40">
    <cfRule type="cellIs" dxfId="585" priority="397" stopIfTrue="1" operator="lessThan">
      <formula>$O40</formula>
    </cfRule>
  </conditionalFormatting>
  <conditionalFormatting sqref="P41">
    <cfRule type="cellIs" dxfId="584" priority="396" stopIfTrue="1" operator="lessThan">
      <formula>$O41</formula>
    </cfRule>
  </conditionalFormatting>
  <conditionalFormatting sqref="P42">
    <cfRule type="cellIs" dxfId="583" priority="395" stopIfTrue="1" operator="lessThan">
      <formula>$O42</formula>
    </cfRule>
  </conditionalFormatting>
  <conditionalFormatting sqref="P43">
    <cfRule type="cellIs" dxfId="582" priority="394" stopIfTrue="1" operator="lessThan">
      <formula>$O43</formula>
    </cfRule>
  </conditionalFormatting>
  <conditionalFormatting sqref="P45">
    <cfRule type="cellIs" dxfId="581" priority="293" stopIfTrue="1" operator="lessThan">
      <formula>$O45</formula>
    </cfRule>
  </conditionalFormatting>
  <conditionalFormatting sqref="P46">
    <cfRule type="cellIs" dxfId="580" priority="292" stopIfTrue="1" operator="lessThan">
      <formula>$O46</formula>
    </cfRule>
  </conditionalFormatting>
  <conditionalFormatting sqref="P48">
    <cfRule type="cellIs" dxfId="579" priority="291" stopIfTrue="1" operator="lessThan">
      <formula>$O48</formula>
    </cfRule>
  </conditionalFormatting>
  <conditionalFormatting sqref="P49">
    <cfRule type="cellIs" dxfId="578" priority="290" stopIfTrue="1" operator="lessThan">
      <formula>$O49</formula>
    </cfRule>
  </conditionalFormatting>
  <conditionalFormatting sqref="P50">
    <cfRule type="cellIs" dxfId="577" priority="289" stopIfTrue="1" operator="lessThan">
      <formula>$O50</formula>
    </cfRule>
  </conditionalFormatting>
  <conditionalFormatting sqref="P51">
    <cfRule type="cellIs" dxfId="576" priority="288" stopIfTrue="1" operator="lessThan">
      <formula>$O51</formula>
    </cfRule>
  </conditionalFormatting>
  <conditionalFormatting sqref="P52">
    <cfRule type="cellIs" dxfId="575" priority="287" stopIfTrue="1" operator="lessThan">
      <formula>$O52</formula>
    </cfRule>
  </conditionalFormatting>
  <conditionalFormatting sqref="P53">
    <cfRule type="cellIs" dxfId="574" priority="286" stopIfTrue="1" operator="lessThan">
      <formula>$O53</formula>
    </cfRule>
  </conditionalFormatting>
  <conditionalFormatting sqref="P54">
    <cfRule type="cellIs" dxfId="573" priority="285" stopIfTrue="1" operator="lessThan">
      <formula>$O54</formula>
    </cfRule>
  </conditionalFormatting>
  <conditionalFormatting sqref="P55">
    <cfRule type="cellIs" dxfId="572" priority="284" stopIfTrue="1" operator="lessThan">
      <formula>$O55</formula>
    </cfRule>
  </conditionalFormatting>
  <conditionalFormatting sqref="P56">
    <cfRule type="cellIs" dxfId="571" priority="283" stopIfTrue="1" operator="lessThan">
      <formula>$O56</formula>
    </cfRule>
  </conditionalFormatting>
  <conditionalFormatting sqref="P57">
    <cfRule type="cellIs" dxfId="570" priority="282" stopIfTrue="1" operator="lessThan">
      <formula>$O57</formula>
    </cfRule>
  </conditionalFormatting>
  <conditionalFormatting sqref="P58">
    <cfRule type="cellIs" dxfId="569" priority="281" stopIfTrue="1" operator="lessThan">
      <formula>$O58</formula>
    </cfRule>
  </conditionalFormatting>
  <conditionalFormatting sqref="P59">
    <cfRule type="cellIs" dxfId="568" priority="280" stopIfTrue="1" operator="lessThan">
      <formula>$O59</formula>
    </cfRule>
  </conditionalFormatting>
  <conditionalFormatting sqref="P32">
    <cfRule type="cellIs" dxfId="567" priority="266" stopIfTrue="1" operator="lessThan">
      <formula>$O32</formula>
    </cfRule>
  </conditionalFormatting>
  <conditionalFormatting sqref="P33">
    <cfRule type="cellIs" dxfId="566" priority="265" stopIfTrue="1" operator="lessThan">
      <formula>$O33</formula>
    </cfRule>
  </conditionalFormatting>
  <conditionalFormatting sqref="P34">
    <cfRule type="cellIs" dxfId="565" priority="264" stopIfTrue="1" operator="lessThan">
      <formula>$O34</formula>
    </cfRule>
  </conditionalFormatting>
  <conditionalFormatting sqref="P35">
    <cfRule type="cellIs" dxfId="564" priority="263" stopIfTrue="1" operator="lessThan">
      <formula>$O35</formula>
    </cfRule>
  </conditionalFormatting>
  <conditionalFormatting sqref="P36">
    <cfRule type="cellIs" dxfId="563" priority="262" stopIfTrue="1" operator="lessThan">
      <formula>$O36</formula>
    </cfRule>
  </conditionalFormatting>
  <conditionalFormatting sqref="P37">
    <cfRule type="cellIs" dxfId="562" priority="261" stopIfTrue="1" operator="lessThan">
      <formula>$O37</formula>
    </cfRule>
  </conditionalFormatting>
  <conditionalFormatting sqref="P38">
    <cfRule type="cellIs" dxfId="561" priority="260" stopIfTrue="1" operator="lessThan">
      <formula>$O38</formula>
    </cfRule>
  </conditionalFormatting>
  <conditionalFormatting sqref="P39">
    <cfRule type="cellIs" dxfId="560" priority="259" stopIfTrue="1" operator="lessThan">
      <formula>$O39</formula>
    </cfRule>
  </conditionalFormatting>
  <conditionalFormatting sqref="P40">
    <cfRule type="cellIs" dxfId="559" priority="258" stopIfTrue="1" operator="lessThan">
      <formula>$O40</formula>
    </cfRule>
  </conditionalFormatting>
  <conditionalFormatting sqref="P41">
    <cfRule type="cellIs" dxfId="558" priority="257" stopIfTrue="1" operator="lessThan">
      <formula>$O41</formula>
    </cfRule>
  </conditionalFormatting>
  <conditionalFormatting sqref="P42">
    <cfRule type="cellIs" dxfId="557" priority="256" stopIfTrue="1" operator="lessThan">
      <formula>$O42</formula>
    </cfRule>
  </conditionalFormatting>
  <conditionalFormatting sqref="P43">
    <cfRule type="cellIs" dxfId="556" priority="255" stopIfTrue="1" operator="lessThan">
      <formula>$O43</formula>
    </cfRule>
  </conditionalFormatting>
  <conditionalFormatting sqref="P48">
    <cfRule type="cellIs" dxfId="555" priority="152" stopIfTrue="1" operator="lessThan">
      <formula>$O48</formula>
    </cfRule>
  </conditionalFormatting>
  <conditionalFormatting sqref="P49">
    <cfRule type="cellIs" dxfId="554" priority="151" stopIfTrue="1" operator="lessThan">
      <formula>$O49</formula>
    </cfRule>
  </conditionalFormatting>
  <conditionalFormatting sqref="P50">
    <cfRule type="cellIs" dxfId="553" priority="150" stopIfTrue="1" operator="lessThan">
      <formula>$O50</formula>
    </cfRule>
  </conditionalFormatting>
  <conditionalFormatting sqref="P51">
    <cfRule type="cellIs" dxfId="552" priority="149" stopIfTrue="1" operator="lessThan">
      <formula>$O51</formula>
    </cfRule>
  </conditionalFormatting>
  <conditionalFormatting sqref="P52">
    <cfRule type="cellIs" dxfId="551" priority="148" stopIfTrue="1" operator="lessThan">
      <formula>$O52</formula>
    </cfRule>
  </conditionalFormatting>
  <conditionalFormatting sqref="P53">
    <cfRule type="cellIs" dxfId="550" priority="147" stopIfTrue="1" operator="lessThan">
      <formula>$O53</formula>
    </cfRule>
  </conditionalFormatting>
  <conditionalFormatting sqref="P54">
    <cfRule type="cellIs" dxfId="549" priority="146" stopIfTrue="1" operator="lessThan">
      <formula>$O54</formula>
    </cfRule>
  </conditionalFormatting>
  <conditionalFormatting sqref="P55">
    <cfRule type="cellIs" dxfId="548" priority="145" stopIfTrue="1" operator="lessThan">
      <formula>$O55</formula>
    </cfRule>
  </conditionalFormatting>
  <conditionalFormatting sqref="P56">
    <cfRule type="cellIs" dxfId="547" priority="144" stopIfTrue="1" operator="lessThan">
      <formula>$O56</formula>
    </cfRule>
  </conditionalFormatting>
  <conditionalFormatting sqref="P57">
    <cfRule type="cellIs" dxfId="546" priority="143" stopIfTrue="1" operator="lessThan">
      <formula>$O57</formula>
    </cfRule>
  </conditionalFormatting>
  <conditionalFormatting sqref="P58">
    <cfRule type="cellIs" dxfId="545" priority="142" stopIfTrue="1" operator="lessThan">
      <formula>$O58</formula>
    </cfRule>
  </conditionalFormatting>
  <conditionalFormatting sqref="P59">
    <cfRule type="cellIs" dxfId="544" priority="141" stopIfTrue="1" operator="lessThan">
      <formula>$O59</formula>
    </cfRule>
  </conditionalFormatting>
  <conditionalFormatting sqref="P45">
    <cfRule type="cellIs" dxfId="543" priority="134" stopIfTrue="1" operator="lessThan">
      <formula>$O45</formula>
    </cfRule>
  </conditionalFormatting>
  <conditionalFormatting sqref="P32">
    <cfRule type="cellIs" dxfId="542" priority="120" stopIfTrue="1" operator="lessThan">
      <formula>$O32</formula>
    </cfRule>
  </conditionalFormatting>
  <conditionalFormatting sqref="P33">
    <cfRule type="cellIs" dxfId="541" priority="119" stopIfTrue="1" operator="lessThan">
      <formula>$O33</formula>
    </cfRule>
  </conditionalFormatting>
  <conditionalFormatting sqref="P34">
    <cfRule type="cellIs" dxfId="540" priority="118" stopIfTrue="1" operator="lessThan">
      <formula>$O34</formula>
    </cfRule>
  </conditionalFormatting>
  <conditionalFormatting sqref="P35">
    <cfRule type="cellIs" dxfId="539" priority="117" stopIfTrue="1" operator="lessThan">
      <formula>$O35</formula>
    </cfRule>
  </conditionalFormatting>
  <conditionalFormatting sqref="P36">
    <cfRule type="cellIs" dxfId="538" priority="116" stopIfTrue="1" operator="lessThan">
      <formula>$O36</formula>
    </cfRule>
  </conditionalFormatting>
  <conditionalFormatting sqref="P37">
    <cfRule type="cellIs" dxfId="537" priority="115" stopIfTrue="1" operator="lessThan">
      <formula>$O37</formula>
    </cfRule>
  </conditionalFormatting>
  <conditionalFormatting sqref="P38">
    <cfRule type="cellIs" dxfId="536" priority="114" stopIfTrue="1" operator="lessThan">
      <formula>$O38</formula>
    </cfRule>
  </conditionalFormatting>
  <conditionalFormatting sqref="P39">
    <cfRule type="cellIs" dxfId="535" priority="113" stopIfTrue="1" operator="lessThan">
      <formula>$O39</formula>
    </cfRule>
  </conditionalFormatting>
  <conditionalFormatting sqref="P40">
    <cfRule type="cellIs" dxfId="534" priority="112" stopIfTrue="1" operator="lessThan">
      <formula>$O40</formula>
    </cfRule>
  </conditionalFormatting>
  <conditionalFormatting sqref="P41">
    <cfRule type="cellIs" dxfId="533" priority="111" stopIfTrue="1" operator="lessThan">
      <formula>$O41</formula>
    </cfRule>
  </conditionalFormatting>
  <conditionalFormatting sqref="P42">
    <cfRule type="cellIs" dxfId="532" priority="110" stopIfTrue="1" operator="lessThan">
      <formula>$O42</formula>
    </cfRule>
  </conditionalFormatting>
  <conditionalFormatting sqref="P43">
    <cfRule type="cellIs" dxfId="531" priority="109" stopIfTrue="1" operator="lessThan">
      <formula>$O43</formula>
    </cfRule>
  </conditionalFormatting>
  <conditionalFormatting sqref="Q7:AL59">
    <cfRule type="containsText" dxfId="530" priority="8" stopIfTrue="1" operator="containsText" text="ENTER">
      <formula>NOT(ISERROR(SEARCH("ENTER",Q7)))</formula>
    </cfRule>
  </conditionalFormatting>
  <dataValidations count="12">
    <dataValidation allowBlank="1" showInputMessage="1" showErrorMessage="1" promptTitle="Vessel Load" prompt="Enter vessel engine load (1 - 100). If no value entered, 100 is assumed for auxillary engines and 82 for main engines." sqref="G13:G30 G32:G43"/>
    <dataValidation allowBlank="1" showInputMessage="1" showErrorMessage="1" promptTitle="Vessel Activity" prompt="Enter Vessel activity (i.e., engine max kW rating) for vessels not using default values. " sqref="H13:H30 H32:H43"/>
    <dataValidation type="list" allowBlank="1" showInputMessage="1" showErrorMessage="1" errorTitle="Invalid Equipment Type" error="Please select a valid equipment type from the list." prompt="Select Equipment Type" sqref="D12">
      <formula1>List_Equip_HBB</formula1>
    </dataValidation>
    <dataValidation type="list" allowBlank="1" showInputMessage="1" showErrorMessage="1" errorTitle="Invalid Equipment Type" error="Please select a valid equipment type from the list." prompt="Select Equipment Type" sqref="E13 D7:D11">
      <formula1>List_Equip_Recip</formula1>
    </dataValidation>
    <dataValidation type="list" allowBlank="1" showInputMessage="1" showErrorMessage="1" errorTitle="Invalid Category" error="Please select a valid category from the list." prompt="Select Activity Units" sqref="I7:I11">
      <formula1>List_Units_Recip</formula1>
    </dataValidation>
    <dataValidation type="list" allowBlank="1" showInputMessage="1" showErrorMessage="1" errorTitle="Invalid Category" error="Please select a valid category from the list." prompt="Select Category" sqref="F32:F43 F13:F30">
      <formula1>List_Category</formula1>
    </dataValidation>
    <dataValidation type="list" allowBlank="1" showInputMessage="1" showErrorMessage="1" errorTitle="Invalid Equipment Type" error="Please select a valid equipment type from the list." prompt="Select Equipment Type" sqref="D32:D43 D48:D59 D13:D30">
      <formula1>List_EquipmentType</formula1>
    </dataValidation>
    <dataValidation type="date" allowBlank="1" showInputMessage="1" showErrorMessage="1" error="Date is not within range." prompt="Enter estimated end date for the year m/d/yy." sqref="P61:P63">
      <formula1>$AN$2</formula1>
      <formula2>$AO$2</formula2>
    </dataValidation>
    <dataValidation type="list" allowBlank="1" showInputMessage="1" showErrorMessage="1" errorTitle="Invalid Engine Type" error="Please select a valid engine type from the list." prompt="Select Engine Type" sqref="E48:F59 E32:E43 E14:E30">
      <formula1>List_EngineType</formula1>
    </dataValidation>
    <dataValidation type="date" allowBlank="1" showInputMessage="1" showErrorMessage="1" error="Date is not within range." prompt="Enter estimated end date for the year mm/dd/yy." sqref="P47 P44 P31">
      <formula1>$AN$2</formula1>
      <formula2>$AO$2</formula2>
    </dataValidation>
    <dataValidation type="date" allowBlank="1" showInputMessage="1" showErrorMessage="1" error="Data is not within the emissions year. Please check the date is in the year indicated inthe column heading, and the start year is populated on the title page." prompt="Enter the estimated start date as: mm/dd/yy." sqref="O7:O30 O32:O43 O45:O46 O48:O59">
      <formula1>AN$2</formula1>
      <formula2>AO$2</formula2>
    </dataValidation>
    <dataValidation type="date" allowBlank="1" showInputMessage="1" showErrorMessage="1" error="Data is not within the emissions year. Please check the date is in the year indicated inthe column heading, and the start year is populated on the title page." prompt="Enter estimated end date for the year as: mm/dd/yy." sqref="P48:P59 P7:P30 P45:P46 P32:P43">
      <formula1>$AN$2</formula1>
      <formula2>$AO$2</formula2>
    </dataValidation>
  </dataValidations>
  <printOptions horizontalCentered="1"/>
  <pageMargins left="0.25" right="0.25" top="1" bottom="0.5" header="0.5" footer="0.5"/>
  <pageSetup scale="37" orientation="landscape" horizontalDpi="300" verticalDpi="300" r:id="rId3"/>
  <headerFooter alignWithMargins="0">
    <oddHeader>&amp;C&amp;"Helvetica,Bold"AIR EMISSIONS CALCULATIONS - 2011</oddHeader>
    <oddFooter>&amp;L&amp;"Arial Black,Bold"&amp;12BOEM &amp;"Arial,Regular"&amp;10 &amp;"Arial,Bold"FORM BOEM-xx&amp;"Arial,Regular" &amp;8(March 2011 - Supersedes all previous versions of form MMS-139 which may not be used).&amp;10          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FQ178"/>
  <sheetViews>
    <sheetView topLeftCell="B1" zoomScale="85" zoomScaleNormal="85" workbookViewId="0">
      <pane xSplit="15" ySplit="6" topLeftCell="Q7" activePane="bottomRight" state="frozen"/>
      <selection activeCell="B1" sqref="B1"/>
      <selection pane="topRight" activeCell="Q1" sqref="Q1"/>
      <selection pane="bottomLeft" activeCell="B7" sqref="B7"/>
      <selection pane="bottomRight" activeCell="J7" sqref="J7"/>
    </sheetView>
  </sheetViews>
  <sheetFormatPr defaultRowHeight="12.75" customHeight="1" x14ac:dyDescent="0.2"/>
  <cols>
    <col min="1" max="1" width="39.140625" style="1" hidden="1" customWidth="1"/>
    <col min="2" max="2" width="25.5703125" style="2" bestFit="1" customWidth="1"/>
    <col min="3" max="3" width="32.5703125" style="2" bestFit="1" customWidth="1"/>
    <col min="4" max="4" width="24.7109375" style="2" bestFit="1" customWidth="1"/>
    <col min="5" max="5" width="25.28515625" style="2" bestFit="1" customWidth="1"/>
    <col min="6" max="6" width="9.5703125" style="2" bestFit="1" customWidth="1"/>
    <col min="7" max="7" width="5.7109375" style="3" bestFit="1" customWidth="1"/>
    <col min="8" max="8" width="12.5703125" style="3" bestFit="1" customWidth="1"/>
    <col min="9" max="9" width="9" style="3" bestFit="1" customWidth="1"/>
    <col min="10" max="10" width="15.42578125" style="3" customWidth="1"/>
    <col min="11" max="12" width="9.140625" style="3" hidden="1" customWidth="1"/>
    <col min="13" max="13" width="9.140625" style="3" bestFit="1" customWidth="1"/>
    <col min="14" max="14" width="6" style="3" bestFit="1" customWidth="1"/>
    <col min="15" max="15" width="12.140625" style="4" bestFit="1" customWidth="1"/>
    <col min="16" max="16" width="10.85546875" style="4" bestFit="1" customWidth="1"/>
    <col min="17" max="17" width="15" style="3" bestFit="1" customWidth="1"/>
    <col min="18" max="18" width="15" style="5" bestFit="1" customWidth="1"/>
    <col min="19" max="28" width="15" style="6" bestFit="1" customWidth="1"/>
    <col min="29" max="35" width="15" style="7" bestFit="1" customWidth="1"/>
    <col min="36" max="38" width="15" style="177" bestFit="1" customWidth="1"/>
    <col min="39" max="39" width="3.140625" style="190" bestFit="1" customWidth="1"/>
    <col min="40" max="41" width="8.140625" style="74" hidden="1" customWidth="1"/>
    <col min="42" max="113" width="5.140625" style="178" hidden="1" customWidth="1"/>
    <col min="114" max="173" width="5.140625" style="309" hidden="1" customWidth="1"/>
    <col min="174" max="16384" width="9.140625" style="74"/>
  </cols>
  <sheetData>
    <row r="1" spans="1:173" ht="12.75" customHeight="1" thickBot="1" x14ac:dyDescent="0.25">
      <c r="B1" s="173" t="s">
        <v>3</v>
      </c>
      <c r="C1" s="173" t="s">
        <v>4</v>
      </c>
      <c r="D1" s="230"/>
      <c r="E1" s="230"/>
      <c r="F1" s="230"/>
      <c r="G1" s="230"/>
      <c r="H1" s="548" t="s">
        <v>5</v>
      </c>
      <c r="I1" s="549"/>
      <c r="J1" s="451"/>
      <c r="K1" s="451"/>
      <c r="L1" s="451"/>
      <c r="M1" s="548" t="s">
        <v>6</v>
      </c>
      <c r="N1" s="549"/>
      <c r="O1" s="550" t="s">
        <v>7</v>
      </c>
      <c r="P1" s="551"/>
      <c r="Q1" s="548" t="s">
        <v>8</v>
      </c>
      <c r="R1" s="549"/>
      <c r="S1" s="539" t="s">
        <v>236</v>
      </c>
      <c r="T1" s="540"/>
      <c r="U1" s="540"/>
      <c r="V1" s="541"/>
      <c r="W1" s="539" t="s">
        <v>30</v>
      </c>
      <c r="X1" s="541"/>
      <c r="Y1" s="539" t="s">
        <v>238</v>
      </c>
      <c r="Z1" s="540"/>
      <c r="AA1" s="541"/>
      <c r="AB1" s="174" t="s">
        <v>11</v>
      </c>
      <c r="AC1" s="175"/>
      <c r="AD1" s="175"/>
      <c r="AE1" s="175"/>
      <c r="AF1" s="175"/>
      <c r="AG1" s="175"/>
      <c r="AH1" s="175"/>
      <c r="AI1" s="175"/>
      <c r="AJ1" s="175"/>
      <c r="AK1" s="175"/>
      <c r="AL1" s="176"/>
      <c r="AM1" s="308"/>
      <c r="AN1" s="309"/>
      <c r="AO1" s="309"/>
    </row>
    <row r="2" spans="1:173" ht="12.75" customHeight="1" thickBot="1" x14ac:dyDescent="0.25">
      <c r="B2" s="179">
        <f>TITLE!$C$1</f>
        <v>0</v>
      </c>
      <c r="C2" s="179">
        <f>TITLE!$C$2</f>
        <v>0</v>
      </c>
      <c r="D2" s="225"/>
      <c r="E2" s="225"/>
      <c r="F2" s="225"/>
      <c r="G2" s="249"/>
      <c r="H2" s="546">
        <f>TITLE!$C$3</f>
        <v>0</v>
      </c>
      <c r="I2" s="547"/>
      <c r="J2" s="411"/>
      <c r="K2" s="411"/>
      <c r="L2" s="411"/>
      <c r="M2" s="546">
        <f>TITLE!$C$4</f>
        <v>0</v>
      </c>
      <c r="N2" s="547"/>
      <c r="O2" s="546">
        <f>TITLE!$C$5</f>
        <v>0</v>
      </c>
      <c r="P2" s="547"/>
      <c r="Q2" s="546">
        <f>TITLE!$C$6</f>
        <v>0</v>
      </c>
      <c r="R2" s="547"/>
      <c r="S2" s="546">
        <f>TITLE!$C$10</f>
        <v>0</v>
      </c>
      <c r="T2" s="542"/>
      <c r="U2" s="542"/>
      <c r="V2" s="547"/>
      <c r="W2" s="546">
        <f>TITLE!$C$11</f>
        <v>0</v>
      </c>
      <c r="X2" s="547"/>
      <c r="Y2" s="543">
        <f>TITLE!C12</f>
        <v>0</v>
      </c>
      <c r="Z2" s="544"/>
      <c r="AA2" s="545"/>
      <c r="AB2" s="542">
        <f>TITLE!$C$13</f>
        <v>0</v>
      </c>
      <c r="AC2" s="542"/>
      <c r="AD2" s="542"/>
      <c r="AE2" s="542"/>
      <c r="AF2" s="542"/>
      <c r="AG2" s="542"/>
      <c r="AH2" s="542"/>
      <c r="AI2" s="542"/>
      <c r="AJ2" s="542"/>
      <c r="AK2" s="383"/>
      <c r="AL2" s="384"/>
      <c r="AM2" s="310"/>
      <c r="AN2" s="311">
        <f>DATE(C62, 1, 1)</f>
        <v>43466</v>
      </c>
      <c r="AO2" s="311">
        <f>AN2+365</f>
        <v>43831</v>
      </c>
    </row>
    <row r="3" spans="1:173" ht="12.75" customHeight="1" x14ac:dyDescent="0.2">
      <c r="B3" s="180"/>
      <c r="C3" s="180"/>
      <c r="D3" s="180"/>
      <c r="E3" s="180"/>
      <c r="F3" s="180"/>
      <c r="G3" s="5"/>
      <c r="H3" s="5"/>
      <c r="I3" s="5"/>
      <c r="J3" s="5"/>
      <c r="K3" s="5"/>
      <c r="L3" s="5"/>
      <c r="M3" s="180"/>
      <c r="N3" s="180"/>
      <c r="O3" s="564">
        <f>TITLE!A22</f>
        <v>2019</v>
      </c>
      <c r="P3" s="564"/>
      <c r="Q3" s="180"/>
      <c r="R3" s="180"/>
      <c r="S3" s="180"/>
      <c r="T3" s="180"/>
      <c r="U3" s="180"/>
      <c r="V3" s="181"/>
      <c r="W3" s="181"/>
      <c r="X3" s="181"/>
      <c r="Y3" s="181"/>
      <c r="Z3" s="181"/>
      <c r="AA3" s="180"/>
      <c r="AB3" s="180"/>
      <c r="AC3" s="58"/>
      <c r="AD3" s="58"/>
      <c r="AE3" s="58"/>
      <c r="AF3" s="58"/>
      <c r="AG3" s="58"/>
      <c r="AH3" s="58"/>
      <c r="AI3" s="58"/>
      <c r="AJ3" s="385"/>
      <c r="AK3" s="385"/>
      <c r="AL3" s="385"/>
      <c r="AM3" s="310"/>
      <c r="AN3" s="312"/>
      <c r="AO3" s="312"/>
    </row>
    <row r="4" spans="1:173" ht="23.25" customHeight="1" x14ac:dyDescent="0.2">
      <c r="B4" s="59"/>
      <c r="C4" s="59"/>
      <c r="D4" s="59"/>
      <c r="E4" s="59"/>
      <c r="F4" s="59"/>
      <c r="G4" s="59"/>
      <c r="H4" s="59"/>
      <c r="I4" s="59"/>
      <c r="J4" s="561" t="str">
        <f>IF(TITLE!C37="NO. OF PLATFORMS SERVICED","Enter NO. PLATFORMS",IF(TITLE!C37="SUBTRACT OTHER PLATFORM EMISSIONS","Enter Emissions to subtract (tpy)",IF(ISERROR(SEARCH("Distance",TITLE!C37,1)),"No Attribution", "Distance (mi)")))</f>
        <v>No Attribution</v>
      </c>
      <c r="K4" s="59"/>
      <c r="L4" s="59"/>
      <c r="M4" s="558" t="s">
        <v>32</v>
      </c>
      <c r="N4" s="559"/>
      <c r="O4" s="560" t="s">
        <v>231</v>
      </c>
      <c r="P4" s="559"/>
      <c r="Q4" s="552" t="s">
        <v>33</v>
      </c>
      <c r="R4" s="553"/>
      <c r="S4" s="553"/>
      <c r="T4" s="553"/>
      <c r="U4" s="553"/>
      <c r="V4" s="553"/>
      <c r="W4" s="553"/>
      <c r="X4" s="553"/>
      <c r="Y4" s="553"/>
      <c r="Z4" s="553"/>
      <c r="AA4" s="554"/>
      <c r="AB4" s="552" t="s">
        <v>114</v>
      </c>
      <c r="AC4" s="553"/>
      <c r="AD4" s="553"/>
      <c r="AE4" s="553"/>
      <c r="AF4" s="553"/>
      <c r="AG4" s="553"/>
      <c r="AH4" s="553"/>
      <c r="AI4" s="553"/>
      <c r="AJ4" s="553"/>
      <c r="AK4" s="553"/>
      <c r="AL4" s="555"/>
      <c r="AM4" s="313"/>
      <c r="AP4" s="556" t="s">
        <v>60</v>
      </c>
      <c r="AQ4" s="556"/>
      <c r="AR4" s="556"/>
      <c r="AS4" s="556"/>
      <c r="AT4" s="556"/>
      <c r="AU4" s="556"/>
      <c r="AV4" s="556"/>
      <c r="AW4" s="556"/>
      <c r="AX4" s="556"/>
      <c r="AY4" s="556"/>
      <c r="AZ4" s="556"/>
      <c r="BA4" s="556"/>
      <c r="BB4" s="556" t="s">
        <v>61</v>
      </c>
      <c r="BC4" s="556"/>
      <c r="BD4" s="556"/>
      <c r="BE4" s="556"/>
      <c r="BF4" s="556"/>
      <c r="BG4" s="556"/>
      <c r="BH4" s="556"/>
      <c r="BI4" s="556"/>
      <c r="BJ4" s="556"/>
      <c r="BK4" s="556"/>
      <c r="BL4" s="556"/>
      <c r="BM4" s="556"/>
      <c r="BN4" s="556" t="s">
        <v>111</v>
      </c>
      <c r="BO4" s="556"/>
      <c r="BP4" s="556"/>
      <c r="BQ4" s="556"/>
      <c r="BR4" s="556"/>
      <c r="BS4" s="556"/>
      <c r="BT4" s="556"/>
      <c r="BU4" s="556"/>
      <c r="BV4" s="556"/>
      <c r="BW4" s="556"/>
      <c r="BX4" s="556"/>
      <c r="BY4" s="556"/>
      <c r="BZ4" s="556" t="s">
        <v>112</v>
      </c>
      <c r="CA4" s="556"/>
      <c r="CB4" s="556"/>
      <c r="CC4" s="556"/>
      <c r="CD4" s="556"/>
      <c r="CE4" s="556"/>
      <c r="CF4" s="556"/>
      <c r="CG4" s="556"/>
      <c r="CH4" s="556"/>
      <c r="CI4" s="556"/>
      <c r="CJ4" s="556"/>
      <c r="CK4" s="556"/>
      <c r="CL4" s="563" t="s">
        <v>19</v>
      </c>
      <c r="CM4" s="563"/>
      <c r="CN4" s="563"/>
      <c r="CO4" s="563"/>
      <c r="CP4" s="563"/>
      <c r="CQ4" s="563"/>
      <c r="CR4" s="563"/>
      <c r="CS4" s="563"/>
      <c r="CT4" s="563"/>
      <c r="CU4" s="563"/>
      <c r="CV4" s="563"/>
      <c r="CW4" s="563"/>
      <c r="CX4" s="563" t="s">
        <v>20</v>
      </c>
      <c r="CY4" s="563"/>
      <c r="CZ4" s="563"/>
      <c r="DA4" s="563"/>
      <c r="DB4" s="563"/>
      <c r="DC4" s="563"/>
      <c r="DD4" s="563"/>
      <c r="DE4" s="563"/>
      <c r="DF4" s="563"/>
      <c r="DG4" s="563"/>
      <c r="DH4" s="563"/>
      <c r="DI4" s="563"/>
      <c r="DJ4" s="563" t="s">
        <v>217</v>
      </c>
      <c r="DK4" s="563"/>
      <c r="DL4" s="563"/>
      <c r="DM4" s="563"/>
      <c r="DN4" s="563"/>
      <c r="DO4" s="563"/>
      <c r="DP4" s="563"/>
      <c r="DQ4" s="563"/>
      <c r="DR4" s="563"/>
      <c r="DS4" s="563"/>
      <c r="DT4" s="563"/>
      <c r="DU4" s="563"/>
      <c r="DV4" s="563" t="s">
        <v>218</v>
      </c>
      <c r="DW4" s="563"/>
      <c r="DX4" s="563"/>
      <c r="DY4" s="563"/>
      <c r="DZ4" s="563"/>
      <c r="EA4" s="563"/>
      <c r="EB4" s="563"/>
      <c r="EC4" s="563"/>
      <c r="ED4" s="563"/>
      <c r="EE4" s="563"/>
      <c r="EF4" s="563"/>
      <c r="EG4" s="563"/>
      <c r="EH4" s="563" t="s">
        <v>220</v>
      </c>
      <c r="EI4" s="563"/>
      <c r="EJ4" s="563"/>
      <c r="EK4" s="563"/>
      <c r="EL4" s="563"/>
      <c r="EM4" s="563"/>
      <c r="EN4" s="563"/>
      <c r="EO4" s="563"/>
      <c r="EP4" s="563"/>
      <c r="EQ4" s="563"/>
      <c r="ER4" s="563"/>
      <c r="ES4" s="563"/>
      <c r="ET4" s="563" t="s">
        <v>221</v>
      </c>
      <c r="EU4" s="563"/>
      <c r="EV4" s="563"/>
      <c r="EW4" s="563"/>
      <c r="EX4" s="563"/>
      <c r="EY4" s="563"/>
      <c r="EZ4" s="563"/>
      <c r="FA4" s="563"/>
      <c r="FB4" s="563"/>
      <c r="FC4" s="563"/>
      <c r="FD4" s="563"/>
      <c r="FE4" s="563"/>
      <c r="FF4" s="563" t="s">
        <v>222</v>
      </c>
      <c r="FG4" s="563"/>
      <c r="FH4" s="563"/>
      <c r="FI4" s="563"/>
      <c r="FJ4" s="563"/>
      <c r="FK4" s="563"/>
      <c r="FL4" s="563"/>
      <c r="FM4" s="563"/>
      <c r="FN4" s="563"/>
      <c r="FO4" s="563"/>
      <c r="FP4" s="563"/>
      <c r="FQ4" s="563"/>
    </row>
    <row r="5" spans="1:173" ht="12.75" hidden="1" customHeight="1" x14ac:dyDescent="0.2">
      <c r="A5" s="1" t="s">
        <v>329</v>
      </c>
      <c r="B5" s="59"/>
      <c r="C5" s="59"/>
      <c r="D5" s="59"/>
      <c r="E5" s="59"/>
      <c r="F5" s="59"/>
      <c r="G5" s="59"/>
      <c r="H5" s="59"/>
      <c r="I5" s="59"/>
      <c r="J5" s="561"/>
      <c r="K5" s="59"/>
      <c r="L5" s="59"/>
      <c r="M5" s="276"/>
      <c r="N5" s="277"/>
      <c r="O5" s="278"/>
      <c r="P5" s="277"/>
      <c r="Q5" s="281">
        <v>4</v>
      </c>
      <c r="R5" s="282">
        <v>5</v>
      </c>
      <c r="S5" s="282">
        <v>6</v>
      </c>
      <c r="T5" s="282">
        <v>8</v>
      </c>
      <c r="U5" s="282">
        <v>9</v>
      </c>
      <c r="V5" s="282">
        <v>10</v>
      </c>
      <c r="W5" s="282">
        <v>11</v>
      </c>
      <c r="X5" s="282">
        <v>12</v>
      </c>
      <c r="Y5" s="282">
        <v>13</v>
      </c>
      <c r="Z5" s="282">
        <v>14</v>
      </c>
      <c r="AA5" s="283">
        <v>15</v>
      </c>
      <c r="AB5" s="281">
        <v>4</v>
      </c>
      <c r="AC5" s="282">
        <v>5</v>
      </c>
      <c r="AD5" s="282">
        <v>6</v>
      </c>
      <c r="AE5" s="282">
        <v>8</v>
      </c>
      <c r="AF5" s="282">
        <v>9</v>
      </c>
      <c r="AG5" s="282">
        <v>10</v>
      </c>
      <c r="AH5" s="282">
        <v>11</v>
      </c>
      <c r="AI5" s="282">
        <v>12</v>
      </c>
      <c r="AJ5" s="282">
        <v>13</v>
      </c>
      <c r="AK5" s="282">
        <v>14</v>
      </c>
      <c r="AL5" s="283">
        <v>15</v>
      </c>
      <c r="AM5" s="313"/>
      <c r="AP5" s="279"/>
      <c r="AQ5" s="279"/>
      <c r="AR5" s="279"/>
      <c r="AS5" s="279"/>
      <c r="AT5" s="279"/>
      <c r="AU5" s="279"/>
      <c r="AV5" s="279"/>
      <c r="AW5" s="279"/>
      <c r="AX5" s="279"/>
      <c r="AY5" s="279"/>
      <c r="AZ5" s="279"/>
      <c r="BA5" s="279"/>
      <c r="BB5" s="244"/>
      <c r="BC5" s="244"/>
      <c r="BD5" s="244"/>
      <c r="BE5" s="244"/>
      <c r="BF5" s="244"/>
      <c r="BG5" s="244"/>
      <c r="BH5" s="244"/>
      <c r="BI5" s="244"/>
      <c r="BJ5" s="244"/>
      <c r="BK5" s="244"/>
      <c r="BL5" s="244"/>
      <c r="BM5" s="244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80"/>
      <c r="CM5" s="280"/>
      <c r="CN5" s="280"/>
      <c r="CO5" s="280"/>
      <c r="CP5" s="280"/>
      <c r="CQ5" s="280"/>
      <c r="CR5" s="280"/>
      <c r="CS5" s="280"/>
      <c r="CT5" s="280"/>
      <c r="CU5" s="280"/>
      <c r="CV5" s="280"/>
      <c r="CW5" s="280"/>
      <c r="CX5" s="280"/>
      <c r="CY5" s="280"/>
      <c r="CZ5" s="280"/>
      <c r="DA5" s="280"/>
      <c r="DB5" s="280"/>
      <c r="DC5" s="280"/>
      <c r="DD5" s="280"/>
      <c r="DE5" s="280"/>
      <c r="DF5" s="280"/>
      <c r="DG5" s="280"/>
      <c r="DH5" s="280"/>
      <c r="DI5" s="280"/>
    </row>
    <row r="6" spans="1:173" ht="15" thickBot="1" x14ac:dyDescent="0.25">
      <c r="A6" s="1" t="s">
        <v>322</v>
      </c>
      <c r="B6" s="24" t="s">
        <v>31</v>
      </c>
      <c r="C6" s="24" t="s">
        <v>336</v>
      </c>
      <c r="D6" s="24" t="s">
        <v>317</v>
      </c>
      <c r="E6" s="24" t="s">
        <v>271</v>
      </c>
      <c r="F6" s="24" t="s">
        <v>187</v>
      </c>
      <c r="G6" s="24" t="s">
        <v>272</v>
      </c>
      <c r="H6" s="24" t="s">
        <v>200</v>
      </c>
      <c r="I6" s="24" t="s">
        <v>110</v>
      </c>
      <c r="J6" s="562"/>
      <c r="K6" s="453"/>
      <c r="L6" s="453"/>
      <c r="M6" s="24" t="s">
        <v>113</v>
      </c>
      <c r="N6" s="25" t="s">
        <v>36</v>
      </c>
      <c r="O6" s="142" t="s">
        <v>229</v>
      </c>
      <c r="P6" s="150" t="s">
        <v>230</v>
      </c>
      <c r="Q6" s="146" t="s">
        <v>60</v>
      </c>
      <c r="R6" s="23" t="s">
        <v>61</v>
      </c>
      <c r="S6" s="23" t="s">
        <v>111</v>
      </c>
      <c r="T6" s="23" t="s">
        <v>112</v>
      </c>
      <c r="U6" s="23" t="s">
        <v>19</v>
      </c>
      <c r="V6" s="23" t="s">
        <v>20</v>
      </c>
      <c r="W6" s="167" t="s">
        <v>217</v>
      </c>
      <c r="X6" s="167" t="s">
        <v>239</v>
      </c>
      <c r="Y6" s="23" t="s">
        <v>240</v>
      </c>
      <c r="Z6" s="23" t="s">
        <v>241</v>
      </c>
      <c r="AA6" s="23" t="s">
        <v>242</v>
      </c>
      <c r="AB6" s="166" t="s">
        <v>60</v>
      </c>
      <c r="AC6" s="26" t="s">
        <v>61</v>
      </c>
      <c r="AD6" s="23" t="s">
        <v>111</v>
      </c>
      <c r="AE6" s="23" t="s">
        <v>112</v>
      </c>
      <c r="AF6" s="23" t="s">
        <v>19</v>
      </c>
      <c r="AG6" s="23" t="s">
        <v>20</v>
      </c>
      <c r="AH6" s="167" t="s">
        <v>217</v>
      </c>
      <c r="AI6" s="167" t="s">
        <v>239</v>
      </c>
      <c r="AJ6" s="23" t="s">
        <v>240</v>
      </c>
      <c r="AK6" s="23" t="s">
        <v>241</v>
      </c>
      <c r="AL6" s="57" t="s">
        <v>242</v>
      </c>
      <c r="AM6" s="314"/>
      <c r="AP6" s="328">
        <v>1</v>
      </c>
      <c r="AQ6" s="328">
        <v>2</v>
      </c>
      <c r="AR6" s="328">
        <v>3</v>
      </c>
      <c r="AS6" s="328">
        <v>4</v>
      </c>
      <c r="AT6" s="328">
        <v>5</v>
      </c>
      <c r="AU6" s="328">
        <v>6</v>
      </c>
      <c r="AV6" s="328">
        <v>7</v>
      </c>
      <c r="AW6" s="328">
        <v>8</v>
      </c>
      <c r="AX6" s="328">
        <v>9</v>
      </c>
      <c r="AY6" s="328">
        <v>10</v>
      </c>
      <c r="AZ6" s="328">
        <v>11</v>
      </c>
      <c r="BA6" s="328">
        <v>12</v>
      </c>
      <c r="BB6" s="328">
        <v>1</v>
      </c>
      <c r="BC6" s="328">
        <v>2</v>
      </c>
      <c r="BD6" s="328">
        <v>3</v>
      </c>
      <c r="BE6" s="328">
        <v>4</v>
      </c>
      <c r="BF6" s="328">
        <v>5</v>
      </c>
      <c r="BG6" s="328">
        <v>6</v>
      </c>
      <c r="BH6" s="328">
        <v>7</v>
      </c>
      <c r="BI6" s="328">
        <v>8</v>
      </c>
      <c r="BJ6" s="328">
        <v>9</v>
      </c>
      <c r="BK6" s="328">
        <v>10</v>
      </c>
      <c r="BL6" s="328">
        <v>11</v>
      </c>
      <c r="BM6" s="328">
        <v>12</v>
      </c>
      <c r="BN6" s="328">
        <v>1</v>
      </c>
      <c r="BO6" s="328">
        <v>2</v>
      </c>
      <c r="BP6" s="328">
        <v>3</v>
      </c>
      <c r="BQ6" s="328">
        <v>4</v>
      </c>
      <c r="BR6" s="328">
        <v>5</v>
      </c>
      <c r="BS6" s="328">
        <v>6</v>
      </c>
      <c r="BT6" s="328">
        <v>7</v>
      </c>
      <c r="BU6" s="328">
        <v>8</v>
      </c>
      <c r="BV6" s="328">
        <v>9</v>
      </c>
      <c r="BW6" s="328">
        <v>10</v>
      </c>
      <c r="BX6" s="328">
        <v>11</v>
      </c>
      <c r="BY6" s="328">
        <v>12</v>
      </c>
      <c r="BZ6" s="328">
        <v>1</v>
      </c>
      <c r="CA6" s="328">
        <v>2</v>
      </c>
      <c r="CB6" s="328">
        <v>3</v>
      </c>
      <c r="CC6" s="328">
        <v>4</v>
      </c>
      <c r="CD6" s="328">
        <v>5</v>
      </c>
      <c r="CE6" s="328">
        <v>6</v>
      </c>
      <c r="CF6" s="328">
        <v>7</v>
      </c>
      <c r="CG6" s="328">
        <v>8</v>
      </c>
      <c r="CH6" s="328">
        <v>9</v>
      </c>
      <c r="CI6" s="328">
        <v>10</v>
      </c>
      <c r="CJ6" s="328">
        <v>11</v>
      </c>
      <c r="CK6" s="328">
        <v>12</v>
      </c>
      <c r="CL6" s="328">
        <v>1</v>
      </c>
      <c r="CM6" s="328">
        <v>2</v>
      </c>
      <c r="CN6" s="328">
        <v>3</v>
      </c>
      <c r="CO6" s="328">
        <v>4</v>
      </c>
      <c r="CP6" s="328">
        <v>5</v>
      </c>
      <c r="CQ6" s="328">
        <v>6</v>
      </c>
      <c r="CR6" s="328">
        <v>7</v>
      </c>
      <c r="CS6" s="328">
        <v>8</v>
      </c>
      <c r="CT6" s="328">
        <v>9</v>
      </c>
      <c r="CU6" s="328">
        <v>10</v>
      </c>
      <c r="CV6" s="328">
        <v>11</v>
      </c>
      <c r="CW6" s="328">
        <v>12</v>
      </c>
      <c r="CX6" s="328">
        <v>1</v>
      </c>
      <c r="CY6" s="328">
        <v>2</v>
      </c>
      <c r="CZ6" s="328">
        <v>3</v>
      </c>
      <c r="DA6" s="328">
        <v>4</v>
      </c>
      <c r="DB6" s="328">
        <v>5</v>
      </c>
      <c r="DC6" s="328">
        <v>6</v>
      </c>
      <c r="DD6" s="328">
        <v>7</v>
      </c>
      <c r="DE6" s="328">
        <v>8</v>
      </c>
      <c r="DF6" s="328">
        <v>9</v>
      </c>
      <c r="DG6" s="328">
        <v>10</v>
      </c>
      <c r="DH6" s="328">
        <v>11</v>
      </c>
      <c r="DI6" s="328">
        <v>12</v>
      </c>
      <c r="DJ6" s="328">
        <v>1</v>
      </c>
      <c r="DK6" s="328">
        <v>2</v>
      </c>
      <c r="DL6" s="328">
        <v>3</v>
      </c>
      <c r="DM6" s="328">
        <v>4</v>
      </c>
      <c r="DN6" s="328">
        <v>5</v>
      </c>
      <c r="DO6" s="328">
        <v>6</v>
      </c>
      <c r="DP6" s="328">
        <v>7</v>
      </c>
      <c r="DQ6" s="328">
        <v>8</v>
      </c>
      <c r="DR6" s="328">
        <v>9</v>
      </c>
      <c r="DS6" s="328">
        <v>10</v>
      </c>
      <c r="DT6" s="328">
        <v>11</v>
      </c>
      <c r="DU6" s="328">
        <v>12</v>
      </c>
      <c r="DV6" s="328">
        <v>1</v>
      </c>
      <c r="DW6" s="328">
        <v>2</v>
      </c>
      <c r="DX6" s="328">
        <v>3</v>
      </c>
      <c r="DY6" s="328">
        <v>4</v>
      </c>
      <c r="DZ6" s="328">
        <v>5</v>
      </c>
      <c r="EA6" s="328">
        <v>6</v>
      </c>
      <c r="EB6" s="328">
        <v>7</v>
      </c>
      <c r="EC6" s="328">
        <v>8</v>
      </c>
      <c r="ED6" s="328">
        <v>9</v>
      </c>
      <c r="EE6" s="328">
        <v>10</v>
      </c>
      <c r="EF6" s="328">
        <v>11</v>
      </c>
      <c r="EG6" s="328">
        <v>12</v>
      </c>
      <c r="EH6" s="328">
        <v>1</v>
      </c>
      <c r="EI6" s="328">
        <v>2</v>
      </c>
      <c r="EJ6" s="328">
        <v>3</v>
      </c>
      <c r="EK6" s="328">
        <v>4</v>
      </c>
      <c r="EL6" s="328">
        <v>5</v>
      </c>
      <c r="EM6" s="328">
        <v>6</v>
      </c>
      <c r="EN6" s="328">
        <v>7</v>
      </c>
      <c r="EO6" s="328">
        <v>8</v>
      </c>
      <c r="EP6" s="328">
        <v>9</v>
      </c>
      <c r="EQ6" s="328">
        <v>10</v>
      </c>
      <c r="ER6" s="328">
        <v>11</v>
      </c>
      <c r="ES6" s="328">
        <v>12</v>
      </c>
      <c r="ET6" s="328">
        <v>1</v>
      </c>
      <c r="EU6" s="328">
        <v>2</v>
      </c>
      <c r="EV6" s="328">
        <v>3</v>
      </c>
      <c r="EW6" s="328">
        <v>4</v>
      </c>
      <c r="EX6" s="328">
        <v>5</v>
      </c>
      <c r="EY6" s="328">
        <v>6</v>
      </c>
      <c r="EZ6" s="328">
        <v>7</v>
      </c>
      <c r="FA6" s="328">
        <v>8</v>
      </c>
      <c r="FB6" s="328">
        <v>9</v>
      </c>
      <c r="FC6" s="328">
        <v>10</v>
      </c>
      <c r="FD6" s="328">
        <v>11</v>
      </c>
      <c r="FE6" s="328">
        <v>12</v>
      </c>
      <c r="FF6" s="328">
        <v>1</v>
      </c>
      <c r="FG6" s="328">
        <v>2</v>
      </c>
      <c r="FH6" s="328">
        <v>3</v>
      </c>
      <c r="FI6" s="328">
        <v>4</v>
      </c>
      <c r="FJ6" s="328">
        <v>5</v>
      </c>
      <c r="FK6" s="328">
        <v>6</v>
      </c>
      <c r="FL6" s="328">
        <v>7</v>
      </c>
      <c r="FM6" s="328">
        <v>8</v>
      </c>
      <c r="FN6" s="328">
        <v>9</v>
      </c>
      <c r="FO6" s="328">
        <v>10</v>
      </c>
      <c r="FP6" s="328">
        <v>11</v>
      </c>
      <c r="FQ6" s="328">
        <v>12</v>
      </c>
    </row>
    <row r="7" spans="1:173" ht="12.75" customHeight="1" thickTop="1" x14ac:dyDescent="0.2">
      <c r="A7" s="74" t="str">
        <f>IF(I7="GAL/YR", CONCATENATE(D7, "-lbs/MMBtu"), CONCATENATE(D7, "-lbs/", I7, "-hr"))</f>
        <v xml:space="preserve"> -lbs/ -hr</v>
      </c>
      <c r="B7" s="357" t="s">
        <v>37</v>
      </c>
      <c r="C7" s="99" t="s">
        <v>323</v>
      </c>
      <c r="D7" s="364" t="str">
        <f>IF(ISBLANK(EMISSIONS_4!D7), " ", EMISSIONS_4!D7)</f>
        <v xml:space="preserve"> </v>
      </c>
      <c r="E7" s="358" t="s">
        <v>115</v>
      </c>
      <c r="F7" s="358" t="s">
        <v>115</v>
      </c>
      <c r="G7" s="359" t="s">
        <v>115</v>
      </c>
      <c r="H7" s="369"/>
      <c r="I7" s="369" t="s">
        <v>2</v>
      </c>
      <c r="J7" s="64" t="s">
        <v>115</v>
      </c>
      <c r="K7" s="359"/>
      <c r="L7" s="359"/>
      <c r="M7" s="370">
        <v>0</v>
      </c>
      <c r="N7" s="371">
        <v>0</v>
      </c>
      <c r="O7" s="307"/>
      <c r="P7" s="302"/>
      <c r="Q7" s="377" t="str">
        <f>IF($D7=" ", "Enter Equipment",IF(VLOOKUP($A7,'STATIONARY FACTORS'!$A$4:$O$22, Q$5, FALSE)= "N/A", "--", IF($H7=0, "Enter Activity", IF($M7=0, "Enter Run Time",IF($I7="HP", $H7*VLOOKUP($A7,'STATIONARY FACTORS'!$A$4:$O$22, Q$5, FALSE),IF(ISERROR(SEARCH("Diesel", $D7,1)),($H7*VLOOKUP($A7,'STATIONARY FACTORS'!$A$4:$O$22, Q$5, FALSE)*0.000001*'STATIONARY FACTORS'!$C$93*'STATIONARY FACTORS'!$C$98*(1/($M7*$N7))),($H7*VLOOKUP($A7,'STATIONARY FACTORS'!$A$4:$O$22, Q$5, FALSE)*0.000001*'STATIONARY FACTORS'!$C$93*'STATIONARY FACTORS'!$C$94*(1/($M7*$N7)))))))))</f>
        <v>Enter Equipment</v>
      </c>
      <c r="R7" s="378" t="str">
        <f>IF($D7=" ", "Enter Equipment",IF(VLOOKUP($A7,'STATIONARY FACTORS'!$A$4:$O$22, R$5, FALSE)= "N/A", "--", IF($H7=0, "Enter Activity", IF($M7=0, "Enter Run Time",IF($I7="HP", $H7*VLOOKUP($A7,'STATIONARY FACTORS'!$A$4:$O$22, R$5, FALSE),IF(ISERROR(SEARCH("Diesel", $D7,1)),($H7*VLOOKUP($A7,'STATIONARY FACTORS'!$A$4:$O$22, R$5, FALSE)*0.000001*'STATIONARY FACTORS'!$C$93*'STATIONARY FACTORS'!$C$98*(1/($M7*$N7))),($H7*VLOOKUP($A7,'STATIONARY FACTORS'!$A$4:$O$22, R$5, FALSE)*0.000001*'STATIONARY FACTORS'!$C$93*'STATIONARY FACTORS'!$C$94*(1/($M7*$N7)))))))))</f>
        <v>Enter Equipment</v>
      </c>
      <c r="S7" s="75" t="str">
        <f>IF($D7=" ", "Enter Equipment",IF(VLOOKUP($A7,'STATIONARY FACTORS'!$A$4:$O$22, S$5, FALSE)= "N/A", "--", IF($H7=0, "Enter Activity", IF($M7=0, "Enter Run Time",IF($I7="HP", $H7*VLOOKUP($A7,'STATIONARY FACTORS'!$A$4:$O$22, S$5, FALSE),IF(ISERROR(SEARCH("Diesel", $D7,1)),($H7*VLOOKUP($A7,'STATIONARY FACTORS'!$A$4:$O$22, S$5, FALSE)*0.000001*'STATIONARY FACTORS'!$C$93*'STATIONARY FACTORS'!$C$98*(1/($M7*$N7))),($H7*VLOOKUP($A7,'STATIONARY FACTORS'!$A$4:$O$22, S$5, FALSE)*0.000001*'STATIONARY FACTORS'!$C$93*'STATIONARY FACTORS'!$C$94*(1/($M7*$N7)))))))))</f>
        <v>Enter Equipment</v>
      </c>
      <c r="T7" s="378" t="str">
        <f>IF($D7=" ", "Enter Equipment",IF(VLOOKUP($A7,'STATIONARY FACTORS'!$A$4:$O$22, T$5, FALSE)= "N/A", "--", IF($H7=0, "Enter Activity", IF($M7=0, "Enter Run Time",IF($I7="HP", $H7*VLOOKUP($A7,'STATIONARY FACTORS'!$A$4:$O$22, T$5, FALSE),IF(ISERROR(SEARCH("Diesel", $D7,1)),($H7*VLOOKUP($A7,'STATIONARY FACTORS'!$A$4:$O$22, T$5, FALSE)*0.000001*'STATIONARY FACTORS'!$C$93*'STATIONARY FACTORS'!$C$98*(1/($M7*$N7))),($H7*VLOOKUP($A7,'STATIONARY FACTORS'!$A$4:$O$22, T$5, FALSE)*0.000001*'STATIONARY FACTORS'!$C$93*'STATIONARY FACTORS'!$C$94*(1/($M7*$N7)))))))))</f>
        <v>Enter Equipment</v>
      </c>
      <c r="U7" s="378" t="str">
        <f>IF($D7=" ", "Enter Equipment",IF(VLOOKUP($A7,'STATIONARY FACTORS'!$A$4:$O$22, U$5, FALSE)= "N/A", "--", IF($H7=0, "Enter Activity", IF($M7=0, "Enter Run Time",IF($I7="HP", $H7*VLOOKUP($A7,'STATIONARY FACTORS'!$A$4:$O$22, U$5, FALSE),IF(ISERROR(SEARCH("Diesel", $D7,1)),($H7*VLOOKUP($A7,'STATIONARY FACTORS'!$A$4:$O$22, U$5, FALSE)*0.000001*'STATIONARY FACTORS'!$C$93*'STATIONARY FACTORS'!$C$98*(1/($M7*$N7))),($H7*VLOOKUP($A7,'STATIONARY FACTORS'!$A$4:$O$22, U$5, FALSE)*0.000001*'STATIONARY FACTORS'!$C$93*'STATIONARY FACTORS'!$C$94*(1/($M7*$N7)))))))))</f>
        <v>Enter Equipment</v>
      </c>
      <c r="V7" s="378" t="str">
        <f>IF($D7=" ", "Enter Equipment",IF(VLOOKUP($A7,'STATIONARY FACTORS'!$A$4:$O$22, V$5, FALSE)= "N/A", "--", IF($H7=0, "Enter Activity", IF($M7=0, "Enter Run Time",IF($I7="HP", $H7*VLOOKUP($A7,'STATIONARY FACTORS'!$A$4:$O$22, V$5, FALSE),IF(ISERROR(SEARCH("Diesel", $D7,1)),($H7*VLOOKUP($A7,'STATIONARY FACTORS'!$A$4:$O$22, V$5, FALSE)*0.000001*'STATIONARY FACTORS'!$C$93*'STATIONARY FACTORS'!$C$98*(1/($M7*$N7))),($H7*VLOOKUP($A7,'STATIONARY FACTORS'!$A$4:$O$22, V$5, FALSE)*0.000001*'STATIONARY FACTORS'!$C$93*'STATIONARY FACTORS'!$C$94*(1/($M7*$N7)))))))))</f>
        <v>Enter Equipment</v>
      </c>
      <c r="W7" s="378" t="str">
        <f>IF($D7=" ", "Enter Equipment",IF(VLOOKUP($A7,'STATIONARY FACTORS'!$A$4:$O$22, W$5, FALSE)= "N/A", "--", IF($H7=0, "Enter Activity", IF($M7=0, "Enter Run Time",IF($I7="HP", $H7*VLOOKUP($A7,'STATIONARY FACTORS'!$A$4:$O$22, W$5, FALSE),IF(ISERROR(SEARCH("Diesel", $D7,1)),($H7*VLOOKUP($A7,'STATIONARY FACTORS'!$A$4:$O$22, W$5, FALSE)*0.000001*'STATIONARY FACTORS'!$C$93*'STATIONARY FACTORS'!$C$98*(1/($M7*$N7))),($H7*VLOOKUP($A7,'STATIONARY FACTORS'!$A$4:$O$22, W$5, FALSE)*0.000001*'STATIONARY FACTORS'!$C$93*'STATIONARY FACTORS'!$C$94*(1/($M7*$N7)))))))))</f>
        <v>Enter Equipment</v>
      </c>
      <c r="X7" s="378" t="str">
        <f>IF($D7=" ", "Enter Equipment",IF(VLOOKUP($A7,'STATIONARY FACTORS'!$A$4:$O$22, X$5, FALSE)= "N/A", "--", IF($H7=0, "Enter Activity", IF($M7=0, "Enter Run Time",IF($I7="HP", $H7*VLOOKUP($A7,'STATIONARY FACTORS'!$A$4:$O$22, X$5, FALSE),IF(ISERROR(SEARCH("Diesel", $D7,1)),($H7*VLOOKUP($A7,'STATIONARY FACTORS'!$A$4:$O$22, X$5, FALSE)*0.000001*'STATIONARY FACTORS'!$C$93*'STATIONARY FACTORS'!$C$98*(1/($M7*$N7))),($H7*VLOOKUP($A7,'STATIONARY FACTORS'!$A$4:$O$22, X$5, FALSE)*0.000001*'STATIONARY FACTORS'!$C$93*'STATIONARY FACTORS'!$C$94*(1/($M7*$N7)))))))))</f>
        <v>Enter Equipment</v>
      </c>
      <c r="Y7" s="378" t="str">
        <f>IF($D7=" ", "Enter Equipment",IF(VLOOKUP($A7,'STATIONARY FACTORS'!$A$4:$O$22, Y$5, FALSE)= "N/A", "--", IF($H7=0, "Enter Activity", IF($M7=0, "Enter Run Time",IF($I7="HP", $H7*VLOOKUP($A7,'STATIONARY FACTORS'!$A$4:$O$22, Y$5, FALSE),IF(ISERROR(SEARCH("Diesel", $D7,1)),($H7*VLOOKUP($A7,'STATIONARY FACTORS'!$A$4:$O$22, Y$5, FALSE)*0.000001*'STATIONARY FACTORS'!$C$93*'STATIONARY FACTORS'!$C$98*(1/($M7*$N7))),($H7*VLOOKUP($A7,'STATIONARY FACTORS'!$A$4:$O$22, Y$5, FALSE)*0.000001*'STATIONARY FACTORS'!$C$93*'STATIONARY FACTORS'!$C$94*(1/($M7*$N7)))))))))</f>
        <v>Enter Equipment</v>
      </c>
      <c r="Z7" s="378" t="str">
        <f>IF($D7=" ", "Enter Equipment",IF(VLOOKUP($A7,'STATIONARY FACTORS'!$A$4:$O$22, Z$5, FALSE)= "N/A", "--", IF($H7=0, "Enter Activity", IF($M7=0, "Enter Run Time",IF($I7="HP", $H7*VLOOKUP($A7,'STATIONARY FACTORS'!$A$4:$O$22, Z$5, FALSE),IF(ISERROR(SEARCH("Diesel", $D7,1)),($H7*VLOOKUP($A7,'STATIONARY FACTORS'!$A$4:$O$22, Z$5, FALSE)*0.000001*'STATIONARY FACTORS'!$C$93*'STATIONARY FACTORS'!$C$98*(1/($M7*$N7))),($H7*VLOOKUP($A7,'STATIONARY FACTORS'!$A$4:$O$22, Z$5, FALSE)*0.000001*'STATIONARY FACTORS'!$C$93*'STATIONARY FACTORS'!$C$94*(1/($M7*$N7)))))))))</f>
        <v>Enter Equipment</v>
      </c>
      <c r="AA7" s="454" t="str">
        <f>IF($D7=" ", "Enter Equipment",IF(VLOOKUP($A7,'STATIONARY FACTORS'!$A$4:$O$22, AA$5, FALSE)= "N/A", "--", IF($H7=0, "Enter Activity", IF($M7=0, "Enter Run Time",IF($I7="HP", $H7*VLOOKUP($A7,'STATIONARY FACTORS'!$A$4:$O$22, AA$5, FALSE),IF(ISERROR(SEARCH("Diesel", $D7,1)),($H7*VLOOKUP($A7,'STATIONARY FACTORS'!$A$4:$O$22, AA$5, FALSE)*0.000001*'STATIONARY FACTORS'!$C$93*'STATIONARY FACTORS'!$C$98*(1/($M7*$N7))),($H7*VLOOKUP($A7,'STATIONARY FACTORS'!$A$4:$O$22, AA$5, FALSE)*0.000001*'STATIONARY FACTORS'!$C$93*'STATIONARY FACTORS'!$C$94*(1/($M7*$N7)))))))))</f>
        <v>Enter Equipment</v>
      </c>
      <c r="AB7" s="465" t="str">
        <f>IF($D7=" ", "Enter Equipment",IF(VLOOKUP($A7,'STATIONARY FACTORS'!$A$4:$O$22, AB$5, FALSE)= "N/A", "--", IF($H7=0, "Enter Activity", IF($M7=0, "Enter Run Time",IF($I7="HP",( ($H7*VLOOKUP($A7,'STATIONARY FACTORS'!$A$4:$O$22, AB$5, FALSE)*$M7*$N7)/2000),IF(ISERROR(SEARCH("Diesel", $D7,1)),($H7*VLOOKUP($A7,'STATIONARY FACTORS'!$A$4:$O$22, AB$5, FALSE)*0.000001*'STATIONARY FACTORS'!$C$93*'STATIONARY FACTORS'!$C$98)/2000,($H7*VLOOKUP($A7,'STATIONARY FACTORS'!$A$4:$O$22, AB$5, FALSE)*0.000001*'STATIONARY FACTORS'!$C$93*'STATIONARY FACTORS'!$C$94)/2000))))))</f>
        <v>Enter Equipment</v>
      </c>
      <c r="AC7" s="379" t="str">
        <f>IF($D7=" ", "Enter Equipment",IF(VLOOKUP($A7,'STATIONARY FACTORS'!$A$4:$O$22, AC$5, FALSE)= "N/A", "--", IF($H7=0, "Enter Activity", IF($M7=0, "Enter Run Time",IF($I7="HP",( ($H7*VLOOKUP($A7,'STATIONARY FACTORS'!$A$4:$O$22, AC$5, FALSE)*$M7*$N7)/2000),IF(ISERROR(SEARCH("Diesel", $D7,1)),($H7*VLOOKUP($A7,'STATIONARY FACTORS'!$A$4:$O$22, AC$5, FALSE)*0.000001*'STATIONARY FACTORS'!$C$93*'STATIONARY FACTORS'!$C$98)/2000,($H7*VLOOKUP($A7,'STATIONARY FACTORS'!$A$4:$O$22, AC$5, FALSE)*0.000001*'STATIONARY FACTORS'!$C$93*'STATIONARY FACTORS'!$C$94)/2000))))))</f>
        <v>Enter Equipment</v>
      </c>
      <c r="AD7" s="379" t="str">
        <f>IF($D7=" ", "Enter Equipment",IF(VLOOKUP($A7,'STATIONARY FACTORS'!$A$4:$O$22, AD$5, FALSE)= "N/A", "--", IF($H7=0, "Enter Activity", IF($M7=0, "Enter Run Time",IF($I7="HP",( ($H7*VLOOKUP($A7,'STATIONARY FACTORS'!$A$4:$O$22, AD$5, FALSE)*$M7*$N7)/2000),IF(ISERROR(SEARCH("Diesel", $D7,1)),($H7*VLOOKUP($A7,'STATIONARY FACTORS'!$A$4:$O$22, AD$5, FALSE)*0.000001*'STATIONARY FACTORS'!$C$93*'STATIONARY FACTORS'!$C$98)/2000,($H7*VLOOKUP($A7,'STATIONARY FACTORS'!$A$4:$O$22, AD$5, FALSE)*0.000001*'STATIONARY FACTORS'!$C$93*'STATIONARY FACTORS'!$C$94)/2000))))))</f>
        <v>Enter Equipment</v>
      </c>
      <c r="AE7" s="379" t="str">
        <f>IF($D7=" ", "Enter Equipment",IF(VLOOKUP($A7,'STATIONARY FACTORS'!$A$4:$O$22, AE$5, FALSE)= "N/A", "--", IF($H7=0, "Enter Activity", IF($M7=0, "Enter Run Time",IF($I7="HP",( ($H7*VLOOKUP($A7,'STATIONARY FACTORS'!$A$4:$O$22, AE$5, FALSE)*$M7*$N7)/2000),IF(ISERROR(SEARCH("Diesel", $D7,1)),($H7*VLOOKUP($A7,'STATIONARY FACTORS'!$A$4:$O$22, AE$5, FALSE)*0.000001*'STATIONARY FACTORS'!$C$93*'STATIONARY FACTORS'!$C$98)/2000,($H7*VLOOKUP($A7,'STATIONARY FACTORS'!$A$4:$O$22, AE$5, FALSE)*0.000001*'STATIONARY FACTORS'!$C$93*'STATIONARY FACTORS'!$C$94)/2000))))))</f>
        <v>Enter Equipment</v>
      </c>
      <c r="AF7" s="379" t="str">
        <f>IF($D7=" ", "Enter Equipment",IF(VLOOKUP($A7,'STATIONARY FACTORS'!$A$4:$O$22, AF$5, FALSE)= "N/A", "--", IF($H7=0, "Enter Activity", IF($M7=0, "Enter Run Time",IF($I7="HP",( ($H7*VLOOKUP($A7,'STATIONARY FACTORS'!$A$4:$O$22, AF$5, FALSE)*$M7*$N7)/2000),IF(ISERROR(SEARCH("Diesel", $D7,1)),($H7*VLOOKUP($A7,'STATIONARY FACTORS'!$A$4:$O$22, AF$5, FALSE)*0.000001*'STATIONARY FACTORS'!$C$93*'STATIONARY FACTORS'!$C$98)/2000,($H7*VLOOKUP($A7,'STATIONARY FACTORS'!$A$4:$O$22, AF$5, FALSE)*0.000001*'STATIONARY FACTORS'!$C$93*'STATIONARY FACTORS'!$C$94)/2000))))))</f>
        <v>Enter Equipment</v>
      </c>
      <c r="AG7" s="380" t="str">
        <f>IF($D7=" ", "Enter Equipment",IF(VLOOKUP($A7,'STATIONARY FACTORS'!$A$4:$O$22, AG$5, FALSE)= "N/A", "--", IF($H7=0, "Enter Activity", IF($M7=0, "Enter Run Time",IF($I7="HP",( ($H7*VLOOKUP($A7,'STATIONARY FACTORS'!$A$4:$O$22, AG$5, FALSE)*$M7*$N7)/2000),IF(ISERROR(SEARCH("Diesel", $D7,1)),($H7*VLOOKUP($A7,'STATIONARY FACTORS'!$A$4:$O$22, AG$5, FALSE)*0.000001*'STATIONARY FACTORS'!$C$93*'STATIONARY FACTORS'!$C$98)/2000,($H7*VLOOKUP($A7,'STATIONARY FACTORS'!$A$4:$O$22, AG$5, FALSE)*0.000001*'STATIONARY FACTORS'!$C$93*'STATIONARY FACTORS'!$C$94)/2000))))))</f>
        <v>Enter Equipment</v>
      </c>
      <c r="AH7" s="379" t="str">
        <f>IF($D7=" ", "Enter Equipment",IF(VLOOKUP($A7,'STATIONARY FACTORS'!$A$4:$O$22, AH$5, FALSE)= "N/A", "--", IF($H7=0, "Enter Activity", IF($M7=0, "Enter Run Time",IF($I7="HP",( ($H7*VLOOKUP($A7,'STATIONARY FACTORS'!$A$4:$O$22, AH$5, FALSE)*$M7*$N7)/2000),IF(ISERROR(SEARCH("Diesel", $D7,1)),($H7*VLOOKUP($A7,'STATIONARY FACTORS'!$A$4:$O$22, AH$5, FALSE)*0.000001*'STATIONARY FACTORS'!$C$93*'STATIONARY FACTORS'!$C$98)/2000,($H7*VLOOKUP($A7,'STATIONARY FACTORS'!$A$4:$O$22, AH$5, FALSE)*0.000001*'STATIONARY FACTORS'!$C$93*'STATIONARY FACTORS'!$C$94)/2000))))))</f>
        <v>Enter Equipment</v>
      </c>
      <c r="AI7" s="378" t="str">
        <f>IF($D7=" ", "Enter Equipment",IF(VLOOKUP($A7,'STATIONARY FACTORS'!$A$4:$O$22, AI$5, FALSE)= "N/A", "--", IF($H7=0, "Enter Activity", IF($M7=0, "Enter Run Time",IF($I7="HP",( ($H7*VLOOKUP($A7,'STATIONARY FACTORS'!$A$4:$O$22, AI$5, FALSE)*$M7*$N7)/2000),IF(ISERROR(SEARCH("Diesel", $D7,1)),($H7*VLOOKUP($A7,'STATIONARY FACTORS'!$A$4:$O$22, AI$5, FALSE)*0.000001*'STATIONARY FACTORS'!$C$93*'STATIONARY FACTORS'!$C$98)/2000,($H7*VLOOKUP($A7,'STATIONARY FACTORS'!$A$4:$O$22, AI$5, FALSE)*0.000001*'STATIONARY FACTORS'!$C$93*'STATIONARY FACTORS'!$C$94)/2000))))))</f>
        <v>Enter Equipment</v>
      </c>
      <c r="AJ7" s="378" t="str">
        <f>IF($D7=" ", "Enter Equipment",IF(VLOOKUP($A7,'STATIONARY FACTORS'!$A$4:$O$22, AJ$5, FALSE)= "N/A", "--", IF($H7=0, "Enter Activity", IF($M7=0, "Enter Run Time",IF($I7="HP",( ($H7*VLOOKUP($A7,'STATIONARY FACTORS'!$A$4:$O$22, AJ$5, FALSE)*$M7*$N7)/2000),IF(ISERROR(SEARCH("Diesel", $D7,1)),($H7*VLOOKUP($A7,'STATIONARY FACTORS'!$A$4:$O$22, AJ$5, FALSE)*0.000001*'STATIONARY FACTORS'!$C$93*'STATIONARY FACTORS'!$C$98)/2000,($H7*VLOOKUP($A7,'STATIONARY FACTORS'!$A$4:$O$22, AJ$5, FALSE)*0.000001*'STATIONARY FACTORS'!$C$93*'STATIONARY FACTORS'!$C$94)/2000))))))</f>
        <v>Enter Equipment</v>
      </c>
      <c r="AK7" s="378" t="str">
        <f>IF($D7=" ", "Enter Equipment",IF(VLOOKUP($A7,'STATIONARY FACTORS'!$A$4:$O$22, AK$5, FALSE)= "N/A", "--", IF($H7=0, "Enter Activity", IF($M7=0, "Enter Run Time",IF($I7="HP",( ($H7*VLOOKUP($A7,'STATIONARY FACTORS'!$A$4:$O$22, AK$5, FALSE)*$M7*$N7)/2000),IF(ISERROR(SEARCH("Diesel", $D7,1)),($H7*VLOOKUP($A7,'STATIONARY FACTORS'!$A$4:$O$22, AK$5, FALSE)*0.000001*'STATIONARY FACTORS'!$C$93*'STATIONARY FACTORS'!$C$98)/2000,($H7*VLOOKUP($A7,'STATIONARY FACTORS'!$A$4:$O$22, AK$5, FALSE)*0.000001*'STATIONARY FACTORS'!$C$93*'STATIONARY FACTORS'!$C$94)/2000))))))</f>
        <v>Enter Equipment</v>
      </c>
      <c r="AL7" s="381" t="str">
        <f>IF($D7=" ", "Enter Equipment",IF(VLOOKUP($A7,'STATIONARY FACTORS'!$A$4:$O$22, AL$5, FALSE)= "N/A", "--", IF($H7=0, "Enter Activity", IF($M7=0, "Enter Run Time",IF($I7="HP",( ($H7*VLOOKUP($A7,'STATIONARY FACTORS'!$A$4:$O$22, AL$5, FALSE)*$M7*$N7)/2000),IF(ISERROR(SEARCH("Diesel", $D7,1)),($H7*VLOOKUP($A7,'STATIONARY FACTORS'!$A$4:$O$22, AL$5, FALSE)*0.000001*'STATIONARY FACTORS'!$C$93*'STATIONARY FACTORS'!$C$98)/2000,($H7*VLOOKUP($A7,'STATIONARY FACTORS'!$A$4:$O$22, AL$5, FALSE)*0.000001*'STATIONARY FACTORS'!$C$93*'STATIONARY FACTORS'!$C$94)/2000))))))</f>
        <v>Enter Equipment</v>
      </c>
      <c r="AM7" s="73"/>
      <c r="AO7" s="74">
        <f>MONTH(EMISSIONS_1!P7)-MONTH(EMISSIONS_1!O7)+1</f>
        <v>1</v>
      </c>
      <c r="AP7" s="329">
        <f t="shared" ref="AP7:BA22" si="0">IF(T($AB7)="",IF((AP$6&gt;=MONTH($O7))*(AP$6&lt;=MONTH($P7)), $AB7/$AO7, 0),0)</f>
        <v>0</v>
      </c>
      <c r="AQ7" s="330">
        <f t="shared" si="0"/>
        <v>0</v>
      </c>
      <c r="AR7" s="330">
        <f t="shared" si="0"/>
        <v>0</v>
      </c>
      <c r="AS7" s="330">
        <f t="shared" si="0"/>
        <v>0</v>
      </c>
      <c r="AT7" s="330">
        <f t="shared" si="0"/>
        <v>0</v>
      </c>
      <c r="AU7" s="330">
        <f t="shared" si="0"/>
        <v>0</v>
      </c>
      <c r="AV7" s="330">
        <f t="shared" si="0"/>
        <v>0</v>
      </c>
      <c r="AW7" s="330">
        <f t="shared" si="0"/>
        <v>0</v>
      </c>
      <c r="AX7" s="330">
        <f t="shared" si="0"/>
        <v>0</v>
      </c>
      <c r="AY7" s="330">
        <f t="shared" si="0"/>
        <v>0</v>
      </c>
      <c r="AZ7" s="330">
        <f t="shared" si="0"/>
        <v>0</v>
      </c>
      <c r="BA7" s="331">
        <f t="shared" si="0"/>
        <v>0</v>
      </c>
      <c r="BB7" s="329">
        <f t="shared" ref="BB7:BM16" si="1">IF(T($AC7)="",IF((BB$6&gt;=MONTH($O7))*(BB$6&lt;=MONTH($P7)), $AC7/$AO7, 0),0)</f>
        <v>0</v>
      </c>
      <c r="BC7" s="330">
        <f t="shared" si="1"/>
        <v>0</v>
      </c>
      <c r="BD7" s="330">
        <f t="shared" si="1"/>
        <v>0</v>
      </c>
      <c r="BE7" s="330">
        <f t="shared" si="1"/>
        <v>0</v>
      </c>
      <c r="BF7" s="330">
        <f t="shared" si="1"/>
        <v>0</v>
      </c>
      <c r="BG7" s="330">
        <f t="shared" si="1"/>
        <v>0</v>
      </c>
      <c r="BH7" s="330">
        <f t="shared" si="1"/>
        <v>0</v>
      </c>
      <c r="BI7" s="330">
        <f t="shared" si="1"/>
        <v>0</v>
      </c>
      <c r="BJ7" s="330">
        <f t="shared" si="1"/>
        <v>0</v>
      </c>
      <c r="BK7" s="330">
        <f t="shared" si="1"/>
        <v>0</v>
      </c>
      <c r="BL7" s="330">
        <f t="shared" si="1"/>
        <v>0</v>
      </c>
      <c r="BM7" s="331">
        <f t="shared" si="1"/>
        <v>0</v>
      </c>
      <c r="BN7" s="329">
        <f t="shared" ref="BN7:BY16" si="2">IF(T($AD7)="",IF((BN$6&gt;=MONTH($O7))*(BN$6&lt;=MONTH($P7)), $AD7/$AO7, 0),0)</f>
        <v>0</v>
      </c>
      <c r="BO7" s="330">
        <f t="shared" si="2"/>
        <v>0</v>
      </c>
      <c r="BP7" s="330">
        <f t="shared" si="2"/>
        <v>0</v>
      </c>
      <c r="BQ7" s="330">
        <f t="shared" si="2"/>
        <v>0</v>
      </c>
      <c r="BR7" s="330">
        <f t="shared" si="2"/>
        <v>0</v>
      </c>
      <c r="BS7" s="330">
        <f t="shared" si="2"/>
        <v>0</v>
      </c>
      <c r="BT7" s="330">
        <f t="shared" si="2"/>
        <v>0</v>
      </c>
      <c r="BU7" s="330">
        <f t="shared" si="2"/>
        <v>0</v>
      </c>
      <c r="BV7" s="330">
        <f t="shared" si="2"/>
        <v>0</v>
      </c>
      <c r="BW7" s="330">
        <f t="shared" si="2"/>
        <v>0</v>
      </c>
      <c r="BX7" s="330">
        <f t="shared" si="2"/>
        <v>0</v>
      </c>
      <c r="BY7" s="331">
        <f t="shared" si="2"/>
        <v>0</v>
      </c>
      <c r="BZ7" s="329">
        <f t="shared" ref="BZ7:CK16" si="3">IF(T($AE7)="",IF((BZ$6&gt;=MONTH($O7))*(BZ$6&lt;=MONTH($P7)), $AE7/$AO7, 0),0)</f>
        <v>0</v>
      </c>
      <c r="CA7" s="330">
        <f t="shared" si="3"/>
        <v>0</v>
      </c>
      <c r="CB7" s="330">
        <f t="shared" si="3"/>
        <v>0</v>
      </c>
      <c r="CC7" s="330">
        <f t="shared" si="3"/>
        <v>0</v>
      </c>
      <c r="CD7" s="330">
        <f t="shared" si="3"/>
        <v>0</v>
      </c>
      <c r="CE7" s="330">
        <f t="shared" si="3"/>
        <v>0</v>
      </c>
      <c r="CF7" s="330">
        <f t="shared" si="3"/>
        <v>0</v>
      </c>
      <c r="CG7" s="330">
        <f t="shared" si="3"/>
        <v>0</v>
      </c>
      <c r="CH7" s="330">
        <f t="shared" si="3"/>
        <v>0</v>
      </c>
      <c r="CI7" s="330">
        <f t="shared" si="3"/>
        <v>0</v>
      </c>
      <c r="CJ7" s="330">
        <f t="shared" si="3"/>
        <v>0</v>
      </c>
      <c r="CK7" s="331">
        <f t="shared" si="3"/>
        <v>0</v>
      </c>
      <c r="CL7" s="329">
        <f t="shared" ref="CL7:CW16" si="4">IF(T($AF7)="",IF((CL$6&gt;=MONTH($O7))*(CL$6&lt;=MONTH($P7)), $AF7/$AO7, 0),0)</f>
        <v>0</v>
      </c>
      <c r="CM7" s="330">
        <f t="shared" si="4"/>
        <v>0</v>
      </c>
      <c r="CN7" s="330">
        <f t="shared" si="4"/>
        <v>0</v>
      </c>
      <c r="CO7" s="330">
        <f t="shared" si="4"/>
        <v>0</v>
      </c>
      <c r="CP7" s="330">
        <f t="shared" si="4"/>
        <v>0</v>
      </c>
      <c r="CQ7" s="330">
        <f t="shared" si="4"/>
        <v>0</v>
      </c>
      <c r="CR7" s="330">
        <f t="shared" si="4"/>
        <v>0</v>
      </c>
      <c r="CS7" s="330">
        <f t="shared" si="4"/>
        <v>0</v>
      </c>
      <c r="CT7" s="330">
        <f t="shared" si="4"/>
        <v>0</v>
      </c>
      <c r="CU7" s="330">
        <f t="shared" si="4"/>
        <v>0</v>
      </c>
      <c r="CV7" s="330">
        <f t="shared" si="4"/>
        <v>0</v>
      </c>
      <c r="CW7" s="331">
        <f t="shared" si="4"/>
        <v>0</v>
      </c>
      <c r="CX7" s="329">
        <f t="shared" ref="CX7:DI16" si="5">IF(T($AG7)="",IF((CX$6&gt;=MONTH($O7))*(CX$6&lt;=MONTH($P7)), $AG7/$AO7, 0),0)</f>
        <v>0</v>
      </c>
      <c r="CY7" s="330">
        <f t="shared" si="5"/>
        <v>0</v>
      </c>
      <c r="CZ7" s="330">
        <f t="shared" si="5"/>
        <v>0</v>
      </c>
      <c r="DA7" s="330">
        <f t="shared" si="5"/>
        <v>0</v>
      </c>
      <c r="DB7" s="330">
        <f t="shared" si="5"/>
        <v>0</v>
      </c>
      <c r="DC7" s="330">
        <f t="shared" si="5"/>
        <v>0</v>
      </c>
      <c r="DD7" s="330">
        <f t="shared" si="5"/>
        <v>0</v>
      </c>
      <c r="DE7" s="330">
        <f t="shared" si="5"/>
        <v>0</v>
      </c>
      <c r="DF7" s="330">
        <f t="shared" si="5"/>
        <v>0</v>
      </c>
      <c r="DG7" s="330">
        <f t="shared" si="5"/>
        <v>0</v>
      </c>
      <c r="DH7" s="330">
        <f t="shared" si="5"/>
        <v>0</v>
      </c>
      <c r="DI7" s="331">
        <f t="shared" si="5"/>
        <v>0</v>
      </c>
      <c r="DJ7" s="329">
        <f t="shared" ref="DJ7:DU16" si="6">IF(T($AH7)="",IF((DJ$6&gt;=MONTH($O7))*(DJ$6&lt;=MONTH($P7)), $AH7/$AO7, 0),0)</f>
        <v>0</v>
      </c>
      <c r="DK7" s="330">
        <f t="shared" si="6"/>
        <v>0</v>
      </c>
      <c r="DL7" s="330">
        <f t="shared" si="6"/>
        <v>0</v>
      </c>
      <c r="DM7" s="330">
        <f t="shared" si="6"/>
        <v>0</v>
      </c>
      <c r="DN7" s="330">
        <f t="shared" si="6"/>
        <v>0</v>
      </c>
      <c r="DO7" s="330">
        <f t="shared" si="6"/>
        <v>0</v>
      </c>
      <c r="DP7" s="330">
        <f t="shared" si="6"/>
        <v>0</v>
      </c>
      <c r="DQ7" s="330">
        <f t="shared" si="6"/>
        <v>0</v>
      </c>
      <c r="DR7" s="330">
        <f t="shared" si="6"/>
        <v>0</v>
      </c>
      <c r="DS7" s="330">
        <f t="shared" si="6"/>
        <v>0</v>
      </c>
      <c r="DT7" s="330">
        <f t="shared" si="6"/>
        <v>0</v>
      </c>
      <c r="DU7" s="331">
        <f t="shared" si="6"/>
        <v>0</v>
      </c>
      <c r="DV7" s="329">
        <f t="shared" ref="DV7:EG16" si="7">IF(T($AI7)="",IF((DV$6&gt;=MONTH($O7))*(DV$6&lt;=MONTH($P7)), $AI7/$AO7, 0),0)</f>
        <v>0</v>
      </c>
      <c r="DW7" s="330">
        <f t="shared" si="7"/>
        <v>0</v>
      </c>
      <c r="DX7" s="330">
        <f t="shared" si="7"/>
        <v>0</v>
      </c>
      <c r="DY7" s="330">
        <f t="shared" si="7"/>
        <v>0</v>
      </c>
      <c r="DZ7" s="330">
        <f t="shared" si="7"/>
        <v>0</v>
      </c>
      <c r="EA7" s="330">
        <f t="shared" si="7"/>
        <v>0</v>
      </c>
      <c r="EB7" s="330">
        <f t="shared" si="7"/>
        <v>0</v>
      </c>
      <c r="EC7" s="330">
        <f t="shared" si="7"/>
        <v>0</v>
      </c>
      <c r="ED7" s="330">
        <f t="shared" si="7"/>
        <v>0</v>
      </c>
      <c r="EE7" s="330">
        <f t="shared" si="7"/>
        <v>0</v>
      </c>
      <c r="EF7" s="330">
        <f t="shared" si="7"/>
        <v>0</v>
      </c>
      <c r="EG7" s="331">
        <f t="shared" si="7"/>
        <v>0</v>
      </c>
      <c r="EH7" s="329">
        <f t="shared" ref="EH7:ES16" si="8">IF(T($AJ7)="",IF((EH$6&gt;=MONTH($O7))*(EH$6&lt;=MONTH($P7)), $AJ7/$AO7, 0),0)</f>
        <v>0</v>
      </c>
      <c r="EI7" s="330">
        <f t="shared" si="8"/>
        <v>0</v>
      </c>
      <c r="EJ7" s="330">
        <f t="shared" si="8"/>
        <v>0</v>
      </c>
      <c r="EK7" s="330">
        <f t="shared" si="8"/>
        <v>0</v>
      </c>
      <c r="EL7" s="330">
        <f t="shared" si="8"/>
        <v>0</v>
      </c>
      <c r="EM7" s="330">
        <f t="shared" si="8"/>
        <v>0</v>
      </c>
      <c r="EN7" s="330">
        <f t="shared" si="8"/>
        <v>0</v>
      </c>
      <c r="EO7" s="330">
        <f t="shared" si="8"/>
        <v>0</v>
      </c>
      <c r="EP7" s="330">
        <f t="shared" si="8"/>
        <v>0</v>
      </c>
      <c r="EQ7" s="330">
        <f t="shared" si="8"/>
        <v>0</v>
      </c>
      <c r="ER7" s="330">
        <f t="shared" si="8"/>
        <v>0</v>
      </c>
      <c r="ES7" s="331">
        <f t="shared" si="8"/>
        <v>0</v>
      </c>
      <c r="ET7" s="329">
        <f t="shared" ref="ET7:FE16" si="9">IF(T($AK7)="",IF((ET$6&gt;=MONTH($O7))*(ET$6&lt;=MONTH($P7)), $AK7/$AO7, 0),0)</f>
        <v>0</v>
      </c>
      <c r="EU7" s="330">
        <f t="shared" si="9"/>
        <v>0</v>
      </c>
      <c r="EV7" s="330">
        <f t="shared" si="9"/>
        <v>0</v>
      </c>
      <c r="EW7" s="330">
        <f t="shared" si="9"/>
        <v>0</v>
      </c>
      <c r="EX7" s="330">
        <f t="shared" si="9"/>
        <v>0</v>
      </c>
      <c r="EY7" s="330">
        <f t="shared" si="9"/>
        <v>0</v>
      </c>
      <c r="EZ7" s="330">
        <f t="shared" si="9"/>
        <v>0</v>
      </c>
      <c r="FA7" s="330">
        <f t="shared" si="9"/>
        <v>0</v>
      </c>
      <c r="FB7" s="330">
        <f t="shared" si="9"/>
        <v>0</v>
      </c>
      <c r="FC7" s="330">
        <f t="shared" si="9"/>
        <v>0</v>
      </c>
      <c r="FD7" s="330">
        <f t="shared" si="9"/>
        <v>0</v>
      </c>
      <c r="FE7" s="331">
        <f t="shared" si="9"/>
        <v>0</v>
      </c>
      <c r="FF7" s="329">
        <f t="shared" ref="FF7:FQ16" si="10">IF(T($AL7)="",IF((FF$6&gt;=MONTH($O7))*(FF$6&lt;=MONTH($P7)), $AL7/$AO7, 0),0)</f>
        <v>0</v>
      </c>
      <c r="FG7" s="330">
        <f t="shared" si="10"/>
        <v>0</v>
      </c>
      <c r="FH7" s="330">
        <f t="shared" si="10"/>
        <v>0</v>
      </c>
      <c r="FI7" s="330">
        <f t="shared" si="10"/>
        <v>0</v>
      </c>
      <c r="FJ7" s="330">
        <f t="shared" si="10"/>
        <v>0</v>
      </c>
      <c r="FK7" s="330">
        <f t="shared" si="10"/>
        <v>0</v>
      </c>
      <c r="FL7" s="330">
        <f t="shared" si="10"/>
        <v>0</v>
      </c>
      <c r="FM7" s="330">
        <f t="shared" si="10"/>
        <v>0</v>
      </c>
      <c r="FN7" s="330">
        <f t="shared" si="10"/>
        <v>0</v>
      </c>
      <c r="FO7" s="330">
        <f t="shared" si="10"/>
        <v>0</v>
      </c>
      <c r="FP7" s="330">
        <f t="shared" si="10"/>
        <v>0</v>
      </c>
      <c r="FQ7" s="331">
        <f t="shared" si="10"/>
        <v>0</v>
      </c>
    </row>
    <row r="8" spans="1:173" ht="12.75" customHeight="1" x14ac:dyDescent="0.2">
      <c r="A8" s="74" t="str">
        <f>IF(I8="GAL/YR", CONCATENATE(D8, "-lbs/MMBtu"), CONCATENATE(D8, "-lbs/", I8, "-hr"))</f>
        <v xml:space="preserve"> -lbs/ -hr</v>
      </c>
      <c r="B8" s="112"/>
      <c r="C8" s="100" t="s">
        <v>323</v>
      </c>
      <c r="D8" s="365" t="str">
        <f>IF(ISBLANK(EMISSIONS_4!D8), " ", EMISSIONS_4!D8)</f>
        <v xml:space="preserve"> </v>
      </c>
      <c r="E8" s="32" t="s">
        <v>115</v>
      </c>
      <c r="F8" s="32" t="s">
        <v>115</v>
      </c>
      <c r="G8" s="33" t="s">
        <v>115</v>
      </c>
      <c r="H8" s="367"/>
      <c r="I8" s="367" t="s">
        <v>2</v>
      </c>
      <c r="J8" s="33" t="s">
        <v>115</v>
      </c>
      <c r="K8" s="33"/>
      <c r="L8" s="33"/>
      <c r="M8" s="372">
        <v>0</v>
      </c>
      <c r="N8" s="373">
        <v>0</v>
      </c>
      <c r="O8" s="299"/>
      <c r="P8" s="300"/>
      <c r="Q8" s="412" t="str">
        <f>IF($D8=" ", "Enter Equipment",IF(VLOOKUP($A8,'STATIONARY FACTORS'!$A$4:$O$22, Q$5, FALSE)= "N/A", "--", IF($H8=0, "Enter Activity", IF($M8=0, "Enter Run Time",IF($I8="HP", $H8*VLOOKUP($A8,'STATIONARY FACTORS'!$A$4:$O$22, Q$5, FALSE),IF(ISERROR(SEARCH("Diesel", $D8,1)),($H8*VLOOKUP($A8,'STATIONARY FACTORS'!$A$4:$O$22, Q$5, FALSE)*0.000001*'STATIONARY FACTORS'!$C$93*'STATIONARY FACTORS'!$C$98*(1/($M8*$N8))),($H8*VLOOKUP($A8,'STATIONARY FACTORS'!$A$4:$O$22, Q$5, FALSE)*0.000001*'STATIONARY FACTORS'!$C$93*'STATIONARY FACTORS'!$C$94*(1/($M8*$N8)))))))))</f>
        <v>Enter Equipment</v>
      </c>
      <c r="R8" s="79" t="str">
        <f>IF($D8=" ", "Enter Equipment",IF(VLOOKUP($A8,'STATIONARY FACTORS'!$A$4:$O$22, R$5, FALSE)= "N/A", "--", IF($H8=0, "Enter Activity", IF($M8=0, "Enter Run Time",IF($I8="HP", $H8*VLOOKUP($A8,'STATIONARY FACTORS'!$A$4:$O$22, R$5, FALSE),IF(ISERROR(SEARCH("Diesel", $D8,1)),($H8*VLOOKUP($A8,'STATIONARY FACTORS'!$A$4:$O$22, R$5, FALSE)*0.000001*'STATIONARY FACTORS'!$C$93*'STATIONARY FACTORS'!$C$98*(1/($M8*$N8))),($H8*VLOOKUP($A8,'STATIONARY FACTORS'!$A$4:$O$22, R$5, FALSE)*0.000001*'STATIONARY FACTORS'!$C$93*'STATIONARY FACTORS'!$C$94*(1/($M8*$N8)))))))))</f>
        <v>Enter Equipment</v>
      </c>
      <c r="S8" s="78" t="str">
        <f>IF($D8=" ", "Enter Equipment",IF(VLOOKUP($A8,'STATIONARY FACTORS'!$A$4:$O$22, S$5, FALSE)= "N/A", "--", IF($H8=0, "Enter Activity", IF($M8=0, "Enter Run Time",IF($I8="HP", $H8*VLOOKUP($A8,'STATIONARY FACTORS'!$A$4:$O$22, S$5, FALSE),IF(ISERROR(SEARCH("Diesel", $D8,1)),($H8*VLOOKUP($A8,'STATIONARY FACTORS'!$A$4:$O$22, S$5, FALSE)*0.000001*'STATIONARY FACTORS'!$C$93*'STATIONARY FACTORS'!$C$98*(1/($M8*$N8))),($H8*VLOOKUP($A8,'STATIONARY FACTORS'!$A$4:$O$22, S$5, FALSE)*0.000001*'STATIONARY FACTORS'!$C$93*'STATIONARY FACTORS'!$C$94*(1/($M8*$N8)))))))))</f>
        <v>Enter Equipment</v>
      </c>
      <c r="T8" s="79" t="str">
        <f>IF($D8=" ", "Enter Equipment",IF(VLOOKUP($A8,'STATIONARY FACTORS'!$A$4:$O$22, T$5, FALSE)= "N/A", "--", IF($H8=0, "Enter Activity", IF($M8=0, "Enter Run Time",IF($I8="HP", $H8*VLOOKUP($A8,'STATIONARY FACTORS'!$A$4:$O$22, T$5, FALSE),IF(ISERROR(SEARCH("Diesel", $D8,1)),($H8*VLOOKUP($A8,'STATIONARY FACTORS'!$A$4:$O$22, T$5, FALSE)*0.000001*'STATIONARY FACTORS'!$C$93*'STATIONARY FACTORS'!$C$98*(1/($M8*$N8))),($H8*VLOOKUP($A8,'STATIONARY FACTORS'!$A$4:$O$22, T$5, FALSE)*0.000001*'STATIONARY FACTORS'!$C$93*'STATIONARY FACTORS'!$C$94*(1/($M8*$N8)))))))))</f>
        <v>Enter Equipment</v>
      </c>
      <c r="U8" s="79" t="str">
        <f>IF($D8=" ", "Enter Equipment",IF(VLOOKUP($A8,'STATIONARY FACTORS'!$A$4:$O$22, U$5, FALSE)= "N/A", "--", IF($H8=0, "Enter Activity", IF($M8=0, "Enter Run Time",IF($I8="HP", $H8*VLOOKUP($A8,'STATIONARY FACTORS'!$A$4:$O$22, U$5, FALSE),IF(ISERROR(SEARCH("Diesel", $D8,1)),($H8*VLOOKUP($A8,'STATIONARY FACTORS'!$A$4:$O$22, U$5, FALSE)*0.000001*'STATIONARY FACTORS'!$C$93*'STATIONARY FACTORS'!$C$98*(1/($M8*$N8))),($H8*VLOOKUP($A8,'STATIONARY FACTORS'!$A$4:$O$22, U$5, FALSE)*0.000001*'STATIONARY FACTORS'!$C$93*'STATIONARY FACTORS'!$C$94*(1/($M8*$N8)))))))))</f>
        <v>Enter Equipment</v>
      </c>
      <c r="V8" s="79" t="str">
        <f>IF($D8=" ", "Enter Equipment",IF(VLOOKUP($A8,'STATIONARY FACTORS'!$A$4:$O$22, V$5, FALSE)= "N/A", "--", IF($H8=0, "Enter Activity", IF($M8=0, "Enter Run Time",IF($I8="HP", $H8*VLOOKUP($A8,'STATIONARY FACTORS'!$A$4:$O$22, V$5, FALSE),IF(ISERROR(SEARCH("Diesel", $D8,1)),($H8*VLOOKUP($A8,'STATIONARY FACTORS'!$A$4:$O$22, V$5, FALSE)*0.000001*'STATIONARY FACTORS'!$C$93*'STATIONARY FACTORS'!$C$98*(1/($M8*$N8))),($H8*VLOOKUP($A8,'STATIONARY FACTORS'!$A$4:$O$22, V$5, FALSE)*0.000001*'STATIONARY FACTORS'!$C$93*'STATIONARY FACTORS'!$C$94*(1/($M8*$N8)))))))))</f>
        <v>Enter Equipment</v>
      </c>
      <c r="W8" s="79" t="str">
        <f>IF($D8=" ", "Enter Equipment",IF(VLOOKUP($A8,'STATIONARY FACTORS'!$A$4:$O$22, W$5, FALSE)= "N/A", "--", IF($H8=0, "Enter Activity", IF($M8=0, "Enter Run Time",IF($I8="HP", $H8*VLOOKUP($A8,'STATIONARY FACTORS'!$A$4:$O$22, W$5, FALSE),IF(ISERROR(SEARCH("Diesel", $D8,1)),($H8*VLOOKUP($A8,'STATIONARY FACTORS'!$A$4:$O$22, W$5, FALSE)*0.000001*'STATIONARY FACTORS'!$C$93*'STATIONARY FACTORS'!$C$98*(1/($M8*$N8))),($H8*VLOOKUP($A8,'STATIONARY FACTORS'!$A$4:$O$22, W$5, FALSE)*0.000001*'STATIONARY FACTORS'!$C$93*'STATIONARY FACTORS'!$C$94*(1/($M8*$N8)))))))))</f>
        <v>Enter Equipment</v>
      </c>
      <c r="X8" s="79" t="str">
        <f>IF($D8=" ", "Enter Equipment",IF(VLOOKUP($A8,'STATIONARY FACTORS'!$A$4:$O$22, X$5, FALSE)= "N/A", "--", IF($H8=0, "Enter Activity", IF($M8=0, "Enter Run Time",IF($I8="HP", $H8*VLOOKUP($A8,'STATIONARY FACTORS'!$A$4:$O$22, X$5, FALSE),IF(ISERROR(SEARCH("Diesel", $D8,1)),($H8*VLOOKUP($A8,'STATIONARY FACTORS'!$A$4:$O$22, X$5, FALSE)*0.000001*'STATIONARY FACTORS'!$C$93*'STATIONARY FACTORS'!$C$98*(1/($M8*$N8))),($H8*VLOOKUP($A8,'STATIONARY FACTORS'!$A$4:$O$22, X$5, FALSE)*0.000001*'STATIONARY FACTORS'!$C$93*'STATIONARY FACTORS'!$C$94*(1/($M8*$N8)))))))))</f>
        <v>Enter Equipment</v>
      </c>
      <c r="Y8" s="79" t="str">
        <f>IF($D8=" ", "Enter Equipment",IF(VLOOKUP($A8,'STATIONARY FACTORS'!$A$4:$O$22, Y$5, FALSE)= "N/A", "--", IF($H8=0, "Enter Activity", IF($M8=0, "Enter Run Time",IF($I8="HP", $H8*VLOOKUP($A8,'STATIONARY FACTORS'!$A$4:$O$22, Y$5, FALSE),IF(ISERROR(SEARCH("Diesel", $D8,1)),($H8*VLOOKUP($A8,'STATIONARY FACTORS'!$A$4:$O$22, Y$5, FALSE)*0.000001*'STATIONARY FACTORS'!$C$93*'STATIONARY FACTORS'!$C$98*(1/($M8*$N8))),($H8*VLOOKUP($A8,'STATIONARY FACTORS'!$A$4:$O$22, Y$5, FALSE)*0.000001*'STATIONARY FACTORS'!$C$93*'STATIONARY FACTORS'!$C$94*(1/($M8*$N8)))))))))</f>
        <v>Enter Equipment</v>
      </c>
      <c r="Z8" s="79" t="str">
        <f>IF($D8=" ", "Enter Equipment",IF(VLOOKUP($A8,'STATIONARY FACTORS'!$A$4:$O$22, Z$5, FALSE)= "N/A", "--", IF($H8=0, "Enter Activity", IF($M8=0, "Enter Run Time",IF($I8="HP", $H8*VLOOKUP($A8,'STATIONARY FACTORS'!$A$4:$O$22, Z$5, FALSE),IF(ISERROR(SEARCH("Diesel", $D8,1)),($H8*VLOOKUP($A8,'STATIONARY FACTORS'!$A$4:$O$22, Z$5, FALSE)*0.000001*'STATIONARY FACTORS'!$C$93*'STATIONARY FACTORS'!$C$98*(1/($M8*$N8))),($H8*VLOOKUP($A8,'STATIONARY FACTORS'!$A$4:$O$22, Z$5, FALSE)*0.000001*'STATIONARY FACTORS'!$C$93*'STATIONARY FACTORS'!$C$94*(1/($M8*$N8)))))))))</f>
        <v>Enter Equipment</v>
      </c>
      <c r="AA8" s="66" t="str">
        <f>IF($D8=" ", "Enter Equipment",IF(VLOOKUP($A8,'STATIONARY FACTORS'!$A$4:$O$22, AA$5, FALSE)= "N/A", "--", IF($H8=0, "Enter Activity", IF($M8=0, "Enter Run Time",IF($I8="HP", $H8*VLOOKUP($A8,'STATIONARY FACTORS'!$A$4:$O$22, AA$5, FALSE),IF(ISERROR(SEARCH("Diesel", $D8,1)),($H8*VLOOKUP($A8,'STATIONARY FACTORS'!$A$4:$O$22, AA$5, FALSE)*0.000001*'STATIONARY FACTORS'!$C$93*'STATIONARY FACTORS'!$C$98*(1/($M8*$N8))),($H8*VLOOKUP($A8,'STATIONARY FACTORS'!$A$4:$O$22, AA$5, FALSE)*0.000001*'STATIONARY FACTORS'!$C$93*'STATIONARY FACTORS'!$C$94*(1/($M8*$N8)))))))))</f>
        <v>Enter Equipment</v>
      </c>
      <c r="AB8" s="466" t="str">
        <f>IF($D8=" ", "Enter Equipment",IF(VLOOKUP($A8,'STATIONARY FACTORS'!$A$4:$O$22, AB$5, FALSE)= "N/A", "--", IF($H8=0, "Enter Activity", IF($M8=0, "Enter Run Time",IF($I8="HP",( ($H8*VLOOKUP($A8,'STATIONARY FACTORS'!$A$4:$O$22, AB$5, FALSE)*$M8*$N8)/2000),IF(ISERROR(SEARCH("Diesel", $D8,1)),($H8*VLOOKUP($A8,'STATIONARY FACTORS'!$A$4:$O$22, AB$5, FALSE)*0.000001*'STATIONARY FACTORS'!$C$93*'STATIONARY FACTORS'!$C$98)/2000,($H8*VLOOKUP($A8,'STATIONARY FACTORS'!$A$4:$O$22, AB$5, FALSE)*0.000001*'STATIONARY FACTORS'!$C$93*'STATIONARY FACTORS'!$C$94)/2000))))))</f>
        <v>Enter Equipment</v>
      </c>
      <c r="AC8" s="65" t="str">
        <f>IF($D8=" ", "Enter Equipment",IF(VLOOKUP($A8,'STATIONARY FACTORS'!$A$4:$O$22, AC$5, FALSE)= "N/A", "--", IF($H8=0, "Enter Activity", IF($M8=0, "Enter Run Time",IF($I8="HP",( ($H8*VLOOKUP($A8,'STATIONARY FACTORS'!$A$4:$O$22, AC$5, FALSE)*$M8*$N8)/2000),IF(ISERROR(SEARCH("Diesel", $D8,1)),($H8*VLOOKUP($A8,'STATIONARY FACTORS'!$A$4:$O$22, AC$5, FALSE)*0.000001*'STATIONARY FACTORS'!$C$93*'STATIONARY FACTORS'!$C$98)/2000,($H8*VLOOKUP($A8,'STATIONARY FACTORS'!$A$4:$O$22, AC$5, FALSE)*0.000001*'STATIONARY FACTORS'!$C$93*'STATIONARY FACTORS'!$C$94)/2000))))))</f>
        <v>Enter Equipment</v>
      </c>
      <c r="AD8" s="65" t="str">
        <f>IF($D8=" ", "Enter Equipment",IF(VLOOKUP($A8,'STATIONARY FACTORS'!$A$4:$O$22, AD$5, FALSE)= "N/A", "--", IF($H8=0, "Enter Activity", IF($M8=0, "Enter Run Time",IF($I8="HP",( ($H8*VLOOKUP($A8,'STATIONARY FACTORS'!$A$4:$O$22, AD$5, FALSE)*$M8*$N8)/2000),IF(ISERROR(SEARCH("Diesel", $D8,1)),($H8*VLOOKUP($A8,'STATIONARY FACTORS'!$A$4:$O$22, AD$5, FALSE)*0.000001*'STATIONARY FACTORS'!$C$93*'STATIONARY FACTORS'!$C$98)/2000,($H8*VLOOKUP($A8,'STATIONARY FACTORS'!$A$4:$O$22, AD$5, FALSE)*0.000001*'STATIONARY FACTORS'!$C$93*'STATIONARY FACTORS'!$C$94)/2000))))))</f>
        <v>Enter Equipment</v>
      </c>
      <c r="AE8" s="65" t="str">
        <f>IF($D8=" ", "Enter Equipment",IF(VLOOKUP($A8,'STATIONARY FACTORS'!$A$4:$O$22, AE$5, FALSE)= "N/A", "--", IF($H8=0, "Enter Activity", IF($M8=0, "Enter Run Time",IF($I8="HP",( ($H8*VLOOKUP($A8,'STATIONARY FACTORS'!$A$4:$O$22, AE$5, FALSE)*$M8*$N8)/2000),IF(ISERROR(SEARCH("Diesel", $D8,1)),($H8*VLOOKUP($A8,'STATIONARY FACTORS'!$A$4:$O$22, AE$5, FALSE)*0.000001*'STATIONARY FACTORS'!$C$93*'STATIONARY FACTORS'!$C$98)/2000,($H8*VLOOKUP($A8,'STATIONARY FACTORS'!$A$4:$O$22, AE$5, FALSE)*0.000001*'STATIONARY FACTORS'!$C$93*'STATIONARY FACTORS'!$C$94)/2000))))))</f>
        <v>Enter Equipment</v>
      </c>
      <c r="AF8" s="65" t="str">
        <f>IF($D8=" ", "Enter Equipment",IF(VLOOKUP($A8,'STATIONARY FACTORS'!$A$4:$O$22, AF$5, FALSE)= "N/A", "--", IF($H8=0, "Enter Activity", IF($M8=0, "Enter Run Time",IF($I8="HP",( ($H8*VLOOKUP($A8,'STATIONARY FACTORS'!$A$4:$O$22, AF$5, FALSE)*$M8*$N8)/2000),IF(ISERROR(SEARCH("Diesel", $D8,1)),($H8*VLOOKUP($A8,'STATIONARY FACTORS'!$A$4:$O$22, AF$5, FALSE)*0.000001*'STATIONARY FACTORS'!$C$93*'STATIONARY FACTORS'!$C$98)/2000,($H8*VLOOKUP($A8,'STATIONARY FACTORS'!$A$4:$O$22, AF$5, FALSE)*0.000001*'STATIONARY FACTORS'!$C$93*'STATIONARY FACTORS'!$C$94)/2000))))))</f>
        <v>Enter Equipment</v>
      </c>
      <c r="AG8" s="65" t="str">
        <f>IF($D8=" ", "Enter Equipment",IF(VLOOKUP($A8,'STATIONARY FACTORS'!$A$4:$O$22, AG$5, FALSE)= "N/A", "--", IF($H8=0, "Enter Activity", IF($M8=0, "Enter Run Time",IF($I8="HP",( ($H8*VLOOKUP($A8,'STATIONARY FACTORS'!$A$4:$O$22, AG$5, FALSE)*$M8*$N8)/2000),IF(ISERROR(SEARCH("Diesel", $D8,1)),($H8*VLOOKUP($A8,'STATIONARY FACTORS'!$A$4:$O$22, AG$5, FALSE)*0.000001*'STATIONARY FACTORS'!$C$93*'STATIONARY FACTORS'!$C$98)/2000,($H8*VLOOKUP($A8,'STATIONARY FACTORS'!$A$4:$O$22, AG$5, FALSE)*0.000001*'STATIONARY FACTORS'!$C$93*'STATIONARY FACTORS'!$C$94)/2000))))))</f>
        <v>Enter Equipment</v>
      </c>
      <c r="AH8" s="65" t="str">
        <f>IF($D8=" ", "Enter Equipment",IF(VLOOKUP($A8,'STATIONARY FACTORS'!$A$4:$O$22, AH$5, FALSE)= "N/A", "--", IF($H8=0, "Enter Activity", IF($M8=0, "Enter Run Time",IF($I8="HP",( ($H8*VLOOKUP($A8,'STATIONARY FACTORS'!$A$4:$O$22, AH$5, FALSE)*$M8*$N8)/2000),IF(ISERROR(SEARCH("Diesel", $D8,1)),($H8*VLOOKUP($A8,'STATIONARY FACTORS'!$A$4:$O$22, AH$5, FALSE)*0.000001*'STATIONARY FACTORS'!$C$93*'STATIONARY FACTORS'!$C$98)/2000,($H8*VLOOKUP($A8,'STATIONARY FACTORS'!$A$4:$O$22, AH$5, FALSE)*0.000001*'STATIONARY FACTORS'!$C$93*'STATIONARY FACTORS'!$C$94)/2000))))))</f>
        <v>Enter Equipment</v>
      </c>
      <c r="AI8" s="79" t="str">
        <f>IF($D8=" ", "Enter Equipment",IF(VLOOKUP($A8,'STATIONARY FACTORS'!$A$4:$O$22, AI$5, FALSE)= "N/A", "--", IF($H8=0, "Enter Activity", IF($M8=0, "Enter Run Time",IF($I8="HP",( ($H8*VLOOKUP($A8,'STATIONARY FACTORS'!$A$4:$O$22, AI$5, FALSE)*$M8*$N8)/2000),IF(ISERROR(SEARCH("Diesel", $D8,1)),($H8*VLOOKUP($A8,'STATIONARY FACTORS'!$A$4:$O$22, AI$5, FALSE)*0.000001*'STATIONARY FACTORS'!$C$93*'STATIONARY FACTORS'!$C$98)/2000,($H8*VLOOKUP($A8,'STATIONARY FACTORS'!$A$4:$O$22, AI$5, FALSE)*0.000001*'STATIONARY FACTORS'!$C$93*'STATIONARY FACTORS'!$C$94)/2000))))))</f>
        <v>Enter Equipment</v>
      </c>
      <c r="AJ8" s="79" t="str">
        <f>IF($D8=" ", "Enter Equipment",IF(VLOOKUP($A8,'STATIONARY FACTORS'!$A$4:$O$22, AJ$5, FALSE)= "N/A", "--", IF($H8=0, "Enter Activity", IF($M8=0, "Enter Run Time",IF($I8="HP",( ($H8*VLOOKUP($A8,'STATIONARY FACTORS'!$A$4:$O$22, AJ$5, FALSE)*$M8*$N8)/2000),IF(ISERROR(SEARCH("Diesel", $D8,1)),($H8*VLOOKUP($A8,'STATIONARY FACTORS'!$A$4:$O$22, AJ$5, FALSE)*0.000001*'STATIONARY FACTORS'!$C$93*'STATIONARY FACTORS'!$C$98)/2000,($H8*VLOOKUP($A8,'STATIONARY FACTORS'!$A$4:$O$22, AJ$5, FALSE)*0.000001*'STATIONARY FACTORS'!$C$93*'STATIONARY FACTORS'!$C$94)/2000))))))</f>
        <v>Enter Equipment</v>
      </c>
      <c r="AK8" s="79" t="str">
        <f>IF($D8=" ", "Enter Equipment",IF(VLOOKUP($A8,'STATIONARY FACTORS'!$A$4:$O$22, AK$5, FALSE)= "N/A", "--", IF($H8=0, "Enter Activity", IF($M8=0, "Enter Run Time",IF($I8="HP",( ($H8*VLOOKUP($A8,'STATIONARY FACTORS'!$A$4:$O$22, AK$5, FALSE)*$M8*$N8)/2000),IF(ISERROR(SEARCH("Diesel", $D8,1)),($H8*VLOOKUP($A8,'STATIONARY FACTORS'!$A$4:$O$22, AK$5, FALSE)*0.000001*'STATIONARY FACTORS'!$C$93*'STATIONARY FACTORS'!$C$98)/2000,($H8*VLOOKUP($A8,'STATIONARY FACTORS'!$A$4:$O$22, AK$5, FALSE)*0.000001*'STATIONARY FACTORS'!$C$93*'STATIONARY FACTORS'!$C$94)/2000))))))</f>
        <v>Enter Equipment</v>
      </c>
      <c r="AL8" s="382" t="str">
        <f>IF($D8=" ", "Enter Equipment",IF(VLOOKUP($A8,'STATIONARY FACTORS'!$A$4:$O$22, AL$5, FALSE)= "N/A", "--", IF($H8=0, "Enter Activity", IF($M8=0, "Enter Run Time",IF($I8="HP",( ($H8*VLOOKUP($A8,'STATIONARY FACTORS'!$A$4:$O$22, AL$5, FALSE)*$M8*$N8)/2000),IF(ISERROR(SEARCH("Diesel", $D8,1)),($H8*VLOOKUP($A8,'STATIONARY FACTORS'!$A$4:$O$22, AL$5, FALSE)*0.000001*'STATIONARY FACTORS'!$C$93*'STATIONARY FACTORS'!$C$98)/2000,($H8*VLOOKUP($A8,'STATIONARY FACTORS'!$A$4:$O$22, AL$5, FALSE)*0.000001*'STATIONARY FACTORS'!$C$93*'STATIONARY FACTORS'!$C$94)/2000))))))</f>
        <v>Enter Equipment</v>
      </c>
      <c r="AM8" s="73"/>
      <c r="AO8" s="74">
        <f>MONTH(EMISSIONS_1!P8)-MONTH(EMISSIONS_1!O8)+1</f>
        <v>1</v>
      </c>
      <c r="AP8" s="329">
        <f t="shared" si="0"/>
        <v>0</v>
      </c>
      <c r="AQ8" s="330">
        <f t="shared" si="0"/>
        <v>0</v>
      </c>
      <c r="AR8" s="330">
        <f t="shared" si="0"/>
        <v>0</v>
      </c>
      <c r="AS8" s="330">
        <f t="shared" si="0"/>
        <v>0</v>
      </c>
      <c r="AT8" s="330">
        <f t="shared" si="0"/>
        <v>0</v>
      </c>
      <c r="AU8" s="330">
        <f t="shared" si="0"/>
        <v>0</v>
      </c>
      <c r="AV8" s="330">
        <f t="shared" si="0"/>
        <v>0</v>
      </c>
      <c r="AW8" s="330">
        <f t="shared" si="0"/>
        <v>0</v>
      </c>
      <c r="AX8" s="330">
        <f t="shared" si="0"/>
        <v>0</v>
      </c>
      <c r="AY8" s="330">
        <f t="shared" si="0"/>
        <v>0</v>
      </c>
      <c r="AZ8" s="330">
        <f t="shared" si="0"/>
        <v>0</v>
      </c>
      <c r="BA8" s="331">
        <f t="shared" si="0"/>
        <v>0</v>
      </c>
      <c r="BB8" s="329">
        <f t="shared" si="1"/>
        <v>0</v>
      </c>
      <c r="BC8" s="330">
        <f t="shared" si="1"/>
        <v>0</v>
      </c>
      <c r="BD8" s="330">
        <f t="shared" si="1"/>
        <v>0</v>
      </c>
      <c r="BE8" s="330">
        <f t="shared" si="1"/>
        <v>0</v>
      </c>
      <c r="BF8" s="330">
        <f t="shared" si="1"/>
        <v>0</v>
      </c>
      <c r="BG8" s="330">
        <f t="shared" si="1"/>
        <v>0</v>
      </c>
      <c r="BH8" s="330">
        <f t="shared" si="1"/>
        <v>0</v>
      </c>
      <c r="BI8" s="330">
        <f t="shared" si="1"/>
        <v>0</v>
      </c>
      <c r="BJ8" s="330">
        <f t="shared" si="1"/>
        <v>0</v>
      </c>
      <c r="BK8" s="330">
        <f t="shared" si="1"/>
        <v>0</v>
      </c>
      <c r="BL8" s="330">
        <f t="shared" si="1"/>
        <v>0</v>
      </c>
      <c r="BM8" s="331">
        <f t="shared" si="1"/>
        <v>0</v>
      </c>
      <c r="BN8" s="329">
        <f t="shared" si="2"/>
        <v>0</v>
      </c>
      <c r="BO8" s="330">
        <f t="shared" si="2"/>
        <v>0</v>
      </c>
      <c r="BP8" s="330">
        <f t="shared" si="2"/>
        <v>0</v>
      </c>
      <c r="BQ8" s="330">
        <f t="shared" si="2"/>
        <v>0</v>
      </c>
      <c r="BR8" s="330">
        <f t="shared" si="2"/>
        <v>0</v>
      </c>
      <c r="BS8" s="330">
        <f t="shared" si="2"/>
        <v>0</v>
      </c>
      <c r="BT8" s="330">
        <f t="shared" si="2"/>
        <v>0</v>
      </c>
      <c r="BU8" s="330">
        <f t="shared" si="2"/>
        <v>0</v>
      </c>
      <c r="BV8" s="330">
        <f t="shared" si="2"/>
        <v>0</v>
      </c>
      <c r="BW8" s="330">
        <f t="shared" si="2"/>
        <v>0</v>
      </c>
      <c r="BX8" s="330">
        <f t="shared" si="2"/>
        <v>0</v>
      </c>
      <c r="BY8" s="331">
        <f t="shared" si="2"/>
        <v>0</v>
      </c>
      <c r="BZ8" s="329">
        <f t="shared" si="3"/>
        <v>0</v>
      </c>
      <c r="CA8" s="330">
        <f t="shared" si="3"/>
        <v>0</v>
      </c>
      <c r="CB8" s="330">
        <f t="shared" si="3"/>
        <v>0</v>
      </c>
      <c r="CC8" s="330">
        <f t="shared" si="3"/>
        <v>0</v>
      </c>
      <c r="CD8" s="330">
        <f t="shared" si="3"/>
        <v>0</v>
      </c>
      <c r="CE8" s="330">
        <f t="shared" si="3"/>
        <v>0</v>
      </c>
      <c r="CF8" s="330">
        <f t="shared" si="3"/>
        <v>0</v>
      </c>
      <c r="CG8" s="330">
        <f t="shared" si="3"/>
        <v>0</v>
      </c>
      <c r="CH8" s="330">
        <f t="shared" si="3"/>
        <v>0</v>
      </c>
      <c r="CI8" s="330">
        <f t="shared" si="3"/>
        <v>0</v>
      </c>
      <c r="CJ8" s="330">
        <f t="shared" si="3"/>
        <v>0</v>
      </c>
      <c r="CK8" s="331">
        <f t="shared" si="3"/>
        <v>0</v>
      </c>
      <c r="CL8" s="329">
        <f t="shared" si="4"/>
        <v>0</v>
      </c>
      <c r="CM8" s="330">
        <f t="shared" si="4"/>
        <v>0</v>
      </c>
      <c r="CN8" s="330">
        <f t="shared" si="4"/>
        <v>0</v>
      </c>
      <c r="CO8" s="330">
        <f t="shared" si="4"/>
        <v>0</v>
      </c>
      <c r="CP8" s="330">
        <f t="shared" si="4"/>
        <v>0</v>
      </c>
      <c r="CQ8" s="330">
        <f t="shared" si="4"/>
        <v>0</v>
      </c>
      <c r="CR8" s="330">
        <f t="shared" si="4"/>
        <v>0</v>
      </c>
      <c r="CS8" s="330">
        <f t="shared" si="4"/>
        <v>0</v>
      </c>
      <c r="CT8" s="330">
        <f t="shared" si="4"/>
        <v>0</v>
      </c>
      <c r="CU8" s="330">
        <f t="shared" si="4"/>
        <v>0</v>
      </c>
      <c r="CV8" s="330">
        <f t="shared" si="4"/>
        <v>0</v>
      </c>
      <c r="CW8" s="331">
        <f t="shared" si="4"/>
        <v>0</v>
      </c>
      <c r="CX8" s="329">
        <f t="shared" si="5"/>
        <v>0</v>
      </c>
      <c r="CY8" s="330">
        <f t="shared" si="5"/>
        <v>0</v>
      </c>
      <c r="CZ8" s="330">
        <f t="shared" si="5"/>
        <v>0</v>
      </c>
      <c r="DA8" s="330">
        <f t="shared" si="5"/>
        <v>0</v>
      </c>
      <c r="DB8" s="330">
        <f t="shared" si="5"/>
        <v>0</v>
      </c>
      <c r="DC8" s="330">
        <f t="shared" si="5"/>
        <v>0</v>
      </c>
      <c r="DD8" s="330">
        <f t="shared" si="5"/>
        <v>0</v>
      </c>
      <c r="DE8" s="330">
        <f t="shared" si="5"/>
        <v>0</v>
      </c>
      <c r="DF8" s="330">
        <f t="shared" si="5"/>
        <v>0</v>
      </c>
      <c r="DG8" s="330">
        <f t="shared" si="5"/>
        <v>0</v>
      </c>
      <c r="DH8" s="330">
        <f t="shared" si="5"/>
        <v>0</v>
      </c>
      <c r="DI8" s="331">
        <f t="shared" si="5"/>
        <v>0</v>
      </c>
      <c r="DJ8" s="329">
        <f t="shared" si="6"/>
        <v>0</v>
      </c>
      <c r="DK8" s="330">
        <f t="shared" si="6"/>
        <v>0</v>
      </c>
      <c r="DL8" s="330">
        <f t="shared" si="6"/>
        <v>0</v>
      </c>
      <c r="DM8" s="330">
        <f t="shared" si="6"/>
        <v>0</v>
      </c>
      <c r="DN8" s="330">
        <f t="shared" si="6"/>
        <v>0</v>
      </c>
      <c r="DO8" s="330">
        <f t="shared" si="6"/>
        <v>0</v>
      </c>
      <c r="DP8" s="330">
        <f t="shared" si="6"/>
        <v>0</v>
      </c>
      <c r="DQ8" s="330">
        <f t="shared" si="6"/>
        <v>0</v>
      </c>
      <c r="DR8" s="330">
        <f t="shared" si="6"/>
        <v>0</v>
      </c>
      <c r="DS8" s="330">
        <f t="shared" si="6"/>
        <v>0</v>
      </c>
      <c r="DT8" s="330">
        <f t="shared" si="6"/>
        <v>0</v>
      </c>
      <c r="DU8" s="331">
        <f t="shared" si="6"/>
        <v>0</v>
      </c>
      <c r="DV8" s="329">
        <f t="shared" si="7"/>
        <v>0</v>
      </c>
      <c r="DW8" s="330">
        <f t="shared" si="7"/>
        <v>0</v>
      </c>
      <c r="DX8" s="330">
        <f t="shared" si="7"/>
        <v>0</v>
      </c>
      <c r="DY8" s="330">
        <f t="shared" si="7"/>
        <v>0</v>
      </c>
      <c r="DZ8" s="330">
        <f t="shared" si="7"/>
        <v>0</v>
      </c>
      <c r="EA8" s="330">
        <f t="shared" si="7"/>
        <v>0</v>
      </c>
      <c r="EB8" s="330">
        <f t="shared" si="7"/>
        <v>0</v>
      </c>
      <c r="EC8" s="330">
        <f t="shared" si="7"/>
        <v>0</v>
      </c>
      <c r="ED8" s="330">
        <f t="shared" si="7"/>
        <v>0</v>
      </c>
      <c r="EE8" s="330">
        <f t="shared" si="7"/>
        <v>0</v>
      </c>
      <c r="EF8" s="330">
        <f t="shared" si="7"/>
        <v>0</v>
      </c>
      <c r="EG8" s="331">
        <f t="shared" si="7"/>
        <v>0</v>
      </c>
      <c r="EH8" s="329">
        <f t="shared" si="8"/>
        <v>0</v>
      </c>
      <c r="EI8" s="330">
        <f t="shared" si="8"/>
        <v>0</v>
      </c>
      <c r="EJ8" s="330">
        <f t="shared" si="8"/>
        <v>0</v>
      </c>
      <c r="EK8" s="330">
        <f t="shared" si="8"/>
        <v>0</v>
      </c>
      <c r="EL8" s="330">
        <f t="shared" si="8"/>
        <v>0</v>
      </c>
      <c r="EM8" s="330">
        <f t="shared" si="8"/>
        <v>0</v>
      </c>
      <c r="EN8" s="330">
        <f t="shared" si="8"/>
        <v>0</v>
      </c>
      <c r="EO8" s="330">
        <f t="shared" si="8"/>
        <v>0</v>
      </c>
      <c r="EP8" s="330">
        <f t="shared" si="8"/>
        <v>0</v>
      </c>
      <c r="EQ8" s="330">
        <f t="shared" si="8"/>
        <v>0</v>
      </c>
      <c r="ER8" s="330">
        <f t="shared" si="8"/>
        <v>0</v>
      </c>
      <c r="ES8" s="331">
        <f t="shared" si="8"/>
        <v>0</v>
      </c>
      <c r="ET8" s="329">
        <f t="shared" si="9"/>
        <v>0</v>
      </c>
      <c r="EU8" s="330">
        <f t="shared" si="9"/>
        <v>0</v>
      </c>
      <c r="EV8" s="330">
        <f t="shared" si="9"/>
        <v>0</v>
      </c>
      <c r="EW8" s="330">
        <f t="shared" si="9"/>
        <v>0</v>
      </c>
      <c r="EX8" s="330">
        <f t="shared" si="9"/>
        <v>0</v>
      </c>
      <c r="EY8" s="330">
        <f t="shared" si="9"/>
        <v>0</v>
      </c>
      <c r="EZ8" s="330">
        <f t="shared" si="9"/>
        <v>0</v>
      </c>
      <c r="FA8" s="330">
        <f t="shared" si="9"/>
        <v>0</v>
      </c>
      <c r="FB8" s="330">
        <f t="shared" si="9"/>
        <v>0</v>
      </c>
      <c r="FC8" s="330">
        <f t="shared" si="9"/>
        <v>0</v>
      </c>
      <c r="FD8" s="330">
        <f t="shared" si="9"/>
        <v>0</v>
      </c>
      <c r="FE8" s="331">
        <f t="shared" si="9"/>
        <v>0</v>
      </c>
      <c r="FF8" s="329">
        <f t="shared" si="10"/>
        <v>0</v>
      </c>
      <c r="FG8" s="330">
        <f t="shared" si="10"/>
        <v>0</v>
      </c>
      <c r="FH8" s="330">
        <f t="shared" si="10"/>
        <v>0</v>
      </c>
      <c r="FI8" s="330">
        <f t="shared" si="10"/>
        <v>0</v>
      </c>
      <c r="FJ8" s="330">
        <f t="shared" si="10"/>
        <v>0</v>
      </c>
      <c r="FK8" s="330">
        <f t="shared" si="10"/>
        <v>0</v>
      </c>
      <c r="FL8" s="330">
        <f t="shared" si="10"/>
        <v>0</v>
      </c>
      <c r="FM8" s="330">
        <f t="shared" si="10"/>
        <v>0</v>
      </c>
      <c r="FN8" s="330">
        <f t="shared" si="10"/>
        <v>0</v>
      </c>
      <c r="FO8" s="330">
        <f t="shared" si="10"/>
        <v>0</v>
      </c>
      <c r="FP8" s="330">
        <f t="shared" si="10"/>
        <v>0</v>
      </c>
      <c r="FQ8" s="331">
        <f t="shared" si="10"/>
        <v>0</v>
      </c>
    </row>
    <row r="9" spans="1:173" ht="12.75" customHeight="1" x14ac:dyDescent="0.2">
      <c r="A9" s="74" t="str">
        <f>IF(I9="GAL/YR", CONCATENATE(D9, "-lbs/MMBtu"), CONCATENATE(D9, "-lbs/", I9, "-hr"))</f>
        <v xml:space="preserve"> -lbs/ -hr</v>
      </c>
      <c r="B9" s="112"/>
      <c r="C9" s="100" t="s">
        <v>323</v>
      </c>
      <c r="D9" s="365" t="str">
        <f>IF(ISBLANK(EMISSIONS_4!D9), " ", EMISSIONS_4!D9)</f>
        <v xml:space="preserve"> </v>
      </c>
      <c r="E9" s="32" t="s">
        <v>115</v>
      </c>
      <c r="F9" s="32" t="s">
        <v>115</v>
      </c>
      <c r="G9" s="33" t="s">
        <v>115</v>
      </c>
      <c r="H9" s="367"/>
      <c r="I9" s="367" t="s">
        <v>2</v>
      </c>
      <c r="J9" s="33" t="s">
        <v>115</v>
      </c>
      <c r="K9" s="33"/>
      <c r="L9" s="33"/>
      <c r="M9" s="372">
        <v>0</v>
      </c>
      <c r="N9" s="373">
        <v>0</v>
      </c>
      <c r="O9" s="299"/>
      <c r="P9" s="300"/>
      <c r="Q9" s="73" t="str">
        <f>IF($D9=" ", "Enter Equipment",IF(VLOOKUP($A9,'STATIONARY FACTORS'!$A$4:$O$22, Q$5, FALSE)= "N/A", "--", IF($H9=0, "Enter Activity", IF($M9=0, "Enter Run Time",IF($I9="HP", $H9*VLOOKUP($A9,'STATIONARY FACTORS'!$A$4:$O$22, Q$5, FALSE),IF(ISERROR(SEARCH("Diesel", $D9,1)),($H9*VLOOKUP($A9,'STATIONARY FACTORS'!$A$4:$O$22, Q$5, FALSE)*0.000001*'STATIONARY FACTORS'!$C$93*'STATIONARY FACTORS'!$C$98*(1/($M9*$N9))),($H9*VLOOKUP($A9,'STATIONARY FACTORS'!$A$4:$O$22, Q$5, FALSE)*0.000001*'STATIONARY FACTORS'!$C$93*'STATIONARY FACTORS'!$C$94*(1/($M9*$N9)))))))))</f>
        <v>Enter Equipment</v>
      </c>
      <c r="R9" s="79" t="str">
        <f>IF($D9=" ", "Enter Equipment",IF(VLOOKUP($A9,'STATIONARY FACTORS'!$A$4:$O$22, R$5, FALSE)= "N/A", "--", IF($H9=0, "Enter Activity", IF($M9=0, "Enter Run Time",IF($I9="HP", $H9*VLOOKUP($A9,'STATIONARY FACTORS'!$A$4:$O$22, R$5, FALSE),IF(ISERROR(SEARCH("Diesel", $D9,1)),($H9*VLOOKUP($A9,'STATIONARY FACTORS'!$A$4:$O$22, R$5, FALSE)*0.000001*'STATIONARY FACTORS'!$C$93*'STATIONARY FACTORS'!$C$98*(1/($M9*$N9))),($H9*VLOOKUP($A9,'STATIONARY FACTORS'!$A$4:$O$22, R$5, FALSE)*0.000001*'STATIONARY FACTORS'!$C$93*'STATIONARY FACTORS'!$C$94*(1/($M9*$N9)))))))))</f>
        <v>Enter Equipment</v>
      </c>
      <c r="S9" s="78" t="str">
        <f>IF($D9=" ", "Enter Equipment",IF(VLOOKUP($A9,'STATIONARY FACTORS'!$A$4:$O$22, S$5, FALSE)= "N/A", "--", IF($H9=0, "Enter Activity", IF($M9=0, "Enter Run Time",IF($I9="HP", $H9*VLOOKUP($A9,'STATIONARY FACTORS'!$A$4:$O$22, S$5, FALSE),IF(ISERROR(SEARCH("Diesel", $D9,1)),($H9*VLOOKUP($A9,'STATIONARY FACTORS'!$A$4:$O$22, S$5, FALSE)*0.000001*'STATIONARY FACTORS'!$C$93*'STATIONARY FACTORS'!$C$98*(1/($M9*$N9))),($H9*VLOOKUP($A9,'STATIONARY FACTORS'!$A$4:$O$22, S$5, FALSE)*0.000001*'STATIONARY FACTORS'!$C$93*'STATIONARY FACTORS'!$C$94*(1/($M9*$N9)))))))))</f>
        <v>Enter Equipment</v>
      </c>
      <c r="T9" s="79" t="str">
        <f>IF($D9=" ", "Enter Equipment",IF(VLOOKUP($A9,'STATIONARY FACTORS'!$A$4:$O$22, T$5, FALSE)= "N/A", "--", IF($H9=0, "Enter Activity", IF($M9=0, "Enter Run Time",IF($I9="HP", $H9*VLOOKUP($A9,'STATIONARY FACTORS'!$A$4:$O$22, T$5, FALSE),IF(ISERROR(SEARCH("Diesel", $D9,1)),($H9*VLOOKUP($A9,'STATIONARY FACTORS'!$A$4:$O$22, T$5, FALSE)*0.000001*'STATIONARY FACTORS'!$C$93*'STATIONARY FACTORS'!$C$98*(1/($M9*$N9))),($H9*VLOOKUP($A9,'STATIONARY FACTORS'!$A$4:$O$22, T$5, FALSE)*0.000001*'STATIONARY FACTORS'!$C$93*'STATIONARY FACTORS'!$C$94*(1/($M9*$N9)))))))))</f>
        <v>Enter Equipment</v>
      </c>
      <c r="U9" s="79" t="str">
        <f>IF($D9=" ", "Enter Equipment",IF(VLOOKUP($A9,'STATIONARY FACTORS'!$A$4:$O$22, U$5, FALSE)= "N/A", "--", IF($H9=0, "Enter Activity", IF($M9=0, "Enter Run Time",IF($I9="HP", $H9*VLOOKUP($A9,'STATIONARY FACTORS'!$A$4:$O$22, U$5, FALSE),IF(ISERROR(SEARCH("Diesel", $D9,1)),($H9*VLOOKUP($A9,'STATIONARY FACTORS'!$A$4:$O$22, U$5, FALSE)*0.000001*'STATIONARY FACTORS'!$C$93*'STATIONARY FACTORS'!$C$98*(1/($M9*$N9))),($H9*VLOOKUP($A9,'STATIONARY FACTORS'!$A$4:$O$22, U$5, FALSE)*0.000001*'STATIONARY FACTORS'!$C$93*'STATIONARY FACTORS'!$C$94*(1/($M9*$N9)))))))))</f>
        <v>Enter Equipment</v>
      </c>
      <c r="V9" s="79" t="str">
        <f>IF($D9=" ", "Enter Equipment",IF(VLOOKUP($A9,'STATIONARY FACTORS'!$A$4:$O$22, V$5, FALSE)= "N/A", "--", IF($H9=0, "Enter Activity", IF($M9=0, "Enter Run Time",IF($I9="HP", $H9*VLOOKUP($A9,'STATIONARY FACTORS'!$A$4:$O$22, V$5, FALSE),IF(ISERROR(SEARCH("Diesel", $D9,1)),($H9*VLOOKUP($A9,'STATIONARY FACTORS'!$A$4:$O$22, V$5, FALSE)*0.000001*'STATIONARY FACTORS'!$C$93*'STATIONARY FACTORS'!$C$98*(1/($M9*$N9))),($H9*VLOOKUP($A9,'STATIONARY FACTORS'!$A$4:$O$22, V$5, FALSE)*0.000001*'STATIONARY FACTORS'!$C$93*'STATIONARY FACTORS'!$C$94*(1/($M9*$N9)))))))))</f>
        <v>Enter Equipment</v>
      </c>
      <c r="W9" s="79" t="str">
        <f>IF($D9=" ", "Enter Equipment",IF(VLOOKUP($A9,'STATIONARY FACTORS'!$A$4:$O$22, W$5, FALSE)= "N/A", "--", IF($H9=0, "Enter Activity", IF($M9=0, "Enter Run Time",IF($I9="HP", $H9*VLOOKUP($A9,'STATIONARY FACTORS'!$A$4:$O$22, W$5, FALSE),IF(ISERROR(SEARCH("Diesel", $D9,1)),($H9*VLOOKUP($A9,'STATIONARY FACTORS'!$A$4:$O$22, W$5, FALSE)*0.000001*'STATIONARY FACTORS'!$C$93*'STATIONARY FACTORS'!$C$98*(1/($M9*$N9))),($H9*VLOOKUP($A9,'STATIONARY FACTORS'!$A$4:$O$22, W$5, FALSE)*0.000001*'STATIONARY FACTORS'!$C$93*'STATIONARY FACTORS'!$C$94*(1/($M9*$N9)))))))))</f>
        <v>Enter Equipment</v>
      </c>
      <c r="X9" s="79" t="str">
        <f>IF($D9=" ", "Enter Equipment",IF(VLOOKUP($A9,'STATIONARY FACTORS'!$A$4:$O$22, X$5, FALSE)= "N/A", "--", IF($H9=0, "Enter Activity", IF($M9=0, "Enter Run Time",IF($I9="HP", $H9*VLOOKUP($A9,'STATIONARY FACTORS'!$A$4:$O$22, X$5, FALSE),IF(ISERROR(SEARCH("Diesel", $D9,1)),($H9*VLOOKUP($A9,'STATIONARY FACTORS'!$A$4:$O$22, X$5, FALSE)*0.000001*'STATIONARY FACTORS'!$C$93*'STATIONARY FACTORS'!$C$98*(1/($M9*$N9))),($H9*VLOOKUP($A9,'STATIONARY FACTORS'!$A$4:$O$22, X$5, FALSE)*0.000001*'STATIONARY FACTORS'!$C$93*'STATIONARY FACTORS'!$C$94*(1/($M9*$N9)))))))))</f>
        <v>Enter Equipment</v>
      </c>
      <c r="Y9" s="79" t="str">
        <f>IF($D9=" ", "Enter Equipment",IF(VLOOKUP($A9,'STATIONARY FACTORS'!$A$4:$O$22, Y$5, FALSE)= "N/A", "--", IF($H9=0, "Enter Activity", IF($M9=0, "Enter Run Time",IF($I9="HP", $H9*VLOOKUP($A9,'STATIONARY FACTORS'!$A$4:$O$22, Y$5, FALSE),IF(ISERROR(SEARCH("Diesel", $D9,1)),($H9*VLOOKUP($A9,'STATIONARY FACTORS'!$A$4:$O$22, Y$5, FALSE)*0.000001*'STATIONARY FACTORS'!$C$93*'STATIONARY FACTORS'!$C$98*(1/($M9*$N9))),($H9*VLOOKUP($A9,'STATIONARY FACTORS'!$A$4:$O$22, Y$5, FALSE)*0.000001*'STATIONARY FACTORS'!$C$93*'STATIONARY FACTORS'!$C$94*(1/($M9*$N9)))))))))</f>
        <v>Enter Equipment</v>
      </c>
      <c r="Z9" s="79" t="str">
        <f>IF($D9=" ", "Enter Equipment",IF(VLOOKUP($A9,'STATIONARY FACTORS'!$A$4:$O$22, Z$5, FALSE)= "N/A", "--", IF($H9=0, "Enter Activity", IF($M9=0, "Enter Run Time",IF($I9="HP", $H9*VLOOKUP($A9,'STATIONARY FACTORS'!$A$4:$O$22, Z$5, FALSE),IF(ISERROR(SEARCH("Diesel", $D9,1)),($H9*VLOOKUP($A9,'STATIONARY FACTORS'!$A$4:$O$22, Z$5, FALSE)*0.000001*'STATIONARY FACTORS'!$C$93*'STATIONARY FACTORS'!$C$98*(1/($M9*$N9))),($H9*VLOOKUP($A9,'STATIONARY FACTORS'!$A$4:$O$22, Z$5, FALSE)*0.000001*'STATIONARY FACTORS'!$C$93*'STATIONARY FACTORS'!$C$94*(1/($M9*$N9)))))))))</f>
        <v>Enter Equipment</v>
      </c>
      <c r="AA9" s="66" t="str">
        <f>IF($D9=" ", "Enter Equipment",IF(VLOOKUP($A9,'STATIONARY FACTORS'!$A$4:$O$22, AA$5, FALSE)= "N/A", "--", IF($H9=0, "Enter Activity", IF($M9=0, "Enter Run Time",IF($I9="HP", $H9*VLOOKUP($A9,'STATIONARY FACTORS'!$A$4:$O$22, AA$5, FALSE),IF(ISERROR(SEARCH("Diesel", $D9,1)),($H9*VLOOKUP($A9,'STATIONARY FACTORS'!$A$4:$O$22, AA$5, FALSE)*0.000001*'STATIONARY FACTORS'!$C$93*'STATIONARY FACTORS'!$C$98*(1/($M9*$N9))),($H9*VLOOKUP($A9,'STATIONARY FACTORS'!$A$4:$O$22, AA$5, FALSE)*0.000001*'STATIONARY FACTORS'!$C$93*'STATIONARY FACTORS'!$C$94*(1/($M9*$N9)))))))))</f>
        <v>Enter Equipment</v>
      </c>
      <c r="AB9" s="466" t="str">
        <f>IF($D9=" ", "Enter Equipment",IF(VLOOKUP($A9,'STATIONARY FACTORS'!$A$4:$O$22, AB$5, FALSE)= "N/A", "--", IF($H9=0, "Enter Activity", IF($M9=0, "Enter Run Time",IF($I9="HP",( ($H9*VLOOKUP($A9,'STATIONARY FACTORS'!$A$4:$O$22, AB$5, FALSE)*$M9*$N9)/2000),IF(ISERROR(SEARCH("Diesel", $D9,1)),($H9*VLOOKUP($A9,'STATIONARY FACTORS'!$A$4:$O$22, AB$5, FALSE)*0.000001*'STATIONARY FACTORS'!$C$93*'STATIONARY FACTORS'!$C$98)/2000,($H9*VLOOKUP($A9,'STATIONARY FACTORS'!$A$4:$O$22, AB$5, FALSE)*0.000001*'STATIONARY FACTORS'!$C$93*'STATIONARY FACTORS'!$C$94)/2000))))))</f>
        <v>Enter Equipment</v>
      </c>
      <c r="AC9" s="65" t="str">
        <f>IF($D9=" ", "Enter Equipment",IF(VLOOKUP($A9,'STATIONARY FACTORS'!$A$4:$O$22, AC$5, FALSE)= "N/A", "--", IF($H9=0, "Enter Activity", IF($M9=0, "Enter Run Time",IF($I9="HP",( ($H9*VLOOKUP($A9,'STATIONARY FACTORS'!$A$4:$O$22, AC$5, FALSE)*$M9*$N9)/2000),IF(ISERROR(SEARCH("Diesel", $D9,1)),($H9*VLOOKUP($A9,'STATIONARY FACTORS'!$A$4:$O$22, AC$5, FALSE)*0.000001*'STATIONARY FACTORS'!$C$93*'STATIONARY FACTORS'!$C$98)/2000,($H9*VLOOKUP($A9,'STATIONARY FACTORS'!$A$4:$O$22, AC$5, FALSE)*0.000001*'STATIONARY FACTORS'!$C$93*'STATIONARY FACTORS'!$C$94)/2000))))))</f>
        <v>Enter Equipment</v>
      </c>
      <c r="AD9" s="65" t="str">
        <f>IF($D9=" ", "Enter Equipment",IF(VLOOKUP($A9,'STATIONARY FACTORS'!$A$4:$O$22, AD$5, FALSE)= "N/A", "--", IF($H9=0, "Enter Activity", IF($M9=0, "Enter Run Time",IF($I9="HP",( ($H9*VLOOKUP($A9,'STATIONARY FACTORS'!$A$4:$O$22, AD$5, FALSE)*$M9*$N9)/2000),IF(ISERROR(SEARCH("Diesel", $D9,1)),($H9*VLOOKUP($A9,'STATIONARY FACTORS'!$A$4:$O$22, AD$5, FALSE)*0.000001*'STATIONARY FACTORS'!$C$93*'STATIONARY FACTORS'!$C$98)/2000,($H9*VLOOKUP($A9,'STATIONARY FACTORS'!$A$4:$O$22, AD$5, FALSE)*0.000001*'STATIONARY FACTORS'!$C$93*'STATIONARY FACTORS'!$C$94)/2000))))))</f>
        <v>Enter Equipment</v>
      </c>
      <c r="AE9" s="65" t="str">
        <f>IF($D9=" ", "Enter Equipment",IF(VLOOKUP($A9,'STATIONARY FACTORS'!$A$4:$O$22, AE$5, FALSE)= "N/A", "--", IF($H9=0, "Enter Activity", IF($M9=0, "Enter Run Time",IF($I9="HP",( ($H9*VLOOKUP($A9,'STATIONARY FACTORS'!$A$4:$O$22, AE$5, FALSE)*$M9*$N9)/2000),IF(ISERROR(SEARCH("Diesel", $D9,1)),($H9*VLOOKUP($A9,'STATIONARY FACTORS'!$A$4:$O$22, AE$5, FALSE)*0.000001*'STATIONARY FACTORS'!$C$93*'STATIONARY FACTORS'!$C$98)/2000,($H9*VLOOKUP($A9,'STATIONARY FACTORS'!$A$4:$O$22, AE$5, FALSE)*0.000001*'STATIONARY FACTORS'!$C$93*'STATIONARY FACTORS'!$C$94)/2000))))))</f>
        <v>Enter Equipment</v>
      </c>
      <c r="AF9" s="65" t="str">
        <f>IF($D9=" ", "Enter Equipment",IF(VLOOKUP($A9,'STATIONARY FACTORS'!$A$4:$O$22, AF$5, FALSE)= "N/A", "--", IF($H9=0, "Enter Activity", IF($M9=0, "Enter Run Time",IF($I9="HP",( ($H9*VLOOKUP($A9,'STATIONARY FACTORS'!$A$4:$O$22, AF$5, FALSE)*$M9*$N9)/2000),IF(ISERROR(SEARCH("Diesel", $D9,1)),($H9*VLOOKUP($A9,'STATIONARY FACTORS'!$A$4:$O$22, AF$5, FALSE)*0.000001*'STATIONARY FACTORS'!$C$93*'STATIONARY FACTORS'!$C$98)/2000,($H9*VLOOKUP($A9,'STATIONARY FACTORS'!$A$4:$O$22, AF$5, FALSE)*0.000001*'STATIONARY FACTORS'!$C$93*'STATIONARY FACTORS'!$C$94)/2000))))))</f>
        <v>Enter Equipment</v>
      </c>
      <c r="AG9" s="84" t="str">
        <f>IF($D9=" ", "Enter Equipment",IF(VLOOKUP($A9,'STATIONARY FACTORS'!$A$4:$O$22, AG$5, FALSE)= "N/A", "--", IF($H9=0, "Enter Activity", IF($M9=0, "Enter Run Time",IF($I9="HP",( ($H9*VLOOKUP($A9,'STATIONARY FACTORS'!$A$4:$O$22, AG$5, FALSE)*$M9*$N9)/2000),IF(ISERROR(SEARCH("Diesel", $D9,1)),($H9*VLOOKUP($A9,'STATIONARY FACTORS'!$A$4:$O$22, AG$5, FALSE)*0.000001*'STATIONARY FACTORS'!$C$93*'STATIONARY FACTORS'!$C$98)/2000,($H9*VLOOKUP($A9,'STATIONARY FACTORS'!$A$4:$O$22, AG$5, FALSE)*0.000001*'STATIONARY FACTORS'!$C$93*'STATIONARY FACTORS'!$C$94)/2000))))))</f>
        <v>Enter Equipment</v>
      </c>
      <c r="AH9" s="65" t="str">
        <f>IF($D9=" ", "Enter Equipment",IF(VLOOKUP($A9,'STATIONARY FACTORS'!$A$4:$O$22, AH$5, FALSE)= "N/A", "--", IF($H9=0, "Enter Activity", IF($M9=0, "Enter Run Time",IF($I9="HP",( ($H9*VLOOKUP($A9,'STATIONARY FACTORS'!$A$4:$O$22, AH$5, FALSE)*$M9*$N9)/2000),IF(ISERROR(SEARCH("Diesel", $D9,1)),($H9*VLOOKUP($A9,'STATIONARY FACTORS'!$A$4:$O$22, AH$5, FALSE)*0.000001*'STATIONARY FACTORS'!$C$93*'STATIONARY FACTORS'!$C$98)/2000,($H9*VLOOKUP($A9,'STATIONARY FACTORS'!$A$4:$O$22, AH$5, FALSE)*0.000001*'STATIONARY FACTORS'!$C$93*'STATIONARY FACTORS'!$C$94)/2000))))))</f>
        <v>Enter Equipment</v>
      </c>
      <c r="AI9" s="79" t="str">
        <f>IF($D9=" ", "Enter Equipment",IF(VLOOKUP($A9,'STATIONARY FACTORS'!$A$4:$O$22, AI$5, FALSE)= "N/A", "--", IF($H9=0, "Enter Activity", IF($M9=0, "Enter Run Time",IF($I9="HP",( ($H9*VLOOKUP($A9,'STATIONARY FACTORS'!$A$4:$O$22, AI$5, FALSE)*$M9*$N9)/2000),IF(ISERROR(SEARCH("Diesel", $D9,1)),($H9*VLOOKUP($A9,'STATIONARY FACTORS'!$A$4:$O$22, AI$5, FALSE)*0.000001*'STATIONARY FACTORS'!$C$93*'STATIONARY FACTORS'!$C$98)/2000,($H9*VLOOKUP($A9,'STATIONARY FACTORS'!$A$4:$O$22, AI$5, FALSE)*0.000001*'STATIONARY FACTORS'!$C$93*'STATIONARY FACTORS'!$C$94)/2000))))))</f>
        <v>Enter Equipment</v>
      </c>
      <c r="AJ9" s="79" t="str">
        <f>IF($D9=" ", "Enter Equipment",IF(VLOOKUP($A9,'STATIONARY FACTORS'!$A$4:$O$22, AJ$5, FALSE)= "N/A", "--", IF($H9=0, "Enter Activity", IF($M9=0, "Enter Run Time",IF($I9="HP",( ($H9*VLOOKUP($A9,'STATIONARY FACTORS'!$A$4:$O$22, AJ$5, FALSE)*$M9*$N9)/2000),IF(ISERROR(SEARCH("Diesel", $D9,1)),($H9*VLOOKUP($A9,'STATIONARY FACTORS'!$A$4:$O$22, AJ$5, FALSE)*0.000001*'STATIONARY FACTORS'!$C$93*'STATIONARY FACTORS'!$C$98)/2000,($H9*VLOOKUP($A9,'STATIONARY FACTORS'!$A$4:$O$22, AJ$5, FALSE)*0.000001*'STATIONARY FACTORS'!$C$93*'STATIONARY FACTORS'!$C$94)/2000))))))</f>
        <v>Enter Equipment</v>
      </c>
      <c r="AK9" s="79" t="str">
        <f>IF($D9=" ", "Enter Equipment",IF(VLOOKUP($A9,'STATIONARY FACTORS'!$A$4:$O$22, AK$5, FALSE)= "N/A", "--", IF($H9=0, "Enter Activity", IF($M9=0, "Enter Run Time",IF($I9="HP",( ($H9*VLOOKUP($A9,'STATIONARY FACTORS'!$A$4:$O$22, AK$5, FALSE)*$M9*$N9)/2000),IF(ISERROR(SEARCH("Diesel", $D9,1)),($H9*VLOOKUP($A9,'STATIONARY FACTORS'!$A$4:$O$22, AK$5, FALSE)*0.000001*'STATIONARY FACTORS'!$C$93*'STATIONARY FACTORS'!$C$98)/2000,($H9*VLOOKUP($A9,'STATIONARY FACTORS'!$A$4:$O$22, AK$5, FALSE)*0.000001*'STATIONARY FACTORS'!$C$93*'STATIONARY FACTORS'!$C$94)/2000))))))</f>
        <v>Enter Equipment</v>
      </c>
      <c r="AL9" s="382" t="str">
        <f>IF($D9=" ", "Enter Equipment",IF(VLOOKUP($A9,'STATIONARY FACTORS'!$A$4:$O$22, AL$5, FALSE)= "N/A", "--", IF($H9=0, "Enter Activity", IF($M9=0, "Enter Run Time",IF($I9="HP",( ($H9*VLOOKUP($A9,'STATIONARY FACTORS'!$A$4:$O$22, AL$5, FALSE)*$M9*$N9)/2000),IF(ISERROR(SEARCH("Diesel", $D9,1)),($H9*VLOOKUP($A9,'STATIONARY FACTORS'!$A$4:$O$22, AL$5, FALSE)*0.000001*'STATIONARY FACTORS'!$C$93*'STATIONARY FACTORS'!$C$98)/2000,($H9*VLOOKUP($A9,'STATIONARY FACTORS'!$A$4:$O$22, AL$5, FALSE)*0.000001*'STATIONARY FACTORS'!$C$93*'STATIONARY FACTORS'!$C$94)/2000))))))</f>
        <v>Enter Equipment</v>
      </c>
      <c r="AM9" s="73"/>
      <c r="AO9" s="74">
        <f>MONTH(EMISSIONS_1!P9)-MONTH(EMISSIONS_1!O9)+1</f>
        <v>1</v>
      </c>
      <c r="AP9" s="329">
        <f t="shared" si="0"/>
        <v>0</v>
      </c>
      <c r="AQ9" s="330">
        <f t="shared" si="0"/>
        <v>0</v>
      </c>
      <c r="AR9" s="330">
        <f t="shared" si="0"/>
        <v>0</v>
      </c>
      <c r="AS9" s="330">
        <f t="shared" si="0"/>
        <v>0</v>
      </c>
      <c r="AT9" s="330">
        <f t="shared" si="0"/>
        <v>0</v>
      </c>
      <c r="AU9" s="330">
        <f t="shared" si="0"/>
        <v>0</v>
      </c>
      <c r="AV9" s="330">
        <f t="shared" si="0"/>
        <v>0</v>
      </c>
      <c r="AW9" s="330">
        <f t="shared" si="0"/>
        <v>0</v>
      </c>
      <c r="AX9" s="330">
        <f t="shared" si="0"/>
        <v>0</v>
      </c>
      <c r="AY9" s="330">
        <f t="shared" si="0"/>
        <v>0</v>
      </c>
      <c r="AZ9" s="330">
        <f t="shared" si="0"/>
        <v>0</v>
      </c>
      <c r="BA9" s="331">
        <f t="shared" si="0"/>
        <v>0</v>
      </c>
      <c r="BB9" s="329">
        <f t="shared" si="1"/>
        <v>0</v>
      </c>
      <c r="BC9" s="330">
        <f t="shared" si="1"/>
        <v>0</v>
      </c>
      <c r="BD9" s="330">
        <f t="shared" si="1"/>
        <v>0</v>
      </c>
      <c r="BE9" s="330">
        <f t="shared" si="1"/>
        <v>0</v>
      </c>
      <c r="BF9" s="330">
        <f t="shared" si="1"/>
        <v>0</v>
      </c>
      <c r="BG9" s="330">
        <f t="shared" si="1"/>
        <v>0</v>
      </c>
      <c r="BH9" s="330">
        <f t="shared" si="1"/>
        <v>0</v>
      </c>
      <c r="BI9" s="330">
        <f t="shared" si="1"/>
        <v>0</v>
      </c>
      <c r="BJ9" s="330">
        <f t="shared" si="1"/>
        <v>0</v>
      </c>
      <c r="BK9" s="330">
        <f t="shared" si="1"/>
        <v>0</v>
      </c>
      <c r="BL9" s="330">
        <f t="shared" si="1"/>
        <v>0</v>
      </c>
      <c r="BM9" s="331">
        <f t="shared" si="1"/>
        <v>0</v>
      </c>
      <c r="BN9" s="329">
        <f t="shared" si="2"/>
        <v>0</v>
      </c>
      <c r="BO9" s="330">
        <f t="shared" si="2"/>
        <v>0</v>
      </c>
      <c r="BP9" s="330">
        <f t="shared" si="2"/>
        <v>0</v>
      </c>
      <c r="BQ9" s="330">
        <f t="shared" si="2"/>
        <v>0</v>
      </c>
      <c r="BR9" s="330">
        <f t="shared" si="2"/>
        <v>0</v>
      </c>
      <c r="BS9" s="330">
        <f t="shared" si="2"/>
        <v>0</v>
      </c>
      <c r="BT9" s="330">
        <f t="shared" si="2"/>
        <v>0</v>
      </c>
      <c r="BU9" s="330">
        <f t="shared" si="2"/>
        <v>0</v>
      </c>
      <c r="BV9" s="330">
        <f t="shared" si="2"/>
        <v>0</v>
      </c>
      <c r="BW9" s="330">
        <f t="shared" si="2"/>
        <v>0</v>
      </c>
      <c r="BX9" s="330">
        <f t="shared" si="2"/>
        <v>0</v>
      </c>
      <c r="BY9" s="331">
        <f t="shared" si="2"/>
        <v>0</v>
      </c>
      <c r="BZ9" s="329">
        <f t="shared" si="3"/>
        <v>0</v>
      </c>
      <c r="CA9" s="330">
        <f t="shared" si="3"/>
        <v>0</v>
      </c>
      <c r="CB9" s="330">
        <f t="shared" si="3"/>
        <v>0</v>
      </c>
      <c r="CC9" s="330">
        <f t="shared" si="3"/>
        <v>0</v>
      </c>
      <c r="CD9" s="330">
        <f t="shared" si="3"/>
        <v>0</v>
      </c>
      <c r="CE9" s="330">
        <f t="shared" si="3"/>
        <v>0</v>
      </c>
      <c r="CF9" s="330">
        <f t="shared" si="3"/>
        <v>0</v>
      </c>
      <c r="CG9" s="330">
        <f t="shared" si="3"/>
        <v>0</v>
      </c>
      <c r="CH9" s="330">
        <f t="shared" si="3"/>
        <v>0</v>
      </c>
      <c r="CI9" s="330">
        <f t="shared" si="3"/>
        <v>0</v>
      </c>
      <c r="CJ9" s="330">
        <f t="shared" si="3"/>
        <v>0</v>
      </c>
      <c r="CK9" s="331">
        <f t="shared" si="3"/>
        <v>0</v>
      </c>
      <c r="CL9" s="329">
        <f t="shared" si="4"/>
        <v>0</v>
      </c>
      <c r="CM9" s="330">
        <f t="shared" si="4"/>
        <v>0</v>
      </c>
      <c r="CN9" s="330">
        <f t="shared" si="4"/>
        <v>0</v>
      </c>
      <c r="CO9" s="330">
        <f t="shared" si="4"/>
        <v>0</v>
      </c>
      <c r="CP9" s="330">
        <f t="shared" si="4"/>
        <v>0</v>
      </c>
      <c r="CQ9" s="330">
        <f t="shared" si="4"/>
        <v>0</v>
      </c>
      <c r="CR9" s="330">
        <f t="shared" si="4"/>
        <v>0</v>
      </c>
      <c r="CS9" s="330">
        <f t="shared" si="4"/>
        <v>0</v>
      </c>
      <c r="CT9" s="330">
        <f t="shared" si="4"/>
        <v>0</v>
      </c>
      <c r="CU9" s="330">
        <f t="shared" si="4"/>
        <v>0</v>
      </c>
      <c r="CV9" s="330">
        <f t="shared" si="4"/>
        <v>0</v>
      </c>
      <c r="CW9" s="331">
        <f t="shared" si="4"/>
        <v>0</v>
      </c>
      <c r="CX9" s="329">
        <f t="shared" si="5"/>
        <v>0</v>
      </c>
      <c r="CY9" s="330">
        <f t="shared" si="5"/>
        <v>0</v>
      </c>
      <c r="CZ9" s="330">
        <f t="shared" si="5"/>
        <v>0</v>
      </c>
      <c r="DA9" s="330">
        <f t="shared" si="5"/>
        <v>0</v>
      </c>
      <c r="DB9" s="330">
        <f t="shared" si="5"/>
        <v>0</v>
      </c>
      <c r="DC9" s="330">
        <f t="shared" si="5"/>
        <v>0</v>
      </c>
      <c r="DD9" s="330">
        <f t="shared" si="5"/>
        <v>0</v>
      </c>
      <c r="DE9" s="330">
        <f t="shared" si="5"/>
        <v>0</v>
      </c>
      <c r="DF9" s="330">
        <f t="shared" si="5"/>
        <v>0</v>
      </c>
      <c r="DG9" s="330">
        <f t="shared" si="5"/>
        <v>0</v>
      </c>
      <c r="DH9" s="330">
        <f t="shared" si="5"/>
        <v>0</v>
      </c>
      <c r="DI9" s="331">
        <f t="shared" si="5"/>
        <v>0</v>
      </c>
      <c r="DJ9" s="329">
        <f t="shared" si="6"/>
        <v>0</v>
      </c>
      <c r="DK9" s="330">
        <f t="shared" si="6"/>
        <v>0</v>
      </c>
      <c r="DL9" s="330">
        <f t="shared" si="6"/>
        <v>0</v>
      </c>
      <c r="DM9" s="330">
        <f t="shared" si="6"/>
        <v>0</v>
      </c>
      <c r="DN9" s="330">
        <f t="shared" si="6"/>
        <v>0</v>
      </c>
      <c r="DO9" s="330">
        <f t="shared" si="6"/>
        <v>0</v>
      </c>
      <c r="DP9" s="330">
        <f t="shared" si="6"/>
        <v>0</v>
      </c>
      <c r="DQ9" s="330">
        <f t="shared" si="6"/>
        <v>0</v>
      </c>
      <c r="DR9" s="330">
        <f t="shared" si="6"/>
        <v>0</v>
      </c>
      <c r="DS9" s="330">
        <f t="shared" si="6"/>
        <v>0</v>
      </c>
      <c r="DT9" s="330">
        <f t="shared" si="6"/>
        <v>0</v>
      </c>
      <c r="DU9" s="331">
        <f t="shared" si="6"/>
        <v>0</v>
      </c>
      <c r="DV9" s="329">
        <f t="shared" si="7"/>
        <v>0</v>
      </c>
      <c r="DW9" s="330">
        <f t="shared" si="7"/>
        <v>0</v>
      </c>
      <c r="DX9" s="330">
        <f t="shared" si="7"/>
        <v>0</v>
      </c>
      <c r="DY9" s="330">
        <f t="shared" si="7"/>
        <v>0</v>
      </c>
      <c r="DZ9" s="330">
        <f t="shared" si="7"/>
        <v>0</v>
      </c>
      <c r="EA9" s="330">
        <f t="shared" si="7"/>
        <v>0</v>
      </c>
      <c r="EB9" s="330">
        <f t="shared" si="7"/>
        <v>0</v>
      </c>
      <c r="EC9" s="330">
        <f t="shared" si="7"/>
        <v>0</v>
      </c>
      <c r="ED9" s="330">
        <f t="shared" si="7"/>
        <v>0</v>
      </c>
      <c r="EE9" s="330">
        <f t="shared" si="7"/>
        <v>0</v>
      </c>
      <c r="EF9" s="330">
        <f t="shared" si="7"/>
        <v>0</v>
      </c>
      <c r="EG9" s="331">
        <f t="shared" si="7"/>
        <v>0</v>
      </c>
      <c r="EH9" s="329">
        <f t="shared" si="8"/>
        <v>0</v>
      </c>
      <c r="EI9" s="330">
        <f t="shared" si="8"/>
        <v>0</v>
      </c>
      <c r="EJ9" s="330">
        <f t="shared" si="8"/>
        <v>0</v>
      </c>
      <c r="EK9" s="330">
        <f t="shared" si="8"/>
        <v>0</v>
      </c>
      <c r="EL9" s="330">
        <f t="shared" si="8"/>
        <v>0</v>
      </c>
      <c r="EM9" s="330">
        <f t="shared" si="8"/>
        <v>0</v>
      </c>
      <c r="EN9" s="330">
        <f t="shared" si="8"/>
        <v>0</v>
      </c>
      <c r="EO9" s="330">
        <f t="shared" si="8"/>
        <v>0</v>
      </c>
      <c r="EP9" s="330">
        <f t="shared" si="8"/>
        <v>0</v>
      </c>
      <c r="EQ9" s="330">
        <f t="shared" si="8"/>
        <v>0</v>
      </c>
      <c r="ER9" s="330">
        <f t="shared" si="8"/>
        <v>0</v>
      </c>
      <c r="ES9" s="331">
        <f t="shared" si="8"/>
        <v>0</v>
      </c>
      <c r="ET9" s="329">
        <f t="shared" si="9"/>
        <v>0</v>
      </c>
      <c r="EU9" s="330">
        <f t="shared" si="9"/>
        <v>0</v>
      </c>
      <c r="EV9" s="330">
        <f t="shared" si="9"/>
        <v>0</v>
      </c>
      <c r="EW9" s="330">
        <f t="shared" si="9"/>
        <v>0</v>
      </c>
      <c r="EX9" s="330">
        <f t="shared" si="9"/>
        <v>0</v>
      </c>
      <c r="EY9" s="330">
        <f t="shared" si="9"/>
        <v>0</v>
      </c>
      <c r="EZ9" s="330">
        <f t="shared" si="9"/>
        <v>0</v>
      </c>
      <c r="FA9" s="330">
        <f t="shared" si="9"/>
        <v>0</v>
      </c>
      <c r="FB9" s="330">
        <f t="shared" si="9"/>
        <v>0</v>
      </c>
      <c r="FC9" s="330">
        <f t="shared" si="9"/>
        <v>0</v>
      </c>
      <c r="FD9" s="330">
        <f t="shared" si="9"/>
        <v>0</v>
      </c>
      <c r="FE9" s="331">
        <f t="shared" si="9"/>
        <v>0</v>
      </c>
      <c r="FF9" s="329">
        <f t="shared" si="10"/>
        <v>0</v>
      </c>
      <c r="FG9" s="330">
        <f t="shared" si="10"/>
        <v>0</v>
      </c>
      <c r="FH9" s="330">
        <f t="shared" si="10"/>
        <v>0</v>
      </c>
      <c r="FI9" s="330">
        <f t="shared" si="10"/>
        <v>0</v>
      </c>
      <c r="FJ9" s="330">
        <f t="shared" si="10"/>
        <v>0</v>
      </c>
      <c r="FK9" s="330">
        <f t="shared" si="10"/>
        <v>0</v>
      </c>
      <c r="FL9" s="330">
        <f t="shared" si="10"/>
        <v>0</v>
      </c>
      <c r="FM9" s="330">
        <f t="shared" si="10"/>
        <v>0</v>
      </c>
      <c r="FN9" s="330">
        <f t="shared" si="10"/>
        <v>0</v>
      </c>
      <c r="FO9" s="330">
        <f t="shared" si="10"/>
        <v>0</v>
      </c>
      <c r="FP9" s="330">
        <f t="shared" si="10"/>
        <v>0</v>
      </c>
      <c r="FQ9" s="331">
        <f t="shared" si="10"/>
        <v>0</v>
      </c>
    </row>
    <row r="10" spans="1:173" ht="12.75" customHeight="1" x14ac:dyDescent="0.2">
      <c r="A10" s="74" t="str">
        <f>IF(I10="GAL/YR", CONCATENATE(D10, "-lbs/MMBtu"), CONCATENATE(D10, "-lbs/", I10, "-hr"))</f>
        <v xml:space="preserve"> -lbs/ -hr</v>
      </c>
      <c r="B10" s="112"/>
      <c r="C10" s="100" t="s">
        <v>323</v>
      </c>
      <c r="D10" s="365" t="str">
        <f>IF(ISBLANK(EMISSIONS_4!D10), " ", EMISSIONS_4!D10)</f>
        <v xml:space="preserve"> </v>
      </c>
      <c r="E10" s="32" t="s">
        <v>115</v>
      </c>
      <c r="F10" s="32" t="s">
        <v>115</v>
      </c>
      <c r="G10" s="33" t="s">
        <v>115</v>
      </c>
      <c r="H10" s="367"/>
      <c r="I10" s="367" t="s">
        <v>2</v>
      </c>
      <c r="J10" s="33" t="s">
        <v>115</v>
      </c>
      <c r="K10" s="33"/>
      <c r="L10" s="33"/>
      <c r="M10" s="372">
        <v>0</v>
      </c>
      <c r="N10" s="373">
        <v>0</v>
      </c>
      <c r="O10" s="299"/>
      <c r="P10" s="300"/>
      <c r="Q10" s="73" t="str">
        <f>IF($D10=" ", "Enter Equipment",IF(VLOOKUP($A10,'STATIONARY FACTORS'!$A$4:$O$22, Q$5, FALSE)= "N/A", "--", IF($H10=0, "Enter Activity", IF($M10=0, "Enter Run Time",IF($I10="HP", $H10*VLOOKUP($A10,'STATIONARY FACTORS'!$A$4:$O$22, Q$5, FALSE),IF(ISERROR(SEARCH("Diesel", $D10,1)),($H10*VLOOKUP($A10,'STATIONARY FACTORS'!$A$4:$O$22, Q$5, FALSE)*0.000001*'STATIONARY FACTORS'!$C$93*'STATIONARY FACTORS'!$C$98*(1/($M10*$N10))),($H10*VLOOKUP($A10,'STATIONARY FACTORS'!$A$4:$O$22, Q$5, FALSE)*0.000001*'STATIONARY FACTORS'!$C$93*'STATIONARY FACTORS'!$C$94*(1/($M10*$N10)))))))))</f>
        <v>Enter Equipment</v>
      </c>
      <c r="R10" s="79" t="str">
        <f>IF($D10=" ", "Enter Equipment",IF(VLOOKUP($A10,'STATIONARY FACTORS'!$A$4:$O$22, R$5, FALSE)= "N/A", "--", IF($H10=0, "Enter Activity", IF($M10=0, "Enter Run Time",IF($I10="HP", $H10*VLOOKUP($A10,'STATIONARY FACTORS'!$A$4:$O$22, R$5, FALSE),IF(ISERROR(SEARCH("Diesel", $D10,1)),($H10*VLOOKUP($A10,'STATIONARY FACTORS'!$A$4:$O$22, R$5, FALSE)*0.000001*'STATIONARY FACTORS'!$C$93*'STATIONARY FACTORS'!$C$98*(1/($M10*$N10))),($H10*VLOOKUP($A10,'STATIONARY FACTORS'!$A$4:$O$22, R$5, FALSE)*0.000001*'STATIONARY FACTORS'!$C$93*'STATIONARY FACTORS'!$C$94*(1/($M10*$N10)))))))))</f>
        <v>Enter Equipment</v>
      </c>
      <c r="S10" s="78" t="str">
        <f>IF($D10=" ", "Enter Equipment",IF(VLOOKUP($A10,'STATIONARY FACTORS'!$A$4:$O$22, S$5, FALSE)= "N/A", "--", IF($H10=0, "Enter Activity", IF($M10=0, "Enter Run Time",IF($I10="HP", $H10*VLOOKUP($A10,'STATIONARY FACTORS'!$A$4:$O$22, S$5, FALSE),IF(ISERROR(SEARCH("Diesel", $D10,1)),($H10*VLOOKUP($A10,'STATIONARY FACTORS'!$A$4:$O$22, S$5, FALSE)*0.000001*'STATIONARY FACTORS'!$C$93*'STATIONARY FACTORS'!$C$98*(1/($M10*$N10))),($H10*VLOOKUP($A10,'STATIONARY FACTORS'!$A$4:$O$22, S$5, FALSE)*0.000001*'STATIONARY FACTORS'!$C$93*'STATIONARY FACTORS'!$C$94*(1/($M10*$N10)))))))))</f>
        <v>Enter Equipment</v>
      </c>
      <c r="T10" s="79" t="str">
        <f>IF($D10=" ", "Enter Equipment",IF(VLOOKUP($A10,'STATIONARY FACTORS'!$A$4:$O$22, T$5, FALSE)= "N/A", "--", IF($H10=0, "Enter Activity", IF($M10=0, "Enter Run Time",IF($I10="HP", $H10*VLOOKUP($A10,'STATIONARY FACTORS'!$A$4:$O$22, T$5, FALSE),IF(ISERROR(SEARCH("Diesel", $D10,1)),($H10*VLOOKUP($A10,'STATIONARY FACTORS'!$A$4:$O$22, T$5, FALSE)*0.000001*'STATIONARY FACTORS'!$C$93*'STATIONARY FACTORS'!$C$98*(1/($M10*$N10))),($H10*VLOOKUP($A10,'STATIONARY FACTORS'!$A$4:$O$22, T$5, FALSE)*0.000001*'STATIONARY FACTORS'!$C$93*'STATIONARY FACTORS'!$C$94*(1/($M10*$N10)))))))))</f>
        <v>Enter Equipment</v>
      </c>
      <c r="U10" s="79" t="str">
        <f>IF($D10=" ", "Enter Equipment",IF(VLOOKUP($A10,'STATIONARY FACTORS'!$A$4:$O$22, U$5, FALSE)= "N/A", "--", IF($H10=0, "Enter Activity", IF($M10=0, "Enter Run Time",IF($I10="HP", $H10*VLOOKUP($A10,'STATIONARY FACTORS'!$A$4:$O$22, U$5, FALSE),IF(ISERROR(SEARCH("Diesel", $D10,1)),($H10*VLOOKUP($A10,'STATIONARY FACTORS'!$A$4:$O$22, U$5, FALSE)*0.000001*'STATIONARY FACTORS'!$C$93*'STATIONARY FACTORS'!$C$98*(1/($M10*$N10))),($H10*VLOOKUP($A10,'STATIONARY FACTORS'!$A$4:$O$22, U$5, FALSE)*0.000001*'STATIONARY FACTORS'!$C$93*'STATIONARY FACTORS'!$C$94*(1/($M10*$N10)))))))))</f>
        <v>Enter Equipment</v>
      </c>
      <c r="V10" s="79" t="str">
        <f>IF($D10=" ", "Enter Equipment",IF(VLOOKUP($A10,'STATIONARY FACTORS'!$A$4:$O$22, V$5, FALSE)= "N/A", "--", IF($H10=0, "Enter Activity", IF($M10=0, "Enter Run Time",IF($I10="HP", $H10*VLOOKUP($A10,'STATIONARY FACTORS'!$A$4:$O$22, V$5, FALSE),IF(ISERROR(SEARCH("Diesel", $D10,1)),($H10*VLOOKUP($A10,'STATIONARY FACTORS'!$A$4:$O$22, V$5, FALSE)*0.000001*'STATIONARY FACTORS'!$C$93*'STATIONARY FACTORS'!$C$98*(1/($M10*$N10))),($H10*VLOOKUP($A10,'STATIONARY FACTORS'!$A$4:$O$22, V$5, FALSE)*0.000001*'STATIONARY FACTORS'!$C$93*'STATIONARY FACTORS'!$C$94*(1/($M10*$N10)))))))))</f>
        <v>Enter Equipment</v>
      </c>
      <c r="W10" s="79" t="str">
        <f>IF($D10=" ", "Enter Equipment",IF(VLOOKUP($A10,'STATIONARY FACTORS'!$A$4:$O$22, W$5, FALSE)= "N/A", "--", IF($H10=0, "Enter Activity", IF($M10=0, "Enter Run Time",IF($I10="HP", $H10*VLOOKUP($A10,'STATIONARY FACTORS'!$A$4:$O$22, W$5, FALSE),IF(ISERROR(SEARCH("Diesel", $D10,1)),($H10*VLOOKUP($A10,'STATIONARY FACTORS'!$A$4:$O$22, W$5, FALSE)*0.000001*'STATIONARY FACTORS'!$C$93*'STATIONARY FACTORS'!$C$98*(1/($M10*$N10))),($H10*VLOOKUP($A10,'STATIONARY FACTORS'!$A$4:$O$22, W$5, FALSE)*0.000001*'STATIONARY FACTORS'!$C$93*'STATIONARY FACTORS'!$C$94*(1/($M10*$N10)))))))))</f>
        <v>Enter Equipment</v>
      </c>
      <c r="X10" s="79" t="str">
        <f>IF($D10=" ", "Enter Equipment",IF(VLOOKUP($A10,'STATIONARY FACTORS'!$A$4:$O$22, X$5, FALSE)= "N/A", "--", IF($H10=0, "Enter Activity", IF($M10=0, "Enter Run Time",IF($I10="HP", $H10*VLOOKUP($A10,'STATIONARY FACTORS'!$A$4:$O$22, X$5, FALSE),IF(ISERROR(SEARCH("Diesel", $D10,1)),($H10*VLOOKUP($A10,'STATIONARY FACTORS'!$A$4:$O$22, X$5, FALSE)*0.000001*'STATIONARY FACTORS'!$C$93*'STATIONARY FACTORS'!$C$98*(1/($M10*$N10))),($H10*VLOOKUP($A10,'STATIONARY FACTORS'!$A$4:$O$22, X$5, FALSE)*0.000001*'STATIONARY FACTORS'!$C$93*'STATIONARY FACTORS'!$C$94*(1/($M10*$N10)))))))))</f>
        <v>Enter Equipment</v>
      </c>
      <c r="Y10" s="79" t="str">
        <f>IF($D10=" ", "Enter Equipment",IF(VLOOKUP($A10,'STATIONARY FACTORS'!$A$4:$O$22, Y$5, FALSE)= "N/A", "--", IF($H10=0, "Enter Activity", IF($M10=0, "Enter Run Time",IF($I10="HP", $H10*VLOOKUP($A10,'STATIONARY FACTORS'!$A$4:$O$22, Y$5, FALSE),IF(ISERROR(SEARCH("Diesel", $D10,1)),($H10*VLOOKUP($A10,'STATIONARY FACTORS'!$A$4:$O$22, Y$5, FALSE)*0.000001*'STATIONARY FACTORS'!$C$93*'STATIONARY FACTORS'!$C$98*(1/($M10*$N10))),($H10*VLOOKUP($A10,'STATIONARY FACTORS'!$A$4:$O$22, Y$5, FALSE)*0.000001*'STATIONARY FACTORS'!$C$93*'STATIONARY FACTORS'!$C$94*(1/($M10*$N10)))))))))</f>
        <v>Enter Equipment</v>
      </c>
      <c r="Z10" s="79" t="str">
        <f>IF($D10=" ", "Enter Equipment",IF(VLOOKUP($A10,'STATIONARY FACTORS'!$A$4:$O$22, Z$5, FALSE)= "N/A", "--", IF($H10=0, "Enter Activity", IF($M10=0, "Enter Run Time",IF($I10="HP", $H10*VLOOKUP($A10,'STATIONARY FACTORS'!$A$4:$O$22, Z$5, FALSE),IF(ISERROR(SEARCH("Diesel", $D10,1)),($H10*VLOOKUP($A10,'STATIONARY FACTORS'!$A$4:$O$22, Z$5, FALSE)*0.000001*'STATIONARY FACTORS'!$C$93*'STATIONARY FACTORS'!$C$98*(1/($M10*$N10))),($H10*VLOOKUP($A10,'STATIONARY FACTORS'!$A$4:$O$22, Z$5, FALSE)*0.000001*'STATIONARY FACTORS'!$C$93*'STATIONARY FACTORS'!$C$94*(1/($M10*$N10)))))))))</f>
        <v>Enter Equipment</v>
      </c>
      <c r="AA10" s="66" t="str">
        <f>IF($D10=" ", "Enter Equipment",IF(VLOOKUP($A10,'STATIONARY FACTORS'!$A$4:$O$22, AA$5, FALSE)= "N/A", "--", IF($H10=0, "Enter Activity", IF($M10=0, "Enter Run Time",IF($I10="HP", $H10*VLOOKUP($A10,'STATIONARY FACTORS'!$A$4:$O$22, AA$5, FALSE),IF(ISERROR(SEARCH("Diesel", $D10,1)),($H10*VLOOKUP($A10,'STATIONARY FACTORS'!$A$4:$O$22, AA$5, FALSE)*0.000001*'STATIONARY FACTORS'!$C$93*'STATIONARY FACTORS'!$C$98*(1/($M10*$N10))),($H10*VLOOKUP($A10,'STATIONARY FACTORS'!$A$4:$O$22, AA$5, FALSE)*0.000001*'STATIONARY FACTORS'!$C$93*'STATIONARY FACTORS'!$C$94*(1/($M10*$N10)))))))))</f>
        <v>Enter Equipment</v>
      </c>
      <c r="AB10" s="466" t="str">
        <f>IF($D10=" ", "Enter Equipment",IF(VLOOKUP($A10,'STATIONARY FACTORS'!$A$4:$O$22, AB$5, FALSE)= "N/A", "--", IF($H10=0, "Enter Activity", IF($M10=0, "Enter Run Time",IF($I10="HP",( ($H10*VLOOKUP($A10,'STATIONARY FACTORS'!$A$4:$O$22, AB$5, FALSE)*$M10*$N10)/2000),IF(ISERROR(SEARCH("Diesel", $D10,1)),($H10*VLOOKUP($A10,'STATIONARY FACTORS'!$A$4:$O$22, AB$5, FALSE)*0.000001*'STATIONARY FACTORS'!$C$93*'STATIONARY FACTORS'!$C$98)/2000,($H10*VLOOKUP($A10,'STATIONARY FACTORS'!$A$4:$O$22, AB$5, FALSE)*0.000001*'STATIONARY FACTORS'!$C$93*'STATIONARY FACTORS'!$C$94)/2000))))))</f>
        <v>Enter Equipment</v>
      </c>
      <c r="AC10" s="65" t="str">
        <f>IF($D10=" ", "Enter Equipment",IF(VLOOKUP($A10,'STATIONARY FACTORS'!$A$4:$O$22, AC$5, FALSE)= "N/A", "--", IF($H10=0, "Enter Activity", IF($M10=0, "Enter Run Time",IF($I10="HP",( ($H10*VLOOKUP($A10,'STATIONARY FACTORS'!$A$4:$O$22, AC$5, FALSE)*$M10*$N10)/2000),IF(ISERROR(SEARCH("Diesel", $D10,1)),($H10*VLOOKUP($A10,'STATIONARY FACTORS'!$A$4:$O$22, AC$5, FALSE)*0.000001*'STATIONARY FACTORS'!$C$93*'STATIONARY FACTORS'!$C$98)/2000,($H10*VLOOKUP($A10,'STATIONARY FACTORS'!$A$4:$O$22, AC$5, FALSE)*0.000001*'STATIONARY FACTORS'!$C$93*'STATIONARY FACTORS'!$C$94)/2000))))))</f>
        <v>Enter Equipment</v>
      </c>
      <c r="AD10" s="65" t="str">
        <f>IF($D10=" ", "Enter Equipment",IF(VLOOKUP($A10,'STATIONARY FACTORS'!$A$4:$O$22, AD$5, FALSE)= "N/A", "--", IF($H10=0, "Enter Activity", IF($M10=0, "Enter Run Time",IF($I10="HP",( ($H10*VLOOKUP($A10,'STATIONARY FACTORS'!$A$4:$O$22, AD$5, FALSE)*$M10*$N10)/2000),IF(ISERROR(SEARCH("Diesel", $D10,1)),($H10*VLOOKUP($A10,'STATIONARY FACTORS'!$A$4:$O$22, AD$5, FALSE)*0.000001*'STATIONARY FACTORS'!$C$93*'STATIONARY FACTORS'!$C$98)/2000,($H10*VLOOKUP($A10,'STATIONARY FACTORS'!$A$4:$O$22, AD$5, FALSE)*0.000001*'STATIONARY FACTORS'!$C$93*'STATIONARY FACTORS'!$C$94)/2000))))))</f>
        <v>Enter Equipment</v>
      </c>
      <c r="AE10" s="65" t="str">
        <f>IF($D10=" ", "Enter Equipment",IF(VLOOKUP($A10,'STATIONARY FACTORS'!$A$4:$O$22, AE$5, FALSE)= "N/A", "--", IF($H10=0, "Enter Activity", IF($M10=0, "Enter Run Time",IF($I10="HP",( ($H10*VLOOKUP($A10,'STATIONARY FACTORS'!$A$4:$O$22, AE$5, FALSE)*$M10*$N10)/2000),IF(ISERROR(SEARCH("Diesel", $D10,1)),($H10*VLOOKUP($A10,'STATIONARY FACTORS'!$A$4:$O$22, AE$5, FALSE)*0.000001*'STATIONARY FACTORS'!$C$93*'STATIONARY FACTORS'!$C$98)/2000,($H10*VLOOKUP($A10,'STATIONARY FACTORS'!$A$4:$O$22, AE$5, FALSE)*0.000001*'STATIONARY FACTORS'!$C$93*'STATIONARY FACTORS'!$C$94)/2000))))))</f>
        <v>Enter Equipment</v>
      </c>
      <c r="AF10" s="65" t="str">
        <f>IF($D10=" ", "Enter Equipment",IF(VLOOKUP($A10,'STATIONARY FACTORS'!$A$4:$O$22, AF$5, FALSE)= "N/A", "--", IF($H10=0, "Enter Activity", IF($M10=0, "Enter Run Time",IF($I10="HP",( ($H10*VLOOKUP($A10,'STATIONARY FACTORS'!$A$4:$O$22, AF$5, FALSE)*$M10*$N10)/2000),IF(ISERROR(SEARCH("Diesel", $D10,1)),($H10*VLOOKUP($A10,'STATIONARY FACTORS'!$A$4:$O$22, AF$5, FALSE)*0.000001*'STATIONARY FACTORS'!$C$93*'STATIONARY FACTORS'!$C$98)/2000,($H10*VLOOKUP($A10,'STATIONARY FACTORS'!$A$4:$O$22, AF$5, FALSE)*0.000001*'STATIONARY FACTORS'!$C$93*'STATIONARY FACTORS'!$C$94)/2000))))))</f>
        <v>Enter Equipment</v>
      </c>
      <c r="AG10" s="84" t="str">
        <f>IF($D10=" ", "Enter Equipment",IF(VLOOKUP($A10,'STATIONARY FACTORS'!$A$4:$O$22, AG$5, FALSE)= "N/A", "--", IF($H10=0, "Enter Activity", IF($M10=0, "Enter Run Time",IF($I10="HP",( ($H10*VLOOKUP($A10,'STATIONARY FACTORS'!$A$4:$O$22, AG$5, FALSE)*$M10*$N10)/2000),IF(ISERROR(SEARCH("Diesel", $D10,1)),($H10*VLOOKUP($A10,'STATIONARY FACTORS'!$A$4:$O$22, AG$5, FALSE)*0.000001*'STATIONARY FACTORS'!$C$93*'STATIONARY FACTORS'!$C$98)/2000,($H10*VLOOKUP($A10,'STATIONARY FACTORS'!$A$4:$O$22, AG$5, FALSE)*0.000001*'STATIONARY FACTORS'!$C$93*'STATIONARY FACTORS'!$C$94)/2000))))))</f>
        <v>Enter Equipment</v>
      </c>
      <c r="AH10" s="65" t="str">
        <f>IF($D10=" ", "Enter Equipment",IF(VLOOKUP($A10,'STATIONARY FACTORS'!$A$4:$O$22, AH$5, FALSE)= "N/A", "--", IF($H10=0, "Enter Activity", IF($M10=0, "Enter Run Time",IF($I10="HP",( ($H10*VLOOKUP($A10,'STATIONARY FACTORS'!$A$4:$O$22, AH$5, FALSE)*$M10*$N10)/2000),IF(ISERROR(SEARCH("Diesel", $D10,1)),($H10*VLOOKUP($A10,'STATIONARY FACTORS'!$A$4:$O$22, AH$5, FALSE)*0.000001*'STATIONARY FACTORS'!$C$93*'STATIONARY FACTORS'!$C$98)/2000,($H10*VLOOKUP($A10,'STATIONARY FACTORS'!$A$4:$O$22, AH$5, FALSE)*0.000001*'STATIONARY FACTORS'!$C$93*'STATIONARY FACTORS'!$C$94)/2000))))))</f>
        <v>Enter Equipment</v>
      </c>
      <c r="AI10" s="79" t="str">
        <f>IF($D10=" ", "Enter Equipment",IF(VLOOKUP($A10,'STATIONARY FACTORS'!$A$4:$O$22, AI$5, FALSE)= "N/A", "--", IF($H10=0, "Enter Activity", IF($M10=0, "Enter Run Time",IF($I10="HP",( ($H10*VLOOKUP($A10,'STATIONARY FACTORS'!$A$4:$O$22, AI$5, FALSE)*$M10*$N10)/2000),IF(ISERROR(SEARCH("Diesel", $D10,1)),($H10*VLOOKUP($A10,'STATIONARY FACTORS'!$A$4:$O$22, AI$5, FALSE)*0.000001*'STATIONARY FACTORS'!$C$93*'STATIONARY FACTORS'!$C$98)/2000,($H10*VLOOKUP($A10,'STATIONARY FACTORS'!$A$4:$O$22, AI$5, FALSE)*0.000001*'STATIONARY FACTORS'!$C$93*'STATIONARY FACTORS'!$C$94)/2000))))))</f>
        <v>Enter Equipment</v>
      </c>
      <c r="AJ10" s="79" t="str">
        <f>IF($D10=" ", "Enter Equipment",IF(VLOOKUP($A10,'STATIONARY FACTORS'!$A$4:$O$22, AJ$5, FALSE)= "N/A", "--", IF($H10=0, "Enter Activity", IF($M10=0, "Enter Run Time",IF($I10="HP",( ($H10*VLOOKUP($A10,'STATIONARY FACTORS'!$A$4:$O$22, AJ$5, FALSE)*$M10*$N10)/2000),IF(ISERROR(SEARCH("Diesel", $D10,1)),($H10*VLOOKUP($A10,'STATIONARY FACTORS'!$A$4:$O$22, AJ$5, FALSE)*0.000001*'STATIONARY FACTORS'!$C$93*'STATIONARY FACTORS'!$C$98)/2000,($H10*VLOOKUP($A10,'STATIONARY FACTORS'!$A$4:$O$22, AJ$5, FALSE)*0.000001*'STATIONARY FACTORS'!$C$93*'STATIONARY FACTORS'!$C$94)/2000))))))</f>
        <v>Enter Equipment</v>
      </c>
      <c r="AK10" s="79" t="str">
        <f>IF($D10=" ", "Enter Equipment",IF(VLOOKUP($A10,'STATIONARY FACTORS'!$A$4:$O$22, AK$5, FALSE)= "N/A", "--", IF($H10=0, "Enter Activity", IF($M10=0, "Enter Run Time",IF($I10="HP",( ($H10*VLOOKUP($A10,'STATIONARY FACTORS'!$A$4:$O$22, AK$5, FALSE)*$M10*$N10)/2000),IF(ISERROR(SEARCH("Diesel", $D10,1)),($H10*VLOOKUP($A10,'STATIONARY FACTORS'!$A$4:$O$22, AK$5, FALSE)*0.000001*'STATIONARY FACTORS'!$C$93*'STATIONARY FACTORS'!$C$98)/2000,($H10*VLOOKUP($A10,'STATIONARY FACTORS'!$A$4:$O$22, AK$5, FALSE)*0.000001*'STATIONARY FACTORS'!$C$93*'STATIONARY FACTORS'!$C$94)/2000))))))</f>
        <v>Enter Equipment</v>
      </c>
      <c r="AL10" s="382" t="str">
        <f>IF($D10=" ", "Enter Equipment",IF(VLOOKUP($A10,'STATIONARY FACTORS'!$A$4:$O$22, AL$5, FALSE)= "N/A", "--", IF($H10=0, "Enter Activity", IF($M10=0, "Enter Run Time",IF($I10="HP",( ($H10*VLOOKUP($A10,'STATIONARY FACTORS'!$A$4:$O$22, AL$5, FALSE)*$M10*$N10)/2000),IF(ISERROR(SEARCH("Diesel", $D10,1)),($H10*VLOOKUP($A10,'STATIONARY FACTORS'!$A$4:$O$22, AL$5, FALSE)*0.000001*'STATIONARY FACTORS'!$C$93*'STATIONARY FACTORS'!$C$98)/2000,($H10*VLOOKUP($A10,'STATIONARY FACTORS'!$A$4:$O$22, AL$5, FALSE)*0.000001*'STATIONARY FACTORS'!$C$93*'STATIONARY FACTORS'!$C$94)/2000))))))</f>
        <v>Enter Equipment</v>
      </c>
      <c r="AM10" s="73"/>
      <c r="AO10" s="74">
        <f>MONTH(EMISSIONS_1!P10)-MONTH(EMISSIONS_1!O10)+1</f>
        <v>1</v>
      </c>
      <c r="AP10" s="329">
        <f t="shared" si="0"/>
        <v>0</v>
      </c>
      <c r="AQ10" s="330">
        <f t="shared" si="0"/>
        <v>0</v>
      </c>
      <c r="AR10" s="330">
        <f t="shared" si="0"/>
        <v>0</v>
      </c>
      <c r="AS10" s="330">
        <f t="shared" si="0"/>
        <v>0</v>
      </c>
      <c r="AT10" s="330">
        <f t="shared" si="0"/>
        <v>0</v>
      </c>
      <c r="AU10" s="330">
        <f t="shared" si="0"/>
        <v>0</v>
      </c>
      <c r="AV10" s="330">
        <f t="shared" si="0"/>
        <v>0</v>
      </c>
      <c r="AW10" s="330">
        <f t="shared" si="0"/>
        <v>0</v>
      </c>
      <c r="AX10" s="330">
        <f t="shared" si="0"/>
        <v>0</v>
      </c>
      <c r="AY10" s="330">
        <f t="shared" si="0"/>
        <v>0</v>
      </c>
      <c r="AZ10" s="330">
        <f t="shared" si="0"/>
        <v>0</v>
      </c>
      <c r="BA10" s="331">
        <f t="shared" si="0"/>
        <v>0</v>
      </c>
      <c r="BB10" s="329">
        <f t="shared" si="1"/>
        <v>0</v>
      </c>
      <c r="BC10" s="330">
        <f t="shared" si="1"/>
        <v>0</v>
      </c>
      <c r="BD10" s="330">
        <f t="shared" si="1"/>
        <v>0</v>
      </c>
      <c r="BE10" s="330">
        <f t="shared" si="1"/>
        <v>0</v>
      </c>
      <c r="BF10" s="330">
        <f t="shared" si="1"/>
        <v>0</v>
      </c>
      <c r="BG10" s="330">
        <f t="shared" si="1"/>
        <v>0</v>
      </c>
      <c r="BH10" s="330">
        <f t="shared" si="1"/>
        <v>0</v>
      </c>
      <c r="BI10" s="330">
        <f t="shared" si="1"/>
        <v>0</v>
      </c>
      <c r="BJ10" s="330">
        <f t="shared" si="1"/>
        <v>0</v>
      </c>
      <c r="BK10" s="330">
        <f t="shared" si="1"/>
        <v>0</v>
      </c>
      <c r="BL10" s="330">
        <f t="shared" si="1"/>
        <v>0</v>
      </c>
      <c r="BM10" s="331">
        <f t="shared" si="1"/>
        <v>0</v>
      </c>
      <c r="BN10" s="329">
        <f t="shared" si="2"/>
        <v>0</v>
      </c>
      <c r="BO10" s="330">
        <f t="shared" si="2"/>
        <v>0</v>
      </c>
      <c r="BP10" s="330">
        <f t="shared" si="2"/>
        <v>0</v>
      </c>
      <c r="BQ10" s="330">
        <f t="shared" si="2"/>
        <v>0</v>
      </c>
      <c r="BR10" s="330">
        <f t="shared" si="2"/>
        <v>0</v>
      </c>
      <c r="BS10" s="330">
        <f t="shared" si="2"/>
        <v>0</v>
      </c>
      <c r="BT10" s="330">
        <f t="shared" si="2"/>
        <v>0</v>
      </c>
      <c r="BU10" s="330">
        <f t="shared" si="2"/>
        <v>0</v>
      </c>
      <c r="BV10" s="330">
        <f t="shared" si="2"/>
        <v>0</v>
      </c>
      <c r="BW10" s="330">
        <f t="shared" si="2"/>
        <v>0</v>
      </c>
      <c r="BX10" s="330">
        <f t="shared" si="2"/>
        <v>0</v>
      </c>
      <c r="BY10" s="331">
        <f t="shared" si="2"/>
        <v>0</v>
      </c>
      <c r="BZ10" s="329">
        <f t="shared" si="3"/>
        <v>0</v>
      </c>
      <c r="CA10" s="330">
        <f t="shared" si="3"/>
        <v>0</v>
      </c>
      <c r="CB10" s="330">
        <f t="shared" si="3"/>
        <v>0</v>
      </c>
      <c r="CC10" s="330">
        <f t="shared" si="3"/>
        <v>0</v>
      </c>
      <c r="CD10" s="330">
        <f t="shared" si="3"/>
        <v>0</v>
      </c>
      <c r="CE10" s="330">
        <f t="shared" si="3"/>
        <v>0</v>
      </c>
      <c r="CF10" s="330">
        <f t="shared" si="3"/>
        <v>0</v>
      </c>
      <c r="CG10" s="330">
        <f t="shared" si="3"/>
        <v>0</v>
      </c>
      <c r="CH10" s="330">
        <f t="shared" si="3"/>
        <v>0</v>
      </c>
      <c r="CI10" s="330">
        <f t="shared" si="3"/>
        <v>0</v>
      </c>
      <c r="CJ10" s="330">
        <f t="shared" si="3"/>
        <v>0</v>
      </c>
      <c r="CK10" s="331">
        <f t="shared" si="3"/>
        <v>0</v>
      </c>
      <c r="CL10" s="329">
        <f t="shared" si="4"/>
        <v>0</v>
      </c>
      <c r="CM10" s="330">
        <f t="shared" si="4"/>
        <v>0</v>
      </c>
      <c r="CN10" s="330">
        <f t="shared" si="4"/>
        <v>0</v>
      </c>
      <c r="CO10" s="330">
        <f t="shared" si="4"/>
        <v>0</v>
      </c>
      <c r="CP10" s="330">
        <f t="shared" si="4"/>
        <v>0</v>
      </c>
      <c r="CQ10" s="330">
        <f t="shared" si="4"/>
        <v>0</v>
      </c>
      <c r="CR10" s="330">
        <f t="shared" si="4"/>
        <v>0</v>
      </c>
      <c r="CS10" s="330">
        <f t="shared" si="4"/>
        <v>0</v>
      </c>
      <c r="CT10" s="330">
        <f t="shared" si="4"/>
        <v>0</v>
      </c>
      <c r="CU10" s="330">
        <f t="shared" si="4"/>
        <v>0</v>
      </c>
      <c r="CV10" s="330">
        <f t="shared" si="4"/>
        <v>0</v>
      </c>
      <c r="CW10" s="331">
        <f t="shared" si="4"/>
        <v>0</v>
      </c>
      <c r="CX10" s="329">
        <f t="shared" si="5"/>
        <v>0</v>
      </c>
      <c r="CY10" s="330">
        <f t="shared" si="5"/>
        <v>0</v>
      </c>
      <c r="CZ10" s="330">
        <f t="shared" si="5"/>
        <v>0</v>
      </c>
      <c r="DA10" s="330">
        <f t="shared" si="5"/>
        <v>0</v>
      </c>
      <c r="DB10" s="330">
        <f t="shared" si="5"/>
        <v>0</v>
      </c>
      <c r="DC10" s="330">
        <f t="shared" si="5"/>
        <v>0</v>
      </c>
      <c r="DD10" s="330">
        <f t="shared" si="5"/>
        <v>0</v>
      </c>
      <c r="DE10" s="330">
        <f t="shared" si="5"/>
        <v>0</v>
      </c>
      <c r="DF10" s="330">
        <f t="shared" si="5"/>
        <v>0</v>
      </c>
      <c r="DG10" s="330">
        <f t="shared" si="5"/>
        <v>0</v>
      </c>
      <c r="DH10" s="330">
        <f t="shared" si="5"/>
        <v>0</v>
      </c>
      <c r="DI10" s="331">
        <f t="shared" si="5"/>
        <v>0</v>
      </c>
      <c r="DJ10" s="329">
        <f t="shared" si="6"/>
        <v>0</v>
      </c>
      <c r="DK10" s="330">
        <f t="shared" si="6"/>
        <v>0</v>
      </c>
      <c r="DL10" s="330">
        <f t="shared" si="6"/>
        <v>0</v>
      </c>
      <c r="DM10" s="330">
        <f t="shared" si="6"/>
        <v>0</v>
      </c>
      <c r="DN10" s="330">
        <f t="shared" si="6"/>
        <v>0</v>
      </c>
      <c r="DO10" s="330">
        <f t="shared" si="6"/>
        <v>0</v>
      </c>
      <c r="DP10" s="330">
        <f t="shared" si="6"/>
        <v>0</v>
      </c>
      <c r="DQ10" s="330">
        <f t="shared" si="6"/>
        <v>0</v>
      </c>
      <c r="DR10" s="330">
        <f t="shared" si="6"/>
        <v>0</v>
      </c>
      <c r="DS10" s="330">
        <f t="shared" si="6"/>
        <v>0</v>
      </c>
      <c r="DT10" s="330">
        <f t="shared" si="6"/>
        <v>0</v>
      </c>
      <c r="DU10" s="331">
        <f t="shared" si="6"/>
        <v>0</v>
      </c>
      <c r="DV10" s="329">
        <f t="shared" si="7"/>
        <v>0</v>
      </c>
      <c r="DW10" s="330">
        <f t="shared" si="7"/>
        <v>0</v>
      </c>
      <c r="DX10" s="330">
        <f t="shared" si="7"/>
        <v>0</v>
      </c>
      <c r="DY10" s="330">
        <f t="shared" si="7"/>
        <v>0</v>
      </c>
      <c r="DZ10" s="330">
        <f t="shared" si="7"/>
        <v>0</v>
      </c>
      <c r="EA10" s="330">
        <f t="shared" si="7"/>
        <v>0</v>
      </c>
      <c r="EB10" s="330">
        <f t="shared" si="7"/>
        <v>0</v>
      </c>
      <c r="EC10" s="330">
        <f t="shared" si="7"/>
        <v>0</v>
      </c>
      <c r="ED10" s="330">
        <f t="shared" si="7"/>
        <v>0</v>
      </c>
      <c r="EE10" s="330">
        <f t="shared" si="7"/>
        <v>0</v>
      </c>
      <c r="EF10" s="330">
        <f t="shared" si="7"/>
        <v>0</v>
      </c>
      <c r="EG10" s="331">
        <f t="shared" si="7"/>
        <v>0</v>
      </c>
      <c r="EH10" s="329">
        <f t="shared" si="8"/>
        <v>0</v>
      </c>
      <c r="EI10" s="330">
        <f t="shared" si="8"/>
        <v>0</v>
      </c>
      <c r="EJ10" s="330">
        <f t="shared" si="8"/>
        <v>0</v>
      </c>
      <c r="EK10" s="330">
        <f t="shared" si="8"/>
        <v>0</v>
      </c>
      <c r="EL10" s="330">
        <f t="shared" si="8"/>
        <v>0</v>
      </c>
      <c r="EM10" s="330">
        <f t="shared" si="8"/>
        <v>0</v>
      </c>
      <c r="EN10" s="330">
        <f t="shared" si="8"/>
        <v>0</v>
      </c>
      <c r="EO10" s="330">
        <f t="shared" si="8"/>
        <v>0</v>
      </c>
      <c r="EP10" s="330">
        <f t="shared" si="8"/>
        <v>0</v>
      </c>
      <c r="EQ10" s="330">
        <f t="shared" si="8"/>
        <v>0</v>
      </c>
      <c r="ER10" s="330">
        <f t="shared" si="8"/>
        <v>0</v>
      </c>
      <c r="ES10" s="331">
        <f t="shared" si="8"/>
        <v>0</v>
      </c>
      <c r="ET10" s="329">
        <f t="shared" si="9"/>
        <v>0</v>
      </c>
      <c r="EU10" s="330">
        <f t="shared" si="9"/>
        <v>0</v>
      </c>
      <c r="EV10" s="330">
        <f t="shared" si="9"/>
        <v>0</v>
      </c>
      <c r="EW10" s="330">
        <f t="shared" si="9"/>
        <v>0</v>
      </c>
      <c r="EX10" s="330">
        <f t="shared" si="9"/>
        <v>0</v>
      </c>
      <c r="EY10" s="330">
        <f t="shared" si="9"/>
        <v>0</v>
      </c>
      <c r="EZ10" s="330">
        <f t="shared" si="9"/>
        <v>0</v>
      </c>
      <c r="FA10" s="330">
        <f t="shared" si="9"/>
        <v>0</v>
      </c>
      <c r="FB10" s="330">
        <f t="shared" si="9"/>
        <v>0</v>
      </c>
      <c r="FC10" s="330">
        <f t="shared" si="9"/>
        <v>0</v>
      </c>
      <c r="FD10" s="330">
        <f t="shared" si="9"/>
        <v>0</v>
      </c>
      <c r="FE10" s="331">
        <f t="shared" si="9"/>
        <v>0</v>
      </c>
      <c r="FF10" s="329">
        <f t="shared" si="10"/>
        <v>0</v>
      </c>
      <c r="FG10" s="330">
        <f t="shared" si="10"/>
        <v>0</v>
      </c>
      <c r="FH10" s="330">
        <f t="shared" si="10"/>
        <v>0</v>
      </c>
      <c r="FI10" s="330">
        <f t="shared" si="10"/>
        <v>0</v>
      </c>
      <c r="FJ10" s="330">
        <f t="shared" si="10"/>
        <v>0</v>
      </c>
      <c r="FK10" s="330">
        <f t="shared" si="10"/>
        <v>0</v>
      </c>
      <c r="FL10" s="330">
        <f t="shared" si="10"/>
        <v>0</v>
      </c>
      <c r="FM10" s="330">
        <f t="shared" si="10"/>
        <v>0</v>
      </c>
      <c r="FN10" s="330">
        <f t="shared" si="10"/>
        <v>0</v>
      </c>
      <c r="FO10" s="330">
        <f t="shared" si="10"/>
        <v>0</v>
      </c>
      <c r="FP10" s="330">
        <f t="shared" si="10"/>
        <v>0</v>
      </c>
      <c r="FQ10" s="331">
        <f t="shared" si="10"/>
        <v>0</v>
      </c>
    </row>
    <row r="11" spans="1:173" x14ac:dyDescent="0.2">
      <c r="A11" s="74" t="str">
        <f>IF(I11="GAL/YR", CONCATENATE(D11, "-lbs/MMBtu"), CONCATENATE(D11, "-lbs/", I11, "-hr"))</f>
        <v xml:space="preserve"> -lbs/ -hr</v>
      </c>
      <c r="B11" s="112"/>
      <c r="C11" s="100" t="s">
        <v>325</v>
      </c>
      <c r="D11" s="365" t="str">
        <f>IF(ISBLANK(EMISSIONS_4!D11), " ", EMISSIONS_4!D11)</f>
        <v xml:space="preserve"> </v>
      </c>
      <c r="E11" s="32" t="s">
        <v>115</v>
      </c>
      <c r="F11" s="32" t="s">
        <v>115</v>
      </c>
      <c r="G11" s="33" t="s">
        <v>115</v>
      </c>
      <c r="H11" s="367"/>
      <c r="I11" s="367" t="s">
        <v>2</v>
      </c>
      <c r="J11" s="33" t="s">
        <v>115</v>
      </c>
      <c r="K11" s="33"/>
      <c r="L11" s="33"/>
      <c r="M11" s="372">
        <v>0</v>
      </c>
      <c r="N11" s="373">
        <v>0</v>
      </c>
      <c r="O11" s="299"/>
      <c r="P11" s="300"/>
      <c r="Q11" s="73" t="str">
        <f>IF($D11=" ", "Enter Equipment",IF(VLOOKUP($A11,'STATIONARY FACTORS'!$A$4:$O$22, Q$5, FALSE)= "N/A", "--", IF($H11=0, "Enter Activity", IF($M11=0, "Enter Run Time",IF($I11="HP", $H11*VLOOKUP($A11,'STATIONARY FACTORS'!$A$4:$O$22, Q$5, FALSE),IF(ISERROR(SEARCH("Diesel", $D11,1)),($H11*VLOOKUP($A11,'STATIONARY FACTORS'!$A$4:$O$22, Q$5, FALSE)*0.000001*'STATIONARY FACTORS'!$C$93*'STATIONARY FACTORS'!$C$98*(1/($M11*$N11))),($H11*VLOOKUP($A11,'STATIONARY FACTORS'!$A$4:$O$22, Q$5, FALSE)*0.000001*'STATIONARY FACTORS'!$C$93*'STATIONARY FACTORS'!$C$94*(1/($M11*$N11)))))))))</f>
        <v>Enter Equipment</v>
      </c>
      <c r="R11" s="79" t="str">
        <f>IF($D11=" ", "Enter Equipment",IF(VLOOKUP($A11,'STATIONARY FACTORS'!$A$4:$O$22, R$5, FALSE)= "N/A", "--", IF($H11=0, "Enter Activity", IF($M11=0, "Enter Run Time",IF($I11="HP", $H11*VLOOKUP($A11,'STATIONARY FACTORS'!$A$4:$O$22, R$5, FALSE),IF(ISERROR(SEARCH("Diesel", $D11,1)),($H11*VLOOKUP($A11,'STATIONARY FACTORS'!$A$4:$O$22, R$5, FALSE)*0.000001*'STATIONARY FACTORS'!$C$93*'STATIONARY FACTORS'!$C$98*(1/($M11*$N11))),($H11*VLOOKUP($A11,'STATIONARY FACTORS'!$A$4:$O$22, R$5, FALSE)*0.000001*'STATIONARY FACTORS'!$C$93*'STATIONARY FACTORS'!$C$94*(1/($M11*$N11)))))))))</f>
        <v>Enter Equipment</v>
      </c>
      <c r="S11" s="79" t="str">
        <f>IF($D11=" ", "Enter Equipment",IF(VLOOKUP($A11,'STATIONARY FACTORS'!$A$4:$O$22, S$5, FALSE)= "N/A", "--", IF($H11=0, "Enter Activity", IF($M11=0, "Enter Run Time",IF($I11="HP", $H11*VLOOKUP($A11,'STATIONARY FACTORS'!$A$4:$O$22, S$5, FALSE),IF(ISERROR(SEARCH("Diesel", $D11,1)),($H11*VLOOKUP($A11,'STATIONARY FACTORS'!$A$4:$O$22, S$5, FALSE)*0.000001*'STATIONARY FACTORS'!$C$93*'STATIONARY FACTORS'!$C$98*(1/($M11*$N11))),($H11*VLOOKUP($A11,'STATIONARY FACTORS'!$A$4:$O$22, S$5, FALSE)*0.000001*'STATIONARY FACTORS'!$C$93*'STATIONARY FACTORS'!$C$94*(1/($M11*$N11)))))))))</f>
        <v>Enter Equipment</v>
      </c>
      <c r="T11" s="79" t="str">
        <f>IF($D11=" ", "Enter Equipment",IF(VLOOKUP($A11,'STATIONARY FACTORS'!$A$4:$O$22, T$5, FALSE)= "N/A", "--", IF($H11=0, "Enter Activity", IF($M11=0, "Enter Run Time",IF($I11="HP", $H11*VLOOKUP($A11,'STATIONARY FACTORS'!$A$4:$O$22, T$5, FALSE),IF(ISERROR(SEARCH("Diesel", $D11,1)),($H11*VLOOKUP($A11,'STATIONARY FACTORS'!$A$4:$O$22, T$5, FALSE)*0.000001*'STATIONARY FACTORS'!$C$93*'STATIONARY FACTORS'!$C$98*(1/($M11*$N11))),($H11*VLOOKUP($A11,'STATIONARY FACTORS'!$A$4:$O$22, T$5, FALSE)*0.000001*'STATIONARY FACTORS'!$C$93*'STATIONARY FACTORS'!$C$94*(1/($M11*$N11)))))))))</f>
        <v>Enter Equipment</v>
      </c>
      <c r="U11" s="79" t="str">
        <f>IF($D11=" ", "Enter Equipment",IF(VLOOKUP($A11,'STATIONARY FACTORS'!$A$4:$O$22, U$5, FALSE)= "N/A", "--", IF($H11=0, "Enter Activity", IF($M11=0, "Enter Run Time",IF($I11="HP", $H11*VLOOKUP($A11,'STATIONARY FACTORS'!$A$4:$O$22, U$5, FALSE),IF(ISERROR(SEARCH("Diesel", $D11,1)),($H11*VLOOKUP($A11,'STATIONARY FACTORS'!$A$4:$O$22, U$5, FALSE)*0.000001*'STATIONARY FACTORS'!$C$93*'STATIONARY FACTORS'!$C$98*(1/($M11*$N11))),($H11*VLOOKUP($A11,'STATIONARY FACTORS'!$A$4:$O$22, U$5, FALSE)*0.000001*'STATIONARY FACTORS'!$C$93*'STATIONARY FACTORS'!$C$94*(1/($M11*$N11)))))))))</f>
        <v>Enter Equipment</v>
      </c>
      <c r="V11" s="79" t="str">
        <f>IF($D11=" ", "Enter Equipment",IF(VLOOKUP($A11,'STATIONARY FACTORS'!$A$4:$O$22, V$5, FALSE)= "N/A", "--", IF($H11=0, "Enter Activity", IF($M11=0, "Enter Run Time",IF($I11="HP", $H11*VLOOKUP($A11,'STATIONARY FACTORS'!$A$4:$O$22, V$5, FALSE),IF(ISERROR(SEARCH("Diesel", $D11,1)),($H11*VLOOKUP($A11,'STATIONARY FACTORS'!$A$4:$O$22, V$5, FALSE)*0.000001*'STATIONARY FACTORS'!$C$93*'STATIONARY FACTORS'!$C$98*(1/($M11*$N11))),($H11*VLOOKUP($A11,'STATIONARY FACTORS'!$A$4:$O$22, V$5, FALSE)*0.000001*'STATIONARY FACTORS'!$C$93*'STATIONARY FACTORS'!$C$94*(1/($M11*$N11)))))))))</f>
        <v>Enter Equipment</v>
      </c>
      <c r="W11" s="79" t="str">
        <f>IF($D11=" ", "Enter Equipment",IF(VLOOKUP($A11,'STATIONARY FACTORS'!$A$4:$O$22, W$5, FALSE)= "N/A", "--", IF($H11=0, "Enter Activity", IF($M11=0, "Enter Run Time",IF($I11="HP", $H11*VLOOKUP($A11,'STATIONARY FACTORS'!$A$4:$O$22, W$5, FALSE),IF(ISERROR(SEARCH("Diesel", $D11,1)),($H11*VLOOKUP($A11,'STATIONARY FACTORS'!$A$4:$O$22, W$5, FALSE)*0.000001*'STATIONARY FACTORS'!$C$93*'STATIONARY FACTORS'!$C$98*(1/($M11*$N11))),($H11*VLOOKUP($A11,'STATIONARY FACTORS'!$A$4:$O$22, W$5, FALSE)*0.000001*'STATIONARY FACTORS'!$C$93*'STATIONARY FACTORS'!$C$94*(1/($M11*$N11)))))))))</f>
        <v>Enter Equipment</v>
      </c>
      <c r="X11" s="79" t="str">
        <f>IF($D11=" ", "Enter Equipment",IF(VLOOKUP($A11,'STATIONARY FACTORS'!$A$4:$O$22, X$5, FALSE)= "N/A", "--", IF($H11=0, "Enter Activity", IF($M11=0, "Enter Run Time",IF($I11="HP", $H11*VLOOKUP($A11,'STATIONARY FACTORS'!$A$4:$O$22, X$5, FALSE),IF(ISERROR(SEARCH("Diesel", $D11,1)),($H11*VLOOKUP($A11,'STATIONARY FACTORS'!$A$4:$O$22, X$5, FALSE)*0.000001*'STATIONARY FACTORS'!$C$93*'STATIONARY FACTORS'!$C$98*(1/($M11*$N11))),($H11*VLOOKUP($A11,'STATIONARY FACTORS'!$A$4:$O$22, X$5, FALSE)*0.000001*'STATIONARY FACTORS'!$C$93*'STATIONARY FACTORS'!$C$94*(1/($M11*$N11)))))))))</f>
        <v>Enter Equipment</v>
      </c>
      <c r="Y11" s="79" t="str">
        <f>IF($D11=" ", "Enter Equipment",IF(VLOOKUP($A11,'STATIONARY FACTORS'!$A$4:$O$22, Y$5, FALSE)= "N/A", "--", IF($H11=0, "Enter Activity", IF($M11=0, "Enter Run Time",IF($I11="HP", $H11*VLOOKUP($A11,'STATIONARY FACTORS'!$A$4:$O$22, Y$5, FALSE),IF(ISERROR(SEARCH("Diesel", $D11,1)),($H11*VLOOKUP($A11,'STATIONARY FACTORS'!$A$4:$O$22, Y$5, FALSE)*0.000001*'STATIONARY FACTORS'!$C$93*'STATIONARY FACTORS'!$C$98*(1/($M11*$N11))),($H11*VLOOKUP($A11,'STATIONARY FACTORS'!$A$4:$O$22, Y$5, FALSE)*0.000001*'STATIONARY FACTORS'!$C$93*'STATIONARY FACTORS'!$C$94*(1/($M11*$N11)))))))))</f>
        <v>Enter Equipment</v>
      </c>
      <c r="Z11" s="79" t="str">
        <f>IF($D11=" ", "Enter Equipment",IF(VLOOKUP($A11,'STATIONARY FACTORS'!$A$4:$O$22, Z$5, FALSE)= "N/A", "--", IF($H11=0, "Enter Activity", IF($M11=0, "Enter Run Time",IF($I11="HP", $H11*VLOOKUP($A11,'STATIONARY FACTORS'!$A$4:$O$22, Z$5, FALSE),IF(ISERROR(SEARCH("Diesel", $D11,1)),($H11*VLOOKUP($A11,'STATIONARY FACTORS'!$A$4:$O$22, Z$5, FALSE)*0.000001*'STATIONARY FACTORS'!$C$93*'STATIONARY FACTORS'!$C$98*(1/($M11*$N11))),($H11*VLOOKUP($A11,'STATIONARY FACTORS'!$A$4:$O$22, Z$5, FALSE)*0.000001*'STATIONARY FACTORS'!$C$93*'STATIONARY FACTORS'!$C$94*(1/($M11*$N11)))))))))</f>
        <v>Enter Equipment</v>
      </c>
      <c r="AA11" s="73" t="str">
        <f>IF($D11=" ", "Enter Equipment",IF(VLOOKUP($A11,'STATIONARY FACTORS'!$A$4:$O$22, AA$5, FALSE)= "N/A", "--", IF($H11=0, "Enter Activity", IF($M11=0, "Enter Run Time",IF($I11="HP", $H11*VLOOKUP($A11,'STATIONARY FACTORS'!$A$4:$O$22, AA$5, FALSE),IF(ISERROR(SEARCH("Diesel", $D11,1)),($H11*VLOOKUP($A11,'STATIONARY FACTORS'!$A$4:$O$22, AA$5, FALSE)*0.000001*'STATIONARY FACTORS'!$C$93*'STATIONARY FACTORS'!$C$98*(1/($M11*$N11))),($H11*VLOOKUP($A11,'STATIONARY FACTORS'!$A$4:$O$22, AA$5, FALSE)*0.000001*'STATIONARY FACTORS'!$C$93*'STATIONARY FACTORS'!$C$94*(1/($M11*$N11)))))))))</f>
        <v>Enter Equipment</v>
      </c>
      <c r="AB11" s="466" t="str">
        <f>IF($D7=" ", "Enter Equipment",IF(VLOOKUP($A11,'STATIONARY FACTORS'!$A$4:$O$22, AB$5, FALSE)= "N/A", "--", IF($H11=0, "Enter Activity", IF($M11=0, "Enter Run Time",IF($I11="HP",( ($H11*VLOOKUP($A11,'STATIONARY FACTORS'!$A$4:$O$22, AB$5, FALSE)*$M11*$N11)/2000),IF(ISERROR(SEARCH("Diesel", $D11,1)),($H11*VLOOKUP($A11,'STATIONARY FACTORS'!$A$4:$O$22, AB$5, FALSE)*0.000001*'STATIONARY FACTORS'!$C$93*'STATIONARY FACTORS'!$C$98)/2000,($H11*VLOOKUP($A11,'STATIONARY FACTORS'!$A$4:$O$22, AB$5, FALSE)*0.000001*'STATIONARY FACTORS'!$C$93*'STATIONARY FACTORS'!$C$94)/2000))))))</f>
        <v>Enter Equipment</v>
      </c>
      <c r="AC11" s="65" t="str">
        <f>IF($D7=" ", "Enter Equipment",IF(VLOOKUP($A11,'STATIONARY FACTORS'!$A$4:$O$22, AC$5, FALSE)= "N/A", "--", IF($H11=0, "Enter Activity", IF($M11=0, "Enter Run Time",IF($I11="HP",( ($H11*VLOOKUP($A11,'STATIONARY FACTORS'!$A$4:$O$22, AC$5, FALSE)*$M11*$N11)/2000),IF(ISERROR(SEARCH("Diesel", $D11,1)),($H11*VLOOKUP($A11,'STATIONARY FACTORS'!$A$4:$O$22, AC$5, FALSE)*0.000001*'STATIONARY FACTORS'!$C$93*'STATIONARY FACTORS'!$C$98)/2000,($H11*VLOOKUP($A11,'STATIONARY FACTORS'!$A$4:$O$22, AC$5, FALSE)*0.000001*'STATIONARY FACTORS'!$C$93*'STATIONARY FACTORS'!$C$94)/2000))))))</f>
        <v>Enter Equipment</v>
      </c>
      <c r="AD11" s="65" t="str">
        <f>IF($D7=" ", "Enter Equipment",IF(VLOOKUP($A11,'STATIONARY FACTORS'!$A$4:$O$22, AD$5, FALSE)= "N/A", "--", IF($H11=0, "Enter Activity", IF($M11=0, "Enter Run Time",IF($I11="HP",( ($H11*VLOOKUP($A11,'STATIONARY FACTORS'!$A$4:$O$22, AD$5, FALSE)*$M11*$N11)/2000),IF(ISERROR(SEARCH("Diesel", $D11,1)),($H11*VLOOKUP($A11,'STATIONARY FACTORS'!$A$4:$O$22, AD$5, FALSE)*0.000001*'STATIONARY FACTORS'!$C$93*'STATIONARY FACTORS'!$C$98)/2000,($H11*VLOOKUP($A11,'STATIONARY FACTORS'!$A$4:$O$22, AD$5, FALSE)*0.000001*'STATIONARY FACTORS'!$C$93*'STATIONARY FACTORS'!$C$94)/2000))))))</f>
        <v>Enter Equipment</v>
      </c>
      <c r="AE11" s="65" t="str">
        <f>IF($D7=" ", "Enter Equipment",IF(VLOOKUP($A11,'STATIONARY FACTORS'!$A$4:$O$22, AE$5, FALSE)= "N/A", "--", IF($H11=0, "Enter Activity", IF($M11=0, "Enter Run Time",IF($I11="HP",( ($H11*VLOOKUP($A11,'STATIONARY FACTORS'!$A$4:$O$22, AE$5, FALSE)*$M11*$N11)/2000),IF(ISERROR(SEARCH("Diesel", $D11,1)),($H11*VLOOKUP($A11,'STATIONARY FACTORS'!$A$4:$O$22, AE$5, FALSE)*0.000001*'STATIONARY FACTORS'!$C$93*'STATIONARY FACTORS'!$C$98)/2000,($H11*VLOOKUP($A11,'STATIONARY FACTORS'!$A$4:$O$22, AE$5, FALSE)*0.000001*'STATIONARY FACTORS'!$C$93*'STATIONARY FACTORS'!$C$94)/2000))))))</f>
        <v>Enter Equipment</v>
      </c>
      <c r="AF11" s="65" t="str">
        <f>IF($D7=" ", "Enter Equipment",IF(VLOOKUP($A11,'STATIONARY FACTORS'!$A$4:$O$22, AF$5, FALSE)= "N/A", "--", IF($H11=0, "Enter Activity", IF($M11=0, "Enter Run Time",IF($I11="HP",( ($H11*VLOOKUP($A11,'STATIONARY FACTORS'!$A$4:$O$22, AF$5, FALSE)*$M11*$N11)/2000),IF(ISERROR(SEARCH("Diesel", $D11,1)),($H11*VLOOKUP($A11,'STATIONARY FACTORS'!$A$4:$O$22, AF$5, FALSE)*0.000001*'STATIONARY FACTORS'!$C$93*'STATIONARY FACTORS'!$C$98)/2000,($H11*VLOOKUP($A11,'STATIONARY FACTORS'!$A$4:$O$22, AF$5, FALSE)*0.000001*'STATIONARY FACTORS'!$C$93*'STATIONARY FACTORS'!$C$94)/2000))))))</f>
        <v>Enter Equipment</v>
      </c>
      <c r="AG11" s="84" t="str">
        <f>IF($D7=" ", "Enter Equipment",IF(VLOOKUP($A11,'STATIONARY FACTORS'!$A$4:$O$22, AG$5, FALSE)= "N/A", "--", IF($H11=0, "Enter Activity", IF($M11=0, "Enter Run Time",IF($I11="HP",( ($H11*VLOOKUP($A11,'STATIONARY FACTORS'!$A$4:$O$22, AG$5, FALSE)*$M11*$N11)/2000),IF(ISERROR(SEARCH("Diesel", $D11,1)),($H11*VLOOKUP($A11,'STATIONARY FACTORS'!$A$4:$O$22, AG$5, FALSE)*0.000001*'STATIONARY FACTORS'!$C$93*'STATIONARY FACTORS'!$C$98)/2000,($H11*VLOOKUP($A11,'STATIONARY FACTORS'!$A$4:$O$22, AG$5, FALSE)*0.000001*'STATIONARY FACTORS'!$C$93*'STATIONARY FACTORS'!$C$94)/2000))))))</f>
        <v>Enter Equipment</v>
      </c>
      <c r="AH11" s="65" t="str">
        <f>IF($D7=" ", "Enter Equipment",IF(VLOOKUP($A11,'STATIONARY FACTORS'!$A$4:$O$22, AH$5, FALSE)= "N/A", "--", IF($H11=0, "Enter Activity", IF($M11=0, "Enter Run Time",IF($I11="HP",( ($H11*VLOOKUP($A11,'STATIONARY FACTORS'!$A$4:$O$22, AH$5, FALSE)*$M11*$N11)/2000),IF(ISERROR(SEARCH("Diesel", $D11,1)),($H11*VLOOKUP($A11,'STATIONARY FACTORS'!$A$4:$O$22, AH$5, FALSE)*0.000001*'STATIONARY FACTORS'!$C$93*'STATIONARY FACTORS'!$C$98)/2000,($H11*VLOOKUP($A11,'STATIONARY FACTORS'!$A$4:$O$22, AH$5, FALSE)*0.000001*'STATIONARY FACTORS'!$C$93*'STATIONARY FACTORS'!$C$94)/2000))))))</f>
        <v>Enter Equipment</v>
      </c>
      <c r="AI11" s="79" t="str">
        <f>IF($D7=" ", "Enter Equipment",IF(VLOOKUP($A11,'STATIONARY FACTORS'!$A$4:$O$22, AI$5, FALSE)= "N/A", "--", IF($H11=0, "Enter Activity", IF($M11=0, "Enter Run Time",IF($I11="HP",( ($H11*VLOOKUP($A11,'STATIONARY FACTORS'!$A$4:$O$22, AI$5, FALSE)*$M11*$N11)/2000),IF(ISERROR(SEARCH("Diesel", $D11,1)),($H11*VLOOKUP($A11,'STATIONARY FACTORS'!$A$4:$O$22, AI$5, FALSE)*0.000001*'STATIONARY FACTORS'!$C$93*'STATIONARY FACTORS'!$C$98)/2000,($H11*VLOOKUP($A11,'STATIONARY FACTORS'!$A$4:$O$22, AI$5, FALSE)*0.000001*'STATIONARY FACTORS'!$C$93*'STATIONARY FACTORS'!$C$94)/2000))))))</f>
        <v>Enter Equipment</v>
      </c>
      <c r="AJ11" s="79" t="str">
        <f>IF($D7=" ", "Enter Equipment",IF(VLOOKUP($A11,'STATIONARY FACTORS'!$A$4:$O$22, AJ$5, FALSE)= "N/A", "--", IF($H11=0, "Enter Activity", IF($M11=0, "Enter Run Time",IF($I11="HP",( ($H11*VLOOKUP($A11,'STATIONARY FACTORS'!$A$4:$O$22, AJ$5, FALSE)*$M11*$N11)/2000),IF(ISERROR(SEARCH("Diesel", $D11,1)),($H11*VLOOKUP($A11,'STATIONARY FACTORS'!$A$4:$O$22, AJ$5, FALSE)*0.000001*'STATIONARY FACTORS'!$C$93*'STATIONARY FACTORS'!$C$98)/2000,($H11*VLOOKUP($A11,'STATIONARY FACTORS'!$A$4:$O$22, AJ$5, FALSE)*0.000001*'STATIONARY FACTORS'!$C$93*'STATIONARY FACTORS'!$C$94)/2000))))))</f>
        <v>Enter Equipment</v>
      </c>
      <c r="AK11" s="79" t="str">
        <f>IF($D7=" ", "Enter Equipment",IF(VLOOKUP($A11,'STATIONARY FACTORS'!$A$4:$O$22, AK$5, FALSE)= "N/A", "--", IF($H11=0, "Enter Activity", IF($M11=0, "Enter Run Time",IF($I11="HP",( ($H11*VLOOKUP($A11,'STATIONARY FACTORS'!$A$4:$O$22, AK$5, FALSE)*$M11*$N11)/2000),IF(ISERROR(SEARCH("Diesel", $D11,1)),($H11*VLOOKUP($A11,'STATIONARY FACTORS'!$A$4:$O$22, AK$5, FALSE)*0.000001*'STATIONARY FACTORS'!$C$93*'STATIONARY FACTORS'!$C$98)/2000,($H11*VLOOKUP($A11,'STATIONARY FACTORS'!$A$4:$O$22, AK$5, FALSE)*0.000001*'STATIONARY FACTORS'!$C$93*'STATIONARY FACTORS'!$C$94)/2000))))))</f>
        <v>Enter Equipment</v>
      </c>
      <c r="AL11" s="382" t="str">
        <f>IF($D7=" ", "Enter Equipment",IF(VLOOKUP($A11,'STATIONARY FACTORS'!$A$4:$O$22, AL$5, FALSE)= "N/A", "--", IF($H11=0, "Enter Activity", IF($M11=0, "Enter Run Time",IF($I11="HP",( ($H11*VLOOKUP($A11,'STATIONARY FACTORS'!$A$4:$O$22, AL$5, FALSE)*$M11*$N11)/2000),IF(ISERROR(SEARCH("Diesel", $D11,1)),($H11*VLOOKUP($A11,'STATIONARY FACTORS'!$A$4:$O$22, AL$5, FALSE)*0.000001*'STATIONARY FACTORS'!$C$93*'STATIONARY FACTORS'!$C$98)/2000,($H11*VLOOKUP($A11,'STATIONARY FACTORS'!$A$4:$O$22, AL$5, FALSE)*0.000001*'STATIONARY FACTORS'!$C$93*'STATIONARY FACTORS'!$C$94)/2000))))))</f>
        <v>Enter Equipment</v>
      </c>
      <c r="AM11" s="73"/>
      <c r="AO11" s="74">
        <f>MONTH(EMISSIONS_1!P11)-MONTH(EMISSIONS_1!O11)+1</f>
        <v>1</v>
      </c>
      <c r="AP11" s="329">
        <f t="shared" si="0"/>
        <v>0</v>
      </c>
      <c r="AQ11" s="330">
        <f t="shared" si="0"/>
        <v>0</v>
      </c>
      <c r="AR11" s="330">
        <f t="shared" si="0"/>
        <v>0</v>
      </c>
      <c r="AS11" s="330">
        <f t="shared" si="0"/>
        <v>0</v>
      </c>
      <c r="AT11" s="330">
        <f t="shared" si="0"/>
        <v>0</v>
      </c>
      <c r="AU11" s="330">
        <f t="shared" si="0"/>
        <v>0</v>
      </c>
      <c r="AV11" s="330">
        <f t="shared" si="0"/>
        <v>0</v>
      </c>
      <c r="AW11" s="330">
        <f t="shared" si="0"/>
        <v>0</v>
      </c>
      <c r="AX11" s="330">
        <f t="shared" si="0"/>
        <v>0</v>
      </c>
      <c r="AY11" s="330">
        <f t="shared" si="0"/>
        <v>0</v>
      </c>
      <c r="AZ11" s="330">
        <f t="shared" si="0"/>
        <v>0</v>
      </c>
      <c r="BA11" s="331">
        <f t="shared" si="0"/>
        <v>0</v>
      </c>
      <c r="BB11" s="329">
        <f t="shared" si="1"/>
        <v>0</v>
      </c>
      <c r="BC11" s="330">
        <f t="shared" si="1"/>
        <v>0</v>
      </c>
      <c r="BD11" s="330">
        <f t="shared" si="1"/>
        <v>0</v>
      </c>
      <c r="BE11" s="330">
        <f t="shared" si="1"/>
        <v>0</v>
      </c>
      <c r="BF11" s="330">
        <f t="shared" si="1"/>
        <v>0</v>
      </c>
      <c r="BG11" s="330">
        <f t="shared" si="1"/>
        <v>0</v>
      </c>
      <c r="BH11" s="330">
        <f t="shared" si="1"/>
        <v>0</v>
      </c>
      <c r="BI11" s="330">
        <f t="shared" si="1"/>
        <v>0</v>
      </c>
      <c r="BJ11" s="330">
        <f t="shared" si="1"/>
        <v>0</v>
      </c>
      <c r="BK11" s="330">
        <f t="shared" si="1"/>
        <v>0</v>
      </c>
      <c r="BL11" s="330">
        <f t="shared" si="1"/>
        <v>0</v>
      </c>
      <c r="BM11" s="331">
        <f t="shared" si="1"/>
        <v>0</v>
      </c>
      <c r="BN11" s="329">
        <f t="shared" si="2"/>
        <v>0</v>
      </c>
      <c r="BO11" s="330">
        <f t="shared" si="2"/>
        <v>0</v>
      </c>
      <c r="BP11" s="330">
        <f t="shared" si="2"/>
        <v>0</v>
      </c>
      <c r="BQ11" s="330">
        <f t="shared" si="2"/>
        <v>0</v>
      </c>
      <c r="BR11" s="330">
        <f t="shared" si="2"/>
        <v>0</v>
      </c>
      <c r="BS11" s="330">
        <f t="shared" si="2"/>
        <v>0</v>
      </c>
      <c r="BT11" s="330">
        <f t="shared" si="2"/>
        <v>0</v>
      </c>
      <c r="BU11" s="330">
        <f t="shared" si="2"/>
        <v>0</v>
      </c>
      <c r="BV11" s="330">
        <f t="shared" si="2"/>
        <v>0</v>
      </c>
      <c r="BW11" s="330">
        <f t="shared" si="2"/>
        <v>0</v>
      </c>
      <c r="BX11" s="330">
        <f t="shared" si="2"/>
        <v>0</v>
      </c>
      <c r="BY11" s="331">
        <f t="shared" si="2"/>
        <v>0</v>
      </c>
      <c r="BZ11" s="329">
        <f t="shared" si="3"/>
        <v>0</v>
      </c>
      <c r="CA11" s="330">
        <f t="shared" si="3"/>
        <v>0</v>
      </c>
      <c r="CB11" s="330">
        <f t="shared" si="3"/>
        <v>0</v>
      </c>
      <c r="CC11" s="330">
        <f t="shared" si="3"/>
        <v>0</v>
      </c>
      <c r="CD11" s="330">
        <f t="shared" si="3"/>
        <v>0</v>
      </c>
      <c r="CE11" s="330">
        <f t="shared" si="3"/>
        <v>0</v>
      </c>
      <c r="CF11" s="330">
        <f t="shared" si="3"/>
        <v>0</v>
      </c>
      <c r="CG11" s="330">
        <f t="shared" si="3"/>
        <v>0</v>
      </c>
      <c r="CH11" s="330">
        <f t="shared" si="3"/>
        <v>0</v>
      </c>
      <c r="CI11" s="330">
        <f t="shared" si="3"/>
        <v>0</v>
      </c>
      <c r="CJ11" s="330">
        <f t="shared" si="3"/>
        <v>0</v>
      </c>
      <c r="CK11" s="331">
        <f t="shared" si="3"/>
        <v>0</v>
      </c>
      <c r="CL11" s="329">
        <f t="shared" si="4"/>
        <v>0</v>
      </c>
      <c r="CM11" s="330">
        <f t="shared" si="4"/>
        <v>0</v>
      </c>
      <c r="CN11" s="330">
        <f t="shared" si="4"/>
        <v>0</v>
      </c>
      <c r="CO11" s="330">
        <f t="shared" si="4"/>
        <v>0</v>
      </c>
      <c r="CP11" s="330">
        <f t="shared" si="4"/>
        <v>0</v>
      </c>
      <c r="CQ11" s="330">
        <f t="shared" si="4"/>
        <v>0</v>
      </c>
      <c r="CR11" s="330">
        <f t="shared" si="4"/>
        <v>0</v>
      </c>
      <c r="CS11" s="330">
        <f t="shared" si="4"/>
        <v>0</v>
      </c>
      <c r="CT11" s="330">
        <f t="shared" si="4"/>
        <v>0</v>
      </c>
      <c r="CU11" s="330">
        <f t="shared" si="4"/>
        <v>0</v>
      </c>
      <c r="CV11" s="330">
        <f t="shared" si="4"/>
        <v>0</v>
      </c>
      <c r="CW11" s="331">
        <f t="shared" si="4"/>
        <v>0</v>
      </c>
      <c r="CX11" s="329">
        <f t="shared" si="5"/>
        <v>0</v>
      </c>
      <c r="CY11" s="330">
        <f t="shared" si="5"/>
        <v>0</v>
      </c>
      <c r="CZ11" s="330">
        <f t="shared" si="5"/>
        <v>0</v>
      </c>
      <c r="DA11" s="330">
        <f t="shared" si="5"/>
        <v>0</v>
      </c>
      <c r="DB11" s="330">
        <f t="shared" si="5"/>
        <v>0</v>
      </c>
      <c r="DC11" s="330">
        <f t="shared" si="5"/>
        <v>0</v>
      </c>
      <c r="DD11" s="330">
        <f t="shared" si="5"/>
        <v>0</v>
      </c>
      <c r="DE11" s="330">
        <f t="shared" si="5"/>
        <v>0</v>
      </c>
      <c r="DF11" s="330">
        <f t="shared" si="5"/>
        <v>0</v>
      </c>
      <c r="DG11" s="330">
        <f t="shared" si="5"/>
        <v>0</v>
      </c>
      <c r="DH11" s="330">
        <f t="shared" si="5"/>
        <v>0</v>
      </c>
      <c r="DI11" s="331">
        <f t="shared" si="5"/>
        <v>0</v>
      </c>
      <c r="DJ11" s="329">
        <f t="shared" si="6"/>
        <v>0</v>
      </c>
      <c r="DK11" s="330">
        <f t="shared" si="6"/>
        <v>0</v>
      </c>
      <c r="DL11" s="330">
        <f t="shared" si="6"/>
        <v>0</v>
      </c>
      <c r="DM11" s="330">
        <f t="shared" si="6"/>
        <v>0</v>
      </c>
      <c r="DN11" s="330">
        <f t="shared" si="6"/>
        <v>0</v>
      </c>
      <c r="DO11" s="330">
        <f t="shared" si="6"/>
        <v>0</v>
      </c>
      <c r="DP11" s="330">
        <f t="shared" si="6"/>
        <v>0</v>
      </c>
      <c r="DQ11" s="330">
        <f t="shared" si="6"/>
        <v>0</v>
      </c>
      <c r="DR11" s="330">
        <f t="shared" si="6"/>
        <v>0</v>
      </c>
      <c r="DS11" s="330">
        <f t="shared" si="6"/>
        <v>0</v>
      </c>
      <c r="DT11" s="330">
        <f t="shared" si="6"/>
        <v>0</v>
      </c>
      <c r="DU11" s="331">
        <f t="shared" si="6"/>
        <v>0</v>
      </c>
      <c r="DV11" s="329">
        <f t="shared" si="7"/>
        <v>0</v>
      </c>
      <c r="DW11" s="330">
        <f t="shared" si="7"/>
        <v>0</v>
      </c>
      <c r="DX11" s="330">
        <f t="shared" si="7"/>
        <v>0</v>
      </c>
      <c r="DY11" s="330">
        <f t="shared" si="7"/>
        <v>0</v>
      </c>
      <c r="DZ11" s="330">
        <f t="shared" si="7"/>
        <v>0</v>
      </c>
      <c r="EA11" s="330">
        <f t="shared" si="7"/>
        <v>0</v>
      </c>
      <c r="EB11" s="330">
        <f t="shared" si="7"/>
        <v>0</v>
      </c>
      <c r="EC11" s="330">
        <f t="shared" si="7"/>
        <v>0</v>
      </c>
      <c r="ED11" s="330">
        <f t="shared" si="7"/>
        <v>0</v>
      </c>
      <c r="EE11" s="330">
        <f t="shared" si="7"/>
        <v>0</v>
      </c>
      <c r="EF11" s="330">
        <f t="shared" si="7"/>
        <v>0</v>
      </c>
      <c r="EG11" s="331">
        <f t="shared" si="7"/>
        <v>0</v>
      </c>
      <c r="EH11" s="329">
        <f t="shared" si="8"/>
        <v>0</v>
      </c>
      <c r="EI11" s="330">
        <f t="shared" si="8"/>
        <v>0</v>
      </c>
      <c r="EJ11" s="330">
        <f t="shared" si="8"/>
        <v>0</v>
      </c>
      <c r="EK11" s="330">
        <f t="shared" si="8"/>
        <v>0</v>
      </c>
      <c r="EL11" s="330">
        <f t="shared" si="8"/>
        <v>0</v>
      </c>
      <c r="EM11" s="330">
        <f t="shared" si="8"/>
        <v>0</v>
      </c>
      <c r="EN11" s="330">
        <f t="shared" si="8"/>
        <v>0</v>
      </c>
      <c r="EO11" s="330">
        <f t="shared" si="8"/>
        <v>0</v>
      </c>
      <c r="EP11" s="330">
        <f t="shared" si="8"/>
        <v>0</v>
      </c>
      <c r="EQ11" s="330">
        <f t="shared" si="8"/>
        <v>0</v>
      </c>
      <c r="ER11" s="330">
        <f t="shared" si="8"/>
        <v>0</v>
      </c>
      <c r="ES11" s="331">
        <f t="shared" si="8"/>
        <v>0</v>
      </c>
      <c r="ET11" s="329">
        <f t="shared" si="9"/>
        <v>0</v>
      </c>
      <c r="EU11" s="330">
        <f t="shared" si="9"/>
        <v>0</v>
      </c>
      <c r="EV11" s="330">
        <f t="shared" si="9"/>
        <v>0</v>
      </c>
      <c r="EW11" s="330">
        <f t="shared" si="9"/>
        <v>0</v>
      </c>
      <c r="EX11" s="330">
        <f t="shared" si="9"/>
        <v>0</v>
      </c>
      <c r="EY11" s="330">
        <f t="shared" si="9"/>
        <v>0</v>
      </c>
      <c r="EZ11" s="330">
        <f t="shared" si="9"/>
        <v>0</v>
      </c>
      <c r="FA11" s="330">
        <f t="shared" si="9"/>
        <v>0</v>
      </c>
      <c r="FB11" s="330">
        <f t="shared" si="9"/>
        <v>0</v>
      </c>
      <c r="FC11" s="330">
        <f t="shared" si="9"/>
        <v>0</v>
      </c>
      <c r="FD11" s="330">
        <f t="shared" si="9"/>
        <v>0</v>
      </c>
      <c r="FE11" s="331">
        <f t="shared" si="9"/>
        <v>0</v>
      </c>
      <c r="FF11" s="329">
        <f t="shared" si="10"/>
        <v>0</v>
      </c>
      <c r="FG11" s="330">
        <f t="shared" si="10"/>
        <v>0</v>
      </c>
      <c r="FH11" s="330">
        <f t="shared" si="10"/>
        <v>0</v>
      </c>
      <c r="FI11" s="330">
        <f t="shared" si="10"/>
        <v>0</v>
      </c>
      <c r="FJ11" s="330">
        <f t="shared" si="10"/>
        <v>0</v>
      </c>
      <c r="FK11" s="330">
        <f t="shared" si="10"/>
        <v>0</v>
      </c>
      <c r="FL11" s="330">
        <f t="shared" si="10"/>
        <v>0</v>
      </c>
      <c r="FM11" s="330">
        <f t="shared" si="10"/>
        <v>0</v>
      </c>
      <c r="FN11" s="330">
        <f t="shared" si="10"/>
        <v>0</v>
      </c>
      <c r="FO11" s="330">
        <f t="shared" si="10"/>
        <v>0</v>
      </c>
      <c r="FP11" s="330">
        <f t="shared" si="10"/>
        <v>0</v>
      </c>
      <c r="FQ11" s="331">
        <f t="shared" si="10"/>
        <v>0</v>
      </c>
    </row>
    <row r="12" spans="1:173" x14ac:dyDescent="0.2">
      <c r="A12" s="74" t="str">
        <f>D12</f>
        <v xml:space="preserve"> </v>
      </c>
      <c r="B12" s="112"/>
      <c r="C12" s="100" t="s">
        <v>324</v>
      </c>
      <c r="D12" s="365" t="str">
        <f>IF(ISBLANK(EMISSIONS_4!D12), " ", EMISSIONS_4!D12)</f>
        <v xml:space="preserve"> </v>
      </c>
      <c r="E12" s="360" t="s">
        <v>115</v>
      </c>
      <c r="F12" s="360" t="s">
        <v>115</v>
      </c>
      <c r="G12" s="33" t="s">
        <v>115</v>
      </c>
      <c r="H12" s="367"/>
      <c r="I12" s="367" t="s">
        <v>2</v>
      </c>
      <c r="J12" s="33" t="s">
        <v>115</v>
      </c>
      <c r="K12" s="33"/>
      <c r="L12" s="33"/>
      <c r="M12" s="372">
        <v>0</v>
      </c>
      <c r="N12" s="373">
        <v>0</v>
      </c>
      <c r="O12" s="299"/>
      <c r="P12" s="300"/>
      <c r="Q12" s="73" t="str">
        <f>IF($D12=" ", "Enter Equipment",IF(VLOOKUP($A12,'STATIONARY FACTORS'!$A$4:$O$22,Q$5,FALSE)="N/A","--", IF($H12=0,"Enter Activity",IF($M12=0, "Enter Run Time", IF($N12=0, "Enter Run Time", IF(ISERROR(SEARCH("Diesel",$D12,1)),((VLOOKUP($A12,'STATIONARY FACTORS'!$A$4:$O$22,Q$5,FALSE))/1000*$H12/$N12/$M12),($H12*(VLOOKUP($A12,'STATIONARY FACTORS'!$A$4:$O$22,Q$5,FALSE))/'STATIONARY FACTORS'!$C$101)))))))</f>
        <v>Enter Equipment</v>
      </c>
      <c r="R12" s="79" t="str">
        <f>IF($D12=" ","Enter Equipment",IF(VLOOKUP($A12,'STATIONARY FACTORS'!$A$4:$O$22,R$5,FALSE)="N/A","--",IF($H12=0,"Enter Activity",IF($M12=0,"Enter Run Time",IF($N12=0,"Enter Run Time",IF(ISERROR(SEARCH("Diesel",$D13,1)),((VLOOKUP($A12,'STATIONARY FACTORS'!$A$4:$O$22,R$5,FALSE))/1000*$H12/$N12/$M12),($H12*(VLOOKUP($A12,'STATIONARY FACTORS'!$A$4:$O$22,R$5,FALSE))/'STATIONARY FACTORS'!$C$101)))))))</f>
        <v>Enter Equipment</v>
      </c>
      <c r="S12" s="79" t="str">
        <f>IF($D12=" ", "Enter Equipment",IF(VLOOKUP($A12,'STATIONARY FACTORS'!$A$4:$O$22,S$5,FALSE)="N/A","--", IF($H12=0,"Enter Activity",IF($M12=0, "Enter Run Time", IF($N12=0, "Enter Run Time", IF(ISERROR(SEARCH("Diesel",$D13,1)),((VLOOKUP($A12,'STATIONARY FACTORS'!$A$4:$O$22,S$5,FALSE))/1000*$H12/$N12/$M12),($H12*(VLOOKUP($A12,'STATIONARY FACTORS'!$A$4:$O$22,S$5,FALSE))/'STATIONARY FACTORS'!$C$101)))))))</f>
        <v>Enter Equipment</v>
      </c>
      <c r="T12" s="79" t="str">
        <f>IF($D12=" ", "Enter Equipment",IF(VLOOKUP($A12,'STATIONARY FACTORS'!$A$4:$O$22,T$5,FALSE)="N/A","--", IF($H12=0,"Enter Activity",IF($M12=0, "Enter Run Time", IF($N12=0, "Enter Run Time", IF(ISERROR(SEARCH("Diesel",$D13,1)),((VLOOKUP($A12,'STATIONARY FACTORS'!$A$4:$O$22,T$5,FALSE))/1000*$H12/$N12/$M12),($H12*(VLOOKUP($A12,'STATIONARY FACTORS'!$A$4:$O$22,T$5,FALSE))/'STATIONARY FACTORS'!$C$101)))))))</f>
        <v>Enter Equipment</v>
      </c>
      <c r="U12" s="79" t="str">
        <f>IF($D12=" ", "Enter Equipment",IF(VLOOKUP($A12,'STATIONARY FACTORS'!$A$4:$O$22,U$5,FALSE)="N/A","--", IF($H12=0,"Enter Activity",IF($M12=0, "Enter Run Time", IF($N12=0, "Enter Run Time", IF(ISERROR(SEARCH("Diesel",$D13,1)),((VLOOKUP($A12,'STATIONARY FACTORS'!$A$4:$O$22,U$5,FALSE))/1000*$H12/$N12/$M12),($H12*(VLOOKUP($A12,'STATIONARY FACTORS'!$A$4:$O$22,U$5,FALSE))/'STATIONARY FACTORS'!$C$101)))))))</f>
        <v>Enter Equipment</v>
      </c>
      <c r="V12" s="79" t="str">
        <f>IF($D12=" ", "Enter Equipment",IF(VLOOKUP($A12,'STATIONARY FACTORS'!$A$4:$O$22,V$5,FALSE)="N/A","--", IF($H12=0,"Enter Activity",IF($M12=0, "Enter Run Time", IF($N12=0, "Enter Run Time", IF(ISERROR(SEARCH("Diesel",$D13,1)),((VLOOKUP($A12,'STATIONARY FACTORS'!$A$4:$O$22,V$5,FALSE))/1000*$H12/$N12/$M12),($H12*(VLOOKUP($A12,'STATIONARY FACTORS'!$A$4:$O$22,V$5,FALSE))/'STATIONARY FACTORS'!$C$101)))))))</f>
        <v>Enter Equipment</v>
      </c>
      <c r="W12" s="79" t="str">
        <f>IF($D12=" ", "Enter Equipment",IF(VLOOKUP($A12,'STATIONARY FACTORS'!$A$4:$O$22,W$5,FALSE)="N/A","--", IF($H12=0,"Enter Activity",IF($M12=0, "Enter Run Time", IF($N12=0, "Enter Run Time", IF(ISERROR(SEARCH("Diesel",$D13,1)),((VLOOKUP($A12,'STATIONARY FACTORS'!$A$4:$O$22,W$5,FALSE))/1000*$H12/$N12/$M12),($H12*(VLOOKUP($A12,'STATIONARY FACTORS'!$A$4:$O$22,W$5,FALSE))/'STATIONARY FACTORS'!$C$101)))))))</f>
        <v>Enter Equipment</v>
      </c>
      <c r="X12" s="79" t="str">
        <f>IF($D12=" ", "Enter Equipment",IF(VLOOKUP($A12,'STATIONARY FACTORS'!$A$4:$O$22,X$5,FALSE)="N/A","--", IF($H12=0,"Enter Activity",IF($M12=0, "Enter Run Time", IF($N12=0, "Enter Run Time", IF(ISERROR(SEARCH("Diesel",$D13,1)),((VLOOKUP($A12,'STATIONARY FACTORS'!$A$4:$O$22,X$5,FALSE))/1000*$H12/$N12/$M12),($H12*(VLOOKUP($A12,'STATIONARY FACTORS'!$A$4:$O$22,X$5,FALSE))/'STATIONARY FACTORS'!$C$101)))))))</f>
        <v>Enter Equipment</v>
      </c>
      <c r="Y12" s="79" t="str">
        <f>IF($D12=" ", "Enter Equipment",IF(VLOOKUP($A12,'STATIONARY FACTORS'!$A$4:$O$22,Y$5,FALSE)="N/A","--", IF($H12=0,"Enter Activity",IF($M12=0, "Enter Run Time", IF($N12=0, "Enter Run Time", IF(ISERROR(SEARCH("Diesel",$D13,1)),((VLOOKUP($A12,'STATIONARY FACTORS'!$A$4:$O$22,Y$5,FALSE))/1000*$H12/$N12/$M12),($H12*(VLOOKUP($A12,'STATIONARY FACTORS'!$A$4:$O$22,Y$5,FALSE))/'STATIONARY FACTORS'!$C$101)))))))</f>
        <v>Enter Equipment</v>
      </c>
      <c r="Z12" s="79" t="str">
        <f>IF($D12=" ", "Enter Equipment",IF(VLOOKUP($A12,'STATIONARY FACTORS'!$A$4:$O$22,Z$5,FALSE)="N/A","--", IF($H12=0,"Enter Activity",IF($M12=0, "Enter Run Time", IF($N12=0, "Enter Run Time", IF(ISERROR(SEARCH("Diesel",$D13,1)),((VLOOKUP($A12,'STATIONARY FACTORS'!$A$4:$O$22,Z$5,FALSE))/1000*$H12/$N12/$M12),($H12*(VLOOKUP($A12,'STATIONARY FACTORS'!$A$4:$O$22,Z$5,FALSE))/'STATIONARY FACTORS'!$C$101)))))))</f>
        <v>Enter Equipment</v>
      </c>
      <c r="AA12" s="415" t="str">
        <f>IF($D12=" ", "Enter Equipment",IF(VLOOKUP($A12,'STATIONARY FACTORS'!$A$4:$O$22,AA$5,FALSE)="N/A","--", IF($H12=0,"Enter Activity",IF($M12=0, "Enter Run Time", IF($N12=0, "Enter Run Time", IF(ISERROR(SEARCH("Diesel",$D13,1)),((VLOOKUP($A12,'STATIONARY FACTORS'!$A$4:$O$22,AA$5,FALSE))/1000*$H12/$N12/$M12),($H12*(VLOOKUP($A12,'STATIONARY FACTORS'!$A$4:$O$22,AA$5,FALSE))/'STATIONARY FACTORS'!$C$101)))))))</f>
        <v>Enter Equipment</v>
      </c>
      <c r="AB12" s="65" t="str">
        <f t="shared" ref="AB12:AL12" si="11">IF(T(Q12)=" ", IF($M12=0, "Enter Run Time", IF($N12=0, "Enter Run Time", Q12*$M12*$N12/2000)), Q12)</f>
        <v>Enter Equipment</v>
      </c>
      <c r="AC12" s="65" t="str">
        <f t="shared" si="11"/>
        <v>Enter Equipment</v>
      </c>
      <c r="AD12" s="65" t="str">
        <f t="shared" si="11"/>
        <v>Enter Equipment</v>
      </c>
      <c r="AE12" s="65" t="str">
        <f t="shared" si="11"/>
        <v>Enter Equipment</v>
      </c>
      <c r="AF12" s="65" t="str">
        <f t="shared" si="11"/>
        <v>Enter Equipment</v>
      </c>
      <c r="AG12" s="84" t="str">
        <f t="shared" si="11"/>
        <v>Enter Equipment</v>
      </c>
      <c r="AH12" s="65" t="str">
        <f t="shared" si="11"/>
        <v>Enter Equipment</v>
      </c>
      <c r="AI12" s="79" t="str">
        <f t="shared" si="11"/>
        <v>Enter Equipment</v>
      </c>
      <c r="AJ12" s="79" t="str">
        <f t="shared" si="11"/>
        <v>Enter Equipment</v>
      </c>
      <c r="AK12" s="79" t="str">
        <f t="shared" si="11"/>
        <v>Enter Equipment</v>
      </c>
      <c r="AL12" s="382" t="str">
        <f t="shared" si="11"/>
        <v>Enter Equipment</v>
      </c>
      <c r="AM12" s="73"/>
      <c r="AO12" s="74">
        <f>MONTH(EMISSIONS_1!P12)-MONTH(EMISSIONS_1!O12)+1</f>
        <v>1</v>
      </c>
      <c r="AP12" s="332">
        <f t="shared" ref="AP12:AP30" si="12">IF(T($AB12)="",IF((AP$6&gt;=MONTH($O12))*(AP$6&lt;=MONTH($P12)), $AB12/$AO12, 0),0)</f>
        <v>0</v>
      </c>
      <c r="AQ12" s="333">
        <f t="shared" si="0"/>
        <v>0</v>
      </c>
      <c r="AR12" s="333">
        <f t="shared" si="0"/>
        <v>0</v>
      </c>
      <c r="AS12" s="333">
        <f t="shared" si="0"/>
        <v>0</v>
      </c>
      <c r="AT12" s="333">
        <f t="shared" si="0"/>
        <v>0</v>
      </c>
      <c r="AU12" s="333">
        <f t="shared" si="0"/>
        <v>0</v>
      </c>
      <c r="AV12" s="333">
        <f t="shared" si="0"/>
        <v>0</v>
      </c>
      <c r="AW12" s="333">
        <f t="shared" si="0"/>
        <v>0</v>
      </c>
      <c r="AX12" s="333">
        <f t="shared" si="0"/>
        <v>0</v>
      </c>
      <c r="AY12" s="333">
        <f t="shared" si="0"/>
        <v>0</v>
      </c>
      <c r="AZ12" s="333">
        <f t="shared" si="0"/>
        <v>0</v>
      </c>
      <c r="BA12" s="334">
        <f t="shared" si="0"/>
        <v>0</v>
      </c>
      <c r="BB12" s="332">
        <f t="shared" si="1"/>
        <v>0</v>
      </c>
      <c r="BC12" s="333">
        <f t="shared" si="1"/>
        <v>0</v>
      </c>
      <c r="BD12" s="333">
        <f t="shared" si="1"/>
        <v>0</v>
      </c>
      <c r="BE12" s="333">
        <f t="shared" si="1"/>
        <v>0</v>
      </c>
      <c r="BF12" s="333">
        <f t="shared" si="1"/>
        <v>0</v>
      </c>
      <c r="BG12" s="333">
        <f t="shared" si="1"/>
        <v>0</v>
      </c>
      <c r="BH12" s="333">
        <f t="shared" si="1"/>
        <v>0</v>
      </c>
      <c r="BI12" s="333">
        <f t="shared" si="1"/>
        <v>0</v>
      </c>
      <c r="BJ12" s="333">
        <f t="shared" si="1"/>
        <v>0</v>
      </c>
      <c r="BK12" s="333">
        <f t="shared" si="1"/>
        <v>0</v>
      </c>
      <c r="BL12" s="333">
        <f t="shared" si="1"/>
        <v>0</v>
      </c>
      <c r="BM12" s="334">
        <f t="shared" si="1"/>
        <v>0</v>
      </c>
      <c r="BN12" s="332">
        <f t="shared" si="2"/>
        <v>0</v>
      </c>
      <c r="BO12" s="333">
        <f t="shared" si="2"/>
        <v>0</v>
      </c>
      <c r="BP12" s="333">
        <f t="shared" si="2"/>
        <v>0</v>
      </c>
      <c r="BQ12" s="333">
        <f t="shared" si="2"/>
        <v>0</v>
      </c>
      <c r="BR12" s="333">
        <f t="shared" si="2"/>
        <v>0</v>
      </c>
      <c r="BS12" s="333">
        <f t="shared" si="2"/>
        <v>0</v>
      </c>
      <c r="BT12" s="333">
        <f t="shared" si="2"/>
        <v>0</v>
      </c>
      <c r="BU12" s="333">
        <f t="shared" si="2"/>
        <v>0</v>
      </c>
      <c r="BV12" s="333">
        <f t="shared" si="2"/>
        <v>0</v>
      </c>
      <c r="BW12" s="333">
        <f t="shared" si="2"/>
        <v>0</v>
      </c>
      <c r="BX12" s="333">
        <f t="shared" si="2"/>
        <v>0</v>
      </c>
      <c r="BY12" s="334">
        <f t="shared" si="2"/>
        <v>0</v>
      </c>
      <c r="BZ12" s="332">
        <f t="shared" si="3"/>
        <v>0</v>
      </c>
      <c r="CA12" s="333">
        <f t="shared" si="3"/>
        <v>0</v>
      </c>
      <c r="CB12" s="333">
        <f t="shared" si="3"/>
        <v>0</v>
      </c>
      <c r="CC12" s="333">
        <f t="shared" si="3"/>
        <v>0</v>
      </c>
      <c r="CD12" s="333">
        <f t="shared" si="3"/>
        <v>0</v>
      </c>
      <c r="CE12" s="333">
        <f t="shared" si="3"/>
        <v>0</v>
      </c>
      <c r="CF12" s="333">
        <f t="shared" si="3"/>
        <v>0</v>
      </c>
      <c r="CG12" s="333">
        <f t="shared" si="3"/>
        <v>0</v>
      </c>
      <c r="CH12" s="333">
        <f t="shared" si="3"/>
        <v>0</v>
      </c>
      <c r="CI12" s="333">
        <f t="shared" si="3"/>
        <v>0</v>
      </c>
      <c r="CJ12" s="333">
        <f t="shared" si="3"/>
        <v>0</v>
      </c>
      <c r="CK12" s="334">
        <f t="shared" si="3"/>
        <v>0</v>
      </c>
      <c r="CL12" s="332">
        <f t="shared" si="4"/>
        <v>0</v>
      </c>
      <c r="CM12" s="333">
        <f t="shared" si="4"/>
        <v>0</v>
      </c>
      <c r="CN12" s="333">
        <f t="shared" si="4"/>
        <v>0</v>
      </c>
      <c r="CO12" s="333">
        <f t="shared" si="4"/>
        <v>0</v>
      </c>
      <c r="CP12" s="333">
        <f t="shared" si="4"/>
        <v>0</v>
      </c>
      <c r="CQ12" s="333">
        <f t="shared" si="4"/>
        <v>0</v>
      </c>
      <c r="CR12" s="333">
        <f t="shared" si="4"/>
        <v>0</v>
      </c>
      <c r="CS12" s="333">
        <f t="shared" si="4"/>
        <v>0</v>
      </c>
      <c r="CT12" s="333">
        <f t="shared" si="4"/>
        <v>0</v>
      </c>
      <c r="CU12" s="333">
        <f t="shared" si="4"/>
        <v>0</v>
      </c>
      <c r="CV12" s="333">
        <f t="shared" si="4"/>
        <v>0</v>
      </c>
      <c r="CW12" s="334">
        <f t="shared" si="4"/>
        <v>0</v>
      </c>
      <c r="CX12" s="332">
        <f t="shared" si="5"/>
        <v>0</v>
      </c>
      <c r="CY12" s="333">
        <f t="shared" si="5"/>
        <v>0</v>
      </c>
      <c r="CZ12" s="333">
        <f t="shared" si="5"/>
        <v>0</v>
      </c>
      <c r="DA12" s="333">
        <f t="shared" si="5"/>
        <v>0</v>
      </c>
      <c r="DB12" s="333">
        <f t="shared" si="5"/>
        <v>0</v>
      </c>
      <c r="DC12" s="333">
        <f t="shared" si="5"/>
        <v>0</v>
      </c>
      <c r="DD12" s="333">
        <f t="shared" si="5"/>
        <v>0</v>
      </c>
      <c r="DE12" s="333">
        <f t="shared" si="5"/>
        <v>0</v>
      </c>
      <c r="DF12" s="333">
        <f t="shared" si="5"/>
        <v>0</v>
      </c>
      <c r="DG12" s="333">
        <f t="shared" si="5"/>
        <v>0</v>
      </c>
      <c r="DH12" s="333">
        <f t="shared" si="5"/>
        <v>0</v>
      </c>
      <c r="DI12" s="334">
        <f t="shared" si="5"/>
        <v>0</v>
      </c>
      <c r="DJ12" s="332">
        <f t="shared" si="6"/>
        <v>0</v>
      </c>
      <c r="DK12" s="333">
        <f t="shared" si="6"/>
        <v>0</v>
      </c>
      <c r="DL12" s="333">
        <f t="shared" si="6"/>
        <v>0</v>
      </c>
      <c r="DM12" s="333">
        <f t="shared" si="6"/>
        <v>0</v>
      </c>
      <c r="DN12" s="333">
        <f t="shared" si="6"/>
        <v>0</v>
      </c>
      <c r="DO12" s="333">
        <f t="shared" si="6"/>
        <v>0</v>
      </c>
      <c r="DP12" s="333">
        <f t="shared" si="6"/>
        <v>0</v>
      </c>
      <c r="DQ12" s="333">
        <f t="shared" si="6"/>
        <v>0</v>
      </c>
      <c r="DR12" s="333">
        <f t="shared" si="6"/>
        <v>0</v>
      </c>
      <c r="DS12" s="333">
        <f t="shared" si="6"/>
        <v>0</v>
      </c>
      <c r="DT12" s="333">
        <f t="shared" si="6"/>
        <v>0</v>
      </c>
      <c r="DU12" s="334">
        <f t="shared" si="6"/>
        <v>0</v>
      </c>
      <c r="DV12" s="332">
        <f t="shared" si="7"/>
        <v>0</v>
      </c>
      <c r="DW12" s="333">
        <f t="shared" si="7"/>
        <v>0</v>
      </c>
      <c r="DX12" s="333">
        <f t="shared" si="7"/>
        <v>0</v>
      </c>
      <c r="DY12" s="333">
        <f t="shared" si="7"/>
        <v>0</v>
      </c>
      <c r="DZ12" s="333">
        <f t="shared" si="7"/>
        <v>0</v>
      </c>
      <c r="EA12" s="333">
        <f t="shared" si="7"/>
        <v>0</v>
      </c>
      <c r="EB12" s="333">
        <f t="shared" si="7"/>
        <v>0</v>
      </c>
      <c r="EC12" s="333">
        <f t="shared" si="7"/>
        <v>0</v>
      </c>
      <c r="ED12" s="333">
        <f t="shared" si="7"/>
        <v>0</v>
      </c>
      <c r="EE12" s="333">
        <f t="shared" si="7"/>
        <v>0</v>
      </c>
      <c r="EF12" s="333">
        <f t="shared" si="7"/>
        <v>0</v>
      </c>
      <c r="EG12" s="334">
        <f t="shared" si="7"/>
        <v>0</v>
      </c>
      <c r="EH12" s="332">
        <f t="shared" si="8"/>
        <v>0</v>
      </c>
      <c r="EI12" s="333">
        <f t="shared" si="8"/>
        <v>0</v>
      </c>
      <c r="EJ12" s="333">
        <f t="shared" si="8"/>
        <v>0</v>
      </c>
      <c r="EK12" s="333">
        <f t="shared" si="8"/>
        <v>0</v>
      </c>
      <c r="EL12" s="333">
        <f t="shared" si="8"/>
        <v>0</v>
      </c>
      <c r="EM12" s="333">
        <f t="shared" si="8"/>
        <v>0</v>
      </c>
      <c r="EN12" s="333">
        <f t="shared" si="8"/>
        <v>0</v>
      </c>
      <c r="EO12" s="333">
        <f t="shared" si="8"/>
        <v>0</v>
      </c>
      <c r="EP12" s="333">
        <f t="shared" si="8"/>
        <v>0</v>
      </c>
      <c r="EQ12" s="333">
        <f t="shared" si="8"/>
        <v>0</v>
      </c>
      <c r="ER12" s="333">
        <f t="shared" si="8"/>
        <v>0</v>
      </c>
      <c r="ES12" s="334">
        <f t="shared" si="8"/>
        <v>0</v>
      </c>
      <c r="ET12" s="332">
        <f t="shared" si="9"/>
        <v>0</v>
      </c>
      <c r="EU12" s="333">
        <f t="shared" si="9"/>
        <v>0</v>
      </c>
      <c r="EV12" s="333">
        <f t="shared" si="9"/>
        <v>0</v>
      </c>
      <c r="EW12" s="333">
        <f t="shared" si="9"/>
        <v>0</v>
      </c>
      <c r="EX12" s="333">
        <f t="shared" si="9"/>
        <v>0</v>
      </c>
      <c r="EY12" s="333">
        <f t="shared" si="9"/>
        <v>0</v>
      </c>
      <c r="EZ12" s="333">
        <f t="shared" si="9"/>
        <v>0</v>
      </c>
      <c r="FA12" s="333">
        <f t="shared" si="9"/>
        <v>0</v>
      </c>
      <c r="FB12" s="333">
        <f t="shared" si="9"/>
        <v>0</v>
      </c>
      <c r="FC12" s="333">
        <f t="shared" si="9"/>
        <v>0</v>
      </c>
      <c r="FD12" s="333">
        <f t="shared" si="9"/>
        <v>0</v>
      </c>
      <c r="FE12" s="334">
        <f t="shared" si="9"/>
        <v>0</v>
      </c>
      <c r="FF12" s="332">
        <f t="shared" si="10"/>
        <v>0</v>
      </c>
      <c r="FG12" s="333">
        <f t="shared" si="10"/>
        <v>0</v>
      </c>
      <c r="FH12" s="333">
        <f t="shared" si="10"/>
        <v>0</v>
      </c>
      <c r="FI12" s="333">
        <f t="shared" si="10"/>
        <v>0</v>
      </c>
      <c r="FJ12" s="333">
        <f t="shared" si="10"/>
        <v>0</v>
      </c>
      <c r="FK12" s="333">
        <f t="shared" si="10"/>
        <v>0</v>
      </c>
      <c r="FL12" s="333">
        <f t="shared" si="10"/>
        <v>0</v>
      </c>
      <c r="FM12" s="333">
        <f t="shared" si="10"/>
        <v>0</v>
      </c>
      <c r="FN12" s="333">
        <f t="shared" si="10"/>
        <v>0</v>
      </c>
      <c r="FO12" s="333">
        <f t="shared" si="10"/>
        <v>0</v>
      </c>
      <c r="FP12" s="333">
        <f t="shared" si="10"/>
        <v>0</v>
      </c>
      <c r="FQ12" s="334">
        <f t="shared" si="10"/>
        <v>0</v>
      </c>
    </row>
    <row r="13" spans="1:173" x14ac:dyDescent="0.2">
      <c r="A13" s="74" t="str">
        <f>CONCATENATE(D13, "-", E13)</f>
        <v xml:space="preserve"> - </v>
      </c>
      <c r="B13" s="112"/>
      <c r="C13" s="171" t="s">
        <v>306</v>
      </c>
      <c r="D13" s="366" t="str">
        <f>IF(ISBLANK(EMISSIONS_4!D13), " ", EMISSIONS_4!D13)</f>
        <v xml:space="preserve"> </v>
      </c>
      <c r="E13" s="366" t="str">
        <f>IF(ISBLANK(EMISSIONS_4!E13), " ", EMISSIONS_4!E13)</f>
        <v xml:space="preserve"> </v>
      </c>
      <c r="F13" s="366" t="str">
        <f>IF(ISBLANK(EMISSIONS_4!F13), " ", EMISSIONS_4!F13)</f>
        <v xml:space="preserve"> </v>
      </c>
      <c r="G13" s="367"/>
      <c r="H13" s="368"/>
      <c r="I13" s="33" t="s">
        <v>299</v>
      </c>
      <c r="J13" s="367"/>
      <c r="K13" s="33">
        <f>IF($J$4="NO Attribution",1,IF($J$4="Enter NO. PLATFORMS",IF(J13="",1,1/J13),1))</f>
        <v>1</v>
      </c>
      <c r="L13" s="33">
        <f>IF(J4="Enter Emissions (tpy)",IF( J13="", 0, J13), 0)</f>
        <v>0</v>
      </c>
      <c r="M13" s="367">
        <v>0</v>
      </c>
      <c r="N13" s="373">
        <v>0</v>
      </c>
      <c r="O13" s="299"/>
      <c r="P13" s="300"/>
      <c r="Q13" s="73" t="str">
        <f t="shared" ref="Q13:Q30" si="13">IF(T(AB13)=" ",(IF($M13=0,(IF($N13=0,0,AB13/$N13/$M13*2000)),AB13/$N13/$M13*2000)),T(AB13))</f>
        <v>Enter vessel info</v>
      </c>
      <c r="R13" s="79" t="str">
        <f t="shared" ref="R13:R30" si="14">IF(T(AC13)=" ",(IF($M13=0,(IF($N13=0,0,AC13/$N13/$M13*2000)),AC13/$N13/$M13*2000)),T(AC13))</f>
        <v>Enter vessel info</v>
      </c>
      <c r="S13" s="79" t="str">
        <f t="shared" ref="S13:S30" si="15">IF(T(AD13)=" ",(IF($M13=0,(IF($N13=0,0,AD13/$N13/$M13*2000)),AD13/$N13/$M13*2000)),T(AD13))</f>
        <v>Enter vessel info</v>
      </c>
      <c r="T13" s="79" t="str">
        <f t="shared" ref="T13:T30" si="16">IF(T(AE13)=" ",(IF($M13=0,(IF($N13=0,0,AE13/$N13/$M13*2000)),AE13/$N13/$M13*2000)),T(AE13))</f>
        <v>Enter vessel info</v>
      </c>
      <c r="U13" s="79" t="str">
        <f t="shared" ref="U13:U30" si="17">IF(T(AF13)=" ",(IF($M13=0,(IF($N13=0,0,AF13/$N13/$M13*2000)),AF13/$N13/$M13*2000)),T(AF13))</f>
        <v>Enter vessel info</v>
      </c>
      <c r="V13" s="79" t="str">
        <f t="shared" ref="V13:V30" si="18">IF(T(AG13)=" ",(IF($M13=0,(IF($N13=0,0,AG13/$N13/$M13*2000)),AG13/$N13/$M13*2000)),T(AG13))</f>
        <v>Enter vessel info</v>
      </c>
      <c r="W13" s="79" t="str">
        <f t="shared" ref="W13:W30" si="19">IF(T(AH13)=" ",(IF($M13=0,(IF($N13=0,0,AH13/$N13/$M13*2000)),AH13/$N13/$M13*2000)),T(AH13))</f>
        <v>Enter vessel info</v>
      </c>
      <c r="X13" s="79" t="str">
        <f t="shared" ref="X13:X30" si="20">IF(T(AI13)=" ",(IF($M13=0,(IF($N13=0,0,AI13/$N13/$M13*2000)),AI13/$N13/$M13*2000)),T(AI13))</f>
        <v>Enter vessel info</v>
      </c>
      <c r="Y13" s="78" t="s">
        <v>115</v>
      </c>
      <c r="Z13" s="79" t="s">
        <v>115</v>
      </c>
      <c r="AA13" s="82" t="s">
        <v>115</v>
      </c>
      <c r="AB13" s="76" t="str">
        <f>IF(OR($D13=" ",$E13=" ",$F13=" "),"Enter vessel info",IF(T($H13)&lt;&gt;"","Enter Activity",IF(OR($M13=0,$N13=0),"Enter Run Time",IF((VLOOKUP($F13,'VESSEL FACTORS'!$A$3:$O$5,AB$5,FALSE))="N/A","--",IF($G13=" ",IF(ISERROR(SEARCH("Aux",$E13,1)),($H13*VLOOKUP($F13,'VESSEL FACTORS'!$A$2:$O$5,AB$5,FALSE)*0.0000011023*$M13*$N13*0.82),($H13*VLOOKUP($F13,'VESSEL FACTORS'!$A$2:$O$5,AB$5,FALSE)*0.0000011023*$M13*$N13*1)),IF($G13&lt;21,($H13*VLOOKUP($F13,'VESSEL FACTORS'!$A$2:$O$5,AB$5,FALSE)*0.0000011023*$M13*$N13*VLOOKUP($G13,'VESSEL FACTORS'!$A$16:$L$36,AB$5,FALSE)),($H13*VLOOKUP($F13,'VESSEL FACTORS'!$A$3:$O$5,AB$5,FALSE)*0.0000011023*$M13*$N13*($G13/100))))))))</f>
        <v>Enter vessel info</v>
      </c>
      <c r="AC13" s="76" t="str">
        <f>IF(OR($D13=" ",$E13=" ",$F13=" "),"Enter vessel info",IF(T($H13)&lt;&gt;"","Enter Activity",IF(OR($M13=0,$N13=0),"Enter Run Time",IF((VLOOKUP($F13,'VESSEL FACTORS'!$A$3:$O$5,AC$5,FALSE))="N/A","--",IF($G13=" ",IF(ISERROR(SEARCH("Aux",$E13,1)),($H13*VLOOKUP($F13,'VESSEL FACTORS'!$A$2:$O$5,AC$5,FALSE)*0.0000011023*$M13*$N13*0.82),($H13*VLOOKUP($F13,'VESSEL FACTORS'!$A$2:$O$5,AC$5,FALSE)*0.0000011023*$M13*$N13*1)),IF($G13&lt;21,($H13*VLOOKUP($F13,'VESSEL FACTORS'!$A$2:$O$5,AC$5,FALSE)*0.0000011023*$M13*$N13*VLOOKUP($G13,'VESSEL FACTORS'!$A$16:$L$36,AC$5,FALSE)),($H13*VLOOKUP($F13,'VESSEL FACTORS'!$A$3:$O$5,AC$5,FALSE)*0.0000011023*$M13*$N13*($G13/100))))))))</f>
        <v>Enter vessel info</v>
      </c>
      <c r="AD13" s="76" t="str">
        <f>IF(OR($D13=" ",$E13=" ",$F13=" "),"Enter vessel info",IF(T($H13)&lt;&gt;"","Enter Activity",IF(OR($M13=0,$N13=0),"Enter Run Time",IF((VLOOKUP($F13,'VESSEL FACTORS'!$A$3:$O$5,AD$5,FALSE))="N/A","--",IF($G13=" ",IF(ISERROR(SEARCH("Aux",$E13,1)),($H13*VLOOKUP($F13,'VESSEL FACTORS'!$A$2:$O$5,AD$5,FALSE)*0.0000011023*$M13*$N13*0.82),($H13*VLOOKUP($F13,'VESSEL FACTORS'!$A$2:$O$5,AD$5,FALSE)*0.0000011023*$M13*$N13*1)),IF($G13&lt;21,($H13*VLOOKUP($F13,'VESSEL FACTORS'!$A$2:$O$5,AD$5,FALSE)*0.0000011023*$M13*$N13*VLOOKUP($G13,'VESSEL FACTORS'!$A$16:$L$36,AD$5,FALSE)),($H13*VLOOKUP($F13,'VESSEL FACTORS'!$A$3:$O$5,AD$5,FALSE)*0.0000011023*$M13*$N13*($G13/100))))))))</f>
        <v>Enter vessel info</v>
      </c>
      <c r="AE13" s="76" t="str">
        <f>IF(OR($D13=" ",$E13=" ",$F13=" "),"Enter vessel info",IF(T($H13)&lt;&gt;"","Enter Activity",IF(OR($M13=0,$N13=0),"Enter Run Time",IF((VLOOKUP($F13,'VESSEL FACTORS'!$A$3:$O$5,AE$5,FALSE))="N/A","--",IF($G13=" ",IF(ISERROR(SEARCH("Aux",$E13,1)),($H13*VLOOKUP($F13,'VESSEL FACTORS'!$A$2:$O$5,AE$5,FALSE)*0.0000011023*$M13*$N13*0.82),($H13*VLOOKUP($F13,'VESSEL FACTORS'!$A$2:$O$5,AE$5,FALSE)*0.0000011023*$M13*$N13*1)),IF($G13&lt;21,($H13*VLOOKUP($F13,'VESSEL FACTORS'!$A$2:$O$5,AE$5,FALSE)*0.0000011023*$M13*$N13*VLOOKUP($G13,'VESSEL FACTORS'!$A$16:$L$36,AE$5,FALSE)),($H13*VLOOKUP($F13,'VESSEL FACTORS'!$A$3:$O$5,AE$5,FALSE)*0.0000011023*$M13*$N13*($G13/100))))))))</f>
        <v>Enter vessel info</v>
      </c>
      <c r="AF13" s="76" t="str">
        <f>IF(OR($D13=" ",$E13=" ",$F13=" "),"Enter vessel info",IF(T($H13)&lt;&gt;"","Enter Activity",IF(OR($M13=0,$N13=0),"Enter Run Time",IF((VLOOKUP($F13,'VESSEL FACTORS'!$A$3:$O$5,AF$5,FALSE))="N/A","--",IF($G13=" ",IF(ISERROR(SEARCH("Aux",$E13,1)),($H13*VLOOKUP($F13,'VESSEL FACTORS'!$A$2:$O$5,AF$5,FALSE)*0.0000011023*$M13*$N13*0.82),($H13*VLOOKUP($F13,'VESSEL FACTORS'!$A$2:$O$5,AF$5,FALSE)*0.0000011023*$M13*$N13*1)),IF($G13&lt;21,($H13*VLOOKUP($F13,'VESSEL FACTORS'!$A$2:$O$5,AF$5,FALSE)*0.0000011023*$M13*$N13*VLOOKUP($G13,'VESSEL FACTORS'!$A$16:$L$36,AF$5,FALSE)),($H13*VLOOKUP($F13,'VESSEL FACTORS'!$A$3:$O$5,AF$5,FALSE)*0.0000011023*$M13*$N13*($G13/100))))))))</f>
        <v>Enter vessel info</v>
      </c>
      <c r="AG13" s="76" t="str">
        <f>IF(OR($D13=" ",$E13=" ",$F13=" "),"Enter vessel info",IF(T($H13)&lt;&gt;"","Enter Activity",IF(OR($M13=0,$N13=0),"Enter Run Time",IF((VLOOKUP($F13,'VESSEL FACTORS'!$A$3:$O$5,AG$5,FALSE))="N/A","--",IF($G13=" ",IF(ISERROR(SEARCH("Aux",$E13,1)),($H13*VLOOKUP($F13,'VESSEL FACTORS'!$A$2:$O$5,AG$5,FALSE)*0.0000011023*$M13*$N13*0.82),($H13*VLOOKUP($F13,'VESSEL FACTORS'!$A$2:$O$5,AG$5,FALSE)*0.0000011023*$M13*$N13*1)),IF($G13&lt;21,($H13*VLOOKUP($F13,'VESSEL FACTORS'!$A$2:$O$5,AG$5,FALSE)*0.0000011023*$M13*$N13*VLOOKUP($G13,'VESSEL FACTORS'!$A$16:$L$36,AG$5,FALSE)),($H13*VLOOKUP($F13,'VESSEL FACTORS'!$A$3:$O$5,AG$5,FALSE)*0.0000011023*$M13*$N13*($G13/100))))))))</f>
        <v>Enter vessel info</v>
      </c>
      <c r="AH13" s="76" t="str">
        <f>IF(OR($D13=" ",$E13=" ",$F13=" "),"Enter vessel info",IF(T($H13)&lt;&gt;"","Enter Activity",IF(OR($M13=0,$N13=0),"Enter Run Time",IF((VLOOKUP($F13,'VESSEL FACTORS'!$A$3:$O$5,AH$5,FALSE))="N/A","--",IF($G13=" ",IF(ISERROR(SEARCH("Aux",$E13,1)),($H13*VLOOKUP($F13,'VESSEL FACTORS'!$A$2:$O$5,AH$5,FALSE)*0.0000011023*$M13*$N13*0.82),($H13*VLOOKUP($F13,'VESSEL FACTORS'!$A$2:$O$5,AH$5,FALSE)*0.0000011023*$M13*$N13*1)),IF($G13&lt;21,($H13*VLOOKUP($F13,'VESSEL FACTORS'!$A$2:$O$5,AH$5,FALSE)*0.0000011023*$M13*$N13*VLOOKUP($G13,'VESSEL FACTORS'!$A$16:$L$36,AH$5,FALSE)),($H13*VLOOKUP($F13,'VESSEL FACTORS'!$A$3:$O$5,AH$5,FALSE)*0.0000011023*$M13*$N13*($G13/100))))))))</f>
        <v>Enter vessel info</v>
      </c>
      <c r="AI13" s="76" t="str">
        <f>IF(OR($D13=" ",$E13=" ",$F13=" "),"Enter vessel info",IF(T($H13)&lt;&gt;"","Enter Activity",IF(OR($M13=0,$N13=0),"Enter Run Time",IF((VLOOKUP($F13,'VESSEL FACTORS'!$A$3:$O$5,AI$5,FALSE))="N/A","--",IF($G13=" ",IF(ISERROR(SEARCH("Aux",$E13,1)),($H13*VLOOKUP($F13,'VESSEL FACTORS'!$A$2:$O$5,AI$5,FALSE)*0.0000011023*$M13*$N13*0.82),($H13*VLOOKUP($F13,'VESSEL FACTORS'!$A$2:$O$5,AI$5,FALSE)*0.0000011023*$M13*$N13*1)),IF($G13&lt;21,($H13*VLOOKUP($F13,'VESSEL FACTORS'!$A$2:$O$5,AI$5,FALSE)*0.0000011023*$M13*$N13*VLOOKUP($G13,'VESSEL FACTORS'!$A$16:$L$36,AI$5,FALSE)),($H13*VLOOKUP($F13,'VESSEL FACTORS'!$A$3:$O$5,AI$5,FALSE)*0.0000011023*$M13*$N13*($G13/100))))))))</f>
        <v>Enter vessel info</v>
      </c>
      <c r="AJ13" s="76" t="str">
        <f>IF(OR($D13=" ",$E13=" ",$F13=" "),"Enter vessel info",IF(T($H13)&lt;&gt;"","Enter Activity",IF(OR($M13=0,$N13=0),"Enter Run Time",IF((VLOOKUP($F13,'VESSEL FACTORS'!$A$3:$O$5,AJ$5,FALSE))="N/A","--",IF($G13=" ",IF(ISERROR(SEARCH("Aux",$E13,1)),($H13*VLOOKUP($F13,'VESSEL FACTORS'!$A$2:$O$5,AJ$5,FALSE)*0.0000011023*$M13*$N13*0.82),($H13*VLOOKUP($F13,'VESSEL FACTORS'!$A$2:$O$5,AJ$5,FALSE)*0.0000011023*$M13*$N13*1)),IF($G13&lt;21,($H13*VLOOKUP($F13,'VESSEL FACTORS'!$A$2:$O$5,AJ$5,FALSE)*0.0000011023*$M13*$N13*VLOOKUP($G13,'VESSEL FACTORS'!$A$16:$L$36,AJ$5,FALSE)),($H13*VLOOKUP($F13,'VESSEL FACTORS'!$A$3:$O$5,AJ$5,FALSE)*0.0000011023*$M13*$N13*($G13/100))))))))</f>
        <v>Enter vessel info</v>
      </c>
      <c r="AK13" s="76" t="str">
        <f>IF(OR($D13=" ",$E13=" ",$F13=" "),"Enter vessel info",IF(T($H13)&lt;&gt;"","Enter Activity",IF(OR($M13=0,$N13=0),"Enter Run Time",IF((VLOOKUP($F13,'VESSEL FACTORS'!$A$3:$O$5,AK$5,FALSE))="N/A","--",IF($G13=" ",IF(ISERROR(SEARCH("Aux",$E13,1)),($H13*VLOOKUP($F13,'VESSEL FACTORS'!$A$2:$O$5,AK$5,FALSE)*0.0000011023*$M13*$N13*0.82),($H13*VLOOKUP($F13,'VESSEL FACTORS'!$A$2:$O$5,AK$5,FALSE)*0.0000011023*$M13*$N13*1)),IF($G13&lt;21,($H13*VLOOKUP($F13,'VESSEL FACTORS'!$A$2:$O$5,AK$5,FALSE)*0.0000011023*$M13*$N13*VLOOKUP($G13,'VESSEL FACTORS'!$A$16:$L$36,AK$5,FALSE)),($H13*VLOOKUP($F13,'VESSEL FACTORS'!$A$3:$O$5,AK$5,FALSE)*0.0000011023*$M13*$N13*($G13/100))))))))</f>
        <v>Enter vessel info</v>
      </c>
      <c r="AL13" s="67" t="str">
        <f>IF(OR($D13=" ",$E13=" ",$F13=" "),"Enter vessel info",IF(T($H13)&lt;&gt;"","Enter Activity",IF(OR($M13=0,$N13=0),"Enter Run Time",IF((VLOOKUP($F13,'VESSEL FACTORS'!$A$3:$O$5,AL$5,FALSE))="N/A","--",IF($G13=" ",IF(ISERROR(SEARCH("Aux",$E13,1)),($H13*VLOOKUP($F13,'VESSEL FACTORS'!$A$2:$O$5,AL$5,FALSE)*0.0000011023*$M13*$N13*0.82),($H13*VLOOKUP($F13,'VESSEL FACTORS'!$A$2:$O$5,AL$5,FALSE)*0.0000011023*$M13*$N13*1)),IF($G13&lt;21,($H13*VLOOKUP($F13,'VESSEL FACTORS'!$A$2:$O$5,AL$5,FALSE)*0.0000011023*$M13*$N13*VLOOKUP($G13,'VESSEL FACTORS'!$A$16:$L$36,AL$5,FALSE)),($H13*VLOOKUP($F13,'VESSEL FACTORS'!$A$3:$O$5,AL$5,FALSE)*0.0000011023*$M13*$N13*($G13/100))))))))</f>
        <v>Enter vessel info</v>
      </c>
      <c r="AM13" s="74"/>
      <c r="AO13" s="74">
        <f>MONTH(EMISSIONS_1!P13)-MONTH(EMISSIONS_1!O13)+1</f>
        <v>1</v>
      </c>
      <c r="AP13" s="335">
        <f t="shared" si="12"/>
        <v>0</v>
      </c>
      <c r="AQ13" s="336">
        <f t="shared" si="0"/>
        <v>0</v>
      </c>
      <c r="AR13" s="336">
        <f t="shared" si="0"/>
        <v>0</v>
      </c>
      <c r="AS13" s="336">
        <f t="shared" si="0"/>
        <v>0</v>
      </c>
      <c r="AT13" s="336">
        <f t="shared" si="0"/>
        <v>0</v>
      </c>
      <c r="AU13" s="336">
        <f t="shared" si="0"/>
        <v>0</v>
      </c>
      <c r="AV13" s="336">
        <f t="shared" si="0"/>
        <v>0</v>
      </c>
      <c r="AW13" s="336">
        <f t="shared" si="0"/>
        <v>0</v>
      </c>
      <c r="AX13" s="336">
        <f t="shared" si="0"/>
        <v>0</v>
      </c>
      <c r="AY13" s="336">
        <f t="shared" si="0"/>
        <v>0</v>
      </c>
      <c r="AZ13" s="336">
        <f t="shared" si="0"/>
        <v>0</v>
      </c>
      <c r="BA13" s="337">
        <f t="shared" si="0"/>
        <v>0</v>
      </c>
      <c r="BB13" s="335">
        <f t="shared" si="1"/>
        <v>0</v>
      </c>
      <c r="BC13" s="336">
        <f t="shared" si="1"/>
        <v>0</v>
      </c>
      <c r="BD13" s="336">
        <f t="shared" si="1"/>
        <v>0</v>
      </c>
      <c r="BE13" s="336">
        <f t="shared" si="1"/>
        <v>0</v>
      </c>
      <c r="BF13" s="336">
        <f t="shared" si="1"/>
        <v>0</v>
      </c>
      <c r="BG13" s="336">
        <f t="shared" si="1"/>
        <v>0</v>
      </c>
      <c r="BH13" s="336">
        <f t="shared" si="1"/>
        <v>0</v>
      </c>
      <c r="BI13" s="336">
        <f t="shared" si="1"/>
        <v>0</v>
      </c>
      <c r="BJ13" s="336">
        <f t="shared" si="1"/>
        <v>0</v>
      </c>
      <c r="BK13" s="336">
        <f t="shared" si="1"/>
        <v>0</v>
      </c>
      <c r="BL13" s="336">
        <f t="shared" si="1"/>
        <v>0</v>
      </c>
      <c r="BM13" s="337">
        <f t="shared" si="1"/>
        <v>0</v>
      </c>
      <c r="BN13" s="335">
        <f t="shared" si="2"/>
        <v>0</v>
      </c>
      <c r="BO13" s="336">
        <f t="shared" si="2"/>
        <v>0</v>
      </c>
      <c r="BP13" s="336">
        <f t="shared" si="2"/>
        <v>0</v>
      </c>
      <c r="BQ13" s="336">
        <f t="shared" si="2"/>
        <v>0</v>
      </c>
      <c r="BR13" s="336">
        <f t="shared" si="2"/>
        <v>0</v>
      </c>
      <c r="BS13" s="336">
        <f t="shared" si="2"/>
        <v>0</v>
      </c>
      <c r="BT13" s="336">
        <f t="shared" si="2"/>
        <v>0</v>
      </c>
      <c r="BU13" s="336">
        <f t="shared" si="2"/>
        <v>0</v>
      </c>
      <c r="BV13" s="336">
        <f t="shared" si="2"/>
        <v>0</v>
      </c>
      <c r="BW13" s="336">
        <f t="shared" si="2"/>
        <v>0</v>
      </c>
      <c r="BX13" s="336">
        <f t="shared" si="2"/>
        <v>0</v>
      </c>
      <c r="BY13" s="337">
        <f t="shared" si="2"/>
        <v>0</v>
      </c>
      <c r="BZ13" s="335">
        <f t="shared" si="3"/>
        <v>0</v>
      </c>
      <c r="CA13" s="336">
        <f t="shared" si="3"/>
        <v>0</v>
      </c>
      <c r="CB13" s="336">
        <f t="shared" si="3"/>
        <v>0</v>
      </c>
      <c r="CC13" s="336">
        <f t="shared" si="3"/>
        <v>0</v>
      </c>
      <c r="CD13" s="336">
        <f t="shared" si="3"/>
        <v>0</v>
      </c>
      <c r="CE13" s="336">
        <f t="shared" si="3"/>
        <v>0</v>
      </c>
      <c r="CF13" s="336">
        <f t="shared" si="3"/>
        <v>0</v>
      </c>
      <c r="CG13" s="336">
        <f t="shared" si="3"/>
        <v>0</v>
      </c>
      <c r="CH13" s="336">
        <f t="shared" si="3"/>
        <v>0</v>
      </c>
      <c r="CI13" s="336">
        <f t="shared" si="3"/>
        <v>0</v>
      </c>
      <c r="CJ13" s="336">
        <f t="shared" si="3"/>
        <v>0</v>
      </c>
      <c r="CK13" s="337">
        <f t="shared" si="3"/>
        <v>0</v>
      </c>
      <c r="CL13" s="335">
        <f t="shared" si="4"/>
        <v>0</v>
      </c>
      <c r="CM13" s="336">
        <f t="shared" si="4"/>
        <v>0</v>
      </c>
      <c r="CN13" s="336">
        <f t="shared" si="4"/>
        <v>0</v>
      </c>
      <c r="CO13" s="336">
        <f t="shared" si="4"/>
        <v>0</v>
      </c>
      <c r="CP13" s="336">
        <f t="shared" si="4"/>
        <v>0</v>
      </c>
      <c r="CQ13" s="336">
        <f t="shared" si="4"/>
        <v>0</v>
      </c>
      <c r="CR13" s="336">
        <f t="shared" si="4"/>
        <v>0</v>
      </c>
      <c r="CS13" s="336">
        <f t="shared" si="4"/>
        <v>0</v>
      </c>
      <c r="CT13" s="336">
        <f t="shared" si="4"/>
        <v>0</v>
      </c>
      <c r="CU13" s="336">
        <f t="shared" si="4"/>
        <v>0</v>
      </c>
      <c r="CV13" s="336">
        <f t="shared" si="4"/>
        <v>0</v>
      </c>
      <c r="CW13" s="337">
        <f t="shared" si="4"/>
        <v>0</v>
      </c>
      <c r="CX13" s="335">
        <f t="shared" si="5"/>
        <v>0</v>
      </c>
      <c r="CY13" s="336">
        <f t="shared" si="5"/>
        <v>0</v>
      </c>
      <c r="CZ13" s="336">
        <f t="shared" si="5"/>
        <v>0</v>
      </c>
      <c r="DA13" s="336">
        <f t="shared" si="5"/>
        <v>0</v>
      </c>
      <c r="DB13" s="336">
        <f t="shared" si="5"/>
        <v>0</v>
      </c>
      <c r="DC13" s="336">
        <f t="shared" si="5"/>
        <v>0</v>
      </c>
      <c r="DD13" s="336">
        <f t="shared" si="5"/>
        <v>0</v>
      </c>
      <c r="DE13" s="336">
        <f t="shared" si="5"/>
        <v>0</v>
      </c>
      <c r="DF13" s="336">
        <f t="shared" si="5"/>
        <v>0</v>
      </c>
      <c r="DG13" s="336">
        <f t="shared" si="5"/>
        <v>0</v>
      </c>
      <c r="DH13" s="336">
        <f t="shared" si="5"/>
        <v>0</v>
      </c>
      <c r="DI13" s="337">
        <f t="shared" si="5"/>
        <v>0</v>
      </c>
      <c r="DJ13" s="335">
        <f t="shared" si="6"/>
        <v>0</v>
      </c>
      <c r="DK13" s="336">
        <f t="shared" si="6"/>
        <v>0</v>
      </c>
      <c r="DL13" s="336">
        <f t="shared" si="6"/>
        <v>0</v>
      </c>
      <c r="DM13" s="336">
        <f t="shared" si="6"/>
        <v>0</v>
      </c>
      <c r="DN13" s="336">
        <f t="shared" si="6"/>
        <v>0</v>
      </c>
      <c r="DO13" s="336">
        <f t="shared" si="6"/>
        <v>0</v>
      </c>
      <c r="DP13" s="336">
        <f t="shared" si="6"/>
        <v>0</v>
      </c>
      <c r="DQ13" s="336">
        <f t="shared" si="6"/>
        <v>0</v>
      </c>
      <c r="DR13" s="336">
        <f t="shared" si="6"/>
        <v>0</v>
      </c>
      <c r="DS13" s="336">
        <f t="shared" si="6"/>
        <v>0</v>
      </c>
      <c r="DT13" s="336">
        <f t="shared" si="6"/>
        <v>0</v>
      </c>
      <c r="DU13" s="337">
        <f t="shared" si="6"/>
        <v>0</v>
      </c>
      <c r="DV13" s="335">
        <f t="shared" si="7"/>
        <v>0</v>
      </c>
      <c r="DW13" s="336">
        <f t="shared" si="7"/>
        <v>0</v>
      </c>
      <c r="DX13" s="336">
        <f t="shared" si="7"/>
        <v>0</v>
      </c>
      <c r="DY13" s="336">
        <f t="shared" si="7"/>
        <v>0</v>
      </c>
      <c r="DZ13" s="336">
        <f t="shared" si="7"/>
        <v>0</v>
      </c>
      <c r="EA13" s="336">
        <f t="shared" si="7"/>
        <v>0</v>
      </c>
      <c r="EB13" s="336">
        <f t="shared" si="7"/>
        <v>0</v>
      </c>
      <c r="EC13" s="336">
        <f t="shared" si="7"/>
        <v>0</v>
      </c>
      <c r="ED13" s="336">
        <f t="shared" si="7"/>
        <v>0</v>
      </c>
      <c r="EE13" s="336">
        <f t="shared" si="7"/>
        <v>0</v>
      </c>
      <c r="EF13" s="336">
        <f t="shared" si="7"/>
        <v>0</v>
      </c>
      <c r="EG13" s="337">
        <f t="shared" si="7"/>
        <v>0</v>
      </c>
      <c r="EH13" s="335">
        <f t="shared" si="8"/>
        <v>0</v>
      </c>
      <c r="EI13" s="336">
        <f t="shared" si="8"/>
        <v>0</v>
      </c>
      <c r="EJ13" s="336">
        <f t="shared" si="8"/>
        <v>0</v>
      </c>
      <c r="EK13" s="336">
        <f t="shared" si="8"/>
        <v>0</v>
      </c>
      <c r="EL13" s="336">
        <f t="shared" si="8"/>
        <v>0</v>
      </c>
      <c r="EM13" s="336">
        <f t="shared" si="8"/>
        <v>0</v>
      </c>
      <c r="EN13" s="336">
        <f t="shared" si="8"/>
        <v>0</v>
      </c>
      <c r="EO13" s="336">
        <f t="shared" si="8"/>
        <v>0</v>
      </c>
      <c r="EP13" s="336">
        <f t="shared" si="8"/>
        <v>0</v>
      </c>
      <c r="EQ13" s="336">
        <f t="shared" si="8"/>
        <v>0</v>
      </c>
      <c r="ER13" s="336">
        <f t="shared" si="8"/>
        <v>0</v>
      </c>
      <c r="ES13" s="337">
        <f t="shared" si="8"/>
        <v>0</v>
      </c>
      <c r="ET13" s="335">
        <f t="shared" si="9"/>
        <v>0</v>
      </c>
      <c r="EU13" s="336">
        <f t="shared" si="9"/>
        <v>0</v>
      </c>
      <c r="EV13" s="336">
        <f t="shared" si="9"/>
        <v>0</v>
      </c>
      <c r="EW13" s="336">
        <f t="shared" si="9"/>
        <v>0</v>
      </c>
      <c r="EX13" s="336">
        <f t="shared" si="9"/>
        <v>0</v>
      </c>
      <c r="EY13" s="336">
        <f t="shared" si="9"/>
        <v>0</v>
      </c>
      <c r="EZ13" s="336">
        <f t="shared" si="9"/>
        <v>0</v>
      </c>
      <c r="FA13" s="336">
        <f t="shared" si="9"/>
        <v>0</v>
      </c>
      <c r="FB13" s="336">
        <f t="shared" si="9"/>
        <v>0</v>
      </c>
      <c r="FC13" s="336">
        <f t="shared" si="9"/>
        <v>0</v>
      </c>
      <c r="FD13" s="336">
        <f t="shared" si="9"/>
        <v>0</v>
      </c>
      <c r="FE13" s="337">
        <f t="shared" si="9"/>
        <v>0</v>
      </c>
      <c r="FF13" s="335">
        <f t="shared" si="10"/>
        <v>0</v>
      </c>
      <c r="FG13" s="336">
        <f t="shared" si="10"/>
        <v>0</v>
      </c>
      <c r="FH13" s="336">
        <f t="shared" si="10"/>
        <v>0</v>
      </c>
      <c r="FI13" s="336">
        <f t="shared" si="10"/>
        <v>0</v>
      </c>
      <c r="FJ13" s="336">
        <f t="shared" si="10"/>
        <v>0</v>
      </c>
      <c r="FK13" s="336">
        <f t="shared" si="10"/>
        <v>0</v>
      </c>
      <c r="FL13" s="336">
        <f t="shared" si="10"/>
        <v>0</v>
      </c>
      <c r="FM13" s="336">
        <f t="shared" si="10"/>
        <v>0</v>
      </c>
      <c r="FN13" s="336">
        <f t="shared" si="10"/>
        <v>0</v>
      </c>
      <c r="FO13" s="336">
        <f t="shared" si="10"/>
        <v>0</v>
      </c>
      <c r="FP13" s="336">
        <f t="shared" si="10"/>
        <v>0</v>
      </c>
      <c r="FQ13" s="337">
        <f t="shared" si="10"/>
        <v>0</v>
      </c>
    </row>
    <row r="14" spans="1:173" x14ac:dyDescent="0.2">
      <c r="A14" s="74" t="str">
        <f t="shared" ref="A14:A43" si="21">CONCATENATE(D14, "-", E14)</f>
        <v xml:space="preserve"> - </v>
      </c>
      <c r="B14" s="112"/>
      <c r="C14" s="171" t="s">
        <v>306</v>
      </c>
      <c r="D14" s="366" t="str">
        <f>IF(ISBLANK(EMISSIONS_4!D14), " ", EMISSIONS_4!D14)</f>
        <v xml:space="preserve"> </v>
      </c>
      <c r="E14" s="366" t="str">
        <f>IF(ISBLANK(EMISSIONS_4!E14), " ", EMISSIONS_4!E14)</f>
        <v xml:space="preserve"> </v>
      </c>
      <c r="F14" s="366" t="str">
        <f>IF(ISBLANK(EMISSIONS_4!F14), " ", EMISSIONS_4!F14)</f>
        <v xml:space="preserve"> </v>
      </c>
      <c r="G14" s="367"/>
      <c r="H14" s="368"/>
      <c r="I14" s="33" t="s">
        <v>299</v>
      </c>
      <c r="J14" s="367"/>
      <c r="K14" s="33">
        <f t="shared" ref="K14:K30" si="22">IF($J$4="NO Attribution",1,IF($J$4="Enter NO. PLATFORMS",IF(J14="",1,1/J14),IF($J$4="Enter EMISS TO SUBTRACT",IF(J14="",0,J14),1)))</f>
        <v>1</v>
      </c>
      <c r="L14" s="33">
        <f t="shared" ref="L14:L43" si="23">IF(J5="Enter Emissions (tpy)",IF( J14="", 0, J14), 0)</f>
        <v>0</v>
      </c>
      <c r="M14" s="367">
        <v>0</v>
      </c>
      <c r="N14" s="373">
        <v>0</v>
      </c>
      <c r="O14" s="299"/>
      <c r="P14" s="300"/>
      <c r="Q14" s="73" t="str">
        <f t="shared" si="13"/>
        <v>Enter vessel info</v>
      </c>
      <c r="R14" s="79" t="str">
        <f t="shared" si="14"/>
        <v>Enter vessel info</v>
      </c>
      <c r="S14" s="79" t="str">
        <f t="shared" si="15"/>
        <v>Enter vessel info</v>
      </c>
      <c r="T14" s="79" t="str">
        <f t="shared" si="16"/>
        <v>Enter vessel info</v>
      </c>
      <c r="U14" s="79" t="str">
        <f t="shared" si="17"/>
        <v>Enter vessel info</v>
      </c>
      <c r="V14" s="79" t="str">
        <f t="shared" si="18"/>
        <v>Enter vessel info</v>
      </c>
      <c r="W14" s="79" t="str">
        <f t="shared" si="19"/>
        <v>Enter vessel info</v>
      </c>
      <c r="X14" s="79" t="str">
        <f t="shared" si="20"/>
        <v>Enter vessel info</v>
      </c>
      <c r="Y14" s="78" t="s">
        <v>115</v>
      </c>
      <c r="Z14" s="79" t="s">
        <v>115</v>
      </c>
      <c r="AA14" s="82" t="s">
        <v>115</v>
      </c>
      <c r="AB14" s="76" t="str">
        <f>IF(OR($D14=" ",$E14=" ",$F14=" "),"Enter vessel info",IF(T($H14)&lt;&gt;"","Enter Activity",IF(OR($M14=0,$N14=0),"Enter Run Time",IF((VLOOKUP($F14,'VESSEL FACTORS'!$A$3:$O$5,AB$5,FALSE))="N/A","--",IF($G14=" ",IF(ISERROR(SEARCH("Aux",$E14,1)),($H14*VLOOKUP($F14,'VESSEL FACTORS'!$A$2:$O$5,AB$5,FALSE)*0.0000011023*$M14*$N14*0.82),($H14*VLOOKUP($F14,'VESSEL FACTORS'!$A$2:$O$5,AB$5,FALSE)*0.0000011023*$M14*$N14*1)),IF($G14&lt;21,($H14*VLOOKUP($F14,'VESSEL FACTORS'!$A$2:$O$5,AB$5,FALSE)*0.0000011023*$M14*$N14*VLOOKUP($G14,'VESSEL FACTORS'!$A$16:$L$36,AB$5,FALSE)),($H14*VLOOKUP($F14,'VESSEL FACTORS'!$A$3:$O$5,AB$5,FALSE)*0.0000011023*$M14*$N14*($G14/100))))))))</f>
        <v>Enter vessel info</v>
      </c>
      <c r="AC14" s="76" t="str">
        <f>IF(OR($D14=" ",$E14=" ",$F14=" "),"Enter vessel info",IF(T($H14)&lt;&gt;"","Enter Activity",IF(OR($M14=0,$N14=0),"Enter Run Time",IF((VLOOKUP($F14,'VESSEL FACTORS'!$A$3:$O$5,AC$5,FALSE))="N/A","--",IF($G14=" ",IF(ISERROR(SEARCH("Aux",$E14,1)),($H14*VLOOKUP($F14,'VESSEL FACTORS'!$A$2:$O$5,AC$5,FALSE)*0.0000011023*$M14*$N14*0.82),($H14*VLOOKUP($F14,'VESSEL FACTORS'!$A$2:$O$5,AC$5,FALSE)*0.0000011023*$M14*$N14*1)),IF($G14&lt;21,($H14*VLOOKUP($F14,'VESSEL FACTORS'!$A$2:$O$5,AC$5,FALSE)*0.0000011023*$M14*$N14*VLOOKUP($G14,'VESSEL FACTORS'!$A$16:$L$36,AC$5,FALSE)),($H14*VLOOKUP($F14,'VESSEL FACTORS'!$A$3:$O$5,AC$5,FALSE)*0.0000011023*$M14*$N14*($G14/100))))))))</f>
        <v>Enter vessel info</v>
      </c>
      <c r="AD14" s="76" t="str">
        <f>IF(OR($D14=" ",$E14=" ",$F14=" "),"Enter vessel info",IF(T($H14)&lt;&gt;"","Enter Activity",IF(OR($M14=0,$N14=0),"Enter Run Time",IF((VLOOKUP($F14,'VESSEL FACTORS'!$A$3:$O$5,AD$5,FALSE))="N/A","--",IF($G14=" ",IF(ISERROR(SEARCH("Aux",$E14,1)),($H14*VLOOKUP($F14,'VESSEL FACTORS'!$A$2:$O$5,AD$5,FALSE)*0.0000011023*$M14*$N14*0.82),($H14*VLOOKUP($F14,'VESSEL FACTORS'!$A$2:$O$5,AD$5,FALSE)*0.0000011023*$M14*$N14*1)),IF($G14&lt;21,($H14*VLOOKUP($F14,'VESSEL FACTORS'!$A$2:$O$5,AD$5,FALSE)*0.0000011023*$M14*$N14*VLOOKUP($G14,'VESSEL FACTORS'!$A$16:$L$36,AD$5,FALSE)),($H14*VLOOKUP($F14,'VESSEL FACTORS'!$A$3:$O$5,AD$5,FALSE)*0.0000011023*$M14*$N14*($G14/100))))))))</f>
        <v>Enter vessel info</v>
      </c>
      <c r="AE14" s="76" t="str">
        <f>IF(OR($D14=" ",$E14=" ",$F14=" "),"Enter vessel info",IF(T($H14)&lt;&gt;"","Enter Activity",IF(OR($M14=0,$N14=0),"Enter Run Time",IF((VLOOKUP($F14,'VESSEL FACTORS'!$A$3:$O$5,AE$5,FALSE))="N/A","--",IF($G14=" ",IF(ISERROR(SEARCH("Aux",$E14,1)),($H14*VLOOKUP($F14,'VESSEL FACTORS'!$A$2:$O$5,AE$5,FALSE)*0.0000011023*$M14*$N14*0.82),($H14*VLOOKUP($F14,'VESSEL FACTORS'!$A$2:$O$5,AE$5,FALSE)*0.0000011023*$M14*$N14*1)),IF($G14&lt;21,($H14*VLOOKUP($F14,'VESSEL FACTORS'!$A$2:$O$5,AE$5,FALSE)*0.0000011023*$M14*$N14*VLOOKUP($G14,'VESSEL FACTORS'!$A$16:$L$36,AE$5,FALSE)),($H14*VLOOKUP($F14,'VESSEL FACTORS'!$A$3:$O$5,AE$5,FALSE)*0.0000011023*$M14*$N14*($G14/100))))))))</f>
        <v>Enter vessel info</v>
      </c>
      <c r="AF14" s="76" t="str">
        <f>IF(OR($D14=" ",$E14=" ",$F14=" "),"Enter vessel info",IF(T($H14)&lt;&gt;"","Enter Activity",IF(OR($M14=0,$N14=0),"Enter Run Time",IF((VLOOKUP($F14,'VESSEL FACTORS'!$A$3:$O$5,AF$5,FALSE))="N/A","--",IF($G14=" ",IF(ISERROR(SEARCH("Aux",$E14,1)),($H14*VLOOKUP($F14,'VESSEL FACTORS'!$A$2:$O$5,AF$5,FALSE)*0.0000011023*$M14*$N14*0.82),($H14*VLOOKUP($F14,'VESSEL FACTORS'!$A$2:$O$5,AF$5,FALSE)*0.0000011023*$M14*$N14*1)),IF($G14&lt;21,($H14*VLOOKUP($F14,'VESSEL FACTORS'!$A$2:$O$5,AF$5,FALSE)*0.0000011023*$M14*$N14*VLOOKUP($G14,'VESSEL FACTORS'!$A$16:$L$36,AF$5,FALSE)),($H14*VLOOKUP($F14,'VESSEL FACTORS'!$A$3:$O$5,AF$5,FALSE)*0.0000011023*$M14*$N14*($G14/100))))))))</f>
        <v>Enter vessel info</v>
      </c>
      <c r="AG14" s="76" t="str">
        <f>IF(OR($D14=" ",$E14=" ",$F14=" "),"Enter vessel info",IF(T($H14)&lt;&gt;"","Enter Activity",IF(OR($M14=0,$N14=0),"Enter Run Time",IF((VLOOKUP($F14,'VESSEL FACTORS'!$A$3:$O$5,AG$5,FALSE))="N/A","--",IF($G14=" ",IF(ISERROR(SEARCH("Aux",$E14,1)),($H14*VLOOKUP($F14,'VESSEL FACTORS'!$A$2:$O$5,AG$5,FALSE)*0.0000011023*$M14*$N14*0.82),($H14*VLOOKUP($F14,'VESSEL FACTORS'!$A$2:$O$5,AG$5,FALSE)*0.0000011023*$M14*$N14*1)),IF($G14&lt;21,($H14*VLOOKUP($F14,'VESSEL FACTORS'!$A$2:$O$5,AG$5,FALSE)*0.0000011023*$M14*$N14*VLOOKUP($G14,'VESSEL FACTORS'!$A$16:$L$36,AG$5,FALSE)),($H14*VLOOKUP($F14,'VESSEL FACTORS'!$A$3:$O$5,AG$5,FALSE)*0.0000011023*$M14*$N14*($G14/100))))))))</f>
        <v>Enter vessel info</v>
      </c>
      <c r="AH14" s="76" t="str">
        <f>IF(OR($D14=" ",$E14=" ",$F14=" "),"Enter vessel info",IF(T($H14)&lt;&gt;"","Enter Activity",IF(OR($M14=0,$N14=0),"Enter Run Time",IF((VLOOKUP($F14,'VESSEL FACTORS'!$A$3:$O$5,AH$5,FALSE))="N/A","--",IF($G14=" ",IF(ISERROR(SEARCH("Aux",$E14,1)),($H14*VLOOKUP($F14,'VESSEL FACTORS'!$A$2:$O$5,AH$5,FALSE)*0.0000011023*$M14*$N14*0.82),($H14*VLOOKUP($F14,'VESSEL FACTORS'!$A$2:$O$5,AH$5,FALSE)*0.0000011023*$M14*$N14*1)),IF($G14&lt;21,($H14*VLOOKUP($F14,'VESSEL FACTORS'!$A$2:$O$5,AH$5,FALSE)*0.0000011023*$M14*$N14*VLOOKUP($G14,'VESSEL FACTORS'!$A$16:$L$36,AH$5,FALSE)),($H14*VLOOKUP($F14,'VESSEL FACTORS'!$A$3:$O$5,AH$5,FALSE)*0.0000011023*$M14*$N14*($G14/100))))))))</f>
        <v>Enter vessel info</v>
      </c>
      <c r="AI14" s="76" t="str">
        <f>IF(OR($D14=" ",$E14=" ",$F14=" "),"Enter vessel info",IF(T($H14)&lt;&gt;"","Enter Activity",IF(OR($M14=0,$N14=0),"Enter Run Time",IF((VLOOKUP($F14,'VESSEL FACTORS'!$A$3:$O$5,AI$5,FALSE))="N/A","--",IF($G14=" ",IF(ISERROR(SEARCH("Aux",$E14,1)),($H14*VLOOKUP($F14,'VESSEL FACTORS'!$A$2:$O$5,AI$5,FALSE)*0.0000011023*$M14*$N14*0.82),($H14*VLOOKUP($F14,'VESSEL FACTORS'!$A$2:$O$5,AI$5,FALSE)*0.0000011023*$M14*$N14*1)),IF($G14&lt;21,($H14*VLOOKUP($F14,'VESSEL FACTORS'!$A$2:$O$5,AI$5,FALSE)*0.0000011023*$M14*$N14*VLOOKUP($G14,'VESSEL FACTORS'!$A$16:$L$36,AI$5,FALSE)),($H14*VLOOKUP($F14,'VESSEL FACTORS'!$A$3:$O$5,AI$5,FALSE)*0.0000011023*$M14*$N14*($G14/100))))))))</f>
        <v>Enter vessel info</v>
      </c>
      <c r="AJ14" s="76" t="str">
        <f>IF(OR($D14=" ",$E14=" ",$F14=" "),"Enter vessel info",IF(T($H14)&lt;&gt;"","Enter Activity",IF(OR($M14=0,$N14=0),"Enter Run Time",IF((VLOOKUP($F14,'VESSEL FACTORS'!$A$3:$O$5,AJ$5,FALSE))="N/A","--",IF($G14=" ",IF(ISERROR(SEARCH("Aux",$E14,1)),($H14*VLOOKUP($F14,'VESSEL FACTORS'!$A$2:$O$5,AJ$5,FALSE)*0.0000011023*$M14*$N14*0.82),($H14*VLOOKUP($F14,'VESSEL FACTORS'!$A$2:$O$5,AJ$5,FALSE)*0.0000011023*$M14*$N14*1)),IF($G14&lt;21,($H14*VLOOKUP($F14,'VESSEL FACTORS'!$A$2:$O$5,AJ$5,FALSE)*0.0000011023*$M14*$N14*VLOOKUP($G14,'VESSEL FACTORS'!$A$16:$L$36,AJ$5,FALSE)),($H14*VLOOKUP($F14,'VESSEL FACTORS'!$A$3:$O$5,AJ$5,FALSE)*0.0000011023*$M14*$N14*($G14/100))))))))</f>
        <v>Enter vessel info</v>
      </c>
      <c r="AK14" s="76" t="str">
        <f>IF(OR($D14=" ",$E14=" ",$F14=" "),"Enter vessel info",IF(T($H14)&lt;&gt;"","Enter Activity",IF(OR($M14=0,$N14=0),"Enter Run Time",IF((VLOOKUP($F14,'VESSEL FACTORS'!$A$3:$O$5,AK$5,FALSE))="N/A","--",IF($G14=" ",IF(ISERROR(SEARCH("Aux",$E14,1)),($H14*VLOOKUP($F14,'VESSEL FACTORS'!$A$2:$O$5,AK$5,FALSE)*0.0000011023*$M14*$N14*0.82),($H14*VLOOKUP($F14,'VESSEL FACTORS'!$A$2:$O$5,AK$5,FALSE)*0.0000011023*$M14*$N14*1)),IF($G14&lt;21,($H14*VLOOKUP($F14,'VESSEL FACTORS'!$A$2:$O$5,AK$5,FALSE)*0.0000011023*$M14*$N14*VLOOKUP($G14,'VESSEL FACTORS'!$A$16:$L$36,AK$5,FALSE)),($H14*VLOOKUP($F14,'VESSEL FACTORS'!$A$3:$O$5,AK$5,FALSE)*0.0000011023*$M14*$N14*($G14/100))))))))</f>
        <v>Enter vessel info</v>
      </c>
      <c r="AL14" s="67" t="str">
        <f>IF(OR($D14=" ",$E14=" ",$F14=" "),"Enter vessel info",IF(T($H14)&lt;&gt;"","Enter Activity",IF(OR($M14=0,$N14=0),"Enter Run Time",IF((VLOOKUP($F14,'VESSEL FACTORS'!$A$3:$O$5,AL$5,FALSE))="N/A","--",IF($G14=" ",IF(ISERROR(SEARCH("Aux",$E14,1)),($H14*VLOOKUP($F14,'VESSEL FACTORS'!$A$2:$O$5,AL$5,FALSE)*0.0000011023*$M14*$N14*0.82),($H14*VLOOKUP($F14,'VESSEL FACTORS'!$A$2:$O$5,AL$5,FALSE)*0.0000011023*$M14*$N14*1)),IF($G14&lt;21,($H14*VLOOKUP($F14,'VESSEL FACTORS'!$A$2:$O$5,AL$5,FALSE)*0.0000011023*$M14*$N14*VLOOKUP($G14,'VESSEL FACTORS'!$A$16:$L$36,AL$5,FALSE)),($H14*VLOOKUP($F14,'VESSEL FACTORS'!$A$3:$O$5,AL$5,FALSE)*0.0000011023*$M14*$N14*($G14/100))))))))</f>
        <v>Enter vessel info</v>
      </c>
      <c r="AM14" s="74"/>
      <c r="AO14" s="74">
        <f>MONTH(EMISSIONS_1!P14)-MONTH(EMISSIONS_1!O14)+1</f>
        <v>1</v>
      </c>
      <c r="AP14" s="335">
        <f t="shared" si="12"/>
        <v>0</v>
      </c>
      <c r="AQ14" s="336">
        <f t="shared" si="0"/>
        <v>0</v>
      </c>
      <c r="AR14" s="336">
        <f t="shared" si="0"/>
        <v>0</v>
      </c>
      <c r="AS14" s="336">
        <f t="shared" si="0"/>
        <v>0</v>
      </c>
      <c r="AT14" s="336">
        <f t="shared" si="0"/>
        <v>0</v>
      </c>
      <c r="AU14" s="336">
        <f t="shared" si="0"/>
        <v>0</v>
      </c>
      <c r="AV14" s="336">
        <f t="shared" si="0"/>
        <v>0</v>
      </c>
      <c r="AW14" s="336">
        <f t="shared" si="0"/>
        <v>0</v>
      </c>
      <c r="AX14" s="336">
        <f t="shared" si="0"/>
        <v>0</v>
      </c>
      <c r="AY14" s="336">
        <f t="shared" si="0"/>
        <v>0</v>
      </c>
      <c r="AZ14" s="336">
        <f t="shared" si="0"/>
        <v>0</v>
      </c>
      <c r="BA14" s="337">
        <f t="shared" si="0"/>
        <v>0</v>
      </c>
      <c r="BB14" s="335">
        <f t="shared" si="1"/>
        <v>0</v>
      </c>
      <c r="BC14" s="336">
        <f t="shared" si="1"/>
        <v>0</v>
      </c>
      <c r="BD14" s="336">
        <f t="shared" si="1"/>
        <v>0</v>
      </c>
      <c r="BE14" s="336">
        <f t="shared" si="1"/>
        <v>0</v>
      </c>
      <c r="BF14" s="336">
        <f t="shared" si="1"/>
        <v>0</v>
      </c>
      <c r="BG14" s="336">
        <f t="shared" si="1"/>
        <v>0</v>
      </c>
      <c r="BH14" s="336">
        <f t="shared" si="1"/>
        <v>0</v>
      </c>
      <c r="BI14" s="336">
        <f t="shared" si="1"/>
        <v>0</v>
      </c>
      <c r="BJ14" s="336">
        <f t="shared" si="1"/>
        <v>0</v>
      </c>
      <c r="BK14" s="336">
        <f t="shared" si="1"/>
        <v>0</v>
      </c>
      <c r="BL14" s="336">
        <f t="shared" si="1"/>
        <v>0</v>
      </c>
      <c r="BM14" s="337">
        <f t="shared" si="1"/>
        <v>0</v>
      </c>
      <c r="BN14" s="335">
        <f t="shared" si="2"/>
        <v>0</v>
      </c>
      <c r="BO14" s="336">
        <f t="shared" si="2"/>
        <v>0</v>
      </c>
      <c r="BP14" s="336">
        <f t="shared" si="2"/>
        <v>0</v>
      </c>
      <c r="BQ14" s="336">
        <f t="shared" si="2"/>
        <v>0</v>
      </c>
      <c r="BR14" s="336">
        <f t="shared" si="2"/>
        <v>0</v>
      </c>
      <c r="BS14" s="336">
        <f t="shared" si="2"/>
        <v>0</v>
      </c>
      <c r="BT14" s="336">
        <f t="shared" si="2"/>
        <v>0</v>
      </c>
      <c r="BU14" s="336">
        <f t="shared" si="2"/>
        <v>0</v>
      </c>
      <c r="BV14" s="336">
        <f t="shared" si="2"/>
        <v>0</v>
      </c>
      <c r="BW14" s="336">
        <f t="shared" si="2"/>
        <v>0</v>
      </c>
      <c r="BX14" s="336">
        <f t="shared" si="2"/>
        <v>0</v>
      </c>
      <c r="BY14" s="337">
        <f t="shared" si="2"/>
        <v>0</v>
      </c>
      <c r="BZ14" s="335">
        <f t="shared" si="3"/>
        <v>0</v>
      </c>
      <c r="CA14" s="336">
        <f t="shared" si="3"/>
        <v>0</v>
      </c>
      <c r="CB14" s="336">
        <f t="shared" si="3"/>
        <v>0</v>
      </c>
      <c r="CC14" s="336">
        <f t="shared" si="3"/>
        <v>0</v>
      </c>
      <c r="CD14" s="336">
        <f t="shared" si="3"/>
        <v>0</v>
      </c>
      <c r="CE14" s="336">
        <f t="shared" si="3"/>
        <v>0</v>
      </c>
      <c r="CF14" s="336">
        <f t="shared" si="3"/>
        <v>0</v>
      </c>
      <c r="CG14" s="336">
        <f t="shared" si="3"/>
        <v>0</v>
      </c>
      <c r="CH14" s="336">
        <f t="shared" si="3"/>
        <v>0</v>
      </c>
      <c r="CI14" s="336">
        <f t="shared" si="3"/>
        <v>0</v>
      </c>
      <c r="CJ14" s="336">
        <f t="shared" si="3"/>
        <v>0</v>
      </c>
      <c r="CK14" s="337">
        <f t="shared" si="3"/>
        <v>0</v>
      </c>
      <c r="CL14" s="335">
        <f t="shared" si="4"/>
        <v>0</v>
      </c>
      <c r="CM14" s="336">
        <f t="shared" si="4"/>
        <v>0</v>
      </c>
      <c r="CN14" s="336">
        <f t="shared" si="4"/>
        <v>0</v>
      </c>
      <c r="CO14" s="336">
        <f t="shared" si="4"/>
        <v>0</v>
      </c>
      <c r="CP14" s="336">
        <f t="shared" si="4"/>
        <v>0</v>
      </c>
      <c r="CQ14" s="336">
        <f t="shared" si="4"/>
        <v>0</v>
      </c>
      <c r="CR14" s="336">
        <f t="shared" si="4"/>
        <v>0</v>
      </c>
      <c r="CS14" s="336">
        <f t="shared" si="4"/>
        <v>0</v>
      </c>
      <c r="CT14" s="336">
        <f t="shared" si="4"/>
        <v>0</v>
      </c>
      <c r="CU14" s="336">
        <f t="shared" si="4"/>
        <v>0</v>
      </c>
      <c r="CV14" s="336">
        <f t="shared" si="4"/>
        <v>0</v>
      </c>
      <c r="CW14" s="337">
        <f t="shared" si="4"/>
        <v>0</v>
      </c>
      <c r="CX14" s="335">
        <f t="shared" si="5"/>
        <v>0</v>
      </c>
      <c r="CY14" s="336">
        <f t="shared" si="5"/>
        <v>0</v>
      </c>
      <c r="CZ14" s="336">
        <f t="shared" si="5"/>
        <v>0</v>
      </c>
      <c r="DA14" s="336">
        <f t="shared" si="5"/>
        <v>0</v>
      </c>
      <c r="DB14" s="336">
        <f t="shared" si="5"/>
        <v>0</v>
      </c>
      <c r="DC14" s="336">
        <f t="shared" si="5"/>
        <v>0</v>
      </c>
      <c r="DD14" s="336">
        <f t="shared" si="5"/>
        <v>0</v>
      </c>
      <c r="DE14" s="336">
        <f t="shared" si="5"/>
        <v>0</v>
      </c>
      <c r="DF14" s="336">
        <f t="shared" si="5"/>
        <v>0</v>
      </c>
      <c r="DG14" s="336">
        <f t="shared" si="5"/>
        <v>0</v>
      </c>
      <c r="DH14" s="336">
        <f t="shared" si="5"/>
        <v>0</v>
      </c>
      <c r="DI14" s="337">
        <f t="shared" si="5"/>
        <v>0</v>
      </c>
      <c r="DJ14" s="335">
        <f t="shared" si="6"/>
        <v>0</v>
      </c>
      <c r="DK14" s="336">
        <f t="shared" si="6"/>
        <v>0</v>
      </c>
      <c r="DL14" s="336">
        <f t="shared" si="6"/>
        <v>0</v>
      </c>
      <c r="DM14" s="336">
        <f t="shared" si="6"/>
        <v>0</v>
      </c>
      <c r="DN14" s="336">
        <f t="shared" si="6"/>
        <v>0</v>
      </c>
      <c r="DO14" s="336">
        <f t="shared" si="6"/>
        <v>0</v>
      </c>
      <c r="DP14" s="336">
        <f t="shared" si="6"/>
        <v>0</v>
      </c>
      <c r="DQ14" s="336">
        <f t="shared" si="6"/>
        <v>0</v>
      </c>
      <c r="DR14" s="336">
        <f t="shared" si="6"/>
        <v>0</v>
      </c>
      <c r="DS14" s="336">
        <f t="shared" si="6"/>
        <v>0</v>
      </c>
      <c r="DT14" s="336">
        <f t="shared" si="6"/>
        <v>0</v>
      </c>
      <c r="DU14" s="337">
        <f t="shared" si="6"/>
        <v>0</v>
      </c>
      <c r="DV14" s="335">
        <f t="shared" si="7"/>
        <v>0</v>
      </c>
      <c r="DW14" s="336">
        <f t="shared" si="7"/>
        <v>0</v>
      </c>
      <c r="DX14" s="336">
        <f t="shared" si="7"/>
        <v>0</v>
      </c>
      <c r="DY14" s="336">
        <f t="shared" si="7"/>
        <v>0</v>
      </c>
      <c r="DZ14" s="336">
        <f t="shared" si="7"/>
        <v>0</v>
      </c>
      <c r="EA14" s="336">
        <f t="shared" si="7"/>
        <v>0</v>
      </c>
      <c r="EB14" s="336">
        <f t="shared" si="7"/>
        <v>0</v>
      </c>
      <c r="EC14" s="336">
        <f t="shared" si="7"/>
        <v>0</v>
      </c>
      <c r="ED14" s="336">
        <f t="shared" si="7"/>
        <v>0</v>
      </c>
      <c r="EE14" s="336">
        <f t="shared" si="7"/>
        <v>0</v>
      </c>
      <c r="EF14" s="336">
        <f t="shared" si="7"/>
        <v>0</v>
      </c>
      <c r="EG14" s="337">
        <f t="shared" si="7"/>
        <v>0</v>
      </c>
      <c r="EH14" s="335">
        <f t="shared" si="8"/>
        <v>0</v>
      </c>
      <c r="EI14" s="336">
        <f t="shared" si="8"/>
        <v>0</v>
      </c>
      <c r="EJ14" s="336">
        <f t="shared" si="8"/>
        <v>0</v>
      </c>
      <c r="EK14" s="336">
        <f t="shared" si="8"/>
        <v>0</v>
      </c>
      <c r="EL14" s="336">
        <f t="shared" si="8"/>
        <v>0</v>
      </c>
      <c r="EM14" s="336">
        <f t="shared" si="8"/>
        <v>0</v>
      </c>
      <c r="EN14" s="336">
        <f t="shared" si="8"/>
        <v>0</v>
      </c>
      <c r="EO14" s="336">
        <f t="shared" si="8"/>
        <v>0</v>
      </c>
      <c r="EP14" s="336">
        <f t="shared" si="8"/>
        <v>0</v>
      </c>
      <c r="EQ14" s="336">
        <f t="shared" si="8"/>
        <v>0</v>
      </c>
      <c r="ER14" s="336">
        <f t="shared" si="8"/>
        <v>0</v>
      </c>
      <c r="ES14" s="337">
        <f t="shared" si="8"/>
        <v>0</v>
      </c>
      <c r="ET14" s="335">
        <f t="shared" si="9"/>
        <v>0</v>
      </c>
      <c r="EU14" s="336">
        <f t="shared" si="9"/>
        <v>0</v>
      </c>
      <c r="EV14" s="336">
        <f t="shared" si="9"/>
        <v>0</v>
      </c>
      <c r="EW14" s="336">
        <f t="shared" si="9"/>
        <v>0</v>
      </c>
      <c r="EX14" s="336">
        <f t="shared" si="9"/>
        <v>0</v>
      </c>
      <c r="EY14" s="336">
        <f t="shared" si="9"/>
        <v>0</v>
      </c>
      <c r="EZ14" s="336">
        <f t="shared" si="9"/>
        <v>0</v>
      </c>
      <c r="FA14" s="336">
        <f t="shared" si="9"/>
        <v>0</v>
      </c>
      <c r="FB14" s="336">
        <f t="shared" si="9"/>
        <v>0</v>
      </c>
      <c r="FC14" s="336">
        <f t="shared" si="9"/>
        <v>0</v>
      </c>
      <c r="FD14" s="336">
        <f t="shared" si="9"/>
        <v>0</v>
      </c>
      <c r="FE14" s="337">
        <f t="shared" si="9"/>
        <v>0</v>
      </c>
      <c r="FF14" s="335">
        <f t="shared" si="10"/>
        <v>0</v>
      </c>
      <c r="FG14" s="336">
        <f t="shared" si="10"/>
        <v>0</v>
      </c>
      <c r="FH14" s="336">
        <f t="shared" si="10"/>
        <v>0</v>
      </c>
      <c r="FI14" s="336">
        <f t="shared" si="10"/>
        <v>0</v>
      </c>
      <c r="FJ14" s="336">
        <f t="shared" si="10"/>
        <v>0</v>
      </c>
      <c r="FK14" s="336">
        <f t="shared" si="10"/>
        <v>0</v>
      </c>
      <c r="FL14" s="336">
        <f t="shared" si="10"/>
        <v>0</v>
      </c>
      <c r="FM14" s="336">
        <f t="shared" si="10"/>
        <v>0</v>
      </c>
      <c r="FN14" s="336">
        <f t="shared" si="10"/>
        <v>0</v>
      </c>
      <c r="FO14" s="336">
        <f t="shared" si="10"/>
        <v>0</v>
      </c>
      <c r="FP14" s="336">
        <f t="shared" si="10"/>
        <v>0</v>
      </c>
      <c r="FQ14" s="337">
        <f t="shared" si="10"/>
        <v>0</v>
      </c>
    </row>
    <row r="15" spans="1:173" x14ac:dyDescent="0.2">
      <c r="A15" s="74" t="str">
        <f t="shared" si="21"/>
        <v xml:space="preserve"> - </v>
      </c>
      <c r="B15" s="112"/>
      <c r="C15" s="171" t="s">
        <v>306</v>
      </c>
      <c r="D15" s="366" t="str">
        <f>IF(ISBLANK(EMISSIONS_4!D15), " ", EMISSIONS_4!D15)</f>
        <v xml:space="preserve"> </v>
      </c>
      <c r="E15" s="366" t="str">
        <f>IF(ISBLANK(EMISSIONS_4!E15), " ", EMISSIONS_4!E15)</f>
        <v xml:space="preserve"> </v>
      </c>
      <c r="F15" s="366" t="str">
        <f>IF(ISBLANK(EMISSIONS_4!F15), " ", EMISSIONS_4!F15)</f>
        <v xml:space="preserve"> </v>
      </c>
      <c r="G15" s="367"/>
      <c r="H15" s="368"/>
      <c r="I15" s="33" t="s">
        <v>299</v>
      </c>
      <c r="J15" s="367"/>
      <c r="K15" s="33">
        <f t="shared" si="22"/>
        <v>1</v>
      </c>
      <c r="L15" s="33">
        <f t="shared" si="23"/>
        <v>0</v>
      </c>
      <c r="M15" s="367">
        <v>0</v>
      </c>
      <c r="N15" s="373">
        <v>0</v>
      </c>
      <c r="O15" s="299"/>
      <c r="P15" s="300"/>
      <c r="Q15" s="73" t="str">
        <f t="shared" si="13"/>
        <v>Enter vessel info</v>
      </c>
      <c r="R15" s="79" t="str">
        <f t="shared" si="14"/>
        <v>Enter vessel info</v>
      </c>
      <c r="S15" s="79" t="str">
        <f t="shared" si="15"/>
        <v>Enter vessel info</v>
      </c>
      <c r="T15" s="79" t="str">
        <f t="shared" si="16"/>
        <v>Enter vessel info</v>
      </c>
      <c r="U15" s="79" t="str">
        <f t="shared" si="17"/>
        <v>Enter vessel info</v>
      </c>
      <c r="V15" s="79" t="str">
        <f t="shared" si="18"/>
        <v>Enter vessel info</v>
      </c>
      <c r="W15" s="79" t="str">
        <f t="shared" si="19"/>
        <v>Enter vessel info</v>
      </c>
      <c r="X15" s="79" t="str">
        <f t="shared" si="20"/>
        <v>Enter vessel info</v>
      </c>
      <c r="Y15" s="78" t="s">
        <v>115</v>
      </c>
      <c r="Z15" s="79" t="s">
        <v>115</v>
      </c>
      <c r="AA15" s="82" t="s">
        <v>115</v>
      </c>
      <c r="AB15" s="76" t="str">
        <f>IF(OR($D15=" ",$E15=" ",$F15=" "),"Enter vessel info",IF(T($H15)&lt;&gt;"","Enter Activity",IF(OR($M15=0,$N15=0),"Enter Run Time",IF((VLOOKUP($F15,'VESSEL FACTORS'!$A$3:$O$5,AB$5,FALSE))="N/A","--",IF($G15=" ",IF(ISERROR(SEARCH("Aux",$E15,1)),($H15*VLOOKUP($F15,'VESSEL FACTORS'!$A$2:$O$5,AB$5,FALSE)*0.0000011023*$M15*$N15*0.82),($H15*VLOOKUP($F15,'VESSEL FACTORS'!$A$2:$O$5,AB$5,FALSE)*0.0000011023*$M15*$N15*1)),IF($G15&lt;21,($H15*VLOOKUP($F15,'VESSEL FACTORS'!$A$2:$O$5,AB$5,FALSE)*0.0000011023*$M15*$N15*VLOOKUP($G15,'VESSEL FACTORS'!$A$16:$L$36,AB$5,FALSE)),($H15*VLOOKUP($F15,'VESSEL FACTORS'!$A$3:$O$5,AB$5,FALSE)*0.0000011023*$M15*$N15*($G15/100))))))))</f>
        <v>Enter vessel info</v>
      </c>
      <c r="AC15" s="76" t="str">
        <f>IF(OR($D15=" ",$E15=" ",$F15=" "),"Enter vessel info",IF(T($H15)&lt;&gt;"","Enter Activity",IF(OR($M15=0,$N15=0),"Enter Run Time",IF((VLOOKUP($F15,'VESSEL FACTORS'!$A$3:$O$5,AC$5,FALSE))="N/A","--",IF($G15=" ",IF(ISERROR(SEARCH("Aux",$E15,1)),($H15*VLOOKUP($F15,'VESSEL FACTORS'!$A$2:$O$5,AC$5,FALSE)*0.0000011023*$M15*$N15*0.82),($H15*VLOOKUP($F15,'VESSEL FACTORS'!$A$2:$O$5,AC$5,FALSE)*0.0000011023*$M15*$N15*1)),IF($G15&lt;21,($H15*VLOOKUP($F15,'VESSEL FACTORS'!$A$2:$O$5,AC$5,FALSE)*0.0000011023*$M15*$N15*VLOOKUP($G15,'VESSEL FACTORS'!$A$16:$L$36,AC$5,FALSE)),($H15*VLOOKUP($F15,'VESSEL FACTORS'!$A$3:$O$5,AC$5,FALSE)*0.0000011023*$M15*$N15*($G15/100))))))))</f>
        <v>Enter vessel info</v>
      </c>
      <c r="AD15" s="76" t="str">
        <f>IF(OR($D15=" ",$E15=" ",$F15=" "),"Enter vessel info",IF(T($H15)&lt;&gt;"","Enter Activity",IF(OR($M15=0,$N15=0),"Enter Run Time",IF((VLOOKUP($F15,'VESSEL FACTORS'!$A$3:$O$5,AD$5,FALSE))="N/A","--",IF($G15=" ",IF(ISERROR(SEARCH("Aux",$E15,1)),($H15*VLOOKUP($F15,'VESSEL FACTORS'!$A$2:$O$5,AD$5,FALSE)*0.0000011023*$M15*$N15*0.82),($H15*VLOOKUP($F15,'VESSEL FACTORS'!$A$2:$O$5,AD$5,FALSE)*0.0000011023*$M15*$N15*1)),IF($G15&lt;21,($H15*VLOOKUP($F15,'VESSEL FACTORS'!$A$2:$O$5,AD$5,FALSE)*0.0000011023*$M15*$N15*VLOOKUP($G15,'VESSEL FACTORS'!$A$16:$L$36,AD$5,FALSE)),($H15*VLOOKUP($F15,'VESSEL FACTORS'!$A$3:$O$5,AD$5,FALSE)*0.0000011023*$M15*$N15*($G15/100))))))))</f>
        <v>Enter vessel info</v>
      </c>
      <c r="AE15" s="76" t="str">
        <f>IF(OR($D15=" ",$E15=" ",$F15=" "),"Enter vessel info",IF(T($H15)&lt;&gt;"","Enter Activity",IF(OR($M15=0,$N15=0),"Enter Run Time",IF((VLOOKUP($F15,'VESSEL FACTORS'!$A$3:$O$5,AE$5,FALSE))="N/A","--",IF($G15=" ",IF(ISERROR(SEARCH("Aux",$E15,1)),($H15*VLOOKUP($F15,'VESSEL FACTORS'!$A$2:$O$5,AE$5,FALSE)*0.0000011023*$M15*$N15*0.82),($H15*VLOOKUP($F15,'VESSEL FACTORS'!$A$2:$O$5,AE$5,FALSE)*0.0000011023*$M15*$N15*1)),IF($G15&lt;21,($H15*VLOOKUP($F15,'VESSEL FACTORS'!$A$2:$O$5,AE$5,FALSE)*0.0000011023*$M15*$N15*VLOOKUP($G15,'VESSEL FACTORS'!$A$16:$L$36,AE$5,FALSE)),($H15*VLOOKUP($F15,'VESSEL FACTORS'!$A$3:$O$5,AE$5,FALSE)*0.0000011023*$M15*$N15*($G15/100))))))))</f>
        <v>Enter vessel info</v>
      </c>
      <c r="AF15" s="76" t="str">
        <f>IF(OR($D15=" ",$E15=" ",$F15=" "),"Enter vessel info",IF(T($H15)&lt;&gt;"","Enter Activity",IF(OR($M15=0,$N15=0),"Enter Run Time",IF((VLOOKUP($F15,'VESSEL FACTORS'!$A$3:$O$5,AF$5,FALSE))="N/A","--",IF($G15=" ",IF(ISERROR(SEARCH("Aux",$E15,1)),($H15*VLOOKUP($F15,'VESSEL FACTORS'!$A$2:$O$5,AF$5,FALSE)*0.0000011023*$M15*$N15*0.82),($H15*VLOOKUP($F15,'VESSEL FACTORS'!$A$2:$O$5,AF$5,FALSE)*0.0000011023*$M15*$N15*1)),IF($G15&lt;21,($H15*VLOOKUP($F15,'VESSEL FACTORS'!$A$2:$O$5,AF$5,FALSE)*0.0000011023*$M15*$N15*VLOOKUP($G15,'VESSEL FACTORS'!$A$16:$L$36,AF$5,FALSE)),($H15*VLOOKUP($F15,'VESSEL FACTORS'!$A$3:$O$5,AF$5,FALSE)*0.0000011023*$M15*$N15*($G15/100))))))))</f>
        <v>Enter vessel info</v>
      </c>
      <c r="AG15" s="76" t="str">
        <f>IF(OR($D15=" ",$E15=" ",$F15=" "),"Enter vessel info",IF(T($H15)&lt;&gt;"","Enter Activity",IF(OR($M15=0,$N15=0),"Enter Run Time",IF((VLOOKUP($F15,'VESSEL FACTORS'!$A$3:$O$5,AG$5,FALSE))="N/A","--",IF($G15=" ",IF(ISERROR(SEARCH("Aux",$E15,1)),($H15*VLOOKUP($F15,'VESSEL FACTORS'!$A$2:$O$5,AG$5,FALSE)*0.0000011023*$M15*$N15*0.82),($H15*VLOOKUP($F15,'VESSEL FACTORS'!$A$2:$O$5,AG$5,FALSE)*0.0000011023*$M15*$N15*1)),IF($G15&lt;21,($H15*VLOOKUP($F15,'VESSEL FACTORS'!$A$2:$O$5,AG$5,FALSE)*0.0000011023*$M15*$N15*VLOOKUP($G15,'VESSEL FACTORS'!$A$16:$L$36,AG$5,FALSE)),($H15*VLOOKUP($F15,'VESSEL FACTORS'!$A$3:$O$5,AG$5,FALSE)*0.0000011023*$M15*$N15*($G15/100))))))))</f>
        <v>Enter vessel info</v>
      </c>
      <c r="AH15" s="76" t="str">
        <f>IF(OR($D15=" ",$E15=" ",$F15=" "),"Enter vessel info",IF(T($H15)&lt;&gt;"","Enter Activity",IF(OR($M15=0,$N15=0),"Enter Run Time",IF((VLOOKUP($F15,'VESSEL FACTORS'!$A$3:$O$5,AH$5,FALSE))="N/A","--",IF($G15=" ",IF(ISERROR(SEARCH("Aux",$E15,1)),($H15*VLOOKUP($F15,'VESSEL FACTORS'!$A$2:$O$5,AH$5,FALSE)*0.0000011023*$M15*$N15*0.82),($H15*VLOOKUP($F15,'VESSEL FACTORS'!$A$2:$O$5,AH$5,FALSE)*0.0000011023*$M15*$N15*1)),IF($G15&lt;21,($H15*VLOOKUP($F15,'VESSEL FACTORS'!$A$2:$O$5,AH$5,FALSE)*0.0000011023*$M15*$N15*VLOOKUP($G15,'VESSEL FACTORS'!$A$16:$L$36,AH$5,FALSE)),($H15*VLOOKUP($F15,'VESSEL FACTORS'!$A$3:$O$5,AH$5,FALSE)*0.0000011023*$M15*$N15*($G15/100))))))))</f>
        <v>Enter vessel info</v>
      </c>
      <c r="AI15" s="76" t="str">
        <f>IF(OR($D15=" ",$E15=" ",$F15=" "),"Enter vessel info",IF(T($H15)&lt;&gt;"","Enter Activity",IF(OR($M15=0,$N15=0),"Enter Run Time",IF((VLOOKUP($F15,'VESSEL FACTORS'!$A$3:$O$5,AI$5,FALSE))="N/A","--",IF($G15=" ",IF(ISERROR(SEARCH("Aux",$E15,1)),($H15*VLOOKUP($F15,'VESSEL FACTORS'!$A$2:$O$5,AI$5,FALSE)*0.0000011023*$M15*$N15*0.82),($H15*VLOOKUP($F15,'VESSEL FACTORS'!$A$2:$O$5,AI$5,FALSE)*0.0000011023*$M15*$N15*1)),IF($G15&lt;21,($H15*VLOOKUP($F15,'VESSEL FACTORS'!$A$2:$O$5,AI$5,FALSE)*0.0000011023*$M15*$N15*VLOOKUP($G15,'VESSEL FACTORS'!$A$16:$L$36,AI$5,FALSE)),($H15*VLOOKUP($F15,'VESSEL FACTORS'!$A$3:$O$5,AI$5,FALSE)*0.0000011023*$M15*$N15*($G15/100))))))))</f>
        <v>Enter vessel info</v>
      </c>
      <c r="AJ15" s="76" t="str">
        <f>IF(OR($D15=" ",$E15=" ",$F15=" "),"Enter vessel info",IF(T($H15)&lt;&gt;"","Enter Activity",IF(OR($M15=0,$N15=0),"Enter Run Time",IF((VLOOKUP($F15,'VESSEL FACTORS'!$A$3:$O$5,AJ$5,FALSE))="N/A","--",IF($G15=" ",IF(ISERROR(SEARCH("Aux",$E15,1)),($H15*VLOOKUP($F15,'VESSEL FACTORS'!$A$2:$O$5,AJ$5,FALSE)*0.0000011023*$M15*$N15*0.82),($H15*VLOOKUP($F15,'VESSEL FACTORS'!$A$2:$O$5,AJ$5,FALSE)*0.0000011023*$M15*$N15*1)),IF($G15&lt;21,($H15*VLOOKUP($F15,'VESSEL FACTORS'!$A$2:$O$5,AJ$5,FALSE)*0.0000011023*$M15*$N15*VLOOKUP($G15,'VESSEL FACTORS'!$A$16:$L$36,AJ$5,FALSE)),($H15*VLOOKUP($F15,'VESSEL FACTORS'!$A$3:$O$5,AJ$5,FALSE)*0.0000011023*$M15*$N15*($G15/100))))))))</f>
        <v>Enter vessel info</v>
      </c>
      <c r="AK15" s="76" t="str">
        <f>IF(OR($D15=" ",$E15=" ",$F15=" "),"Enter vessel info",IF(T($H15)&lt;&gt;"","Enter Activity",IF(OR($M15=0,$N15=0),"Enter Run Time",IF((VLOOKUP($F15,'VESSEL FACTORS'!$A$3:$O$5,AK$5,FALSE))="N/A","--",IF($G15=" ",IF(ISERROR(SEARCH("Aux",$E15,1)),($H15*VLOOKUP($F15,'VESSEL FACTORS'!$A$2:$O$5,AK$5,FALSE)*0.0000011023*$M15*$N15*0.82),($H15*VLOOKUP($F15,'VESSEL FACTORS'!$A$2:$O$5,AK$5,FALSE)*0.0000011023*$M15*$N15*1)),IF($G15&lt;21,($H15*VLOOKUP($F15,'VESSEL FACTORS'!$A$2:$O$5,AK$5,FALSE)*0.0000011023*$M15*$N15*VLOOKUP($G15,'VESSEL FACTORS'!$A$16:$L$36,AK$5,FALSE)),($H15*VLOOKUP($F15,'VESSEL FACTORS'!$A$3:$O$5,AK$5,FALSE)*0.0000011023*$M15*$N15*($G15/100))))))))</f>
        <v>Enter vessel info</v>
      </c>
      <c r="AL15" s="67" t="str">
        <f>IF(OR($D15=" ",$E15=" ",$F15=" "),"Enter vessel info",IF(T($H15)&lt;&gt;"","Enter Activity",IF(OR($M15=0,$N15=0),"Enter Run Time",IF((VLOOKUP($F15,'VESSEL FACTORS'!$A$3:$O$5,AL$5,FALSE))="N/A","--",IF($G15=" ",IF(ISERROR(SEARCH("Aux",$E15,1)),($H15*VLOOKUP($F15,'VESSEL FACTORS'!$A$2:$O$5,AL$5,FALSE)*0.0000011023*$M15*$N15*0.82),($H15*VLOOKUP($F15,'VESSEL FACTORS'!$A$2:$O$5,AL$5,FALSE)*0.0000011023*$M15*$N15*1)),IF($G15&lt;21,($H15*VLOOKUP($F15,'VESSEL FACTORS'!$A$2:$O$5,AL$5,FALSE)*0.0000011023*$M15*$N15*VLOOKUP($G15,'VESSEL FACTORS'!$A$16:$L$36,AL$5,FALSE)),($H15*VLOOKUP($F15,'VESSEL FACTORS'!$A$3:$O$5,AL$5,FALSE)*0.0000011023*$M15*$N15*($G15/100))))))))</f>
        <v>Enter vessel info</v>
      </c>
      <c r="AM15" s="74"/>
      <c r="AO15" s="74">
        <f>MONTH(EMISSIONS_1!P15)-MONTH(EMISSIONS_1!O15)+1</f>
        <v>1</v>
      </c>
      <c r="AP15" s="335">
        <f t="shared" si="12"/>
        <v>0</v>
      </c>
      <c r="AQ15" s="336">
        <f t="shared" si="0"/>
        <v>0</v>
      </c>
      <c r="AR15" s="336">
        <f t="shared" si="0"/>
        <v>0</v>
      </c>
      <c r="AS15" s="336">
        <f t="shared" si="0"/>
        <v>0</v>
      </c>
      <c r="AT15" s="336">
        <f t="shared" si="0"/>
        <v>0</v>
      </c>
      <c r="AU15" s="336">
        <f t="shared" si="0"/>
        <v>0</v>
      </c>
      <c r="AV15" s="336">
        <f t="shared" si="0"/>
        <v>0</v>
      </c>
      <c r="AW15" s="336">
        <f t="shared" si="0"/>
        <v>0</v>
      </c>
      <c r="AX15" s="336">
        <f t="shared" si="0"/>
        <v>0</v>
      </c>
      <c r="AY15" s="336">
        <f t="shared" si="0"/>
        <v>0</v>
      </c>
      <c r="AZ15" s="336">
        <f t="shared" si="0"/>
        <v>0</v>
      </c>
      <c r="BA15" s="337">
        <f t="shared" si="0"/>
        <v>0</v>
      </c>
      <c r="BB15" s="335">
        <f t="shared" si="1"/>
        <v>0</v>
      </c>
      <c r="BC15" s="336">
        <f t="shared" si="1"/>
        <v>0</v>
      </c>
      <c r="BD15" s="336">
        <f t="shared" si="1"/>
        <v>0</v>
      </c>
      <c r="BE15" s="336">
        <f t="shared" si="1"/>
        <v>0</v>
      </c>
      <c r="BF15" s="336">
        <f t="shared" si="1"/>
        <v>0</v>
      </c>
      <c r="BG15" s="336">
        <f t="shared" si="1"/>
        <v>0</v>
      </c>
      <c r="BH15" s="336">
        <f t="shared" si="1"/>
        <v>0</v>
      </c>
      <c r="BI15" s="336">
        <f t="shared" si="1"/>
        <v>0</v>
      </c>
      <c r="BJ15" s="336">
        <f t="shared" si="1"/>
        <v>0</v>
      </c>
      <c r="BK15" s="336">
        <f t="shared" si="1"/>
        <v>0</v>
      </c>
      <c r="BL15" s="336">
        <f t="shared" si="1"/>
        <v>0</v>
      </c>
      <c r="BM15" s="337">
        <f t="shared" si="1"/>
        <v>0</v>
      </c>
      <c r="BN15" s="335">
        <f t="shared" si="2"/>
        <v>0</v>
      </c>
      <c r="BO15" s="336">
        <f t="shared" si="2"/>
        <v>0</v>
      </c>
      <c r="BP15" s="336">
        <f t="shared" si="2"/>
        <v>0</v>
      </c>
      <c r="BQ15" s="336">
        <f t="shared" si="2"/>
        <v>0</v>
      </c>
      <c r="BR15" s="336">
        <f t="shared" si="2"/>
        <v>0</v>
      </c>
      <c r="BS15" s="336">
        <f t="shared" si="2"/>
        <v>0</v>
      </c>
      <c r="BT15" s="336">
        <f t="shared" si="2"/>
        <v>0</v>
      </c>
      <c r="BU15" s="336">
        <f t="shared" si="2"/>
        <v>0</v>
      </c>
      <c r="BV15" s="336">
        <f t="shared" si="2"/>
        <v>0</v>
      </c>
      <c r="BW15" s="336">
        <f t="shared" si="2"/>
        <v>0</v>
      </c>
      <c r="BX15" s="336">
        <f t="shared" si="2"/>
        <v>0</v>
      </c>
      <c r="BY15" s="337">
        <f t="shared" si="2"/>
        <v>0</v>
      </c>
      <c r="BZ15" s="335">
        <f t="shared" si="3"/>
        <v>0</v>
      </c>
      <c r="CA15" s="336">
        <f t="shared" si="3"/>
        <v>0</v>
      </c>
      <c r="CB15" s="336">
        <f t="shared" si="3"/>
        <v>0</v>
      </c>
      <c r="CC15" s="336">
        <f t="shared" si="3"/>
        <v>0</v>
      </c>
      <c r="CD15" s="336">
        <f t="shared" si="3"/>
        <v>0</v>
      </c>
      <c r="CE15" s="336">
        <f t="shared" si="3"/>
        <v>0</v>
      </c>
      <c r="CF15" s="336">
        <f t="shared" si="3"/>
        <v>0</v>
      </c>
      <c r="CG15" s="336">
        <f t="shared" si="3"/>
        <v>0</v>
      </c>
      <c r="CH15" s="336">
        <f t="shared" si="3"/>
        <v>0</v>
      </c>
      <c r="CI15" s="336">
        <f t="shared" si="3"/>
        <v>0</v>
      </c>
      <c r="CJ15" s="336">
        <f t="shared" si="3"/>
        <v>0</v>
      </c>
      <c r="CK15" s="337">
        <f t="shared" si="3"/>
        <v>0</v>
      </c>
      <c r="CL15" s="335">
        <f t="shared" si="4"/>
        <v>0</v>
      </c>
      <c r="CM15" s="336">
        <f t="shared" si="4"/>
        <v>0</v>
      </c>
      <c r="CN15" s="336">
        <f t="shared" si="4"/>
        <v>0</v>
      </c>
      <c r="CO15" s="336">
        <f t="shared" si="4"/>
        <v>0</v>
      </c>
      <c r="CP15" s="336">
        <f t="shared" si="4"/>
        <v>0</v>
      </c>
      <c r="CQ15" s="336">
        <f t="shared" si="4"/>
        <v>0</v>
      </c>
      <c r="CR15" s="336">
        <f t="shared" si="4"/>
        <v>0</v>
      </c>
      <c r="CS15" s="336">
        <f t="shared" si="4"/>
        <v>0</v>
      </c>
      <c r="CT15" s="336">
        <f t="shared" si="4"/>
        <v>0</v>
      </c>
      <c r="CU15" s="336">
        <f t="shared" si="4"/>
        <v>0</v>
      </c>
      <c r="CV15" s="336">
        <f t="shared" si="4"/>
        <v>0</v>
      </c>
      <c r="CW15" s="337">
        <f t="shared" si="4"/>
        <v>0</v>
      </c>
      <c r="CX15" s="335">
        <f t="shared" si="5"/>
        <v>0</v>
      </c>
      <c r="CY15" s="336">
        <f t="shared" si="5"/>
        <v>0</v>
      </c>
      <c r="CZ15" s="336">
        <f t="shared" si="5"/>
        <v>0</v>
      </c>
      <c r="DA15" s="336">
        <f t="shared" si="5"/>
        <v>0</v>
      </c>
      <c r="DB15" s="336">
        <f t="shared" si="5"/>
        <v>0</v>
      </c>
      <c r="DC15" s="336">
        <f t="shared" si="5"/>
        <v>0</v>
      </c>
      <c r="DD15" s="336">
        <f t="shared" si="5"/>
        <v>0</v>
      </c>
      <c r="DE15" s="336">
        <f t="shared" si="5"/>
        <v>0</v>
      </c>
      <c r="DF15" s="336">
        <f t="shared" si="5"/>
        <v>0</v>
      </c>
      <c r="DG15" s="336">
        <f t="shared" si="5"/>
        <v>0</v>
      </c>
      <c r="DH15" s="336">
        <f t="shared" si="5"/>
        <v>0</v>
      </c>
      <c r="DI15" s="337">
        <f t="shared" si="5"/>
        <v>0</v>
      </c>
      <c r="DJ15" s="335">
        <f t="shared" si="6"/>
        <v>0</v>
      </c>
      <c r="DK15" s="336">
        <f t="shared" si="6"/>
        <v>0</v>
      </c>
      <c r="DL15" s="336">
        <f t="shared" si="6"/>
        <v>0</v>
      </c>
      <c r="DM15" s="336">
        <f t="shared" si="6"/>
        <v>0</v>
      </c>
      <c r="DN15" s="336">
        <f t="shared" si="6"/>
        <v>0</v>
      </c>
      <c r="DO15" s="336">
        <f t="shared" si="6"/>
        <v>0</v>
      </c>
      <c r="DP15" s="336">
        <f t="shared" si="6"/>
        <v>0</v>
      </c>
      <c r="DQ15" s="336">
        <f t="shared" si="6"/>
        <v>0</v>
      </c>
      <c r="DR15" s="336">
        <f t="shared" si="6"/>
        <v>0</v>
      </c>
      <c r="DS15" s="336">
        <f t="shared" si="6"/>
        <v>0</v>
      </c>
      <c r="DT15" s="336">
        <f t="shared" si="6"/>
        <v>0</v>
      </c>
      <c r="DU15" s="337">
        <f t="shared" si="6"/>
        <v>0</v>
      </c>
      <c r="DV15" s="335">
        <f t="shared" si="7"/>
        <v>0</v>
      </c>
      <c r="DW15" s="336">
        <f t="shared" si="7"/>
        <v>0</v>
      </c>
      <c r="DX15" s="336">
        <f t="shared" si="7"/>
        <v>0</v>
      </c>
      <c r="DY15" s="336">
        <f t="shared" si="7"/>
        <v>0</v>
      </c>
      <c r="DZ15" s="336">
        <f t="shared" si="7"/>
        <v>0</v>
      </c>
      <c r="EA15" s="336">
        <f t="shared" si="7"/>
        <v>0</v>
      </c>
      <c r="EB15" s="336">
        <f t="shared" si="7"/>
        <v>0</v>
      </c>
      <c r="EC15" s="336">
        <f t="shared" si="7"/>
        <v>0</v>
      </c>
      <c r="ED15" s="336">
        <f t="shared" si="7"/>
        <v>0</v>
      </c>
      <c r="EE15" s="336">
        <f t="shared" si="7"/>
        <v>0</v>
      </c>
      <c r="EF15" s="336">
        <f t="shared" si="7"/>
        <v>0</v>
      </c>
      <c r="EG15" s="337">
        <f t="shared" si="7"/>
        <v>0</v>
      </c>
      <c r="EH15" s="335">
        <f t="shared" si="8"/>
        <v>0</v>
      </c>
      <c r="EI15" s="336">
        <f t="shared" si="8"/>
        <v>0</v>
      </c>
      <c r="EJ15" s="336">
        <f t="shared" si="8"/>
        <v>0</v>
      </c>
      <c r="EK15" s="336">
        <f t="shared" si="8"/>
        <v>0</v>
      </c>
      <c r="EL15" s="336">
        <f t="shared" si="8"/>
        <v>0</v>
      </c>
      <c r="EM15" s="336">
        <f t="shared" si="8"/>
        <v>0</v>
      </c>
      <c r="EN15" s="336">
        <f t="shared" si="8"/>
        <v>0</v>
      </c>
      <c r="EO15" s="336">
        <f t="shared" si="8"/>
        <v>0</v>
      </c>
      <c r="EP15" s="336">
        <f t="shared" si="8"/>
        <v>0</v>
      </c>
      <c r="EQ15" s="336">
        <f t="shared" si="8"/>
        <v>0</v>
      </c>
      <c r="ER15" s="336">
        <f t="shared" si="8"/>
        <v>0</v>
      </c>
      <c r="ES15" s="337">
        <f t="shared" si="8"/>
        <v>0</v>
      </c>
      <c r="ET15" s="335">
        <f t="shared" si="9"/>
        <v>0</v>
      </c>
      <c r="EU15" s="336">
        <f t="shared" si="9"/>
        <v>0</v>
      </c>
      <c r="EV15" s="336">
        <f t="shared" si="9"/>
        <v>0</v>
      </c>
      <c r="EW15" s="336">
        <f t="shared" si="9"/>
        <v>0</v>
      </c>
      <c r="EX15" s="336">
        <f t="shared" si="9"/>
        <v>0</v>
      </c>
      <c r="EY15" s="336">
        <f t="shared" si="9"/>
        <v>0</v>
      </c>
      <c r="EZ15" s="336">
        <f t="shared" si="9"/>
        <v>0</v>
      </c>
      <c r="FA15" s="336">
        <f t="shared" si="9"/>
        <v>0</v>
      </c>
      <c r="FB15" s="336">
        <f t="shared" si="9"/>
        <v>0</v>
      </c>
      <c r="FC15" s="336">
        <f t="shared" si="9"/>
        <v>0</v>
      </c>
      <c r="FD15" s="336">
        <f t="shared" si="9"/>
        <v>0</v>
      </c>
      <c r="FE15" s="337">
        <f t="shared" si="9"/>
        <v>0</v>
      </c>
      <c r="FF15" s="335">
        <f t="shared" si="10"/>
        <v>0</v>
      </c>
      <c r="FG15" s="336">
        <f t="shared" si="10"/>
        <v>0</v>
      </c>
      <c r="FH15" s="336">
        <f t="shared" si="10"/>
        <v>0</v>
      </c>
      <c r="FI15" s="336">
        <f t="shared" si="10"/>
        <v>0</v>
      </c>
      <c r="FJ15" s="336">
        <f t="shared" si="10"/>
        <v>0</v>
      </c>
      <c r="FK15" s="336">
        <f t="shared" si="10"/>
        <v>0</v>
      </c>
      <c r="FL15" s="336">
        <f t="shared" si="10"/>
        <v>0</v>
      </c>
      <c r="FM15" s="336">
        <f t="shared" si="10"/>
        <v>0</v>
      </c>
      <c r="FN15" s="336">
        <f t="shared" si="10"/>
        <v>0</v>
      </c>
      <c r="FO15" s="336">
        <f t="shared" si="10"/>
        <v>0</v>
      </c>
      <c r="FP15" s="336">
        <f t="shared" si="10"/>
        <v>0</v>
      </c>
      <c r="FQ15" s="337">
        <f t="shared" si="10"/>
        <v>0</v>
      </c>
    </row>
    <row r="16" spans="1:173" x14ac:dyDescent="0.2">
      <c r="A16" s="74" t="str">
        <f t="shared" si="21"/>
        <v xml:space="preserve"> - </v>
      </c>
      <c r="B16" s="112"/>
      <c r="C16" s="171" t="s">
        <v>306</v>
      </c>
      <c r="D16" s="366" t="str">
        <f>IF(ISBLANK(EMISSIONS_4!D16), " ", EMISSIONS_4!D16)</f>
        <v xml:space="preserve"> </v>
      </c>
      <c r="E16" s="366" t="str">
        <f>IF(ISBLANK(EMISSIONS_4!E16), " ", EMISSIONS_4!E16)</f>
        <v xml:space="preserve"> </v>
      </c>
      <c r="F16" s="366" t="str">
        <f>IF(ISBLANK(EMISSIONS_4!F16), " ", EMISSIONS_4!F16)</f>
        <v xml:space="preserve"> </v>
      </c>
      <c r="G16" s="367"/>
      <c r="H16" s="368"/>
      <c r="I16" s="33" t="s">
        <v>299</v>
      </c>
      <c r="J16" s="367"/>
      <c r="K16" s="33">
        <f t="shared" si="22"/>
        <v>1</v>
      </c>
      <c r="L16" s="33">
        <f t="shared" si="23"/>
        <v>0</v>
      </c>
      <c r="M16" s="367">
        <v>0</v>
      </c>
      <c r="N16" s="373">
        <v>0</v>
      </c>
      <c r="O16" s="299"/>
      <c r="P16" s="300"/>
      <c r="Q16" s="73" t="str">
        <f t="shared" si="13"/>
        <v>Enter vessel info</v>
      </c>
      <c r="R16" s="79" t="str">
        <f t="shared" si="14"/>
        <v>Enter vessel info</v>
      </c>
      <c r="S16" s="79" t="str">
        <f t="shared" si="15"/>
        <v>Enter vessel info</v>
      </c>
      <c r="T16" s="79" t="str">
        <f t="shared" si="16"/>
        <v>Enter vessel info</v>
      </c>
      <c r="U16" s="79" t="str">
        <f t="shared" si="17"/>
        <v>Enter vessel info</v>
      </c>
      <c r="V16" s="79" t="str">
        <f t="shared" si="18"/>
        <v>Enter vessel info</v>
      </c>
      <c r="W16" s="79" t="str">
        <f t="shared" si="19"/>
        <v>Enter vessel info</v>
      </c>
      <c r="X16" s="79" t="str">
        <f t="shared" si="20"/>
        <v>Enter vessel info</v>
      </c>
      <c r="Y16" s="78" t="s">
        <v>115</v>
      </c>
      <c r="Z16" s="79" t="s">
        <v>115</v>
      </c>
      <c r="AA16" s="82" t="s">
        <v>115</v>
      </c>
      <c r="AB16" s="76" t="str">
        <f>IF(OR($D16=" ",$E16=" ",$F16=" "),"Enter vessel info",IF(T($H16)&lt;&gt;"","Enter Activity",IF(OR($M16=0,$N16=0),"Enter Run Time",IF((VLOOKUP($F16,'VESSEL FACTORS'!$A$3:$O$5,AB$5,FALSE))="N/A","--",IF($G16=" ",IF(ISERROR(SEARCH("Aux",$E16,1)),($H16*VLOOKUP($F16,'VESSEL FACTORS'!$A$2:$O$5,AB$5,FALSE)*0.0000011023*$M16*$N16*0.82),($H16*VLOOKUP($F16,'VESSEL FACTORS'!$A$2:$O$5,AB$5,FALSE)*0.0000011023*$M16*$N16*1)),IF($G16&lt;21,($H16*VLOOKUP($F16,'VESSEL FACTORS'!$A$2:$O$5,AB$5,FALSE)*0.0000011023*$M16*$N16*VLOOKUP($G16,'VESSEL FACTORS'!$A$16:$L$36,AB$5,FALSE)),($H16*VLOOKUP($F16,'VESSEL FACTORS'!$A$3:$O$5,AB$5,FALSE)*0.0000011023*$M16*$N16*($G16/100))))))))</f>
        <v>Enter vessel info</v>
      </c>
      <c r="AC16" s="76" t="str">
        <f>IF(OR($D16=" ",$E16=" ",$F16=" "),"Enter vessel info",IF(T($H16)&lt;&gt;"","Enter Activity",IF(OR($M16=0,$N16=0),"Enter Run Time",IF((VLOOKUP($F16,'VESSEL FACTORS'!$A$3:$O$5,AC$5,FALSE))="N/A","--",IF($G16=" ",IF(ISERROR(SEARCH("Aux",$E16,1)),($H16*VLOOKUP($F16,'VESSEL FACTORS'!$A$2:$O$5,AC$5,FALSE)*0.0000011023*$M16*$N16*0.82),($H16*VLOOKUP($F16,'VESSEL FACTORS'!$A$2:$O$5,AC$5,FALSE)*0.0000011023*$M16*$N16*1)),IF($G16&lt;21,($H16*VLOOKUP($F16,'VESSEL FACTORS'!$A$2:$O$5,AC$5,FALSE)*0.0000011023*$M16*$N16*VLOOKUP($G16,'VESSEL FACTORS'!$A$16:$L$36,AC$5,FALSE)),($H16*VLOOKUP($F16,'VESSEL FACTORS'!$A$3:$O$5,AC$5,FALSE)*0.0000011023*$M16*$N16*($G16/100))))))))</f>
        <v>Enter vessel info</v>
      </c>
      <c r="AD16" s="76" t="str">
        <f>IF(OR($D16=" ",$E16=" ",$F16=" "),"Enter vessel info",IF(T($H16)&lt;&gt;"","Enter Activity",IF(OR($M16=0,$N16=0),"Enter Run Time",IF((VLOOKUP($F16,'VESSEL FACTORS'!$A$3:$O$5,AD$5,FALSE))="N/A","--",IF($G16=" ",IF(ISERROR(SEARCH("Aux",$E16,1)),($H16*VLOOKUP($F16,'VESSEL FACTORS'!$A$2:$O$5,AD$5,FALSE)*0.0000011023*$M16*$N16*0.82),($H16*VLOOKUP($F16,'VESSEL FACTORS'!$A$2:$O$5,AD$5,FALSE)*0.0000011023*$M16*$N16*1)),IF($G16&lt;21,($H16*VLOOKUP($F16,'VESSEL FACTORS'!$A$2:$O$5,AD$5,FALSE)*0.0000011023*$M16*$N16*VLOOKUP($G16,'VESSEL FACTORS'!$A$16:$L$36,AD$5,FALSE)),($H16*VLOOKUP($F16,'VESSEL FACTORS'!$A$3:$O$5,AD$5,FALSE)*0.0000011023*$M16*$N16*($G16/100))))))))</f>
        <v>Enter vessel info</v>
      </c>
      <c r="AE16" s="76" t="str">
        <f>IF(OR($D16=" ",$E16=" ",$F16=" "),"Enter vessel info",IF(T($H16)&lt;&gt;"","Enter Activity",IF(OR($M16=0,$N16=0),"Enter Run Time",IF((VLOOKUP($F16,'VESSEL FACTORS'!$A$3:$O$5,AE$5,FALSE))="N/A","--",IF($G16=" ",IF(ISERROR(SEARCH("Aux",$E16,1)),($H16*VLOOKUP($F16,'VESSEL FACTORS'!$A$2:$O$5,AE$5,FALSE)*0.0000011023*$M16*$N16*0.82),($H16*VLOOKUP($F16,'VESSEL FACTORS'!$A$2:$O$5,AE$5,FALSE)*0.0000011023*$M16*$N16*1)),IF($G16&lt;21,($H16*VLOOKUP($F16,'VESSEL FACTORS'!$A$2:$O$5,AE$5,FALSE)*0.0000011023*$M16*$N16*VLOOKUP($G16,'VESSEL FACTORS'!$A$16:$L$36,AE$5,FALSE)),($H16*VLOOKUP($F16,'VESSEL FACTORS'!$A$3:$O$5,AE$5,FALSE)*0.0000011023*$M16*$N16*($G16/100))))))))</f>
        <v>Enter vessel info</v>
      </c>
      <c r="AF16" s="76" t="str">
        <f>IF(OR($D16=" ",$E16=" ",$F16=" "),"Enter vessel info",IF(T($H16)&lt;&gt;"","Enter Activity",IF(OR($M16=0,$N16=0),"Enter Run Time",IF((VLOOKUP($F16,'VESSEL FACTORS'!$A$3:$O$5,AF$5,FALSE))="N/A","--",IF($G16=" ",IF(ISERROR(SEARCH("Aux",$E16,1)),($H16*VLOOKUP($F16,'VESSEL FACTORS'!$A$2:$O$5,AF$5,FALSE)*0.0000011023*$M16*$N16*0.82),($H16*VLOOKUP($F16,'VESSEL FACTORS'!$A$2:$O$5,AF$5,FALSE)*0.0000011023*$M16*$N16*1)),IF($G16&lt;21,($H16*VLOOKUP($F16,'VESSEL FACTORS'!$A$2:$O$5,AF$5,FALSE)*0.0000011023*$M16*$N16*VLOOKUP($G16,'VESSEL FACTORS'!$A$16:$L$36,AF$5,FALSE)),($H16*VLOOKUP($F16,'VESSEL FACTORS'!$A$3:$O$5,AF$5,FALSE)*0.0000011023*$M16*$N16*($G16/100))))))))</f>
        <v>Enter vessel info</v>
      </c>
      <c r="AG16" s="76" t="str">
        <f>IF(OR($D16=" ",$E16=" ",$F16=" "),"Enter vessel info",IF(T($H16)&lt;&gt;"","Enter Activity",IF(OR($M16=0,$N16=0),"Enter Run Time",IF((VLOOKUP($F16,'VESSEL FACTORS'!$A$3:$O$5,AG$5,FALSE))="N/A","--",IF($G16=" ",IF(ISERROR(SEARCH("Aux",$E16,1)),($H16*VLOOKUP($F16,'VESSEL FACTORS'!$A$2:$O$5,AG$5,FALSE)*0.0000011023*$M16*$N16*0.82),($H16*VLOOKUP($F16,'VESSEL FACTORS'!$A$2:$O$5,AG$5,FALSE)*0.0000011023*$M16*$N16*1)),IF($G16&lt;21,($H16*VLOOKUP($F16,'VESSEL FACTORS'!$A$2:$O$5,AG$5,FALSE)*0.0000011023*$M16*$N16*VLOOKUP($G16,'VESSEL FACTORS'!$A$16:$L$36,AG$5,FALSE)),($H16*VLOOKUP($F16,'VESSEL FACTORS'!$A$3:$O$5,AG$5,FALSE)*0.0000011023*$M16*$N16*($G16/100))))))))</f>
        <v>Enter vessel info</v>
      </c>
      <c r="AH16" s="76" t="str">
        <f>IF(OR($D16=" ",$E16=" ",$F16=" "),"Enter vessel info",IF(T($H16)&lt;&gt;"","Enter Activity",IF(OR($M16=0,$N16=0),"Enter Run Time",IF((VLOOKUP($F16,'VESSEL FACTORS'!$A$3:$O$5,AH$5,FALSE))="N/A","--",IF($G16=" ",IF(ISERROR(SEARCH("Aux",$E16,1)),($H16*VLOOKUP($F16,'VESSEL FACTORS'!$A$2:$O$5,AH$5,FALSE)*0.0000011023*$M16*$N16*0.82),($H16*VLOOKUP($F16,'VESSEL FACTORS'!$A$2:$O$5,AH$5,FALSE)*0.0000011023*$M16*$N16*1)),IF($G16&lt;21,($H16*VLOOKUP($F16,'VESSEL FACTORS'!$A$2:$O$5,AH$5,FALSE)*0.0000011023*$M16*$N16*VLOOKUP($G16,'VESSEL FACTORS'!$A$16:$L$36,AH$5,FALSE)),($H16*VLOOKUP($F16,'VESSEL FACTORS'!$A$3:$O$5,AH$5,FALSE)*0.0000011023*$M16*$N16*($G16/100))))))))</f>
        <v>Enter vessel info</v>
      </c>
      <c r="AI16" s="76" t="str">
        <f>IF(OR($D16=" ",$E16=" ",$F16=" "),"Enter vessel info",IF(T($H16)&lt;&gt;"","Enter Activity",IF(OR($M16=0,$N16=0),"Enter Run Time",IF((VLOOKUP($F16,'VESSEL FACTORS'!$A$3:$O$5,AI$5,FALSE))="N/A","--",IF($G16=" ",IF(ISERROR(SEARCH("Aux",$E16,1)),($H16*VLOOKUP($F16,'VESSEL FACTORS'!$A$2:$O$5,AI$5,FALSE)*0.0000011023*$M16*$N16*0.82),($H16*VLOOKUP($F16,'VESSEL FACTORS'!$A$2:$O$5,AI$5,FALSE)*0.0000011023*$M16*$N16*1)),IF($G16&lt;21,($H16*VLOOKUP($F16,'VESSEL FACTORS'!$A$2:$O$5,AI$5,FALSE)*0.0000011023*$M16*$N16*VLOOKUP($G16,'VESSEL FACTORS'!$A$16:$L$36,AI$5,FALSE)),($H16*VLOOKUP($F16,'VESSEL FACTORS'!$A$3:$O$5,AI$5,FALSE)*0.0000011023*$M16*$N16*($G16/100))))))))</f>
        <v>Enter vessel info</v>
      </c>
      <c r="AJ16" s="76" t="str">
        <f>IF(OR($D16=" ",$E16=" ",$F16=" "),"Enter vessel info",IF(T($H16)&lt;&gt;"","Enter Activity",IF(OR($M16=0,$N16=0),"Enter Run Time",IF((VLOOKUP($F16,'VESSEL FACTORS'!$A$3:$O$5,AJ$5,FALSE))="N/A","--",IF($G16=" ",IF(ISERROR(SEARCH("Aux",$E16,1)),($H16*VLOOKUP($F16,'VESSEL FACTORS'!$A$2:$O$5,AJ$5,FALSE)*0.0000011023*$M16*$N16*0.82),($H16*VLOOKUP($F16,'VESSEL FACTORS'!$A$2:$O$5,AJ$5,FALSE)*0.0000011023*$M16*$N16*1)),IF($G16&lt;21,($H16*VLOOKUP($F16,'VESSEL FACTORS'!$A$2:$O$5,AJ$5,FALSE)*0.0000011023*$M16*$N16*VLOOKUP($G16,'VESSEL FACTORS'!$A$16:$L$36,AJ$5,FALSE)),($H16*VLOOKUP($F16,'VESSEL FACTORS'!$A$3:$O$5,AJ$5,FALSE)*0.0000011023*$M16*$N16*($G16/100))))))))</f>
        <v>Enter vessel info</v>
      </c>
      <c r="AK16" s="76" t="str">
        <f>IF(OR($D16=" ",$E16=" ",$F16=" "),"Enter vessel info",IF(T($H16)&lt;&gt;"","Enter Activity",IF(OR($M16=0,$N16=0),"Enter Run Time",IF((VLOOKUP($F16,'VESSEL FACTORS'!$A$3:$O$5,AK$5,FALSE))="N/A","--",IF($G16=" ",IF(ISERROR(SEARCH("Aux",$E16,1)),($H16*VLOOKUP($F16,'VESSEL FACTORS'!$A$2:$O$5,AK$5,FALSE)*0.0000011023*$M16*$N16*0.82),($H16*VLOOKUP($F16,'VESSEL FACTORS'!$A$2:$O$5,AK$5,FALSE)*0.0000011023*$M16*$N16*1)),IF($G16&lt;21,($H16*VLOOKUP($F16,'VESSEL FACTORS'!$A$2:$O$5,AK$5,FALSE)*0.0000011023*$M16*$N16*VLOOKUP($G16,'VESSEL FACTORS'!$A$16:$L$36,AK$5,FALSE)),($H16*VLOOKUP($F16,'VESSEL FACTORS'!$A$3:$O$5,AK$5,FALSE)*0.0000011023*$M16*$N16*($G16/100))))))))</f>
        <v>Enter vessel info</v>
      </c>
      <c r="AL16" s="67" t="str">
        <f>IF(OR($D16=" ",$E16=" ",$F16=" "),"Enter vessel info",IF(T($H16)&lt;&gt;"","Enter Activity",IF(OR($M16=0,$N16=0),"Enter Run Time",IF((VLOOKUP($F16,'VESSEL FACTORS'!$A$3:$O$5,AL$5,FALSE))="N/A","--",IF($G16=" ",IF(ISERROR(SEARCH("Aux",$E16,1)),($H16*VLOOKUP($F16,'VESSEL FACTORS'!$A$2:$O$5,AL$5,FALSE)*0.0000011023*$M16*$N16*0.82),($H16*VLOOKUP($F16,'VESSEL FACTORS'!$A$2:$O$5,AL$5,FALSE)*0.0000011023*$M16*$N16*1)),IF($G16&lt;21,($H16*VLOOKUP($F16,'VESSEL FACTORS'!$A$2:$O$5,AL$5,FALSE)*0.0000011023*$M16*$N16*VLOOKUP($G16,'VESSEL FACTORS'!$A$16:$L$36,AL$5,FALSE)),($H16*VLOOKUP($F16,'VESSEL FACTORS'!$A$3:$O$5,AL$5,FALSE)*0.0000011023*$M16*$N16*($G16/100))))))))</f>
        <v>Enter vessel info</v>
      </c>
      <c r="AM16" s="74"/>
      <c r="AO16" s="74">
        <f>MONTH(EMISSIONS_1!P16)-MONTH(EMISSIONS_1!O16)+1</f>
        <v>1</v>
      </c>
      <c r="AP16" s="335">
        <f t="shared" si="12"/>
        <v>0</v>
      </c>
      <c r="AQ16" s="336">
        <f t="shared" si="0"/>
        <v>0</v>
      </c>
      <c r="AR16" s="336">
        <f t="shared" si="0"/>
        <v>0</v>
      </c>
      <c r="AS16" s="336">
        <f t="shared" si="0"/>
        <v>0</v>
      </c>
      <c r="AT16" s="336">
        <f t="shared" si="0"/>
        <v>0</v>
      </c>
      <c r="AU16" s="336">
        <f t="shared" si="0"/>
        <v>0</v>
      </c>
      <c r="AV16" s="336">
        <f t="shared" si="0"/>
        <v>0</v>
      </c>
      <c r="AW16" s="336">
        <f t="shared" si="0"/>
        <v>0</v>
      </c>
      <c r="AX16" s="336">
        <f t="shared" si="0"/>
        <v>0</v>
      </c>
      <c r="AY16" s="336">
        <f t="shared" si="0"/>
        <v>0</v>
      </c>
      <c r="AZ16" s="336">
        <f t="shared" si="0"/>
        <v>0</v>
      </c>
      <c r="BA16" s="337">
        <f t="shared" si="0"/>
        <v>0</v>
      </c>
      <c r="BB16" s="335">
        <f t="shared" si="1"/>
        <v>0</v>
      </c>
      <c r="BC16" s="336">
        <f t="shared" si="1"/>
        <v>0</v>
      </c>
      <c r="BD16" s="336">
        <f t="shared" si="1"/>
        <v>0</v>
      </c>
      <c r="BE16" s="336">
        <f t="shared" si="1"/>
        <v>0</v>
      </c>
      <c r="BF16" s="336">
        <f t="shared" si="1"/>
        <v>0</v>
      </c>
      <c r="BG16" s="336">
        <f t="shared" si="1"/>
        <v>0</v>
      </c>
      <c r="BH16" s="336">
        <f t="shared" si="1"/>
        <v>0</v>
      </c>
      <c r="BI16" s="336">
        <f t="shared" si="1"/>
        <v>0</v>
      </c>
      <c r="BJ16" s="336">
        <f t="shared" si="1"/>
        <v>0</v>
      </c>
      <c r="BK16" s="336">
        <f t="shared" si="1"/>
        <v>0</v>
      </c>
      <c r="BL16" s="336">
        <f t="shared" si="1"/>
        <v>0</v>
      </c>
      <c r="BM16" s="337">
        <f t="shared" si="1"/>
        <v>0</v>
      </c>
      <c r="BN16" s="335">
        <f t="shared" si="2"/>
        <v>0</v>
      </c>
      <c r="BO16" s="336">
        <f t="shared" si="2"/>
        <v>0</v>
      </c>
      <c r="BP16" s="336">
        <f t="shared" si="2"/>
        <v>0</v>
      </c>
      <c r="BQ16" s="336">
        <f t="shared" si="2"/>
        <v>0</v>
      </c>
      <c r="BR16" s="336">
        <f t="shared" si="2"/>
        <v>0</v>
      </c>
      <c r="BS16" s="336">
        <f t="shared" si="2"/>
        <v>0</v>
      </c>
      <c r="BT16" s="336">
        <f t="shared" si="2"/>
        <v>0</v>
      </c>
      <c r="BU16" s="336">
        <f t="shared" si="2"/>
        <v>0</v>
      </c>
      <c r="BV16" s="336">
        <f t="shared" si="2"/>
        <v>0</v>
      </c>
      <c r="BW16" s="336">
        <f t="shared" si="2"/>
        <v>0</v>
      </c>
      <c r="BX16" s="336">
        <f t="shared" si="2"/>
        <v>0</v>
      </c>
      <c r="BY16" s="337">
        <f t="shared" si="2"/>
        <v>0</v>
      </c>
      <c r="BZ16" s="335">
        <f t="shared" si="3"/>
        <v>0</v>
      </c>
      <c r="CA16" s="336">
        <f t="shared" si="3"/>
        <v>0</v>
      </c>
      <c r="CB16" s="336">
        <f t="shared" si="3"/>
        <v>0</v>
      </c>
      <c r="CC16" s="336">
        <f t="shared" si="3"/>
        <v>0</v>
      </c>
      <c r="CD16" s="336">
        <f t="shared" si="3"/>
        <v>0</v>
      </c>
      <c r="CE16" s="336">
        <f t="shared" si="3"/>
        <v>0</v>
      </c>
      <c r="CF16" s="336">
        <f t="shared" si="3"/>
        <v>0</v>
      </c>
      <c r="CG16" s="336">
        <f t="shared" si="3"/>
        <v>0</v>
      </c>
      <c r="CH16" s="336">
        <f t="shared" si="3"/>
        <v>0</v>
      </c>
      <c r="CI16" s="336">
        <f t="shared" si="3"/>
        <v>0</v>
      </c>
      <c r="CJ16" s="336">
        <f t="shared" si="3"/>
        <v>0</v>
      </c>
      <c r="CK16" s="337">
        <f t="shared" si="3"/>
        <v>0</v>
      </c>
      <c r="CL16" s="335">
        <f t="shared" si="4"/>
        <v>0</v>
      </c>
      <c r="CM16" s="336">
        <f t="shared" si="4"/>
        <v>0</v>
      </c>
      <c r="CN16" s="336">
        <f t="shared" si="4"/>
        <v>0</v>
      </c>
      <c r="CO16" s="336">
        <f t="shared" si="4"/>
        <v>0</v>
      </c>
      <c r="CP16" s="336">
        <f t="shared" si="4"/>
        <v>0</v>
      </c>
      <c r="CQ16" s="336">
        <f t="shared" si="4"/>
        <v>0</v>
      </c>
      <c r="CR16" s="336">
        <f t="shared" si="4"/>
        <v>0</v>
      </c>
      <c r="CS16" s="336">
        <f t="shared" si="4"/>
        <v>0</v>
      </c>
      <c r="CT16" s="336">
        <f t="shared" si="4"/>
        <v>0</v>
      </c>
      <c r="CU16" s="336">
        <f t="shared" si="4"/>
        <v>0</v>
      </c>
      <c r="CV16" s="336">
        <f t="shared" si="4"/>
        <v>0</v>
      </c>
      <c r="CW16" s="337">
        <f t="shared" si="4"/>
        <v>0</v>
      </c>
      <c r="CX16" s="335">
        <f t="shared" si="5"/>
        <v>0</v>
      </c>
      <c r="CY16" s="336">
        <f t="shared" si="5"/>
        <v>0</v>
      </c>
      <c r="CZ16" s="336">
        <f t="shared" si="5"/>
        <v>0</v>
      </c>
      <c r="DA16" s="336">
        <f t="shared" si="5"/>
        <v>0</v>
      </c>
      <c r="DB16" s="336">
        <f t="shared" si="5"/>
        <v>0</v>
      </c>
      <c r="DC16" s="336">
        <f t="shared" si="5"/>
        <v>0</v>
      </c>
      <c r="DD16" s="336">
        <f t="shared" si="5"/>
        <v>0</v>
      </c>
      <c r="DE16" s="336">
        <f t="shared" si="5"/>
        <v>0</v>
      </c>
      <c r="DF16" s="336">
        <f t="shared" si="5"/>
        <v>0</v>
      </c>
      <c r="DG16" s="336">
        <f t="shared" si="5"/>
        <v>0</v>
      </c>
      <c r="DH16" s="336">
        <f t="shared" si="5"/>
        <v>0</v>
      </c>
      <c r="DI16" s="337">
        <f t="shared" si="5"/>
        <v>0</v>
      </c>
      <c r="DJ16" s="335">
        <f t="shared" si="6"/>
        <v>0</v>
      </c>
      <c r="DK16" s="336">
        <f t="shared" si="6"/>
        <v>0</v>
      </c>
      <c r="DL16" s="336">
        <f t="shared" si="6"/>
        <v>0</v>
      </c>
      <c r="DM16" s="336">
        <f t="shared" si="6"/>
        <v>0</v>
      </c>
      <c r="DN16" s="336">
        <f t="shared" si="6"/>
        <v>0</v>
      </c>
      <c r="DO16" s="336">
        <f t="shared" si="6"/>
        <v>0</v>
      </c>
      <c r="DP16" s="336">
        <f t="shared" si="6"/>
        <v>0</v>
      </c>
      <c r="DQ16" s="336">
        <f t="shared" si="6"/>
        <v>0</v>
      </c>
      <c r="DR16" s="336">
        <f t="shared" si="6"/>
        <v>0</v>
      </c>
      <c r="DS16" s="336">
        <f t="shared" si="6"/>
        <v>0</v>
      </c>
      <c r="DT16" s="336">
        <f t="shared" si="6"/>
        <v>0</v>
      </c>
      <c r="DU16" s="337">
        <f t="shared" si="6"/>
        <v>0</v>
      </c>
      <c r="DV16" s="335">
        <f t="shared" si="7"/>
        <v>0</v>
      </c>
      <c r="DW16" s="336">
        <f t="shared" si="7"/>
        <v>0</v>
      </c>
      <c r="DX16" s="336">
        <f t="shared" si="7"/>
        <v>0</v>
      </c>
      <c r="DY16" s="336">
        <f t="shared" si="7"/>
        <v>0</v>
      </c>
      <c r="DZ16" s="336">
        <f t="shared" si="7"/>
        <v>0</v>
      </c>
      <c r="EA16" s="336">
        <f t="shared" si="7"/>
        <v>0</v>
      </c>
      <c r="EB16" s="336">
        <f t="shared" si="7"/>
        <v>0</v>
      </c>
      <c r="EC16" s="336">
        <f t="shared" si="7"/>
        <v>0</v>
      </c>
      <c r="ED16" s="336">
        <f t="shared" si="7"/>
        <v>0</v>
      </c>
      <c r="EE16" s="336">
        <f t="shared" si="7"/>
        <v>0</v>
      </c>
      <c r="EF16" s="336">
        <f t="shared" si="7"/>
        <v>0</v>
      </c>
      <c r="EG16" s="337">
        <f t="shared" si="7"/>
        <v>0</v>
      </c>
      <c r="EH16" s="335">
        <f t="shared" si="8"/>
        <v>0</v>
      </c>
      <c r="EI16" s="336">
        <f t="shared" si="8"/>
        <v>0</v>
      </c>
      <c r="EJ16" s="336">
        <f t="shared" si="8"/>
        <v>0</v>
      </c>
      <c r="EK16" s="336">
        <f t="shared" si="8"/>
        <v>0</v>
      </c>
      <c r="EL16" s="336">
        <f t="shared" si="8"/>
        <v>0</v>
      </c>
      <c r="EM16" s="336">
        <f t="shared" si="8"/>
        <v>0</v>
      </c>
      <c r="EN16" s="336">
        <f t="shared" si="8"/>
        <v>0</v>
      </c>
      <c r="EO16" s="336">
        <f t="shared" si="8"/>
        <v>0</v>
      </c>
      <c r="EP16" s="336">
        <f t="shared" si="8"/>
        <v>0</v>
      </c>
      <c r="EQ16" s="336">
        <f t="shared" si="8"/>
        <v>0</v>
      </c>
      <c r="ER16" s="336">
        <f t="shared" si="8"/>
        <v>0</v>
      </c>
      <c r="ES16" s="337">
        <f t="shared" si="8"/>
        <v>0</v>
      </c>
      <c r="ET16" s="335">
        <f t="shared" si="9"/>
        <v>0</v>
      </c>
      <c r="EU16" s="336">
        <f t="shared" si="9"/>
        <v>0</v>
      </c>
      <c r="EV16" s="336">
        <f t="shared" si="9"/>
        <v>0</v>
      </c>
      <c r="EW16" s="336">
        <f t="shared" si="9"/>
        <v>0</v>
      </c>
      <c r="EX16" s="336">
        <f t="shared" si="9"/>
        <v>0</v>
      </c>
      <c r="EY16" s="336">
        <f t="shared" si="9"/>
        <v>0</v>
      </c>
      <c r="EZ16" s="336">
        <f t="shared" si="9"/>
        <v>0</v>
      </c>
      <c r="FA16" s="336">
        <f t="shared" si="9"/>
        <v>0</v>
      </c>
      <c r="FB16" s="336">
        <f t="shared" si="9"/>
        <v>0</v>
      </c>
      <c r="FC16" s="336">
        <f t="shared" si="9"/>
        <v>0</v>
      </c>
      <c r="FD16" s="336">
        <f t="shared" si="9"/>
        <v>0</v>
      </c>
      <c r="FE16" s="337">
        <f t="shared" si="9"/>
        <v>0</v>
      </c>
      <c r="FF16" s="335">
        <f t="shared" si="10"/>
        <v>0</v>
      </c>
      <c r="FG16" s="336">
        <f t="shared" si="10"/>
        <v>0</v>
      </c>
      <c r="FH16" s="336">
        <f t="shared" si="10"/>
        <v>0</v>
      </c>
      <c r="FI16" s="336">
        <f t="shared" si="10"/>
        <v>0</v>
      </c>
      <c r="FJ16" s="336">
        <f t="shared" si="10"/>
        <v>0</v>
      </c>
      <c r="FK16" s="336">
        <f t="shared" si="10"/>
        <v>0</v>
      </c>
      <c r="FL16" s="336">
        <f t="shared" si="10"/>
        <v>0</v>
      </c>
      <c r="FM16" s="336">
        <f t="shared" si="10"/>
        <v>0</v>
      </c>
      <c r="FN16" s="336">
        <f t="shared" si="10"/>
        <v>0</v>
      </c>
      <c r="FO16" s="336">
        <f t="shared" si="10"/>
        <v>0</v>
      </c>
      <c r="FP16" s="336">
        <f t="shared" si="10"/>
        <v>0</v>
      </c>
      <c r="FQ16" s="337">
        <f t="shared" si="10"/>
        <v>0</v>
      </c>
    </row>
    <row r="17" spans="1:173" x14ac:dyDescent="0.2">
      <c r="A17" s="74" t="str">
        <f t="shared" si="21"/>
        <v xml:space="preserve"> - </v>
      </c>
      <c r="B17" s="112"/>
      <c r="C17" s="171" t="s">
        <v>306</v>
      </c>
      <c r="D17" s="366" t="str">
        <f>IF(ISBLANK(EMISSIONS_4!D17), " ", EMISSIONS_4!D17)</f>
        <v xml:space="preserve"> </v>
      </c>
      <c r="E17" s="366" t="str">
        <f>IF(ISBLANK(EMISSIONS_4!E17), " ", EMISSIONS_4!E17)</f>
        <v xml:space="preserve"> </v>
      </c>
      <c r="F17" s="366" t="str">
        <f>IF(ISBLANK(EMISSIONS_4!F17), " ", EMISSIONS_4!F17)</f>
        <v xml:space="preserve"> </v>
      </c>
      <c r="G17" s="367"/>
      <c r="H17" s="368"/>
      <c r="I17" s="33" t="s">
        <v>299</v>
      </c>
      <c r="J17" s="367"/>
      <c r="K17" s="33">
        <f t="shared" si="22"/>
        <v>1</v>
      </c>
      <c r="L17" s="33">
        <f t="shared" si="23"/>
        <v>0</v>
      </c>
      <c r="M17" s="367">
        <v>0</v>
      </c>
      <c r="N17" s="373">
        <v>0</v>
      </c>
      <c r="O17" s="299"/>
      <c r="P17" s="300"/>
      <c r="Q17" s="73" t="str">
        <f t="shared" si="13"/>
        <v>Enter vessel info</v>
      </c>
      <c r="R17" s="79" t="str">
        <f t="shared" si="14"/>
        <v>Enter vessel info</v>
      </c>
      <c r="S17" s="79" t="str">
        <f t="shared" si="15"/>
        <v>Enter vessel info</v>
      </c>
      <c r="T17" s="79" t="str">
        <f t="shared" si="16"/>
        <v>Enter vessel info</v>
      </c>
      <c r="U17" s="79" t="str">
        <f t="shared" si="17"/>
        <v>Enter vessel info</v>
      </c>
      <c r="V17" s="79" t="str">
        <f t="shared" si="18"/>
        <v>Enter vessel info</v>
      </c>
      <c r="W17" s="79" t="str">
        <f t="shared" si="19"/>
        <v>Enter vessel info</v>
      </c>
      <c r="X17" s="79" t="str">
        <f t="shared" si="20"/>
        <v>Enter vessel info</v>
      </c>
      <c r="Y17" s="78" t="s">
        <v>115</v>
      </c>
      <c r="Z17" s="79" t="s">
        <v>115</v>
      </c>
      <c r="AA17" s="82" t="s">
        <v>115</v>
      </c>
      <c r="AB17" s="76" t="str">
        <f>IF(OR($D17=" ",$E17=" ",$F17=" "),"Enter vessel info",IF(T($H17)&lt;&gt;"","Enter Activity",IF(OR($M17=0,$N17=0),"Enter Run Time",IF((VLOOKUP($F17,'VESSEL FACTORS'!$A$3:$O$5,AB$5,FALSE))="N/A","--",IF($G17=" ",IF(ISERROR(SEARCH("Aux",$E17,1)),($H17*VLOOKUP($F17,'VESSEL FACTORS'!$A$2:$O$5,AB$5,FALSE)*0.0000011023*$M17*$N17*0.82),($H17*VLOOKUP($F17,'VESSEL FACTORS'!$A$2:$O$5,AB$5,FALSE)*0.0000011023*$M17*$N17*1)),IF($G17&lt;21,($H17*VLOOKUP($F17,'VESSEL FACTORS'!$A$2:$O$5,AB$5,FALSE)*0.0000011023*$M17*$N17*VLOOKUP($G17,'VESSEL FACTORS'!$A$16:$L$36,AB$5,FALSE)),($H17*VLOOKUP($F17,'VESSEL FACTORS'!$A$3:$O$5,AB$5,FALSE)*0.0000011023*$M17*$N17*($G17/100))))))))</f>
        <v>Enter vessel info</v>
      </c>
      <c r="AC17" s="76" t="str">
        <f>IF(OR($D17=" ",$E17=" ",$F17=" "),"Enter vessel info",IF(T($H17)&lt;&gt;"","Enter Activity",IF(OR($M17=0,$N17=0),"Enter Run Time",IF((VLOOKUP($F17,'VESSEL FACTORS'!$A$3:$O$5,AC$5,FALSE))="N/A","--",IF($G17=" ",IF(ISERROR(SEARCH("Aux",$E17,1)),($H17*VLOOKUP($F17,'VESSEL FACTORS'!$A$2:$O$5,AC$5,FALSE)*0.0000011023*$M17*$N17*0.82),($H17*VLOOKUP($F17,'VESSEL FACTORS'!$A$2:$O$5,AC$5,FALSE)*0.0000011023*$M17*$N17*1)),IF($G17&lt;21,($H17*VLOOKUP($F17,'VESSEL FACTORS'!$A$2:$O$5,AC$5,FALSE)*0.0000011023*$M17*$N17*VLOOKUP($G17,'VESSEL FACTORS'!$A$16:$L$36,AC$5,FALSE)),($H17*VLOOKUP($F17,'VESSEL FACTORS'!$A$3:$O$5,AC$5,FALSE)*0.0000011023*$M17*$N17*($G17/100))))))))</f>
        <v>Enter vessel info</v>
      </c>
      <c r="AD17" s="76" t="str">
        <f>IF(OR($D17=" ",$E17=" ",$F17=" "),"Enter vessel info",IF(T($H17)&lt;&gt;"","Enter Activity",IF(OR($M17=0,$N17=0),"Enter Run Time",IF((VLOOKUP($F17,'VESSEL FACTORS'!$A$3:$O$5,AD$5,FALSE))="N/A","--",IF($G17=" ",IF(ISERROR(SEARCH("Aux",$E17,1)),($H17*VLOOKUP($F17,'VESSEL FACTORS'!$A$2:$O$5,AD$5,FALSE)*0.0000011023*$M17*$N17*0.82),($H17*VLOOKUP($F17,'VESSEL FACTORS'!$A$2:$O$5,AD$5,FALSE)*0.0000011023*$M17*$N17*1)),IF($G17&lt;21,($H17*VLOOKUP($F17,'VESSEL FACTORS'!$A$2:$O$5,AD$5,FALSE)*0.0000011023*$M17*$N17*VLOOKUP($G17,'VESSEL FACTORS'!$A$16:$L$36,AD$5,FALSE)),($H17*VLOOKUP($F17,'VESSEL FACTORS'!$A$3:$O$5,AD$5,FALSE)*0.0000011023*$M17*$N17*($G17/100))))))))</f>
        <v>Enter vessel info</v>
      </c>
      <c r="AE17" s="76" t="str">
        <f>IF(OR($D17=" ",$E17=" ",$F17=" "),"Enter vessel info",IF(T($H17)&lt;&gt;"","Enter Activity",IF(OR($M17=0,$N17=0),"Enter Run Time",IF((VLOOKUP($F17,'VESSEL FACTORS'!$A$3:$O$5,AE$5,FALSE))="N/A","--",IF($G17=" ",IF(ISERROR(SEARCH("Aux",$E17,1)),($H17*VLOOKUP($F17,'VESSEL FACTORS'!$A$2:$O$5,AE$5,FALSE)*0.0000011023*$M17*$N17*0.82),($H17*VLOOKUP($F17,'VESSEL FACTORS'!$A$2:$O$5,AE$5,FALSE)*0.0000011023*$M17*$N17*1)),IF($G17&lt;21,($H17*VLOOKUP($F17,'VESSEL FACTORS'!$A$2:$O$5,AE$5,FALSE)*0.0000011023*$M17*$N17*VLOOKUP($G17,'VESSEL FACTORS'!$A$16:$L$36,AE$5,FALSE)),($H17*VLOOKUP($F17,'VESSEL FACTORS'!$A$3:$O$5,AE$5,FALSE)*0.0000011023*$M17*$N17*($G17/100))))))))</f>
        <v>Enter vessel info</v>
      </c>
      <c r="AF17" s="76" t="str">
        <f>IF(OR($D17=" ",$E17=" ",$F17=" "),"Enter vessel info",IF(T($H17)&lt;&gt;"","Enter Activity",IF(OR($M17=0,$N17=0),"Enter Run Time",IF((VLOOKUP($F17,'VESSEL FACTORS'!$A$3:$O$5,AF$5,FALSE))="N/A","--",IF($G17=" ",IF(ISERROR(SEARCH("Aux",$E17,1)),($H17*VLOOKUP($F17,'VESSEL FACTORS'!$A$2:$O$5,AF$5,FALSE)*0.0000011023*$M17*$N17*0.82),($H17*VLOOKUP($F17,'VESSEL FACTORS'!$A$2:$O$5,AF$5,FALSE)*0.0000011023*$M17*$N17*1)),IF($G17&lt;21,($H17*VLOOKUP($F17,'VESSEL FACTORS'!$A$2:$O$5,AF$5,FALSE)*0.0000011023*$M17*$N17*VLOOKUP($G17,'VESSEL FACTORS'!$A$16:$L$36,AF$5,FALSE)),($H17*VLOOKUP($F17,'VESSEL FACTORS'!$A$3:$O$5,AF$5,FALSE)*0.0000011023*$M17*$N17*($G17/100))))))))</f>
        <v>Enter vessel info</v>
      </c>
      <c r="AG17" s="76" t="str">
        <f>IF(OR($D17=" ",$E17=" ",$F17=" "),"Enter vessel info",IF(T($H17)&lt;&gt;"","Enter Activity",IF(OR($M17=0,$N17=0),"Enter Run Time",IF((VLOOKUP($F17,'VESSEL FACTORS'!$A$3:$O$5,AG$5,FALSE))="N/A","--",IF($G17=" ",IF(ISERROR(SEARCH("Aux",$E17,1)),($H17*VLOOKUP($F17,'VESSEL FACTORS'!$A$2:$O$5,AG$5,FALSE)*0.0000011023*$M17*$N17*0.82),($H17*VLOOKUP($F17,'VESSEL FACTORS'!$A$2:$O$5,AG$5,FALSE)*0.0000011023*$M17*$N17*1)),IF($G17&lt;21,($H17*VLOOKUP($F17,'VESSEL FACTORS'!$A$2:$O$5,AG$5,FALSE)*0.0000011023*$M17*$N17*VLOOKUP($G17,'VESSEL FACTORS'!$A$16:$L$36,AG$5,FALSE)),($H17*VLOOKUP($F17,'VESSEL FACTORS'!$A$3:$O$5,AG$5,FALSE)*0.0000011023*$M17*$N17*($G17/100))))))))</f>
        <v>Enter vessel info</v>
      </c>
      <c r="AH17" s="76" t="str">
        <f>IF(OR($D17=" ",$E17=" ",$F17=" "),"Enter vessel info",IF(T($H17)&lt;&gt;"","Enter Activity",IF(OR($M17=0,$N17=0),"Enter Run Time",IF((VLOOKUP($F17,'VESSEL FACTORS'!$A$3:$O$5,AH$5,FALSE))="N/A","--",IF($G17=" ",IF(ISERROR(SEARCH("Aux",$E17,1)),($H17*VLOOKUP($F17,'VESSEL FACTORS'!$A$2:$O$5,AH$5,FALSE)*0.0000011023*$M17*$N17*0.82),($H17*VLOOKUP($F17,'VESSEL FACTORS'!$A$2:$O$5,AH$5,FALSE)*0.0000011023*$M17*$N17*1)),IF($G17&lt;21,($H17*VLOOKUP($F17,'VESSEL FACTORS'!$A$2:$O$5,AH$5,FALSE)*0.0000011023*$M17*$N17*VLOOKUP($G17,'VESSEL FACTORS'!$A$16:$L$36,AH$5,FALSE)),($H17*VLOOKUP($F17,'VESSEL FACTORS'!$A$3:$O$5,AH$5,FALSE)*0.0000011023*$M17*$N17*($G17/100))))))))</f>
        <v>Enter vessel info</v>
      </c>
      <c r="AI17" s="76" t="str">
        <f>IF(OR($D17=" ",$E17=" ",$F17=" "),"Enter vessel info",IF(T($H17)&lt;&gt;"","Enter Activity",IF(OR($M17=0,$N17=0),"Enter Run Time",IF((VLOOKUP($F17,'VESSEL FACTORS'!$A$3:$O$5,AI$5,FALSE))="N/A","--",IF($G17=" ",IF(ISERROR(SEARCH("Aux",$E17,1)),($H17*VLOOKUP($F17,'VESSEL FACTORS'!$A$2:$O$5,AI$5,FALSE)*0.0000011023*$M17*$N17*0.82),($H17*VLOOKUP($F17,'VESSEL FACTORS'!$A$2:$O$5,AI$5,FALSE)*0.0000011023*$M17*$N17*1)),IF($G17&lt;21,($H17*VLOOKUP($F17,'VESSEL FACTORS'!$A$2:$O$5,AI$5,FALSE)*0.0000011023*$M17*$N17*VLOOKUP($G17,'VESSEL FACTORS'!$A$16:$L$36,AI$5,FALSE)),($H17*VLOOKUP($F17,'VESSEL FACTORS'!$A$3:$O$5,AI$5,FALSE)*0.0000011023*$M17*$N17*($G17/100))))))))</f>
        <v>Enter vessel info</v>
      </c>
      <c r="AJ17" s="76" t="str">
        <f>IF(OR($D17=" ",$E17=" ",$F17=" "),"Enter vessel info",IF(T($H17)&lt;&gt;"","Enter Activity",IF(OR($M17=0,$N17=0),"Enter Run Time",IF((VLOOKUP($F17,'VESSEL FACTORS'!$A$3:$O$5,AJ$5,FALSE))="N/A","--",IF($G17=" ",IF(ISERROR(SEARCH("Aux",$E17,1)),($H17*VLOOKUP($F17,'VESSEL FACTORS'!$A$2:$O$5,AJ$5,FALSE)*0.0000011023*$M17*$N17*0.82),($H17*VLOOKUP($F17,'VESSEL FACTORS'!$A$2:$O$5,AJ$5,FALSE)*0.0000011023*$M17*$N17*1)),IF($G17&lt;21,($H17*VLOOKUP($F17,'VESSEL FACTORS'!$A$2:$O$5,AJ$5,FALSE)*0.0000011023*$M17*$N17*VLOOKUP($G17,'VESSEL FACTORS'!$A$16:$L$36,AJ$5,FALSE)),($H17*VLOOKUP($F17,'VESSEL FACTORS'!$A$3:$O$5,AJ$5,FALSE)*0.0000011023*$M17*$N17*($G17/100))))))))</f>
        <v>Enter vessel info</v>
      </c>
      <c r="AK17" s="76" t="str">
        <f>IF(OR($D17=" ",$E17=" ",$F17=" "),"Enter vessel info",IF(T($H17)&lt;&gt;"","Enter Activity",IF(OR($M17=0,$N17=0),"Enter Run Time",IF((VLOOKUP($F17,'VESSEL FACTORS'!$A$3:$O$5,AK$5,FALSE))="N/A","--",IF($G17=" ",IF(ISERROR(SEARCH("Aux",$E17,1)),($H17*VLOOKUP($F17,'VESSEL FACTORS'!$A$2:$O$5,AK$5,FALSE)*0.0000011023*$M17*$N17*0.82),($H17*VLOOKUP($F17,'VESSEL FACTORS'!$A$2:$O$5,AK$5,FALSE)*0.0000011023*$M17*$N17*1)),IF($G17&lt;21,($H17*VLOOKUP($F17,'VESSEL FACTORS'!$A$2:$O$5,AK$5,FALSE)*0.0000011023*$M17*$N17*VLOOKUP($G17,'VESSEL FACTORS'!$A$16:$L$36,AK$5,FALSE)),($H17*VLOOKUP($F17,'VESSEL FACTORS'!$A$3:$O$5,AK$5,FALSE)*0.0000011023*$M17*$N17*($G17/100))))))))</f>
        <v>Enter vessel info</v>
      </c>
      <c r="AL17" s="67" t="str">
        <f>IF(OR($D17=" ",$E17=" ",$F17=" "),"Enter vessel info",IF(T($H17)&lt;&gt;"","Enter Activity",IF(OR($M17=0,$N17=0),"Enter Run Time",IF((VLOOKUP($F17,'VESSEL FACTORS'!$A$3:$O$5,AL$5,FALSE))="N/A","--",IF($G17=" ",IF(ISERROR(SEARCH("Aux",$E17,1)),($H17*VLOOKUP($F17,'VESSEL FACTORS'!$A$2:$O$5,AL$5,FALSE)*0.0000011023*$M17*$N17*0.82),($H17*VLOOKUP($F17,'VESSEL FACTORS'!$A$2:$O$5,AL$5,FALSE)*0.0000011023*$M17*$N17*1)),IF($G17&lt;21,($H17*VLOOKUP($F17,'VESSEL FACTORS'!$A$2:$O$5,AL$5,FALSE)*0.0000011023*$M17*$N17*VLOOKUP($G17,'VESSEL FACTORS'!$A$16:$L$36,AL$5,FALSE)),($H17*VLOOKUP($F17,'VESSEL FACTORS'!$A$3:$O$5,AL$5,FALSE)*0.0000011023*$M17*$N17*($G17/100))))))))</f>
        <v>Enter vessel info</v>
      </c>
      <c r="AM17" s="74"/>
      <c r="AO17" s="74">
        <f>MONTH(EMISSIONS_1!P17)-MONTH(EMISSIONS_1!O17)+1</f>
        <v>1</v>
      </c>
      <c r="AP17" s="335">
        <f t="shared" si="12"/>
        <v>0</v>
      </c>
      <c r="AQ17" s="336">
        <f t="shared" si="0"/>
        <v>0</v>
      </c>
      <c r="AR17" s="336">
        <f t="shared" si="0"/>
        <v>0</v>
      </c>
      <c r="AS17" s="336">
        <f t="shared" si="0"/>
        <v>0</v>
      </c>
      <c r="AT17" s="336">
        <f t="shared" si="0"/>
        <v>0</v>
      </c>
      <c r="AU17" s="336">
        <f t="shared" si="0"/>
        <v>0</v>
      </c>
      <c r="AV17" s="336">
        <f t="shared" si="0"/>
        <v>0</v>
      </c>
      <c r="AW17" s="336">
        <f t="shared" si="0"/>
        <v>0</v>
      </c>
      <c r="AX17" s="336">
        <f t="shared" si="0"/>
        <v>0</v>
      </c>
      <c r="AY17" s="336">
        <f t="shared" si="0"/>
        <v>0</v>
      </c>
      <c r="AZ17" s="336">
        <f t="shared" si="0"/>
        <v>0</v>
      </c>
      <c r="BA17" s="337">
        <f t="shared" si="0"/>
        <v>0</v>
      </c>
      <c r="BB17" s="335">
        <f t="shared" ref="BB17:BM30" si="24">IF(T($AC17)="",IF((BB$6&gt;=MONTH($O17))*(BB$6&lt;=MONTH($P17)), $AC17/$AO17, 0),0)</f>
        <v>0</v>
      </c>
      <c r="BC17" s="336">
        <f t="shared" si="24"/>
        <v>0</v>
      </c>
      <c r="BD17" s="336">
        <f t="shared" si="24"/>
        <v>0</v>
      </c>
      <c r="BE17" s="336">
        <f t="shared" si="24"/>
        <v>0</v>
      </c>
      <c r="BF17" s="336">
        <f t="shared" si="24"/>
        <v>0</v>
      </c>
      <c r="BG17" s="336">
        <f t="shared" si="24"/>
        <v>0</v>
      </c>
      <c r="BH17" s="336">
        <f t="shared" si="24"/>
        <v>0</v>
      </c>
      <c r="BI17" s="336">
        <f t="shared" si="24"/>
        <v>0</v>
      </c>
      <c r="BJ17" s="336">
        <f t="shared" si="24"/>
        <v>0</v>
      </c>
      <c r="BK17" s="336">
        <f t="shared" si="24"/>
        <v>0</v>
      </c>
      <c r="BL17" s="336">
        <f t="shared" si="24"/>
        <v>0</v>
      </c>
      <c r="BM17" s="337">
        <f t="shared" si="24"/>
        <v>0</v>
      </c>
      <c r="BN17" s="335">
        <f t="shared" ref="BN17:BY30" si="25">IF(T($AD17)="",IF((BN$6&gt;=MONTH($O17))*(BN$6&lt;=MONTH($P17)), $AD17/$AO17, 0),0)</f>
        <v>0</v>
      </c>
      <c r="BO17" s="336">
        <f t="shared" si="25"/>
        <v>0</v>
      </c>
      <c r="BP17" s="336">
        <f t="shared" si="25"/>
        <v>0</v>
      </c>
      <c r="BQ17" s="336">
        <f t="shared" si="25"/>
        <v>0</v>
      </c>
      <c r="BR17" s="336">
        <f t="shared" si="25"/>
        <v>0</v>
      </c>
      <c r="BS17" s="336">
        <f t="shared" si="25"/>
        <v>0</v>
      </c>
      <c r="BT17" s="336">
        <f t="shared" si="25"/>
        <v>0</v>
      </c>
      <c r="BU17" s="336">
        <f t="shared" si="25"/>
        <v>0</v>
      </c>
      <c r="BV17" s="336">
        <f t="shared" si="25"/>
        <v>0</v>
      </c>
      <c r="BW17" s="336">
        <f t="shared" si="25"/>
        <v>0</v>
      </c>
      <c r="BX17" s="336">
        <f t="shared" si="25"/>
        <v>0</v>
      </c>
      <c r="BY17" s="337">
        <f t="shared" si="25"/>
        <v>0</v>
      </c>
      <c r="BZ17" s="335">
        <f t="shared" ref="BZ17:CK30" si="26">IF(T($AE17)="",IF((BZ$6&gt;=MONTH($O17))*(BZ$6&lt;=MONTH($P17)), $AE17/$AO17, 0),0)</f>
        <v>0</v>
      </c>
      <c r="CA17" s="336">
        <f t="shared" si="26"/>
        <v>0</v>
      </c>
      <c r="CB17" s="336">
        <f t="shared" si="26"/>
        <v>0</v>
      </c>
      <c r="CC17" s="336">
        <f t="shared" si="26"/>
        <v>0</v>
      </c>
      <c r="CD17" s="336">
        <f t="shared" si="26"/>
        <v>0</v>
      </c>
      <c r="CE17" s="336">
        <f t="shared" si="26"/>
        <v>0</v>
      </c>
      <c r="CF17" s="336">
        <f t="shared" si="26"/>
        <v>0</v>
      </c>
      <c r="CG17" s="336">
        <f t="shared" si="26"/>
        <v>0</v>
      </c>
      <c r="CH17" s="336">
        <f t="shared" si="26"/>
        <v>0</v>
      </c>
      <c r="CI17" s="336">
        <f t="shared" si="26"/>
        <v>0</v>
      </c>
      <c r="CJ17" s="336">
        <f t="shared" si="26"/>
        <v>0</v>
      </c>
      <c r="CK17" s="337">
        <f t="shared" si="26"/>
        <v>0</v>
      </c>
      <c r="CL17" s="335">
        <f t="shared" ref="CL17:CW30" si="27">IF(T($AF17)="",IF((CL$6&gt;=MONTH($O17))*(CL$6&lt;=MONTH($P17)), $AF17/$AO17, 0),0)</f>
        <v>0</v>
      </c>
      <c r="CM17" s="336">
        <f t="shared" si="27"/>
        <v>0</v>
      </c>
      <c r="CN17" s="336">
        <f t="shared" si="27"/>
        <v>0</v>
      </c>
      <c r="CO17" s="336">
        <f t="shared" si="27"/>
        <v>0</v>
      </c>
      <c r="CP17" s="336">
        <f t="shared" si="27"/>
        <v>0</v>
      </c>
      <c r="CQ17" s="336">
        <f t="shared" si="27"/>
        <v>0</v>
      </c>
      <c r="CR17" s="336">
        <f t="shared" si="27"/>
        <v>0</v>
      </c>
      <c r="CS17" s="336">
        <f t="shared" si="27"/>
        <v>0</v>
      </c>
      <c r="CT17" s="336">
        <f t="shared" si="27"/>
        <v>0</v>
      </c>
      <c r="CU17" s="336">
        <f t="shared" si="27"/>
        <v>0</v>
      </c>
      <c r="CV17" s="336">
        <f t="shared" si="27"/>
        <v>0</v>
      </c>
      <c r="CW17" s="337">
        <f t="shared" si="27"/>
        <v>0</v>
      </c>
      <c r="CX17" s="335">
        <f t="shared" ref="CX17:DI30" si="28">IF(T($AG17)="",IF((CX$6&gt;=MONTH($O17))*(CX$6&lt;=MONTH($P17)), $AG17/$AO17, 0),0)</f>
        <v>0</v>
      </c>
      <c r="CY17" s="336">
        <f t="shared" si="28"/>
        <v>0</v>
      </c>
      <c r="CZ17" s="336">
        <f t="shared" si="28"/>
        <v>0</v>
      </c>
      <c r="DA17" s="336">
        <f t="shared" si="28"/>
        <v>0</v>
      </c>
      <c r="DB17" s="336">
        <f t="shared" si="28"/>
        <v>0</v>
      </c>
      <c r="DC17" s="336">
        <f t="shared" si="28"/>
        <v>0</v>
      </c>
      <c r="DD17" s="336">
        <f t="shared" si="28"/>
        <v>0</v>
      </c>
      <c r="DE17" s="336">
        <f t="shared" si="28"/>
        <v>0</v>
      </c>
      <c r="DF17" s="336">
        <f t="shared" si="28"/>
        <v>0</v>
      </c>
      <c r="DG17" s="336">
        <f t="shared" si="28"/>
        <v>0</v>
      </c>
      <c r="DH17" s="336">
        <f t="shared" si="28"/>
        <v>0</v>
      </c>
      <c r="DI17" s="337">
        <f t="shared" si="28"/>
        <v>0</v>
      </c>
      <c r="DJ17" s="335">
        <f t="shared" ref="DJ17:DU30" si="29">IF(T($AH17)="",IF((DJ$6&gt;=MONTH($O17))*(DJ$6&lt;=MONTH($P17)), $AH17/$AO17, 0),0)</f>
        <v>0</v>
      </c>
      <c r="DK17" s="336">
        <f t="shared" si="29"/>
        <v>0</v>
      </c>
      <c r="DL17" s="336">
        <f t="shared" si="29"/>
        <v>0</v>
      </c>
      <c r="DM17" s="336">
        <f t="shared" si="29"/>
        <v>0</v>
      </c>
      <c r="DN17" s="336">
        <f t="shared" si="29"/>
        <v>0</v>
      </c>
      <c r="DO17" s="336">
        <f t="shared" si="29"/>
        <v>0</v>
      </c>
      <c r="DP17" s="336">
        <f t="shared" si="29"/>
        <v>0</v>
      </c>
      <c r="DQ17" s="336">
        <f t="shared" si="29"/>
        <v>0</v>
      </c>
      <c r="DR17" s="336">
        <f t="shared" si="29"/>
        <v>0</v>
      </c>
      <c r="DS17" s="336">
        <f t="shared" si="29"/>
        <v>0</v>
      </c>
      <c r="DT17" s="336">
        <f t="shared" si="29"/>
        <v>0</v>
      </c>
      <c r="DU17" s="337">
        <f t="shared" si="29"/>
        <v>0</v>
      </c>
      <c r="DV17" s="335">
        <f t="shared" ref="DV17:EG30" si="30">IF(T($AI17)="",IF((DV$6&gt;=MONTH($O17))*(DV$6&lt;=MONTH($P17)), $AI17/$AO17, 0),0)</f>
        <v>0</v>
      </c>
      <c r="DW17" s="336">
        <f t="shared" si="30"/>
        <v>0</v>
      </c>
      <c r="DX17" s="336">
        <f t="shared" si="30"/>
        <v>0</v>
      </c>
      <c r="DY17" s="336">
        <f t="shared" si="30"/>
        <v>0</v>
      </c>
      <c r="DZ17" s="336">
        <f t="shared" si="30"/>
        <v>0</v>
      </c>
      <c r="EA17" s="336">
        <f t="shared" si="30"/>
        <v>0</v>
      </c>
      <c r="EB17" s="336">
        <f t="shared" si="30"/>
        <v>0</v>
      </c>
      <c r="EC17" s="336">
        <f t="shared" si="30"/>
        <v>0</v>
      </c>
      <c r="ED17" s="336">
        <f t="shared" si="30"/>
        <v>0</v>
      </c>
      <c r="EE17" s="336">
        <f t="shared" si="30"/>
        <v>0</v>
      </c>
      <c r="EF17" s="336">
        <f t="shared" si="30"/>
        <v>0</v>
      </c>
      <c r="EG17" s="337">
        <f t="shared" si="30"/>
        <v>0</v>
      </c>
      <c r="EH17" s="335">
        <f t="shared" ref="EH17:ES30" si="31">IF(T($AJ17)="",IF((EH$6&gt;=MONTH($O17))*(EH$6&lt;=MONTH($P17)), $AJ17/$AO17, 0),0)</f>
        <v>0</v>
      </c>
      <c r="EI17" s="336">
        <f t="shared" si="31"/>
        <v>0</v>
      </c>
      <c r="EJ17" s="336">
        <f t="shared" si="31"/>
        <v>0</v>
      </c>
      <c r="EK17" s="336">
        <f t="shared" si="31"/>
        <v>0</v>
      </c>
      <c r="EL17" s="336">
        <f t="shared" si="31"/>
        <v>0</v>
      </c>
      <c r="EM17" s="336">
        <f t="shared" si="31"/>
        <v>0</v>
      </c>
      <c r="EN17" s="336">
        <f t="shared" si="31"/>
        <v>0</v>
      </c>
      <c r="EO17" s="336">
        <f t="shared" si="31"/>
        <v>0</v>
      </c>
      <c r="EP17" s="336">
        <f t="shared" si="31"/>
        <v>0</v>
      </c>
      <c r="EQ17" s="336">
        <f t="shared" si="31"/>
        <v>0</v>
      </c>
      <c r="ER17" s="336">
        <f t="shared" si="31"/>
        <v>0</v>
      </c>
      <c r="ES17" s="337">
        <f t="shared" si="31"/>
        <v>0</v>
      </c>
      <c r="ET17" s="335">
        <f t="shared" ref="ET17:FE30" si="32">IF(T($AK17)="",IF((ET$6&gt;=MONTH($O17))*(ET$6&lt;=MONTH($P17)), $AK17/$AO17, 0),0)</f>
        <v>0</v>
      </c>
      <c r="EU17" s="336">
        <f t="shared" si="32"/>
        <v>0</v>
      </c>
      <c r="EV17" s="336">
        <f t="shared" si="32"/>
        <v>0</v>
      </c>
      <c r="EW17" s="336">
        <f t="shared" si="32"/>
        <v>0</v>
      </c>
      <c r="EX17" s="336">
        <f t="shared" si="32"/>
        <v>0</v>
      </c>
      <c r="EY17" s="336">
        <f t="shared" si="32"/>
        <v>0</v>
      </c>
      <c r="EZ17" s="336">
        <f t="shared" si="32"/>
        <v>0</v>
      </c>
      <c r="FA17" s="336">
        <f t="shared" si="32"/>
        <v>0</v>
      </c>
      <c r="FB17" s="336">
        <f t="shared" si="32"/>
        <v>0</v>
      </c>
      <c r="FC17" s="336">
        <f t="shared" si="32"/>
        <v>0</v>
      </c>
      <c r="FD17" s="336">
        <f t="shared" si="32"/>
        <v>0</v>
      </c>
      <c r="FE17" s="337">
        <f t="shared" si="32"/>
        <v>0</v>
      </c>
      <c r="FF17" s="335">
        <f t="shared" ref="FF17:FQ30" si="33">IF(T($AL17)="",IF((FF$6&gt;=MONTH($O17))*(FF$6&lt;=MONTH($P17)), $AL17/$AO17, 0),0)</f>
        <v>0</v>
      </c>
      <c r="FG17" s="336">
        <f t="shared" si="33"/>
        <v>0</v>
      </c>
      <c r="FH17" s="336">
        <f t="shared" si="33"/>
        <v>0</v>
      </c>
      <c r="FI17" s="336">
        <f t="shared" si="33"/>
        <v>0</v>
      </c>
      <c r="FJ17" s="336">
        <f t="shared" si="33"/>
        <v>0</v>
      </c>
      <c r="FK17" s="336">
        <f t="shared" si="33"/>
        <v>0</v>
      </c>
      <c r="FL17" s="336">
        <f t="shared" si="33"/>
        <v>0</v>
      </c>
      <c r="FM17" s="336">
        <f t="shared" si="33"/>
        <v>0</v>
      </c>
      <c r="FN17" s="336">
        <f t="shared" si="33"/>
        <v>0</v>
      </c>
      <c r="FO17" s="336">
        <f t="shared" si="33"/>
        <v>0</v>
      </c>
      <c r="FP17" s="336">
        <f t="shared" si="33"/>
        <v>0</v>
      </c>
      <c r="FQ17" s="337">
        <f t="shared" si="33"/>
        <v>0</v>
      </c>
    </row>
    <row r="18" spans="1:173" x14ac:dyDescent="0.2">
      <c r="A18" s="74" t="str">
        <f t="shared" si="21"/>
        <v xml:space="preserve"> - </v>
      </c>
      <c r="B18" s="112"/>
      <c r="C18" s="171" t="s">
        <v>306</v>
      </c>
      <c r="D18" s="366" t="str">
        <f>IF(ISBLANK(EMISSIONS_4!D18), " ", EMISSIONS_4!D18)</f>
        <v xml:space="preserve"> </v>
      </c>
      <c r="E18" s="366" t="str">
        <f>IF(ISBLANK(EMISSIONS_4!E18), " ", EMISSIONS_4!E18)</f>
        <v xml:space="preserve"> </v>
      </c>
      <c r="F18" s="366" t="str">
        <f>IF(ISBLANK(EMISSIONS_4!F18), " ", EMISSIONS_4!F18)</f>
        <v xml:space="preserve"> </v>
      </c>
      <c r="G18" s="367"/>
      <c r="H18" s="368"/>
      <c r="I18" s="33" t="s">
        <v>299</v>
      </c>
      <c r="J18" s="367"/>
      <c r="K18" s="33">
        <f t="shared" si="22"/>
        <v>1</v>
      </c>
      <c r="L18" s="33">
        <f t="shared" si="23"/>
        <v>0</v>
      </c>
      <c r="M18" s="367">
        <v>0</v>
      </c>
      <c r="N18" s="373">
        <v>0</v>
      </c>
      <c r="O18" s="299"/>
      <c r="P18" s="300"/>
      <c r="Q18" s="73" t="str">
        <f t="shared" si="13"/>
        <v>Enter vessel info</v>
      </c>
      <c r="R18" s="79" t="str">
        <f t="shared" si="14"/>
        <v>Enter vessel info</v>
      </c>
      <c r="S18" s="79" t="str">
        <f t="shared" si="15"/>
        <v>Enter vessel info</v>
      </c>
      <c r="T18" s="79" t="str">
        <f t="shared" si="16"/>
        <v>Enter vessel info</v>
      </c>
      <c r="U18" s="79" t="str">
        <f t="shared" si="17"/>
        <v>Enter vessel info</v>
      </c>
      <c r="V18" s="79" t="str">
        <f t="shared" si="18"/>
        <v>Enter vessel info</v>
      </c>
      <c r="W18" s="79" t="str">
        <f t="shared" si="19"/>
        <v>Enter vessel info</v>
      </c>
      <c r="X18" s="79" t="str">
        <f t="shared" si="20"/>
        <v>Enter vessel info</v>
      </c>
      <c r="Y18" s="78" t="s">
        <v>115</v>
      </c>
      <c r="Z18" s="79" t="s">
        <v>115</v>
      </c>
      <c r="AA18" s="82" t="s">
        <v>115</v>
      </c>
      <c r="AB18" s="76" t="str">
        <f>IF(OR($D18=" ",$E18=" ",$F18=" "),"Enter vessel info",IF(T($H18)&lt;&gt;"","Enter Activity",IF(OR($M18=0,$N18=0),"Enter Run Time",IF((VLOOKUP($F18,'VESSEL FACTORS'!$A$3:$O$5,AB$5,FALSE))="N/A","--",IF($G18=" ",IF(ISERROR(SEARCH("Aux",$E18,1)),($H18*VLOOKUP($F18,'VESSEL FACTORS'!$A$2:$O$5,AB$5,FALSE)*0.0000011023*$M18*$N18*0.82),($H18*VLOOKUP($F18,'VESSEL FACTORS'!$A$2:$O$5,AB$5,FALSE)*0.0000011023*$M18*$N18*1)),IF($G18&lt;21,($H18*VLOOKUP($F18,'VESSEL FACTORS'!$A$2:$O$5,AB$5,FALSE)*0.0000011023*$M18*$N18*VLOOKUP($G18,'VESSEL FACTORS'!$A$16:$L$36,AB$5,FALSE)),($H18*VLOOKUP($F18,'VESSEL FACTORS'!$A$3:$O$5,AB$5,FALSE)*0.0000011023*$M18*$N18*($G18/100))))))))</f>
        <v>Enter vessel info</v>
      </c>
      <c r="AC18" s="76" t="str">
        <f>IF(OR($D18=" ",$E18=" ",$F18=" "),"Enter vessel info",IF(T($H18)&lt;&gt;"","Enter Activity",IF(OR($M18=0,$N18=0),"Enter Run Time",IF((VLOOKUP($F18,'VESSEL FACTORS'!$A$3:$O$5,AC$5,FALSE))="N/A","--",IF($G18=" ",IF(ISERROR(SEARCH("Aux",$E18,1)),($H18*VLOOKUP($F18,'VESSEL FACTORS'!$A$2:$O$5,AC$5,FALSE)*0.0000011023*$M18*$N18*0.82),($H18*VLOOKUP($F18,'VESSEL FACTORS'!$A$2:$O$5,AC$5,FALSE)*0.0000011023*$M18*$N18*1)),IF($G18&lt;21,($H18*VLOOKUP($F18,'VESSEL FACTORS'!$A$2:$O$5,AC$5,FALSE)*0.0000011023*$M18*$N18*VLOOKUP($G18,'VESSEL FACTORS'!$A$16:$L$36,AC$5,FALSE)),($H18*VLOOKUP($F18,'VESSEL FACTORS'!$A$3:$O$5,AC$5,FALSE)*0.0000011023*$M18*$N18*($G18/100))))))))</f>
        <v>Enter vessel info</v>
      </c>
      <c r="AD18" s="76" t="str">
        <f>IF(OR($D18=" ",$E18=" ",$F18=" "),"Enter vessel info",IF(T($H18)&lt;&gt;"","Enter Activity",IF(OR($M18=0,$N18=0),"Enter Run Time",IF((VLOOKUP($F18,'VESSEL FACTORS'!$A$3:$O$5,AD$5,FALSE))="N/A","--",IF($G18=" ",IF(ISERROR(SEARCH("Aux",$E18,1)),($H18*VLOOKUP($F18,'VESSEL FACTORS'!$A$2:$O$5,AD$5,FALSE)*0.0000011023*$M18*$N18*0.82),($H18*VLOOKUP($F18,'VESSEL FACTORS'!$A$2:$O$5,AD$5,FALSE)*0.0000011023*$M18*$N18*1)),IF($G18&lt;21,($H18*VLOOKUP($F18,'VESSEL FACTORS'!$A$2:$O$5,AD$5,FALSE)*0.0000011023*$M18*$N18*VLOOKUP($G18,'VESSEL FACTORS'!$A$16:$L$36,AD$5,FALSE)),($H18*VLOOKUP($F18,'VESSEL FACTORS'!$A$3:$O$5,AD$5,FALSE)*0.0000011023*$M18*$N18*($G18/100))))))))</f>
        <v>Enter vessel info</v>
      </c>
      <c r="AE18" s="76" t="str">
        <f>IF(OR($D18=" ",$E18=" ",$F18=" "),"Enter vessel info",IF(T($H18)&lt;&gt;"","Enter Activity",IF(OR($M18=0,$N18=0),"Enter Run Time",IF((VLOOKUP($F18,'VESSEL FACTORS'!$A$3:$O$5,AE$5,FALSE))="N/A","--",IF($G18=" ",IF(ISERROR(SEARCH("Aux",$E18,1)),($H18*VLOOKUP($F18,'VESSEL FACTORS'!$A$2:$O$5,AE$5,FALSE)*0.0000011023*$M18*$N18*0.82),($H18*VLOOKUP($F18,'VESSEL FACTORS'!$A$2:$O$5,AE$5,FALSE)*0.0000011023*$M18*$N18*1)),IF($G18&lt;21,($H18*VLOOKUP($F18,'VESSEL FACTORS'!$A$2:$O$5,AE$5,FALSE)*0.0000011023*$M18*$N18*VLOOKUP($G18,'VESSEL FACTORS'!$A$16:$L$36,AE$5,FALSE)),($H18*VLOOKUP($F18,'VESSEL FACTORS'!$A$3:$O$5,AE$5,FALSE)*0.0000011023*$M18*$N18*($G18/100))))))))</f>
        <v>Enter vessel info</v>
      </c>
      <c r="AF18" s="76" t="str">
        <f>IF(OR($D18=" ",$E18=" ",$F18=" "),"Enter vessel info",IF(T($H18)&lt;&gt;"","Enter Activity",IF(OR($M18=0,$N18=0),"Enter Run Time",IF((VLOOKUP($F18,'VESSEL FACTORS'!$A$3:$O$5,AF$5,FALSE))="N/A","--",IF($G18=" ",IF(ISERROR(SEARCH("Aux",$E18,1)),($H18*VLOOKUP($F18,'VESSEL FACTORS'!$A$2:$O$5,AF$5,FALSE)*0.0000011023*$M18*$N18*0.82),($H18*VLOOKUP($F18,'VESSEL FACTORS'!$A$2:$O$5,AF$5,FALSE)*0.0000011023*$M18*$N18*1)),IF($G18&lt;21,($H18*VLOOKUP($F18,'VESSEL FACTORS'!$A$2:$O$5,AF$5,FALSE)*0.0000011023*$M18*$N18*VLOOKUP($G18,'VESSEL FACTORS'!$A$16:$L$36,AF$5,FALSE)),($H18*VLOOKUP($F18,'VESSEL FACTORS'!$A$3:$O$5,AF$5,FALSE)*0.0000011023*$M18*$N18*($G18/100))))))))</f>
        <v>Enter vessel info</v>
      </c>
      <c r="AG18" s="76" t="str">
        <f>IF(OR($D18=" ",$E18=" ",$F18=" "),"Enter vessel info",IF(T($H18)&lt;&gt;"","Enter Activity",IF(OR($M18=0,$N18=0),"Enter Run Time",IF((VLOOKUP($F18,'VESSEL FACTORS'!$A$3:$O$5,AG$5,FALSE))="N/A","--",IF($G18=" ",IF(ISERROR(SEARCH("Aux",$E18,1)),($H18*VLOOKUP($F18,'VESSEL FACTORS'!$A$2:$O$5,AG$5,FALSE)*0.0000011023*$M18*$N18*0.82),($H18*VLOOKUP($F18,'VESSEL FACTORS'!$A$2:$O$5,AG$5,FALSE)*0.0000011023*$M18*$N18*1)),IF($G18&lt;21,($H18*VLOOKUP($F18,'VESSEL FACTORS'!$A$2:$O$5,AG$5,FALSE)*0.0000011023*$M18*$N18*VLOOKUP($G18,'VESSEL FACTORS'!$A$16:$L$36,AG$5,FALSE)),($H18*VLOOKUP($F18,'VESSEL FACTORS'!$A$3:$O$5,AG$5,FALSE)*0.0000011023*$M18*$N18*($G18/100))))))))</f>
        <v>Enter vessel info</v>
      </c>
      <c r="AH18" s="76" t="str">
        <f>IF(OR($D18=" ",$E18=" ",$F18=" "),"Enter vessel info",IF(T($H18)&lt;&gt;"","Enter Activity",IF(OR($M18=0,$N18=0),"Enter Run Time",IF((VLOOKUP($F18,'VESSEL FACTORS'!$A$3:$O$5,AH$5,FALSE))="N/A","--",IF($G18=" ",IF(ISERROR(SEARCH("Aux",$E18,1)),($H18*VLOOKUP($F18,'VESSEL FACTORS'!$A$2:$O$5,AH$5,FALSE)*0.0000011023*$M18*$N18*0.82),($H18*VLOOKUP($F18,'VESSEL FACTORS'!$A$2:$O$5,AH$5,FALSE)*0.0000011023*$M18*$N18*1)),IF($G18&lt;21,($H18*VLOOKUP($F18,'VESSEL FACTORS'!$A$2:$O$5,AH$5,FALSE)*0.0000011023*$M18*$N18*VLOOKUP($G18,'VESSEL FACTORS'!$A$16:$L$36,AH$5,FALSE)),($H18*VLOOKUP($F18,'VESSEL FACTORS'!$A$3:$O$5,AH$5,FALSE)*0.0000011023*$M18*$N18*($G18/100))))))))</f>
        <v>Enter vessel info</v>
      </c>
      <c r="AI18" s="76" t="str">
        <f>IF(OR($D18=" ",$E18=" ",$F18=" "),"Enter vessel info",IF(T($H18)&lt;&gt;"","Enter Activity",IF(OR($M18=0,$N18=0),"Enter Run Time",IF((VLOOKUP($F18,'VESSEL FACTORS'!$A$3:$O$5,AI$5,FALSE))="N/A","--",IF($G18=" ",IF(ISERROR(SEARCH("Aux",$E18,1)),($H18*VLOOKUP($F18,'VESSEL FACTORS'!$A$2:$O$5,AI$5,FALSE)*0.0000011023*$M18*$N18*0.82),($H18*VLOOKUP($F18,'VESSEL FACTORS'!$A$2:$O$5,AI$5,FALSE)*0.0000011023*$M18*$N18*1)),IF($G18&lt;21,($H18*VLOOKUP($F18,'VESSEL FACTORS'!$A$2:$O$5,AI$5,FALSE)*0.0000011023*$M18*$N18*VLOOKUP($G18,'VESSEL FACTORS'!$A$16:$L$36,AI$5,FALSE)),($H18*VLOOKUP($F18,'VESSEL FACTORS'!$A$3:$O$5,AI$5,FALSE)*0.0000011023*$M18*$N18*($G18/100))))))))</f>
        <v>Enter vessel info</v>
      </c>
      <c r="AJ18" s="76" t="str">
        <f>IF(OR($D18=" ",$E18=" ",$F18=" "),"Enter vessel info",IF(T($H18)&lt;&gt;"","Enter Activity",IF(OR($M18=0,$N18=0),"Enter Run Time",IF((VLOOKUP($F18,'VESSEL FACTORS'!$A$3:$O$5,AJ$5,FALSE))="N/A","--",IF($G18=" ",IF(ISERROR(SEARCH("Aux",$E18,1)),($H18*VLOOKUP($F18,'VESSEL FACTORS'!$A$2:$O$5,AJ$5,FALSE)*0.0000011023*$M18*$N18*0.82),($H18*VLOOKUP($F18,'VESSEL FACTORS'!$A$2:$O$5,AJ$5,FALSE)*0.0000011023*$M18*$N18*1)),IF($G18&lt;21,($H18*VLOOKUP($F18,'VESSEL FACTORS'!$A$2:$O$5,AJ$5,FALSE)*0.0000011023*$M18*$N18*VLOOKUP($G18,'VESSEL FACTORS'!$A$16:$L$36,AJ$5,FALSE)),($H18*VLOOKUP($F18,'VESSEL FACTORS'!$A$3:$O$5,AJ$5,FALSE)*0.0000011023*$M18*$N18*($G18/100))))))))</f>
        <v>Enter vessel info</v>
      </c>
      <c r="AK18" s="76" t="str">
        <f>IF(OR($D18=" ",$E18=" ",$F18=" "),"Enter vessel info",IF(T($H18)&lt;&gt;"","Enter Activity",IF(OR($M18=0,$N18=0),"Enter Run Time",IF((VLOOKUP($F18,'VESSEL FACTORS'!$A$3:$O$5,AK$5,FALSE))="N/A","--",IF($G18=" ",IF(ISERROR(SEARCH("Aux",$E18,1)),($H18*VLOOKUP($F18,'VESSEL FACTORS'!$A$2:$O$5,AK$5,FALSE)*0.0000011023*$M18*$N18*0.82),($H18*VLOOKUP($F18,'VESSEL FACTORS'!$A$2:$O$5,AK$5,FALSE)*0.0000011023*$M18*$N18*1)),IF($G18&lt;21,($H18*VLOOKUP($F18,'VESSEL FACTORS'!$A$2:$O$5,AK$5,FALSE)*0.0000011023*$M18*$N18*VLOOKUP($G18,'VESSEL FACTORS'!$A$16:$L$36,AK$5,FALSE)),($H18*VLOOKUP($F18,'VESSEL FACTORS'!$A$3:$O$5,AK$5,FALSE)*0.0000011023*$M18*$N18*($G18/100))))))))</f>
        <v>Enter vessel info</v>
      </c>
      <c r="AL18" s="67" t="str">
        <f>IF(OR($D18=" ",$E18=" ",$F18=" "),"Enter vessel info",IF(T($H18)&lt;&gt;"","Enter Activity",IF(OR($M18=0,$N18=0),"Enter Run Time",IF((VLOOKUP($F18,'VESSEL FACTORS'!$A$3:$O$5,AL$5,FALSE))="N/A","--",IF($G18=" ",IF(ISERROR(SEARCH("Aux",$E18,1)),($H18*VLOOKUP($F18,'VESSEL FACTORS'!$A$2:$O$5,AL$5,FALSE)*0.0000011023*$M18*$N18*0.82),($H18*VLOOKUP($F18,'VESSEL FACTORS'!$A$2:$O$5,AL$5,FALSE)*0.0000011023*$M18*$N18*1)),IF($G18&lt;21,($H18*VLOOKUP($F18,'VESSEL FACTORS'!$A$2:$O$5,AL$5,FALSE)*0.0000011023*$M18*$N18*VLOOKUP($G18,'VESSEL FACTORS'!$A$16:$L$36,AL$5,FALSE)),($H18*VLOOKUP($F18,'VESSEL FACTORS'!$A$3:$O$5,AL$5,FALSE)*0.0000011023*$M18*$N18*($G18/100))))))))</f>
        <v>Enter vessel info</v>
      </c>
      <c r="AM18" s="74"/>
      <c r="AO18" s="74">
        <f>MONTH(EMISSIONS_1!P18)-MONTH(EMISSIONS_1!O18)+1</f>
        <v>1</v>
      </c>
      <c r="AP18" s="335">
        <f t="shared" si="12"/>
        <v>0</v>
      </c>
      <c r="AQ18" s="336">
        <f t="shared" si="0"/>
        <v>0</v>
      </c>
      <c r="AR18" s="336">
        <f t="shared" si="0"/>
        <v>0</v>
      </c>
      <c r="AS18" s="336">
        <f t="shared" si="0"/>
        <v>0</v>
      </c>
      <c r="AT18" s="336">
        <f t="shared" si="0"/>
        <v>0</v>
      </c>
      <c r="AU18" s="336">
        <f t="shared" si="0"/>
        <v>0</v>
      </c>
      <c r="AV18" s="336">
        <f t="shared" si="0"/>
        <v>0</v>
      </c>
      <c r="AW18" s="336">
        <f t="shared" si="0"/>
        <v>0</v>
      </c>
      <c r="AX18" s="336">
        <f t="shared" si="0"/>
        <v>0</v>
      </c>
      <c r="AY18" s="336">
        <f t="shared" si="0"/>
        <v>0</v>
      </c>
      <c r="AZ18" s="336">
        <f t="shared" si="0"/>
        <v>0</v>
      </c>
      <c r="BA18" s="337">
        <f t="shared" si="0"/>
        <v>0</v>
      </c>
      <c r="BB18" s="335">
        <f t="shared" si="24"/>
        <v>0</v>
      </c>
      <c r="BC18" s="336">
        <f t="shared" si="24"/>
        <v>0</v>
      </c>
      <c r="BD18" s="336">
        <f t="shared" si="24"/>
        <v>0</v>
      </c>
      <c r="BE18" s="336">
        <f t="shared" si="24"/>
        <v>0</v>
      </c>
      <c r="BF18" s="336">
        <f t="shared" si="24"/>
        <v>0</v>
      </c>
      <c r="BG18" s="336">
        <f t="shared" si="24"/>
        <v>0</v>
      </c>
      <c r="BH18" s="336">
        <f t="shared" si="24"/>
        <v>0</v>
      </c>
      <c r="BI18" s="336">
        <f t="shared" si="24"/>
        <v>0</v>
      </c>
      <c r="BJ18" s="336">
        <f t="shared" si="24"/>
        <v>0</v>
      </c>
      <c r="BK18" s="336">
        <f t="shared" si="24"/>
        <v>0</v>
      </c>
      <c r="BL18" s="336">
        <f t="shared" si="24"/>
        <v>0</v>
      </c>
      <c r="BM18" s="337">
        <f t="shared" si="24"/>
        <v>0</v>
      </c>
      <c r="BN18" s="335">
        <f t="shared" si="25"/>
        <v>0</v>
      </c>
      <c r="BO18" s="336">
        <f t="shared" si="25"/>
        <v>0</v>
      </c>
      <c r="BP18" s="336">
        <f t="shared" si="25"/>
        <v>0</v>
      </c>
      <c r="BQ18" s="336">
        <f t="shared" si="25"/>
        <v>0</v>
      </c>
      <c r="BR18" s="336">
        <f t="shared" si="25"/>
        <v>0</v>
      </c>
      <c r="BS18" s="336">
        <f t="shared" si="25"/>
        <v>0</v>
      </c>
      <c r="BT18" s="336">
        <f t="shared" si="25"/>
        <v>0</v>
      </c>
      <c r="BU18" s="336">
        <f t="shared" si="25"/>
        <v>0</v>
      </c>
      <c r="BV18" s="336">
        <f t="shared" si="25"/>
        <v>0</v>
      </c>
      <c r="BW18" s="336">
        <f t="shared" si="25"/>
        <v>0</v>
      </c>
      <c r="BX18" s="336">
        <f t="shared" si="25"/>
        <v>0</v>
      </c>
      <c r="BY18" s="337">
        <f t="shared" si="25"/>
        <v>0</v>
      </c>
      <c r="BZ18" s="335">
        <f t="shared" si="26"/>
        <v>0</v>
      </c>
      <c r="CA18" s="336">
        <f t="shared" si="26"/>
        <v>0</v>
      </c>
      <c r="CB18" s="336">
        <f t="shared" si="26"/>
        <v>0</v>
      </c>
      <c r="CC18" s="336">
        <f t="shared" si="26"/>
        <v>0</v>
      </c>
      <c r="CD18" s="336">
        <f t="shared" si="26"/>
        <v>0</v>
      </c>
      <c r="CE18" s="336">
        <f t="shared" si="26"/>
        <v>0</v>
      </c>
      <c r="CF18" s="336">
        <f t="shared" si="26"/>
        <v>0</v>
      </c>
      <c r="CG18" s="336">
        <f t="shared" si="26"/>
        <v>0</v>
      </c>
      <c r="CH18" s="336">
        <f t="shared" si="26"/>
        <v>0</v>
      </c>
      <c r="CI18" s="336">
        <f t="shared" si="26"/>
        <v>0</v>
      </c>
      <c r="CJ18" s="336">
        <f t="shared" si="26"/>
        <v>0</v>
      </c>
      <c r="CK18" s="337">
        <f t="shared" si="26"/>
        <v>0</v>
      </c>
      <c r="CL18" s="335">
        <f t="shared" si="27"/>
        <v>0</v>
      </c>
      <c r="CM18" s="336">
        <f t="shared" si="27"/>
        <v>0</v>
      </c>
      <c r="CN18" s="336">
        <f t="shared" si="27"/>
        <v>0</v>
      </c>
      <c r="CO18" s="336">
        <f t="shared" si="27"/>
        <v>0</v>
      </c>
      <c r="CP18" s="336">
        <f t="shared" si="27"/>
        <v>0</v>
      </c>
      <c r="CQ18" s="336">
        <f t="shared" si="27"/>
        <v>0</v>
      </c>
      <c r="CR18" s="336">
        <f t="shared" si="27"/>
        <v>0</v>
      </c>
      <c r="CS18" s="336">
        <f t="shared" si="27"/>
        <v>0</v>
      </c>
      <c r="CT18" s="336">
        <f t="shared" si="27"/>
        <v>0</v>
      </c>
      <c r="CU18" s="336">
        <f t="shared" si="27"/>
        <v>0</v>
      </c>
      <c r="CV18" s="336">
        <f t="shared" si="27"/>
        <v>0</v>
      </c>
      <c r="CW18" s="337">
        <f t="shared" si="27"/>
        <v>0</v>
      </c>
      <c r="CX18" s="335">
        <f t="shared" si="28"/>
        <v>0</v>
      </c>
      <c r="CY18" s="336">
        <f t="shared" si="28"/>
        <v>0</v>
      </c>
      <c r="CZ18" s="336">
        <f t="shared" si="28"/>
        <v>0</v>
      </c>
      <c r="DA18" s="336">
        <f t="shared" si="28"/>
        <v>0</v>
      </c>
      <c r="DB18" s="336">
        <f t="shared" si="28"/>
        <v>0</v>
      </c>
      <c r="DC18" s="336">
        <f t="shared" si="28"/>
        <v>0</v>
      </c>
      <c r="DD18" s="336">
        <f t="shared" si="28"/>
        <v>0</v>
      </c>
      <c r="DE18" s="336">
        <f t="shared" si="28"/>
        <v>0</v>
      </c>
      <c r="DF18" s="336">
        <f t="shared" si="28"/>
        <v>0</v>
      </c>
      <c r="DG18" s="336">
        <f t="shared" si="28"/>
        <v>0</v>
      </c>
      <c r="DH18" s="336">
        <f t="shared" si="28"/>
        <v>0</v>
      </c>
      <c r="DI18" s="337">
        <f t="shared" si="28"/>
        <v>0</v>
      </c>
      <c r="DJ18" s="335">
        <f t="shared" si="29"/>
        <v>0</v>
      </c>
      <c r="DK18" s="336">
        <f t="shared" si="29"/>
        <v>0</v>
      </c>
      <c r="DL18" s="336">
        <f t="shared" si="29"/>
        <v>0</v>
      </c>
      <c r="DM18" s="336">
        <f t="shared" si="29"/>
        <v>0</v>
      </c>
      <c r="DN18" s="336">
        <f t="shared" si="29"/>
        <v>0</v>
      </c>
      <c r="DO18" s="336">
        <f t="shared" si="29"/>
        <v>0</v>
      </c>
      <c r="DP18" s="336">
        <f t="shared" si="29"/>
        <v>0</v>
      </c>
      <c r="DQ18" s="336">
        <f t="shared" si="29"/>
        <v>0</v>
      </c>
      <c r="DR18" s="336">
        <f t="shared" si="29"/>
        <v>0</v>
      </c>
      <c r="DS18" s="336">
        <f t="shared" si="29"/>
        <v>0</v>
      </c>
      <c r="DT18" s="336">
        <f t="shared" si="29"/>
        <v>0</v>
      </c>
      <c r="DU18" s="337">
        <f t="shared" si="29"/>
        <v>0</v>
      </c>
      <c r="DV18" s="335">
        <f t="shared" si="30"/>
        <v>0</v>
      </c>
      <c r="DW18" s="336">
        <f t="shared" si="30"/>
        <v>0</v>
      </c>
      <c r="DX18" s="336">
        <f t="shared" si="30"/>
        <v>0</v>
      </c>
      <c r="DY18" s="336">
        <f t="shared" si="30"/>
        <v>0</v>
      </c>
      <c r="DZ18" s="336">
        <f t="shared" si="30"/>
        <v>0</v>
      </c>
      <c r="EA18" s="336">
        <f t="shared" si="30"/>
        <v>0</v>
      </c>
      <c r="EB18" s="336">
        <f t="shared" si="30"/>
        <v>0</v>
      </c>
      <c r="EC18" s="336">
        <f t="shared" si="30"/>
        <v>0</v>
      </c>
      <c r="ED18" s="336">
        <f t="shared" si="30"/>
        <v>0</v>
      </c>
      <c r="EE18" s="336">
        <f t="shared" si="30"/>
        <v>0</v>
      </c>
      <c r="EF18" s="336">
        <f t="shared" si="30"/>
        <v>0</v>
      </c>
      <c r="EG18" s="337">
        <f t="shared" si="30"/>
        <v>0</v>
      </c>
      <c r="EH18" s="335">
        <f t="shared" si="31"/>
        <v>0</v>
      </c>
      <c r="EI18" s="336">
        <f t="shared" si="31"/>
        <v>0</v>
      </c>
      <c r="EJ18" s="336">
        <f t="shared" si="31"/>
        <v>0</v>
      </c>
      <c r="EK18" s="336">
        <f t="shared" si="31"/>
        <v>0</v>
      </c>
      <c r="EL18" s="336">
        <f t="shared" si="31"/>
        <v>0</v>
      </c>
      <c r="EM18" s="336">
        <f t="shared" si="31"/>
        <v>0</v>
      </c>
      <c r="EN18" s="336">
        <f t="shared" si="31"/>
        <v>0</v>
      </c>
      <c r="EO18" s="336">
        <f t="shared" si="31"/>
        <v>0</v>
      </c>
      <c r="EP18" s="336">
        <f t="shared" si="31"/>
        <v>0</v>
      </c>
      <c r="EQ18" s="336">
        <f t="shared" si="31"/>
        <v>0</v>
      </c>
      <c r="ER18" s="336">
        <f t="shared" si="31"/>
        <v>0</v>
      </c>
      <c r="ES18" s="337">
        <f t="shared" si="31"/>
        <v>0</v>
      </c>
      <c r="ET18" s="335">
        <f t="shared" si="32"/>
        <v>0</v>
      </c>
      <c r="EU18" s="336">
        <f t="shared" si="32"/>
        <v>0</v>
      </c>
      <c r="EV18" s="336">
        <f t="shared" si="32"/>
        <v>0</v>
      </c>
      <c r="EW18" s="336">
        <f t="shared" si="32"/>
        <v>0</v>
      </c>
      <c r="EX18" s="336">
        <f t="shared" si="32"/>
        <v>0</v>
      </c>
      <c r="EY18" s="336">
        <f t="shared" si="32"/>
        <v>0</v>
      </c>
      <c r="EZ18" s="336">
        <f t="shared" si="32"/>
        <v>0</v>
      </c>
      <c r="FA18" s="336">
        <f t="shared" si="32"/>
        <v>0</v>
      </c>
      <c r="FB18" s="336">
        <f t="shared" si="32"/>
        <v>0</v>
      </c>
      <c r="FC18" s="336">
        <f t="shared" si="32"/>
        <v>0</v>
      </c>
      <c r="FD18" s="336">
        <f t="shared" si="32"/>
        <v>0</v>
      </c>
      <c r="FE18" s="337">
        <f t="shared" si="32"/>
        <v>0</v>
      </c>
      <c r="FF18" s="335">
        <f t="shared" si="33"/>
        <v>0</v>
      </c>
      <c r="FG18" s="336">
        <f t="shared" si="33"/>
        <v>0</v>
      </c>
      <c r="FH18" s="336">
        <f t="shared" si="33"/>
        <v>0</v>
      </c>
      <c r="FI18" s="336">
        <f t="shared" si="33"/>
        <v>0</v>
      </c>
      <c r="FJ18" s="336">
        <f t="shared" si="33"/>
        <v>0</v>
      </c>
      <c r="FK18" s="336">
        <f t="shared" si="33"/>
        <v>0</v>
      </c>
      <c r="FL18" s="336">
        <f t="shared" si="33"/>
        <v>0</v>
      </c>
      <c r="FM18" s="336">
        <f t="shared" si="33"/>
        <v>0</v>
      </c>
      <c r="FN18" s="336">
        <f t="shared" si="33"/>
        <v>0</v>
      </c>
      <c r="FO18" s="336">
        <f t="shared" si="33"/>
        <v>0</v>
      </c>
      <c r="FP18" s="336">
        <f t="shared" si="33"/>
        <v>0</v>
      </c>
      <c r="FQ18" s="337">
        <f t="shared" si="33"/>
        <v>0</v>
      </c>
    </row>
    <row r="19" spans="1:173" ht="12.75" customHeight="1" x14ac:dyDescent="0.2">
      <c r="A19" s="74" t="str">
        <f>CONCATENATE(D19, "-", E19)</f>
        <v xml:space="preserve"> - </v>
      </c>
      <c r="B19" s="112"/>
      <c r="C19" s="171" t="s">
        <v>305</v>
      </c>
      <c r="D19" s="366" t="str">
        <f>IF(ISBLANK(EMISSIONS_4!D19), " ", EMISSIONS_4!D19)</f>
        <v xml:space="preserve"> </v>
      </c>
      <c r="E19" s="366" t="str">
        <f>IF(ISBLANK(EMISSIONS_4!E19), " ", EMISSIONS_4!E19)</f>
        <v xml:space="preserve"> </v>
      </c>
      <c r="F19" s="366" t="str">
        <f>IF(ISBLANK(EMISSIONS_4!F19), " ", EMISSIONS_4!F19)</f>
        <v xml:space="preserve"> </v>
      </c>
      <c r="G19" s="367"/>
      <c r="H19" s="368"/>
      <c r="I19" s="33" t="s">
        <v>299</v>
      </c>
      <c r="J19" s="367"/>
      <c r="K19" s="33">
        <f t="shared" si="22"/>
        <v>1</v>
      </c>
      <c r="L19" s="33">
        <f t="shared" si="23"/>
        <v>0</v>
      </c>
      <c r="M19" s="367">
        <v>0</v>
      </c>
      <c r="N19" s="373">
        <v>0</v>
      </c>
      <c r="O19" s="299"/>
      <c r="P19" s="300"/>
      <c r="Q19" s="73" t="str">
        <f t="shared" si="13"/>
        <v>Enter vessel info</v>
      </c>
      <c r="R19" s="79" t="str">
        <f t="shared" si="14"/>
        <v>Enter vessel info</v>
      </c>
      <c r="S19" s="79" t="str">
        <f t="shared" si="15"/>
        <v>Enter vessel info</v>
      </c>
      <c r="T19" s="79" t="str">
        <f t="shared" si="16"/>
        <v>Enter vessel info</v>
      </c>
      <c r="U19" s="79" t="str">
        <f t="shared" si="17"/>
        <v>Enter vessel info</v>
      </c>
      <c r="V19" s="79" t="str">
        <f t="shared" si="18"/>
        <v>Enter vessel info</v>
      </c>
      <c r="W19" s="79" t="str">
        <f t="shared" si="19"/>
        <v>Enter vessel info</v>
      </c>
      <c r="X19" s="79" t="str">
        <f t="shared" si="20"/>
        <v>Enter vessel info</v>
      </c>
      <c r="Y19" s="78" t="s">
        <v>115</v>
      </c>
      <c r="Z19" s="79" t="s">
        <v>115</v>
      </c>
      <c r="AA19" s="82" t="s">
        <v>115</v>
      </c>
      <c r="AB19" s="76" t="str">
        <f>IF(OR($D19=" ",$E19=" ",$F19=" "),"Enter vessel info",IF(T($H19)&lt;&gt;"","Enter Activity",IF(OR($M19=0,$N19=0),"Enter Run Time",IF((VLOOKUP($F19,'VESSEL FACTORS'!$A$3:$O$5,AB$5,FALSE))="N/A","--",IF($G19=" ",IF(ISERROR(SEARCH("Aux",$E19,1)),($H19*VLOOKUP($F19,'VESSEL FACTORS'!$A$2:$O$5,AB$5,FALSE)*0.0000011023*$M19*$N19*0.82),($H19*VLOOKUP($F19,'VESSEL FACTORS'!$A$2:$O$5,AB$5,FALSE)*0.0000011023*$M19*$N19*1)),IF($G19&lt;21,($H19*VLOOKUP($F19,'VESSEL FACTORS'!$A$2:$O$5,AB$5,FALSE)*0.0000011023*$M19*$N19*VLOOKUP($G19,'VESSEL FACTORS'!$A$16:$L$36,AB$5,FALSE)),($H19*VLOOKUP($F19,'VESSEL FACTORS'!$A$3:$O$5,AB$5,FALSE)*0.0000011023*$M19*$N19*($G19/100))))))))</f>
        <v>Enter vessel info</v>
      </c>
      <c r="AC19" s="76" t="str">
        <f>IF(OR($D19=" ",$E19=" ",$F19=" "),"Enter vessel info",IF(T($H19)&lt;&gt;"","Enter Activity",IF(OR($M19=0,$N19=0),"Enter Run Time",IF((VLOOKUP($F19,'VESSEL FACTORS'!$A$3:$O$5,AC$5,FALSE))="N/A","--",IF($G19=" ",IF(ISERROR(SEARCH("Aux",$E19,1)),($H19*VLOOKUP($F19,'VESSEL FACTORS'!$A$2:$O$5,AC$5,FALSE)*0.0000011023*$M19*$N19*0.82),($H19*VLOOKUP($F19,'VESSEL FACTORS'!$A$2:$O$5,AC$5,FALSE)*0.0000011023*$M19*$N19*1)),IF($G19&lt;21,($H19*VLOOKUP($F19,'VESSEL FACTORS'!$A$2:$O$5,AC$5,FALSE)*0.0000011023*$M19*$N19*VLOOKUP($G19,'VESSEL FACTORS'!$A$16:$L$36,AC$5,FALSE)),($H19*VLOOKUP($F19,'VESSEL FACTORS'!$A$3:$O$5,AC$5,FALSE)*0.0000011023*$M19*$N19*($G19/100))))))))</f>
        <v>Enter vessel info</v>
      </c>
      <c r="AD19" s="76" t="str">
        <f>IF(OR($D19=" ",$E19=" ",$F19=" "),"Enter vessel info",IF(T($H19)&lt;&gt;"","Enter Activity",IF(OR($M19=0,$N19=0),"Enter Run Time",IF((VLOOKUP($F19,'VESSEL FACTORS'!$A$3:$O$5,AD$5,FALSE))="N/A","--",IF($G19=" ",IF(ISERROR(SEARCH("Aux",$E19,1)),($H19*VLOOKUP($F19,'VESSEL FACTORS'!$A$2:$O$5,AD$5,FALSE)*0.0000011023*$M19*$N19*0.82),($H19*VLOOKUP($F19,'VESSEL FACTORS'!$A$2:$O$5,AD$5,FALSE)*0.0000011023*$M19*$N19*1)),IF($G19&lt;21,($H19*VLOOKUP($F19,'VESSEL FACTORS'!$A$2:$O$5,AD$5,FALSE)*0.0000011023*$M19*$N19*VLOOKUP($G19,'VESSEL FACTORS'!$A$16:$L$36,AD$5,FALSE)),($H19*VLOOKUP($F19,'VESSEL FACTORS'!$A$3:$O$5,AD$5,FALSE)*0.0000011023*$M19*$N19*($G19/100))))))))</f>
        <v>Enter vessel info</v>
      </c>
      <c r="AE19" s="76" t="str">
        <f>IF(OR($D19=" ",$E19=" ",$F19=" "),"Enter vessel info",IF(T($H19)&lt;&gt;"","Enter Activity",IF(OR($M19=0,$N19=0),"Enter Run Time",IF((VLOOKUP($F19,'VESSEL FACTORS'!$A$3:$O$5,AE$5,FALSE))="N/A","--",IF($G19=" ",IF(ISERROR(SEARCH("Aux",$E19,1)),($H19*VLOOKUP($F19,'VESSEL FACTORS'!$A$2:$O$5,AE$5,FALSE)*0.0000011023*$M19*$N19*0.82),($H19*VLOOKUP($F19,'VESSEL FACTORS'!$A$2:$O$5,AE$5,FALSE)*0.0000011023*$M19*$N19*1)),IF($G19&lt;21,($H19*VLOOKUP($F19,'VESSEL FACTORS'!$A$2:$O$5,AE$5,FALSE)*0.0000011023*$M19*$N19*VLOOKUP($G19,'VESSEL FACTORS'!$A$16:$L$36,AE$5,FALSE)),($H19*VLOOKUP($F19,'VESSEL FACTORS'!$A$3:$O$5,AE$5,FALSE)*0.0000011023*$M19*$N19*($G19/100))))))))</f>
        <v>Enter vessel info</v>
      </c>
      <c r="AF19" s="76" t="str">
        <f>IF(OR($D19=" ",$E19=" ",$F19=" "),"Enter vessel info",IF(T($H19)&lt;&gt;"","Enter Activity",IF(OR($M19=0,$N19=0),"Enter Run Time",IF((VLOOKUP($F19,'VESSEL FACTORS'!$A$3:$O$5,AF$5,FALSE))="N/A","--",IF($G19=" ",IF(ISERROR(SEARCH("Aux",$E19,1)),($H19*VLOOKUP($F19,'VESSEL FACTORS'!$A$2:$O$5,AF$5,FALSE)*0.0000011023*$M19*$N19*0.82),($H19*VLOOKUP($F19,'VESSEL FACTORS'!$A$2:$O$5,AF$5,FALSE)*0.0000011023*$M19*$N19*1)),IF($G19&lt;21,($H19*VLOOKUP($F19,'VESSEL FACTORS'!$A$2:$O$5,AF$5,FALSE)*0.0000011023*$M19*$N19*VLOOKUP($G19,'VESSEL FACTORS'!$A$16:$L$36,AF$5,FALSE)),($H19*VLOOKUP($F19,'VESSEL FACTORS'!$A$3:$O$5,AF$5,FALSE)*0.0000011023*$M19*$N19*($G19/100))))))))</f>
        <v>Enter vessel info</v>
      </c>
      <c r="AG19" s="76" t="str">
        <f>IF(OR($D19=" ",$E19=" ",$F19=" "),"Enter vessel info",IF(T($H19)&lt;&gt;"","Enter Activity",IF(OR($M19=0,$N19=0),"Enter Run Time",IF((VLOOKUP($F19,'VESSEL FACTORS'!$A$3:$O$5,AG$5,FALSE))="N/A","--",IF($G19=" ",IF(ISERROR(SEARCH("Aux",$E19,1)),($H19*VLOOKUP($F19,'VESSEL FACTORS'!$A$2:$O$5,AG$5,FALSE)*0.0000011023*$M19*$N19*0.82),($H19*VLOOKUP($F19,'VESSEL FACTORS'!$A$2:$O$5,AG$5,FALSE)*0.0000011023*$M19*$N19*1)),IF($G19&lt;21,($H19*VLOOKUP($F19,'VESSEL FACTORS'!$A$2:$O$5,AG$5,FALSE)*0.0000011023*$M19*$N19*VLOOKUP($G19,'VESSEL FACTORS'!$A$16:$L$36,AG$5,FALSE)),($H19*VLOOKUP($F19,'VESSEL FACTORS'!$A$3:$O$5,AG$5,FALSE)*0.0000011023*$M19*$N19*($G19/100))))))))</f>
        <v>Enter vessel info</v>
      </c>
      <c r="AH19" s="76" t="str">
        <f>IF(OR($D19=" ",$E19=" ",$F19=" "),"Enter vessel info",IF(T($H19)&lt;&gt;"","Enter Activity",IF(OR($M19=0,$N19=0),"Enter Run Time",IF((VLOOKUP($F19,'VESSEL FACTORS'!$A$3:$O$5,AH$5,FALSE))="N/A","--",IF($G19=" ",IF(ISERROR(SEARCH("Aux",$E19,1)),($H19*VLOOKUP($F19,'VESSEL FACTORS'!$A$2:$O$5,AH$5,FALSE)*0.0000011023*$M19*$N19*0.82),($H19*VLOOKUP($F19,'VESSEL FACTORS'!$A$2:$O$5,AH$5,FALSE)*0.0000011023*$M19*$N19*1)),IF($G19&lt;21,($H19*VLOOKUP($F19,'VESSEL FACTORS'!$A$2:$O$5,AH$5,FALSE)*0.0000011023*$M19*$N19*VLOOKUP($G19,'VESSEL FACTORS'!$A$16:$L$36,AH$5,FALSE)),($H19*VLOOKUP($F19,'VESSEL FACTORS'!$A$3:$O$5,AH$5,FALSE)*0.0000011023*$M19*$N19*($G19/100))))))))</f>
        <v>Enter vessel info</v>
      </c>
      <c r="AI19" s="76" t="str">
        <f>IF(OR($D19=" ",$E19=" ",$F19=" "),"Enter vessel info",IF(T($H19)&lt;&gt;"","Enter Activity",IF(OR($M19=0,$N19=0),"Enter Run Time",IF((VLOOKUP($F19,'VESSEL FACTORS'!$A$3:$O$5,AI$5,FALSE))="N/A","--",IF($G19=" ",IF(ISERROR(SEARCH("Aux",$E19,1)),($H19*VLOOKUP($F19,'VESSEL FACTORS'!$A$2:$O$5,AI$5,FALSE)*0.0000011023*$M19*$N19*0.82),($H19*VLOOKUP($F19,'VESSEL FACTORS'!$A$2:$O$5,AI$5,FALSE)*0.0000011023*$M19*$N19*1)),IF($G19&lt;21,($H19*VLOOKUP($F19,'VESSEL FACTORS'!$A$2:$O$5,AI$5,FALSE)*0.0000011023*$M19*$N19*VLOOKUP($G19,'VESSEL FACTORS'!$A$16:$L$36,AI$5,FALSE)),($H19*VLOOKUP($F19,'VESSEL FACTORS'!$A$3:$O$5,AI$5,FALSE)*0.0000011023*$M19*$N19*($G19/100))))))))</f>
        <v>Enter vessel info</v>
      </c>
      <c r="AJ19" s="76" t="str">
        <f>IF(OR($D19=" ",$E19=" ",$F19=" "),"Enter vessel info",IF(T($H19)&lt;&gt;"","Enter Activity",IF(OR($M19=0,$N19=0),"Enter Run Time",IF((VLOOKUP($F19,'VESSEL FACTORS'!$A$3:$O$5,AJ$5,FALSE))="N/A","--",IF($G19=" ",IF(ISERROR(SEARCH("Aux",$E19,1)),($H19*VLOOKUP($F19,'VESSEL FACTORS'!$A$2:$O$5,AJ$5,FALSE)*0.0000011023*$M19*$N19*0.82),($H19*VLOOKUP($F19,'VESSEL FACTORS'!$A$2:$O$5,AJ$5,FALSE)*0.0000011023*$M19*$N19*1)),IF($G19&lt;21,($H19*VLOOKUP($F19,'VESSEL FACTORS'!$A$2:$O$5,AJ$5,FALSE)*0.0000011023*$M19*$N19*VLOOKUP($G19,'VESSEL FACTORS'!$A$16:$L$36,AJ$5,FALSE)),($H19*VLOOKUP($F19,'VESSEL FACTORS'!$A$3:$O$5,AJ$5,FALSE)*0.0000011023*$M19*$N19*($G19/100))))))))</f>
        <v>Enter vessel info</v>
      </c>
      <c r="AK19" s="76" t="str">
        <f>IF(OR($D19=" ",$E19=" ",$F19=" "),"Enter vessel info",IF(T($H19)&lt;&gt;"","Enter Activity",IF(OR($M19=0,$N19=0),"Enter Run Time",IF((VLOOKUP($F19,'VESSEL FACTORS'!$A$3:$O$5,AK$5,FALSE))="N/A","--",IF($G19=" ",IF(ISERROR(SEARCH("Aux",$E19,1)),($H19*VLOOKUP($F19,'VESSEL FACTORS'!$A$2:$O$5,AK$5,FALSE)*0.0000011023*$M19*$N19*0.82),($H19*VLOOKUP($F19,'VESSEL FACTORS'!$A$2:$O$5,AK$5,FALSE)*0.0000011023*$M19*$N19*1)),IF($G19&lt;21,($H19*VLOOKUP($F19,'VESSEL FACTORS'!$A$2:$O$5,AK$5,FALSE)*0.0000011023*$M19*$N19*VLOOKUP($G19,'VESSEL FACTORS'!$A$16:$L$36,AK$5,FALSE)),($H19*VLOOKUP($F19,'VESSEL FACTORS'!$A$3:$O$5,AK$5,FALSE)*0.0000011023*$M19*$N19*($G19/100))))))))</f>
        <v>Enter vessel info</v>
      </c>
      <c r="AL19" s="67" t="str">
        <f>IF(OR($D19=" ",$E19=" ",$F19=" "),"Enter vessel info",IF(T($H19)&lt;&gt;"","Enter Activity",IF(OR($M19=0,$N19=0),"Enter Run Time",IF((VLOOKUP($F19,'VESSEL FACTORS'!$A$3:$O$5,AL$5,FALSE))="N/A","--",IF($G19=" ",IF(ISERROR(SEARCH("Aux",$E19,1)),($H19*VLOOKUP($F19,'VESSEL FACTORS'!$A$2:$O$5,AL$5,FALSE)*0.0000011023*$M19*$N19*0.82),($H19*VLOOKUP($F19,'VESSEL FACTORS'!$A$2:$O$5,AL$5,FALSE)*0.0000011023*$M19*$N19*1)),IF($G19&lt;21,($H19*VLOOKUP($F19,'VESSEL FACTORS'!$A$2:$O$5,AL$5,FALSE)*0.0000011023*$M19*$N19*VLOOKUP($G19,'VESSEL FACTORS'!$A$16:$L$36,AL$5,FALSE)),($H19*VLOOKUP($F19,'VESSEL FACTORS'!$A$3:$O$5,AL$5,FALSE)*0.0000011023*$M19*$N19*($G19/100))))))))</f>
        <v>Enter vessel info</v>
      </c>
      <c r="AM19" s="315"/>
      <c r="AO19" s="74">
        <f>MONTH(EMISSIONS_1!P19)-MONTH(EMISSIONS_1!O19)+1</f>
        <v>1</v>
      </c>
      <c r="AP19" s="335">
        <f t="shared" si="12"/>
        <v>0</v>
      </c>
      <c r="AQ19" s="336">
        <f t="shared" si="0"/>
        <v>0</v>
      </c>
      <c r="AR19" s="336">
        <f t="shared" si="0"/>
        <v>0</v>
      </c>
      <c r="AS19" s="336">
        <f t="shared" si="0"/>
        <v>0</v>
      </c>
      <c r="AT19" s="336">
        <f t="shared" si="0"/>
        <v>0</v>
      </c>
      <c r="AU19" s="336">
        <f t="shared" si="0"/>
        <v>0</v>
      </c>
      <c r="AV19" s="336">
        <f t="shared" si="0"/>
        <v>0</v>
      </c>
      <c r="AW19" s="336">
        <f t="shared" si="0"/>
        <v>0</v>
      </c>
      <c r="AX19" s="336">
        <f t="shared" si="0"/>
        <v>0</v>
      </c>
      <c r="AY19" s="336">
        <f t="shared" si="0"/>
        <v>0</v>
      </c>
      <c r="AZ19" s="336">
        <f t="shared" si="0"/>
        <v>0</v>
      </c>
      <c r="BA19" s="337">
        <f t="shared" si="0"/>
        <v>0</v>
      </c>
      <c r="BB19" s="335">
        <f t="shared" si="24"/>
        <v>0</v>
      </c>
      <c r="BC19" s="336">
        <f t="shared" si="24"/>
        <v>0</v>
      </c>
      <c r="BD19" s="336">
        <f t="shared" si="24"/>
        <v>0</v>
      </c>
      <c r="BE19" s="336">
        <f t="shared" si="24"/>
        <v>0</v>
      </c>
      <c r="BF19" s="336">
        <f t="shared" si="24"/>
        <v>0</v>
      </c>
      <c r="BG19" s="336">
        <f t="shared" si="24"/>
        <v>0</v>
      </c>
      <c r="BH19" s="336">
        <f t="shared" si="24"/>
        <v>0</v>
      </c>
      <c r="BI19" s="336">
        <f t="shared" si="24"/>
        <v>0</v>
      </c>
      <c r="BJ19" s="336">
        <f t="shared" si="24"/>
        <v>0</v>
      </c>
      <c r="BK19" s="336">
        <f t="shared" si="24"/>
        <v>0</v>
      </c>
      <c r="BL19" s="336">
        <f t="shared" si="24"/>
        <v>0</v>
      </c>
      <c r="BM19" s="337">
        <f t="shared" si="24"/>
        <v>0</v>
      </c>
      <c r="BN19" s="335">
        <f t="shared" si="25"/>
        <v>0</v>
      </c>
      <c r="BO19" s="336">
        <f t="shared" si="25"/>
        <v>0</v>
      </c>
      <c r="BP19" s="336">
        <f t="shared" si="25"/>
        <v>0</v>
      </c>
      <c r="BQ19" s="336">
        <f t="shared" si="25"/>
        <v>0</v>
      </c>
      <c r="BR19" s="336">
        <f t="shared" si="25"/>
        <v>0</v>
      </c>
      <c r="BS19" s="336">
        <f t="shared" si="25"/>
        <v>0</v>
      </c>
      <c r="BT19" s="336">
        <f t="shared" si="25"/>
        <v>0</v>
      </c>
      <c r="BU19" s="336">
        <f t="shared" si="25"/>
        <v>0</v>
      </c>
      <c r="BV19" s="336">
        <f t="shared" si="25"/>
        <v>0</v>
      </c>
      <c r="BW19" s="336">
        <f t="shared" si="25"/>
        <v>0</v>
      </c>
      <c r="BX19" s="336">
        <f t="shared" si="25"/>
        <v>0</v>
      </c>
      <c r="BY19" s="337">
        <f t="shared" si="25"/>
        <v>0</v>
      </c>
      <c r="BZ19" s="335">
        <f t="shared" si="26"/>
        <v>0</v>
      </c>
      <c r="CA19" s="336">
        <f t="shared" si="26"/>
        <v>0</v>
      </c>
      <c r="CB19" s="336">
        <f t="shared" si="26"/>
        <v>0</v>
      </c>
      <c r="CC19" s="336">
        <f t="shared" si="26"/>
        <v>0</v>
      </c>
      <c r="CD19" s="336">
        <f t="shared" si="26"/>
        <v>0</v>
      </c>
      <c r="CE19" s="336">
        <f t="shared" si="26"/>
        <v>0</v>
      </c>
      <c r="CF19" s="336">
        <f t="shared" si="26"/>
        <v>0</v>
      </c>
      <c r="CG19" s="336">
        <f t="shared" si="26"/>
        <v>0</v>
      </c>
      <c r="CH19" s="336">
        <f t="shared" si="26"/>
        <v>0</v>
      </c>
      <c r="CI19" s="336">
        <f t="shared" si="26"/>
        <v>0</v>
      </c>
      <c r="CJ19" s="336">
        <f t="shared" si="26"/>
        <v>0</v>
      </c>
      <c r="CK19" s="337">
        <f t="shared" si="26"/>
        <v>0</v>
      </c>
      <c r="CL19" s="335">
        <f t="shared" si="27"/>
        <v>0</v>
      </c>
      <c r="CM19" s="336">
        <f t="shared" si="27"/>
        <v>0</v>
      </c>
      <c r="CN19" s="336">
        <f t="shared" si="27"/>
        <v>0</v>
      </c>
      <c r="CO19" s="336">
        <f t="shared" si="27"/>
        <v>0</v>
      </c>
      <c r="CP19" s="336">
        <f t="shared" si="27"/>
        <v>0</v>
      </c>
      <c r="CQ19" s="336">
        <f t="shared" si="27"/>
        <v>0</v>
      </c>
      <c r="CR19" s="336">
        <f t="shared" si="27"/>
        <v>0</v>
      </c>
      <c r="CS19" s="336">
        <f t="shared" si="27"/>
        <v>0</v>
      </c>
      <c r="CT19" s="336">
        <f t="shared" si="27"/>
        <v>0</v>
      </c>
      <c r="CU19" s="336">
        <f t="shared" si="27"/>
        <v>0</v>
      </c>
      <c r="CV19" s="336">
        <f t="shared" si="27"/>
        <v>0</v>
      </c>
      <c r="CW19" s="337">
        <f t="shared" si="27"/>
        <v>0</v>
      </c>
      <c r="CX19" s="335">
        <f t="shared" si="28"/>
        <v>0</v>
      </c>
      <c r="CY19" s="336">
        <f t="shared" si="28"/>
        <v>0</v>
      </c>
      <c r="CZ19" s="336">
        <f t="shared" si="28"/>
        <v>0</v>
      </c>
      <c r="DA19" s="336">
        <f t="shared" si="28"/>
        <v>0</v>
      </c>
      <c r="DB19" s="336">
        <f t="shared" si="28"/>
        <v>0</v>
      </c>
      <c r="DC19" s="336">
        <f t="shared" si="28"/>
        <v>0</v>
      </c>
      <c r="DD19" s="336">
        <f t="shared" si="28"/>
        <v>0</v>
      </c>
      <c r="DE19" s="336">
        <f t="shared" si="28"/>
        <v>0</v>
      </c>
      <c r="DF19" s="336">
        <f t="shared" si="28"/>
        <v>0</v>
      </c>
      <c r="DG19" s="336">
        <f t="shared" si="28"/>
        <v>0</v>
      </c>
      <c r="DH19" s="336">
        <f t="shared" si="28"/>
        <v>0</v>
      </c>
      <c r="DI19" s="337">
        <f t="shared" si="28"/>
        <v>0</v>
      </c>
      <c r="DJ19" s="335">
        <f t="shared" si="29"/>
        <v>0</v>
      </c>
      <c r="DK19" s="336">
        <f t="shared" si="29"/>
        <v>0</v>
      </c>
      <c r="DL19" s="336">
        <f t="shared" si="29"/>
        <v>0</v>
      </c>
      <c r="DM19" s="336">
        <f t="shared" si="29"/>
        <v>0</v>
      </c>
      <c r="DN19" s="336">
        <f t="shared" si="29"/>
        <v>0</v>
      </c>
      <c r="DO19" s="336">
        <f t="shared" si="29"/>
        <v>0</v>
      </c>
      <c r="DP19" s="336">
        <f t="shared" si="29"/>
        <v>0</v>
      </c>
      <c r="DQ19" s="336">
        <f t="shared" si="29"/>
        <v>0</v>
      </c>
      <c r="DR19" s="336">
        <f t="shared" si="29"/>
        <v>0</v>
      </c>
      <c r="DS19" s="336">
        <f t="shared" si="29"/>
        <v>0</v>
      </c>
      <c r="DT19" s="336">
        <f t="shared" si="29"/>
        <v>0</v>
      </c>
      <c r="DU19" s="337">
        <f t="shared" si="29"/>
        <v>0</v>
      </c>
      <c r="DV19" s="335">
        <f t="shared" si="30"/>
        <v>0</v>
      </c>
      <c r="DW19" s="336">
        <f t="shared" si="30"/>
        <v>0</v>
      </c>
      <c r="DX19" s="336">
        <f t="shared" si="30"/>
        <v>0</v>
      </c>
      <c r="DY19" s="336">
        <f t="shared" si="30"/>
        <v>0</v>
      </c>
      <c r="DZ19" s="336">
        <f t="shared" si="30"/>
        <v>0</v>
      </c>
      <c r="EA19" s="336">
        <f t="shared" si="30"/>
        <v>0</v>
      </c>
      <c r="EB19" s="336">
        <f t="shared" si="30"/>
        <v>0</v>
      </c>
      <c r="EC19" s="336">
        <f t="shared" si="30"/>
        <v>0</v>
      </c>
      <c r="ED19" s="336">
        <f t="shared" si="30"/>
        <v>0</v>
      </c>
      <c r="EE19" s="336">
        <f t="shared" si="30"/>
        <v>0</v>
      </c>
      <c r="EF19" s="336">
        <f t="shared" si="30"/>
        <v>0</v>
      </c>
      <c r="EG19" s="337">
        <f t="shared" si="30"/>
        <v>0</v>
      </c>
      <c r="EH19" s="335">
        <f t="shared" si="31"/>
        <v>0</v>
      </c>
      <c r="EI19" s="336">
        <f t="shared" si="31"/>
        <v>0</v>
      </c>
      <c r="EJ19" s="336">
        <f t="shared" si="31"/>
        <v>0</v>
      </c>
      <c r="EK19" s="336">
        <f t="shared" si="31"/>
        <v>0</v>
      </c>
      <c r="EL19" s="336">
        <f t="shared" si="31"/>
        <v>0</v>
      </c>
      <c r="EM19" s="336">
        <f t="shared" si="31"/>
        <v>0</v>
      </c>
      <c r="EN19" s="336">
        <f t="shared" si="31"/>
        <v>0</v>
      </c>
      <c r="EO19" s="336">
        <f t="shared" si="31"/>
        <v>0</v>
      </c>
      <c r="EP19" s="336">
        <f t="shared" si="31"/>
        <v>0</v>
      </c>
      <c r="EQ19" s="336">
        <f t="shared" si="31"/>
        <v>0</v>
      </c>
      <c r="ER19" s="336">
        <f t="shared" si="31"/>
        <v>0</v>
      </c>
      <c r="ES19" s="337">
        <f t="shared" si="31"/>
        <v>0</v>
      </c>
      <c r="ET19" s="335">
        <f t="shared" si="32"/>
        <v>0</v>
      </c>
      <c r="EU19" s="336">
        <f t="shared" si="32"/>
        <v>0</v>
      </c>
      <c r="EV19" s="336">
        <f t="shared" si="32"/>
        <v>0</v>
      </c>
      <c r="EW19" s="336">
        <f t="shared" si="32"/>
        <v>0</v>
      </c>
      <c r="EX19" s="336">
        <f t="shared" si="32"/>
        <v>0</v>
      </c>
      <c r="EY19" s="336">
        <f t="shared" si="32"/>
        <v>0</v>
      </c>
      <c r="EZ19" s="336">
        <f t="shared" si="32"/>
        <v>0</v>
      </c>
      <c r="FA19" s="336">
        <f t="shared" si="32"/>
        <v>0</v>
      </c>
      <c r="FB19" s="336">
        <f t="shared" si="32"/>
        <v>0</v>
      </c>
      <c r="FC19" s="336">
        <f t="shared" si="32"/>
        <v>0</v>
      </c>
      <c r="FD19" s="336">
        <f t="shared" si="32"/>
        <v>0</v>
      </c>
      <c r="FE19" s="337">
        <f t="shared" si="32"/>
        <v>0</v>
      </c>
      <c r="FF19" s="335">
        <f t="shared" si="33"/>
        <v>0</v>
      </c>
      <c r="FG19" s="336">
        <f t="shared" si="33"/>
        <v>0</v>
      </c>
      <c r="FH19" s="336">
        <f t="shared" si="33"/>
        <v>0</v>
      </c>
      <c r="FI19" s="336">
        <f t="shared" si="33"/>
        <v>0</v>
      </c>
      <c r="FJ19" s="336">
        <f t="shared" si="33"/>
        <v>0</v>
      </c>
      <c r="FK19" s="336">
        <f t="shared" si="33"/>
        <v>0</v>
      </c>
      <c r="FL19" s="336">
        <f t="shared" si="33"/>
        <v>0</v>
      </c>
      <c r="FM19" s="336">
        <f t="shared" si="33"/>
        <v>0</v>
      </c>
      <c r="FN19" s="336">
        <f t="shared" si="33"/>
        <v>0</v>
      </c>
      <c r="FO19" s="336">
        <f t="shared" si="33"/>
        <v>0</v>
      </c>
      <c r="FP19" s="336">
        <f t="shared" si="33"/>
        <v>0</v>
      </c>
      <c r="FQ19" s="337">
        <f t="shared" si="33"/>
        <v>0</v>
      </c>
    </row>
    <row r="20" spans="1:173" ht="12.75" customHeight="1" x14ac:dyDescent="0.2">
      <c r="A20" s="74" t="str">
        <f t="shared" si="21"/>
        <v xml:space="preserve"> - </v>
      </c>
      <c r="B20" s="112"/>
      <c r="C20" s="171" t="s">
        <v>305</v>
      </c>
      <c r="D20" s="366" t="str">
        <f>IF(ISBLANK(EMISSIONS_4!D20), " ", EMISSIONS_4!D20)</f>
        <v xml:space="preserve"> </v>
      </c>
      <c r="E20" s="366" t="str">
        <f>IF(ISBLANK(EMISSIONS_4!E20), " ", EMISSIONS_4!E20)</f>
        <v xml:space="preserve"> </v>
      </c>
      <c r="F20" s="366" t="str">
        <f>IF(ISBLANK(EMISSIONS_4!F20), " ", EMISSIONS_4!F20)</f>
        <v xml:space="preserve"> </v>
      </c>
      <c r="G20" s="367"/>
      <c r="H20" s="368"/>
      <c r="I20" s="33" t="s">
        <v>299</v>
      </c>
      <c r="J20" s="367"/>
      <c r="K20" s="33">
        <f t="shared" si="22"/>
        <v>1</v>
      </c>
      <c r="L20" s="33">
        <f t="shared" si="23"/>
        <v>0</v>
      </c>
      <c r="M20" s="367">
        <v>0</v>
      </c>
      <c r="N20" s="373">
        <v>0</v>
      </c>
      <c r="O20" s="299"/>
      <c r="P20" s="300"/>
      <c r="Q20" s="73" t="str">
        <f t="shared" si="13"/>
        <v>Enter vessel info</v>
      </c>
      <c r="R20" s="79" t="str">
        <f t="shared" si="14"/>
        <v>Enter vessel info</v>
      </c>
      <c r="S20" s="79" t="str">
        <f t="shared" si="15"/>
        <v>Enter vessel info</v>
      </c>
      <c r="T20" s="79" t="str">
        <f t="shared" si="16"/>
        <v>Enter vessel info</v>
      </c>
      <c r="U20" s="79" t="str">
        <f t="shared" si="17"/>
        <v>Enter vessel info</v>
      </c>
      <c r="V20" s="79" t="str">
        <f t="shared" si="18"/>
        <v>Enter vessel info</v>
      </c>
      <c r="W20" s="79" t="str">
        <f t="shared" si="19"/>
        <v>Enter vessel info</v>
      </c>
      <c r="X20" s="79" t="str">
        <f t="shared" si="20"/>
        <v>Enter vessel info</v>
      </c>
      <c r="Y20" s="78" t="s">
        <v>115</v>
      </c>
      <c r="Z20" s="79" t="s">
        <v>115</v>
      </c>
      <c r="AA20" s="82" t="s">
        <v>115</v>
      </c>
      <c r="AB20" s="76" t="str">
        <f>IF(OR($D20=" ",$E20=" ",$F20=" "),"Enter vessel info",IF(T($H20)&lt;&gt;"","Enter Activity",IF(OR($M20=0,$N20=0),"Enter Run Time",IF((VLOOKUP($F20,'VESSEL FACTORS'!$A$3:$O$5,AB$5,FALSE))="N/A","--",IF($G20=" ",IF(ISERROR(SEARCH("Aux",$E20,1)),($H20*VLOOKUP($F20,'VESSEL FACTORS'!$A$2:$O$5,AB$5,FALSE)*0.0000011023*$M20*$N20*0.82),($H20*VLOOKUP($F20,'VESSEL FACTORS'!$A$2:$O$5,AB$5,FALSE)*0.0000011023*$M20*$N20*1)),IF($G20&lt;21,($H20*VLOOKUP($F20,'VESSEL FACTORS'!$A$2:$O$5,AB$5,FALSE)*0.0000011023*$M20*$N20*VLOOKUP($G20,'VESSEL FACTORS'!$A$16:$L$36,AB$5,FALSE)),($H20*VLOOKUP($F20,'VESSEL FACTORS'!$A$3:$O$5,AB$5,FALSE)*0.0000011023*$M20*$N20*($G20/100))))))))</f>
        <v>Enter vessel info</v>
      </c>
      <c r="AC20" s="76" t="str">
        <f>IF(OR($D20=" ",$E20=" ",$F20=" "),"Enter vessel info",IF(T($H20)&lt;&gt;"","Enter Activity",IF(OR($M20=0,$N20=0),"Enter Run Time",IF((VLOOKUP($F20,'VESSEL FACTORS'!$A$3:$O$5,AC$5,FALSE))="N/A","--",IF($G20=" ",IF(ISERROR(SEARCH("Aux",$E20,1)),($H20*VLOOKUP($F20,'VESSEL FACTORS'!$A$2:$O$5,AC$5,FALSE)*0.0000011023*$M20*$N20*0.82),($H20*VLOOKUP($F20,'VESSEL FACTORS'!$A$2:$O$5,AC$5,FALSE)*0.0000011023*$M20*$N20*1)),IF($G20&lt;21,($H20*VLOOKUP($F20,'VESSEL FACTORS'!$A$2:$O$5,AC$5,FALSE)*0.0000011023*$M20*$N20*VLOOKUP($G20,'VESSEL FACTORS'!$A$16:$L$36,AC$5,FALSE)),($H20*VLOOKUP($F20,'VESSEL FACTORS'!$A$3:$O$5,AC$5,FALSE)*0.0000011023*$M20*$N20*($G20/100))))))))</f>
        <v>Enter vessel info</v>
      </c>
      <c r="AD20" s="76" t="str">
        <f>IF(OR($D20=" ",$E20=" ",$F20=" "),"Enter vessel info",IF(T($H20)&lt;&gt;"","Enter Activity",IF(OR($M20=0,$N20=0),"Enter Run Time",IF((VLOOKUP($F20,'VESSEL FACTORS'!$A$3:$O$5,AD$5,FALSE))="N/A","--",IF($G20=" ",IF(ISERROR(SEARCH("Aux",$E20,1)),($H20*VLOOKUP($F20,'VESSEL FACTORS'!$A$2:$O$5,AD$5,FALSE)*0.0000011023*$M20*$N20*0.82),($H20*VLOOKUP($F20,'VESSEL FACTORS'!$A$2:$O$5,AD$5,FALSE)*0.0000011023*$M20*$N20*1)),IF($G20&lt;21,($H20*VLOOKUP($F20,'VESSEL FACTORS'!$A$2:$O$5,AD$5,FALSE)*0.0000011023*$M20*$N20*VLOOKUP($G20,'VESSEL FACTORS'!$A$16:$L$36,AD$5,FALSE)),($H20*VLOOKUP($F20,'VESSEL FACTORS'!$A$3:$O$5,AD$5,FALSE)*0.0000011023*$M20*$N20*($G20/100))))))))</f>
        <v>Enter vessel info</v>
      </c>
      <c r="AE20" s="76" t="str">
        <f>IF(OR($D20=" ",$E20=" ",$F20=" "),"Enter vessel info",IF(T($H20)&lt;&gt;"","Enter Activity",IF(OR($M20=0,$N20=0),"Enter Run Time",IF((VLOOKUP($F20,'VESSEL FACTORS'!$A$3:$O$5,AE$5,FALSE))="N/A","--",IF($G20=" ",IF(ISERROR(SEARCH("Aux",$E20,1)),($H20*VLOOKUP($F20,'VESSEL FACTORS'!$A$2:$O$5,AE$5,FALSE)*0.0000011023*$M20*$N20*0.82),($H20*VLOOKUP($F20,'VESSEL FACTORS'!$A$2:$O$5,AE$5,FALSE)*0.0000011023*$M20*$N20*1)),IF($G20&lt;21,($H20*VLOOKUP($F20,'VESSEL FACTORS'!$A$2:$O$5,AE$5,FALSE)*0.0000011023*$M20*$N20*VLOOKUP($G20,'VESSEL FACTORS'!$A$16:$L$36,AE$5,FALSE)),($H20*VLOOKUP($F20,'VESSEL FACTORS'!$A$3:$O$5,AE$5,FALSE)*0.0000011023*$M20*$N20*($G20/100))))))))</f>
        <v>Enter vessel info</v>
      </c>
      <c r="AF20" s="76" t="str">
        <f>IF(OR($D20=" ",$E20=" ",$F20=" "),"Enter vessel info",IF(T($H20)&lt;&gt;"","Enter Activity",IF(OR($M20=0,$N20=0),"Enter Run Time",IF((VLOOKUP($F20,'VESSEL FACTORS'!$A$3:$O$5,AF$5,FALSE))="N/A","--",IF($G20=" ",IF(ISERROR(SEARCH("Aux",$E20,1)),($H20*VLOOKUP($F20,'VESSEL FACTORS'!$A$2:$O$5,AF$5,FALSE)*0.0000011023*$M20*$N20*0.82),($H20*VLOOKUP($F20,'VESSEL FACTORS'!$A$2:$O$5,AF$5,FALSE)*0.0000011023*$M20*$N20*1)),IF($G20&lt;21,($H20*VLOOKUP($F20,'VESSEL FACTORS'!$A$2:$O$5,AF$5,FALSE)*0.0000011023*$M20*$N20*VLOOKUP($G20,'VESSEL FACTORS'!$A$16:$L$36,AF$5,FALSE)),($H20*VLOOKUP($F20,'VESSEL FACTORS'!$A$3:$O$5,AF$5,FALSE)*0.0000011023*$M20*$N20*($G20/100))))))))</f>
        <v>Enter vessel info</v>
      </c>
      <c r="AG20" s="76" t="str">
        <f>IF(OR($D20=" ",$E20=" ",$F20=" "),"Enter vessel info",IF(T($H20)&lt;&gt;"","Enter Activity",IF(OR($M20=0,$N20=0),"Enter Run Time",IF((VLOOKUP($F20,'VESSEL FACTORS'!$A$3:$O$5,AG$5,FALSE))="N/A","--",IF($G20=" ",IF(ISERROR(SEARCH("Aux",$E20,1)),($H20*VLOOKUP($F20,'VESSEL FACTORS'!$A$2:$O$5,AG$5,FALSE)*0.0000011023*$M20*$N20*0.82),($H20*VLOOKUP($F20,'VESSEL FACTORS'!$A$2:$O$5,AG$5,FALSE)*0.0000011023*$M20*$N20*1)),IF($G20&lt;21,($H20*VLOOKUP($F20,'VESSEL FACTORS'!$A$2:$O$5,AG$5,FALSE)*0.0000011023*$M20*$N20*VLOOKUP($G20,'VESSEL FACTORS'!$A$16:$L$36,AG$5,FALSE)),($H20*VLOOKUP($F20,'VESSEL FACTORS'!$A$3:$O$5,AG$5,FALSE)*0.0000011023*$M20*$N20*($G20/100))))))))</f>
        <v>Enter vessel info</v>
      </c>
      <c r="AH20" s="76" t="str">
        <f>IF(OR($D20=" ",$E20=" ",$F20=" "),"Enter vessel info",IF(T($H20)&lt;&gt;"","Enter Activity",IF(OR($M20=0,$N20=0),"Enter Run Time",IF((VLOOKUP($F20,'VESSEL FACTORS'!$A$3:$O$5,AH$5,FALSE))="N/A","--",IF($G20=" ",IF(ISERROR(SEARCH("Aux",$E20,1)),($H20*VLOOKUP($F20,'VESSEL FACTORS'!$A$2:$O$5,AH$5,FALSE)*0.0000011023*$M20*$N20*0.82),($H20*VLOOKUP($F20,'VESSEL FACTORS'!$A$2:$O$5,AH$5,FALSE)*0.0000011023*$M20*$N20*1)),IF($G20&lt;21,($H20*VLOOKUP($F20,'VESSEL FACTORS'!$A$2:$O$5,AH$5,FALSE)*0.0000011023*$M20*$N20*VLOOKUP($G20,'VESSEL FACTORS'!$A$16:$L$36,AH$5,FALSE)),($H20*VLOOKUP($F20,'VESSEL FACTORS'!$A$3:$O$5,AH$5,FALSE)*0.0000011023*$M20*$N20*($G20/100))))))))</f>
        <v>Enter vessel info</v>
      </c>
      <c r="AI20" s="76" t="str">
        <f>IF(OR($D20=" ",$E20=" ",$F20=" "),"Enter vessel info",IF(T($H20)&lt;&gt;"","Enter Activity",IF(OR($M20=0,$N20=0),"Enter Run Time",IF((VLOOKUP($F20,'VESSEL FACTORS'!$A$3:$O$5,AI$5,FALSE))="N/A","--",IF($G20=" ",IF(ISERROR(SEARCH("Aux",$E20,1)),($H20*VLOOKUP($F20,'VESSEL FACTORS'!$A$2:$O$5,AI$5,FALSE)*0.0000011023*$M20*$N20*0.82),($H20*VLOOKUP($F20,'VESSEL FACTORS'!$A$2:$O$5,AI$5,FALSE)*0.0000011023*$M20*$N20*1)),IF($G20&lt;21,($H20*VLOOKUP($F20,'VESSEL FACTORS'!$A$2:$O$5,AI$5,FALSE)*0.0000011023*$M20*$N20*VLOOKUP($G20,'VESSEL FACTORS'!$A$16:$L$36,AI$5,FALSE)),($H20*VLOOKUP($F20,'VESSEL FACTORS'!$A$3:$O$5,AI$5,FALSE)*0.0000011023*$M20*$N20*($G20/100))))))))</f>
        <v>Enter vessel info</v>
      </c>
      <c r="AJ20" s="76" t="str">
        <f>IF(OR($D20=" ",$E20=" ",$F20=" "),"Enter vessel info",IF(T($H20)&lt;&gt;"","Enter Activity",IF(OR($M20=0,$N20=0),"Enter Run Time",IF((VLOOKUP($F20,'VESSEL FACTORS'!$A$3:$O$5,AJ$5,FALSE))="N/A","--",IF($G20=" ",IF(ISERROR(SEARCH("Aux",$E20,1)),($H20*VLOOKUP($F20,'VESSEL FACTORS'!$A$2:$O$5,AJ$5,FALSE)*0.0000011023*$M20*$N20*0.82),($H20*VLOOKUP($F20,'VESSEL FACTORS'!$A$2:$O$5,AJ$5,FALSE)*0.0000011023*$M20*$N20*1)),IF($G20&lt;21,($H20*VLOOKUP($F20,'VESSEL FACTORS'!$A$2:$O$5,AJ$5,FALSE)*0.0000011023*$M20*$N20*VLOOKUP($G20,'VESSEL FACTORS'!$A$16:$L$36,AJ$5,FALSE)),($H20*VLOOKUP($F20,'VESSEL FACTORS'!$A$3:$O$5,AJ$5,FALSE)*0.0000011023*$M20*$N20*($G20/100))))))))</f>
        <v>Enter vessel info</v>
      </c>
      <c r="AK20" s="76" t="str">
        <f>IF(OR($D20=" ",$E20=" ",$F20=" "),"Enter vessel info",IF(T($H20)&lt;&gt;"","Enter Activity",IF(OR($M20=0,$N20=0),"Enter Run Time",IF((VLOOKUP($F20,'VESSEL FACTORS'!$A$3:$O$5,AK$5,FALSE))="N/A","--",IF($G20=" ",IF(ISERROR(SEARCH("Aux",$E20,1)),($H20*VLOOKUP($F20,'VESSEL FACTORS'!$A$2:$O$5,AK$5,FALSE)*0.0000011023*$M20*$N20*0.82),($H20*VLOOKUP($F20,'VESSEL FACTORS'!$A$2:$O$5,AK$5,FALSE)*0.0000011023*$M20*$N20*1)),IF($G20&lt;21,($H20*VLOOKUP($F20,'VESSEL FACTORS'!$A$2:$O$5,AK$5,FALSE)*0.0000011023*$M20*$N20*VLOOKUP($G20,'VESSEL FACTORS'!$A$16:$L$36,AK$5,FALSE)),($H20*VLOOKUP($F20,'VESSEL FACTORS'!$A$3:$O$5,AK$5,FALSE)*0.0000011023*$M20*$N20*($G20/100))))))))</f>
        <v>Enter vessel info</v>
      </c>
      <c r="AL20" s="67" t="str">
        <f>IF(OR($D20=" ",$E20=" ",$F20=" "),"Enter vessel info",IF(T($H20)&lt;&gt;"","Enter Activity",IF(OR($M20=0,$N20=0),"Enter Run Time",IF((VLOOKUP($F20,'VESSEL FACTORS'!$A$3:$O$5,AL$5,FALSE))="N/A","--",IF($G20=" ",IF(ISERROR(SEARCH("Aux",$E20,1)),($H20*VLOOKUP($F20,'VESSEL FACTORS'!$A$2:$O$5,AL$5,FALSE)*0.0000011023*$M20*$N20*0.82),($H20*VLOOKUP($F20,'VESSEL FACTORS'!$A$2:$O$5,AL$5,FALSE)*0.0000011023*$M20*$N20*1)),IF($G20&lt;21,($H20*VLOOKUP($F20,'VESSEL FACTORS'!$A$2:$O$5,AL$5,FALSE)*0.0000011023*$M20*$N20*VLOOKUP($G20,'VESSEL FACTORS'!$A$16:$L$36,AL$5,FALSE)),($H20*VLOOKUP($F20,'VESSEL FACTORS'!$A$3:$O$5,AL$5,FALSE)*0.0000011023*$M20*$N20*($G20/100))))))))</f>
        <v>Enter vessel info</v>
      </c>
      <c r="AM20" s="315"/>
      <c r="AO20" s="74">
        <f>MONTH(EMISSIONS_1!P20)-MONTH(EMISSIONS_1!O20)+1</f>
        <v>1</v>
      </c>
      <c r="AP20" s="335">
        <f t="shared" si="12"/>
        <v>0</v>
      </c>
      <c r="AQ20" s="336">
        <f t="shared" si="0"/>
        <v>0</v>
      </c>
      <c r="AR20" s="336">
        <f t="shared" si="0"/>
        <v>0</v>
      </c>
      <c r="AS20" s="336">
        <f t="shared" si="0"/>
        <v>0</v>
      </c>
      <c r="AT20" s="336">
        <f t="shared" si="0"/>
        <v>0</v>
      </c>
      <c r="AU20" s="336">
        <f t="shared" si="0"/>
        <v>0</v>
      </c>
      <c r="AV20" s="336">
        <f t="shared" si="0"/>
        <v>0</v>
      </c>
      <c r="AW20" s="336">
        <f t="shared" si="0"/>
        <v>0</v>
      </c>
      <c r="AX20" s="336">
        <f t="shared" si="0"/>
        <v>0</v>
      </c>
      <c r="AY20" s="336">
        <f t="shared" si="0"/>
        <v>0</v>
      </c>
      <c r="AZ20" s="336">
        <f t="shared" si="0"/>
        <v>0</v>
      </c>
      <c r="BA20" s="337">
        <f t="shared" si="0"/>
        <v>0</v>
      </c>
      <c r="BB20" s="335">
        <f t="shared" si="24"/>
        <v>0</v>
      </c>
      <c r="BC20" s="336">
        <f t="shared" si="24"/>
        <v>0</v>
      </c>
      <c r="BD20" s="336">
        <f t="shared" si="24"/>
        <v>0</v>
      </c>
      <c r="BE20" s="336">
        <f t="shared" si="24"/>
        <v>0</v>
      </c>
      <c r="BF20" s="336">
        <f t="shared" si="24"/>
        <v>0</v>
      </c>
      <c r="BG20" s="336">
        <f t="shared" si="24"/>
        <v>0</v>
      </c>
      <c r="BH20" s="336">
        <f t="shared" si="24"/>
        <v>0</v>
      </c>
      <c r="BI20" s="336">
        <f t="shared" si="24"/>
        <v>0</v>
      </c>
      <c r="BJ20" s="336">
        <f t="shared" si="24"/>
        <v>0</v>
      </c>
      <c r="BK20" s="336">
        <f t="shared" si="24"/>
        <v>0</v>
      </c>
      <c r="BL20" s="336">
        <f t="shared" si="24"/>
        <v>0</v>
      </c>
      <c r="BM20" s="337">
        <f t="shared" si="24"/>
        <v>0</v>
      </c>
      <c r="BN20" s="335">
        <f t="shared" si="25"/>
        <v>0</v>
      </c>
      <c r="BO20" s="336">
        <f t="shared" si="25"/>
        <v>0</v>
      </c>
      <c r="BP20" s="336">
        <f t="shared" si="25"/>
        <v>0</v>
      </c>
      <c r="BQ20" s="336">
        <f t="shared" si="25"/>
        <v>0</v>
      </c>
      <c r="BR20" s="336">
        <f t="shared" si="25"/>
        <v>0</v>
      </c>
      <c r="BS20" s="336">
        <f t="shared" si="25"/>
        <v>0</v>
      </c>
      <c r="BT20" s="336">
        <f t="shared" si="25"/>
        <v>0</v>
      </c>
      <c r="BU20" s="336">
        <f t="shared" si="25"/>
        <v>0</v>
      </c>
      <c r="BV20" s="336">
        <f t="shared" si="25"/>
        <v>0</v>
      </c>
      <c r="BW20" s="336">
        <f t="shared" si="25"/>
        <v>0</v>
      </c>
      <c r="BX20" s="336">
        <f t="shared" si="25"/>
        <v>0</v>
      </c>
      <c r="BY20" s="337">
        <f t="shared" si="25"/>
        <v>0</v>
      </c>
      <c r="BZ20" s="335">
        <f t="shared" si="26"/>
        <v>0</v>
      </c>
      <c r="CA20" s="336">
        <f t="shared" si="26"/>
        <v>0</v>
      </c>
      <c r="CB20" s="336">
        <f t="shared" si="26"/>
        <v>0</v>
      </c>
      <c r="CC20" s="336">
        <f t="shared" si="26"/>
        <v>0</v>
      </c>
      <c r="CD20" s="336">
        <f t="shared" si="26"/>
        <v>0</v>
      </c>
      <c r="CE20" s="336">
        <f t="shared" si="26"/>
        <v>0</v>
      </c>
      <c r="CF20" s="336">
        <f t="shared" si="26"/>
        <v>0</v>
      </c>
      <c r="CG20" s="336">
        <f t="shared" si="26"/>
        <v>0</v>
      </c>
      <c r="CH20" s="336">
        <f t="shared" si="26"/>
        <v>0</v>
      </c>
      <c r="CI20" s="336">
        <f t="shared" si="26"/>
        <v>0</v>
      </c>
      <c r="CJ20" s="336">
        <f t="shared" si="26"/>
        <v>0</v>
      </c>
      <c r="CK20" s="337">
        <f t="shared" si="26"/>
        <v>0</v>
      </c>
      <c r="CL20" s="335">
        <f t="shared" si="27"/>
        <v>0</v>
      </c>
      <c r="CM20" s="336">
        <f t="shared" si="27"/>
        <v>0</v>
      </c>
      <c r="CN20" s="336">
        <f t="shared" si="27"/>
        <v>0</v>
      </c>
      <c r="CO20" s="336">
        <f t="shared" si="27"/>
        <v>0</v>
      </c>
      <c r="CP20" s="336">
        <f t="shared" si="27"/>
        <v>0</v>
      </c>
      <c r="CQ20" s="336">
        <f t="shared" si="27"/>
        <v>0</v>
      </c>
      <c r="CR20" s="336">
        <f t="shared" si="27"/>
        <v>0</v>
      </c>
      <c r="CS20" s="336">
        <f t="shared" si="27"/>
        <v>0</v>
      </c>
      <c r="CT20" s="336">
        <f t="shared" si="27"/>
        <v>0</v>
      </c>
      <c r="CU20" s="336">
        <f t="shared" si="27"/>
        <v>0</v>
      </c>
      <c r="CV20" s="336">
        <f t="shared" si="27"/>
        <v>0</v>
      </c>
      <c r="CW20" s="337">
        <f t="shared" si="27"/>
        <v>0</v>
      </c>
      <c r="CX20" s="335">
        <f t="shared" si="28"/>
        <v>0</v>
      </c>
      <c r="CY20" s="336">
        <f t="shared" si="28"/>
        <v>0</v>
      </c>
      <c r="CZ20" s="336">
        <f t="shared" si="28"/>
        <v>0</v>
      </c>
      <c r="DA20" s="336">
        <f t="shared" si="28"/>
        <v>0</v>
      </c>
      <c r="DB20" s="336">
        <f t="shared" si="28"/>
        <v>0</v>
      </c>
      <c r="DC20" s="336">
        <f t="shared" si="28"/>
        <v>0</v>
      </c>
      <c r="DD20" s="336">
        <f t="shared" si="28"/>
        <v>0</v>
      </c>
      <c r="DE20" s="336">
        <f t="shared" si="28"/>
        <v>0</v>
      </c>
      <c r="DF20" s="336">
        <f t="shared" si="28"/>
        <v>0</v>
      </c>
      <c r="DG20" s="336">
        <f t="shared" si="28"/>
        <v>0</v>
      </c>
      <c r="DH20" s="336">
        <f t="shared" si="28"/>
        <v>0</v>
      </c>
      <c r="DI20" s="337">
        <f t="shared" si="28"/>
        <v>0</v>
      </c>
      <c r="DJ20" s="335">
        <f t="shared" si="29"/>
        <v>0</v>
      </c>
      <c r="DK20" s="336">
        <f t="shared" si="29"/>
        <v>0</v>
      </c>
      <c r="DL20" s="336">
        <f t="shared" si="29"/>
        <v>0</v>
      </c>
      <c r="DM20" s="336">
        <f t="shared" si="29"/>
        <v>0</v>
      </c>
      <c r="DN20" s="336">
        <f t="shared" si="29"/>
        <v>0</v>
      </c>
      <c r="DO20" s="336">
        <f t="shared" si="29"/>
        <v>0</v>
      </c>
      <c r="DP20" s="336">
        <f t="shared" si="29"/>
        <v>0</v>
      </c>
      <c r="DQ20" s="336">
        <f t="shared" si="29"/>
        <v>0</v>
      </c>
      <c r="DR20" s="336">
        <f t="shared" si="29"/>
        <v>0</v>
      </c>
      <c r="DS20" s="336">
        <f t="shared" si="29"/>
        <v>0</v>
      </c>
      <c r="DT20" s="336">
        <f t="shared" si="29"/>
        <v>0</v>
      </c>
      <c r="DU20" s="337">
        <f t="shared" si="29"/>
        <v>0</v>
      </c>
      <c r="DV20" s="335">
        <f t="shared" si="30"/>
        <v>0</v>
      </c>
      <c r="DW20" s="336">
        <f t="shared" si="30"/>
        <v>0</v>
      </c>
      <c r="DX20" s="336">
        <f t="shared" si="30"/>
        <v>0</v>
      </c>
      <c r="DY20" s="336">
        <f t="shared" si="30"/>
        <v>0</v>
      </c>
      <c r="DZ20" s="336">
        <f t="shared" si="30"/>
        <v>0</v>
      </c>
      <c r="EA20" s="336">
        <f t="shared" si="30"/>
        <v>0</v>
      </c>
      <c r="EB20" s="336">
        <f t="shared" si="30"/>
        <v>0</v>
      </c>
      <c r="EC20" s="336">
        <f t="shared" si="30"/>
        <v>0</v>
      </c>
      <c r="ED20" s="336">
        <f t="shared" si="30"/>
        <v>0</v>
      </c>
      <c r="EE20" s="336">
        <f t="shared" si="30"/>
        <v>0</v>
      </c>
      <c r="EF20" s="336">
        <f t="shared" si="30"/>
        <v>0</v>
      </c>
      <c r="EG20" s="337">
        <f t="shared" si="30"/>
        <v>0</v>
      </c>
      <c r="EH20" s="335">
        <f t="shared" si="31"/>
        <v>0</v>
      </c>
      <c r="EI20" s="336">
        <f t="shared" si="31"/>
        <v>0</v>
      </c>
      <c r="EJ20" s="336">
        <f t="shared" si="31"/>
        <v>0</v>
      </c>
      <c r="EK20" s="336">
        <f t="shared" si="31"/>
        <v>0</v>
      </c>
      <c r="EL20" s="336">
        <f t="shared" si="31"/>
        <v>0</v>
      </c>
      <c r="EM20" s="336">
        <f t="shared" si="31"/>
        <v>0</v>
      </c>
      <c r="EN20" s="336">
        <f t="shared" si="31"/>
        <v>0</v>
      </c>
      <c r="EO20" s="336">
        <f t="shared" si="31"/>
        <v>0</v>
      </c>
      <c r="EP20" s="336">
        <f t="shared" si="31"/>
        <v>0</v>
      </c>
      <c r="EQ20" s="336">
        <f t="shared" si="31"/>
        <v>0</v>
      </c>
      <c r="ER20" s="336">
        <f t="shared" si="31"/>
        <v>0</v>
      </c>
      <c r="ES20" s="337">
        <f t="shared" si="31"/>
        <v>0</v>
      </c>
      <c r="ET20" s="335">
        <f t="shared" si="32"/>
        <v>0</v>
      </c>
      <c r="EU20" s="336">
        <f t="shared" si="32"/>
        <v>0</v>
      </c>
      <c r="EV20" s="336">
        <f t="shared" si="32"/>
        <v>0</v>
      </c>
      <c r="EW20" s="336">
        <f t="shared" si="32"/>
        <v>0</v>
      </c>
      <c r="EX20" s="336">
        <f t="shared" si="32"/>
        <v>0</v>
      </c>
      <c r="EY20" s="336">
        <f t="shared" si="32"/>
        <v>0</v>
      </c>
      <c r="EZ20" s="336">
        <f t="shared" si="32"/>
        <v>0</v>
      </c>
      <c r="FA20" s="336">
        <f t="shared" si="32"/>
        <v>0</v>
      </c>
      <c r="FB20" s="336">
        <f t="shared" si="32"/>
        <v>0</v>
      </c>
      <c r="FC20" s="336">
        <f t="shared" si="32"/>
        <v>0</v>
      </c>
      <c r="FD20" s="336">
        <f t="shared" si="32"/>
        <v>0</v>
      </c>
      <c r="FE20" s="337">
        <f t="shared" si="32"/>
        <v>0</v>
      </c>
      <c r="FF20" s="335">
        <f t="shared" si="33"/>
        <v>0</v>
      </c>
      <c r="FG20" s="336">
        <f t="shared" si="33"/>
        <v>0</v>
      </c>
      <c r="FH20" s="336">
        <f t="shared" si="33"/>
        <v>0</v>
      </c>
      <c r="FI20" s="336">
        <f t="shared" si="33"/>
        <v>0</v>
      </c>
      <c r="FJ20" s="336">
        <f t="shared" si="33"/>
        <v>0</v>
      </c>
      <c r="FK20" s="336">
        <f t="shared" si="33"/>
        <v>0</v>
      </c>
      <c r="FL20" s="336">
        <f t="shared" si="33"/>
        <v>0</v>
      </c>
      <c r="FM20" s="336">
        <f t="shared" si="33"/>
        <v>0</v>
      </c>
      <c r="FN20" s="336">
        <f t="shared" si="33"/>
        <v>0</v>
      </c>
      <c r="FO20" s="336">
        <f t="shared" si="33"/>
        <v>0</v>
      </c>
      <c r="FP20" s="336">
        <f t="shared" si="33"/>
        <v>0</v>
      </c>
      <c r="FQ20" s="337">
        <f t="shared" si="33"/>
        <v>0</v>
      </c>
    </row>
    <row r="21" spans="1:173" ht="12.75" customHeight="1" x14ac:dyDescent="0.2">
      <c r="A21" s="74" t="str">
        <f t="shared" si="21"/>
        <v xml:space="preserve"> - </v>
      </c>
      <c r="B21" s="112"/>
      <c r="C21" s="171" t="s">
        <v>305</v>
      </c>
      <c r="D21" s="366" t="str">
        <f>IF(ISBLANK(EMISSIONS_4!D21), " ", EMISSIONS_4!D21)</f>
        <v xml:space="preserve"> </v>
      </c>
      <c r="E21" s="366" t="str">
        <f>IF(ISBLANK(EMISSIONS_4!E21), " ", EMISSIONS_4!E21)</f>
        <v xml:space="preserve"> </v>
      </c>
      <c r="F21" s="366" t="str">
        <f>IF(ISBLANK(EMISSIONS_4!F21), " ", EMISSIONS_4!F21)</f>
        <v xml:space="preserve"> </v>
      </c>
      <c r="G21" s="367"/>
      <c r="H21" s="368"/>
      <c r="I21" s="33" t="s">
        <v>299</v>
      </c>
      <c r="J21" s="367"/>
      <c r="K21" s="33">
        <f t="shared" si="22"/>
        <v>1</v>
      </c>
      <c r="L21" s="33">
        <f t="shared" si="23"/>
        <v>0</v>
      </c>
      <c r="M21" s="367">
        <v>0</v>
      </c>
      <c r="N21" s="373">
        <v>0</v>
      </c>
      <c r="O21" s="299"/>
      <c r="P21" s="300"/>
      <c r="Q21" s="73" t="str">
        <f t="shared" si="13"/>
        <v>Enter vessel info</v>
      </c>
      <c r="R21" s="79" t="str">
        <f t="shared" si="14"/>
        <v>Enter vessel info</v>
      </c>
      <c r="S21" s="79" t="str">
        <f t="shared" si="15"/>
        <v>Enter vessel info</v>
      </c>
      <c r="T21" s="79" t="str">
        <f t="shared" si="16"/>
        <v>Enter vessel info</v>
      </c>
      <c r="U21" s="79" t="str">
        <f t="shared" si="17"/>
        <v>Enter vessel info</v>
      </c>
      <c r="V21" s="79" t="str">
        <f t="shared" si="18"/>
        <v>Enter vessel info</v>
      </c>
      <c r="W21" s="79" t="str">
        <f t="shared" si="19"/>
        <v>Enter vessel info</v>
      </c>
      <c r="X21" s="79" t="str">
        <f t="shared" si="20"/>
        <v>Enter vessel info</v>
      </c>
      <c r="Y21" s="78" t="s">
        <v>115</v>
      </c>
      <c r="Z21" s="79" t="s">
        <v>115</v>
      </c>
      <c r="AA21" s="82" t="s">
        <v>115</v>
      </c>
      <c r="AB21" s="76" t="str">
        <f>IF(OR($D21=" ",$E21=" ",$F21=" "),"Enter vessel info",IF(T($H21)&lt;&gt;"","Enter Activity",IF(OR($M21=0,$N21=0),"Enter Run Time",IF((VLOOKUP($F21,'VESSEL FACTORS'!$A$3:$O$5,AB$5,FALSE))="N/A","--",IF($G21=" ",IF(ISERROR(SEARCH("Aux",$E21,1)),($H21*VLOOKUP($F21,'VESSEL FACTORS'!$A$2:$O$5,AB$5,FALSE)*0.0000011023*$M21*$N21*0.82),($H21*VLOOKUP($F21,'VESSEL FACTORS'!$A$2:$O$5,AB$5,FALSE)*0.0000011023*$M21*$N21*1)),IF($G21&lt;21,($H21*VLOOKUP($F21,'VESSEL FACTORS'!$A$2:$O$5,AB$5,FALSE)*0.0000011023*$M21*$N21*VLOOKUP($G21,'VESSEL FACTORS'!$A$16:$L$36,AB$5,FALSE)),($H21*VLOOKUP($F21,'VESSEL FACTORS'!$A$3:$O$5,AB$5,FALSE)*0.0000011023*$M21*$N21*($G21/100))))))))</f>
        <v>Enter vessel info</v>
      </c>
      <c r="AC21" s="76" t="str">
        <f>IF(OR($D21=" ",$E21=" ",$F21=" "),"Enter vessel info",IF(T($H21)&lt;&gt;"","Enter Activity",IF(OR($M21=0,$N21=0),"Enter Run Time",IF((VLOOKUP($F21,'VESSEL FACTORS'!$A$3:$O$5,AC$5,FALSE))="N/A","--",IF($G21=" ",IF(ISERROR(SEARCH("Aux",$E21,1)),($H21*VLOOKUP($F21,'VESSEL FACTORS'!$A$2:$O$5,AC$5,FALSE)*0.0000011023*$M21*$N21*0.82),($H21*VLOOKUP($F21,'VESSEL FACTORS'!$A$2:$O$5,AC$5,FALSE)*0.0000011023*$M21*$N21*1)),IF($G21&lt;21,($H21*VLOOKUP($F21,'VESSEL FACTORS'!$A$2:$O$5,AC$5,FALSE)*0.0000011023*$M21*$N21*VLOOKUP($G21,'VESSEL FACTORS'!$A$16:$L$36,AC$5,FALSE)),($H21*VLOOKUP($F21,'VESSEL FACTORS'!$A$3:$O$5,AC$5,FALSE)*0.0000011023*$M21*$N21*($G21/100))))))))</f>
        <v>Enter vessel info</v>
      </c>
      <c r="AD21" s="76" t="str">
        <f>IF(OR($D21=" ",$E21=" ",$F21=" "),"Enter vessel info",IF(T($H21)&lt;&gt;"","Enter Activity",IF(OR($M21=0,$N21=0),"Enter Run Time",IF((VLOOKUP($F21,'VESSEL FACTORS'!$A$3:$O$5,AD$5,FALSE))="N/A","--",IF($G21=" ",IF(ISERROR(SEARCH("Aux",$E21,1)),($H21*VLOOKUP($F21,'VESSEL FACTORS'!$A$2:$O$5,AD$5,FALSE)*0.0000011023*$M21*$N21*0.82),($H21*VLOOKUP($F21,'VESSEL FACTORS'!$A$2:$O$5,AD$5,FALSE)*0.0000011023*$M21*$N21*1)),IF($G21&lt;21,($H21*VLOOKUP($F21,'VESSEL FACTORS'!$A$2:$O$5,AD$5,FALSE)*0.0000011023*$M21*$N21*VLOOKUP($G21,'VESSEL FACTORS'!$A$16:$L$36,AD$5,FALSE)),($H21*VLOOKUP($F21,'VESSEL FACTORS'!$A$3:$O$5,AD$5,FALSE)*0.0000011023*$M21*$N21*($G21/100))))))))</f>
        <v>Enter vessel info</v>
      </c>
      <c r="AE21" s="76" t="str">
        <f>IF(OR($D21=" ",$E21=" ",$F21=" "),"Enter vessel info",IF(T($H21)&lt;&gt;"","Enter Activity",IF(OR($M21=0,$N21=0),"Enter Run Time",IF((VLOOKUP($F21,'VESSEL FACTORS'!$A$3:$O$5,AE$5,FALSE))="N/A","--",IF($G21=" ",IF(ISERROR(SEARCH("Aux",$E21,1)),($H21*VLOOKUP($F21,'VESSEL FACTORS'!$A$2:$O$5,AE$5,FALSE)*0.0000011023*$M21*$N21*0.82),($H21*VLOOKUP($F21,'VESSEL FACTORS'!$A$2:$O$5,AE$5,FALSE)*0.0000011023*$M21*$N21*1)),IF($G21&lt;21,($H21*VLOOKUP($F21,'VESSEL FACTORS'!$A$2:$O$5,AE$5,FALSE)*0.0000011023*$M21*$N21*VLOOKUP($G21,'VESSEL FACTORS'!$A$16:$L$36,AE$5,FALSE)),($H21*VLOOKUP($F21,'VESSEL FACTORS'!$A$3:$O$5,AE$5,FALSE)*0.0000011023*$M21*$N21*($G21/100))))))))</f>
        <v>Enter vessel info</v>
      </c>
      <c r="AF21" s="76" t="str">
        <f>IF(OR($D21=" ",$E21=" ",$F21=" "),"Enter vessel info",IF(T($H21)&lt;&gt;"","Enter Activity",IF(OR($M21=0,$N21=0),"Enter Run Time",IF((VLOOKUP($F21,'VESSEL FACTORS'!$A$3:$O$5,AF$5,FALSE))="N/A","--",IF($G21=" ",IF(ISERROR(SEARCH("Aux",$E21,1)),($H21*VLOOKUP($F21,'VESSEL FACTORS'!$A$2:$O$5,AF$5,FALSE)*0.0000011023*$M21*$N21*0.82),($H21*VLOOKUP($F21,'VESSEL FACTORS'!$A$2:$O$5,AF$5,FALSE)*0.0000011023*$M21*$N21*1)),IF($G21&lt;21,($H21*VLOOKUP($F21,'VESSEL FACTORS'!$A$2:$O$5,AF$5,FALSE)*0.0000011023*$M21*$N21*VLOOKUP($G21,'VESSEL FACTORS'!$A$16:$L$36,AF$5,FALSE)),($H21*VLOOKUP($F21,'VESSEL FACTORS'!$A$3:$O$5,AF$5,FALSE)*0.0000011023*$M21*$N21*($G21/100))))))))</f>
        <v>Enter vessel info</v>
      </c>
      <c r="AG21" s="76" t="str">
        <f>IF(OR($D21=" ",$E21=" ",$F21=" "),"Enter vessel info",IF(T($H21)&lt;&gt;"","Enter Activity",IF(OR($M21=0,$N21=0),"Enter Run Time",IF((VLOOKUP($F21,'VESSEL FACTORS'!$A$3:$O$5,AG$5,FALSE))="N/A","--",IF($G21=" ",IF(ISERROR(SEARCH("Aux",$E21,1)),($H21*VLOOKUP($F21,'VESSEL FACTORS'!$A$2:$O$5,AG$5,FALSE)*0.0000011023*$M21*$N21*0.82),($H21*VLOOKUP($F21,'VESSEL FACTORS'!$A$2:$O$5,AG$5,FALSE)*0.0000011023*$M21*$N21*1)),IF($G21&lt;21,($H21*VLOOKUP($F21,'VESSEL FACTORS'!$A$2:$O$5,AG$5,FALSE)*0.0000011023*$M21*$N21*VLOOKUP($G21,'VESSEL FACTORS'!$A$16:$L$36,AG$5,FALSE)),($H21*VLOOKUP($F21,'VESSEL FACTORS'!$A$3:$O$5,AG$5,FALSE)*0.0000011023*$M21*$N21*($G21/100))))))))</f>
        <v>Enter vessel info</v>
      </c>
      <c r="AH21" s="76" t="str">
        <f>IF(OR($D21=" ",$E21=" ",$F21=" "),"Enter vessel info",IF(T($H21)&lt;&gt;"","Enter Activity",IF(OR($M21=0,$N21=0),"Enter Run Time",IF((VLOOKUP($F21,'VESSEL FACTORS'!$A$3:$O$5,AH$5,FALSE))="N/A","--",IF($G21=" ",IF(ISERROR(SEARCH("Aux",$E21,1)),($H21*VLOOKUP($F21,'VESSEL FACTORS'!$A$2:$O$5,AH$5,FALSE)*0.0000011023*$M21*$N21*0.82),($H21*VLOOKUP($F21,'VESSEL FACTORS'!$A$2:$O$5,AH$5,FALSE)*0.0000011023*$M21*$N21*1)),IF($G21&lt;21,($H21*VLOOKUP($F21,'VESSEL FACTORS'!$A$2:$O$5,AH$5,FALSE)*0.0000011023*$M21*$N21*VLOOKUP($G21,'VESSEL FACTORS'!$A$16:$L$36,AH$5,FALSE)),($H21*VLOOKUP($F21,'VESSEL FACTORS'!$A$3:$O$5,AH$5,FALSE)*0.0000011023*$M21*$N21*($G21/100))))))))</f>
        <v>Enter vessel info</v>
      </c>
      <c r="AI21" s="76" t="str">
        <f>IF(OR($D21=" ",$E21=" ",$F21=" "),"Enter vessel info",IF(T($H21)&lt;&gt;"","Enter Activity",IF(OR($M21=0,$N21=0),"Enter Run Time",IF((VLOOKUP($F21,'VESSEL FACTORS'!$A$3:$O$5,AI$5,FALSE))="N/A","--",IF($G21=" ",IF(ISERROR(SEARCH("Aux",$E21,1)),($H21*VLOOKUP($F21,'VESSEL FACTORS'!$A$2:$O$5,AI$5,FALSE)*0.0000011023*$M21*$N21*0.82),($H21*VLOOKUP($F21,'VESSEL FACTORS'!$A$2:$O$5,AI$5,FALSE)*0.0000011023*$M21*$N21*1)),IF($G21&lt;21,($H21*VLOOKUP($F21,'VESSEL FACTORS'!$A$2:$O$5,AI$5,FALSE)*0.0000011023*$M21*$N21*VLOOKUP($G21,'VESSEL FACTORS'!$A$16:$L$36,AI$5,FALSE)),($H21*VLOOKUP($F21,'VESSEL FACTORS'!$A$3:$O$5,AI$5,FALSE)*0.0000011023*$M21*$N21*($G21/100))))))))</f>
        <v>Enter vessel info</v>
      </c>
      <c r="AJ21" s="76" t="str">
        <f>IF(OR($D21=" ",$E21=" ",$F21=" "),"Enter vessel info",IF(T($H21)&lt;&gt;"","Enter Activity",IF(OR($M21=0,$N21=0),"Enter Run Time",IF((VLOOKUP($F21,'VESSEL FACTORS'!$A$3:$O$5,AJ$5,FALSE))="N/A","--",IF($G21=" ",IF(ISERROR(SEARCH("Aux",$E21,1)),($H21*VLOOKUP($F21,'VESSEL FACTORS'!$A$2:$O$5,AJ$5,FALSE)*0.0000011023*$M21*$N21*0.82),($H21*VLOOKUP($F21,'VESSEL FACTORS'!$A$2:$O$5,AJ$5,FALSE)*0.0000011023*$M21*$N21*1)),IF($G21&lt;21,($H21*VLOOKUP($F21,'VESSEL FACTORS'!$A$2:$O$5,AJ$5,FALSE)*0.0000011023*$M21*$N21*VLOOKUP($G21,'VESSEL FACTORS'!$A$16:$L$36,AJ$5,FALSE)),($H21*VLOOKUP($F21,'VESSEL FACTORS'!$A$3:$O$5,AJ$5,FALSE)*0.0000011023*$M21*$N21*($G21/100))))))))</f>
        <v>Enter vessel info</v>
      </c>
      <c r="AK21" s="76" t="str">
        <f>IF(OR($D21=" ",$E21=" ",$F21=" "),"Enter vessel info",IF(T($H21)&lt;&gt;"","Enter Activity",IF(OR($M21=0,$N21=0),"Enter Run Time",IF((VLOOKUP($F21,'VESSEL FACTORS'!$A$3:$O$5,AK$5,FALSE))="N/A","--",IF($G21=" ",IF(ISERROR(SEARCH("Aux",$E21,1)),($H21*VLOOKUP($F21,'VESSEL FACTORS'!$A$2:$O$5,AK$5,FALSE)*0.0000011023*$M21*$N21*0.82),($H21*VLOOKUP($F21,'VESSEL FACTORS'!$A$2:$O$5,AK$5,FALSE)*0.0000011023*$M21*$N21*1)),IF($G21&lt;21,($H21*VLOOKUP($F21,'VESSEL FACTORS'!$A$2:$O$5,AK$5,FALSE)*0.0000011023*$M21*$N21*VLOOKUP($G21,'VESSEL FACTORS'!$A$16:$L$36,AK$5,FALSE)),($H21*VLOOKUP($F21,'VESSEL FACTORS'!$A$3:$O$5,AK$5,FALSE)*0.0000011023*$M21*$N21*($G21/100))))))))</f>
        <v>Enter vessel info</v>
      </c>
      <c r="AL21" s="67" t="str">
        <f>IF(OR($D21=" ",$E21=" ",$F21=" "),"Enter vessel info",IF(T($H21)&lt;&gt;"","Enter Activity",IF(OR($M21=0,$N21=0),"Enter Run Time",IF((VLOOKUP($F21,'VESSEL FACTORS'!$A$3:$O$5,AL$5,FALSE))="N/A","--",IF($G21=" ",IF(ISERROR(SEARCH("Aux",$E21,1)),($H21*VLOOKUP($F21,'VESSEL FACTORS'!$A$2:$O$5,AL$5,FALSE)*0.0000011023*$M21*$N21*0.82),($H21*VLOOKUP($F21,'VESSEL FACTORS'!$A$2:$O$5,AL$5,FALSE)*0.0000011023*$M21*$N21*1)),IF($G21&lt;21,($H21*VLOOKUP($F21,'VESSEL FACTORS'!$A$2:$O$5,AL$5,FALSE)*0.0000011023*$M21*$N21*VLOOKUP($G21,'VESSEL FACTORS'!$A$16:$L$36,AL$5,FALSE)),($H21*VLOOKUP($F21,'VESSEL FACTORS'!$A$3:$O$5,AL$5,FALSE)*0.0000011023*$M21*$N21*($G21/100))))))))</f>
        <v>Enter vessel info</v>
      </c>
      <c r="AM21" s="315"/>
      <c r="AO21" s="74">
        <f>MONTH(EMISSIONS_1!P21)-MONTH(EMISSIONS_1!O21)+1</f>
        <v>1</v>
      </c>
      <c r="AP21" s="335">
        <f t="shared" si="12"/>
        <v>0</v>
      </c>
      <c r="AQ21" s="336">
        <f t="shared" si="0"/>
        <v>0</v>
      </c>
      <c r="AR21" s="336">
        <f t="shared" si="0"/>
        <v>0</v>
      </c>
      <c r="AS21" s="336">
        <f t="shared" si="0"/>
        <v>0</v>
      </c>
      <c r="AT21" s="336">
        <f t="shared" si="0"/>
        <v>0</v>
      </c>
      <c r="AU21" s="336">
        <f t="shared" si="0"/>
        <v>0</v>
      </c>
      <c r="AV21" s="336">
        <f t="shared" si="0"/>
        <v>0</v>
      </c>
      <c r="AW21" s="336">
        <f t="shared" si="0"/>
        <v>0</v>
      </c>
      <c r="AX21" s="336">
        <f t="shared" si="0"/>
        <v>0</v>
      </c>
      <c r="AY21" s="336">
        <f t="shared" si="0"/>
        <v>0</v>
      </c>
      <c r="AZ21" s="336">
        <f t="shared" si="0"/>
        <v>0</v>
      </c>
      <c r="BA21" s="337">
        <f t="shared" si="0"/>
        <v>0</v>
      </c>
      <c r="BB21" s="335">
        <f t="shared" si="24"/>
        <v>0</v>
      </c>
      <c r="BC21" s="336">
        <f t="shared" si="24"/>
        <v>0</v>
      </c>
      <c r="BD21" s="336">
        <f t="shared" si="24"/>
        <v>0</v>
      </c>
      <c r="BE21" s="336">
        <f t="shared" si="24"/>
        <v>0</v>
      </c>
      <c r="BF21" s="336">
        <f t="shared" si="24"/>
        <v>0</v>
      </c>
      <c r="BG21" s="336">
        <f t="shared" si="24"/>
        <v>0</v>
      </c>
      <c r="BH21" s="336">
        <f t="shared" si="24"/>
        <v>0</v>
      </c>
      <c r="BI21" s="336">
        <f t="shared" si="24"/>
        <v>0</v>
      </c>
      <c r="BJ21" s="336">
        <f t="shared" si="24"/>
        <v>0</v>
      </c>
      <c r="BK21" s="336">
        <f t="shared" si="24"/>
        <v>0</v>
      </c>
      <c r="BL21" s="336">
        <f t="shared" si="24"/>
        <v>0</v>
      </c>
      <c r="BM21" s="337">
        <f t="shared" si="24"/>
        <v>0</v>
      </c>
      <c r="BN21" s="335">
        <f t="shared" si="25"/>
        <v>0</v>
      </c>
      <c r="BO21" s="336">
        <f t="shared" si="25"/>
        <v>0</v>
      </c>
      <c r="BP21" s="336">
        <f t="shared" si="25"/>
        <v>0</v>
      </c>
      <c r="BQ21" s="336">
        <f t="shared" si="25"/>
        <v>0</v>
      </c>
      <c r="BR21" s="336">
        <f t="shared" si="25"/>
        <v>0</v>
      </c>
      <c r="BS21" s="336">
        <f t="shared" si="25"/>
        <v>0</v>
      </c>
      <c r="BT21" s="336">
        <f t="shared" si="25"/>
        <v>0</v>
      </c>
      <c r="BU21" s="336">
        <f t="shared" si="25"/>
        <v>0</v>
      </c>
      <c r="BV21" s="336">
        <f t="shared" si="25"/>
        <v>0</v>
      </c>
      <c r="BW21" s="336">
        <f t="shared" si="25"/>
        <v>0</v>
      </c>
      <c r="BX21" s="336">
        <f t="shared" si="25"/>
        <v>0</v>
      </c>
      <c r="BY21" s="337">
        <f t="shared" si="25"/>
        <v>0</v>
      </c>
      <c r="BZ21" s="335">
        <f t="shared" si="26"/>
        <v>0</v>
      </c>
      <c r="CA21" s="336">
        <f t="shared" si="26"/>
        <v>0</v>
      </c>
      <c r="CB21" s="336">
        <f t="shared" si="26"/>
        <v>0</v>
      </c>
      <c r="CC21" s="336">
        <f t="shared" si="26"/>
        <v>0</v>
      </c>
      <c r="CD21" s="336">
        <f t="shared" si="26"/>
        <v>0</v>
      </c>
      <c r="CE21" s="336">
        <f t="shared" si="26"/>
        <v>0</v>
      </c>
      <c r="CF21" s="336">
        <f t="shared" si="26"/>
        <v>0</v>
      </c>
      <c r="CG21" s="336">
        <f t="shared" si="26"/>
        <v>0</v>
      </c>
      <c r="CH21" s="336">
        <f t="shared" si="26"/>
        <v>0</v>
      </c>
      <c r="CI21" s="336">
        <f t="shared" si="26"/>
        <v>0</v>
      </c>
      <c r="CJ21" s="336">
        <f t="shared" si="26"/>
        <v>0</v>
      </c>
      <c r="CK21" s="337">
        <f t="shared" si="26"/>
        <v>0</v>
      </c>
      <c r="CL21" s="335">
        <f t="shared" si="27"/>
        <v>0</v>
      </c>
      <c r="CM21" s="336">
        <f t="shared" si="27"/>
        <v>0</v>
      </c>
      <c r="CN21" s="336">
        <f t="shared" si="27"/>
        <v>0</v>
      </c>
      <c r="CO21" s="336">
        <f t="shared" si="27"/>
        <v>0</v>
      </c>
      <c r="CP21" s="336">
        <f t="shared" si="27"/>
        <v>0</v>
      </c>
      <c r="CQ21" s="336">
        <f t="shared" si="27"/>
        <v>0</v>
      </c>
      <c r="CR21" s="336">
        <f t="shared" si="27"/>
        <v>0</v>
      </c>
      <c r="CS21" s="336">
        <f t="shared" si="27"/>
        <v>0</v>
      </c>
      <c r="CT21" s="336">
        <f t="shared" si="27"/>
        <v>0</v>
      </c>
      <c r="CU21" s="336">
        <f t="shared" si="27"/>
        <v>0</v>
      </c>
      <c r="CV21" s="336">
        <f t="shared" si="27"/>
        <v>0</v>
      </c>
      <c r="CW21" s="337">
        <f t="shared" si="27"/>
        <v>0</v>
      </c>
      <c r="CX21" s="335">
        <f t="shared" si="28"/>
        <v>0</v>
      </c>
      <c r="CY21" s="336">
        <f t="shared" si="28"/>
        <v>0</v>
      </c>
      <c r="CZ21" s="336">
        <f t="shared" si="28"/>
        <v>0</v>
      </c>
      <c r="DA21" s="336">
        <f t="shared" si="28"/>
        <v>0</v>
      </c>
      <c r="DB21" s="336">
        <f t="shared" si="28"/>
        <v>0</v>
      </c>
      <c r="DC21" s="336">
        <f t="shared" si="28"/>
        <v>0</v>
      </c>
      <c r="DD21" s="336">
        <f t="shared" si="28"/>
        <v>0</v>
      </c>
      <c r="DE21" s="336">
        <f t="shared" si="28"/>
        <v>0</v>
      </c>
      <c r="DF21" s="336">
        <f t="shared" si="28"/>
        <v>0</v>
      </c>
      <c r="DG21" s="336">
        <f t="shared" si="28"/>
        <v>0</v>
      </c>
      <c r="DH21" s="336">
        <f t="shared" si="28"/>
        <v>0</v>
      </c>
      <c r="DI21" s="337">
        <f t="shared" si="28"/>
        <v>0</v>
      </c>
      <c r="DJ21" s="335">
        <f t="shared" si="29"/>
        <v>0</v>
      </c>
      <c r="DK21" s="336">
        <f t="shared" si="29"/>
        <v>0</v>
      </c>
      <c r="DL21" s="336">
        <f t="shared" si="29"/>
        <v>0</v>
      </c>
      <c r="DM21" s="336">
        <f t="shared" si="29"/>
        <v>0</v>
      </c>
      <c r="DN21" s="336">
        <f t="shared" si="29"/>
        <v>0</v>
      </c>
      <c r="DO21" s="336">
        <f t="shared" si="29"/>
        <v>0</v>
      </c>
      <c r="DP21" s="336">
        <f t="shared" si="29"/>
        <v>0</v>
      </c>
      <c r="DQ21" s="336">
        <f t="shared" si="29"/>
        <v>0</v>
      </c>
      <c r="DR21" s="336">
        <f t="shared" si="29"/>
        <v>0</v>
      </c>
      <c r="DS21" s="336">
        <f t="shared" si="29"/>
        <v>0</v>
      </c>
      <c r="DT21" s="336">
        <f t="shared" si="29"/>
        <v>0</v>
      </c>
      <c r="DU21" s="337">
        <f t="shared" si="29"/>
        <v>0</v>
      </c>
      <c r="DV21" s="335">
        <f t="shared" si="30"/>
        <v>0</v>
      </c>
      <c r="DW21" s="336">
        <f t="shared" si="30"/>
        <v>0</v>
      </c>
      <c r="DX21" s="336">
        <f t="shared" si="30"/>
        <v>0</v>
      </c>
      <c r="DY21" s="336">
        <f t="shared" si="30"/>
        <v>0</v>
      </c>
      <c r="DZ21" s="336">
        <f t="shared" si="30"/>
        <v>0</v>
      </c>
      <c r="EA21" s="336">
        <f t="shared" si="30"/>
        <v>0</v>
      </c>
      <c r="EB21" s="336">
        <f t="shared" si="30"/>
        <v>0</v>
      </c>
      <c r="EC21" s="336">
        <f t="shared" si="30"/>
        <v>0</v>
      </c>
      <c r="ED21" s="336">
        <f t="shared" si="30"/>
        <v>0</v>
      </c>
      <c r="EE21" s="336">
        <f t="shared" si="30"/>
        <v>0</v>
      </c>
      <c r="EF21" s="336">
        <f t="shared" si="30"/>
        <v>0</v>
      </c>
      <c r="EG21" s="337">
        <f t="shared" si="30"/>
        <v>0</v>
      </c>
      <c r="EH21" s="335">
        <f t="shared" si="31"/>
        <v>0</v>
      </c>
      <c r="EI21" s="336">
        <f t="shared" si="31"/>
        <v>0</v>
      </c>
      <c r="EJ21" s="336">
        <f t="shared" si="31"/>
        <v>0</v>
      </c>
      <c r="EK21" s="336">
        <f t="shared" si="31"/>
        <v>0</v>
      </c>
      <c r="EL21" s="336">
        <f t="shared" si="31"/>
        <v>0</v>
      </c>
      <c r="EM21" s="336">
        <f t="shared" si="31"/>
        <v>0</v>
      </c>
      <c r="EN21" s="336">
        <f t="shared" si="31"/>
        <v>0</v>
      </c>
      <c r="EO21" s="336">
        <f t="shared" si="31"/>
        <v>0</v>
      </c>
      <c r="EP21" s="336">
        <f t="shared" si="31"/>
        <v>0</v>
      </c>
      <c r="EQ21" s="336">
        <f t="shared" si="31"/>
        <v>0</v>
      </c>
      <c r="ER21" s="336">
        <f t="shared" si="31"/>
        <v>0</v>
      </c>
      <c r="ES21" s="337">
        <f t="shared" si="31"/>
        <v>0</v>
      </c>
      <c r="ET21" s="335">
        <f t="shared" si="32"/>
        <v>0</v>
      </c>
      <c r="EU21" s="336">
        <f t="shared" si="32"/>
        <v>0</v>
      </c>
      <c r="EV21" s="336">
        <f t="shared" si="32"/>
        <v>0</v>
      </c>
      <c r="EW21" s="336">
        <f t="shared" si="32"/>
        <v>0</v>
      </c>
      <c r="EX21" s="336">
        <f t="shared" si="32"/>
        <v>0</v>
      </c>
      <c r="EY21" s="336">
        <f t="shared" si="32"/>
        <v>0</v>
      </c>
      <c r="EZ21" s="336">
        <f t="shared" si="32"/>
        <v>0</v>
      </c>
      <c r="FA21" s="336">
        <f t="shared" si="32"/>
        <v>0</v>
      </c>
      <c r="FB21" s="336">
        <f t="shared" si="32"/>
        <v>0</v>
      </c>
      <c r="FC21" s="336">
        <f t="shared" si="32"/>
        <v>0</v>
      </c>
      <c r="FD21" s="336">
        <f t="shared" si="32"/>
        <v>0</v>
      </c>
      <c r="FE21" s="337">
        <f t="shared" si="32"/>
        <v>0</v>
      </c>
      <c r="FF21" s="335">
        <f t="shared" si="33"/>
        <v>0</v>
      </c>
      <c r="FG21" s="336">
        <f t="shared" si="33"/>
        <v>0</v>
      </c>
      <c r="FH21" s="336">
        <f t="shared" si="33"/>
        <v>0</v>
      </c>
      <c r="FI21" s="336">
        <f t="shared" si="33"/>
        <v>0</v>
      </c>
      <c r="FJ21" s="336">
        <f t="shared" si="33"/>
        <v>0</v>
      </c>
      <c r="FK21" s="336">
        <f t="shared" si="33"/>
        <v>0</v>
      </c>
      <c r="FL21" s="336">
        <f t="shared" si="33"/>
        <v>0</v>
      </c>
      <c r="FM21" s="336">
        <f t="shared" si="33"/>
        <v>0</v>
      </c>
      <c r="FN21" s="336">
        <f t="shared" si="33"/>
        <v>0</v>
      </c>
      <c r="FO21" s="336">
        <f t="shared" si="33"/>
        <v>0</v>
      </c>
      <c r="FP21" s="336">
        <f t="shared" si="33"/>
        <v>0</v>
      </c>
      <c r="FQ21" s="337">
        <f t="shared" si="33"/>
        <v>0</v>
      </c>
    </row>
    <row r="22" spans="1:173" ht="12.75" customHeight="1" x14ac:dyDescent="0.2">
      <c r="A22" s="74" t="str">
        <f t="shared" si="21"/>
        <v xml:space="preserve"> - </v>
      </c>
      <c r="B22" s="112"/>
      <c r="C22" s="171" t="s">
        <v>305</v>
      </c>
      <c r="D22" s="366" t="str">
        <f>IF(ISBLANK(EMISSIONS_4!D22), " ", EMISSIONS_4!D22)</f>
        <v xml:space="preserve"> </v>
      </c>
      <c r="E22" s="366" t="str">
        <f>IF(ISBLANK(EMISSIONS_4!E22), " ", EMISSIONS_4!E22)</f>
        <v xml:space="preserve"> </v>
      </c>
      <c r="F22" s="366" t="str">
        <f>IF(ISBLANK(EMISSIONS_4!F22), " ", EMISSIONS_4!F22)</f>
        <v xml:space="preserve"> </v>
      </c>
      <c r="G22" s="367"/>
      <c r="H22" s="368"/>
      <c r="I22" s="33" t="s">
        <v>299</v>
      </c>
      <c r="J22" s="367"/>
      <c r="K22" s="33">
        <f t="shared" si="22"/>
        <v>1</v>
      </c>
      <c r="L22" s="33">
        <f t="shared" si="23"/>
        <v>0</v>
      </c>
      <c r="M22" s="367">
        <v>0</v>
      </c>
      <c r="N22" s="373">
        <v>0</v>
      </c>
      <c r="O22" s="299"/>
      <c r="P22" s="300"/>
      <c r="Q22" s="73" t="str">
        <f t="shared" si="13"/>
        <v>Enter vessel info</v>
      </c>
      <c r="R22" s="79" t="str">
        <f t="shared" si="14"/>
        <v>Enter vessel info</v>
      </c>
      <c r="S22" s="79" t="str">
        <f t="shared" si="15"/>
        <v>Enter vessel info</v>
      </c>
      <c r="T22" s="79" t="str">
        <f t="shared" si="16"/>
        <v>Enter vessel info</v>
      </c>
      <c r="U22" s="79" t="str">
        <f t="shared" si="17"/>
        <v>Enter vessel info</v>
      </c>
      <c r="V22" s="79" t="str">
        <f t="shared" si="18"/>
        <v>Enter vessel info</v>
      </c>
      <c r="W22" s="79" t="str">
        <f t="shared" si="19"/>
        <v>Enter vessel info</v>
      </c>
      <c r="X22" s="79" t="str">
        <f t="shared" si="20"/>
        <v>Enter vessel info</v>
      </c>
      <c r="Y22" s="78" t="s">
        <v>115</v>
      </c>
      <c r="Z22" s="79" t="s">
        <v>115</v>
      </c>
      <c r="AA22" s="82" t="s">
        <v>115</v>
      </c>
      <c r="AB22" s="76" t="str">
        <f>IF(OR($D22=" ",$E22=" ",$F22=" "),"Enter vessel info",IF(T($H22)&lt;&gt;"","Enter Activity",IF(OR($M22=0,$N22=0),"Enter Run Time",IF((VLOOKUP($F22,'VESSEL FACTORS'!$A$3:$O$5,AB$5,FALSE))="N/A","--",IF($G22=" ",IF(ISERROR(SEARCH("Aux",$E22,1)),($H22*VLOOKUP($F22,'VESSEL FACTORS'!$A$2:$O$5,AB$5,FALSE)*0.0000011023*$M22*$N22*0.82),($H22*VLOOKUP($F22,'VESSEL FACTORS'!$A$2:$O$5,AB$5,FALSE)*0.0000011023*$M22*$N22*1)),IF($G22&lt;21,($H22*VLOOKUP($F22,'VESSEL FACTORS'!$A$2:$O$5,AB$5,FALSE)*0.0000011023*$M22*$N22*VLOOKUP($G22,'VESSEL FACTORS'!$A$16:$L$36,AB$5,FALSE)),($H22*VLOOKUP($F22,'VESSEL FACTORS'!$A$3:$O$5,AB$5,FALSE)*0.0000011023*$M22*$N22*($G22/100))))))))</f>
        <v>Enter vessel info</v>
      </c>
      <c r="AC22" s="76" t="str">
        <f>IF(OR($D22=" ",$E22=" ",$F22=" "),"Enter vessel info",IF(T($H22)&lt;&gt;"","Enter Activity",IF(OR($M22=0,$N22=0),"Enter Run Time",IF((VLOOKUP($F22,'VESSEL FACTORS'!$A$3:$O$5,AC$5,FALSE))="N/A","--",IF($G22=" ",IF(ISERROR(SEARCH("Aux",$E22,1)),($H22*VLOOKUP($F22,'VESSEL FACTORS'!$A$2:$O$5,AC$5,FALSE)*0.0000011023*$M22*$N22*0.82),($H22*VLOOKUP($F22,'VESSEL FACTORS'!$A$2:$O$5,AC$5,FALSE)*0.0000011023*$M22*$N22*1)),IF($G22&lt;21,($H22*VLOOKUP($F22,'VESSEL FACTORS'!$A$2:$O$5,AC$5,FALSE)*0.0000011023*$M22*$N22*VLOOKUP($G22,'VESSEL FACTORS'!$A$16:$L$36,AC$5,FALSE)),($H22*VLOOKUP($F22,'VESSEL FACTORS'!$A$3:$O$5,AC$5,FALSE)*0.0000011023*$M22*$N22*($G22/100))))))))</f>
        <v>Enter vessel info</v>
      </c>
      <c r="AD22" s="76" t="str">
        <f>IF(OR($D22=" ",$E22=" ",$F22=" "),"Enter vessel info",IF(T($H22)&lt;&gt;"","Enter Activity",IF(OR($M22=0,$N22=0),"Enter Run Time",IF((VLOOKUP($F22,'VESSEL FACTORS'!$A$3:$O$5,AD$5,FALSE))="N/A","--",IF($G22=" ",IF(ISERROR(SEARCH("Aux",$E22,1)),($H22*VLOOKUP($F22,'VESSEL FACTORS'!$A$2:$O$5,AD$5,FALSE)*0.0000011023*$M22*$N22*0.82),($H22*VLOOKUP($F22,'VESSEL FACTORS'!$A$2:$O$5,AD$5,FALSE)*0.0000011023*$M22*$N22*1)),IF($G22&lt;21,($H22*VLOOKUP($F22,'VESSEL FACTORS'!$A$2:$O$5,AD$5,FALSE)*0.0000011023*$M22*$N22*VLOOKUP($G22,'VESSEL FACTORS'!$A$16:$L$36,AD$5,FALSE)),($H22*VLOOKUP($F22,'VESSEL FACTORS'!$A$3:$O$5,AD$5,FALSE)*0.0000011023*$M22*$N22*($G22/100))))))))</f>
        <v>Enter vessel info</v>
      </c>
      <c r="AE22" s="76" t="str">
        <f>IF(OR($D22=" ",$E22=" ",$F22=" "),"Enter vessel info",IF(T($H22)&lt;&gt;"","Enter Activity",IF(OR($M22=0,$N22=0),"Enter Run Time",IF((VLOOKUP($F22,'VESSEL FACTORS'!$A$3:$O$5,AE$5,FALSE))="N/A","--",IF($G22=" ",IF(ISERROR(SEARCH("Aux",$E22,1)),($H22*VLOOKUP($F22,'VESSEL FACTORS'!$A$2:$O$5,AE$5,FALSE)*0.0000011023*$M22*$N22*0.82),($H22*VLOOKUP($F22,'VESSEL FACTORS'!$A$2:$O$5,AE$5,FALSE)*0.0000011023*$M22*$N22*1)),IF($G22&lt;21,($H22*VLOOKUP($F22,'VESSEL FACTORS'!$A$2:$O$5,AE$5,FALSE)*0.0000011023*$M22*$N22*VLOOKUP($G22,'VESSEL FACTORS'!$A$16:$L$36,AE$5,FALSE)),($H22*VLOOKUP($F22,'VESSEL FACTORS'!$A$3:$O$5,AE$5,FALSE)*0.0000011023*$M22*$N22*($G22/100))))))))</f>
        <v>Enter vessel info</v>
      </c>
      <c r="AF22" s="76" t="str">
        <f>IF(OR($D22=" ",$E22=" ",$F22=" "),"Enter vessel info",IF(T($H22)&lt;&gt;"","Enter Activity",IF(OR($M22=0,$N22=0),"Enter Run Time",IF((VLOOKUP($F22,'VESSEL FACTORS'!$A$3:$O$5,AF$5,FALSE))="N/A","--",IF($G22=" ",IF(ISERROR(SEARCH("Aux",$E22,1)),($H22*VLOOKUP($F22,'VESSEL FACTORS'!$A$2:$O$5,AF$5,FALSE)*0.0000011023*$M22*$N22*0.82),($H22*VLOOKUP($F22,'VESSEL FACTORS'!$A$2:$O$5,AF$5,FALSE)*0.0000011023*$M22*$N22*1)),IF($G22&lt;21,($H22*VLOOKUP($F22,'VESSEL FACTORS'!$A$2:$O$5,AF$5,FALSE)*0.0000011023*$M22*$N22*VLOOKUP($G22,'VESSEL FACTORS'!$A$16:$L$36,AF$5,FALSE)),($H22*VLOOKUP($F22,'VESSEL FACTORS'!$A$3:$O$5,AF$5,FALSE)*0.0000011023*$M22*$N22*($G22/100))))))))</f>
        <v>Enter vessel info</v>
      </c>
      <c r="AG22" s="76" t="str">
        <f>IF(OR($D22=" ",$E22=" ",$F22=" "),"Enter vessel info",IF(T($H22)&lt;&gt;"","Enter Activity",IF(OR($M22=0,$N22=0),"Enter Run Time",IF((VLOOKUP($F22,'VESSEL FACTORS'!$A$3:$O$5,AG$5,FALSE))="N/A","--",IF($G22=" ",IF(ISERROR(SEARCH("Aux",$E22,1)),($H22*VLOOKUP($F22,'VESSEL FACTORS'!$A$2:$O$5,AG$5,FALSE)*0.0000011023*$M22*$N22*0.82),($H22*VLOOKUP($F22,'VESSEL FACTORS'!$A$2:$O$5,AG$5,FALSE)*0.0000011023*$M22*$N22*1)),IF($G22&lt;21,($H22*VLOOKUP($F22,'VESSEL FACTORS'!$A$2:$O$5,AG$5,FALSE)*0.0000011023*$M22*$N22*VLOOKUP($G22,'VESSEL FACTORS'!$A$16:$L$36,AG$5,FALSE)),($H22*VLOOKUP($F22,'VESSEL FACTORS'!$A$3:$O$5,AG$5,FALSE)*0.0000011023*$M22*$N22*($G22/100))))))))</f>
        <v>Enter vessel info</v>
      </c>
      <c r="AH22" s="76" t="str">
        <f>IF(OR($D22=" ",$E22=" ",$F22=" "),"Enter vessel info",IF(T($H22)&lt;&gt;"","Enter Activity",IF(OR($M22=0,$N22=0),"Enter Run Time",IF((VLOOKUP($F22,'VESSEL FACTORS'!$A$3:$O$5,AH$5,FALSE))="N/A","--",IF($G22=" ",IF(ISERROR(SEARCH("Aux",$E22,1)),($H22*VLOOKUP($F22,'VESSEL FACTORS'!$A$2:$O$5,AH$5,FALSE)*0.0000011023*$M22*$N22*0.82),($H22*VLOOKUP($F22,'VESSEL FACTORS'!$A$2:$O$5,AH$5,FALSE)*0.0000011023*$M22*$N22*1)),IF($G22&lt;21,($H22*VLOOKUP($F22,'VESSEL FACTORS'!$A$2:$O$5,AH$5,FALSE)*0.0000011023*$M22*$N22*VLOOKUP($G22,'VESSEL FACTORS'!$A$16:$L$36,AH$5,FALSE)),($H22*VLOOKUP($F22,'VESSEL FACTORS'!$A$3:$O$5,AH$5,FALSE)*0.0000011023*$M22*$N22*($G22/100))))))))</f>
        <v>Enter vessel info</v>
      </c>
      <c r="AI22" s="76" t="str">
        <f>IF(OR($D22=" ",$E22=" ",$F22=" "),"Enter vessel info",IF(T($H22)&lt;&gt;"","Enter Activity",IF(OR($M22=0,$N22=0),"Enter Run Time",IF((VLOOKUP($F22,'VESSEL FACTORS'!$A$3:$O$5,AI$5,FALSE))="N/A","--",IF($G22=" ",IF(ISERROR(SEARCH("Aux",$E22,1)),($H22*VLOOKUP($F22,'VESSEL FACTORS'!$A$2:$O$5,AI$5,FALSE)*0.0000011023*$M22*$N22*0.82),($H22*VLOOKUP($F22,'VESSEL FACTORS'!$A$2:$O$5,AI$5,FALSE)*0.0000011023*$M22*$N22*1)),IF($G22&lt;21,($H22*VLOOKUP($F22,'VESSEL FACTORS'!$A$2:$O$5,AI$5,FALSE)*0.0000011023*$M22*$N22*VLOOKUP($G22,'VESSEL FACTORS'!$A$16:$L$36,AI$5,FALSE)),($H22*VLOOKUP($F22,'VESSEL FACTORS'!$A$3:$O$5,AI$5,FALSE)*0.0000011023*$M22*$N22*($G22/100))))))))</f>
        <v>Enter vessel info</v>
      </c>
      <c r="AJ22" s="76" t="str">
        <f>IF(OR($D22=" ",$E22=" ",$F22=" "),"Enter vessel info",IF(T($H22)&lt;&gt;"","Enter Activity",IF(OR($M22=0,$N22=0),"Enter Run Time",IF((VLOOKUP($F22,'VESSEL FACTORS'!$A$3:$O$5,AJ$5,FALSE))="N/A","--",IF($G22=" ",IF(ISERROR(SEARCH("Aux",$E22,1)),($H22*VLOOKUP($F22,'VESSEL FACTORS'!$A$2:$O$5,AJ$5,FALSE)*0.0000011023*$M22*$N22*0.82),($H22*VLOOKUP($F22,'VESSEL FACTORS'!$A$2:$O$5,AJ$5,FALSE)*0.0000011023*$M22*$N22*1)),IF($G22&lt;21,($H22*VLOOKUP($F22,'VESSEL FACTORS'!$A$2:$O$5,AJ$5,FALSE)*0.0000011023*$M22*$N22*VLOOKUP($G22,'VESSEL FACTORS'!$A$16:$L$36,AJ$5,FALSE)),($H22*VLOOKUP($F22,'VESSEL FACTORS'!$A$3:$O$5,AJ$5,FALSE)*0.0000011023*$M22*$N22*($G22/100))))))))</f>
        <v>Enter vessel info</v>
      </c>
      <c r="AK22" s="76" t="str">
        <f>IF(OR($D22=" ",$E22=" ",$F22=" "),"Enter vessel info",IF(T($H22)&lt;&gt;"","Enter Activity",IF(OR($M22=0,$N22=0),"Enter Run Time",IF((VLOOKUP($F22,'VESSEL FACTORS'!$A$3:$O$5,AK$5,FALSE))="N/A","--",IF($G22=" ",IF(ISERROR(SEARCH("Aux",$E22,1)),($H22*VLOOKUP($F22,'VESSEL FACTORS'!$A$2:$O$5,AK$5,FALSE)*0.0000011023*$M22*$N22*0.82),($H22*VLOOKUP($F22,'VESSEL FACTORS'!$A$2:$O$5,AK$5,FALSE)*0.0000011023*$M22*$N22*1)),IF($G22&lt;21,($H22*VLOOKUP($F22,'VESSEL FACTORS'!$A$2:$O$5,AK$5,FALSE)*0.0000011023*$M22*$N22*VLOOKUP($G22,'VESSEL FACTORS'!$A$16:$L$36,AK$5,FALSE)),($H22*VLOOKUP($F22,'VESSEL FACTORS'!$A$3:$O$5,AK$5,FALSE)*0.0000011023*$M22*$N22*($G22/100))))))))</f>
        <v>Enter vessel info</v>
      </c>
      <c r="AL22" s="67" t="str">
        <f>IF(OR($D22=" ",$E22=" ",$F22=" "),"Enter vessel info",IF(T($H22)&lt;&gt;"","Enter Activity",IF(OR($M22=0,$N22=0),"Enter Run Time",IF((VLOOKUP($F22,'VESSEL FACTORS'!$A$3:$O$5,AL$5,FALSE))="N/A","--",IF($G22=" ",IF(ISERROR(SEARCH("Aux",$E22,1)),($H22*VLOOKUP($F22,'VESSEL FACTORS'!$A$2:$O$5,AL$5,FALSE)*0.0000011023*$M22*$N22*0.82),($H22*VLOOKUP($F22,'VESSEL FACTORS'!$A$2:$O$5,AL$5,FALSE)*0.0000011023*$M22*$N22*1)),IF($G22&lt;21,($H22*VLOOKUP($F22,'VESSEL FACTORS'!$A$2:$O$5,AL$5,FALSE)*0.0000011023*$M22*$N22*VLOOKUP($G22,'VESSEL FACTORS'!$A$16:$L$36,AL$5,FALSE)),($H22*VLOOKUP($F22,'VESSEL FACTORS'!$A$3:$O$5,AL$5,FALSE)*0.0000011023*$M22*$N22*($G22/100))))))))</f>
        <v>Enter vessel info</v>
      </c>
      <c r="AM22" s="315"/>
      <c r="AO22" s="74">
        <f>MONTH(EMISSIONS_1!P22)-MONTH(EMISSIONS_1!O22)+1</f>
        <v>1</v>
      </c>
      <c r="AP22" s="335">
        <f t="shared" si="12"/>
        <v>0</v>
      </c>
      <c r="AQ22" s="336">
        <f t="shared" si="0"/>
        <v>0</v>
      </c>
      <c r="AR22" s="336">
        <f t="shared" si="0"/>
        <v>0</v>
      </c>
      <c r="AS22" s="336">
        <f t="shared" si="0"/>
        <v>0</v>
      </c>
      <c r="AT22" s="336">
        <f t="shared" si="0"/>
        <v>0</v>
      </c>
      <c r="AU22" s="336">
        <f t="shared" si="0"/>
        <v>0</v>
      </c>
      <c r="AV22" s="336">
        <f t="shared" si="0"/>
        <v>0</v>
      </c>
      <c r="AW22" s="336">
        <f t="shared" si="0"/>
        <v>0</v>
      </c>
      <c r="AX22" s="336">
        <f t="shared" si="0"/>
        <v>0</v>
      </c>
      <c r="AY22" s="336">
        <f t="shared" si="0"/>
        <v>0</v>
      </c>
      <c r="AZ22" s="336">
        <f t="shared" si="0"/>
        <v>0</v>
      </c>
      <c r="BA22" s="337">
        <f t="shared" si="0"/>
        <v>0</v>
      </c>
      <c r="BB22" s="335">
        <f t="shared" si="24"/>
        <v>0</v>
      </c>
      <c r="BC22" s="336">
        <f t="shared" si="24"/>
        <v>0</v>
      </c>
      <c r="BD22" s="336">
        <f t="shared" si="24"/>
        <v>0</v>
      </c>
      <c r="BE22" s="336">
        <f t="shared" si="24"/>
        <v>0</v>
      </c>
      <c r="BF22" s="336">
        <f t="shared" si="24"/>
        <v>0</v>
      </c>
      <c r="BG22" s="336">
        <f t="shared" si="24"/>
        <v>0</v>
      </c>
      <c r="BH22" s="336">
        <f t="shared" si="24"/>
        <v>0</v>
      </c>
      <c r="BI22" s="336">
        <f t="shared" si="24"/>
        <v>0</v>
      </c>
      <c r="BJ22" s="336">
        <f t="shared" si="24"/>
        <v>0</v>
      </c>
      <c r="BK22" s="336">
        <f t="shared" si="24"/>
        <v>0</v>
      </c>
      <c r="BL22" s="336">
        <f t="shared" si="24"/>
        <v>0</v>
      </c>
      <c r="BM22" s="337">
        <f t="shared" si="24"/>
        <v>0</v>
      </c>
      <c r="BN22" s="335">
        <f t="shared" si="25"/>
        <v>0</v>
      </c>
      <c r="BO22" s="336">
        <f t="shared" si="25"/>
        <v>0</v>
      </c>
      <c r="BP22" s="336">
        <f t="shared" si="25"/>
        <v>0</v>
      </c>
      <c r="BQ22" s="336">
        <f t="shared" si="25"/>
        <v>0</v>
      </c>
      <c r="BR22" s="336">
        <f t="shared" si="25"/>
        <v>0</v>
      </c>
      <c r="BS22" s="336">
        <f t="shared" si="25"/>
        <v>0</v>
      </c>
      <c r="BT22" s="336">
        <f t="shared" si="25"/>
        <v>0</v>
      </c>
      <c r="BU22" s="336">
        <f t="shared" si="25"/>
        <v>0</v>
      </c>
      <c r="BV22" s="336">
        <f t="shared" si="25"/>
        <v>0</v>
      </c>
      <c r="BW22" s="336">
        <f t="shared" si="25"/>
        <v>0</v>
      </c>
      <c r="BX22" s="336">
        <f t="shared" si="25"/>
        <v>0</v>
      </c>
      <c r="BY22" s="337">
        <f t="shared" si="25"/>
        <v>0</v>
      </c>
      <c r="BZ22" s="335">
        <f t="shared" si="26"/>
        <v>0</v>
      </c>
      <c r="CA22" s="336">
        <f t="shared" si="26"/>
        <v>0</v>
      </c>
      <c r="CB22" s="336">
        <f t="shared" si="26"/>
        <v>0</v>
      </c>
      <c r="CC22" s="336">
        <f t="shared" si="26"/>
        <v>0</v>
      </c>
      <c r="CD22" s="336">
        <f t="shared" si="26"/>
        <v>0</v>
      </c>
      <c r="CE22" s="336">
        <f t="shared" si="26"/>
        <v>0</v>
      </c>
      <c r="CF22" s="336">
        <f t="shared" si="26"/>
        <v>0</v>
      </c>
      <c r="CG22" s="336">
        <f t="shared" si="26"/>
        <v>0</v>
      </c>
      <c r="CH22" s="336">
        <f t="shared" si="26"/>
        <v>0</v>
      </c>
      <c r="CI22" s="336">
        <f t="shared" si="26"/>
        <v>0</v>
      </c>
      <c r="CJ22" s="336">
        <f t="shared" si="26"/>
        <v>0</v>
      </c>
      <c r="CK22" s="337">
        <f t="shared" si="26"/>
        <v>0</v>
      </c>
      <c r="CL22" s="335">
        <f t="shared" si="27"/>
        <v>0</v>
      </c>
      <c r="CM22" s="336">
        <f t="shared" si="27"/>
        <v>0</v>
      </c>
      <c r="CN22" s="336">
        <f t="shared" si="27"/>
        <v>0</v>
      </c>
      <c r="CO22" s="336">
        <f t="shared" si="27"/>
        <v>0</v>
      </c>
      <c r="CP22" s="336">
        <f t="shared" si="27"/>
        <v>0</v>
      </c>
      <c r="CQ22" s="336">
        <f t="shared" si="27"/>
        <v>0</v>
      </c>
      <c r="CR22" s="336">
        <f t="shared" si="27"/>
        <v>0</v>
      </c>
      <c r="CS22" s="336">
        <f t="shared" si="27"/>
        <v>0</v>
      </c>
      <c r="CT22" s="336">
        <f t="shared" si="27"/>
        <v>0</v>
      </c>
      <c r="CU22" s="336">
        <f t="shared" si="27"/>
        <v>0</v>
      </c>
      <c r="CV22" s="336">
        <f t="shared" si="27"/>
        <v>0</v>
      </c>
      <c r="CW22" s="337">
        <f t="shared" si="27"/>
        <v>0</v>
      </c>
      <c r="CX22" s="335">
        <f t="shared" si="28"/>
        <v>0</v>
      </c>
      <c r="CY22" s="336">
        <f t="shared" si="28"/>
        <v>0</v>
      </c>
      <c r="CZ22" s="336">
        <f t="shared" si="28"/>
        <v>0</v>
      </c>
      <c r="DA22" s="336">
        <f t="shared" si="28"/>
        <v>0</v>
      </c>
      <c r="DB22" s="336">
        <f t="shared" si="28"/>
        <v>0</v>
      </c>
      <c r="DC22" s="336">
        <f t="shared" si="28"/>
        <v>0</v>
      </c>
      <c r="DD22" s="336">
        <f t="shared" si="28"/>
        <v>0</v>
      </c>
      <c r="DE22" s="336">
        <f t="shared" si="28"/>
        <v>0</v>
      </c>
      <c r="DF22" s="336">
        <f t="shared" si="28"/>
        <v>0</v>
      </c>
      <c r="DG22" s="336">
        <f t="shared" si="28"/>
        <v>0</v>
      </c>
      <c r="DH22" s="336">
        <f t="shared" si="28"/>
        <v>0</v>
      </c>
      <c r="DI22" s="337">
        <f t="shared" si="28"/>
        <v>0</v>
      </c>
      <c r="DJ22" s="335">
        <f t="shared" si="29"/>
        <v>0</v>
      </c>
      <c r="DK22" s="336">
        <f t="shared" si="29"/>
        <v>0</v>
      </c>
      <c r="DL22" s="336">
        <f t="shared" si="29"/>
        <v>0</v>
      </c>
      <c r="DM22" s="336">
        <f t="shared" si="29"/>
        <v>0</v>
      </c>
      <c r="DN22" s="336">
        <f t="shared" si="29"/>
        <v>0</v>
      </c>
      <c r="DO22" s="336">
        <f t="shared" si="29"/>
        <v>0</v>
      </c>
      <c r="DP22" s="336">
        <f t="shared" si="29"/>
        <v>0</v>
      </c>
      <c r="DQ22" s="336">
        <f t="shared" si="29"/>
        <v>0</v>
      </c>
      <c r="DR22" s="336">
        <f t="shared" si="29"/>
        <v>0</v>
      </c>
      <c r="DS22" s="336">
        <f t="shared" si="29"/>
        <v>0</v>
      </c>
      <c r="DT22" s="336">
        <f t="shared" si="29"/>
        <v>0</v>
      </c>
      <c r="DU22" s="337">
        <f t="shared" si="29"/>
        <v>0</v>
      </c>
      <c r="DV22" s="335">
        <f t="shared" si="30"/>
        <v>0</v>
      </c>
      <c r="DW22" s="336">
        <f t="shared" si="30"/>
        <v>0</v>
      </c>
      <c r="DX22" s="336">
        <f t="shared" si="30"/>
        <v>0</v>
      </c>
      <c r="DY22" s="336">
        <f t="shared" si="30"/>
        <v>0</v>
      </c>
      <c r="DZ22" s="336">
        <f t="shared" si="30"/>
        <v>0</v>
      </c>
      <c r="EA22" s="336">
        <f t="shared" si="30"/>
        <v>0</v>
      </c>
      <c r="EB22" s="336">
        <f t="shared" si="30"/>
        <v>0</v>
      </c>
      <c r="EC22" s="336">
        <f t="shared" si="30"/>
        <v>0</v>
      </c>
      <c r="ED22" s="336">
        <f t="shared" si="30"/>
        <v>0</v>
      </c>
      <c r="EE22" s="336">
        <f t="shared" si="30"/>
        <v>0</v>
      </c>
      <c r="EF22" s="336">
        <f t="shared" si="30"/>
        <v>0</v>
      </c>
      <c r="EG22" s="337">
        <f t="shared" si="30"/>
        <v>0</v>
      </c>
      <c r="EH22" s="335">
        <f t="shared" si="31"/>
        <v>0</v>
      </c>
      <c r="EI22" s="336">
        <f t="shared" si="31"/>
        <v>0</v>
      </c>
      <c r="EJ22" s="336">
        <f t="shared" si="31"/>
        <v>0</v>
      </c>
      <c r="EK22" s="336">
        <f t="shared" si="31"/>
        <v>0</v>
      </c>
      <c r="EL22" s="336">
        <f t="shared" si="31"/>
        <v>0</v>
      </c>
      <c r="EM22" s="336">
        <f t="shared" si="31"/>
        <v>0</v>
      </c>
      <c r="EN22" s="336">
        <f t="shared" si="31"/>
        <v>0</v>
      </c>
      <c r="EO22" s="336">
        <f t="shared" si="31"/>
        <v>0</v>
      </c>
      <c r="EP22" s="336">
        <f t="shared" si="31"/>
        <v>0</v>
      </c>
      <c r="EQ22" s="336">
        <f t="shared" si="31"/>
        <v>0</v>
      </c>
      <c r="ER22" s="336">
        <f t="shared" si="31"/>
        <v>0</v>
      </c>
      <c r="ES22" s="337">
        <f t="shared" si="31"/>
        <v>0</v>
      </c>
      <c r="ET22" s="335">
        <f t="shared" si="32"/>
        <v>0</v>
      </c>
      <c r="EU22" s="336">
        <f t="shared" si="32"/>
        <v>0</v>
      </c>
      <c r="EV22" s="336">
        <f t="shared" si="32"/>
        <v>0</v>
      </c>
      <c r="EW22" s="336">
        <f t="shared" si="32"/>
        <v>0</v>
      </c>
      <c r="EX22" s="336">
        <f t="shared" si="32"/>
        <v>0</v>
      </c>
      <c r="EY22" s="336">
        <f t="shared" si="32"/>
        <v>0</v>
      </c>
      <c r="EZ22" s="336">
        <f t="shared" si="32"/>
        <v>0</v>
      </c>
      <c r="FA22" s="336">
        <f t="shared" si="32"/>
        <v>0</v>
      </c>
      <c r="FB22" s="336">
        <f t="shared" si="32"/>
        <v>0</v>
      </c>
      <c r="FC22" s="336">
        <f t="shared" si="32"/>
        <v>0</v>
      </c>
      <c r="FD22" s="336">
        <f t="shared" si="32"/>
        <v>0</v>
      </c>
      <c r="FE22" s="337">
        <f t="shared" si="32"/>
        <v>0</v>
      </c>
      <c r="FF22" s="335">
        <f t="shared" si="33"/>
        <v>0</v>
      </c>
      <c r="FG22" s="336">
        <f t="shared" si="33"/>
        <v>0</v>
      </c>
      <c r="FH22" s="336">
        <f t="shared" si="33"/>
        <v>0</v>
      </c>
      <c r="FI22" s="336">
        <f t="shared" si="33"/>
        <v>0</v>
      </c>
      <c r="FJ22" s="336">
        <f t="shared" si="33"/>
        <v>0</v>
      </c>
      <c r="FK22" s="336">
        <f t="shared" si="33"/>
        <v>0</v>
      </c>
      <c r="FL22" s="336">
        <f t="shared" si="33"/>
        <v>0</v>
      </c>
      <c r="FM22" s="336">
        <f t="shared" si="33"/>
        <v>0</v>
      </c>
      <c r="FN22" s="336">
        <f t="shared" si="33"/>
        <v>0</v>
      </c>
      <c r="FO22" s="336">
        <f t="shared" si="33"/>
        <v>0</v>
      </c>
      <c r="FP22" s="336">
        <f t="shared" si="33"/>
        <v>0</v>
      </c>
      <c r="FQ22" s="337">
        <f t="shared" si="33"/>
        <v>0</v>
      </c>
    </row>
    <row r="23" spans="1:173" ht="12.75" customHeight="1" x14ac:dyDescent="0.2">
      <c r="A23" s="74" t="str">
        <f t="shared" si="21"/>
        <v xml:space="preserve"> - </v>
      </c>
      <c r="B23" s="112"/>
      <c r="C23" s="171" t="s">
        <v>305</v>
      </c>
      <c r="D23" s="366" t="str">
        <f>IF(ISBLANK(EMISSIONS_4!D23), " ", EMISSIONS_4!D23)</f>
        <v xml:space="preserve"> </v>
      </c>
      <c r="E23" s="366" t="str">
        <f>IF(ISBLANK(EMISSIONS_4!E23), " ", EMISSIONS_4!E23)</f>
        <v xml:space="preserve"> </v>
      </c>
      <c r="F23" s="366" t="str">
        <f>IF(ISBLANK(EMISSIONS_4!F23), " ", EMISSIONS_4!F23)</f>
        <v xml:space="preserve"> </v>
      </c>
      <c r="G23" s="367"/>
      <c r="H23" s="368"/>
      <c r="I23" s="33" t="s">
        <v>299</v>
      </c>
      <c r="J23" s="367"/>
      <c r="K23" s="33">
        <f t="shared" si="22"/>
        <v>1</v>
      </c>
      <c r="L23" s="33">
        <f t="shared" si="23"/>
        <v>0</v>
      </c>
      <c r="M23" s="367">
        <v>0</v>
      </c>
      <c r="N23" s="373">
        <v>0</v>
      </c>
      <c r="O23" s="299"/>
      <c r="P23" s="300"/>
      <c r="Q23" s="73" t="str">
        <f t="shared" si="13"/>
        <v>Enter vessel info</v>
      </c>
      <c r="R23" s="79" t="str">
        <f t="shared" si="14"/>
        <v>Enter vessel info</v>
      </c>
      <c r="S23" s="79" t="str">
        <f t="shared" si="15"/>
        <v>Enter vessel info</v>
      </c>
      <c r="T23" s="79" t="str">
        <f t="shared" si="16"/>
        <v>Enter vessel info</v>
      </c>
      <c r="U23" s="79" t="str">
        <f t="shared" si="17"/>
        <v>Enter vessel info</v>
      </c>
      <c r="V23" s="79" t="str">
        <f t="shared" si="18"/>
        <v>Enter vessel info</v>
      </c>
      <c r="W23" s="79" t="str">
        <f t="shared" si="19"/>
        <v>Enter vessel info</v>
      </c>
      <c r="X23" s="79" t="str">
        <f t="shared" si="20"/>
        <v>Enter vessel info</v>
      </c>
      <c r="Y23" s="78" t="s">
        <v>115</v>
      </c>
      <c r="Z23" s="79" t="s">
        <v>115</v>
      </c>
      <c r="AA23" s="82" t="s">
        <v>115</v>
      </c>
      <c r="AB23" s="76" t="str">
        <f>IF(OR($D23=" ",$E23=" ",$F23=" "),"Enter vessel info",IF(T($H23)&lt;&gt;"","Enter Activity",IF(OR($M23=0,$N23=0),"Enter Run Time",IF((VLOOKUP($F23,'VESSEL FACTORS'!$A$3:$O$5,AB$5,FALSE))="N/A","--",IF($G23=" ",IF(ISERROR(SEARCH("Aux",$E23,1)),($H23*VLOOKUP($F23,'VESSEL FACTORS'!$A$2:$O$5,AB$5,FALSE)*0.0000011023*$M23*$N23*0.82),($H23*VLOOKUP($F23,'VESSEL FACTORS'!$A$2:$O$5,AB$5,FALSE)*0.0000011023*$M23*$N23*1)),IF($G23&lt;21,($H23*VLOOKUP($F23,'VESSEL FACTORS'!$A$2:$O$5,AB$5,FALSE)*0.0000011023*$M23*$N23*VLOOKUP($G23,'VESSEL FACTORS'!$A$16:$L$36,AB$5,FALSE)),($H23*VLOOKUP($F23,'VESSEL FACTORS'!$A$3:$O$5,AB$5,FALSE)*0.0000011023*$M23*$N23*($G23/100))))))))</f>
        <v>Enter vessel info</v>
      </c>
      <c r="AC23" s="76" t="str">
        <f>IF(OR($D23=" ",$E23=" ",$F23=" "),"Enter vessel info",IF(T($H23)&lt;&gt;"","Enter Activity",IF(OR($M23=0,$N23=0),"Enter Run Time",IF((VLOOKUP($F23,'VESSEL FACTORS'!$A$3:$O$5,AC$5,FALSE))="N/A","--",IF($G23=" ",IF(ISERROR(SEARCH("Aux",$E23,1)),($H23*VLOOKUP($F23,'VESSEL FACTORS'!$A$2:$O$5,AC$5,FALSE)*0.0000011023*$M23*$N23*0.82),($H23*VLOOKUP($F23,'VESSEL FACTORS'!$A$2:$O$5,AC$5,FALSE)*0.0000011023*$M23*$N23*1)),IF($G23&lt;21,($H23*VLOOKUP($F23,'VESSEL FACTORS'!$A$2:$O$5,AC$5,FALSE)*0.0000011023*$M23*$N23*VLOOKUP($G23,'VESSEL FACTORS'!$A$16:$L$36,AC$5,FALSE)),($H23*VLOOKUP($F23,'VESSEL FACTORS'!$A$3:$O$5,AC$5,FALSE)*0.0000011023*$M23*$N23*($G23/100))))))))</f>
        <v>Enter vessel info</v>
      </c>
      <c r="AD23" s="76" t="str">
        <f>IF(OR($D23=" ",$E23=" ",$F23=" "),"Enter vessel info",IF(T($H23)&lt;&gt;"","Enter Activity",IF(OR($M23=0,$N23=0),"Enter Run Time",IF((VLOOKUP($F23,'VESSEL FACTORS'!$A$3:$O$5,AD$5,FALSE))="N/A","--",IF($G23=" ",IF(ISERROR(SEARCH("Aux",$E23,1)),($H23*VLOOKUP($F23,'VESSEL FACTORS'!$A$2:$O$5,AD$5,FALSE)*0.0000011023*$M23*$N23*0.82),($H23*VLOOKUP($F23,'VESSEL FACTORS'!$A$2:$O$5,AD$5,FALSE)*0.0000011023*$M23*$N23*1)),IF($G23&lt;21,($H23*VLOOKUP($F23,'VESSEL FACTORS'!$A$2:$O$5,AD$5,FALSE)*0.0000011023*$M23*$N23*VLOOKUP($G23,'VESSEL FACTORS'!$A$16:$L$36,AD$5,FALSE)),($H23*VLOOKUP($F23,'VESSEL FACTORS'!$A$3:$O$5,AD$5,FALSE)*0.0000011023*$M23*$N23*($G23/100))))))))</f>
        <v>Enter vessel info</v>
      </c>
      <c r="AE23" s="76" t="str">
        <f>IF(OR($D23=" ",$E23=" ",$F23=" "),"Enter vessel info",IF(T($H23)&lt;&gt;"","Enter Activity",IF(OR($M23=0,$N23=0),"Enter Run Time",IF((VLOOKUP($F23,'VESSEL FACTORS'!$A$3:$O$5,AE$5,FALSE))="N/A","--",IF($G23=" ",IF(ISERROR(SEARCH("Aux",$E23,1)),($H23*VLOOKUP($F23,'VESSEL FACTORS'!$A$2:$O$5,AE$5,FALSE)*0.0000011023*$M23*$N23*0.82),($H23*VLOOKUP($F23,'VESSEL FACTORS'!$A$2:$O$5,AE$5,FALSE)*0.0000011023*$M23*$N23*1)),IF($G23&lt;21,($H23*VLOOKUP($F23,'VESSEL FACTORS'!$A$2:$O$5,AE$5,FALSE)*0.0000011023*$M23*$N23*VLOOKUP($G23,'VESSEL FACTORS'!$A$16:$L$36,AE$5,FALSE)),($H23*VLOOKUP($F23,'VESSEL FACTORS'!$A$3:$O$5,AE$5,FALSE)*0.0000011023*$M23*$N23*($G23/100))))))))</f>
        <v>Enter vessel info</v>
      </c>
      <c r="AF23" s="76" t="str">
        <f>IF(OR($D23=" ",$E23=" ",$F23=" "),"Enter vessel info",IF(T($H23)&lt;&gt;"","Enter Activity",IF(OR($M23=0,$N23=0),"Enter Run Time",IF((VLOOKUP($F23,'VESSEL FACTORS'!$A$3:$O$5,AF$5,FALSE))="N/A","--",IF($G23=" ",IF(ISERROR(SEARCH("Aux",$E23,1)),($H23*VLOOKUP($F23,'VESSEL FACTORS'!$A$2:$O$5,AF$5,FALSE)*0.0000011023*$M23*$N23*0.82),($H23*VLOOKUP($F23,'VESSEL FACTORS'!$A$2:$O$5,AF$5,FALSE)*0.0000011023*$M23*$N23*1)),IF($G23&lt;21,($H23*VLOOKUP($F23,'VESSEL FACTORS'!$A$2:$O$5,AF$5,FALSE)*0.0000011023*$M23*$N23*VLOOKUP($G23,'VESSEL FACTORS'!$A$16:$L$36,AF$5,FALSE)),($H23*VLOOKUP($F23,'VESSEL FACTORS'!$A$3:$O$5,AF$5,FALSE)*0.0000011023*$M23*$N23*($G23/100))))))))</f>
        <v>Enter vessel info</v>
      </c>
      <c r="AG23" s="76" t="str">
        <f>IF(OR($D23=" ",$E23=" ",$F23=" "),"Enter vessel info",IF(T($H23)&lt;&gt;"","Enter Activity",IF(OR($M23=0,$N23=0),"Enter Run Time",IF((VLOOKUP($F23,'VESSEL FACTORS'!$A$3:$O$5,AG$5,FALSE))="N/A","--",IF($G23=" ",IF(ISERROR(SEARCH("Aux",$E23,1)),($H23*VLOOKUP($F23,'VESSEL FACTORS'!$A$2:$O$5,AG$5,FALSE)*0.0000011023*$M23*$N23*0.82),($H23*VLOOKUP($F23,'VESSEL FACTORS'!$A$2:$O$5,AG$5,FALSE)*0.0000011023*$M23*$N23*1)),IF($G23&lt;21,($H23*VLOOKUP($F23,'VESSEL FACTORS'!$A$2:$O$5,AG$5,FALSE)*0.0000011023*$M23*$N23*VLOOKUP($G23,'VESSEL FACTORS'!$A$16:$L$36,AG$5,FALSE)),($H23*VLOOKUP($F23,'VESSEL FACTORS'!$A$3:$O$5,AG$5,FALSE)*0.0000011023*$M23*$N23*($G23/100))))))))</f>
        <v>Enter vessel info</v>
      </c>
      <c r="AH23" s="76" t="str">
        <f>IF(OR($D23=" ",$E23=" ",$F23=" "),"Enter vessel info",IF(T($H23)&lt;&gt;"","Enter Activity",IF(OR($M23=0,$N23=0),"Enter Run Time",IF((VLOOKUP($F23,'VESSEL FACTORS'!$A$3:$O$5,AH$5,FALSE))="N/A","--",IF($G23=" ",IF(ISERROR(SEARCH("Aux",$E23,1)),($H23*VLOOKUP($F23,'VESSEL FACTORS'!$A$2:$O$5,AH$5,FALSE)*0.0000011023*$M23*$N23*0.82),($H23*VLOOKUP($F23,'VESSEL FACTORS'!$A$2:$O$5,AH$5,FALSE)*0.0000011023*$M23*$N23*1)),IF($G23&lt;21,($H23*VLOOKUP($F23,'VESSEL FACTORS'!$A$2:$O$5,AH$5,FALSE)*0.0000011023*$M23*$N23*VLOOKUP($G23,'VESSEL FACTORS'!$A$16:$L$36,AH$5,FALSE)),($H23*VLOOKUP($F23,'VESSEL FACTORS'!$A$3:$O$5,AH$5,FALSE)*0.0000011023*$M23*$N23*($G23/100))))))))</f>
        <v>Enter vessel info</v>
      </c>
      <c r="AI23" s="76" t="str">
        <f>IF(OR($D23=" ",$E23=" ",$F23=" "),"Enter vessel info",IF(T($H23)&lt;&gt;"","Enter Activity",IF(OR($M23=0,$N23=0),"Enter Run Time",IF((VLOOKUP($F23,'VESSEL FACTORS'!$A$3:$O$5,AI$5,FALSE))="N/A","--",IF($G23=" ",IF(ISERROR(SEARCH("Aux",$E23,1)),($H23*VLOOKUP($F23,'VESSEL FACTORS'!$A$2:$O$5,AI$5,FALSE)*0.0000011023*$M23*$N23*0.82),($H23*VLOOKUP($F23,'VESSEL FACTORS'!$A$2:$O$5,AI$5,FALSE)*0.0000011023*$M23*$N23*1)),IF($G23&lt;21,($H23*VLOOKUP($F23,'VESSEL FACTORS'!$A$2:$O$5,AI$5,FALSE)*0.0000011023*$M23*$N23*VLOOKUP($G23,'VESSEL FACTORS'!$A$16:$L$36,AI$5,FALSE)),($H23*VLOOKUP($F23,'VESSEL FACTORS'!$A$3:$O$5,AI$5,FALSE)*0.0000011023*$M23*$N23*($G23/100))))))))</f>
        <v>Enter vessel info</v>
      </c>
      <c r="AJ23" s="76" t="str">
        <f>IF(OR($D23=" ",$E23=" ",$F23=" "),"Enter vessel info",IF(T($H23)&lt;&gt;"","Enter Activity",IF(OR($M23=0,$N23=0),"Enter Run Time",IF((VLOOKUP($F23,'VESSEL FACTORS'!$A$3:$O$5,AJ$5,FALSE))="N/A","--",IF($G23=" ",IF(ISERROR(SEARCH("Aux",$E23,1)),($H23*VLOOKUP($F23,'VESSEL FACTORS'!$A$2:$O$5,AJ$5,FALSE)*0.0000011023*$M23*$N23*0.82),($H23*VLOOKUP($F23,'VESSEL FACTORS'!$A$2:$O$5,AJ$5,FALSE)*0.0000011023*$M23*$N23*1)),IF($G23&lt;21,($H23*VLOOKUP($F23,'VESSEL FACTORS'!$A$2:$O$5,AJ$5,FALSE)*0.0000011023*$M23*$N23*VLOOKUP($G23,'VESSEL FACTORS'!$A$16:$L$36,AJ$5,FALSE)),($H23*VLOOKUP($F23,'VESSEL FACTORS'!$A$3:$O$5,AJ$5,FALSE)*0.0000011023*$M23*$N23*($G23/100))))))))</f>
        <v>Enter vessel info</v>
      </c>
      <c r="AK23" s="76" t="str">
        <f>IF(OR($D23=" ",$E23=" ",$F23=" "),"Enter vessel info",IF(T($H23)&lt;&gt;"","Enter Activity",IF(OR($M23=0,$N23=0),"Enter Run Time",IF((VLOOKUP($F23,'VESSEL FACTORS'!$A$3:$O$5,AK$5,FALSE))="N/A","--",IF($G23=" ",IF(ISERROR(SEARCH("Aux",$E23,1)),($H23*VLOOKUP($F23,'VESSEL FACTORS'!$A$2:$O$5,AK$5,FALSE)*0.0000011023*$M23*$N23*0.82),($H23*VLOOKUP($F23,'VESSEL FACTORS'!$A$2:$O$5,AK$5,FALSE)*0.0000011023*$M23*$N23*1)),IF($G23&lt;21,($H23*VLOOKUP($F23,'VESSEL FACTORS'!$A$2:$O$5,AK$5,FALSE)*0.0000011023*$M23*$N23*VLOOKUP($G23,'VESSEL FACTORS'!$A$16:$L$36,AK$5,FALSE)),($H23*VLOOKUP($F23,'VESSEL FACTORS'!$A$3:$O$5,AK$5,FALSE)*0.0000011023*$M23*$N23*($G23/100))))))))</f>
        <v>Enter vessel info</v>
      </c>
      <c r="AL23" s="67" t="str">
        <f>IF(OR($D23=" ",$E23=" ",$F23=" "),"Enter vessel info",IF(T($H23)&lt;&gt;"","Enter Activity",IF(OR($M23=0,$N23=0),"Enter Run Time",IF((VLOOKUP($F23,'VESSEL FACTORS'!$A$3:$O$5,AL$5,FALSE))="N/A","--",IF($G23=" ",IF(ISERROR(SEARCH("Aux",$E23,1)),($H23*VLOOKUP($F23,'VESSEL FACTORS'!$A$2:$O$5,AL$5,FALSE)*0.0000011023*$M23*$N23*0.82),($H23*VLOOKUP($F23,'VESSEL FACTORS'!$A$2:$O$5,AL$5,FALSE)*0.0000011023*$M23*$N23*1)),IF($G23&lt;21,($H23*VLOOKUP($F23,'VESSEL FACTORS'!$A$2:$O$5,AL$5,FALSE)*0.0000011023*$M23*$N23*VLOOKUP($G23,'VESSEL FACTORS'!$A$16:$L$36,AL$5,FALSE)),($H23*VLOOKUP($F23,'VESSEL FACTORS'!$A$3:$O$5,AL$5,FALSE)*0.0000011023*$M23*$N23*($G23/100))))))))</f>
        <v>Enter vessel info</v>
      </c>
      <c r="AM23" s="315"/>
      <c r="AO23" s="74">
        <f>MONTH(EMISSIONS_1!P23)-MONTH(EMISSIONS_1!O23)+1</f>
        <v>1</v>
      </c>
      <c r="AP23" s="335">
        <f t="shared" si="12"/>
        <v>0</v>
      </c>
      <c r="AQ23" s="336">
        <f t="shared" ref="AQ23:BA30" si="34">IF(T($AB23)="",IF((AQ$6&gt;=MONTH($O23))*(AQ$6&lt;=MONTH($P23)), $AB23/$AO23, 0),0)</f>
        <v>0</v>
      </c>
      <c r="AR23" s="336">
        <f t="shared" si="34"/>
        <v>0</v>
      </c>
      <c r="AS23" s="336">
        <f t="shared" si="34"/>
        <v>0</v>
      </c>
      <c r="AT23" s="336">
        <f t="shared" si="34"/>
        <v>0</v>
      </c>
      <c r="AU23" s="336">
        <f t="shared" si="34"/>
        <v>0</v>
      </c>
      <c r="AV23" s="336">
        <f t="shared" si="34"/>
        <v>0</v>
      </c>
      <c r="AW23" s="336">
        <f t="shared" si="34"/>
        <v>0</v>
      </c>
      <c r="AX23" s="336">
        <f t="shared" si="34"/>
        <v>0</v>
      </c>
      <c r="AY23" s="336">
        <f t="shared" si="34"/>
        <v>0</v>
      </c>
      <c r="AZ23" s="336">
        <f t="shared" si="34"/>
        <v>0</v>
      </c>
      <c r="BA23" s="337">
        <f t="shared" si="34"/>
        <v>0</v>
      </c>
      <c r="BB23" s="335">
        <f t="shared" si="24"/>
        <v>0</v>
      </c>
      <c r="BC23" s="336">
        <f t="shared" si="24"/>
        <v>0</v>
      </c>
      <c r="BD23" s="336">
        <f t="shared" si="24"/>
        <v>0</v>
      </c>
      <c r="BE23" s="336">
        <f t="shared" si="24"/>
        <v>0</v>
      </c>
      <c r="BF23" s="336">
        <f t="shared" si="24"/>
        <v>0</v>
      </c>
      <c r="BG23" s="336">
        <f t="shared" si="24"/>
        <v>0</v>
      </c>
      <c r="BH23" s="336">
        <f t="shared" si="24"/>
        <v>0</v>
      </c>
      <c r="BI23" s="336">
        <f t="shared" si="24"/>
        <v>0</v>
      </c>
      <c r="BJ23" s="336">
        <f t="shared" si="24"/>
        <v>0</v>
      </c>
      <c r="BK23" s="336">
        <f t="shared" si="24"/>
        <v>0</v>
      </c>
      <c r="BL23" s="336">
        <f t="shared" si="24"/>
        <v>0</v>
      </c>
      <c r="BM23" s="337">
        <f t="shared" si="24"/>
        <v>0</v>
      </c>
      <c r="BN23" s="335">
        <f t="shared" si="25"/>
        <v>0</v>
      </c>
      <c r="BO23" s="336">
        <f t="shared" si="25"/>
        <v>0</v>
      </c>
      <c r="BP23" s="336">
        <f t="shared" si="25"/>
        <v>0</v>
      </c>
      <c r="BQ23" s="336">
        <f t="shared" si="25"/>
        <v>0</v>
      </c>
      <c r="BR23" s="336">
        <f t="shared" si="25"/>
        <v>0</v>
      </c>
      <c r="BS23" s="336">
        <f t="shared" si="25"/>
        <v>0</v>
      </c>
      <c r="BT23" s="336">
        <f t="shared" si="25"/>
        <v>0</v>
      </c>
      <c r="BU23" s="336">
        <f t="shared" si="25"/>
        <v>0</v>
      </c>
      <c r="BV23" s="336">
        <f t="shared" si="25"/>
        <v>0</v>
      </c>
      <c r="BW23" s="336">
        <f t="shared" si="25"/>
        <v>0</v>
      </c>
      <c r="BX23" s="336">
        <f t="shared" si="25"/>
        <v>0</v>
      </c>
      <c r="BY23" s="337">
        <f t="shared" si="25"/>
        <v>0</v>
      </c>
      <c r="BZ23" s="335">
        <f t="shared" si="26"/>
        <v>0</v>
      </c>
      <c r="CA23" s="336">
        <f t="shared" si="26"/>
        <v>0</v>
      </c>
      <c r="CB23" s="336">
        <f t="shared" si="26"/>
        <v>0</v>
      </c>
      <c r="CC23" s="336">
        <f t="shared" si="26"/>
        <v>0</v>
      </c>
      <c r="CD23" s="336">
        <f t="shared" si="26"/>
        <v>0</v>
      </c>
      <c r="CE23" s="336">
        <f t="shared" si="26"/>
        <v>0</v>
      </c>
      <c r="CF23" s="336">
        <f t="shared" si="26"/>
        <v>0</v>
      </c>
      <c r="CG23" s="336">
        <f t="shared" si="26"/>
        <v>0</v>
      </c>
      <c r="CH23" s="336">
        <f t="shared" si="26"/>
        <v>0</v>
      </c>
      <c r="CI23" s="336">
        <f t="shared" si="26"/>
        <v>0</v>
      </c>
      <c r="CJ23" s="336">
        <f t="shared" si="26"/>
        <v>0</v>
      </c>
      <c r="CK23" s="337">
        <f t="shared" si="26"/>
        <v>0</v>
      </c>
      <c r="CL23" s="335">
        <f t="shared" si="27"/>
        <v>0</v>
      </c>
      <c r="CM23" s="336">
        <f t="shared" si="27"/>
        <v>0</v>
      </c>
      <c r="CN23" s="336">
        <f t="shared" si="27"/>
        <v>0</v>
      </c>
      <c r="CO23" s="336">
        <f t="shared" si="27"/>
        <v>0</v>
      </c>
      <c r="CP23" s="336">
        <f t="shared" si="27"/>
        <v>0</v>
      </c>
      <c r="CQ23" s="336">
        <f t="shared" si="27"/>
        <v>0</v>
      </c>
      <c r="CR23" s="336">
        <f t="shared" si="27"/>
        <v>0</v>
      </c>
      <c r="CS23" s="336">
        <f t="shared" si="27"/>
        <v>0</v>
      </c>
      <c r="CT23" s="336">
        <f t="shared" si="27"/>
        <v>0</v>
      </c>
      <c r="CU23" s="336">
        <f t="shared" si="27"/>
        <v>0</v>
      </c>
      <c r="CV23" s="336">
        <f t="shared" si="27"/>
        <v>0</v>
      </c>
      <c r="CW23" s="337">
        <f t="shared" si="27"/>
        <v>0</v>
      </c>
      <c r="CX23" s="335">
        <f t="shared" si="28"/>
        <v>0</v>
      </c>
      <c r="CY23" s="336">
        <f t="shared" si="28"/>
        <v>0</v>
      </c>
      <c r="CZ23" s="336">
        <f t="shared" si="28"/>
        <v>0</v>
      </c>
      <c r="DA23" s="336">
        <f t="shared" si="28"/>
        <v>0</v>
      </c>
      <c r="DB23" s="336">
        <f t="shared" si="28"/>
        <v>0</v>
      </c>
      <c r="DC23" s="336">
        <f t="shared" si="28"/>
        <v>0</v>
      </c>
      <c r="DD23" s="336">
        <f t="shared" si="28"/>
        <v>0</v>
      </c>
      <c r="DE23" s="336">
        <f t="shared" si="28"/>
        <v>0</v>
      </c>
      <c r="DF23" s="336">
        <f t="shared" si="28"/>
        <v>0</v>
      </c>
      <c r="DG23" s="336">
        <f t="shared" si="28"/>
        <v>0</v>
      </c>
      <c r="DH23" s="336">
        <f t="shared" si="28"/>
        <v>0</v>
      </c>
      <c r="DI23" s="337">
        <f t="shared" si="28"/>
        <v>0</v>
      </c>
      <c r="DJ23" s="335">
        <f t="shared" si="29"/>
        <v>0</v>
      </c>
      <c r="DK23" s="336">
        <f t="shared" si="29"/>
        <v>0</v>
      </c>
      <c r="DL23" s="336">
        <f t="shared" si="29"/>
        <v>0</v>
      </c>
      <c r="DM23" s="336">
        <f t="shared" si="29"/>
        <v>0</v>
      </c>
      <c r="DN23" s="336">
        <f t="shared" si="29"/>
        <v>0</v>
      </c>
      <c r="DO23" s="336">
        <f t="shared" si="29"/>
        <v>0</v>
      </c>
      <c r="DP23" s="336">
        <f t="shared" si="29"/>
        <v>0</v>
      </c>
      <c r="DQ23" s="336">
        <f t="shared" si="29"/>
        <v>0</v>
      </c>
      <c r="DR23" s="336">
        <f t="shared" si="29"/>
        <v>0</v>
      </c>
      <c r="DS23" s="336">
        <f t="shared" si="29"/>
        <v>0</v>
      </c>
      <c r="DT23" s="336">
        <f t="shared" si="29"/>
        <v>0</v>
      </c>
      <c r="DU23" s="337">
        <f t="shared" si="29"/>
        <v>0</v>
      </c>
      <c r="DV23" s="335">
        <f t="shared" si="30"/>
        <v>0</v>
      </c>
      <c r="DW23" s="336">
        <f t="shared" si="30"/>
        <v>0</v>
      </c>
      <c r="DX23" s="336">
        <f t="shared" si="30"/>
        <v>0</v>
      </c>
      <c r="DY23" s="336">
        <f t="shared" si="30"/>
        <v>0</v>
      </c>
      <c r="DZ23" s="336">
        <f t="shared" si="30"/>
        <v>0</v>
      </c>
      <c r="EA23" s="336">
        <f t="shared" si="30"/>
        <v>0</v>
      </c>
      <c r="EB23" s="336">
        <f t="shared" si="30"/>
        <v>0</v>
      </c>
      <c r="EC23" s="336">
        <f t="shared" si="30"/>
        <v>0</v>
      </c>
      <c r="ED23" s="336">
        <f t="shared" si="30"/>
        <v>0</v>
      </c>
      <c r="EE23" s="336">
        <f t="shared" si="30"/>
        <v>0</v>
      </c>
      <c r="EF23" s="336">
        <f t="shared" si="30"/>
        <v>0</v>
      </c>
      <c r="EG23" s="337">
        <f t="shared" si="30"/>
        <v>0</v>
      </c>
      <c r="EH23" s="335">
        <f t="shared" si="31"/>
        <v>0</v>
      </c>
      <c r="EI23" s="336">
        <f t="shared" si="31"/>
        <v>0</v>
      </c>
      <c r="EJ23" s="336">
        <f t="shared" si="31"/>
        <v>0</v>
      </c>
      <c r="EK23" s="336">
        <f t="shared" si="31"/>
        <v>0</v>
      </c>
      <c r="EL23" s="336">
        <f t="shared" si="31"/>
        <v>0</v>
      </c>
      <c r="EM23" s="336">
        <f t="shared" si="31"/>
        <v>0</v>
      </c>
      <c r="EN23" s="336">
        <f t="shared" si="31"/>
        <v>0</v>
      </c>
      <c r="EO23" s="336">
        <f t="shared" si="31"/>
        <v>0</v>
      </c>
      <c r="EP23" s="336">
        <f t="shared" si="31"/>
        <v>0</v>
      </c>
      <c r="EQ23" s="336">
        <f t="shared" si="31"/>
        <v>0</v>
      </c>
      <c r="ER23" s="336">
        <f t="shared" si="31"/>
        <v>0</v>
      </c>
      <c r="ES23" s="337">
        <f t="shared" si="31"/>
        <v>0</v>
      </c>
      <c r="ET23" s="335">
        <f t="shared" si="32"/>
        <v>0</v>
      </c>
      <c r="EU23" s="336">
        <f t="shared" si="32"/>
        <v>0</v>
      </c>
      <c r="EV23" s="336">
        <f t="shared" si="32"/>
        <v>0</v>
      </c>
      <c r="EW23" s="336">
        <f t="shared" si="32"/>
        <v>0</v>
      </c>
      <c r="EX23" s="336">
        <f t="shared" si="32"/>
        <v>0</v>
      </c>
      <c r="EY23" s="336">
        <f t="shared" si="32"/>
        <v>0</v>
      </c>
      <c r="EZ23" s="336">
        <f t="shared" si="32"/>
        <v>0</v>
      </c>
      <c r="FA23" s="336">
        <f t="shared" si="32"/>
        <v>0</v>
      </c>
      <c r="FB23" s="336">
        <f t="shared" si="32"/>
        <v>0</v>
      </c>
      <c r="FC23" s="336">
        <f t="shared" si="32"/>
        <v>0</v>
      </c>
      <c r="FD23" s="336">
        <f t="shared" si="32"/>
        <v>0</v>
      </c>
      <c r="FE23" s="337">
        <f t="shared" si="32"/>
        <v>0</v>
      </c>
      <c r="FF23" s="335">
        <f t="shared" si="33"/>
        <v>0</v>
      </c>
      <c r="FG23" s="336">
        <f t="shared" si="33"/>
        <v>0</v>
      </c>
      <c r="FH23" s="336">
        <f t="shared" si="33"/>
        <v>0</v>
      </c>
      <c r="FI23" s="336">
        <f t="shared" si="33"/>
        <v>0</v>
      </c>
      <c r="FJ23" s="336">
        <f t="shared" si="33"/>
        <v>0</v>
      </c>
      <c r="FK23" s="336">
        <f t="shared" si="33"/>
        <v>0</v>
      </c>
      <c r="FL23" s="336">
        <f t="shared" si="33"/>
        <v>0</v>
      </c>
      <c r="FM23" s="336">
        <f t="shared" si="33"/>
        <v>0</v>
      </c>
      <c r="FN23" s="336">
        <f t="shared" si="33"/>
        <v>0</v>
      </c>
      <c r="FO23" s="336">
        <f t="shared" si="33"/>
        <v>0</v>
      </c>
      <c r="FP23" s="336">
        <f t="shared" si="33"/>
        <v>0</v>
      </c>
      <c r="FQ23" s="337">
        <f t="shared" si="33"/>
        <v>0</v>
      </c>
    </row>
    <row r="24" spans="1:173" ht="12.75" customHeight="1" x14ac:dyDescent="0.2">
      <c r="A24" s="74" t="str">
        <f t="shared" si="21"/>
        <v xml:space="preserve"> - </v>
      </c>
      <c r="B24" s="112"/>
      <c r="C24" s="171" t="s">
        <v>305</v>
      </c>
      <c r="D24" s="366" t="str">
        <f>IF(ISBLANK(EMISSIONS_4!D24), " ", EMISSIONS_4!D24)</f>
        <v xml:space="preserve"> </v>
      </c>
      <c r="E24" s="366" t="str">
        <f>IF(ISBLANK(EMISSIONS_4!E24), " ", EMISSIONS_4!E24)</f>
        <v xml:space="preserve"> </v>
      </c>
      <c r="F24" s="366" t="str">
        <f>IF(ISBLANK(EMISSIONS_4!F24), " ", EMISSIONS_4!F24)</f>
        <v xml:space="preserve"> </v>
      </c>
      <c r="G24" s="367"/>
      <c r="H24" s="368"/>
      <c r="I24" s="33" t="s">
        <v>299</v>
      </c>
      <c r="J24" s="367"/>
      <c r="K24" s="33">
        <f t="shared" si="22"/>
        <v>1</v>
      </c>
      <c r="L24" s="33">
        <f t="shared" si="23"/>
        <v>0</v>
      </c>
      <c r="M24" s="367">
        <v>0</v>
      </c>
      <c r="N24" s="373">
        <v>0</v>
      </c>
      <c r="O24" s="299"/>
      <c r="P24" s="300"/>
      <c r="Q24" s="73" t="str">
        <f t="shared" si="13"/>
        <v>Enter vessel info</v>
      </c>
      <c r="R24" s="79" t="str">
        <f t="shared" si="14"/>
        <v>Enter vessel info</v>
      </c>
      <c r="S24" s="79" t="str">
        <f t="shared" si="15"/>
        <v>Enter vessel info</v>
      </c>
      <c r="T24" s="79" t="str">
        <f t="shared" si="16"/>
        <v>Enter vessel info</v>
      </c>
      <c r="U24" s="79" t="str">
        <f t="shared" si="17"/>
        <v>Enter vessel info</v>
      </c>
      <c r="V24" s="79" t="str">
        <f t="shared" si="18"/>
        <v>Enter vessel info</v>
      </c>
      <c r="W24" s="79" t="str">
        <f t="shared" si="19"/>
        <v>Enter vessel info</v>
      </c>
      <c r="X24" s="79" t="str">
        <f t="shared" si="20"/>
        <v>Enter vessel info</v>
      </c>
      <c r="Y24" s="78" t="s">
        <v>115</v>
      </c>
      <c r="Z24" s="79" t="s">
        <v>115</v>
      </c>
      <c r="AA24" s="82" t="s">
        <v>115</v>
      </c>
      <c r="AB24" s="76" t="str">
        <f>IF(OR($D24=" ",$E24=" ",$F24=" "),"Enter vessel info",IF(T($H24)&lt;&gt;"","Enter Activity",IF(OR($M24=0,$N24=0),"Enter Run Time",IF((VLOOKUP($F24,'VESSEL FACTORS'!$A$3:$O$5,AB$5,FALSE))="N/A","--",IF($G24=" ",IF(ISERROR(SEARCH("Aux",$E24,1)),($H24*VLOOKUP($F24,'VESSEL FACTORS'!$A$2:$O$5,AB$5,FALSE)*0.0000011023*$M24*$N24*0.82),($H24*VLOOKUP($F24,'VESSEL FACTORS'!$A$2:$O$5,AB$5,FALSE)*0.0000011023*$M24*$N24*1)),IF($G24&lt;21,($H24*VLOOKUP($F24,'VESSEL FACTORS'!$A$2:$O$5,AB$5,FALSE)*0.0000011023*$M24*$N24*VLOOKUP($G24,'VESSEL FACTORS'!$A$16:$L$36,AB$5,FALSE)),($H24*VLOOKUP($F24,'VESSEL FACTORS'!$A$3:$O$5,AB$5,FALSE)*0.0000011023*$M24*$N24*($G24/100))))))))</f>
        <v>Enter vessel info</v>
      </c>
      <c r="AC24" s="76" t="str">
        <f>IF(OR($D24=" ",$E24=" ",$F24=" "),"Enter vessel info",IF(T($H24)&lt;&gt;"","Enter Activity",IF(OR($M24=0,$N24=0),"Enter Run Time",IF((VLOOKUP($F24,'VESSEL FACTORS'!$A$3:$O$5,AC$5,FALSE))="N/A","--",IF($G24=" ",IF(ISERROR(SEARCH("Aux",$E24,1)),($H24*VLOOKUP($F24,'VESSEL FACTORS'!$A$2:$O$5,AC$5,FALSE)*0.0000011023*$M24*$N24*0.82),($H24*VLOOKUP($F24,'VESSEL FACTORS'!$A$2:$O$5,AC$5,FALSE)*0.0000011023*$M24*$N24*1)),IF($G24&lt;21,($H24*VLOOKUP($F24,'VESSEL FACTORS'!$A$2:$O$5,AC$5,FALSE)*0.0000011023*$M24*$N24*VLOOKUP($G24,'VESSEL FACTORS'!$A$16:$L$36,AC$5,FALSE)),($H24*VLOOKUP($F24,'VESSEL FACTORS'!$A$3:$O$5,AC$5,FALSE)*0.0000011023*$M24*$N24*($G24/100))))))))</f>
        <v>Enter vessel info</v>
      </c>
      <c r="AD24" s="76" t="str">
        <f>IF(OR($D24=" ",$E24=" ",$F24=" "),"Enter vessel info",IF(T($H24)&lt;&gt;"","Enter Activity",IF(OR($M24=0,$N24=0),"Enter Run Time",IF((VLOOKUP($F24,'VESSEL FACTORS'!$A$3:$O$5,AD$5,FALSE))="N/A","--",IF($G24=" ",IF(ISERROR(SEARCH("Aux",$E24,1)),($H24*VLOOKUP($F24,'VESSEL FACTORS'!$A$2:$O$5,AD$5,FALSE)*0.0000011023*$M24*$N24*0.82),($H24*VLOOKUP($F24,'VESSEL FACTORS'!$A$2:$O$5,AD$5,FALSE)*0.0000011023*$M24*$N24*1)),IF($G24&lt;21,($H24*VLOOKUP($F24,'VESSEL FACTORS'!$A$2:$O$5,AD$5,FALSE)*0.0000011023*$M24*$N24*VLOOKUP($G24,'VESSEL FACTORS'!$A$16:$L$36,AD$5,FALSE)),($H24*VLOOKUP($F24,'VESSEL FACTORS'!$A$3:$O$5,AD$5,FALSE)*0.0000011023*$M24*$N24*($G24/100))))))))</f>
        <v>Enter vessel info</v>
      </c>
      <c r="AE24" s="76" t="str">
        <f>IF(OR($D24=" ",$E24=" ",$F24=" "),"Enter vessel info",IF(T($H24)&lt;&gt;"","Enter Activity",IF(OR($M24=0,$N24=0),"Enter Run Time",IF((VLOOKUP($F24,'VESSEL FACTORS'!$A$3:$O$5,AE$5,FALSE))="N/A","--",IF($G24=" ",IF(ISERROR(SEARCH("Aux",$E24,1)),($H24*VLOOKUP($F24,'VESSEL FACTORS'!$A$2:$O$5,AE$5,FALSE)*0.0000011023*$M24*$N24*0.82),($H24*VLOOKUP($F24,'VESSEL FACTORS'!$A$2:$O$5,AE$5,FALSE)*0.0000011023*$M24*$N24*1)),IF($G24&lt;21,($H24*VLOOKUP($F24,'VESSEL FACTORS'!$A$2:$O$5,AE$5,FALSE)*0.0000011023*$M24*$N24*VLOOKUP($G24,'VESSEL FACTORS'!$A$16:$L$36,AE$5,FALSE)),($H24*VLOOKUP($F24,'VESSEL FACTORS'!$A$3:$O$5,AE$5,FALSE)*0.0000011023*$M24*$N24*($G24/100))))))))</f>
        <v>Enter vessel info</v>
      </c>
      <c r="AF24" s="76" t="str">
        <f>IF(OR($D24=" ",$E24=" ",$F24=" "),"Enter vessel info",IF(T($H24)&lt;&gt;"","Enter Activity",IF(OR($M24=0,$N24=0),"Enter Run Time",IF((VLOOKUP($F24,'VESSEL FACTORS'!$A$3:$O$5,AF$5,FALSE))="N/A","--",IF($G24=" ",IF(ISERROR(SEARCH("Aux",$E24,1)),($H24*VLOOKUP($F24,'VESSEL FACTORS'!$A$2:$O$5,AF$5,FALSE)*0.0000011023*$M24*$N24*0.82),($H24*VLOOKUP($F24,'VESSEL FACTORS'!$A$2:$O$5,AF$5,FALSE)*0.0000011023*$M24*$N24*1)),IF($G24&lt;21,($H24*VLOOKUP($F24,'VESSEL FACTORS'!$A$2:$O$5,AF$5,FALSE)*0.0000011023*$M24*$N24*VLOOKUP($G24,'VESSEL FACTORS'!$A$16:$L$36,AF$5,FALSE)),($H24*VLOOKUP($F24,'VESSEL FACTORS'!$A$3:$O$5,AF$5,FALSE)*0.0000011023*$M24*$N24*($G24/100))))))))</f>
        <v>Enter vessel info</v>
      </c>
      <c r="AG24" s="76" t="str">
        <f>IF(OR($D24=" ",$E24=" ",$F24=" "),"Enter vessel info",IF(T($H24)&lt;&gt;"","Enter Activity",IF(OR($M24=0,$N24=0),"Enter Run Time",IF((VLOOKUP($F24,'VESSEL FACTORS'!$A$3:$O$5,AG$5,FALSE))="N/A","--",IF($G24=" ",IF(ISERROR(SEARCH("Aux",$E24,1)),($H24*VLOOKUP($F24,'VESSEL FACTORS'!$A$2:$O$5,AG$5,FALSE)*0.0000011023*$M24*$N24*0.82),($H24*VLOOKUP($F24,'VESSEL FACTORS'!$A$2:$O$5,AG$5,FALSE)*0.0000011023*$M24*$N24*1)),IF($G24&lt;21,($H24*VLOOKUP($F24,'VESSEL FACTORS'!$A$2:$O$5,AG$5,FALSE)*0.0000011023*$M24*$N24*VLOOKUP($G24,'VESSEL FACTORS'!$A$16:$L$36,AG$5,FALSE)),($H24*VLOOKUP($F24,'VESSEL FACTORS'!$A$3:$O$5,AG$5,FALSE)*0.0000011023*$M24*$N24*($G24/100))))))))</f>
        <v>Enter vessel info</v>
      </c>
      <c r="AH24" s="76" t="str">
        <f>IF(OR($D24=" ",$E24=" ",$F24=" "),"Enter vessel info",IF(T($H24)&lt;&gt;"","Enter Activity",IF(OR($M24=0,$N24=0),"Enter Run Time",IF((VLOOKUP($F24,'VESSEL FACTORS'!$A$3:$O$5,AH$5,FALSE))="N/A","--",IF($G24=" ",IF(ISERROR(SEARCH("Aux",$E24,1)),($H24*VLOOKUP($F24,'VESSEL FACTORS'!$A$2:$O$5,AH$5,FALSE)*0.0000011023*$M24*$N24*0.82),($H24*VLOOKUP($F24,'VESSEL FACTORS'!$A$2:$O$5,AH$5,FALSE)*0.0000011023*$M24*$N24*1)),IF($G24&lt;21,($H24*VLOOKUP($F24,'VESSEL FACTORS'!$A$2:$O$5,AH$5,FALSE)*0.0000011023*$M24*$N24*VLOOKUP($G24,'VESSEL FACTORS'!$A$16:$L$36,AH$5,FALSE)),($H24*VLOOKUP($F24,'VESSEL FACTORS'!$A$3:$O$5,AH$5,FALSE)*0.0000011023*$M24*$N24*($G24/100))))))))</f>
        <v>Enter vessel info</v>
      </c>
      <c r="AI24" s="76" t="str">
        <f>IF(OR($D24=" ",$E24=" ",$F24=" "),"Enter vessel info",IF(T($H24)&lt;&gt;"","Enter Activity",IF(OR($M24=0,$N24=0),"Enter Run Time",IF((VLOOKUP($F24,'VESSEL FACTORS'!$A$3:$O$5,AI$5,FALSE))="N/A","--",IF($G24=" ",IF(ISERROR(SEARCH("Aux",$E24,1)),($H24*VLOOKUP($F24,'VESSEL FACTORS'!$A$2:$O$5,AI$5,FALSE)*0.0000011023*$M24*$N24*0.82),($H24*VLOOKUP($F24,'VESSEL FACTORS'!$A$2:$O$5,AI$5,FALSE)*0.0000011023*$M24*$N24*1)),IF($G24&lt;21,($H24*VLOOKUP($F24,'VESSEL FACTORS'!$A$2:$O$5,AI$5,FALSE)*0.0000011023*$M24*$N24*VLOOKUP($G24,'VESSEL FACTORS'!$A$16:$L$36,AI$5,FALSE)),($H24*VLOOKUP($F24,'VESSEL FACTORS'!$A$3:$O$5,AI$5,FALSE)*0.0000011023*$M24*$N24*($G24/100))))))))</f>
        <v>Enter vessel info</v>
      </c>
      <c r="AJ24" s="76" t="str">
        <f>IF(OR($D24=" ",$E24=" ",$F24=" "),"Enter vessel info",IF(T($H24)&lt;&gt;"","Enter Activity",IF(OR($M24=0,$N24=0),"Enter Run Time",IF((VLOOKUP($F24,'VESSEL FACTORS'!$A$3:$O$5,AJ$5,FALSE))="N/A","--",IF($G24=" ",IF(ISERROR(SEARCH("Aux",$E24,1)),($H24*VLOOKUP($F24,'VESSEL FACTORS'!$A$2:$O$5,AJ$5,FALSE)*0.0000011023*$M24*$N24*0.82),($H24*VLOOKUP($F24,'VESSEL FACTORS'!$A$2:$O$5,AJ$5,FALSE)*0.0000011023*$M24*$N24*1)),IF($G24&lt;21,($H24*VLOOKUP($F24,'VESSEL FACTORS'!$A$2:$O$5,AJ$5,FALSE)*0.0000011023*$M24*$N24*VLOOKUP($G24,'VESSEL FACTORS'!$A$16:$L$36,AJ$5,FALSE)),($H24*VLOOKUP($F24,'VESSEL FACTORS'!$A$3:$O$5,AJ$5,FALSE)*0.0000011023*$M24*$N24*($G24/100))))))))</f>
        <v>Enter vessel info</v>
      </c>
      <c r="AK24" s="76" t="str">
        <f>IF(OR($D24=" ",$E24=" ",$F24=" "),"Enter vessel info",IF(T($H24)&lt;&gt;"","Enter Activity",IF(OR($M24=0,$N24=0),"Enter Run Time",IF((VLOOKUP($F24,'VESSEL FACTORS'!$A$3:$O$5,AK$5,FALSE))="N/A","--",IF($G24=" ",IF(ISERROR(SEARCH("Aux",$E24,1)),($H24*VLOOKUP($F24,'VESSEL FACTORS'!$A$2:$O$5,AK$5,FALSE)*0.0000011023*$M24*$N24*0.82),($H24*VLOOKUP($F24,'VESSEL FACTORS'!$A$2:$O$5,AK$5,FALSE)*0.0000011023*$M24*$N24*1)),IF($G24&lt;21,($H24*VLOOKUP($F24,'VESSEL FACTORS'!$A$2:$O$5,AK$5,FALSE)*0.0000011023*$M24*$N24*VLOOKUP($G24,'VESSEL FACTORS'!$A$16:$L$36,AK$5,FALSE)),($H24*VLOOKUP($F24,'VESSEL FACTORS'!$A$3:$O$5,AK$5,FALSE)*0.0000011023*$M24*$N24*($G24/100))))))))</f>
        <v>Enter vessel info</v>
      </c>
      <c r="AL24" s="67" t="str">
        <f>IF(OR($D24=" ",$E24=" ",$F24=" "),"Enter vessel info",IF(T($H24)&lt;&gt;"","Enter Activity",IF(OR($M24=0,$N24=0),"Enter Run Time",IF((VLOOKUP($F24,'VESSEL FACTORS'!$A$3:$O$5,AL$5,FALSE))="N/A","--",IF($G24=" ",IF(ISERROR(SEARCH("Aux",$E24,1)),($H24*VLOOKUP($F24,'VESSEL FACTORS'!$A$2:$O$5,AL$5,FALSE)*0.0000011023*$M24*$N24*0.82),($H24*VLOOKUP($F24,'VESSEL FACTORS'!$A$2:$O$5,AL$5,FALSE)*0.0000011023*$M24*$N24*1)),IF($G24&lt;21,($H24*VLOOKUP($F24,'VESSEL FACTORS'!$A$2:$O$5,AL$5,FALSE)*0.0000011023*$M24*$N24*VLOOKUP($G24,'VESSEL FACTORS'!$A$16:$L$36,AL$5,FALSE)),($H24*VLOOKUP($F24,'VESSEL FACTORS'!$A$3:$O$5,AL$5,FALSE)*0.0000011023*$M24*$N24*($G24/100))))))))</f>
        <v>Enter vessel info</v>
      </c>
      <c r="AM24" s="315"/>
      <c r="AO24" s="74">
        <f>MONTH(EMISSIONS_1!P24)-MONTH(EMISSIONS_1!O24)+1</f>
        <v>1</v>
      </c>
      <c r="AP24" s="335">
        <f t="shared" si="12"/>
        <v>0</v>
      </c>
      <c r="AQ24" s="336">
        <f t="shared" si="34"/>
        <v>0</v>
      </c>
      <c r="AR24" s="336">
        <f t="shared" si="34"/>
        <v>0</v>
      </c>
      <c r="AS24" s="336">
        <f t="shared" si="34"/>
        <v>0</v>
      </c>
      <c r="AT24" s="336">
        <f t="shared" si="34"/>
        <v>0</v>
      </c>
      <c r="AU24" s="336">
        <f t="shared" si="34"/>
        <v>0</v>
      </c>
      <c r="AV24" s="336">
        <f t="shared" si="34"/>
        <v>0</v>
      </c>
      <c r="AW24" s="336">
        <f t="shared" si="34"/>
        <v>0</v>
      </c>
      <c r="AX24" s="336">
        <f t="shared" si="34"/>
        <v>0</v>
      </c>
      <c r="AY24" s="336">
        <f t="shared" si="34"/>
        <v>0</v>
      </c>
      <c r="AZ24" s="336">
        <f t="shared" si="34"/>
        <v>0</v>
      </c>
      <c r="BA24" s="337">
        <f t="shared" si="34"/>
        <v>0</v>
      </c>
      <c r="BB24" s="335">
        <f t="shared" si="24"/>
        <v>0</v>
      </c>
      <c r="BC24" s="336">
        <f t="shared" si="24"/>
        <v>0</v>
      </c>
      <c r="BD24" s="336">
        <f t="shared" si="24"/>
        <v>0</v>
      </c>
      <c r="BE24" s="336">
        <f t="shared" si="24"/>
        <v>0</v>
      </c>
      <c r="BF24" s="336">
        <f t="shared" si="24"/>
        <v>0</v>
      </c>
      <c r="BG24" s="336">
        <f t="shared" si="24"/>
        <v>0</v>
      </c>
      <c r="BH24" s="336">
        <f t="shared" si="24"/>
        <v>0</v>
      </c>
      <c r="BI24" s="336">
        <f t="shared" si="24"/>
        <v>0</v>
      </c>
      <c r="BJ24" s="336">
        <f t="shared" si="24"/>
        <v>0</v>
      </c>
      <c r="BK24" s="336">
        <f t="shared" si="24"/>
        <v>0</v>
      </c>
      <c r="BL24" s="336">
        <f t="shared" si="24"/>
        <v>0</v>
      </c>
      <c r="BM24" s="337">
        <f t="shared" si="24"/>
        <v>0</v>
      </c>
      <c r="BN24" s="335">
        <f t="shared" si="25"/>
        <v>0</v>
      </c>
      <c r="BO24" s="336">
        <f t="shared" si="25"/>
        <v>0</v>
      </c>
      <c r="BP24" s="336">
        <f t="shared" si="25"/>
        <v>0</v>
      </c>
      <c r="BQ24" s="336">
        <f t="shared" si="25"/>
        <v>0</v>
      </c>
      <c r="BR24" s="336">
        <f t="shared" si="25"/>
        <v>0</v>
      </c>
      <c r="BS24" s="336">
        <f t="shared" si="25"/>
        <v>0</v>
      </c>
      <c r="BT24" s="336">
        <f t="shared" si="25"/>
        <v>0</v>
      </c>
      <c r="BU24" s="336">
        <f t="shared" si="25"/>
        <v>0</v>
      </c>
      <c r="BV24" s="336">
        <f t="shared" si="25"/>
        <v>0</v>
      </c>
      <c r="BW24" s="336">
        <f t="shared" si="25"/>
        <v>0</v>
      </c>
      <c r="BX24" s="336">
        <f t="shared" si="25"/>
        <v>0</v>
      </c>
      <c r="BY24" s="337">
        <f t="shared" si="25"/>
        <v>0</v>
      </c>
      <c r="BZ24" s="335">
        <f t="shared" si="26"/>
        <v>0</v>
      </c>
      <c r="CA24" s="336">
        <f t="shared" si="26"/>
        <v>0</v>
      </c>
      <c r="CB24" s="336">
        <f t="shared" si="26"/>
        <v>0</v>
      </c>
      <c r="CC24" s="336">
        <f t="shared" si="26"/>
        <v>0</v>
      </c>
      <c r="CD24" s="336">
        <f t="shared" si="26"/>
        <v>0</v>
      </c>
      <c r="CE24" s="336">
        <f t="shared" si="26"/>
        <v>0</v>
      </c>
      <c r="CF24" s="336">
        <f t="shared" si="26"/>
        <v>0</v>
      </c>
      <c r="CG24" s="336">
        <f t="shared" si="26"/>
        <v>0</v>
      </c>
      <c r="CH24" s="336">
        <f t="shared" si="26"/>
        <v>0</v>
      </c>
      <c r="CI24" s="336">
        <f t="shared" si="26"/>
        <v>0</v>
      </c>
      <c r="CJ24" s="336">
        <f t="shared" si="26"/>
        <v>0</v>
      </c>
      <c r="CK24" s="337">
        <f t="shared" si="26"/>
        <v>0</v>
      </c>
      <c r="CL24" s="335">
        <f t="shared" si="27"/>
        <v>0</v>
      </c>
      <c r="CM24" s="336">
        <f t="shared" si="27"/>
        <v>0</v>
      </c>
      <c r="CN24" s="336">
        <f t="shared" si="27"/>
        <v>0</v>
      </c>
      <c r="CO24" s="336">
        <f t="shared" si="27"/>
        <v>0</v>
      </c>
      <c r="CP24" s="336">
        <f t="shared" si="27"/>
        <v>0</v>
      </c>
      <c r="CQ24" s="336">
        <f t="shared" si="27"/>
        <v>0</v>
      </c>
      <c r="CR24" s="336">
        <f t="shared" si="27"/>
        <v>0</v>
      </c>
      <c r="CS24" s="336">
        <f t="shared" si="27"/>
        <v>0</v>
      </c>
      <c r="CT24" s="336">
        <f t="shared" si="27"/>
        <v>0</v>
      </c>
      <c r="CU24" s="336">
        <f t="shared" si="27"/>
        <v>0</v>
      </c>
      <c r="CV24" s="336">
        <f t="shared" si="27"/>
        <v>0</v>
      </c>
      <c r="CW24" s="337">
        <f t="shared" si="27"/>
        <v>0</v>
      </c>
      <c r="CX24" s="335">
        <f t="shared" si="28"/>
        <v>0</v>
      </c>
      <c r="CY24" s="336">
        <f t="shared" si="28"/>
        <v>0</v>
      </c>
      <c r="CZ24" s="336">
        <f t="shared" si="28"/>
        <v>0</v>
      </c>
      <c r="DA24" s="336">
        <f t="shared" si="28"/>
        <v>0</v>
      </c>
      <c r="DB24" s="336">
        <f t="shared" si="28"/>
        <v>0</v>
      </c>
      <c r="DC24" s="336">
        <f t="shared" si="28"/>
        <v>0</v>
      </c>
      <c r="DD24" s="336">
        <f t="shared" si="28"/>
        <v>0</v>
      </c>
      <c r="DE24" s="336">
        <f t="shared" si="28"/>
        <v>0</v>
      </c>
      <c r="DF24" s="336">
        <f t="shared" si="28"/>
        <v>0</v>
      </c>
      <c r="DG24" s="336">
        <f t="shared" si="28"/>
        <v>0</v>
      </c>
      <c r="DH24" s="336">
        <f t="shared" si="28"/>
        <v>0</v>
      </c>
      <c r="DI24" s="337">
        <f t="shared" si="28"/>
        <v>0</v>
      </c>
      <c r="DJ24" s="335">
        <f t="shared" si="29"/>
        <v>0</v>
      </c>
      <c r="DK24" s="336">
        <f t="shared" si="29"/>
        <v>0</v>
      </c>
      <c r="DL24" s="336">
        <f t="shared" si="29"/>
        <v>0</v>
      </c>
      <c r="DM24" s="336">
        <f t="shared" si="29"/>
        <v>0</v>
      </c>
      <c r="DN24" s="336">
        <f t="shared" si="29"/>
        <v>0</v>
      </c>
      <c r="DO24" s="336">
        <f t="shared" si="29"/>
        <v>0</v>
      </c>
      <c r="DP24" s="336">
        <f t="shared" si="29"/>
        <v>0</v>
      </c>
      <c r="DQ24" s="336">
        <f t="shared" si="29"/>
        <v>0</v>
      </c>
      <c r="DR24" s="336">
        <f t="shared" si="29"/>
        <v>0</v>
      </c>
      <c r="DS24" s="336">
        <f t="shared" si="29"/>
        <v>0</v>
      </c>
      <c r="DT24" s="336">
        <f t="shared" si="29"/>
        <v>0</v>
      </c>
      <c r="DU24" s="337">
        <f t="shared" si="29"/>
        <v>0</v>
      </c>
      <c r="DV24" s="335">
        <f t="shared" si="30"/>
        <v>0</v>
      </c>
      <c r="DW24" s="336">
        <f t="shared" si="30"/>
        <v>0</v>
      </c>
      <c r="DX24" s="336">
        <f t="shared" si="30"/>
        <v>0</v>
      </c>
      <c r="DY24" s="336">
        <f t="shared" si="30"/>
        <v>0</v>
      </c>
      <c r="DZ24" s="336">
        <f t="shared" si="30"/>
        <v>0</v>
      </c>
      <c r="EA24" s="336">
        <f t="shared" si="30"/>
        <v>0</v>
      </c>
      <c r="EB24" s="336">
        <f t="shared" si="30"/>
        <v>0</v>
      </c>
      <c r="EC24" s="336">
        <f t="shared" si="30"/>
        <v>0</v>
      </c>
      <c r="ED24" s="336">
        <f t="shared" si="30"/>
        <v>0</v>
      </c>
      <c r="EE24" s="336">
        <f t="shared" si="30"/>
        <v>0</v>
      </c>
      <c r="EF24" s="336">
        <f t="shared" si="30"/>
        <v>0</v>
      </c>
      <c r="EG24" s="337">
        <f t="shared" si="30"/>
        <v>0</v>
      </c>
      <c r="EH24" s="335">
        <f t="shared" si="31"/>
        <v>0</v>
      </c>
      <c r="EI24" s="336">
        <f t="shared" si="31"/>
        <v>0</v>
      </c>
      <c r="EJ24" s="336">
        <f t="shared" si="31"/>
        <v>0</v>
      </c>
      <c r="EK24" s="336">
        <f t="shared" si="31"/>
        <v>0</v>
      </c>
      <c r="EL24" s="336">
        <f t="shared" si="31"/>
        <v>0</v>
      </c>
      <c r="EM24" s="336">
        <f t="shared" si="31"/>
        <v>0</v>
      </c>
      <c r="EN24" s="336">
        <f t="shared" si="31"/>
        <v>0</v>
      </c>
      <c r="EO24" s="336">
        <f t="shared" si="31"/>
        <v>0</v>
      </c>
      <c r="EP24" s="336">
        <f t="shared" si="31"/>
        <v>0</v>
      </c>
      <c r="EQ24" s="336">
        <f t="shared" si="31"/>
        <v>0</v>
      </c>
      <c r="ER24" s="336">
        <f t="shared" si="31"/>
        <v>0</v>
      </c>
      <c r="ES24" s="337">
        <f t="shared" si="31"/>
        <v>0</v>
      </c>
      <c r="ET24" s="335">
        <f t="shared" si="32"/>
        <v>0</v>
      </c>
      <c r="EU24" s="336">
        <f t="shared" si="32"/>
        <v>0</v>
      </c>
      <c r="EV24" s="336">
        <f t="shared" si="32"/>
        <v>0</v>
      </c>
      <c r="EW24" s="336">
        <f t="shared" si="32"/>
        <v>0</v>
      </c>
      <c r="EX24" s="336">
        <f t="shared" si="32"/>
        <v>0</v>
      </c>
      <c r="EY24" s="336">
        <f t="shared" si="32"/>
        <v>0</v>
      </c>
      <c r="EZ24" s="336">
        <f t="shared" si="32"/>
        <v>0</v>
      </c>
      <c r="FA24" s="336">
        <f t="shared" si="32"/>
        <v>0</v>
      </c>
      <c r="FB24" s="336">
        <f t="shared" si="32"/>
        <v>0</v>
      </c>
      <c r="FC24" s="336">
        <f t="shared" si="32"/>
        <v>0</v>
      </c>
      <c r="FD24" s="336">
        <f t="shared" si="32"/>
        <v>0</v>
      </c>
      <c r="FE24" s="337">
        <f t="shared" si="32"/>
        <v>0</v>
      </c>
      <c r="FF24" s="335">
        <f t="shared" si="33"/>
        <v>0</v>
      </c>
      <c r="FG24" s="336">
        <f t="shared" si="33"/>
        <v>0</v>
      </c>
      <c r="FH24" s="336">
        <f t="shared" si="33"/>
        <v>0</v>
      </c>
      <c r="FI24" s="336">
        <f t="shared" si="33"/>
        <v>0</v>
      </c>
      <c r="FJ24" s="336">
        <f t="shared" si="33"/>
        <v>0</v>
      </c>
      <c r="FK24" s="336">
        <f t="shared" si="33"/>
        <v>0</v>
      </c>
      <c r="FL24" s="336">
        <f t="shared" si="33"/>
        <v>0</v>
      </c>
      <c r="FM24" s="336">
        <f t="shared" si="33"/>
        <v>0</v>
      </c>
      <c r="FN24" s="336">
        <f t="shared" si="33"/>
        <v>0</v>
      </c>
      <c r="FO24" s="336">
        <f t="shared" si="33"/>
        <v>0</v>
      </c>
      <c r="FP24" s="336">
        <f t="shared" si="33"/>
        <v>0</v>
      </c>
      <c r="FQ24" s="337">
        <f t="shared" si="33"/>
        <v>0</v>
      </c>
    </row>
    <row r="25" spans="1:173" ht="12.75" customHeight="1" x14ac:dyDescent="0.2">
      <c r="A25" s="74" t="str">
        <f t="shared" si="21"/>
        <v xml:space="preserve"> - </v>
      </c>
      <c r="B25" s="112"/>
      <c r="C25" s="171" t="s">
        <v>305</v>
      </c>
      <c r="D25" s="366" t="str">
        <f>IF(ISBLANK(EMISSIONS_4!D25), " ", EMISSIONS_4!D25)</f>
        <v xml:space="preserve"> </v>
      </c>
      <c r="E25" s="366" t="str">
        <f>IF(ISBLANK(EMISSIONS_4!E25), " ", EMISSIONS_4!E25)</f>
        <v xml:space="preserve"> </v>
      </c>
      <c r="F25" s="366" t="str">
        <f>IF(ISBLANK(EMISSIONS_4!F25), " ", EMISSIONS_4!F25)</f>
        <v xml:space="preserve"> </v>
      </c>
      <c r="G25" s="367"/>
      <c r="H25" s="368"/>
      <c r="I25" s="33" t="s">
        <v>299</v>
      </c>
      <c r="J25" s="367"/>
      <c r="K25" s="33">
        <f t="shared" si="22"/>
        <v>1</v>
      </c>
      <c r="L25" s="33">
        <f t="shared" si="23"/>
        <v>0</v>
      </c>
      <c r="M25" s="367">
        <v>0</v>
      </c>
      <c r="N25" s="373">
        <v>0</v>
      </c>
      <c r="O25" s="299"/>
      <c r="P25" s="300"/>
      <c r="Q25" s="73" t="str">
        <f t="shared" si="13"/>
        <v>Enter vessel info</v>
      </c>
      <c r="R25" s="79" t="str">
        <f t="shared" si="14"/>
        <v>Enter vessel info</v>
      </c>
      <c r="S25" s="79" t="str">
        <f t="shared" si="15"/>
        <v>Enter vessel info</v>
      </c>
      <c r="T25" s="79" t="str">
        <f t="shared" si="16"/>
        <v>Enter vessel info</v>
      </c>
      <c r="U25" s="79" t="str">
        <f t="shared" si="17"/>
        <v>Enter vessel info</v>
      </c>
      <c r="V25" s="79" t="str">
        <f t="shared" si="18"/>
        <v>Enter vessel info</v>
      </c>
      <c r="W25" s="79" t="str">
        <f t="shared" si="19"/>
        <v>Enter vessel info</v>
      </c>
      <c r="X25" s="79" t="str">
        <f t="shared" si="20"/>
        <v>Enter vessel info</v>
      </c>
      <c r="Y25" s="78" t="s">
        <v>115</v>
      </c>
      <c r="Z25" s="79" t="s">
        <v>115</v>
      </c>
      <c r="AA25" s="82" t="s">
        <v>115</v>
      </c>
      <c r="AB25" s="76" t="str">
        <f>IF(OR($D25=" ",$E25=" ",$F25=" "),"Enter vessel info",IF(T($H25)&lt;&gt;"","Enter Activity",IF(OR($M25=0,$N25=0),"Enter Run Time",IF((VLOOKUP($F25,'VESSEL FACTORS'!$A$3:$O$5,AB$5,FALSE))="N/A","--",IF($G25=" ",IF(ISERROR(SEARCH("Aux",$E25,1)),($H25*VLOOKUP($F25,'VESSEL FACTORS'!$A$2:$O$5,AB$5,FALSE)*0.0000011023*$M25*$N25*0.82),($H25*VLOOKUP($F25,'VESSEL FACTORS'!$A$2:$O$5,AB$5,FALSE)*0.0000011023*$M25*$N25*1)),IF($G25&lt;21,($H25*VLOOKUP($F25,'VESSEL FACTORS'!$A$2:$O$5,AB$5,FALSE)*0.0000011023*$M25*$N25*VLOOKUP($G25,'VESSEL FACTORS'!$A$16:$L$36,AB$5,FALSE)),($H25*VLOOKUP($F25,'VESSEL FACTORS'!$A$3:$O$5,AB$5,FALSE)*0.0000011023*$M25*$N25*($G25/100))))))))</f>
        <v>Enter vessel info</v>
      </c>
      <c r="AC25" s="76" t="str">
        <f>IF(OR($D25=" ",$E25=" ",$F25=" "),"Enter vessel info",IF(T($H25)&lt;&gt;"","Enter Activity",IF(OR($M25=0,$N25=0),"Enter Run Time",IF((VLOOKUP($F25,'VESSEL FACTORS'!$A$3:$O$5,AC$5,FALSE))="N/A","--",IF($G25=" ",IF(ISERROR(SEARCH("Aux",$E25,1)),($H25*VLOOKUP($F25,'VESSEL FACTORS'!$A$2:$O$5,AC$5,FALSE)*0.0000011023*$M25*$N25*0.82),($H25*VLOOKUP($F25,'VESSEL FACTORS'!$A$2:$O$5,AC$5,FALSE)*0.0000011023*$M25*$N25*1)),IF($G25&lt;21,($H25*VLOOKUP($F25,'VESSEL FACTORS'!$A$2:$O$5,AC$5,FALSE)*0.0000011023*$M25*$N25*VLOOKUP($G25,'VESSEL FACTORS'!$A$16:$L$36,AC$5,FALSE)),($H25*VLOOKUP($F25,'VESSEL FACTORS'!$A$3:$O$5,AC$5,FALSE)*0.0000011023*$M25*$N25*($G25/100))))))))</f>
        <v>Enter vessel info</v>
      </c>
      <c r="AD25" s="76" t="str">
        <f>IF(OR($D25=" ",$E25=" ",$F25=" "),"Enter vessel info",IF(T($H25)&lt;&gt;"","Enter Activity",IF(OR($M25=0,$N25=0),"Enter Run Time",IF((VLOOKUP($F25,'VESSEL FACTORS'!$A$3:$O$5,AD$5,FALSE))="N/A","--",IF($G25=" ",IF(ISERROR(SEARCH("Aux",$E25,1)),($H25*VLOOKUP($F25,'VESSEL FACTORS'!$A$2:$O$5,AD$5,FALSE)*0.0000011023*$M25*$N25*0.82),($H25*VLOOKUP($F25,'VESSEL FACTORS'!$A$2:$O$5,AD$5,FALSE)*0.0000011023*$M25*$N25*1)),IF($G25&lt;21,($H25*VLOOKUP($F25,'VESSEL FACTORS'!$A$2:$O$5,AD$5,FALSE)*0.0000011023*$M25*$N25*VLOOKUP($G25,'VESSEL FACTORS'!$A$16:$L$36,AD$5,FALSE)),($H25*VLOOKUP($F25,'VESSEL FACTORS'!$A$3:$O$5,AD$5,FALSE)*0.0000011023*$M25*$N25*($G25/100))))))))</f>
        <v>Enter vessel info</v>
      </c>
      <c r="AE25" s="76" t="str">
        <f>IF(OR($D25=" ",$E25=" ",$F25=" "),"Enter vessel info",IF(T($H25)&lt;&gt;"","Enter Activity",IF(OR($M25=0,$N25=0),"Enter Run Time",IF((VLOOKUP($F25,'VESSEL FACTORS'!$A$3:$O$5,AE$5,FALSE))="N/A","--",IF($G25=" ",IF(ISERROR(SEARCH("Aux",$E25,1)),($H25*VLOOKUP($F25,'VESSEL FACTORS'!$A$2:$O$5,AE$5,FALSE)*0.0000011023*$M25*$N25*0.82),($H25*VLOOKUP($F25,'VESSEL FACTORS'!$A$2:$O$5,AE$5,FALSE)*0.0000011023*$M25*$N25*1)),IF($G25&lt;21,($H25*VLOOKUP($F25,'VESSEL FACTORS'!$A$2:$O$5,AE$5,FALSE)*0.0000011023*$M25*$N25*VLOOKUP($G25,'VESSEL FACTORS'!$A$16:$L$36,AE$5,FALSE)),($H25*VLOOKUP($F25,'VESSEL FACTORS'!$A$3:$O$5,AE$5,FALSE)*0.0000011023*$M25*$N25*($G25/100))))))))</f>
        <v>Enter vessel info</v>
      </c>
      <c r="AF25" s="76" t="str">
        <f>IF(OR($D25=" ",$E25=" ",$F25=" "),"Enter vessel info",IF(T($H25)&lt;&gt;"","Enter Activity",IF(OR($M25=0,$N25=0),"Enter Run Time",IF((VLOOKUP($F25,'VESSEL FACTORS'!$A$3:$O$5,AF$5,FALSE))="N/A","--",IF($G25=" ",IF(ISERROR(SEARCH("Aux",$E25,1)),($H25*VLOOKUP($F25,'VESSEL FACTORS'!$A$2:$O$5,AF$5,FALSE)*0.0000011023*$M25*$N25*0.82),($H25*VLOOKUP($F25,'VESSEL FACTORS'!$A$2:$O$5,AF$5,FALSE)*0.0000011023*$M25*$N25*1)),IF($G25&lt;21,($H25*VLOOKUP($F25,'VESSEL FACTORS'!$A$2:$O$5,AF$5,FALSE)*0.0000011023*$M25*$N25*VLOOKUP($G25,'VESSEL FACTORS'!$A$16:$L$36,AF$5,FALSE)),($H25*VLOOKUP($F25,'VESSEL FACTORS'!$A$3:$O$5,AF$5,FALSE)*0.0000011023*$M25*$N25*($G25/100))))))))</f>
        <v>Enter vessel info</v>
      </c>
      <c r="AG25" s="76" t="str">
        <f>IF(OR($D25=" ",$E25=" ",$F25=" "),"Enter vessel info",IF(T($H25)&lt;&gt;"","Enter Activity",IF(OR($M25=0,$N25=0),"Enter Run Time",IF((VLOOKUP($F25,'VESSEL FACTORS'!$A$3:$O$5,AG$5,FALSE))="N/A","--",IF($G25=" ",IF(ISERROR(SEARCH("Aux",$E25,1)),($H25*VLOOKUP($F25,'VESSEL FACTORS'!$A$2:$O$5,AG$5,FALSE)*0.0000011023*$M25*$N25*0.82),($H25*VLOOKUP($F25,'VESSEL FACTORS'!$A$2:$O$5,AG$5,FALSE)*0.0000011023*$M25*$N25*1)),IF($G25&lt;21,($H25*VLOOKUP($F25,'VESSEL FACTORS'!$A$2:$O$5,AG$5,FALSE)*0.0000011023*$M25*$N25*VLOOKUP($G25,'VESSEL FACTORS'!$A$16:$L$36,AG$5,FALSE)),($H25*VLOOKUP($F25,'VESSEL FACTORS'!$A$3:$O$5,AG$5,FALSE)*0.0000011023*$M25*$N25*($G25/100))))))))</f>
        <v>Enter vessel info</v>
      </c>
      <c r="AH25" s="76" t="str">
        <f>IF(OR($D25=" ",$E25=" ",$F25=" "),"Enter vessel info",IF(T($H25)&lt;&gt;"","Enter Activity",IF(OR($M25=0,$N25=0),"Enter Run Time",IF((VLOOKUP($F25,'VESSEL FACTORS'!$A$3:$O$5,AH$5,FALSE))="N/A","--",IF($G25=" ",IF(ISERROR(SEARCH("Aux",$E25,1)),($H25*VLOOKUP($F25,'VESSEL FACTORS'!$A$2:$O$5,AH$5,FALSE)*0.0000011023*$M25*$N25*0.82),($H25*VLOOKUP($F25,'VESSEL FACTORS'!$A$2:$O$5,AH$5,FALSE)*0.0000011023*$M25*$N25*1)),IF($G25&lt;21,($H25*VLOOKUP($F25,'VESSEL FACTORS'!$A$2:$O$5,AH$5,FALSE)*0.0000011023*$M25*$N25*VLOOKUP($G25,'VESSEL FACTORS'!$A$16:$L$36,AH$5,FALSE)),($H25*VLOOKUP($F25,'VESSEL FACTORS'!$A$3:$O$5,AH$5,FALSE)*0.0000011023*$M25*$N25*($G25/100))))))))</f>
        <v>Enter vessel info</v>
      </c>
      <c r="AI25" s="76" t="str">
        <f>IF(OR($D25=" ",$E25=" ",$F25=" "),"Enter vessel info",IF(T($H25)&lt;&gt;"","Enter Activity",IF(OR($M25=0,$N25=0),"Enter Run Time",IF((VLOOKUP($F25,'VESSEL FACTORS'!$A$3:$O$5,AI$5,FALSE))="N/A","--",IF($G25=" ",IF(ISERROR(SEARCH("Aux",$E25,1)),($H25*VLOOKUP($F25,'VESSEL FACTORS'!$A$2:$O$5,AI$5,FALSE)*0.0000011023*$M25*$N25*0.82),($H25*VLOOKUP($F25,'VESSEL FACTORS'!$A$2:$O$5,AI$5,FALSE)*0.0000011023*$M25*$N25*1)),IF($G25&lt;21,($H25*VLOOKUP($F25,'VESSEL FACTORS'!$A$2:$O$5,AI$5,FALSE)*0.0000011023*$M25*$N25*VLOOKUP($G25,'VESSEL FACTORS'!$A$16:$L$36,AI$5,FALSE)),($H25*VLOOKUP($F25,'VESSEL FACTORS'!$A$3:$O$5,AI$5,FALSE)*0.0000011023*$M25*$N25*($G25/100))))))))</f>
        <v>Enter vessel info</v>
      </c>
      <c r="AJ25" s="76" t="str">
        <f>IF(OR($D25=" ",$E25=" ",$F25=" "),"Enter vessel info",IF(T($H25)&lt;&gt;"","Enter Activity",IF(OR($M25=0,$N25=0),"Enter Run Time",IF((VLOOKUP($F25,'VESSEL FACTORS'!$A$3:$O$5,AJ$5,FALSE))="N/A","--",IF($G25=" ",IF(ISERROR(SEARCH("Aux",$E25,1)),($H25*VLOOKUP($F25,'VESSEL FACTORS'!$A$2:$O$5,AJ$5,FALSE)*0.0000011023*$M25*$N25*0.82),($H25*VLOOKUP($F25,'VESSEL FACTORS'!$A$2:$O$5,AJ$5,FALSE)*0.0000011023*$M25*$N25*1)),IF($G25&lt;21,($H25*VLOOKUP($F25,'VESSEL FACTORS'!$A$2:$O$5,AJ$5,FALSE)*0.0000011023*$M25*$N25*VLOOKUP($G25,'VESSEL FACTORS'!$A$16:$L$36,AJ$5,FALSE)),($H25*VLOOKUP($F25,'VESSEL FACTORS'!$A$3:$O$5,AJ$5,FALSE)*0.0000011023*$M25*$N25*($G25/100))))))))</f>
        <v>Enter vessel info</v>
      </c>
      <c r="AK25" s="76" t="str">
        <f>IF(OR($D25=" ",$E25=" ",$F25=" "),"Enter vessel info",IF(T($H25)&lt;&gt;"","Enter Activity",IF(OR($M25=0,$N25=0),"Enter Run Time",IF((VLOOKUP($F25,'VESSEL FACTORS'!$A$3:$O$5,AK$5,FALSE))="N/A","--",IF($G25=" ",IF(ISERROR(SEARCH("Aux",$E25,1)),($H25*VLOOKUP($F25,'VESSEL FACTORS'!$A$2:$O$5,AK$5,FALSE)*0.0000011023*$M25*$N25*0.82),($H25*VLOOKUP($F25,'VESSEL FACTORS'!$A$2:$O$5,AK$5,FALSE)*0.0000011023*$M25*$N25*1)),IF($G25&lt;21,($H25*VLOOKUP($F25,'VESSEL FACTORS'!$A$2:$O$5,AK$5,FALSE)*0.0000011023*$M25*$N25*VLOOKUP($G25,'VESSEL FACTORS'!$A$16:$L$36,AK$5,FALSE)),($H25*VLOOKUP($F25,'VESSEL FACTORS'!$A$3:$O$5,AK$5,FALSE)*0.0000011023*$M25*$N25*($G25/100))))))))</f>
        <v>Enter vessel info</v>
      </c>
      <c r="AL25" s="67" t="str">
        <f>IF(OR($D25=" ",$E25=" ",$F25=" "),"Enter vessel info",IF(T($H25)&lt;&gt;"","Enter Activity",IF(OR($M25=0,$N25=0),"Enter Run Time",IF((VLOOKUP($F25,'VESSEL FACTORS'!$A$3:$O$5,AL$5,FALSE))="N/A","--",IF($G25=" ",IF(ISERROR(SEARCH("Aux",$E25,1)),($H25*VLOOKUP($F25,'VESSEL FACTORS'!$A$2:$O$5,AL$5,FALSE)*0.0000011023*$M25*$N25*0.82),($H25*VLOOKUP($F25,'VESSEL FACTORS'!$A$2:$O$5,AL$5,FALSE)*0.0000011023*$M25*$N25*1)),IF($G25&lt;21,($H25*VLOOKUP($F25,'VESSEL FACTORS'!$A$2:$O$5,AL$5,FALSE)*0.0000011023*$M25*$N25*VLOOKUP($G25,'VESSEL FACTORS'!$A$16:$L$36,AL$5,FALSE)),($H25*VLOOKUP($F25,'VESSEL FACTORS'!$A$3:$O$5,AL$5,FALSE)*0.0000011023*$M25*$N25*($G25/100))))))))</f>
        <v>Enter vessel info</v>
      </c>
      <c r="AM25" s="315"/>
      <c r="AO25" s="74">
        <f>MONTH(EMISSIONS_1!P25)-MONTH(EMISSIONS_1!O25)+1</f>
        <v>1</v>
      </c>
      <c r="AP25" s="335">
        <f t="shared" si="12"/>
        <v>0</v>
      </c>
      <c r="AQ25" s="336">
        <f t="shared" si="34"/>
        <v>0</v>
      </c>
      <c r="AR25" s="336">
        <f t="shared" si="34"/>
        <v>0</v>
      </c>
      <c r="AS25" s="336">
        <f t="shared" si="34"/>
        <v>0</v>
      </c>
      <c r="AT25" s="336">
        <f t="shared" si="34"/>
        <v>0</v>
      </c>
      <c r="AU25" s="336">
        <f t="shared" si="34"/>
        <v>0</v>
      </c>
      <c r="AV25" s="336">
        <f t="shared" si="34"/>
        <v>0</v>
      </c>
      <c r="AW25" s="336">
        <f t="shared" si="34"/>
        <v>0</v>
      </c>
      <c r="AX25" s="336">
        <f t="shared" si="34"/>
        <v>0</v>
      </c>
      <c r="AY25" s="336">
        <f t="shared" si="34"/>
        <v>0</v>
      </c>
      <c r="AZ25" s="336">
        <f t="shared" si="34"/>
        <v>0</v>
      </c>
      <c r="BA25" s="337">
        <f t="shared" si="34"/>
        <v>0</v>
      </c>
      <c r="BB25" s="335">
        <f t="shared" si="24"/>
        <v>0</v>
      </c>
      <c r="BC25" s="336">
        <f t="shared" si="24"/>
        <v>0</v>
      </c>
      <c r="BD25" s="336">
        <f t="shared" si="24"/>
        <v>0</v>
      </c>
      <c r="BE25" s="336">
        <f t="shared" si="24"/>
        <v>0</v>
      </c>
      <c r="BF25" s="336">
        <f t="shared" si="24"/>
        <v>0</v>
      </c>
      <c r="BG25" s="336">
        <f t="shared" si="24"/>
        <v>0</v>
      </c>
      <c r="BH25" s="336">
        <f t="shared" si="24"/>
        <v>0</v>
      </c>
      <c r="BI25" s="336">
        <f t="shared" si="24"/>
        <v>0</v>
      </c>
      <c r="BJ25" s="336">
        <f t="shared" si="24"/>
        <v>0</v>
      </c>
      <c r="BK25" s="336">
        <f t="shared" si="24"/>
        <v>0</v>
      </c>
      <c r="BL25" s="336">
        <f t="shared" si="24"/>
        <v>0</v>
      </c>
      <c r="BM25" s="337">
        <f t="shared" si="24"/>
        <v>0</v>
      </c>
      <c r="BN25" s="335">
        <f t="shared" si="25"/>
        <v>0</v>
      </c>
      <c r="BO25" s="336">
        <f t="shared" si="25"/>
        <v>0</v>
      </c>
      <c r="BP25" s="336">
        <f t="shared" si="25"/>
        <v>0</v>
      </c>
      <c r="BQ25" s="336">
        <f t="shared" si="25"/>
        <v>0</v>
      </c>
      <c r="BR25" s="336">
        <f t="shared" si="25"/>
        <v>0</v>
      </c>
      <c r="BS25" s="336">
        <f t="shared" si="25"/>
        <v>0</v>
      </c>
      <c r="BT25" s="336">
        <f t="shared" si="25"/>
        <v>0</v>
      </c>
      <c r="BU25" s="336">
        <f t="shared" si="25"/>
        <v>0</v>
      </c>
      <c r="BV25" s="336">
        <f t="shared" si="25"/>
        <v>0</v>
      </c>
      <c r="BW25" s="336">
        <f t="shared" si="25"/>
        <v>0</v>
      </c>
      <c r="BX25" s="336">
        <f t="shared" si="25"/>
        <v>0</v>
      </c>
      <c r="BY25" s="337">
        <f t="shared" si="25"/>
        <v>0</v>
      </c>
      <c r="BZ25" s="335">
        <f t="shared" si="26"/>
        <v>0</v>
      </c>
      <c r="CA25" s="336">
        <f t="shared" si="26"/>
        <v>0</v>
      </c>
      <c r="CB25" s="336">
        <f t="shared" si="26"/>
        <v>0</v>
      </c>
      <c r="CC25" s="336">
        <f t="shared" si="26"/>
        <v>0</v>
      </c>
      <c r="CD25" s="336">
        <f t="shared" si="26"/>
        <v>0</v>
      </c>
      <c r="CE25" s="336">
        <f t="shared" si="26"/>
        <v>0</v>
      </c>
      <c r="CF25" s="336">
        <f t="shared" si="26"/>
        <v>0</v>
      </c>
      <c r="CG25" s="336">
        <f t="shared" si="26"/>
        <v>0</v>
      </c>
      <c r="CH25" s="336">
        <f t="shared" si="26"/>
        <v>0</v>
      </c>
      <c r="CI25" s="336">
        <f t="shared" si="26"/>
        <v>0</v>
      </c>
      <c r="CJ25" s="336">
        <f t="shared" si="26"/>
        <v>0</v>
      </c>
      <c r="CK25" s="337">
        <f t="shared" si="26"/>
        <v>0</v>
      </c>
      <c r="CL25" s="335">
        <f t="shared" si="27"/>
        <v>0</v>
      </c>
      <c r="CM25" s="336">
        <f t="shared" si="27"/>
        <v>0</v>
      </c>
      <c r="CN25" s="336">
        <f t="shared" si="27"/>
        <v>0</v>
      </c>
      <c r="CO25" s="336">
        <f t="shared" si="27"/>
        <v>0</v>
      </c>
      <c r="CP25" s="336">
        <f t="shared" si="27"/>
        <v>0</v>
      </c>
      <c r="CQ25" s="336">
        <f t="shared" si="27"/>
        <v>0</v>
      </c>
      <c r="CR25" s="336">
        <f t="shared" si="27"/>
        <v>0</v>
      </c>
      <c r="CS25" s="336">
        <f t="shared" si="27"/>
        <v>0</v>
      </c>
      <c r="CT25" s="336">
        <f t="shared" si="27"/>
        <v>0</v>
      </c>
      <c r="CU25" s="336">
        <f t="shared" si="27"/>
        <v>0</v>
      </c>
      <c r="CV25" s="336">
        <f t="shared" si="27"/>
        <v>0</v>
      </c>
      <c r="CW25" s="337">
        <f t="shared" si="27"/>
        <v>0</v>
      </c>
      <c r="CX25" s="335">
        <f t="shared" si="28"/>
        <v>0</v>
      </c>
      <c r="CY25" s="336">
        <f t="shared" si="28"/>
        <v>0</v>
      </c>
      <c r="CZ25" s="336">
        <f t="shared" si="28"/>
        <v>0</v>
      </c>
      <c r="DA25" s="336">
        <f t="shared" si="28"/>
        <v>0</v>
      </c>
      <c r="DB25" s="336">
        <f t="shared" si="28"/>
        <v>0</v>
      </c>
      <c r="DC25" s="336">
        <f t="shared" si="28"/>
        <v>0</v>
      </c>
      <c r="DD25" s="336">
        <f t="shared" si="28"/>
        <v>0</v>
      </c>
      <c r="DE25" s="336">
        <f t="shared" si="28"/>
        <v>0</v>
      </c>
      <c r="DF25" s="336">
        <f t="shared" si="28"/>
        <v>0</v>
      </c>
      <c r="DG25" s="336">
        <f t="shared" si="28"/>
        <v>0</v>
      </c>
      <c r="DH25" s="336">
        <f t="shared" si="28"/>
        <v>0</v>
      </c>
      <c r="DI25" s="337">
        <f t="shared" si="28"/>
        <v>0</v>
      </c>
      <c r="DJ25" s="335">
        <f t="shared" si="29"/>
        <v>0</v>
      </c>
      <c r="DK25" s="336">
        <f t="shared" si="29"/>
        <v>0</v>
      </c>
      <c r="DL25" s="336">
        <f t="shared" si="29"/>
        <v>0</v>
      </c>
      <c r="DM25" s="336">
        <f t="shared" si="29"/>
        <v>0</v>
      </c>
      <c r="DN25" s="336">
        <f t="shared" si="29"/>
        <v>0</v>
      </c>
      <c r="DO25" s="336">
        <f t="shared" si="29"/>
        <v>0</v>
      </c>
      <c r="DP25" s="336">
        <f t="shared" si="29"/>
        <v>0</v>
      </c>
      <c r="DQ25" s="336">
        <f t="shared" si="29"/>
        <v>0</v>
      </c>
      <c r="DR25" s="336">
        <f t="shared" si="29"/>
        <v>0</v>
      </c>
      <c r="DS25" s="336">
        <f t="shared" si="29"/>
        <v>0</v>
      </c>
      <c r="DT25" s="336">
        <f t="shared" si="29"/>
        <v>0</v>
      </c>
      <c r="DU25" s="337">
        <f t="shared" si="29"/>
        <v>0</v>
      </c>
      <c r="DV25" s="335">
        <f t="shared" si="30"/>
        <v>0</v>
      </c>
      <c r="DW25" s="336">
        <f t="shared" si="30"/>
        <v>0</v>
      </c>
      <c r="DX25" s="336">
        <f t="shared" si="30"/>
        <v>0</v>
      </c>
      <c r="DY25" s="336">
        <f t="shared" si="30"/>
        <v>0</v>
      </c>
      <c r="DZ25" s="336">
        <f t="shared" si="30"/>
        <v>0</v>
      </c>
      <c r="EA25" s="336">
        <f t="shared" si="30"/>
        <v>0</v>
      </c>
      <c r="EB25" s="336">
        <f t="shared" si="30"/>
        <v>0</v>
      </c>
      <c r="EC25" s="336">
        <f t="shared" si="30"/>
        <v>0</v>
      </c>
      <c r="ED25" s="336">
        <f t="shared" si="30"/>
        <v>0</v>
      </c>
      <c r="EE25" s="336">
        <f t="shared" si="30"/>
        <v>0</v>
      </c>
      <c r="EF25" s="336">
        <f t="shared" si="30"/>
        <v>0</v>
      </c>
      <c r="EG25" s="337">
        <f t="shared" si="30"/>
        <v>0</v>
      </c>
      <c r="EH25" s="335">
        <f t="shared" si="31"/>
        <v>0</v>
      </c>
      <c r="EI25" s="336">
        <f t="shared" si="31"/>
        <v>0</v>
      </c>
      <c r="EJ25" s="336">
        <f t="shared" si="31"/>
        <v>0</v>
      </c>
      <c r="EK25" s="336">
        <f t="shared" si="31"/>
        <v>0</v>
      </c>
      <c r="EL25" s="336">
        <f t="shared" si="31"/>
        <v>0</v>
      </c>
      <c r="EM25" s="336">
        <f t="shared" si="31"/>
        <v>0</v>
      </c>
      <c r="EN25" s="336">
        <f t="shared" si="31"/>
        <v>0</v>
      </c>
      <c r="EO25" s="336">
        <f t="shared" si="31"/>
        <v>0</v>
      </c>
      <c r="EP25" s="336">
        <f t="shared" si="31"/>
        <v>0</v>
      </c>
      <c r="EQ25" s="336">
        <f t="shared" si="31"/>
        <v>0</v>
      </c>
      <c r="ER25" s="336">
        <f t="shared" si="31"/>
        <v>0</v>
      </c>
      <c r="ES25" s="337">
        <f t="shared" si="31"/>
        <v>0</v>
      </c>
      <c r="ET25" s="335">
        <f t="shared" si="32"/>
        <v>0</v>
      </c>
      <c r="EU25" s="336">
        <f t="shared" si="32"/>
        <v>0</v>
      </c>
      <c r="EV25" s="336">
        <f t="shared" si="32"/>
        <v>0</v>
      </c>
      <c r="EW25" s="336">
        <f t="shared" si="32"/>
        <v>0</v>
      </c>
      <c r="EX25" s="336">
        <f t="shared" si="32"/>
        <v>0</v>
      </c>
      <c r="EY25" s="336">
        <f t="shared" si="32"/>
        <v>0</v>
      </c>
      <c r="EZ25" s="336">
        <f t="shared" si="32"/>
        <v>0</v>
      </c>
      <c r="FA25" s="336">
        <f t="shared" si="32"/>
        <v>0</v>
      </c>
      <c r="FB25" s="336">
        <f t="shared" si="32"/>
        <v>0</v>
      </c>
      <c r="FC25" s="336">
        <f t="shared" si="32"/>
        <v>0</v>
      </c>
      <c r="FD25" s="336">
        <f t="shared" si="32"/>
        <v>0</v>
      </c>
      <c r="FE25" s="337">
        <f t="shared" si="32"/>
        <v>0</v>
      </c>
      <c r="FF25" s="335">
        <f t="shared" si="33"/>
        <v>0</v>
      </c>
      <c r="FG25" s="336">
        <f t="shared" si="33"/>
        <v>0</v>
      </c>
      <c r="FH25" s="336">
        <f t="shared" si="33"/>
        <v>0</v>
      </c>
      <c r="FI25" s="336">
        <f t="shared" si="33"/>
        <v>0</v>
      </c>
      <c r="FJ25" s="336">
        <f t="shared" si="33"/>
        <v>0</v>
      </c>
      <c r="FK25" s="336">
        <f t="shared" si="33"/>
        <v>0</v>
      </c>
      <c r="FL25" s="336">
        <f t="shared" si="33"/>
        <v>0</v>
      </c>
      <c r="FM25" s="336">
        <f t="shared" si="33"/>
        <v>0</v>
      </c>
      <c r="FN25" s="336">
        <f t="shared" si="33"/>
        <v>0</v>
      </c>
      <c r="FO25" s="336">
        <f t="shared" si="33"/>
        <v>0</v>
      </c>
      <c r="FP25" s="336">
        <f t="shared" si="33"/>
        <v>0</v>
      </c>
      <c r="FQ25" s="337">
        <f t="shared" si="33"/>
        <v>0</v>
      </c>
    </row>
    <row r="26" spans="1:173" ht="12.75" customHeight="1" x14ac:dyDescent="0.2">
      <c r="A26" s="74" t="str">
        <f t="shared" si="21"/>
        <v xml:space="preserve"> - </v>
      </c>
      <c r="B26" s="112"/>
      <c r="C26" s="171" t="s">
        <v>305</v>
      </c>
      <c r="D26" s="366" t="str">
        <f>IF(ISBLANK(EMISSIONS_4!D26), " ", EMISSIONS_4!D26)</f>
        <v xml:space="preserve"> </v>
      </c>
      <c r="E26" s="366" t="str">
        <f>IF(ISBLANK(EMISSIONS_4!E26), " ", EMISSIONS_4!E26)</f>
        <v xml:space="preserve"> </v>
      </c>
      <c r="F26" s="366" t="str">
        <f>IF(ISBLANK(EMISSIONS_4!F26), " ", EMISSIONS_4!F26)</f>
        <v xml:space="preserve"> </v>
      </c>
      <c r="G26" s="367"/>
      <c r="H26" s="368"/>
      <c r="I26" s="33" t="s">
        <v>299</v>
      </c>
      <c r="J26" s="367"/>
      <c r="K26" s="33">
        <f t="shared" si="22"/>
        <v>1</v>
      </c>
      <c r="L26" s="33">
        <f t="shared" si="23"/>
        <v>0</v>
      </c>
      <c r="M26" s="367">
        <v>0</v>
      </c>
      <c r="N26" s="373">
        <v>0</v>
      </c>
      <c r="O26" s="299"/>
      <c r="P26" s="300"/>
      <c r="Q26" s="73" t="str">
        <f t="shared" si="13"/>
        <v>Enter vessel info</v>
      </c>
      <c r="R26" s="79" t="str">
        <f t="shared" si="14"/>
        <v>Enter vessel info</v>
      </c>
      <c r="S26" s="79" t="str">
        <f t="shared" si="15"/>
        <v>Enter vessel info</v>
      </c>
      <c r="T26" s="79" t="str">
        <f t="shared" si="16"/>
        <v>Enter vessel info</v>
      </c>
      <c r="U26" s="79" t="str">
        <f t="shared" si="17"/>
        <v>Enter vessel info</v>
      </c>
      <c r="V26" s="79" t="str">
        <f t="shared" si="18"/>
        <v>Enter vessel info</v>
      </c>
      <c r="W26" s="79" t="str">
        <f t="shared" si="19"/>
        <v>Enter vessel info</v>
      </c>
      <c r="X26" s="79" t="str">
        <f t="shared" si="20"/>
        <v>Enter vessel info</v>
      </c>
      <c r="Y26" s="78" t="s">
        <v>115</v>
      </c>
      <c r="Z26" s="79" t="s">
        <v>115</v>
      </c>
      <c r="AA26" s="82" t="s">
        <v>115</v>
      </c>
      <c r="AB26" s="76" t="str">
        <f>IF(OR($D26=" ",$E26=" ",$F26=" "),"Enter vessel info",IF(T($H26)&lt;&gt;"","Enter Activity",IF(OR($M26=0,$N26=0),"Enter Run Time",IF((VLOOKUP($F26,'VESSEL FACTORS'!$A$3:$O$5,AB$5,FALSE))="N/A","--",IF($G26=" ",IF(ISERROR(SEARCH("Aux",$E26,1)),($H26*VLOOKUP($F26,'VESSEL FACTORS'!$A$2:$O$5,AB$5,FALSE)*0.0000011023*$M26*$N26*0.82),($H26*VLOOKUP($F26,'VESSEL FACTORS'!$A$2:$O$5,AB$5,FALSE)*0.0000011023*$M26*$N26*1)),IF($G26&lt;21,($H26*VLOOKUP($F26,'VESSEL FACTORS'!$A$2:$O$5,AB$5,FALSE)*0.0000011023*$M26*$N26*VLOOKUP($G26,'VESSEL FACTORS'!$A$16:$L$36,AB$5,FALSE)),($H26*VLOOKUP($F26,'VESSEL FACTORS'!$A$3:$O$5,AB$5,FALSE)*0.0000011023*$M26*$N26*($G26/100))))))))</f>
        <v>Enter vessel info</v>
      </c>
      <c r="AC26" s="76" t="str">
        <f>IF(OR($D26=" ",$E26=" ",$F26=" "),"Enter vessel info",IF(T($H26)&lt;&gt;"","Enter Activity",IF(OR($M26=0,$N26=0),"Enter Run Time",IF((VLOOKUP($F26,'VESSEL FACTORS'!$A$3:$O$5,AC$5,FALSE))="N/A","--",IF($G26=" ",IF(ISERROR(SEARCH("Aux",$E26,1)),($H26*VLOOKUP($F26,'VESSEL FACTORS'!$A$2:$O$5,AC$5,FALSE)*0.0000011023*$M26*$N26*0.82),($H26*VLOOKUP($F26,'VESSEL FACTORS'!$A$2:$O$5,AC$5,FALSE)*0.0000011023*$M26*$N26*1)),IF($G26&lt;21,($H26*VLOOKUP($F26,'VESSEL FACTORS'!$A$2:$O$5,AC$5,FALSE)*0.0000011023*$M26*$N26*VLOOKUP($G26,'VESSEL FACTORS'!$A$16:$L$36,AC$5,FALSE)),($H26*VLOOKUP($F26,'VESSEL FACTORS'!$A$3:$O$5,AC$5,FALSE)*0.0000011023*$M26*$N26*($G26/100))))))))</f>
        <v>Enter vessel info</v>
      </c>
      <c r="AD26" s="76" t="str">
        <f>IF(OR($D26=" ",$E26=" ",$F26=" "),"Enter vessel info",IF(T($H26)&lt;&gt;"","Enter Activity",IF(OR($M26=0,$N26=0),"Enter Run Time",IF((VLOOKUP($F26,'VESSEL FACTORS'!$A$3:$O$5,AD$5,FALSE))="N/A","--",IF($G26=" ",IF(ISERROR(SEARCH("Aux",$E26,1)),($H26*VLOOKUP($F26,'VESSEL FACTORS'!$A$2:$O$5,AD$5,FALSE)*0.0000011023*$M26*$N26*0.82),($H26*VLOOKUP($F26,'VESSEL FACTORS'!$A$2:$O$5,AD$5,FALSE)*0.0000011023*$M26*$N26*1)),IF($G26&lt;21,($H26*VLOOKUP($F26,'VESSEL FACTORS'!$A$2:$O$5,AD$5,FALSE)*0.0000011023*$M26*$N26*VLOOKUP($G26,'VESSEL FACTORS'!$A$16:$L$36,AD$5,FALSE)),($H26*VLOOKUP($F26,'VESSEL FACTORS'!$A$3:$O$5,AD$5,FALSE)*0.0000011023*$M26*$N26*($G26/100))))))))</f>
        <v>Enter vessel info</v>
      </c>
      <c r="AE26" s="76" t="str">
        <f>IF(OR($D26=" ",$E26=" ",$F26=" "),"Enter vessel info",IF(T($H26)&lt;&gt;"","Enter Activity",IF(OR($M26=0,$N26=0),"Enter Run Time",IF((VLOOKUP($F26,'VESSEL FACTORS'!$A$3:$O$5,AE$5,FALSE))="N/A","--",IF($G26=" ",IF(ISERROR(SEARCH("Aux",$E26,1)),($H26*VLOOKUP($F26,'VESSEL FACTORS'!$A$2:$O$5,AE$5,FALSE)*0.0000011023*$M26*$N26*0.82),($H26*VLOOKUP($F26,'VESSEL FACTORS'!$A$2:$O$5,AE$5,FALSE)*0.0000011023*$M26*$N26*1)),IF($G26&lt;21,($H26*VLOOKUP($F26,'VESSEL FACTORS'!$A$2:$O$5,AE$5,FALSE)*0.0000011023*$M26*$N26*VLOOKUP($G26,'VESSEL FACTORS'!$A$16:$L$36,AE$5,FALSE)),($H26*VLOOKUP($F26,'VESSEL FACTORS'!$A$3:$O$5,AE$5,FALSE)*0.0000011023*$M26*$N26*($G26/100))))))))</f>
        <v>Enter vessel info</v>
      </c>
      <c r="AF26" s="76" t="str">
        <f>IF(OR($D26=" ",$E26=" ",$F26=" "),"Enter vessel info",IF(T($H26)&lt;&gt;"","Enter Activity",IF(OR($M26=0,$N26=0),"Enter Run Time",IF((VLOOKUP($F26,'VESSEL FACTORS'!$A$3:$O$5,AF$5,FALSE))="N/A","--",IF($G26=" ",IF(ISERROR(SEARCH("Aux",$E26,1)),($H26*VLOOKUP($F26,'VESSEL FACTORS'!$A$2:$O$5,AF$5,FALSE)*0.0000011023*$M26*$N26*0.82),($H26*VLOOKUP($F26,'VESSEL FACTORS'!$A$2:$O$5,AF$5,FALSE)*0.0000011023*$M26*$N26*1)),IF($G26&lt;21,($H26*VLOOKUP($F26,'VESSEL FACTORS'!$A$2:$O$5,AF$5,FALSE)*0.0000011023*$M26*$N26*VLOOKUP($G26,'VESSEL FACTORS'!$A$16:$L$36,AF$5,FALSE)),($H26*VLOOKUP($F26,'VESSEL FACTORS'!$A$3:$O$5,AF$5,FALSE)*0.0000011023*$M26*$N26*($G26/100))))))))</f>
        <v>Enter vessel info</v>
      </c>
      <c r="AG26" s="76" t="str">
        <f>IF(OR($D26=" ",$E26=" ",$F26=" "),"Enter vessel info",IF(T($H26)&lt;&gt;"","Enter Activity",IF(OR($M26=0,$N26=0),"Enter Run Time",IF((VLOOKUP($F26,'VESSEL FACTORS'!$A$3:$O$5,AG$5,FALSE))="N/A","--",IF($G26=" ",IF(ISERROR(SEARCH("Aux",$E26,1)),($H26*VLOOKUP($F26,'VESSEL FACTORS'!$A$2:$O$5,AG$5,FALSE)*0.0000011023*$M26*$N26*0.82),($H26*VLOOKUP($F26,'VESSEL FACTORS'!$A$2:$O$5,AG$5,FALSE)*0.0000011023*$M26*$N26*1)),IF($G26&lt;21,($H26*VLOOKUP($F26,'VESSEL FACTORS'!$A$2:$O$5,AG$5,FALSE)*0.0000011023*$M26*$N26*VLOOKUP($G26,'VESSEL FACTORS'!$A$16:$L$36,AG$5,FALSE)),($H26*VLOOKUP($F26,'VESSEL FACTORS'!$A$3:$O$5,AG$5,FALSE)*0.0000011023*$M26*$N26*($G26/100))))))))</f>
        <v>Enter vessel info</v>
      </c>
      <c r="AH26" s="76" t="str">
        <f>IF(OR($D26=" ",$E26=" ",$F26=" "),"Enter vessel info",IF(T($H26)&lt;&gt;"","Enter Activity",IF(OR($M26=0,$N26=0),"Enter Run Time",IF((VLOOKUP($F26,'VESSEL FACTORS'!$A$3:$O$5,AH$5,FALSE))="N/A","--",IF($G26=" ",IF(ISERROR(SEARCH("Aux",$E26,1)),($H26*VLOOKUP($F26,'VESSEL FACTORS'!$A$2:$O$5,AH$5,FALSE)*0.0000011023*$M26*$N26*0.82),($H26*VLOOKUP($F26,'VESSEL FACTORS'!$A$2:$O$5,AH$5,FALSE)*0.0000011023*$M26*$N26*1)),IF($G26&lt;21,($H26*VLOOKUP($F26,'VESSEL FACTORS'!$A$2:$O$5,AH$5,FALSE)*0.0000011023*$M26*$N26*VLOOKUP($G26,'VESSEL FACTORS'!$A$16:$L$36,AH$5,FALSE)),($H26*VLOOKUP($F26,'VESSEL FACTORS'!$A$3:$O$5,AH$5,FALSE)*0.0000011023*$M26*$N26*($G26/100))))))))</f>
        <v>Enter vessel info</v>
      </c>
      <c r="AI26" s="76" t="str">
        <f>IF(OR($D26=" ",$E26=" ",$F26=" "),"Enter vessel info",IF(T($H26)&lt;&gt;"","Enter Activity",IF(OR($M26=0,$N26=0),"Enter Run Time",IF((VLOOKUP($F26,'VESSEL FACTORS'!$A$3:$O$5,AI$5,FALSE))="N/A","--",IF($G26=" ",IF(ISERROR(SEARCH("Aux",$E26,1)),($H26*VLOOKUP($F26,'VESSEL FACTORS'!$A$2:$O$5,AI$5,FALSE)*0.0000011023*$M26*$N26*0.82),($H26*VLOOKUP($F26,'VESSEL FACTORS'!$A$2:$O$5,AI$5,FALSE)*0.0000011023*$M26*$N26*1)),IF($G26&lt;21,($H26*VLOOKUP($F26,'VESSEL FACTORS'!$A$2:$O$5,AI$5,FALSE)*0.0000011023*$M26*$N26*VLOOKUP($G26,'VESSEL FACTORS'!$A$16:$L$36,AI$5,FALSE)),($H26*VLOOKUP($F26,'VESSEL FACTORS'!$A$3:$O$5,AI$5,FALSE)*0.0000011023*$M26*$N26*($G26/100))))))))</f>
        <v>Enter vessel info</v>
      </c>
      <c r="AJ26" s="76" t="str">
        <f>IF(OR($D26=" ",$E26=" ",$F26=" "),"Enter vessel info",IF(T($H26)&lt;&gt;"","Enter Activity",IF(OR($M26=0,$N26=0),"Enter Run Time",IF((VLOOKUP($F26,'VESSEL FACTORS'!$A$3:$O$5,AJ$5,FALSE))="N/A","--",IF($G26=" ",IF(ISERROR(SEARCH("Aux",$E26,1)),($H26*VLOOKUP($F26,'VESSEL FACTORS'!$A$2:$O$5,AJ$5,FALSE)*0.0000011023*$M26*$N26*0.82),($H26*VLOOKUP($F26,'VESSEL FACTORS'!$A$2:$O$5,AJ$5,FALSE)*0.0000011023*$M26*$N26*1)),IF($G26&lt;21,($H26*VLOOKUP($F26,'VESSEL FACTORS'!$A$2:$O$5,AJ$5,FALSE)*0.0000011023*$M26*$N26*VLOOKUP($G26,'VESSEL FACTORS'!$A$16:$L$36,AJ$5,FALSE)),($H26*VLOOKUP($F26,'VESSEL FACTORS'!$A$3:$O$5,AJ$5,FALSE)*0.0000011023*$M26*$N26*($G26/100))))))))</f>
        <v>Enter vessel info</v>
      </c>
      <c r="AK26" s="76" t="str">
        <f>IF(OR($D26=" ",$E26=" ",$F26=" "),"Enter vessel info",IF(T($H26)&lt;&gt;"","Enter Activity",IF(OR($M26=0,$N26=0),"Enter Run Time",IF((VLOOKUP($F26,'VESSEL FACTORS'!$A$3:$O$5,AK$5,FALSE))="N/A","--",IF($G26=" ",IF(ISERROR(SEARCH("Aux",$E26,1)),($H26*VLOOKUP($F26,'VESSEL FACTORS'!$A$2:$O$5,AK$5,FALSE)*0.0000011023*$M26*$N26*0.82),($H26*VLOOKUP($F26,'VESSEL FACTORS'!$A$2:$O$5,AK$5,FALSE)*0.0000011023*$M26*$N26*1)),IF($G26&lt;21,($H26*VLOOKUP($F26,'VESSEL FACTORS'!$A$2:$O$5,AK$5,FALSE)*0.0000011023*$M26*$N26*VLOOKUP($G26,'VESSEL FACTORS'!$A$16:$L$36,AK$5,FALSE)),($H26*VLOOKUP($F26,'VESSEL FACTORS'!$A$3:$O$5,AK$5,FALSE)*0.0000011023*$M26*$N26*($G26/100))))))))</f>
        <v>Enter vessel info</v>
      </c>
      <c r="AL26" s="67" t="str">
        <f>IF(OR($D26=" ",$E26=" ",$F26=" "),"Enter vessel info",IF(T($H26)&lt;&gt;"","Enter Activity",IF(OR($M26=0,$N26=0),"Enter Run Time",IF((VLOOKUP($F26,'VESSEL FACTORS'!$A$3:$O$5,AL$5,FALSE))="N/A","--",IF($G26=" ",IF(ISERROR(SEARCH("Aux",$E26,1)),($H26*VLOOKUP($F26,'VESSEL FACTORS'!$A$2:$O$5,AL$5,FALSE)*0.0000011023*$M26*$N26*0.82),($H26*VLOOKUP($F26,'VESSEL FACTORS'!$A$2:$O$5,AL$5,FALSE)*0.0000011023*$M26*$N26*1)),IF($G26&lt;21,($H26*VLOOKUP($F26,'VESSEL FACTORS'!$A$2:$O$5,AL$5,FALSE)*0.0000011023*$M26*$N26*VLOOKUP($G26,'VESSEL FACTORS'!$A$16:$L$36,AL$5,FALSE)),($H26*VLOOKUP($F26,'VESSEL FACTORS'!$A$3:$O$5,AL$5,FALSE)*0.0000011023*$M26*$N26*($G26/100))))))))</f>
        <v>Enter vessel info</v>
      </c>
      <c r="AM26" s="315"/>
      <c r="AO26" s="74">
        <f>MONTH(EMISSIONS_1!P26)-MONTH(EMISSIONS_1!O26)+1</f>
        <v>1</v>
      </c>
      <c r="AP26" s="335">
        <f t="shared" si="12"/>
        <v>0</v>
      </c>
      <c r="AQ26" s="336">
        <f t="shared" si="34"/>
        <v>0</v>
      </c>
      <c r="AR26" s="336">
        <f t="shared" si="34"/>
        <v>0</v>
      </c>
      <c r="AS26" s="336">
        <f t="shared" si="34"/>
        <v>0</v>
      </c>
      <c r="AT26" s="336">
        <f t="shared" si="34"/>
        <v>0</v>
      </c>
      <c r="AU26" s="336">
        <f t="shared" si="34"/>
        <v>0</v>
      </c>
      <c r="AV26" s="336">
        <f t="shared" si="34"/>
        <v>0</v>
      </c>
      <c r="AW26" s="336">
        <f t="shared" si="34"/>
        <v>0</v>
      </c>
      <c r="AX26" s="336">
        <f t="shared" si="34"/>
        <v>0</v>
      </c>
      <c r="AY26" s="336">
        <f t="shared" si="34"/>
        <v>0</v>
      </c>
      <c r="AZ26" s="336">
        <f t="shared" si="34"/>
        <v>0</v>
      </c>
      <c r="BA26" s="337">
        <f t="shared" si="34"/>
        <v>0</v>
      </c>
      <c r="BB26" s="335">
        <f t="shared" si="24"/>
        <v>0</v>
      </c>
      <c r="BC26" s="336">
        <f t="shared" si="24"/>
        <v>0</v>
      </c>
      <c r="BD26" s="336">
        <f t="shared" si="24"/>
        <v>0</v>
      </c>
      <c r="BE26" s="336">
        <f t="shared" si="24"/>
        <v>0</v>
      </c>
      <c r="BF26" s="336">
        <f t="shared" si="24"/>
        <v>0</v>
      </c>
      <c r="BG26" s="336">
        <f t="shared" si="24"/>
        <v>0</v>
      </c>
      <c r="BH26" s="336">
        <f t="shared" si="24"/>
        <v>0</v>
      </c>
      <c r="BI26" s="336">
        <f t="shared" si="24"/>
        <v>0</v>
      </c>
      <c r="BJ26" s="336">
        <f t="shared" si="24"/>
        <v>0</v>
      </c>
      <c r="BK26" s="336">
        <f t="shared" si="24"/>
        <v>0</v>
      </c>
      <c r="BL26" s="336">
        <f t="shared" si="24"/>
        <v>0</v>
      </c>
      <c r="BM26" s="337">
        <f t="shared" si="24"/>
        <v>0</v>
      </c>
      <c r="BN26" s="335">
        <f t="shared" si="25"/>
        <v>0</v>
      </c>
      <c r="BO26" s="336">
        <f t="shared" si="25"/>
        <v>0</v>
      </c>
      <c r="BP26" s="336">
        <f t="shared" si="25"/>
        <v>0</v>
      </c>
      <c r="BQ26" s="336">
        <f t="shared" si="25"/>
        <v>0</v>
      </c>
      <c r="BR26" s="336">
        <f t="shared" si="25"/>
        <v>0</v>
      </c>
      <c r="BS26" s="336">
        <f t="shared" si="25"/>
        <v>0</v>
      </c>
      <c r="BT26" s="336">
        <f t="shared" si="25"/>
        <v>0</v>
      </c>
      <c r="BU26" s="336">
        <f t="shared" si="25"/>
        <v>0</v>
      </c>
      <c r="BV26" s="336">
        <f t="shared" si="25"/>
        <v>0</v>
      </c>
      <c r="BW26" s="336">
        <f t="shared" si="25"/>
        <v>0</v>
      </c>
      <c r="BX26" s="336">
        <f t="shared" si="25"/>
        <v>0</v>
      </c>
      <c r="BY26" s="337">
        <f t="shared" si="25"/>
        <v>0</v>
      </c>
      <c r="BZ26" s="335">
        <f t="shared" si="26"/>
        <v>0</v>
      </c>
      <c r="CA26" s="336">
        <f t="shared" si="26"/>
        <v>0</v>
      </c>
      <c r="CB26" s="336">
        <f t="shared" si="26"/>
        <v>0</v>
      </c>
      <c r="CC26" s="336">
        <f t="shared" si="26"/>
        <v>0</v>
      </c>
      <c r="CD26" s="336">
        <f t="shared" si="26"/>
        <v>0</v>
      </c>
      <c r="CE26" s="336">
        <f t="shared" si="26"/>
        <v>0</v>
      </c>
      <c r="CF26" s="336">
        <f t="shared" si="26"/>
        <v>0</v>
      </c>
      <c r="CG26" s="336">
        <f t="shared" si="26"/>
        <v>0</v>
      </c>
      <c r="CH26" s="336">
        <f t="shared" si="26"/>
        <v>0</v>
      </c>
      <c r="CI26" s="336">
        <f t="shared" si="26"/>
        <v>0</v>
      </c>
      <c r="CJ26" s="336">
        <f t="shared" si="26"/>
        <v>0</v>
      </c>
      <c r="CK26" s="337">
        <f t="shared" si="26"/>
        <v>0</v>
      </c>
      <c r="CL26" s="335">
        <f t="shared" si="27"/>
        <v>0</v>
      </c>
      <c r="CM26" s="336">
        <f t="shared" si="27"/>
        <v>0</v>
      </c>
      <c r="CN26" s="336">
        <f t="shared" si="27"/>
        <v>0</v>
      </c>
      <c r="CO26" s="336">
        <f t="shared" si="27"/>
        <v>0</v>
      </c>
      <c r="CP26" s="336">
        <f t="shared" si="27"/>
        <v>0</v>
      </c>
      <c r="CQ26" s="336">
        <f t="shared" si="27"/>
        <v>0</v>
      </c>
      <c r="CR26" s="336">
        <f t="shared" si="27"/>
        <v>0</v>
      </c>
      <c r="CS26" s="336">
        <f t="shared" si="27"/>
        <v>0</v>
      </c>
      <c r="CT26" s="336">
        <f t="shared" si="27"/>
        <v>0</v>
      </c>
      <c r="CU26" s="336">
        <f t="shared" si="27"/>
        <v>0</v>
      </c>
      <c r="CV26" s="336">
        <f t="shared" si="27"/>
        <v>0</v>
      </c>
      <c r="CW26" s="337">
        <f t="shared" si="27"/>
        <v>0</v>
      </c>
      <c r="CX26" s="335">
        <f t="shared" si="28"/>
        <v>0</v>
      </c>
      <c r="CY26" s="336">
        <f t="shared" si="28"/>
        <v>0</v>
      </c>
      <c r="CZ26" s="336">
        <f t="shared" si="28"/>
        <v>0</v>
      </c>
      <c r="DA26" s="336">
        <f t="shared" si="28"/>
        <v>0</v>
      </c>
      <c r="DB26" s="336">
        <f t="shared" si="28"/>
        <v>0</v>
      </c>
      <c r="DC26" s="336">
        <f t="shared" si="28"/>
        <v>0</v>
      </c>
      <c r="DD26" s="336">
        <f t="shared" si="28"/>
        <v>0</v>
      </c>
      <c r="DE26" s="336">
        <f t="shared" si="28"/>
        <v>0</v>
      </c>
      <c r="DF26" s="336">
        <f t="shared" si="28"/>
        <v>0</v>
      </c>
      <c r="DG26" s="336">
        <f t="shared" si="28"/>
        <v>0</v>
      </c>
      <c r="DH26" s="336">
        <f t="shared" si="28"/>
        <v>0</v>
      </c>
      <c r="DI26" s="337">
        <f t="shared" si="28"/>
        <v>0</v>
      </c>
      <c r="DJ26" s="335">
        <f t="shared" si="29"/>
        <v>0</v>
      </c>
      <c r="DK26" s="336">
        <f t="shared" si="29"/>
        <v>0</v>
      </c>
      <c r="DL26" s="336">
        <f t="shared" si="29"/>
        <v>0</v>
      </c>
      <c r="DM26" s="336">
        <f t="shared" si="29"/>
        <v>0</v>
      </c>
      <c r="DN26" s="336">
        <f t="shared" si="29"/>
        <v>0</v>
      </c>
      <c r="DO26" s="336">
        <f t="shared" si="29"/>
        <v>0</v>
      </c>
      <c r="DP26" s="336">
        <f t="shared" si="29"/>
        <v>0</v>
      </c>
      <c r="DQ26" s="336">
        <f t="shared" si="29"/>
        <v>0</v>
      </c>
      <c r="DR26" s="336">
        <f t="shared" si="29"/>
        <v>0</v>
      </c>
      <c r="DS26" s="336">
        <f t="shared" si="29"/>
        <v>0</v>
      </c>
      <c r="DT26" s="336">
        <f t="shared" si="29"/>
        <v>0</v>
      </c>
      <c r="DU26" s="337">
        <f t="shared" si="29"/>
        <v>0</v>
      </c>
      <c r="DV26" s="335">
        <f t="shared" si="30"/>
        <v>0</v>
      </c>
      <c r="DW26" s="336">
        <f t="shared" si="30"/>
        <v>0</v>
      </c>
      <c r="DX26" s="336">
        <f t="shared" si="30"/>
        <v>0</v>
      </c>
      <c r="DY26" s="336">
        <f t="shared" si="30"/>
        <v>0</v>
      </c>
      <c r="DZ26" s="336">
        <f t="shared" si="30"/>
        <v>0</v>
      </c>
      <c r="EA26" s="336">
        <f t="shared" si="30"/>
        <v>0</v>
      </c>
      <c r="EB26" s="336">
        <f t="shared" si="30"/>
        <v>0</v>
      </c>
      <c r="EC26" s="336">
        <f t="shared" si="30"/>
        <v>0</v>
      </c>
      <c r="ED26" s="336">
        <f t="shared" si="30"/>
        <v>0</v>
      </c>
      <c r="EE26" s="336">
        <f t="shared" si="30"/>
        <v>0</v>
      </c>
      <c r="EF26" s="336">
        <f t="shared" si="30"/>
        <v>0</v>
      </c>
      <c r="EG26" s="337">
        <f t="shared" si="30"/>
        <v>0</v>
      </c>
      <c r="EH26" s="335">
        <f t="shared" si="31"/>
        <v>0</v>
      </c>
      <c r="EI26" s="336">
        <f t="shared" si="31"/>
        <v>0</v>
      </c>
      <c r="EJ26" s="336">
        <f t="shared" si="31"/>
        <v>0</v>
      </c>
      <c r="EK26" s="336">
        <f t="shared" si="31"/>
        <v>0</v>
      </c>
      <c r="EL26" s="336">
        <f t="shared" si="31"/>
        <v>0</v>
      </c>
      <c r="EM26" s="336">
        <f t="shared" si="31"/>
        <v>0</v>
      </c>
      <c r="EN26" s="336">
        <f t="shared" si="31"/>
        <v>0</v>
      </c>
      <c r="EO26" s="336">
        <f t="shared" si="31"/>
        <v>0</v>
      </c>
      <c r="EP26" s="336">
        <f t="shared" si="31"/>
        <v>0</v>
      </c>
      <c r="EQ26" s="336">
        <f t="shared" si="31"/>
        <v>0</v>
      </c>
      <c r="ER26" s="336">
        <f t="shared" si="31"/>
        <v>0</v>
      </c>
      <c r="ES26" s="337">
        <f t="shared" si="31"/>
        <v>0</v>
      </c>
      <c r="ET26" s="335">
        <f t="shared" si="32"/>
        <v>0</v>
      </c>
      <c r="EU26" s="336">
        <f t="shared" si="32"/>
        <v>0</v>
      </c>
      <c r="EV26" s="336">
        <f t="shared" si="32"/>
        <v>0</v>
      </c>
      <c r="EW26" s="336">
        <f t="shared" si="32"/>
        <v>0</v>
      </c>
      <c r="EX26" s="336">
        <f t="shared" si="32"/>
        <v>0</v>
      </c>
      <c r="EY26" s="336">
        <f t="shared" si="32"/>
        <v>0</v>
      </c>
      <c r="EZ26" s="336">
        <f t="shared" si="32"/>
        <v>0</v>
      </c>
      <c r="FA26" s="336">
        <f t="shared" si="32"/>
        <v>0</v>
      </c>
      <c r="FB26" s="336">
        <f t="shared" si="32"/>
        <v>0</v>
      </c>
      <c r="FC26" s="336">
        <f t="shared" si="32"/>
        <v>0</v>
      </c>
      <c r="FD26" s="336">
        <f t="shared" si="32"/>
        <v>0</v>
      </c>
      <c r="FE26" s="337">
        <f t="shared" si="32"/>
        <v>0</v>
      </c>
      <c r="FF26" s="335">
        <f t="shared" si="33"/>
        <v>0</v>
      </c>
      <c r="FG26" s="336">
        <f t="shared" si="33"/>
        <v>0</v>
      </c>
      <c r="FH26" s="336">
        <f t="shared" si="33"/>
        <v>0</v>
      </c>
      <c r="FI26" s="336">
        <f t="shared" si="33"/>
        <v>0</v>
      </c>
      <c r="FJ26" s="336">
        <f t="shared" si="33"/>
        <v>0</v>
      </c>
      <c r="FK26" s="336">
        <f t="shared" si="33"/>
        <v>0</v>
      </c>
      <c r="FL26" s="336">
        <f t="shared" si="33"/>
        <v>0</v>
      </c>
      <c r="FM26" s="336">
        <f t="shared" si="33"/>
        <v>0</v>
      </c>
      <c r="FN26" s="336">
        <f t="shared" si="33"/>
        <v>0</v>
      </c>
      <c r="FO26" s="336">
        <f t="shared" si="33"/>
        <v>0</v>
      </c>
      <c r="FP26" s="336">
        <f t="shared" si="33"/>
        <v>0</v>
      </c>
      <c r="FQ26" s="337">
        <f t="shared" si="33"/>
        <v>0</v>
      </c>
    </row>
    <row r="27" spans="1:173" ht="12.75" customHeight="1" x14ac:dyDescent="0.2">
      <c r="A27" s="74" t="str">
        <f t="shared" si="21"/>
        <v xml:space="preserve"> - </v>
      </c>
      <c r="B27" s="112"/>
      <c r="C27" s="171" t="s">
        <v>305</v>
      </c>
      <c r="D27" s="366" t="str">
        <f>IF(ISBLANK(EMISSIONS_4!D27), " ", EMISSIONS_4!D27)</f>
        <v xml:space="preserve"> </v>
      </c>
      <c r="E27" s="366" t="str">
        <f>IF(ISBLANK(EMISSIONS_4!E27), " ", EMISSIONS_4!E27)</f>
        <v xml:space="preserve"> </v>
      </c>
      <c r="F27" s="366" t="str">
        <f>IF(ISBLANK(EMISSIONS_4!F27), " ", EMISSIONS_4!F27)</f>
        <v xml:space="preserve"> </v>
      </c>
      <c r="G27" s="367"/>
      <c r="H27" s="368"/>
      <c r="I27" s="33" t="s">
        <v>299</v>
      </c>
      <c r="J27" s="367"/>
      <c r="K27" s="33">
        <f t="shared" si="22"/>
        <v>1</v>
      </c>
      <c r="L27" s="33">
        <f t="shared" si="23"/>
        <v>0</v>
      </c>
      <c r="M27" s="367">
        <v>0</v>
      </c>
      <c r="N27" s="373">
        <v>0</v>
      </c>
      <c r="O27" s="299"/>
      <c r="P27" s="300"/>
      <c r="Q27" s="73" t="str">
        <f t="shared" si="13"/>
        <v>Enter vessel info</v>
      </c>
      <c r="R27" s="79" t="str">
        <f t="shared" si="14"/>
        <v>Enter vessel info</v>
      </c>
      <c r="S27" s="79" t="str">
        <f t="shared" si="15"/>
        <v>Enter vessel info</v>
      </c>
      <c r="T27" s="79" t="str">
        <f t="shared" si="16"/>
        <v>Enter vessel info</v>
      </c>
      <c r="U27" s="79" t="str">
        <f t="shared" si="17"/>
        <v>Enter vessel info</v>
      </c>
      <c r="V27" s="79" t="str">
        <f t="shared" si="18"/>
        <v>Enter vessel info</v>
      </c>
      <c r="W27" s="79" t="str">
        <f t="shared" si="19"/>
        <v>Enter vessel info</v>
      </c>
      <c r="X27" s="79" t="str">
        <f t="shared" si="20"/>
        <v>Enter vessel info</v>
      </c>
      <c r="Y27" s="78" t="s">
        <v>115</v>
      </c>
      <c r="Z27" s="79" t="s">
        <v>115</v>
      </c>
      <c r="AA27" s="82" t="s">
        <v>115</v>
      </c>
      <c r="AB27" s="76" t="str">
        <f>IF(OR($D27=" ",$E27=" ",$F27=" "),"Enter vessel info",IF(T($H27)&lt;&gt;"","Enter Activity",IF(OR($M27=0,$N27=0),"Enter Run Time",IF((VLOOKUP($F27,'VESSEL FACTORS'!$A$3:$O$5,AB$5,FALSE))="N/A","--",IF($G27=" ",IF(ISERROR(SEARCH("Aux",$E27,1)),($H27*VLOOKUP($F27,'VESSEL FACTORS'!$A$2:$O$5,AB$5,FALSE)*0.0000011023*$M27*$N27*0.82),($H27*VLOOKUP($F27,'VESSEL FACTORS'!$A$2:$O$5,AB$5,FALSE)*0.0000011023*$M27*$N27*1)),IF($G27&lt;21,($H27*VLOOKUP($F27,'VESSEL FACTORS'!$A$2:$O$5,AB$5,FALSE)*0.0000011023*$M27*$N27*VLOOKUP($G27,'VESSEL FACTORS'!$A$16:$L$36,AB$5,FALSE)),($H27*VLOOKUP($F27,'VESSEL FACTORS'!$A$3:$O$5,AB$5,FALSE)*0.0000011023*$M27*$N27*($G27/100))))))))</f>
        <v>Enter vessel info</v>
      </c>
      <c r="AC27" s="76" t="str">
        <f>IF(OR($D27=" ",$E27=" ",$F27=" "),"Enter vessel info",IF(T($H27)&lt;&gt;"","Enter Activity",IF(OR($M27=0,$N27=0),"Enter Run Time",IF((VLOOKUP($F27,'VESSEL FACTORS'!$A$3:$O$5,AC$5,FALSE))="N/A","--",IF($G27=" ",IF(ISERROR(SEARCH("Aux",$E27,1)),($H27*VLOOKUP($F27,'VESSEL FACTORS'!$A$2:$O$5,AC$5,FALSE)*0.0000011023*$M27*$N27*0.82),($H27*VLOOKUP($F27,'VESSEL FACTORS'!$A$2:$O$5,AC$5,FALSE)*0.0000011023*$M27*$N27*1)),IF($G27&lt;21,($H27*VLOOKUP($F27,'VESSEL FACTORS'!$A$2:$O$5,AC$5,FALSE)*0.0000011023*$M27*$N27*VLOOKUP($G27,'VESSEL FACTORS'!$A$16:$L$36,AC$5,FALSE)),($H27*VLOOKUP($F27,'VESSEL FACTORS'!$A$3:$O$5,AC$5,FALSE)*0.0000011023*$M27*$N27*($G27/100))))))))</f>
        <v>Enter vessel info</v>
      </c>
      <c r="AD27" s="76" t="str">
        <f>IF(OR($D27=" ",$E27=" ",$F27=" "),"Enter vessel info",IF(T($H27)&lt;&gt;"","Enter Activity",IF(OR($M27=0,$N27=0),"Enter Run Time",IF((VLOOKUP($F27,'VESSEL FACTORS'!$A$3:$O$5,AD$5,FALSE))="N/A","--",IF($G27=" ",IF(ISERROR(SEARCH("Aux",$E27,1)),($H27*VLOOKUP($F27,'VESSEL FACTORS'!$A$2:$O$5,AD$5,FALSE)*0.0000011023*$M27*$N27*0.82),($H27*VLOOKUP($F27,'VESSEL FACTORS'!$A$2:$O$5,AD$5,FALSE)*0.0000011023*$M27*$N27*1)),IF($G27&lt;21,($H27*VLOOKUP($F27,'VESSEL FACTORS'!$A$2:$O$5,AD$5,FALSE)*0.0000011023*$M27*$N27*VLOOKUP($G27,'VESSEL FACTORS'!$A$16:$L$36,AD$5,FALSE)),($H27*VLOOKUP($F27,'VESSEL FACTORS'!$A$3:$O$5,AD$5,FALSE)*0.0000011023*$M27*$N27*($G27/100))))))))</f>
        <v>Enter vessel info</v>
      </c>
      <c r="AE27" s="76" t="str">
        <f>IF(OR($D27=" ",$E27=" ",$F27=" "),"Enter vessel info",IF(T($H27)&lt;&gt;"","Enter Activity",IF(OR($M27=0,$N27=0),"Enter Run Time",IF((VLOOKUP($F27,'VESSEL FACTORS'!$A$3:$O$5,AE$5,FALSE))="N/A","--",IF($G27=" ",IF(ISERROR(SEARCH("Aux",$E27,1)),($H27*VLOOKUP($F27,'VESSEL FACTORS'!$A$2:$O$5,AE$5,FALSE)*0.0000011023*$M27*$N27*0.82),($H27*VLOOKUP($F27,'VESSEL FACTORS'!$A$2:$O$5,AE$5,FALSE)*0.0000011023*$M27*$N27*1)),IF($G27&lt;21,($H27*VLOOKUP($F27,'VESSEL FACTORS'!$A$2:$O$5,AE$5,FALSE)*0.0000011023*$M27*$N27*VLOOKUP($G27,'VESSEL FACTORS'!$A$16:$L$36,AE$5,FALSE)),($H27*VLOOKUP($F27,'VESSEL FACTORS'!$A$3:$O$5,AE$5,FALSE)*0.0000011023*$M27*$N27*($G27/100))))))))</f>
        <v>Enter vessel info</v>
      </c>
      <c r="AF27" s="76" t="str">
        <f>IF(OR($D27=" ",$E27=" ",$F27=" "),"Enter vessel info",IF(T($H27)&lt;&gt;"","Enter Activity",IF(OR($M27=0,$N27=0),"Enter Run Time",IF((VLOOKUP($F27,'VESSEL FACTORS'!$A$3:$O$5,AF$5,FALSE))="N/A","--",IF($G27=" ",IF(ISERROR(SEARCH("Aux",$E27,1)),($H27*VLOOKUP($F27,'VESSEL FACTORS'!$A$2:$O$5,AF$5,FALSE)*0.0000011023*$M27*$N27*0.82),($H27*VLOOKUP($F27,'VESSEL FACTORS'!$A$2:$O$5,AF$5,FALSE)*0.0000011023*$M27*$N27*1)),IF($G27&lt;21,($H27*VLOOKUP($F27,'VESSEL FACTORS'!$A$2:$O$5,AF$5,FALSE)*0.0000011023*$M27*$N27*VLOOKUP($G27,'VESSEL FACTORS'!$A$16:$L$36,AF$5,FALSE)),($H27*VLOOKUP($F27,'VESSEL FACTORS'!$A$3:$O$5,AF$5,FALSE)*0.0000011023*$M27*$N27*($G27/100))))))))</f>
        <v>Enter vessel info</v>
      </c>
      <c r="AG27" s="76" t="str">
        <f>IF(OR($D27=" ",$E27=" ",$F27=" "),"Enter vessel info",IF(T($H27)&lt;&gt;"","Enter Activity",IF(OR($M27=0,$N27=0),"Enter Run Time",IF((VLOOKUP($F27,'VESSEL FACTORS'!$A$3:$O$5,AG$5,FALSE))="N/A","--",IF($G27=" ",IF(ISERROR(SEARCH("Aux",$E27,1)),($H27*VLOOKUP($F27,'VESSEL FACTORS'!$A$2:$O$5,AG$5,FALSE)*0.0000011023*$M27*$N27*0.82),($H27*VLOOKUP($F27,'VESSEL FACTORS'!$A$2:$O$5,AG$5,FALSE)*0.0000011023*$M27*$N27*1)),IF($G27&lt;21,($H27*VLOOKUP($F27,'VESSEL FACTORS'!$A$2:$O$5,AG$5,FALSE)*0.0000011023*$M27*$N27*VLOOKUP($G27,'VESSEL FACTORS'!$A$16:$L$36,AG$5,FALSE)),($H27*VLOOKUP($F27,'VESSEL FACTORS'!$A$3:$O$5,AG$5,FALSE)*0.0000011023*$M27*$N27*($G27/100))))))))</f>
        <v>Enter vessel info</v>
      </c>
      <c r="AH27" s="76" t="str">
        <f>IF(OR($D27=" ",$E27=" ",$F27=" "),"Enter vessel info",IF(T($H27)&lt;&gt;"","Enter Activity",IF(OR($M27=0,$N27=0),"Enter Run Time",IF((VLOOKUP($F27,'VESSEL FACTORS'!$A$3:$O$5,AH$5,FALSE))="N/A","--",IF($G27=" ",IF(ISERROR(SEARCH("Aux",$E27,1)),($H27*VLOOKUP($F27,'VESSEL FACTORS'!$A$2:$O$5,AH$5,FALSE)*0.0000011023*$M27*$N27*0.82),($H27*VLOOKUP($F27,'VESSEL FACTORS'!$A$2:$O$5,AH$5,FALSE)*0.0000011023*$M27*$N27*1)),IF($G27&lt;21,($H27*VLOOKUP($F27,'VESSEL FACTORS'!$A$2:$O$5,AH$5,FALSE)*0.0000011023*$M27*$N27*VLOOKUP($G27,'VESSEL FACTORS'!$A$16:$L$36,AH$5,FALSE)),($H27*VLOOKUP($F27,'VESSEL FACTORS'!$A$3:$O$5,AH$5,FALSE)*0.0000011023*$M27*$N27*($G27/100))))))))</f>
        <v>Enter vessel info</v>
      </c>
      <c r="AI27" s="76" t="str">
        <f>IF(OR($D27=" ",$E27=" ",$F27=" "),"Enter vessel info",IF(T($H27)&lt;&gt;"","Enter Activity",IF(OR($M27=0,$N27=0),"Enter Run Time",IF((VLOOKUP($F27,'VESSEL FACTORS'!$A$3:$O$5,AI$5,FALSE))="N/A","--",IF($G27=" ",IF(ISERROR(SEARCH("Aux",$E27,1)),($H27*VLOOKUP($F27,'VESSEL FACTORS'!$A$2:$O$5,AI$5,FALSE)*0.0000011023*$M27*$N27*0.82),($H27*VLOOKUP($F27,'VESSEL FACTORS'!$A$2:$O$5,AI$5,FALSE)*0.0000011023*$M27*$N27*1)),IF($G27&lt;21,($H27*VLOOKUP($F27,'VESSEL FACTORS'!$A$2:$O$5,AI$5,FALSE)*0.0000011023*$M27*$N27*VLOOKUP($G27,'VESSEL FACTORS'!$A$16:$L$36,AI$5,FALSE)),($H27*VLOOKUP($F27,'VESSEL FACTORS'!$A$3:$O$5,AI$5,FALSE)*0.0000011023*$M27*$N27*($G27/100))))))))</f>
        <v>Enter vessel info</v>
      </c>
      <c r="AJ27" s="76" t="str">
        <f>IF(OR($D27=" ",$E27=" ",$F27=" "),"Enter vessel info",IF(T($H27)&lt;&gt;"","Enter Activity",IF(OR($M27=0,$N27=0),"Enter Run Time",IF((VLOOKUP($F27,'VESSEL FACTORS'!$A$3:$O$5,AJ$5,FALSE))="N/A","--",IF($G27=" ",IF(ISERROR(SEARCH("Aux",$E27,1)),($H27*VLOOKUP($F27,'VESSEL FACTORS'!$A$2:$O$5,AJ$5,FALSE)*0.0000011023*$M27*$N27*0.82),($H27*VLOOKUP($F27,'VESSEL FACTORS'!$A$2:$O$5,AJ$5,FALSE)*0.0000011023*$M27*$N27*1)),IF($G27&lt;21,($H27*VLOOKUP($F27,'VESSEL FACTORS'!$A$2:$O$5,AJ$5,FALSE)*0.0000011023*$M27*$N27*VLOOKUP($G27,'VESSEL FACTORS'!$A$16:$L$36,AJ$5,FALSE)),($H27*VLOOKUP($F27,'VESSEL FACTORS'!$A$3:$O$5,AJ$5,FALSE)*0.0000011023*$M27*$N27*($G27/100))))))))</f>
        <v>Enter vessel info</v>
      </c>
      <c r="AK27" s="76" t="str">
        <f>IF(OR($D27=" ",$E27=" ",$F27=" "),"Enter vessel info",IF(T($H27)&lt;&gt;"","Enter Activity",IF(OR($M27=0,$N27=0),"Enter Run Time",IF((VLOOKUP($F27,'VESSEL FACTORS'!$A$3:$O$5,AK$5,FALSE))="N/A","--",IF($G27=" ",IF(ISERROR(SEARCH("Aux",$E27,1)),($H27*VLOOKUP($F27,'VESSEL FACTORS'!$A$2:$O$5,AK$5,FALSE)*0.0000011023*$M27*$N27*0.82),($H27*VLOOKUP($F27,'VESSEL FACTORS'!$A$2:$O$5,AK$5,FALSE)*0.0000011023*$M27*$N27*1)),IF($G27&lt;21,($H27*VLOOKUP($F27,'VESSEL FACTORS'!$A$2:$O$5,AK$5,FALSE)*0.0000011023*$M27*$N27*VLOOKUP($G27,'VESSEL FACTORS'!$A$16:$L$36,AK$5,FALSE)),($H27*VLOOKUP($F27,'VESSEL FACTORS'!$A$3:$O$5,AK$5,FALSE)*0.0000011023*$M27*$N27*($G27/100))))))))</f>
        <v>Enter vessel info</v>
      </c>
      <c r="AL27" s="67" t="str">
        <f>IF(OR($D27=" ",$E27=" ",$F27=" "),"Enter vessel info",IF(T($H27)&lt;&gt;"","Enter Activity",IF(OR($M27=0,$N27=0),"Enter Run Time",IF((VLOOKUP($F27,'VESSEL FACTORS'!$A$3:$O$5,AL$5,FALSE))="N/A","--",IF($G27=" ",IF(ISERROR(SEARCH("Aux",$E27,1)),($H27*VLOOKUP($F27,'VESSEL FACTORS'!$A$2:$O$5,AL$5,FALSE)*0.0000011023*$M27*$N27*0.82),($H27*VLOOKUP($F27,'VESSEL FACTORS'!$A$2:$O$5,AL$5,FALSE)*0.0000011023*$M27*$N27*1)),IF($G27&lt;21,($H27*VLOOKUP($F27,'VESSEL FACTORS'!$A$2:$O$5,AL$5,FALSE)*0.0000011023*$M27*$N27*VLOOKUP($G27,'VESSEL FACTORS'!$A$16:$L$36,AL$5,FALSE)),($H27*VLOOKUP($F27,'VESSEL FACTORS'!$A$3:$O$5,AL$5,FALSE)*0.0000011023*$M27*$N27*($G27/100))))))))</f>
        <v>Enter vessel info</v>
      </c>
      <c r="AM27" s="315"/>
      <c r="AO27" s="74">
        <f>MONTH(EMISSIONS_1!P27)-MONTH(EMISSIONS_1!O27)+1</f>
        <v>1</v>
      </c>
      <c r="AP27" s="335">
        <f t="shared" si="12"/>
        <v>0</v>
      </c>
      <c r="AQ27" s="336">
        <f t="shared" si="34"/>
        <v>0</v>
      </c>
      <c r="AR27" s="336">
        <f t="shared" si="34"/>
        <v>0</v>
      </c>
      <c r="AS27" s="336">
        <f t="shared" si="34"/>
        <v>0</v>
      </c>
      <c r="AT27" s="336">
        <f t="shared" si="34"/>
        <v>0</v>
      </c>
      <c r="AU27" s="336">
        <f t="shared" si="34"/>
        <v>0</v>
      </c>
      <c r="AV27" s="336">
        <f t="shared" si="34"/>
        <v>0</v>
      </c>
      <c r="AW27" s="336">
        <f t="shared" si="34"/>
        <v>0</v>
      </c>
      <c r="AX27" s="336">
        <f t="shared" si="34"/>
        <v>0</v>
      </c>
      <c r="AY27" s="336">
        <f t="shared" si="34"/>
        <v>0</v>
      </c>
      <c r="AZ27" s="336">
        <f t="shared" si="34"/>
        <v>0</v>
      </c>
      <c r="BA27" s="337">
        <f t="shared" si="34"/>
        <v>0</v>
      </c>
      <c r="BB27" s="335">
        <f t="shared" si="24"/>
        <v>0</v>
      </c>
      <c r="BC27" s="336">
        <f t="shared" si="24"/>
        <v>0</v>
      </c>
      <c r="BD27" s="336">
        <f t="shared" si="24"/>
        <v>0</v>
      </c>
      <c r="BE27" s="336">
        <f t="shared" si="24"/>
        <v>0</v>
      </c>
      <c r="BF27" s="336">
        <f t="shared" si="24"/>
        <v>0</v>
      </c>
      <c r="BG27" s="336">
        <f t="shared" si="24"/>
        <v>0</v>
      </c>
      <c r="BH27" s="336">
        <f t="shared" si="24"/>
        <v>0</v>
      </c>
      <c r="BI27" s="336">
        <f t="shared" si="24"/>
        <v>0</v>
      </c>
      <c r="BJ27" s="336">
        <f t="shared" si="24"/>
        <v>0</v>
      </c>
      <c r="BK27" s="336">
        <f t="shared" si="24"/>
        <v>0</v>
      </c>
      <c r="BL27" s="336">
        <f t="shared" si="24"/>
        <v>0</v>
      </c>
      <c r="BM27" s="337">
        <f t="shared" si="24"/>
        <v>0</v>
      </c>
      <c r="BN27" s="335">
        <f t="shared" si="25"/>
        <v>0</v>
      </c>
      <c r="BO27" s="336">
        <f t="shared" si="25"/>
        <v>0</v>
      </c>
      <c r="BP27" s="336">
        <f t="shared" si="25"/>
        <v>0</v>
      </c>
      <c r="BQ27" s="336">
        <f t="shared" si="25"/>
        <v>0</v>
      </c>
      <c r="BR27" s="336">
        <f t="shared" si="25"/>
        <v>0</v>
      </c>
      <c r="BS27" s="336">
        <f t="shared" si="25"/>
        <v>0</v>
      </c>
      <c r="BT27" s="336">
        <f t="shared" si="25"/>
        <v>0</v>
      </c>
      <c r="BU27" s="336">
        <f t="shared" si="25"/>
        <v>0</v>
      </c>
      <c r="BV27" s="336">
        <f t="shared" si="25"/>
        <v>0</v>
      </c>
      <c r="BW27" s="336">
        <f t="shared" si="25"/>
        <v>0</v>
      </c>
      <c r="BX27" s="336">
        <f t="shared" si="25"/>
        <v>0</v>
      </c>
      <c r="BY27" s="337">
        <f t="shared" si="25"/>
        <v>0</v>
      </c>
      <c r="BZ27" s="335">
        <f t="shared" si="26"/>
        <v>0</v>
      </c>
      <c r="CA27" s="336">
        <f t="shared" si="26"/>
        <v>0</v>
      </c>
      <c r="CB27" s="336">
        <f t="shared" si="26"/>
        <v>0</v>
      </c>
      <c r="CC27" s="336">
        <f t="shared" si="26"/>
        <v>0</v>
      </c>
      <c r="CD27" s="336">
        <f t="shared" si="26"/>
        <v>0</v>
      </c>
      <c r="CE27" s="336">
        <f t="shared" si="26"/>
        <v>0</v>
      </c>
      <c r="CF27" s="336">
        <f t="shared" si="26"/>
        <v>0</v>
      </c>
      <c r="CG27" s="336">
        <f t="shared" si="26"/>
        <v>0</v>
      </c>
      <c r="CH27" s="336">
        <f t="shared" si="26"/>
        <v>0</v>
      </c>
      <c r="CI27" s="336">
        <f t="shared" si="26"/>
        <v>0</v>
      </c>
      <c r="CJ27" s="336">
        <f t="shared" si="26"/>
        <v>0</v>
      </c>
      <c r="CK27" s="337">
        <f t="shared" si="26"/>
        <v>0</v>
      </c>
      <c r="CL27" s="335">
        <f t="shared" si="27"/>
        <v>0</v>
      </c>
      <c r="CM27" s="336">
        <f t="shared" si="27"/>
        <v>0</v>
      </c>
      <c r="CN27" s="336">
        <f t="shared" si="27"/>
        <v>0</v>
      </c>
      <c r="CO27" s="336">
        <f t="shared" si="27"/>
        <v>0</v>
      </c>
      <c r="CP27" s="336">
        <f t="shared" si="27"/>
        <v>0</v>
      </c>
      <c r="CQ27" s="336">
        <f t="shared" si="27"/>
        <v>0</v>
      </c>
      <c r="CR27" s="336">
        <f t="shared" si="27"/>
        <v>0</v>
      </c>
      <c r="CS27" s="336">
        <f t="shared" si="27"/>
        <v>0</v>
      </c>
      <c r="CT27" s="336">
        <f t="shared" si="27"/>
        <v>0</v>
      </c>
      <c r="CU27" s="336">
        <f t="shared" si="27"/>
        <v>0</v>
      </c>
      <c r="CV27" s="336">
        <f t="shared" si="27"/>
        <v>0</v>
      </c>
      <c r="CW27" s="337">
        <f t="shared" si="27"/>
        <v>0</v>
      </c>
      <c r="CX27" s="335">
        <f t="shared" si="28"/>
        <v>0</v>
      </c>
      <c r="CY27" s="336">
        <f t="shared" si="28"/>
        <v>0</v>
      </c>
      <c r="CZ27" s="336">
        <f t="shared" si="28"/>
        <v>0</v>
      </c>
      <c r="DA27" s="336">
        <f t="shared" si="28"/>
        <v>0</v>
      </c>
      <c r="DB27" s="336">
        <f t="shared" si="28"/>
        <v>0</v>
      </c>
      <c r="DC27" s="336">
        <f t="shared" si="28"/>
        <v>0</v>
      </c>
      <c r="DD27" s="336">
        <f t="shared" si="28"/>
        <v>0</v>
      </c>
      <c r="DE27" s="336">
        <f t="shared" si="28"/>
        <v>0</v>
      </c>
      <c r="DF27" s="336">
        <f t="shared" si="28"/>
        <v>0</v>
      </c>
      <c r="DG27" s="336">
        <f t="shared" si="28"/>
        <v>0</v>
      </c>
      <c r="DH27" s="336">
        <f t="shared" si="28"/>
        <v>0</v>
      </c>
      <c r="DI27" s="337">
        <f t="shared" si="28"/>
        <v>0</v>
      </c>
      <c r="DJ27" s="335">
        <f t="shared" si="29"/>
        <v>0</v>
      </c>
      <c r="DK27" s="336">
        <f t="shared" si="29"/>
        <v>0</v>
      </c>
      <c r="DL27" s="336">
        <f t="shared" si="29"/>
        <v>0</v>
      </c>
      <c r="DM27" s="336">
        <f t="shared" si="29"/>
        <v>0</v>
      </c>
      <c r="DN27" s="336">
        <f t="shared" si="29"/>
        <v>0</v>
      </c>
      <c r="DO27" s="336">
        <f t="shared" si="29"/>
        <v>0</v>
      </c>
      <c r="DP27" s="336">
        <f t="shared" si="29"/>
        <v>0</v>
      </c>
      <c r="DQ27" s="336">
        <f t="shared" si="29"/>
        <v>0</v>
      </c>
      <c r="DR27" s="336">
        <f t="shared" si="29"/>
        <v>0</v>
      </c>
      <c r="DS27" s="336">
        <f t="shared" si="29"/>
        <v>0</v>
      </c>
      <c r="DT27" s="336">
        <f t="shared" si="29"/>
        <v>0</v>
      </c>
      <c r="DU27" s="337">
        <f t="shared" si="29"/>
        <v>0</v>
      </c>
      <c r="DV27" s="335">
        <f t="shared" si="30"/>
        <v>0</v>
      </c>
      <c r="DW27" s="336">
        <f t="shared" si="30"/>
        <v>0</v>
      </c>
      <c r="DX27" s="336">
        <f t="shared" si="30"/>
        <v>0</v>
      </c>
      <c r="DY27" s="336">
        <f t="shared" si="30"/>
        <v>0</v>
      </c>
      <c r="DZ27" s="336">
        <f t="shared" si="30"/>
        <v>0</v>
      </c>
      <c r="EA27" s="336">
        <f t="shared" si="30"/>
        <v>0</v>
      </c>
      <c r="EB27" s="336">
        <f t="shared" si="30"/>
        <v>0</v>
      </c>
      <c r="EC27" s="336">
        <f t="shared" si="30"/>
        <v>0</v>
      </c>
      <c r="ED27" s="336">
        <f t="shared" si="30"/>
        <v>0</v>
      </c>
      <c r="EE27" s="336">
        <f t="shared" si="30"/>
        <v>0</v>
      </c>
      <c r="EF27" s="336">
        <f t="shared" si="30"/>
        <v>0</v>
      </c>
      <c r="EG27" s="337">
        <f t="shared" si="30"/>
        <v>0</v>
      </c>
      <c r="EH27" s="335">
        <f t="shared" si="31"/>
        <v>0</v>
      </c>
      <c r="EI27" s="336">
        <f t="shared" si="31"/>
        <v>0</v>
      </c>
      <c r="EJ27" s="336">
        <f t="shared" si="31"/>
        <v>0</v>
      </c>
      <c r="EK27" s="336">
        <f t="shared" si="31"/>
        <v>0</v>
      </c>
      <c r="EL27" s="336">
        <f t="shared" si="31"/>
        <v>0</v>
      </c>
      <c r="EM27" s="336">
        <f t="shared" si="31"/>
        <v>0</v>
      </c>
      <c r="EN27" s="336">
        <f t="shared" si="31"/>
        <v>0</v>
      </c>
      <c r="EO27" s="336">
        <f t="shared" si="31"/>
        <v>0</v>
      </c>
      <c r="EP27" s="336">
        <f t="shared" si="31"/>
        <v>0</v>
      </c>
      <c r="EQ27" s="336">
        <f t="shared" si="31"/>
        <v>0</v>
      </c>
      <c r="ER27" s="336">
        <f t="shared" si="31"/>
        <v>0</v>
      </c>
      <c r="ES27" s="337">
        <f t="shared" si="31"/>
        <v>0</v>
      </c>
      <c r="ET27" s="335">
        <f t="shared" si="32"/>
        <v>0</v>
      </c>
      <c r="EU27" s="336">
        <f t="shared" si="32"/>
        <v>0</v>
      </c>
      <c r="EV27" s="336">
        <f t="shared" si="32"/>
        <v>0</v>
      </c>
      <c r="EW27" s="336">
        <f t="shared" si="32"/>
        <v>0</v>
      </c>
      <c r="EX27" s="336">
        <f t="shared" si="32"/>
        <v>0</v>
      </c>
      <c r="EY27" s="336">
        <f t="shared" si="32"/>
        <v>0</v>
      </c>
      <c r="EZ27" s="336">
        <f t="shared" si="32"/>
        <v>0</v>
      </c>
      <c r="FA27" s="336">
        <f t="shared" si="32"/>
        <v>0</v>
      </c>
      <c r="FB27" s="336">
        <f t="shared" si="32"/>
        <v>0</v>
      </c>
      <c r="FC27" s="336">
        <f t="shared" si="32"/>
        <v>0</v>
      </c>
      <c r="FD27" s="336">
        <f t="shared" si="32"/>
        <v>0</v>
      </c>
      <c r="FE27" s="337">
        <f t="shared" si="32"/>
        <v>0</v>
      </c>
      <c r="FF27" s="335">
        <f t="shared" si="33"/>
        <v>0</v>
      </c>
      <c r="FG27" s="336">
        <f t="shared" si="33"/>
        <v>0</v>
      </c>
      <c r="FH27" s="336">
        <f t="shared" si="33"/>
        <v>0</v>
      </c>
      <c r="FI27" s="336">
        <f t="shared" si="33"/>
        <v>0</v>
      </c>
      <c r="FJ27" s="336">
        <f t="shared" si="33"/>
        <v>0</v>
      </c>
      <c r="FK27" s="336">
        <f t="shared" si="33"/>
        <v>0</v>
      </c>
      <c r="FL27" s="336">
        <f t="shared" si="33"/>
        <v>0</v>
      </c>
      <c r="FM27" s="336">
        <f t="shared" si="33"/>
        <v>0</v>
      </c>
      <c r="FN27" s="336">
        <f t="shared" si="33"/>
        <v>0</v>
      </c>
      <c r="FO27" s="336">
        <f t="shared" si="33"/>
        <v>0</v>
      </c>
      <c r="FP27" s="336">
        <f t="shared" si="33"/>
        <v>0</v>
      </c>
      <c r="FQ27" s="337">
        <f t="shared" si="33"/>
        <v>0</v>
      </c>
    </row>
    <row r="28" spans="1:173" ht="12.75" customHeight="1" x14ac:dyDescent="0.2">
      <c r="A28" s="74" t="str">
        <f t="shared" si="21"/>
        <v xml:space="preserve"> - </v>
      </c>
      <c r="B28" s="112"/>
      <c r="C28" s="171" t="s">
        <v>305</v>
      </c>
      <c r="D28" s="366" t="str">
        <f>IF(ISBLANK(EMISSIONS_4!D28), " ", EMISSIONS_4!D28)</f>
        <v xml:space="preserve"> </v>
      </c>
      <c r="E28" s="366" t="str">
        <f>IF(ISBLANK(EMISSIONS_4!E28), " ", EMISSIONS_4!E28)</f>
        <v xml:space="preserve"> </v>
      </c>
      <c r="F28" s="366" t="str">
        <f>IF(ISBLANK(EMISSIONS_4!F28), " ", EMISSIONS_4!F28)</f>
        <v xml:space="preserve"> </v>
      </c>
      <c r="G28" s="367"/>
      <c r="H28" s="368"/>
      <c r="I28" s="33" t="s">
        <v>299</v>
      </c>
      <c r="J28" s="367"/>
      <c r="K28" s="33">
        <f t="shared" si="22"/>
        <v>1</v>
      </c>
      <c r="L28" s="33">
        <f t="shared" si="23"/>
        <v>0</v>
      </c>
      <c r="M28" s="367">
        <v>0</v>
      </c>
      <c r="N28" s="373">
        <v>0</v>
      </c>
      <c r="O28" s="299"/>
      <c r="P28" s="300"/>
      <c r="Q28" s="73" t="str">
        <f t="shared" si="13"/>
        <v>Enter vessel info</v>
      </c>
      <c r="R28" s="79" t="str">
        <f t="shared" si="14"/>
        <v>Enter vessel info</v>
      </c>
      <c r="S28" s="79" t="str">
        <f t="shared" si="15"/>
        <v>Enter vessel info</v>
      </c>
      <c r="T28" s="79" t="str">
        <f t="shared" si="16"/>
        <v>Enter vessel info</v>
      </c>
      <c r="U28" s="79" t="str">
        <f t="shared" si="17"/>
        <v>Enter vessel info</v>
      </c>
      <c r="V28" s="79" t="str">
        <f t="shared" si="18"/>
        <v>Enter vessel info</v>
      </c>
      <c r="W28" s="79" t="str">
        <f t="shared" si="19"/>
        <v>Enter vessel info</v>
      </c>
      <c r="X28" s="79" t="str">
        <f t="shared" si="20"/>
        <v>Enter vessel info</v>
      </c>
      <c r="Y28" s="78" t="s">
        <v>115</v>
      </c>
      <c r="Z28" s="79" t="s">
        <v>115</v>
      </c>
      <c r="AA28" s="82" t="s">
        <v>115</v>
      </c>
      <c r="AB28" s="76" t="str">
        <f>IF(OR($D28=" ",$E28=" ",$F28=" "),"Enter vessel info",IF(T($H28)&lt;&gt;"","Enter Activity",IF(OR($M28=0,$N28=0),"Enter Run Time",IF((VLOOKUP($F28,'VESSEL FACTORS'!$A$3:$O$5,AB$5,FALSE))="N/A","--",IF($G28=" ",IF(ISERROR(SEARCH("Aux",$E28,1)),($H28*VLOOKUP($F28,'VESSEL FACTORS'!$A$2:$O$5,AB$5,FALSE)*0.0000011023*$M28*$N28*0.82),($H28*VLOOKUP($F28,'VESSEL FACTORS'!$A$2:$O$5,AB$5,FALSE)*0.0000011023*$M28*$N28*1)),IF($G28&lt;21,($H28*VLOOKUP($F28,'VESSEL FACTORS'!$A$2:$O$5,AB$5,FALSE)*0.0000011023*$M28*$N28*VLOOKUP($G28,'VESSEL FACTORS'!$A$16:$L$36,AB$5,FALSE)),($H28*VLOOKUP($F28,'VESSEL FACTORS'!$A$3:$O$5,AB$5,FALSE)*0.0000011023*$M28*$N28*($G28/100))))))))</f>
        <v>Enter vessel info</v>
      </c>
      <c r="AC28" s="76" t="str">
        <f>IF(OR($D28=" ",$E28=" ",$F28=" "),"Enter vessel info",IF(T($H28)&lt;&gt;"","Enter Activity",IF(OR($M28=0,$N28=0),"Enter Run Time",IF((VLOOKUP($F28,'VESSEL FACTORS'!$A$3:$O$5,AC$5,FALSE))="N/A","--",IF($G28=" ",IF(ISERROR(SEARCH("Aux",$E28,1)),($H28*VLOOKUP($F28,'VESSEL FACTORS'!$A$2:$O$5,AC$5,FALSE)*0.0000011023*$M28*$N28*0.82),($H28*VLOOKUP($F28,'VESSEL FACTORS'!$A$2:$O$5,AC$5,FALSE)*0.0000011023*$M28*$N28*1)),IF($G28&lt;21,($H28*VLOOKUP($F28,'VESSEL FACTORS'!$A$2:$O$5,AC$5,FALSE)*0.0000011023*$M28*$N28*VLOOKUP($G28,'VESSEL FACTORS'!$A$16:$L$36,AC$5,FALSE)),($H28*VLOOKUP($F28,'VESSEL FACTORS'!$A$3:$O$5,AC$5,FALSE)*0.0000011023*$M28*$N28*($G28/100))))))))</f>
        <v>Enter vessel info</v>
      </c>
      <c r="AD28" s="76" t="str">
        <f>IF(OR($D28=" ",$E28=" ",$F28=" "),"Enter vessel info",IF(T($H28)&lt;&gt;"","Enter Activity",IF(OR($M28=0,$N28=0),"Enter Run Time",IF((VLOOKUP($F28,'VESSEL FACTORS'!$A$3:$O$5,AD$5,FALSE))="N/A","--",IF($G28=" ",IF(ISERROR(SEARCH("Aux",$E28,1)),($H28*VLOOKUP($F28,'VESSEL FACTORS'!$A$2:$O$5,AD$5,FALSE)*0.0000011023*$M28*$N28*0.82),($H28*VLOOKUP($F28,'VESSEL FACTORS'!$A$2:$O$5,AD$5,FALSE)*0.0000011023*$M28*$N28*1)),IF($G28&lt;21,($H28*VLOOKUP($F28,'VESSEL FACTORS'!$A$2:$O$5,AD$5,FALSE)*0.0000011023*$M28*$N28*VLOOKUP($G28,'VESSEL FACTORS'!$A$16:$L$36,AD$5,FALSE)),($H28*VLOOKUP($F28,'VESSEL FACTORS'!$A$3:$O$5,AD$5,FALSE)*0.0000011023*$M28*$N28*($G28/100))))))))</f>
        <v>Enter vessel info</v>
      </c>
      <c r="AE28" s="76" t="str">
        <f>IF(OR($D28=" ",$E28=" ",$F28=" "),"Enter vessel info",IF(T($H28)&lt;&gt;"","Enter Activity",IF(OR($M28=0,$N28=0),"Enter Run Time",IF((VLOOKUP($F28,'VESSEL FACTORS'!$A$3:$O$5,AE$5,FALSE))="N/A","--",IF($G28=" ",IF(ISERROR(SEARCH("Aux",$E28,1)),($H28*VLOOKUP($F28,'VESSEL FACTORS'!$A$2:$O$5,AE$5,FALSE)*0.0000011023*$M28*$N28*0.82),($H28*VLOOKUP($F28,'VESSEL FACTORS'!$A$2:$O$5,AE$5,FALSE)*0.0000011023*$M28*$N28*1)),IF($G28&lt;21,($H28*VLOOKUP($F28,'VESSEL FACTORS'!$A$2:$O$5,AE$5,FALSE)*0.0000011023*$M28*$N28*VLOOKUP($G28,'VESSEL FACTORS'!$A$16:$L$36,AE$5,FALSE)),($H28*VLOOKUP($F28,'VESSEL FACTORS'!$A$3:$O$5,AE$5,FALSE)*0.0000011023*$M28*$N28*($G28/100))))))))</f>
        <v>Enter vessel info</v>
      </c>
      <c r="AF28" s="76" t="str">
        <f>IF(OR($D28=" ",$E28=" ",$F28=" "),"Enter vessel info",IF(T($H28)&lt;&gt;"","Enter Activity",IF(OR($M28=0,$N28=0),"Enter Run Time",IF((VLOOKUP($F28,'VESSEL FACTORS'!$A$3:$O$5,AF$5,FALSE))="N/A","--",IF($G28=" ",IF(ISERROR(SEARCH("Aux",$E28,1)),($H28*VLOOKUP($F28,'VESSEL FACTORS'!$A$2:$O$5,AF$5,FALSE)*0.0000011023*$M28*$N28*0.82),($H28*VLOOKUP($F28,'VESSEL FACTORS'!$A$2:$O$5,AF$5,FALSE)*0.0000011023*$M28*$N28*1)),IF($G28&lt;21,($H28*VLOOKUP($F28,'VESSEL FACTORS'!$A$2:$O$5,AF$5,FALSE)*0.0000011023*$M28*$N28*VLOOKUP($G28,'VESSEL FACTORS'!$A$16:$L$36,AF$5,FALSE)),($H28*VLOOKUP($F28,'VESSEL FACTORS'!$A$3:$O$5,AF$5,FALSE)*0.0000011023*$M28*$N28*($G28/100))))))))</f>
        <v>Enter vessel info</v>
      </c>
      <c r="AG28" s="76" t="str">
        <f>IF(OR($D28=" ",$E28=" ",$F28=" "),"Enter vessel info",IF(T($H28)&lt;&gt;"","Enter Activity",IF(OR($M28=0,$N28=0),"Enter Run Time",IF((VLOOKUP($F28,'VESSEL FACTORS'!$A$3:$O$5,AG$5,FALSE))="N/A","--",IF($G28=" ",IF(ISERROR(SEARCH("Aux",$E28,1)),($H28*VLOOKUP($F28,'VESSEL FACTORS'!$A$2:$O$5,AG$5,FALSE)*0.0000011023*$M28*$N28*0.82),($H28*VLOOKUP($F28,'VESSEL FACTORS'!$A$2:$O$5,AG$5,FALSE)*0.0000011023*$M28*$N28*1)),IF($G28&lt;21,($H28*VLOOKUP($F28,'VESSEL FACTORS'!$A$2:$O$5,AG$5,FALSE)*0.0000011023*$M28*$N28*VLOOKUP($G28,'VESSEL FACTORS'!$A$16:$L$36,AG$5,FALSE)),($H28*VLOOKUP($F28,'VESSEL FACTORS'!$A$3:$O$5,AG$5,FALSE)*0.0000011023*$M28*$N28*($G28/100))))))))</f>
        <v>Enter vessel info</v>
      </c>
      <c r="AH28" s="76" t="str">
        <f>IF(OR($D28=" ",$E28=" ",$F28=" "),"Enter vessel info",IF(T($H28)&lt;&gt;"","Enter Activity",IF(OR($M28=0,$N28=0),"Enter Run Time",IF((VLOOKUP($F28,'VESSEL FACTORS'!$A$3:$O$5,AH$5,FALSE))="N/A","--",IF($G28=" ",IF(ISERROR(SEARCH("Aux",$E28,1)),($H28*VLOOKUP($F28,'VESSEL FACTORS'!$A$2:$O$5,AH$5,FALSE)*0.0000011023*$M28*$N28*0.82),($H28*VLOOKUP($F28,'VESSEL FACTORS'!$A$2:$O$5,AH$5,FALSE)*0.0000011023*$M28*$N28*1)),IF($G28&lt;21,($H28*VLOOKUP($F28,'VESSEL FACTORS'!$A$2:$O$5,AH$5,FALSE)*0.0000011023*$M28*$N28*VLOOKUP($G28,'VESSEL FACTORS'!$A$16:$L$36,AH$5,FALSE)),($H28*VLOOKUP($F28,'VESSEL FACTORS'!$A$3:$O$5,AH$5,FALSE)*0.0000011023*$M28*$N28*($G28/100))))))))</f>
        <v>Enter vessel info</v>
      </c>
      <c r="AI28" s="76" t="str">
        <f>IF(OR($D28=" ",$E28=" ",$F28=" "),"Enter vessel info",IF(T($H28)&lt;&gt;"","Enter Activity",IF(OR($M28=0,$N28=0),"Enter Run Time",IF((VLOOKUP($F28,'VESSEL FACTORS'!$A$3:$O$5,AI$5,FALSE))="N/A","--",IF($G28=" ",IF(ISERROR(SEARCH("Aux",$E28,1)),($H28*VLOOKUP($F28,'VESSEL FACTORS'!$A$2:$O$5,AI$5,FALSE)*0.0000011023*$M28*$N28*0.82),($H28*VLOOKUP($F28,'VESSEL FACTORS'!$A$2:$O$5,AI$5,FALSE)*0.0000011023*$M28*$N28*1)),IF($G28&lt;21,($H28*VLOOKUP($F28,'VESSEL FACTORS'!$A$2:$O$5,AI$5,FALSE)*0.0000011023*$M28*$N28*VLOOKUP($G28,'VESSEL FACTORS'!$A$16:$L$36,AI$5,FALSE)),($H28*VLOOKUP($F28,'VESSEL FACTORS'!$A$3:$O$5,AI$5,FALSE)*0.0000011023*$M28*$N28*($G28/100))))))))</f>
        <v>Enter vessel info</v>
      </c>
      <c r="AJ28" s="76" t="str">
        <f>IF(OR($D28=" ",$E28=" ",$F28=" "),"Enter vessel info",IF(T($H28)&lt;&gt;"","Enter Activity",IF(OR($M28=0,$N28=0),"Enter Run Time",IF((VLOOKUP($F28,'VESSEL FACTORS'!$A$3:$O$5,AJ$5,FALSE))="N/A","--",IF($G28=" ",IF(ISERROR(SEARCH("Aux",$E28,1)),($H28*VLOOKUP($F28,'VESSEL FACTORS'!$A$2:$O$5,AJ$5,FALSE)*0.0000011023*$M28*$N28*0.82),($H28*VLOOKUP($F28,'VESSEL FACTORS'!$A$2:$O$5,AJ$5,FALSE)*0.0000011023*$M28*$N28*1)),IF($G28&lt;21,($H28*VLOOKUP($F28,'VESSEL FACTORS'!$A$2:$O$5,AJ$5,FALSE)*0.0000011023*$M28*$N28*VLOOKUP($G28,'VESSEL FACTORS'!$A$16:$L$36,AJ$5,FALSE)),($H28*VLOOKUP($F28,'VESSEL FACTORS'!$A$3:$O$5,AJ$5,FALSE)*0.0000011023*$M28*$N28*($G28/100))))))))</f>
        <v>Enter vessel info</v>
      </c>
      <c r="AK28" s="76" t="str">
        <f>IF(OR($D28=" ",$E28=" ",$F28=" "),"Enter vessel info",IF(T($H28)&lt;&gt;"","Enter Activity",IF(OR($M28=0,$N28=0),"Enter Run Time",IF((VLOOKUP($F28,'VESSEL FACTORS'!$A$3:$O$5,AK$5,FALSE))="N/A","--",IF($G28=" ",IF(ISERROR(SEARCH("Aux",$E28,1)),($H28*VLOOKUP($F28,'VESSEL FACTORS'!$A$2:$O$5,AK$5,FALSE)*0.0000011023*$M28*$N28*0.82),($H28*VLOOKUP($F28,'VESSEL FACTORS'!$A$2:$O$5,AK$5,FALSE)*0.0000011023*$M28*$N28*1)),IF($G28&lt;21,($H28*VLOOKUP($F28,'VESSEL FACTORS'!$A$2:$O$5,AK$5,FALSE)*0.0000011023*$M28*$N28*VLOOKUP($G28,'VESSEL FACTORS'!$A$16:$L$36,AK$5,FALSE)),($H28*VLOOKUP($F28,'VESSEL FACTORS'!$A$3:$O$5,AK$5,FALSE)*0.0000011023*$M28*$N28*($G28/100))))))))</f>
        <v>Enter vessel info</v>
      </c>
      <c r="AL28" s="67" t="str">
        <f>IF(OR($D28=" ",$E28=" ",$F28=" "),"Enter vessel info",IF(T($H28)&lt;&gt;"","Enter Activity",IF(OR($M28=0,$N28=0),"Enter Run Time",IF((VLOOKUP($F28,'VESSEL FACTORS'!$A$3:$O$5,AL$5,FALSE))="N/A","--",IF($G28=" ",IF(ISERROR(SEARCH("Aux",$E28,1)),($H28*VLOOKUP($F28,'VESSEL FACTORS'!$A$2:$O$5,AL$5,FALSE)*0.0000011023*$M28*$N28*0.82),($H28*VLOOKUP($F28,'VESSEL FACTORS'!$A$2:$O$5,AL$5,FALSE)*0.0000011023*$M28*$N28*1)),IF($G28&lt;21,($H28*VLOOKUP($F28,'VESSEL FACTORS'!$A$2:$O$5,AL$5,FALSE)*0.0000011023*$M28*$N28*VLOOKUP($G28,'VESSEL FACTORS'!$A$16:$L$36,AL$5,FALSE)),($H28*VLOOKUP($F28,'VESSEL FACTORS'!$A$3:$O$5,AL$5,FALSE)*0.0000011023*$M28*$N28*($G28/100))))))))</f>
        <v>Enter vessel info</v>
      </c>
      <c r="AM28" s="315"/>
      <c r="AO28" s="74">
        <f>MONTH(EMISSIONS_1!P28)-MONTH(EMISSIONS_1!O28)+1</f>
        <v>1</v>
      </c>
      <c r="AP28" s="335">
        <f t="shared" si="12"/>
        <v>0</v>
      </c>
      <c r="AQ28" s="336">
        <f t="shared" si="34"/>
        <v>0</v>
      </c>
      <c r="AR28" s="336">
        <f t="shared" si="34"/>
        <v>0</v>
      </c>
      <c r="AS28" s="336">
        <f t="shared" si="34"/>
        <v>0</v>
      </c>
      <c r="AT28" s="336">
        <f t="shared" si="34"/>
        <v>0</v>
      </c>
      <c r="AU28" s="336">
        <f t="shared" si="34"/>
        <v>0</v>
      </c>
      <c r="AV28" s="336">
        <f t="shared" si="34"/>
        <v>0</v>
      </c>
      <c r="AW28" s="336">
        <f t="shared" si="34"/>
        <v>0</v>
      </c>
      <c r="AX28" s="336">
        <f t="shared" si="34"/>
        <v>0</v>
      </c>
      <c r="AY28" s="336">
        <f t="shared" si="34"/>
        <v>0</v>
      </c>
      <c r="AZ28" s="336">
        <f t="shared" si="34"/>
        <v>0</v>
      </c>
      <c r="BA28" s="337">
        <f t="shared" si="34"/>
        <v>0</v>
      </c>
      <c r="BB28" s="335">
        <f t="shared" si="24"/>
        <v>0</v>
      </c>
      <c r="BC28" s="336">
        <f t="shared" si="24"/>
        <v>0</v>
      </c>
      <c r="BD28" s="336">
        <f t="shared" si="24"/>
        <v>0</v>
      </c>
      <c r="BE28" s="336">
        <f t="shared" si="24"/>
        <v>0</v>
      </c>
      <c r="BF28" s="336">
        <f t="shared" si="24"/>
        <v>0</v>
      </c>
      <c r="BG28" s="336">
        <f t="shared" si="24"/>
        <v>0</v>
      </c>
      <c r="BH28" s="336">
        <f t="shared" si="24"/>
        <v>0</v>
      </c>
      <c r="BI28" s="336">
        <f t="shared" si="24"/>
        <v>0</v>
      </c>
      <c r="BJ28" s="336">
        <f t="shared" si="24"/>
        <v>0</v>
      </c>
      <c r="BK28" s="336">
        <f t="shared" si="24"/>
        <v>0</v>
      </c>
      <c r="BL28" s="336">
        <f t="shared" si="24"/>
        <v>0</v>
      </c>
      <c r="BM28" s="337">
        <f t="shared" si="24"/>
        <v>0</v>
      </c>
      <c r="BN28" s="335">
        <f t="shared" si="25"/>
        <v>0</v>
      </c>
      <c r="BO28" s="336">
        <f t="shared" si="25"/>
        <v>0</v>
      </c>
      <c r="BP28" s="336">
        <f t="shared" si="25"/>
        <v>0</v>
      </c>
      <c r="BQ28" s="336">
        <f t="shared" si="25"/>
        <v>0</v>
      </c>
      <c r="BR28" s="336">
        <f t="shared" si="25"/>
        <v>0</v>
      </c>
      <c r="BS28" s="336">
        <f t="shared" si="25"/>
        <v>0</v>
      </c>
      <c r="BT28" s="336">
        <f t="shared" si="25"/>
        <v>0</v>
      </c>
      <c r="BU28" s="336">
        <f t="shared" si="25"/>
        <v>0</v>
      </c>
      <c r="BV28" s="336">
        <f t="shared" si="25"/>
        <v>0</v>
      </c>
      <c r="BW28" s="336">
        <f t="shared" si="25"/>
        <v>0</v>
      </c>
      <c r="BX28" s="336">
        <f t="shared" si="25"/>
        <v>0</v>
      </c>
      <c r="BY28" s="337">
        <f t="shared" si="25"/>
        <v>0</v>
      </c>
      <c r="BZ28" s="335">
        <f t="shared" si="26"/>
        <v>0</v>
      </c>
      <c r="CA28" s="336">
        <f t="shared" si="26"/>
        <v>0</v>
      </c>
      <c r="CB28" s="336">
        <f t="shared" si="26"/>
        <v>0</v>
      </c>
      <c r="CC28" s="336">
        <f t="shared" si="26"/>
        <v>0</v>
      </c>
      <c r="CD28" s="336">
        <f t="shared" si="26"/>
        <v>0</v>
      </c>
      <c r="CE28" s="336">
        <f t="shared" si="26"/>
        <v>0</v>
      </c>
      <c r="CF28" s="336">
        <f t="shared" si="26"/>
        <v>0</v>
      </c>
      <c r="CG28" s="336">
        <f t="shared" si="26"/>
        <v>0</v>
      </c>
      <c r="CH28" s="336">
        <f t="shared" si="26"/>
        <v>0</v>
      </c>
      <c r="CI28" s="336">
        <f t="shared" si="26"/>
        <v>0</v>
      </c>
      <c r="CJ28" s="336">
        <f t="shared" si="26"/>
        <v>0</v>
      </c>
      <c r="CK28" s="337">
        <f t="shared" si="26"/>
        <v>0</v>
      </c>
      <c r="CL28" s="335">
        <f t="shared" si="27"/>
        <v>0</v>
      </c>
      <c r="CM28" s="336">
        <f t="shared" si="27"/>
        <v>0</v>
      </c>
      <c r="CN28" s="336">
        <f t="shared" si="27"/>
        <v>0</v>
      </c>
      <c r="CO28" s="336">
        <f t="shared" si="27"/>
        <v>0</v>
      </c>
      <c r="CP28" s="336">
        <f t="shared" si="27"/>
        <v>0</v>
      </c>
      <c r="CQ28" s="336">
        <f t="shared" si="27"/>
        <v>0</v>
      </c>
      <c r="CR28" s="336">
        <f t="shared" si="27"/>
        <v>0</v>
      </c>
      <c r="CS28" s="336">
        <f t="shared" si="27"/>
        <v>0</v>
      </c>
      <c r="CT28" s="336">
        <f t="shared" si="27"/>
        <v>0</v>
      </c>
      <c r="CU28" s="336">
        <f t="shared" si="27"/>
        <v>0</v>
      </c>
      <c r="CV28" s="336">
        <f t="shared" si="27"/>
        <v>0</v>
      </c>
      <c r="CW28" s="337">
        <f t="shared" si="27"/>
        <v>0</v>
      </c>
      <c r="CX28" s="335">
        <f t="shared" si="28"/>
        <v>0</v>
      </c>
      <c r="CY28" s="336">
        <f t="shared" si="28"/>
        <v>0</v>
      </c>
      <c r="CZ28" s="336">
        <f t="shared" si="28"/>
        <v>0</v>
      </c>
      <c r="DA28" s="336">
        <f t="shared" si="28"/>
        <v>0</v>
      </c>
      <c r="DB28" s="336">
        <f t="shared" si="28"/>
        <v>0</v>
      </c>
      <c r="DC28" s="336">
        <f t="shared" si="28"/>
        <v>0</v>
      </c>
      <c r="DD28" s="336">
        <f t="shared" si="28"/>
        <v>0</v>
      </c>
      <c r="DE28" s="336">
        <f t="shared" si="28"/>
        <v>0</v>
      </c>
      <c r="DF28" s="336">
        <f t="shared" si="28"/>
        <v>0</v>
      </c>
      <c r="DG28" s="336">
        <f t="shared" si="28"/>
        <v>0</v>
      </c>
      <c r="DH28" s="336">
        <f t="shared" si="28"/>
        <v>0</v>
      </c>
      <c r="DI28" s="337">
        <f t="shared" si="28"/>
        <v>0</v>
      </c>
      <c r="DJ28" s="335">
        <f t="shared" si="29"/>
        <v>0</v>
      </c>
      <c r="DK28" s="336">
        <f t="shared" si="29"/>
        <v>0</v>
      </c>
      <c r="DL28" s="336">
        <f t="shared" si="29"/>
        <v>0</v>
      </c>
      <c r="DM28" s="336">
        <f t="shared" si="29"/>
        <v>0</v>
      </c>
      <c r="DN28" s="336">
        <f t="shared" si="29"/>
        <v>0</v>
      </c>
      <c r="DO28" s="336">
        <f t="shared" si="29"/>
        <v>0</v>
      </c>
      <c r="DP28" s="336">
        <f t="shared" si="29"/>
        <v>0</v>
      </c>
      <c r="DQ28" s="336">
        <f t="shared" si="29"/>
        <v>0</v>
      </c>
      <c r="DR28" s="336">
        <f t="shared" si="29"/>
        <v>0</v>
      </c>
      <c r="DS28" s="336">
        <f t="shared" si="29"/>
        <v>0</v>
      </c>
      <c r="DT28" s="336">
        <f t="shared" si="29"/>
        <v>0</v>
      </c>
      <c r="DU28" s="337">
        <f t="shared" si="29"/>
        <v>0</v>
      </c>
      <c r="DV28" s="335">
        <f t="shared" si="30"/>
        <v>0</v>
      </c>
      <c r="DW28" s="336">
        <f t="shared" si="30"/>
        <v>0</v>
      </c>
      <c r="DX28" s="336">
        <f t="shared" si="30"/>
        <v>0</v>
      </c>
      <c r="DY28" s="336">
        <f t="shared" si="30"/>
        <v>0</v>
      </c>
      <c r="DZ28" s="336">
        <f t="shared" si="30"/>
        <v>0</v>
      </c>
      <c r="EA28" s="336">
        <f t="shared" si="30"/>
        <v>0</v>
      </c>
      <c r="EB28" s="336">
        <f t="shared" si="30"/>
        <v>0</v>
      </c>
      <c r="EC28" s="336">
        <f t="shared" si="30"/>
        <v>0</v>
      </c>
      <c r="ED28" s="336">
        <f t="shared" si="30"/>
        <v>0</v>
      </c>
      <c r="EE28" s="336">
        <f t="shared" si="30"/>
        <v>0</v>
      </c>
      <c r="EF28" s="336">
        <f t="shared" si="30"/>
        <v>0</v>
      </c>
      <c r="EG28" s="337">
        <f t="shared" si="30"/>
        <v>0</v>
      </c>
      <c r="EH28" s="335">
        <f t="shared" si="31"/>
        <v>0</v>
      </c>
      <c r="EI28" s="336">
        <f t="shared" si="31"/>
        <v>0</v>
      </c>
      <c r="EJ28" s="336">
        <f t="shared" si="31"/>
        <v>0</v>
      </c>
      <c r="EK28" s="336">
        <f t="shared" si="31"/>
        <v>0</v>
      </c>
      <c r="EL28" s="336">
        <f t="shared" si="31"/>
        <v>0</v>
      </c>
      <c r="EM28" s="336">
        <f t="shared" si="31"/>
        <v>0</v>
      </c>
      <c r="EN28" s="336">
        <f t="shared" si="31"/>
        <v>0</v>
      </c>
      <c r="EO28" s="336">
        <f t="shared" si="31"/>
        <v>0</v>
      </c>
      <c r="EP28" s="336">
        <f t="shared" si="31"/>
        <v>0</v>
      </c>
      <c r="EQ28" s="336">
        <f t="shared" si="31"/>
        <v>0</v>
      </c>
      <c r="ER28" s="336">
        <f t="shared" si="31"/>
        <v>0</v>
      </c>
      <c r="ES28" s="337">
        <f t="shared" si="31"/>
        <v>0</v>
      </c>
      <c r="ET28" s="335">
        <f t="shared" si="32"/>
        <v>0</v>
      </c>
      <c r="EU28" s="336">
        <f t="shared" si="32"/>
        <v>0</v>
      </c>
      <c r="EV28" s="336">
        <f t="shared" si="32"/>
        <v>0</v>
      </c>
      <c r="EW28" s="336">
        <f t="shared" si="32"/>
        <v>0</v>
      </c>
      <c r="EX28" s="336">
        <f t="shared" si="32"/>
        <v>0</v>
      </c>
      <c r="EY28" s="336">
        <f t="shared" si="32"/>
        <v>0</v>
      </c>
      <c r="EZ28" s="336">
        <f t="shared" si="32"/>
        <v>0</v>
      </c>
      <c r="FA28" s="336">
        <f t="shared" si="32"/>
        <v>0</v>
      </c>
      <c r="FB28" s="336">
        <f t="shared" si="32"/>
        <v>0</v>
      </c>
      <c r="FC28" s="336">
        <f t="shared" si="32"/>
        <v>0</v>
      </c>
      <c r="FD28" s="336">
        <f t="shared" si="32"/>
        <v>0</v>
      </c>
      <c r="FE28" s="337">
        <f t="shared" si="32"/>
        <v>0</v>
      </c>
      <c r="FF28" s="335">
        <f t="shared" si="33"/>
        <v>0</v>
      </c>
      <c r="FG28" s="336">
        <f t="shared" si="33"/>
        <v>0</v>
      </c>
      <c r="FH28" s="336">
        <f t="shared" si="33"/>
        <v>0</v>
      </c>
      <c r="FI28" s="336">
        <f t="shared" si="33"/>
        <v>0</v>
      </c>
      <c r="FJ28" s="336">
        <f t="shared" si="33"/>
        <v>0</v>
      </c>
      <c r="FK28" s="336">
        <f t="shared" si="33"/>
        <v>0</v>
      </c>
      <c r="FL28" s="336">
        <f t="shared" si="33"/>
        <v>0</v>
      </c>
      <c r="FM28" s="336">
        <f t="shared" si="33"/>
        <v>0</v>
      </c>
      <c r="FN28" s="336">
        <f t="shared" si="33"/>
        <v>0</v>
      </c>
      <c r="FO28" s="336">
        <f t="shared" si="33"/>
        <v>0</v>
      </c>
      <c r="FP28" s="336">
        <f t="shared" si="33"/>
        <v>0</v>
      </c>
      <c r="FQ28" s="337">
        <f t="shared" si="33"/>
        <v>0</v>
      </c>
    </row>
    <row r="29" spans="1:173" ht="12.75" customHeight="1" x14ac:dyDescent="0.2">
      <c r="A29" s="74" t="str">
        <f t="shared" si="21"/>
        <v xml:space="preserve"> - </v>
      </c>
      <c r="B29" s="112"/>
      <c r="C29" s="171" t="s">
        <v>305</v>
      </c>
      <c r="D29" s="366" t="str">
        <f>IF(ISBLANK(EMISSIONS_4!D29), " ", EMISSIONS_4!D29)</f>
        <v xml:space="preserve"> </v>
      </c>
      <c r="E29" s="366" t="str">
        <f>IF(ISBLANK(EMISSIONS_4!E29), " ", EMISSIONS_4!E29)</f>
        <v xml:space="preserve"> </v>
      </c>
      <c r="F29" s="366" t="str">
        <f>IF(ISBLANK(EMISSIONS_4!F29), " ", EMISSIONS_4!F29)</f>
        <v xml:space="preserve"> </v>
      </c>
      <c r="G29" s="367"/>
      <c r="H29" s="368"/>
      <c r="I29" s="33" t="s">
        <v>299</v>
      </c>
      <c r="J29" s="367"/>
      <c r="K29" s="33">
        <f t="shared" si="22"/>
        <v>1</v>
      </c>
      <c r="L29" s="33">
        <f t="shared" si="23"/>
        <v>0</v>
      </c>
      <c r="M29" s="367">
        <v>0</v>
      </c>
      <c r="N29" s="373">
        <v>0</v>
      </c>
      <c r="O29" s="299"/>
      <c r="P29" s="300"/>
      <c r="Q29" s="73" t="str">
        <f t="shared" si="13"/>
        <v>Enter vessel info</v>
      </c>
      <c r="R29" s="79" t="str">
        <f t="shared" si="14"/>
        <v>Enter vessel info</v>
      </c>
      <c r="S29" s="79" t="str">
        <f t="shared" si="15"/>
        <v>Enter vessel info</v>
      </c>
      <c r="T29" s="79" t="str">
        <f t="shared" si="16"/>
        <v>Enter vessel info</v>
      </c>
      <c r="U29" s="79" t="str">
        <f t="shared" si="17"/>
        <v>Enter vessel info</v>
      </c>
      <c r="V29" s="79" t="str">
        <f t="shared" si="18"/>
        <v>Enter vessel info</v>
      </c>
      <c r="W29" s="79" t="str">
        <f t="shared" si="19"/>
        <v>Enter vessel info</v>
      </c>
      <c r="X29" s="79" t="str">
        <f t="shared" si="20"/>
        <v>Enter vessel info</v>
      </c>
      <c r="Y29" s="78" t="s">
        <v>115</v>
      </c>
      <c r="Z29" s="79" t="s">
        <v>115</v>
      </c>
      <c r="AA29" s="82" t="s">
        <v>115</v>
      </c>
      <c r="AB29" s="76" t="str">
        <f>IF(OR($D29=" ",$E29=" ",$F29=" "),"Enter vessel info",IF(T($H29)&lt;&gt;"","Enter Activity",IF(OR($M29=0,$N29=0),"Enter Run Time",IF((VLOOKUP($F29,'VESSEL FACTORS'!$A$3:$O$5,AB$5,FALSE))="N/A","--",IF($G29=" ",IF(ISERROR(SEARCH("Aux",$E29,1)),($H29*VLOOKUP($F29,'VESSEL FACTORS'!$A$2:$O$5,AB$5,FALSE)*0.0000011023*$M29*$N29*0.82),($H29*VLOOKUP($F29,'VESSEL FACTORS'!$A$2:$O$5,AB$5,FALSE)*0.0000011023*$M29*$N29*1)),IF($G29&lt;21,($H29*VLOOKUP($F29,'VESSEL FACTORS'!$A$2:$O$5,AB$5,FALSE)*0.0000011023*$M29*$N29*VLOOKUP($G29,'VESSEL FACTORS'!$A$16:$L$36,AB$5,FALSE)),($H29*VLOOKUP($F29,'VESSEL FACTORS'!$A$3:$O$5,AB$5,FALSE)*0.0000011023*$M29*$N29*($G29/100))))))))</f>
        <v>Enter vessel info</v>
      </c>
      <c r="AC29" s="76" t="str">
        <f>IF(OR($D29=" ",$E29=" ",$F29=" "),"Enter vessel info",IF(T($H29)&lt;&gt;"","Enter Activity",IF(OR($M29=0,$N29=0),"Enter Run Time",IF((VLOOKUP($F29,'VESSEL FACTORS'!$A$3:$O$5,AC$5,FALSE))="N/A","--",IF($G29=" ",IF(ISERROR(SEARCH("Aux",$E29,1)),($H29*VLOOKUP($F29,'VESSEL FACTORS'!$A$2:$O$5,AC$5,FALSE)*0.0000011023*$M29*$N29*0.82),($H29*VLOOKUP($F29,'VESSEL FACTORS'!$A$2:$O$5,AC$5,FALSE)*0.0000011023*$M29*$N29*1)),IF($G29&lt;21,($H29*VLOOKUP($F29,'VESSEL FACTORS'!$A$2:$O$5,AC$5,FALSE)*0.0000011023*$M29*$N29*VLOOKUP($G29,'VESSEL FACTORS'!$A$16:$L$36,AC$5,FALSE)),($H29*VLOOKUP($F29,'VESSEL FACTORS'!$A$3:$O$5,AC$5,FALSE)*0.0000011023*$M29*$N29*($G29/100))))))))</f>
        <v>Enter vessel info</v>
      </c>
      <c r="AD29" s="76" t="str">
        <f>IF(OR($D29=" ",$E29=" ",$F29=" "),"Enter vessel info",IF(T($H29)&lt;&gt;"","Enter Activity",IF(OR($M29=0,$N29=0),"Enter Run Time",IF((VLOOKUP($F29,'VESSEL FACTORS'!$A$3:$O$5,AD$5,FALSE))="N/A","--",IF($G29=" ",IF(ISERROR(SEARCH("Aux",$E29,1)),($H29*VLOOKUP($F29,'VESSEL FACTORS'!$A$2:$O$5,AD$5,FALSE)*0.0000011023*$M29*$N29*0.82),($H29*VLOOKUP($F29,'VESSEL FACTORS'!$A$2:$O$5,AD$5,FALSE)*0.0000011023*$M29*$N29*1)),IF($G29&lt;21,($H29*VLOOKUP($F29,'VESSEL FACTORS'!$A$2:$O$5,AD$5,FALSE)*0.0000011023*$M29*$N29*VLOOKUP($G29,'VESSEL FACTORS'!$A$16:$L$36,AD$5,FALSE)),($H29*VLOOKUP($F29,'VESSEL FACTORS'!$A$3:$O$5,AD$5,FALSE)*0.0000011023*$M29*$N29*($G29/100))))))))</f>
        <v>Enter vessel info</v>
      </c>
      <c r="AE29" s="76" t="str">
        <f>IF(OR($D29=" ",$E29=" ",$F29=" "),"Enter vessel info",IF(T($H29)&lt;&gt;"","Enter Activity",IF(OR($M29=0,$N29=0),"Enter Run Time",IF((VLOOKUP($F29,'VESSEL FACTORS'!$A$3:$O$5,AE$5,FALSE))="N/A","--",IF($G29=" ",IF(ISERROR(SEARCH("Aux",$E29,1)),($H29*VLOOKUP($F29,'VESSEL FACTORS'!$A$2:$O$5,AE$5,FALSE)*0.0000011023*$M29*$N29*0.82),($H29*VLOOKUP($F29,'VESSEL FACTORS'!$A$2:$O$5,AE$5,FALSE)*0.0000011023*$M29*$N29*1)),IF($G29&lt;21,($H29*VLOOKUP($F29,'VESSEL FACTORS'!$A$2:$O$5,AE$5,FALSE)*0.0000011023*$M29*$N29*VLOOKUP($G29,'VESSEL FACTORS'!$A$16:$L$36,AE$5,FALSE)),($H29*VLOOKUP($F29,'VESSEL FACTORS'!$A$3:$O$5,AE$5,FALSE)*0.0000011023*$M29*$N29*($G29/100))))))))</f>
        <v>Enter vessel info</v>
      </c>
      <c r="AF29" s="76" t="str">
        <f>IF(OR($D29=" ",$E29=" ",$F29=" "),"Enter vessel info",IF(T($H29)&lt;&gt;"","Enter Activity",IF(OR($M29=0,$N29=0),"Enter Run Time",IF((VLOOKUP($F29,'VESSEL FACTORS'!$A$3:$O$5,AF$5,FALSE))="N/A","--",IF($G29=" ",IF(ISERROR(SEARCH("Aux",$E29,1)),($H29*VLOOKUP($F29,'VESSEL FACTORS'!$A$2:$O$5,AF$5,FALSE)*0.0000011023*$M29*$N29*0.82),($H29*VLOOKUP($F29,'VESSEL FACTORS'!$A$2:$O$5,AF$5,FALSE)*0.0000011023*$M29*$N29*1)),IF($G29&lt;21,($H29*VLOOKUP($F29,'VESSEL FACTORS'!$A$2:$O$5,AF$5,FALSE)*0.0000011023*$M29*$N29*VLOOKUP($G29,'VESSEL FACTORS'!$A$16:$L$36,AF$5,FALSE)),($H29*VLOOKUP($F29,'VESSEL FACTORS'!$A$3:$O$5,AF$5,FALSE)*0.0000011023*$M29*$N29*($G29/100))))))))</f>
        <v>Enter vessel info</v>
      </c>
      <c r="AG29" s="76" t="str">
        <f>IF(OR($D29=" ",$E29=" ",$F29=" "),"Enter vessel info",IF(T($H29)&lt;&gt;"","Enter Activity",IF(OR($M29=0,$N29=0),"Enter Run Time",IF((VLOOKUP($F29,'VESSEL FACTORS'!$A$3:$O$5,AG$5,FALSE))="N/A","--",IF($G29=" ",IF(ISERROR(SEARCH("Aux",$E29,1)),($H29*VLOOKUP($F29,'VESSEL FACTORS'!$A$2:$O$5,AG$5,FALSE)*0.0000011023*$M29*$N29*0.82),($H29*VLOOKUP($F29,'VESSEL FACTORS'!$A$2:$O$5,AG$5,FALSE)*0.0000011023*$M29*$N29*1)),IF($G29&lt;21,($H29*VLOOKUP($F29,'VESSEL FACTORS'!$A$2:$O$5,AG$5,FALSE)*0.0000011023*$M29*$N29*VLOOKUP($G29,'VESSEL FACTORS'!$A$16:$L$36,AG$5,FALSE)),($H29*VLOOKUP($F29,'VESSEL FACTORS'!$A$3:$O$5,AG$5,FALSE)*0.0000011023*$M29*$N29*($G29/100))))))))</f>
        <v>Enter vessel info</v>
      </c>
      <c r="AH29" s="76" t="str">
        <f>IF(OR($D29=" ",$E29=" ",$F29=" "),"Enter vessel info",IF(T($H29)&lt;&gt;"","Enter Activity",IF(OR($M29=0,$N29=0),"Enter Run Time",IF((VLOOKUP($F29,'VESSEL FACTORS'!$A$3:$O$5,AH$5,FALSE))="N/A","--",IF($G29=" ",IF(ISERROR(SEARCH("Aux",$E29,1)),($H29*VLOOKUP($F29,'VESSEL FACTORS'!$A$2:$O$5,AH$5,FALSE)*0.0000011023*$M29*$N29*0.82),($H29*VLOOKUP($F29,'VESSEL FACTORS'!$A$2:$O$5,AH$5,FALSE)*0.0000011023*$M29*$N29*1)),IF($G29&lt;21,($H29*VLOOKUP($F29,'VESSEL FACTORS'!$A$2:$O$5,AH$5,FALSE)*0.0000011023*$M29*$N29*VLOOKUP($G29,'VESSEL FACTORS'!$A$16:$L$36,AH$5,FALSE)),($H29*VLOOKUP($F29,'VESSEL FACTORS'!$A$3:$O$5,AH$5,FALSE)*0.0000011023*$M29*$N29*($G29/100))))))))</f>
        <v>Enter vessel info</v>
      </c>
      <c r="AI29" s="76" t="str">
        <f>IF(OR($D29=" ",$E29=" ",$F29=" "),"Enter vessel info",IF(T($H29)&lt;&gt;"","Enter Activity",IF(OR($M29=0,$N29=0),"Enter Run Time",IF((VLOOKUP($F29,'VESSEL FACTORS'!$A$3:$O$5,AI$5,FALSE))="N/A","--",IF($G29=" ",IF(ISERROR(SEARCH("Aux",$E29,1)),($H29*VLOOKUP($F29,'VESSEL FACTORS'!$A$2:$O$5,AI$5,FALSE)*0.0000011023*$M29*$N29*0.82),($H29*VLOOKUP($F29,'VESSEL FACTORS'!$A$2:$O$5,AI$5,FALSE)*0.0000011023*$M29*$N29*1)),IF($G29&lt;21,($H29*VLOOKUP($F29,'VESSEL FACTORS'!$A$2:$O$5,AI$5,FALSE)*0.0000011023*$M29*$N29*VLOOKUP($G29,'VESSEL FACTORS'!$A$16:$L$36,AI$5,FALSE)),($H29*VLOOKUP($F29,'VESSEL FACTORS'!$A$3:$O$5,AI$5,FALSE)*0.0000011023*$M29*$N29*($G29/100))))))))</f>
        <v>Enter vessel info</v>
      </c>
      <c r="AJ29" s="76" t="str">
        <f>IF(OR($D29=" ",$E29=" ",$F29=" "),"Enter vessel info",IF(T($H29)&lt;&gt;"","Enter Activity",IF(OR($M29=0,$N29=0),"Enter Run Time",IF((VLOOKUP($F29,'VESSEL FACTORS'!$A$3:$O$5,AJ$5,FALSE))="N/A","--",IF($G29=" ",IF(ISERROR(SEARCH("Aux",$E29,1)),($H29*VLOOKUP($F29,'VESSEL FACTORS'!$A$2:$O$5,AJ$5,FALSE)*0.0000011023*$M29*$N29*0.82),($H29*VLOOKUP($F29,'VESSEL FACTORS'!$A$2:$O$5,AJ$5,FALSE)*0.0000011023*$M29*$N29*1)),IF($G29&lt;21,($H29*VLOOKUP($F29,'VESSEL FACTORS'!$A$2:$O$5,AJ$5,FALSE)*0.0000011023*$M29*$N29*VLOOKUP($G29,'VESSEL FACTORS'!$A$16:$L$36,AJ$5,FALSE)),($H29*VLOOKUP($F29,'VESSEL FACTORS'!$A$3:$O$5,AJ$5,FALSE)*0.0000011023*$M29*$N29*($G29/100))))))))</f>
        <v>Enter vessel info</v>
      </c>
      <c r="AK29" s="76" t="str">
        <f>IF(OR($D29=" ",$E29=" ",$F29=" "),"Enter vessel info",IF(T($H29)&lt;&gt;"","Enter Activity",IF(OR($M29=0,$N29=0),"Enter Run Time",IF((VLOOKUP($F29,'VESSEL FACTORS'!$A$3:$O$5,AK$5,FALSE))="N/A","--",IF($G29=" ",IF(ISERROR(SEARCH("Aux",$E29,1)),($H29*VLOOKUP($F29,'VESSEL FACTORS'!$A$2:$O$5,AK$5,FALSE)*0.0000011023*$M29*$N29*0.82),($H29*VLOOKUP($F29,'VESSEL FACTORS'!$A$2:$O$5,AK$5,FALSE)*0.0000011023*$M29*$N29*1)),IF($G29&lt;21,($H29*VLOOKUP($F29,'VESSEL FACTORS'!$A$2:$O$5,AK$5,FALSE)*0.0000011023*$M29*$N29*VLOOKUP($G29,'VESSEL FACTORS'!$A$16:$L$36,AK$5,FALSE)),($H29*VLOOKUP($F29,'VESSEL FACTORS'!$A$3:$O$5,AK$5,FALSE)*0.0000011023*$M29*$N29*($G29/100))))))))</f>
        <v>Enter vessel info</v>
      </c>
      <c r="AL29" s="67" t="str">
        <f>IF(OR($D29=" ",$E29=" ",$F29=" "),"Enter vessel info",IF(T($H29)&lt;&gt;"","Enter Activity",IF(OR($M29=0,$N29=0),"Enter Run Time",IF((VLOOKUP($F29,'VESSEL FACTORS'!$A$3:$O$5,AL$5,FALSE))="N/A","--",IF($G29=" ",IF(ISERROR(SEARCH("Aux",$E29,1)),($H29*VLOOKUP($F29,'VESSEL FACTORS'!$A$2:$O$5,AL$5,FALSE)*0.0000011023*$M29*$N29*0.82),($H29*VLOOKUP($F29,'VESSEL FACTORS'!$A$2:$O$5,AL$5,FALSE)*0.0000011023*$M29*$N29*1)),IF($G29&lt;21,($H29*VLOOKUP($F29,'VESSEL FACTORS'!$A$2:$O$5,AL$5,FALSE)*0.0000011023*$M29*$N29*VLOOKUP($G29,'VESSEL FACTORS'!$A$16:$L$36,AL$5,FALSE)),($H29*VLOOKUP($F29,'VESSEL FACTORS'!$A$3:$O$5,AL$5,FALSE)*0.0000011023*$M29*$N29*($G29/100))))))))</f>
        <v>Enter vessel info</v>
      </c>
      <c r="AM29" s="315"/>
      <c r="AO29" s="74">
        <f>MONTH(EMISSIONS_1!P29)-MONTH(EMISSIONS_1!O29)+1</f>
        <v>1</v>
      </c>
      <c r="AP29" s="335">
        <f t="shared" si="12"/>
        <v>0</v>
      </c>
      <c r="AQ29" s="336">
        <f t="shared" si="34"/>
        <v>0</v>
      </c>
      <c r="AR29" s="336">
        <f t="shared" si="34"/>
        <v>0</v>
      </c>
      <c r="AS29" s="336">
        <f t="shared" si="34"/>
        <v>0</v>
      </c>
      <c r="AT29" s="336">
        <f t="shared" si="34"/>
        <v>0</v>
      </c>
      <c r="AU29" s="336">
        <f t="shared" si="34"/>
        <v>0</v>
      </c>
      <c r="AV29" s="336">
        <f t="shared" si="34"/>
        <v>0</v>
      </c>
      <c r="AW29" s="336">
        <f t="shared" si="34"/>
        <v>0</v>
      </c>
      <c r="AX29" s="336">
        <f t="shared" si="34"/>
        <v>0</v>
      </c>
      <c r="AY29" s="336">
        <f t="shared" si="34"/>
        <v>0</v>
      </c>
      <c r="AZ29" s="336">
        <f t="shared" si="34"/>
        <v>0</v>
      </c>
      <c r="BA29" s="337">
        <f t="shared" si="34"/>
        <v>0</v>
      </c>
      <c r="BB29" s="335">
        <f t="shared" si="24"/>
        <v>0</v>
      </c>
      <c r="BC29" s="336">
        <f t="shared" si="24"/>
        <v>0</v>
      </c>
      <c r="BD29" s="336">
        <f t="shared" si="24"/>
        <v>0</v>
      </c>
      <c r="BE29" s="336">
        <f t="shared" si="24"/>
        <v>0</v>
      </c>
      <c r="BF29" s="336">
        <f t="shared" si="24"/>
        <v>0</v>
      </c>
      <c r="BG29" s="336">
        <f t="shared" si="24"/>
        <v>0</v>
      </c>
      <c r="BH29" s="336">
        <f t="shared" si="24"/>
        <v>0</v>
      </c>
      <c r="BI29" s="336">
        <f t="shared" si="24"/>
        <v>0</v>
      </c>
      <c r="BJ29" s="336">
        <f t="shared" si="24"/>
        <v>0</v>
      </c>
      <c r="BK29" s="336">
        <f t="shared" si="24"/>
        <v>0</v>
      </c>
      <c r="BL29" s="336">
        <f t="shared" si="24"/>
        <v>0</v>
      </c>
      <c r="BM29" s="337">
        <f t="shared" si="24"/>
        <v>0</v>
      </c>
      <c r="BN29" s="335">
        <f t="shared" si="25"/>
        <v>0</v>
      </c>
      <c r="BO29" s="336">
        <f t="shared" si="25"/>
        <v>0</v>
      </c>
      <c r="BP29" s="336">
        <f t="shared" si="25"/>
        <v>0</v>
      </c>
      <c r="BQ29" s="336">
        <f t="shared" si="25"/>
        <v>0</v>
      </c>
      <c r="BR29" s="336">
        <f t="shared" si="25"/>
        <v>0</v>
      </c>
      <c r="BS29" s="336">
        <f t="shared" si="25"/>
        <v>0</v>
      </c>
      <c r="BT29" s="336">
        <f t="shared" si="25"/>
        <v>0</v>
      </c>
      <c r="BU29" s="336">
        <f t="shared" si="25"/>
        <v>0</v>
      </c>
      <c r="BV29" s="336">
        <f t="shared" si="25"/>
        <v>0</v>
      </c>
      <c r="BW29" s="336">
        <f t="shared" si="25"/>
        <v>0</v>
      </c>
      <c r="BX29" s="336">
        <f t="shared" si="25"/>
        <v>0</v>
      </c>
      <c r="BY29" s="337">
        <f t="shared" si="25"/>
        <v>0</v>
      </c>
      <c r="BZ29" s="335">
        <f t="shared" si="26"/>
        <v>0</v>
      </c>
      <c r="CA29" s="336">
        <f t="shared" si="26"/>
        <v>0</v>
      </c>
      <c r="CB29" s="336">
        <f t="shared" si="26"/>
        <v>0</v>
      </c>
      <c r="CC29" s="336">
        <f t="shared" si="26"/>
        <v>0</v>
      </c>
      <c r="CD29" s="336">
        <f t="shared" si="26"/>
        <v>0</v>
      </c>
      <c r="CE29" s="336">
        <f t="shared" si="26"/>
        <v>0</v>
      </c>
      <c r="CF29" s="336">
        <f t="shared" si="26"/>
        <v>0</v>
      </c>
      <c r="CG29" s="336">
        <f t="shared" si="26"/>
        <v>0</v>
      </c>
      <c r="CH29" s="336">
        <f t="shared" si="26"/>
        <v>0</v>
      </c>
      <c r="CI29" s="336">
        <f t="shared" si="26"/>
        <v>0</v>
      </c>
      <c r="CJ29" s="336">
        <f t="shared" si="26"/>
        <v>0</v>
      </c>
      <c r="CK29" s="337">
        <f t="shared" si="26"/>
        <v>0</v>
      </c>
      <c r="CL29" s="335">
        <f t="shared" si="27"/>
        <v>0</v>
      </c>
      <c r="CM29" s="336">
        <f t="shared" si="27"/>
        <v>0</v>
      </c>
      <c r="CN29" s="336">
        <f t="shared" si="27"/>
        <v>0</v>
      </c>
      <c r="CO29" s="336">
        <f t="shared" si="27"/>
        <v>0</v>
      </c>
      <c r="CP29" s="336">
        <f t="shared" si="27"/>
        <v>0</v>
      </c>
      <c r="CQ29" s="336">
        <f t="shared" si="27"/>
        <v>0</v>
      </c>
      <c r="CR29" s="336">
        <f t="shared" si="27"/>
        <v>0</v>
      </c>
      <c r="CS29" s="336">
        <f t="shared" si="27"/>
        <v>0</v>
      </c>
      <c r="CT29" s="336">
        <f t="shared" si="27"/>
        <v>0</v>
      </c>
      <c r="CU29" s="336">
        <f t="shared" si="27"/>
        <v>0</v>
      </c>
      <c r="CV29" s="336">
        <f t="shared" si="27"/>
        <v>0</v>
      </c>
      <c r="CW29" s="337">
        <f t="shared" si="27"/>
        <v>0</v>
      </c>
      <c r="CX29" s="335">
        <f t="shared" si="28"/>
        <v>0</v>
      </c>
      <c r="CY29" s="336">
        <f t="shared" si="28"/>
        <v>0</v>
      </c>
      <c r="CZ29" s="336">
        <f t="shared" si="28"/>
        <v>0</v>
      </c>
      <c r="DA29" s="336">
        <f t="shared" si="28"/>
        <v>0</v>
      </c>
      <c r="DB29" s="336">
        <f t="shared" si="28"/>
        <v>0</v>
      </c>
      <c r="DC29" s="336">
        <f t="shared" si="28"/>
        <v>0</v>
      </c>
      <c r="DD29" s="336">
        <f t="shared" si="28"/>
        <v>0</v>
      </c>
      <c r="DE29" s="336">
        <f t="shared" si="28"/>
        <v>0</v>
      </c>
      <c r="DF29" s="336">
        <f t="shared" si="28"/>
        <v>0</v>
      </c>
      <c r="DG29" s="336">
        <f t="shared" si="28"/>
        <v>0</v>
      </c>
      <c r="DH29" s="336">
        <f t="shared" si="28"/>
        <v>0</v>
      </c>
      <c r="DI29" s="337">
        <f t="shared" si="28"/>
        <v>0</v>
      </c>
      <c r="DJ29" s="335">
        <f t="shared" si="29"/>
        <v>0</v>
      </c>
      <c r="DK29" s="336">
        <f t="shared" si="29"/>
        <v>0</v>
      </c>
      <c r="DL29" s="336">
        <f t="shared" si="29"/>
        <v>0</v>
      </c>
      <c r="DM29" s="336">
        <f t="shared" si="29"/>
        <v>0</v>
      </c>
      <c r="DN29" s="336">
        <f t="shared" si="29"/>
        <v>0</v>
      </c>
      <c r="DO29" s="336">
        <f t="shared" si="29"/>
        <v>0</v>
      </c>
      <c r="DP29" s="336">
        <f t="shared" si="29"/>
        <v>0</v>
      </c>
      <c r="DQ29" s="336">
        <f t="shared" si="29"/>
        <v>0</v>
      </c>
      <c r="DR29" s="336">
        <f t="shared" si="29"/>
        <v>0</v>
      </c>
      <c r="DS29" s="336">
        <f t="shared" si="29"/>
        <v>0</v>
      </c>
      <c r="DT29" s="336">
        <f t="shared" si="29"/>
        <v>0</v>
      </c>
      <c r="DU29" s="337">
        <f t="shared" si="29"/>
        <v>0</v>
      </c>
      <c r="DV29" s="335">
        <f t="shared" si="30"/>
        <v>0</v>
      </c>
      <c r="DW29" s="336">
        <f t="shared" si="30"/>
        <v>0</v>
      </c>
      <c r="DX29" s="336">
        <f t="shared" si="30"/>
        <v>0</v>
      </c>
      <c r="DY29" s="336">
        <f t="shared" si="30"/>
        <v>0</v>
      </c>
      <c r="DZ29" s="336">
        <f t="shared" si="30"/>
        <v>0</v>
      </c>
      <c r="EA29" s="336">
        <f t="shared" si="30"/>
        <v>0</v>
      </c>
      <c r="EB29" s="336">
        <f t="shared" si="30"/>
        <v>0</v>
      </c>
      <c r="EC29" s="336">
        <f t="shared" si="30"/>
        <v>0</v>
      </c>
      <c r="ED29" s="336">
        <f t="shared" si="30"/>
        <v>0</v>
      </c>
      <c r="EE29" s="336">
        <f t="shared" si="30"/>
        <v>0</v>
      </c>
      <c r="EF29" s="336">
        <f t="shared" si="30"/>
        <v>0</v>
      </c>
      <c r="EG29" s="337">
        <f t="shared" si="30"/>
        <v>0</v>
      </c>
      <c r="EH29" s="335">
        <f t="shared" si="31"/>
        <v>0</v>
      </c>
      <c r="EI29" s="336">
        <f t="shared" si="31"/>
        <v>0</v>
      </c>
      <c r="EJ29" s="336">
        <f t="shared" si="31"/>
        <v>0</v>
      </c>
      <c r="EK29" s="336">
        <f t="shared" si="31"/>
        <v>0</v>
      </c>
      <c r="EL29" s="336">
        <f t="shared" si="31"/>
        <v>0</v>
      </c>
      <c r="EM29" s="336">
        <f t="shared" si="31"/>
        <v>0</v>
      </c>
      <c r="EN29" s="336">
        <f t="shared" si="31"/>
        <v>0</v>
      </c>
      <c r="EO29" s="336">
        <f t="shared" si="31"/>
        <v>0</v>
      </c>
      <c r="EP29" s="336">
        <f t="shared" si="31"/>
        <v>0</v>
      </c>
      <c r="EQ29" s="336">
        <f t="shared" si="31"/>
        <v>0</v>
      </c>
      <c r="ER29" s="336">
        <f t="shared" si="31"/>
        <v>0</v>
      </c>
      <c r="ES29" s="337">
        <f t="shared" si="31"/>
        <v>0</v>
      </c>
      <c r="ET29" s="335">
        <f t="shared" si="32"/>
        <v>0</v>
      </c>
      <c r="EU29" s="336">
        <f t="shared" si="32"/>
        <v>0</v>
      </c>
      <c r="EV29" s="336">
        <f t="shared" si="32"/>
        <v>0</v>
      </c>
      <c r="EW29" s="336">
        <f t="shared" si="32"/>
        <v>0</v>
      </c>
      <c r="EX29" s="336">
        <f t="shared" si="32"/>
        <v>0</v>
      </c>
      <c r="EY29" s="336">
        <f t="shared" si="32"/>
        <v>0</v>
      </c>
      <c r="EZ29" s="336">
        <f t="shared" si="32"/>
        <v>0</v>
      </c>
      <c r="FA29" s="336">
        <f t="shared" si="32"/>
        <v>0</v>
      </c>
      <c r="FB29" s="336">
        <f t="shared" si="32"/>
        <v>0</v>
      </c>
      <c r="FC29" s="336">
        <f t="shared" si="32"/>
        <v>0</v>
      </c>
      <c r="FD29" s="336">
        <f t="shared" si="32"/>
        <v>0</v>
      </c>
      <c r="FE29" s="337">
        <f t="shared" si="32"/>
        <v>0</v>
      </c>
      <c r="FF29" s="335">
        <f t="shared" si="33"/>
        <v>0</v>
      </c>
      <c r="FG29" s="336">
        <f t="shared" si="33"/>
        <v>0</v>
      </c>
      <c r="FH29" s="336">
        <f t="shared" si="33"/>
        <v>0</v>
      </c>
      <c r="FI29" s="336">
        <f t="shared" si="33"/>
        <v>0</v>
      </c>
      <c r="FJ29" s="336">
        <f t="shared" si="33"/>
        <v>0</v>
      </c>
      <c r="FK29" s="336">
        <f t="shared" si="33"/>
        <v>0</v>
      </c>
      <c r="FL29" s="336">
        <f t="shared" si="33"/>
        <v>0</v>
      </c>
      <c r="FM29" s="336">
        <f t="shared" si="33"/>
        <v>0</v>
      </c>
      <c r="FN29" s="336">
        <f t="shared" si="33"/>
        <v>0</v>
      </c>
      <c r="FO29" s="336">
        <f t="shared" si="33"/>
        <v>0</v>
      </c>
      <c r="FP29" s="336">
        <f t="shared" si="33"/>
        <v>0</v>
      </c>
      <c r="FQ29" s="337">
        <f t="shared" si="33"/>
        <v>0</v>
      </c>
    </row>
    <row r="30" spans="1:173" x14ac:dyDescent="0.2">
      <c r="A30" s="74" t="str">
        <f t="shared" si="21"/>
        <v xml:space="preserve"> - </v>
      </c>
      <c r="B30" s="112"/>
      <c r="C30" s="171" t="s">
        <v>305</v>
      </c>
      <c r="D30" s="366" t="str">
        <f>IF(ISBLANK(EMISSIONS_4!D30), " ", EMISSIONS_4!D30)</f>
        <v xml:space="preserve"> </v>
      </c>
      <c r="E30" s="366" t="str">
        <f>IF(ISBLANK(EMISSIONS_4!E30), " ", EMISSIONS_4!E30)</f>
        <v xml:space="preserve"> </v>
      </c>
      <c r="F30" s="366" t="str">
        <f>IF(ISBLANK(EMISSIONS_4!F30), " ", EMISSIONS_4!F30)</f>
        <v xml:space="preserve"> </v>
      </c>
      <c r="G30" s="367"/>
      <c r="H30" s="368"/>
      <c r="I30" s="33" t="s">
        <v>299</v>
      </c>
      <c r="J30" s="367"/>
      <c r="K30" s="33">
        <f t="shared" si="22"/>
        <v>1</v>
      </c>
      <c r="L30" s="33">
        <f t="shared" si="23"/>
        <v>0</v>
      </c>
      <c r="M30" s="367">
        <v>0</v>
      </c>
      <c r="N30" s="373">
        <v>0</v>
      </c>
      <c r="O30" s="303"/>
      <c r="P30" s="301"/>
      <c r="Q30" s="73" t="str">
        <f t="shared" si="13"/>
        <v>Enter vessel info</v>
      </c>
      <c r="R30" s="79" t="str">
        <f t="shared" si="14"/>
        <v>Enter vessel info</v>
      </c>
      <c r="S30" s="79" t="str">
        <f t="shared" si="15"/>
        <v>Enter vessel info</v>
      </c>
      <c r="T30" s="79" t="str">
        <f t="shared" si="16"/>
        <v>Enter vessel info</v>
      </c>
      <c r="U30" s="79" t="str">
        <f t="shared" si="17"/>
        <v>Enter vessel info</v>
      </c>
      <c r="V30" s="79" t="str">
        <f t="shared" si="18"/>
        <v>Enter vessel info</v>
      </c>
      <c r="W30" s="79" t="str">
        <f t="shared" si="19"/>
        <v>Enter vessel info</v>
      </c>
      <c r="X30" s="79" t="str">
        <f t="shared" si="20"/>
        <v>Enter vessel info</v>
      </c>
      <c r="Y30" s="78" t="s">
        <v>115</v>
      </c>
      <c r="Z30" s="79" t="s">
        <v>115</v>
      </c>
      <c r="AA30" s="82" t="s">
        <v>115</v>
      </c>
      <c r="AB30" s="76" t="str">
        <f>IF(OR($D30=" ",$E30=" ",$F30=" "),"Enter vessel info",IF(T($H30)&lt;&gt;"","Enter Activity",IF(OR($M30=0,$N30=0),"Enter Run Time",IF((VLOOKUP($F30,'VESSEL FACTORS'!$A$3:$O$5,AB$5,FALSE))="N/A","--",IF($G30=" ",IF(ISERROR(SEARCH("Aux",$E30,1)),($H30*VLOOKUP($F30,'VESSEL FACTORS'!$A$2:$O$5,AB$5,FALSE)*0.0000011023*$M30*$N30*0.82),($H30*VLOOKUP($F30,'VESSEL FACTORS'!$A$2:$O$5,AB$5,FALSE)*0.0000011023*$M30*$N30*1)),IF($G30&lt;21,($H30*VLOOKUP($F30,'VESSEL FACTORS'!$A$2:$O$5,AB$5,FALSE)*0.0000011023*$M30*$N30*VLOOKUP($G30,'VESSEL FACTORS'!$A$16:$L$36,AB$5,FALSE)),($H30*VLOOKUP($F30,'VESSEL FACTORS'!$A$3:$O$5,AB$5,FALSE)*0.0000011023*$M30*$N30*($G30/100))))))))</f>
        <v>Enter vessel info</v>
      </c>
      <c r="AC30" s="76" t="str">
        <f>IF(OR($D30=" ",$E30=" ",$F30=" "),"Enter vessel info",IF(T($H30)&lt;&gt;"","Enter Activity",IF(OR($M30=0,$N30=0),"Enter Run Time",IF((VLOOKUP($F30,'VESSEL FACTORS'!$A$3:$O$5,AC$5,FALSE))="N/A","--",IF($G30=" ",IF(ISERROR(SEARCH("Aux",$E30,1)),($H30*VLOOKUP($F30,'VESSEL FACTORS'!$A$2:$O$5,AC$5,FALSE)*0.0000011023*$M30*$N30*0.82),($H30*VLOOKUP($F30,'VESSEL FACTORS'!$A$2:$O$5,AC$5,FALSE)*0.0000011023*$M30*$N30*1)),IF($G30&lt;21,($H30*VLOOKUP($F30,'VESSEL FACTORS'!$A$2:$O$5,AC$5,FALSE)*0.0000011023*$M30*$N30*VLOOKUP($G30,'VESSEL FACTORS'!$A$16:$L$36,AC$5,FALSE)),($H30*VLOOKUP($F30,'VESSEL FACTORS'!$A$3:$O$5,AC$5,FALSE)*0.0000011023*$M30*$N30*($G30/100))))))))</f>
        <v>Enter vessel info</v>
      </c>
      <c r="AD30" s="76" t="str">
        <f>IF(OR($D30=" ",$E30=" ",$F30=" "),"Enter vessel info",IF(T($H30)&lt;&gt;"","Enter Activity",IF(OR($M30=0,$N30=0),"Enter Run Time",IF((VLOOKUP($F30,'VESSEL FACTORS'!$A$3:$O$5,AD$5,FALSE))="N/A","--",IF($G30=" ",IF(ISERROR(SEARCH("Aux",$E30,1)),($H30*VLOOKUP($F30,'VESSEL FACTORS'!$A$2:$O$5,AD$5,FALSE)*0.0000011023*$M30*$N30*0.82),($H30*VLOOKUP($F30,'VESSEL FACTORS'!$A$2:$O$5,AD$5,FALSE)*0.0000011023*$M30*$N30*1)),IF($G30&lt;21,($H30*VLOOKUP($F30,'VESSEL FACTORS'!$A$2:$O$5,AD$5,FALSE)*0.0000011023*$M30*$N30*VLOOKUP($G30,'VESSEL FACTORS'!$A$16:$L$36,AD$5,FALSE)),($H30*VLOOKUP($F30,'VESSEL FACTORS'!$A$3:$O$5,AD$5,FALSE)*0.0000011023*$M30*$N30*($G30/100))))))))</f>
        <v>Enter vessel info</v>
      </c>
      <c r="AE30" s="76" t="str">
        <f>IF(OR($D30=" ",$E30=" ",$F30=" "),"Enter vessel info",IF(T($H30)&lt;&gt;"","Enter Activity",IF(OR($M30=0,$N30=0),"Enter Run Time",IF((VLOOKUP($F30,'VESSEL FACTORS'!$A$3:$O$5,AE$5,FALSE))="N/A","--",IF($G30=" ",IF(ISERROR(SEARCH("Aux",$E30,1)),($H30*VLOOKUP($F30,'VESSEL FACTORS'!$A$2:$O$5,AE$5,FALSE)*0.0000011023*$M30*$N30*0.82),($H30*VLOOKUP($F30,'VESSEL FACTORS'!$A$2:$O$5,AE$5,FALSE)*0.0000011023*$M30*$N30*1)),IF($G30&lt;21,($H30*VLOOKUP($F30,'VESSEL FACTORS'!$A$2:$O$5,AE$5,FALSE)*0.0000011023*$M30*$N30*VLOOKUP($G30,'VESSEL FACTORS'!$A$16:$L$36,AE$5,FALSE)),($H30*VLOOKUP($F30,'VESSEL FACTORS'!$A$3:$O$5,AE$5,FALSE)*0.0000011023*$M30*$N30*($G30/100))))))))</f>
        <v>Enter vessel info</v>
      </c>
      <c r="AF30" s="76" t="str">
        <f>IF(OR($D30=" ",$E30=" ",$F30=" "),"Enter vessel info",IF(T($H30)&lt;&gt;"","Enter Activity",IF(OR($M30=0,$N30=0),"Enter Run Time",IF((VLOOKUP($F30,'VESSEL FACTORS'!$A$3:$O$5,AF$5,FALSE))="N/A","--",IF($G30=" ",IF(ISERROR(SEARCH("Aux",$E30,1)),($H30*VLOOKUP($F30,'VESSEL FACTORS'!$A$2:$O$5,AF$5,FALSE)*0.0000011023*$M30*$N30*0.82),($H30*VLOOKUP($F30,'VESSEL FACTORS'!$A$2:$O$5,AF$5,FALSE)*0.0000011023*$M30*$N30*1)),IF($G30&lt;21,($H30*VLOOKUP($F30,'VESSEL FACTORS'!$A$2:$O$5,AF$5,FALSE)*0.0000011023*$M30*$N30*VLOOKUP($G30,'VESSEL FACTORS'!$A$16:$L$36,AF$5,FALSE)),($H30*VLOOKUP($F30,'VESSEL FACTORS'!$A$3:$O$5,AF$5,FALSE)*0.0000011023*$M30*$N30*($G30/100))))))))</f>
        <v>Enter vessel info</v>
      </c>
      <c r="AG30" s="76" t="str">
        <f>IF(OR($D30=" ",$E30=" ",$F30=" "),"Enter vessel info",IF(T($H30)&lt;&gt;"","Enter Activity",IF(OR($M30=0,$N30=0),"Enter Run Time",IF((VLOOKUP($F30,'VESSEL FACTORS'!$A$3:$O$5,AG$5,FALSE))="N/A","--",IF($G30=" ",IF(ISERROR(SEARCH("Aux",$E30,1)),($H30*VLOOKUP($F30,'VESSEL FACTORS'!$A$2:$O$5,AG$5,FALSE)*0.0000011023*$M30*$N30*0.82),($H30*VLOOKUP($F30,'VESSEL FACTORS'!$A$2:$O$5,AG$5,FALSE)*0.0000011023*$M30*$N30*1)),IF($G30&lt;21,($H30*VLOOKUP($F30,'VESSEL FACTORS'!$A$2:$O$5,AG$5,FALSE)*0.0000011023*$M30*$N30*VLOOKUP($G30,'VESSEL FACTORS'!$A$16:$L$36,AG$5,FALSE)),($H30*VLOOKUP($F30,'VESSEL FACTORS'!$A$3:$O$5,AG$5,FALSE)*0.0000011023*$M30*$N30*($G30/100))))))))</f>
        <v>Enter vessel info</v>
      </c>
      <c r="AH30" s="76" t="str">
        <f>IF(OR($D30=" ",$E30=" ",$F30=" "),"Enter vessel info",IF(T($H30)&lt;&gt;"","Enter Activity",IF(OR($M30=0,$N30=0),"Enter Run Time",IF((VLOOKUP($F30,'VESSEL FACTORS'!$A$3:$O$5,AH$5,FALSE))="N/A","--",IF($G30=" ",IF(ISERROR(SEARCH("Aux",$E30,1)),($H30*VLOOKUP($F30,'VESSEL FACTORS'!$A$2:$O$5,AH$5,FALSE)*0.0000011023*$M30*$N30*0.82),($H30*VLOOKUP($F30,'VESSEL FACTORS'!$A$2:$O$5,AH$5,FALSE)*0.0000011023*$M30*$N30*1)),IF($G30&lt;21,($H30*VLOOKUP($F30,'VESSEL FACTORS'!$A$2:$O$5,AH$5,FALSE)*0.0000011023*$M30*$N30*VLOOKUP($G30,'VESSEL FACTORS'!$A$16:$L$36,AH$5,FALSE)),($H30*VLOOKUP($F30,'VESSEL FACTORS'!$A$3:$O$5,AH$5,FALSE)*0.0000011023*$M30*$N30*($G30/100))))))))</f>
        <v>Enter vessel info</v>
      </c>
      <c r="AI30" s="76" t="str">
        <f>IF(OR($D30=" ",$E30=" ",$F30=" "),"Enter vessel info",IF(T($H30)&lt;&gt;"","Enter Activity",IF(OR($M30=0,$N30=0),"Enter Run Time",IF((VLOOKUP($F30,'VESSEL FACTORS'!$A$3:$O$5,AI$5,FALSE))="N/A","--",IF($G30=" ",IF(ISERROR(SEARCH("Aux",$E30,1)),($H30*VLOOKUP($F30,'VESSEL FACTORS'!$A$2:$O$5,AI$5,FALSE)*0.0000011023*$M30*$N30*0.82),($H30*VLOOKUP($F30,'VESSEL FACTORS'!$A$2:$O$5,AI$5,FALSE)*0.0000011023*$M30*$N30*1)),IF($G30&lt;21,($H30*VLOOKUP($F30,'VESSEL FACTORS'!$A$2:$O$5,AI$5,FALSE)*0.0000011023*$M30*$N30*VLOOKUP($G30,'VESSEL FACTORS'!$A$16:$L$36,AI$5,FALSE)),($H30*VLOOKUP($F30,'VESSEL FACTORS'!$A$3:$O$5,AI$5,FALSE)*0.0000011023*$M30*$N30*($G30/100))))))))</f>
        <v>Enter vessel info</v>
      </c>
      <c r="AJ30" s="76" t="str">
        <f>IF(OR($D30=" ",$E30=" ",$F30=" "),"Enter vessel info",IF(T($H30)&lt;&gt;"","Enter Activity",IF(OR($M30=0,$N30=0),"Enter Run Time",IF((VLOOKUP($F30,'VESSEL FACTORS'!$A$3:$O$5,AJ$5,FALSE))="N/A","--",IF($G30=" ",IF(ISERROR(SEARCH("Aux",$E30,1)),($H30*VLOOKUP($F30,'VESSEL FACTORS'!$A$2:$O$5,AJ$5,FALSE)*0.0000011023*$M30*$N30*0.82),($H30*VLOOKUP($F30,'VESSEL FACTORS'!$A$2:$O$5,AJ$5,FALSE)*0.0000011023*$M30*$N30*1)),IF($G30&lt;21,($H30*VLOOKUP($F30,'VESSEL FACTORS'!$A$2:$O$5,AJ$5,FALSE)*0.0000011023*$M30*$N30*VLOOKUP($G30,'VESSEL FACTORS'!$A$16:$L$36,AJ$5,FALSE)),($H30*VLOOKUP($F30,'VESSEL FACTORS'!$A$3:$O$5,AJ$5,FALSE)*0.0000011023*$M30*$N30*($G30/100))))))))</f>
        <v>Enter vessel info</v>
      </c>
      <c r="AK30" s="76" t="str">
        <f>IF(OR($D30=" ",$E30=" ",$F30=" "),"Enter vessel info",IF(T($H30)&lt;&gt;"","Enter Activity",IF(OR($M30=0,$N30=0),"Enter Run Time",IF((VLOOKUP($F30,'VESSEL FACTORS'!$A$3:$O$5,AK$5,FALSE))="N/A","--",IF($G30=" ",IF(ISERROR(SEARCH("Aux",$E30,1)),($H30*VLOOKUP($F30,'VESSEL FACTORS'!$A$2:$O$5,AK$5,FALSE)*0.0000011023*$M30*$N30*0.82),($H30*VLOOKUP($F30,'VESSEL FACTORS'!$A$2:$O$5,AK$5,FALSE)*0.0000011023*$M30*$N30*1)),IF($G30&lt;21,($H30*VLOOKUP($F30,'VESSEL FACTORS'!$A$2:$O$5,AK$5,FALSE)*0.0000011023*$M30*$N30*VLOOKUP($G30,'VESSEL FACTORS'!$A$16:$L$36,AK$5,FALSE)),($H30*VLOOKUP($F30,'VESSEL FACTORS'!$A$3:$O$5,AK$5,FALSE)*0.0000011023*$M30*$N30*($G30/100))))))))</f>
        <v>Enter vessel info</v>
      </c>
      <c r="AL30" s="67" t="str">
        <f>IF(OR($D30=" ",$E30=" ",$F30=" "),"Enter vessel info",IF(T($H30)&lt;&gt;"","Enter Activity",IF(OR($M30=0,$N30=0),"Enter Run Time",IF((VLOOKUP($F30,'VESSEL FACTORS'!$A$3:$O$5,AL$5,FALSE))="N/A","--",IF($G30=" ",IF(ISERROR(SEARCH("Aux",$E30,1)),($H30*VLOOKUP($F30,'VESSEL FACTORS'!$A$2:$O$5,AL$5,FALSE)*0.0000011023*$M30*$N30*0.82),($H30*VLOOKUP($F30,'VESSEL FACTORS'!$A$2:$O$5,AL$5,FALSE)*0.0000011023*$M30*$N30*1)),IF($G30&lt;21,($H30*VLOOKUP($F30,'VESSEL FACTORS'!$A$2:$O$5,AL$5,FALSE)*0.0000011023*$M30*$N30*VLOOKUP($G30,'VESSEL FACTORS'!$A$16:$L$36,AL$5,FALSE)),($H30*VLOOKUP($F30,'VESSEL FACTORS'!$A$3:$O$5,AL$5,FALSE)*0.0000011023*$M30*$N30*($G30/100))))))))</f>
        <v>Enter vessel info</v>
      </c>
      <c r="AM30" s="74"/>
      <c r="AO30" s="74">
        <f>MONTH(EMISSIONS_1!P30)-MONTH(EMISSIONS_1!O30)+1</f>
        <v>1</v>
      </c>
      <c r="AP30" s="335">
        <f t="shared" si="12"/>
        <v>0</v>
      </c>
      <c r="AQ30" s="336">
        <f t="shared" si="34"/>
        <v>0</v>
      </c>
      <c r="AR30" s="336">
        <f t="shared" si="34"/>
        <v>0</v>
      </c>
      <c r="AS30" s="336">
        <f t="shared" si="34"/>
        <v>0</v>
      </c>
      <c r="AT30" s="336">
        <f t="shared" si="34"/>
        <v>0</v>
      </c>
      <c r="AU30" s="336">
        <f t="shared" si="34"/>
        <v>0</v>
      </c>
      <c r="AV30" s="336">
        <f t="shared" si="34"/>
        <v>0</v>
      </c>
      <c r="AW30" s="336">
        <f t="shared" si="34"/>
        <v>0</v>
      </c>
      <c r="AX30" s="336">
        <f t="shared" si="34"/>
        <v>0</v>
      </c>
      <c r="AY30" s="336">
        <f t="shared" si="34"/>
        <v>0</v>
      </c>
      <c r="AZ30" s="336">
        <f t="shared" si="34"/>
        <v>0</v>
      </c>
      <c r="BA30" s="337">
        <f t="shared" si="34"/>
        <v>0</v>
      </c>
      <c r="BB30" s="335">
        <f t="shared" si="24"/>
        <v>0</v>
      </c>
      <c r="BC30" s="336">
        <f t="shared" si="24"/>
        <v>0</v>
      </c>
      <c r="BD30" s="336">
        <f t="shared" si="24"/>
        <v>0</v>
      </c>
      <c r="BE30" s="336">
        <f t="shared" si="24"/>
        <v>0</v>
      </c>
      <c r="BF30" s="336">
        <f t="shared" si="24"/>
        <v>0</v>
      </c>
      <c r="BG30" s="336">
        <f t="shared" si="24"/>
        <v>0</v>
      </c>
      <c r="BH30" s="336">
        <f t="shared" si="24"/>
        <v>0</v>
      </c>
      <c r="BI30" s="336">
        <f t="shared" si="24"/>
        <v>0</v>
      </c>
      <c r="BJ30" s="336">
        <f t="shared" si="24"/>
        <v>0</v>
      </c>
      <c r="BK30" s="336">
        <f t="shared" si="24"/>
        <v>0</v>
      </c>
      <c r="BL30" s="336">
        <f t="shared" si="24"/>
        <v>0</v>
      </c>
      <c r="BM30" s="337">
        <f t="shared" si="24"/>
        <v>0</v>
      </c>
      <c r="BN30" s="335">
        <f t="shared" si="25"/>
        <v>0</v>
      </c>
      <c r="BO30" s="336">
        <f t="shared" si="25"/>
        <v>0</v>
      </c>
      <c r="BP30" s="336">
        <f t="shared" si="25"/>
        <v>0</v>
      </c>
      <c r="BQ30" s="336">
        <f t="shared" si="25"/>
        <v>0</v>
      </c>
      <c r="BR30" s="336">
        <f t="shared" si="25"/>
        <v>0</v>
      </c>
      <c r="BS30" s="336">
        <f t="shared" si="25"/>
        <v>0</v>
      </c>
      <c r="BT30" s="336">
        <f t="shared" si="25"/>
        <v>0</v>
      </c>
      <c r="BU30" s="336">
        <f t="shared" si="25"/>
        <v>0</v>
      </c>
      <c r="BV30" s="336">
        <f t="shared" si="25"/>
        <v>0</v>
      </c>
      <c r="BW30" s="336">
        <f t="shared" si="25"/>
        <v>0</v>
      </c>
      <c r="BX30" s="336">
        <f t="shared" si="25"/>
        <v>0</v>
      </c>
      <c r="BY30" s="337">
        <f t="shared" si="25"/>
        <v>0</v>
      </c>
      <c r="BZ30" s="335">
        <f t="shared" si="26"/>
        <v>0</v>
      </c>
      <c r="CA30" s="336">
        <f t="shared" si="26"/>
        <v>0</v>
      </c>
      <c r="CB30" s="336">
        <f t="shared" si="26"/>
        <v>0</v>
      </c>
      <c r="CC30" s="336">
        <f t="shared" si="26"/>
        <v>0</v>
      </c>
      <c r="CD30" s="336">
        <f t="shared" si="26"/>
        <v>0</v>
      </c>
      <c r="CE30" s="336">
        <f t="shared" si="26"/>
        <v>0</v>
      </c>
      <c r="CF30" s="336">
        <f t="shared" si="26"/>
        <v>0</v>
      </c>
      <c r="CG30" s="336">
        <f t="shared" si="26"/>
        <v>0</v>
      </c>
      <c r="CH30" s="336">
        <f t="shared" si="26"/>
        <v>0</v>
      </c>
      <c r="CI30" s="336">
        <f t="shared" si="26"/>
        <v>0</v>
      </c>
      <c r="CJ30" s="336">
        <f t="shared" si="26"/>
        <v>0</v>
      </c>
      <c r="CK30" s="337">
        <f t="shared" si="26"/>
        <v>0</v>
      </c>
      <c r="CL30" s="335">
        <f t="shared" si="27"/>
        <v>0</v>
      </c>
      <c r="CM30" s="336">
        <f t="shared" si="27"/>
        <v>0</v>
      </c>
      <c r="CN30" s="336">
        <f t="shared" si="27"/>
        <v>0</v>
      </c>
      <c r="CO30" s="336">
        <f t="shared" si="27"/>
        <v>0</v>
      </c>
      <c r="CP30" s="336">
        <f t="shared" si="27"/>
        <v>0</v>
      </c>
      <c r="CQ30" s="336">
        <f t="shared" si="27"/>
        <v>0</v>
      </c>
      <c r="CR30" s="336">
        <f t="shared" si="27"/>
        <v>0</v>
      </c>
      <c r="CS30" s="336">
        <f t="shared" si="27"/>
        <v>0</v>
      </c>
      <c r="CT30" s="336">
        <f t="shared" si="27"/>
        <v>0</v>
      </c>
      <c r="CU30" s="336">
        <f t="shared" si="27"/>
        <v>0</v>
      </c>
      <c r="CV30" s="336">
        <f t="shared" si="27"/>
        <v>0</v>
      </c>
      <c r="CW30" s="337">
        <f t="shared" si="27"/>
        <v>0</v>
      </c>
      <c r="CX30" s="335">
        <f t="shared" si="28"/>
        <v>0</v>
      </c>
      <c r="CY30" s="336">
        <f t="shared" si="28"/>
        <v>0</v>
      </c>
      <c r="CZ30" s="336">
        <f t="shared" si="28"/>
        <v>0</v>
      </c>
      <c r="DA30" s="336">
        <f t="shared" si="28"/>
        <v>0</v>
      </c>
      <c r="DB30" s="336">
        <f t="shared" si="28"/>
        <v>0</v>
      </c>
      <c r="DC30" s="336">
        <f t="shared" si="28"/>
        <v>0</v>
      </c>
      <c r="DD30" s="336">
        <f t="shared" si="28"/>
        <v>0</v>
      </c>
      <c r="DE30" s="336">
        <f t="shared" si="28"/>
        <v>0</v>
      </c>
      <c r="DF30" s="336">
        <f t="shared" si="28"/>
        <v>0</v>
      </c>
      <c r="DG30" s="336">
        <f t="shared" si="28"/>
        <v>0</v>
      </c>
      <c r="DH30" s="336">
        <f t="shared" si="28"/>
        <v>0</v>
      </c>
      <c r="DI30" s="337">
        <f t="shared" si="28"/>
        <v>0</v>
      </c>
      <c r="DJ30" s="335">
        <f t="shared" si="29"/>
        <v>0</v>
      </c>
      <c r="DK30" s="336">
        <f t="shared" si="29"/>
        <v>0</v>
      </c>
      <c r="DL30" s="336">
        <f t="shared" si="29"/>
        <v>0</v>
      </c>
      <c r="DM30" s="336">
        <f t="shared" si="29"/>
        <v>0</v>
      </c>
      <c r="DN30" s="336">
        <f t="shared" si="29"/>
        <v>0</v>
      </c>
      <c r="DO30" s="336">
        <f t="shared" si="29"/>
        <v>0</v>
      </c>
      <c r="DP30" s="336">
        <f t="shared" si="29"/>
        <v>0</v>
      </c>
      <c r="DQ30" s="336">
        <f t="shared" si="29"/>
        <v>0</v>
      </c>
      <c r="DR30" s="336">
        <f t="shared" si="29"/>
        <v>0</v>
      </c>
      <c r="DS30" s="336">
        <f t="shared" si="29"/>
        <v>0</v>
      </c>
      <c r="DT30" s="336">
        <f t="shared" si="29"/>
        <v>0</v>
      </c>
      <c r="DU30" s="337">
        <f t="shared" si="29"/>
        <v>0</v>
      </c>
      <c r="DV30" s="335">
        <f t="shared" si="30"/>
        <v>0</v>
      </c>
      <c r="DW30" s="336">
        <f t="shared" si="30"/>
        <v>0</v>
      </c>
      <c r="DX30" s="336">
        <f t="shared" si="30"/>
        <v>0</v>
      </c>
      <c r="DY30" s="336">
        <f t="shared" si="30"/>
        <v>0</v>
      </c>
      <c r="DZ30" s="336">
        <f t="shared" si="30"/>
        <v>0</v>
      </c>
      <c r="EA30" s="336">
        <f t="shared" si="30"/>
        <v>0</v>
      </c>
      <c r="EB30" s="336">
        <f t="shared" si="30"/>
        <v>0</v>
      </c>
      <c r="EC30" s="336">
        <f t="shared" si="30"/>
        <v>0</v>
      </c>
      <c r="ED30" s="336">
        <f t="shared" si="30"/>
        <v>0</v>
      </c>
      <c r="EE30" s="336">
        <f t="shared" si="30"/>
        <v>0</v>
      </c>
      <c r="EF30" s="336">
        <f t="shared" si="30"/>
        <v>0</v>
      </c>
      <c r="EG30" s="337">
        <f t="shared" si="30"/>
        <v>0</v>
      </c>
      <c r="EH30" s="335">
        <f t="shared" si="31"/>
        <v>0</v>
      </c>
      <c r="EI30" s="336">
        <f t="shared" si="31"/>
        <v>0</v>
      </c>
      <c r="EJ30" s="336">
        <f t="shared" si="31"/>
        <v>0</v>
      </c>
      <c r="EK30" s="336">
        <f t="shared" si="31"/>
        <v>0</v>
      </c>
      <c r="EL30" s="336">
        <f t="shared" si="31"/>
        <v>0</v>
      </c>
      <c r="EM30" s="336">
        <f t="shared" si="31"/>
        <v>0</v>
      </c>
      <c r="EN30" s="336">
        <f t="shared" si="31"/>
        <v>0</v>
      </c>
      <c r="EO30" s="336">
        <f t="shared" si="31"/>
        <v>0</v>
      </c>
      <c r="EP30" s="336">
        <f t="shared" si="31"/>
        <v>0</v>
      </c>
      <c r="EQ30" s="336">
        <f t="shared" si="31"/>
        <v>0</v>
      </c>
      <c r="ER30" s="336">
        <f t="shared" si="31"/>
        <v>0</v>
      </c>
      <c r="ES30" s="337">
        <f t="shared" si="31"/>
        <v>0</v>
      </c>
      <c r="ET30" s="335">
        <f t="shared" si="32"/>
        <v>0</v>
      </c>
      <c r="EU30" s="336">
        <f t="shared" si="32"/>
        <v>0</v>
      </c>
      <c r="EV30" s="336">
        <f t="shared" si="32"/>
        <v>0</v>
      </c>
      <c r="EW30" s="336">
        <f t="shared" si="32"/>
        <v>0</v>
      </c>
      <c r="EX30" s="336">
        <f t="shared" si="32"/>
        <v>0</v>
      </c>
      <c r="EY30" s="336">
        <f t="shared" si="32"/>
        <v>0</v>
      </c>
      <c r="EZ30" s="336">
        <f t="shared" si="32"/>
        <v>0</v>
      </c>
      <c r="FA30" s="336">
        <f t="shared" si="32"/>
        <v>0</v>
      </c>
      <c r="FB30" s="336">
        <f t="shared" si="32"/>
        <v>0</v>
      </c>
      <c r="FC30" s="336">
        <f t="shared" si="32"/>
        <v>0</v>
      </c>
      <c r="FD30" s="336">
        <f t="shared" si="32"/>
        <v>0</v>
      </c>
      <c r="FE30" s="337">
        <f t="shared" si="32"/>
        <v>0</v>
      </c>
      <c r="FF30" s="335">
        <f t="shared" si="33"/>
        <v>0</v>
      </c>
      <c r="FG30" s="336">
        <f t="shared" si="33"/>
        <v>0</v>
      </c>
      <c r="FH30" s="336">
        <f t="shared" si="33"/>
        <v>0</v>
      </c>
      <c r="FI30" s="336">
        <f t="shared" si="33"/>
        <v>0</v>
      </c>
      <c r="FJ30" s="336">
        <f t="shared" si="33"/>
        <v>0</v>
      </c>
      <c r="FK30" s="336">
        <f t="shared" si="33"/>
        <v>0</v>
      </c>
      <c r="FL30" s="336">
        <f t="shared" si="33"/>
        <v>0</v>
      </c>
      <c r="FM30" s="336">
        <f t="shared" si="33"/>
        <v>0</v>
      </c>
      <c r="FN30" s="336">
        <f t="shared" si="33"/>
        <v>0</v>
      </c>
      <c r="FO30" s="336">
        <f t="shared" si="33"/>
        <v>0</v>
      </c>
      <c r="FP30" s="336">
        <f t="shared" si="33"/>
        <v>0</v>
      </c>
      <c r="FQ30" s="337">
        <f t="shared" si="33"/>
        <v>0</v>
      </c>
    </row>
    <row r="31" spans="1:173" ht="12.75" customHeight="1" x14ac:dyDescent="0.2">
      <c r="A31" s="251"/>
      <c r="B31" s="252"/>
      <c r="C31" s="253"/>
      <c r="D31" s="254"/>
      <c r="E31" s="254"/>
      <c r="F31" s="254"/>
      <c r="G31" s="255"/>
      <c r="H31" s="255"/>
      <c r="I31" s="255"/>
      <c r="J31" s="255"/>
      <c r="K31" s="255"/>
      <c r="L31" s="255"/>
      <c r="M31" s="256"/>
      <c r="N31" s="257"/>
      <c r="O31" s="258"/>
      <c r="P31" s="259"/>
      <c r="Q31" s="266" t="s">
        <v>2</v>
      </c>
      <c r="R31" s="261"/>
      <c r="S31" s="261" t="s">
        <v>2</v>
      </c>
      <c r="T31" s="261"/>
      <c r="U31" s="261"/>
      <c r="V31" s="261"/>
      <c r="W31" s="261"/>
      <c r="X31" s="261"/>
      <c r="Y31" s="260"/>
      <c r="Z31" s="261"/>
      <c r="AA31" s="416"/>
      <c r="AB31" s="260" t="s">
        <v>2</v>
      </c>
      <c r="AC31" s="261"/>
      <c r="AD31" s="261"/>
      <c r="AE31" s="261"/>
      <c r="AF31" s="261"/>
      <c r="AG31" s="262"/>
      <c r="AH31" s="261"/>
      <c r="AI31" s="263"/>
      <c r="AJ31" s="263"/>
      <c r="AK31" s="263"/>
      <c r="AL31" s="264"/>
      <c r="AM31" s="73"/>
      <c r="AP31" s="338"/>
      <c r="AQ31" s="339"/>
      <c r="AR31" s="339"/>
      <c r="AS31" s="339"/>
      <c r="AT31" s="339"/>
      <c r="AU31" s="339"/>
      <c r="AV31" s="339"/>
      <c r="AW31" s="339"/>
      <c r="AX31" s="339"/>
      <c r="AY31" s="339"/>
      <c r="AZ31" s="339"/>
      <c r="BA31" s="340"/>
      <c r="BB31" s="338"/>
      <c r="BC31" s="339"/>
      <c r="BD31" s="339"/>
      <c r="BE31" s="339"/>
      <c r="BF31" s="339"/>
      <c r="BG31" s="339"/>
      <c r="BH31" s="339"/>
      <c r="BI31" s="339"/>
      <c r="BJ31" s="339"/>
      <c r="BK31" s="339"/>
      <c r="BL31" s="339"/>
      <c r="BM31" s="340"/>
      <c r="BN31" s="338"/>
      <c r="BO31" s="339"/>
      <c r="BP31" s="339"/>
      <c r="BQ31" s="339"/>
      <c r="BR31" s="339"/>
      <c r="BS31" s="339"/>
      <c r="BT31" s="339"/>
      <c r="BU31" s="339"/>
      <c r="BV31" s="339"/>
      <c r="BW31" s="339"/>
      <c r="BX31" s="339"/>
      <c r="BY31" s="340"/>
      <c r="BZ31" s="338"/>
      <c r="CA31" s="339"/>
      <c r="CB31" s="339"/>
      <c r="CC31" s="339"/>
      <c r="CD31" s="339"/>
      <c r="CE31" s="339"/>
      <c r="CF31" s="339"/>
      <c r="CG31" s="339"/>
      <c r="CH31" s="339"/>
      <c r="CI31" s="339"/>
      <c r="CJ31" s="339"/>
      <c r="CK31" s="340"/>
      <c r="CL31" s="338"/>
      <c r="CM31" s="339"/>
      <c r="CN31" s="339"/>
      <c r="CO31" s="339"/>
      <c r="CP31" s="339"/>
      <c r="CQ31" s="339"/>
      <c r="CR31" s="339"/>
      <c r="CS31" s="339"/>
      <c r="CT31" s="339"/>
      <c r="CU31" s="339"/>
      <c r="CV31" s="339"/>
      <c r="CW31" s="340"/>
      <c r="CX31" s="338"/>
      <c r="CY31" s="339"/>
      <c r="CZ31" s="339"/>
      <c r="DA31" s="339"/>
      <c r="DB31" s="339"/>
      <c r="DC31" s="339"/>
      <c r="DD31" s="339"/>
      <c r="DE31" s="339"/>
      <c r="DF31" s="339"/>
      <c r="DG31" s="339"/>
      <c r="DH31" s="339"/>
      <c r="DI31" s="340"/>
      <c r="DJ31" s="338"/>
      <c r="DK31" s="339"/>
      <c r="DL31" s="339"/>
      <c r="DM31" s="339"/>
      <c r="DN31" s="339"/>
      <c r="DO31" s="339"/>
      <c r="DP31" s="339"/>
      <c r="DQ31" s="339"/>
      <c r="DR31" s="339"/>
      <c r="DS31" s="339"/>
      <c r="DT31" s="339"/>
      <c r="DU31" s="340"/>
      <c r="DV31" s="338"/>
      <c r="DW31" s="339"/>
      <c r="DX31" s="339"/>
      <c r="DY31" s="339"/>
      <c r="DZ31" s="339"/>
      <c r="EA31" s="339"/>
      <c r="EB31" s="339"/>
      <c r="EC31" s="339"/>
      <c r="ED31" s="339"/>
      <c r="EE31" s="339"/>
      <c r="EF31" s="339"/>
      <c r="EG31" s="340"/>
      <c r="EH31" s="338"/>
      <c r="EI31" s="339"/>
      <c r="EJ31" s="339"/>
      <c r="EK31" s="339"/>
      <c r="EL31" s="339"/>
      <c r="EM31" s="339"/>
      <c r="EN31" s="339"/>
      <c r="EO31" s="339"/>
      <c r="EP31" s="339"/>
      <c r="EQ31" s="339"/>
      <c r="ER31" s="339"/>
      <c r="ES31" s="340"/>
      <c r="ET31" s="338"/>
      <c r="EU31" s="339"/>
      <c r="EV31" s="339"/>
      <c r="EW31" s="339"/>
      <c r="EX31" s="339"/>
      <c r="EY31" s="339"/>
      <c r="EZ31" s="339"/>
      <c r="FA31" s="339"/>
      <c r="FB31" s="339"/>
      <c r="FC31" s="339"/>
      <c r="FD31" s="339"/>
      <c r="FE31" s="340"/>
      <c r="FF31" s="338"/>
      <c r="FG31" s="339"/>
      <c r="FH31" s="339"/>
      <c r="FI31" s="339"/>
      <c r="FJ31" s="339"/>
      <c r="FK31" s="339"/>
      <c r="FL31" s="339"/>
      <c r="FM31" s="339"/>
      <c r="FN31" s="339"/>
      <c r="FO31" s="339"/>
      <c r="FP31" s="339"/>
      <c r="FQ31" s="340"/>
    </row>
    <row r="32" spans="1:173" ht="12.75" customHeight="1" x14ac:dyDescent="0.2">
      <c r="A32" s="74" t="str">
        <f t="shared" si="21"/>
        <v xml:space="preserve"> - </v>
      </c>
      <c r="B32" s="361" t="s">
        <v>39</v>
      </c>
      <c r="C32" s="172" t="s">
        <v>305</v>
      </c>
      <c r="D32" s="366" t="str">
        <f>IF(ISBLANK(EMISSIONS_4!D32), " ", EMISSIONS_4!D32)</f>
        <v xml:space="preserve"> </v>
      </c>
      <c r="E32" s="366" t="str">
        <f>IF(ISBLANK(EMISSIONS_4!E32), " ", EMISSIONS_4!E32)</f>
        <v xml:space="preserve"> </v>
      </c>
      <c r="F32" s="366" t="str">
        <f>IF(ISBLANK(EMISSIONS_4!F32), " ", EMISSIONS_4!F32)</f>
        <v xml:space="preserve"> </v>
      </c>
      <c r="G32" s="367"/>
      <c r="H32" s="368"/>
      <c r="I32" s="33" t="s">
        <v>299</v>
      </c>
      <c r="J32" s="367"/>
      <c r="K32" s="33">
        <f t="shared" ref="K32:K43" si="35">IF($J$4="NO Attribution",1,IF($J$4="Enter NO. PLATFORMS",IF(J32="",1,1/J32),IF($J$4="Enter EMISS TO SUBTRACT",IF(J32="",0,J32),1)))</f>
        <v>1</v>
      </c>
      <c r="L32" s="33" t="e">
        <f>IF(#REF!="Enter Emissions (tpy)",IF( J32="", 0, J32), 0)</f>
        <v>#REF!</v>
      </c>
      <c r="M32" s="367">
        <v>0</v>
      </c>
      <c r="N32" s="373">
        <v>0</v>
      </c>
      <c r="O32" s="299"/>
      <c r="P32" s="300"/>
      <c r="Q32" s="73" t="str">
        <f t="shared" ref="Q32:Q43" si="36">IF(T(AB32)=" ",(IF($M32=0,(IF($N32=0,0,AB32/$N32/$M32*2000)),AB32/$N32/$M32*2000)),T(AB32))</f>
        <v>Enter vessel info</v>
      </c>
      <c r="R32" s="79" t="str">
        <f t="shared" ref="R32:R43" si="37">IF(T(AC32)=" ",(IF($M32=0,(IF($N32=0,0,AC32/$N32/$M32*2000)),AC32/$N32/$M32*2000)),T(AC32))</f>
        <v>Enter vessel info</v>
      </c>
      <c r="S32" s="79" t="str">
        <f t="shared" ref="S32:S43" si="38">IF(T(AD32)=" ",(IF($M32=0,(IF($N32=0,0,AD32/$N32/$M32*2000)),AD32/$N32/$M32*2000)),T(AD32))</f>
        <v>Enter vessel info</v>
      </c>
      <c r="T32" s="79" t="str">
        <f t="shared" ref="T32:T43" si="39">IF(T(AE32)=" ",(IF($M32=0,(IF($N32=0,0,AE32/$N32/$M32*2000)),AE32/$N32/$M32*2000)),T(AE32))</f>
        <v>Enter vessel info</v>
      </c>
      <c r="U32" s="79" t="str">
        <f t="shared" ref="U32:U43" si="40">IF(T(AF32)=" ",(IF($M32=0,(IF($N32=0,0,AF32/$N32/$M32*2000)),AF32/$N32/$M32*2000)),T(AF32))</f>
        <v>Enter vessel info</v>
      </c>
      <c r="V32" s="79" t="str">
        <f t="shared" ref="V32:V43" si="41">IF(T(AG32)=" ",(IF($M32=0,(IF($N32=0,0,AG32/$N32/$M32*2000)),AG32/$N32/$M32*2000)),T(AG32))</f>
        <v>Enter vessel info</v>
      </c>
      <c r="W32" s="79" t="str">
        <f t="shared" ref="W32:W43" si="42">IF(T(AH32)=" ",(IF($M32=0,(IF($N32=0,0,AH32/$N32/$M32*2000)),AH32/$N32/$M32*2000)),T(AH32))</f>
        <v>Enter vessel info</v>
      </c>
      <c r="X32" s="79" t="str">
        <f t="shared" ref="X32:X43" si="43">IF(T(AI32)=" ",(IF($M32=0,(IF($N32=0,0,AI32/$N32/$M32*2000)),AI32/$N32/$M32*2000)),T(AI32))</f>
        <v>Enter vessel info</v>
      </c>
      <c r="Y32" s="78" t="s">
        <v>115</v>
      </c>
      <c r="Z32" s="79" t="s">
        <v>115</v>
      </c>
      <c r="AA32" s="82" t="s">
        <v>115</v>
      </c>
      <c r="AB32" s="76" t="str">
        <f>IF(OR($D32=" ",$E32=" ",$F32=" "),"Enter vessel info",IF(T($H32)&lt;&gt;"","Enter Activity",IF(OR($M32=0,$N32=0),"Enter Run Time",IF((VLOOKUP($F32,'VESSEL FACTORS'!$A$3:$O$5,AB$5,FALSE))="N/A","--",IF($G32=" ",IF(ISERROR(SEARCH("Aux",$E32,1)),($H32*VLOOKUP($F32,'VESSEL FACTORS'!$A$2:$O$5,AB$5,FALSE)*0.0000011023*$M32*$N32*0.82),($H32*VLOOKUP($F32,'VESSEL FACTORS'!$A$2:$O$5,AB$5,FALSE)*0.0000011023*$M32*$N32*1)),IF($G32&lt;21,($H32*VLOOKUP($F32,'VESSEL FACTORS'!$A$2:$O$5,AB$5,FALSE)*0.0000011023*$M32*$N32*VLOOKUP($G32,'VESSEL FACTORS'!$A$16:$L$36,AB$5,FALSE)),($H32*VLOOKUP($F32,'VESSEL FACTORS'!$A$3:$O$5,AB$5,FALSE)*0.0000011023*$M32*$N32*($G32/100))))))))</f>
        <v>Enter vessel info</v>
      </c>
      <c r="AC32" s="76" t="str">
        <f>IF(OR($D32=" ",$E32=" ",$F32=" "),"Enter vessel info",IF(T($H32)&lt;&gt;"","Enter Activity",IF(OR($M32=0,$N32=0),"Enter Run Time",IF((VLOOKUP($F32,'VESSEL FACTORS'!$A$3:$O$5,AC$5,FALSE))="N/A","--",IF($G32=" ",IF(ISERROR(SEARCH("Aux",$E32,1)),($H32*VLOOKUP($F32,'VESSEL FACTORS'!$A$2:$O$5,AC$5,FALSE)*0.0000011023*$M32*$N32*0.82),($H32*VLOOKUP($F32,'VESSEL FACTORS'!$A$2:$O$5,AC$5,FALSE)*0.0000011023*$M32*$N32*1)),IF($G32&lt;21,($H32*VLOOKUP($F32,'VESSEL FACTORS'!$A$2:$O$5,AC$5,FALSE)*0.0000011023*$M32*$N32*VLOOKUP($G32,'VESSEL FACTORS'!$A$16:$L$36,AC$5,FALSE)),($H32*VLOOKUP($F32,'VESSEL FACTORS'!$A$3:$O$5,AC$5,FALSE)*0.0000011023*$M32*$N32*($G32/100))))))))</f>
        <v>Enter vessel info</v>
      </c>
      <c r="AD32" s="76" t="str">
        <f>IF(OR($D32=" ",$E32=" ",$F32=" "),"Enter vessel info",IF(T($H32)&lt;&gt;"","Enter Activity",IF(OR($M32=0,$N32=0),"Enter Run Time",IF((VLOOKUP($F32,'VESSEL FACTORS'!$A$3:$O$5,AD$5,FALSE))="N/A","--",IF($G32=" ",IF(ISERROR(SEARCH("Aux",$E32,1)),($H32*VLOOKUP($F32,'VESSEL FACTORS'!$A$2:$O$5,AD$5,FALSE)*0.0000011023*$M32*$N32*0.82),($H32*VLOOKUP($F32,'VESSEL FACTORS'!$A$2:$O$5,AD$5,FALSE)*0.0000011023*$M32*$N32*1)),IF($G32&lt;21,($H32*VLOOKUP($F32,'VESSEL FACTORS'!$A$2:$O$5,AD$5,FALSE)*0.0000011023*$M32*$N32*VLOOKUP($G32,'VESSEL FACTORS'!$A$16:$L$36,AD$5,FALSE)),($H32*VLOOKUP($F32,'VESSEL FACTORS'!$A$3:$O$5,AD$5,FALSE)*0.0000011023*$M32*$N32*($G32/100))))))))</f>
        <v>Enter vessel info</v>
      </c>
      <c r="AE32" s="76" t="str">
        <f>IF(OR($D32=" ",$E32=" ",$F32=" "),"Enter vessel info",IF(T($H32)&lt;&gt;"","Enter Activity",IF(OR($M32=0,$N32=0),"Enter Run Time",IF((VLOOKUP($F32,'VESSEL FACTORS'!$A$3:$O$5,AE$5,FALSE))="N/A","--",IF($G32=" ",IF(ISERROR(SEARCH("Aux",$E32,1)),($H32*VLOOKUP($F32,'VESSEL FACTORS'!$A$2:$O$5,AE$5,FALSE)*0.0000011023*$M32*$N32*0.82),($H32*VLOOKUP($F32,'VESSEL FACTORS'!$A$2:$O$5,AE$5,FALSE)*0.0000011023*$M32*$N32*1)),IF($G32&lt;21,($H32*VLOOKUP($F32,'VESSEL FACTORS'!$A$2:$O$5,AE$5,FALSE)*0.0000011023*$M32*$N32*VLOOKUP($G32,'VESSEL FACTORS'!$A$16:$L$36,AE$5,FALSE)),($H32*VLOOKUP($F32,'VESSEL FACTORS'!$A$3:$O$5,AE$5,FALSE)*0.0000011023*$M32*$N32*($G32/100))))))))</f>
        <v>Enter vessel info</v>
      </c>
      <c r="AF32" s="76" t="str">
        <f>IF(OR($D32=" ",$E32=" ",$F32=" "),"Enter vessel info",IF(T($H32)&lt;&gt;"","Enter Activity",IF(OR($M32=0,$N32=0),"Enter Run Time",IF((VLOOKUP($F32,'VESSEL FACTORS'!$A$3:$O$5,AF$5,FALSE))="N/A","--",IF($G32=" ",IF(ISERROR(SEARCH("Aux",$E32,1)),($H32*VLOOKUP($F32,'VESSEL FACTORS'!$A$2:$O$5,AF$5,FALSE)*0.0000011023*$M32*$N32*0.82),($H32*VLOOKUP($F32,'VESSEL FACTORS'!$A$2:$O$5,AF$5,FALSE)*0.0000011023*$M32*$N32*1)),IF($G32&lt;21,($H32*VLOOKUP($F32,'VESSEL FACTORS'!$A$2:$O$5,AF$5,FALSE)*0.0000011023*$M32*$N32*VLOOKUP($G32,'VESSEL FACTORS'!$A$16:$L$36,AF$5,FALSE)),($H32*VLOOKUP($F32,'VESSEL FACTORS'!$A$3:$O$5,AF$5,FALSE)*0.0000011023*$M32*$N32*($G32/100))))))))</f>
        <v>Enter vessel info</v>
      </c>
      <c r="AG32" s="76" t="str">
        <f>IF(OR($D32=" ",$E32=" ",$F32=" "),"Enter vessel info",IF(T($H32)&lt;&gt;"","Enter Activity",IF(OR($M32=0,$N32=0),"Enter Run Time",IF((VLOOKUP($F32,'VESSEL FACTORS'!$A$3:$O$5,AG$5,FALSE))="N/A","--",IF($G32=" ",IF(ISERROR(SEARCH("Aux",$E32,1)),($H32*VLOOKUP($F32,'VESSEL FACTORS'!$A$2:$O$5,AG$5,FALSE)*0.0000011023*$M32*$N32*0.82),($H32*VLOOKUP($F32,'VESSEL FACTORS'!$A$2:$O$5,AG$5,FALSE)*0.0000011023*$M32*$N32*1)),IF($G32&lt;21,($H32*VLOOKUP($F32,'VESSEL FACTORS'!$A$2:$O$5,AG$5,FALSE)*0.0000011023*$M32*$N32*VLOOKUP($G32,'VESSEL FACTORS'!$A$16:$L$36,AG$5,FALSE)),($H32*VLOOKUP($F32,'VESSEL FACTORS'!$A$3:$O$5,AG$5,FALSE)*0.0000011023*$M32*$N32*($G32/100))))))))</f>
        <v>Enter vessel info</v>
      </c>
      <c r="AH32" s="76" t="str">
        <f>IF(OR($D32=" ",$E32=" ",$F32=" "),"Enter vessel info",IF(T($H32)&lt;&gt;"","Enter Activity",IF(OR($M32=0,$N32=0),"Enter Run Time",IF((VLOOKUP($F32,'VESSEL FACTORS'!$A$3:$O$5,AH$5,FALSE))="N/A","--",IF($G32=" ",IF(ISERROR(SEARCH("Aux",$E32,1)),($H32*VLOOKUP($F32,'VESSEL FACTORS'!$A$2:$O$5,AH$5,FALSE)*0.0000011023*$M32*$N32*0.82),($H32*VLOOKUP($F32,'VESSEL FACTORS'!$A$2:$O$5,AH$5,FALSE)*0.0000011023*$M32*$N32*1)),IF($G32&lt;21,($H32*VLOOKUP($F32,'VESSEL FACTORS'!$A$2:$O$5,AH$5,FALSE)*0.0000011023*$M32*$N32*VLOOKUP($G32,'VESSEL FACTORS'!$A$16:$L$36,AH$5,FALSE)),($H32*VLOOKUP($F32,'VESSEL FACTORS'!$A$3:$O$5,AH$5,FALSE)*0.0000011023*$M32*$N32*($G32/100))))))))</f>
        <v>Enter vessel info</v>
      </c>
      <c r="AI32" s="76" t="str">
        <f>IF(OR($D32=" ",$E32=" ",$F32=" "),"Enter vessel info",IF(T($H32)&lt;&gt;"","Enter Activity",IF(OR($M32=0,$N32=0),"Enter Run Time",IF((VLOOKUP($F32,'VESSEL FACTORS'!$A$3:$O$5,AI$5,FALSE))="N/A","--",IF($G32=" ",IF(ISERROR(SEARCH("Aux",$E32,1)),($H32*VLOOKUP($F32,'VESSEL FACTORS'!$A$2:$O$5,AI$5,FALSE)*0.0000011023*$M32*$N32*0.82),($H32*VLOOKUP($F32,'VESSEL FACTORS'!$A$2:$O$5,AI$5,FALSE)*0.0000011023*$M32*$N32*1)),IF($G32&lt;21,($H32*VLOOKUP($F32,'VESSEL FACTORS'!$A$2:$O$5,AI$5,FALSE)*0.0000011023*$M32*$N32*VLOOKUP($G32,'VESSEL FACTORS'!$A$16:$L$36,AI$5,FALSE)),($H32*VLOOKUP($F32,'VESSEL FACTORS'!$A$3:$O$5,AI$5,FALSE)*0.0000011023*$M32*$N32*($G32/100))))))))</f>
        <v>Enter vessel info</v>
      </c>
      <c r="AJ32" s="76" t="str">
        <f>IF(OR($D32=" ",$E32=" ",$F32=" "),"Enter vessel info",IF(T($H32)&lt;&gt;"","Enter Activity",IF(OR($M32=0,$N32=0),"Enter Run Time",IF((VLOOKUP($F32,'VESSEL FACTORS'!$A$3:$O$5,AJ$5,FALSE))="N/A","--",IF($G32=" ",IF(ISERROR(SEARCH("Aux",$E32,1)),($H32*VLOOKUP($F32,'VESSEL FACTORS'!$A$2:$O$5,AJ$5,FALSE)*0.0000011023*$M32*$N32*0.82),($H32*VLOOKUP($F32,'VESSEL FACTORS'!$A$2:$O$5,AJ$5,FALSE)*0.0000011023*$M32*$N32*1)),IF($G32&lt;21,($H32*VLOOKUP($F32,'VESSEL FACTORS'!$A$2:$O$5,AJ$5,FALSE)*0.0000011023*$M32*$N32*VLOOKUP($G32,'VESSEL FACTORS'!$A$16:$L$36,AJ$5,FALSE)),($H32*VLOOKUP($F32,'VESSEL FACTORS'!$A$3:$O$5,AJ$5,FALSE)*0.0000011023*$M32*$N32*($G32/100))))))))</f>
        <v>Enter vessel info</v>
      </c>
      <c r="AK32" s="76" t="str">
        <f>IF(OR($D32=" ",$E32=" ",$F32=" "),"Enter vessel info",IF(T($H32)&lt;&gt;"","Enter Activity",IF(OR($M32=0,$N32=0),"Enter Run Time",IF((VLOOKUP($F32,'VESSEL FACTORS'!$A$3:$O$5,AK$5,FALSE))="N/A","--",IF($G32=" ",IF(ISERROR(SEARCH("Aux",$E32,1)),($H32*VLOOKUP($F32,'VESSEL FACTORS'!$A$2:$O$5,AK$5,FALSE)*0.0000011023*$M32*$N32*0.82),($H32*VLOOKUP($F32,'VESSEL FACTORS'!$A$2:$O$5,AK$5,FALSE)*0.0000011023*$M32*$N32*1)),IF($G32&lt;21,($H32*VLOOKUP($F32,'VESSEL FACTORS'!$A$2:$O$5,AK$5,FALSE)*0.0000011023*$M32*$N32*VLOOKUP($G32,'VESSEL FACTORS'!$A$16:$L$36,AK$5,FALSE)),($H32*VLOOKUP($F32,'VESSEL FACTORS'!$A$3:$O$5,AK$5,FALSE)*0.0000011023*$M32*$N32*($G32/100))))))))</f>
        <v>Enter vessel info</v>
      </c>
      <c r="AL32" s="67" t="str">
        <f>IF(OR($D32=" ",$E32=" ",$F32=" "),"Enter vessel info",IF(T($H32)&lt;&gt;"","Enter Activity",IF(OR($M32=0,$N32=0),"Enter Run Time",IF((VLOOKUP($F32,'VESSEL FACTORS'!$A$3:$O$5,AL$5,FALSE))="N/A","--",IF($G32=" ",IF(ISERROR(SEARCH("Aux",$E32,1)),($H32*VLOOKUP($F32,'VESSEL FACTORS'!$A$2:$O$5,AL$5,FALSE)*0.0000011023*$M32*$N32*0.82),($H32*VLOOKUP($F32,'VESSEL FACTORS'!$A$2:$O$5,AL$5,FALSE)*0.0000011023*$M32*$N32*1)),IF($G32&lt;21,($H32*VLOOKUP($F32,'VESSEL FACTORS'!$A$2:$O$5,AL$5,FALSE)*0.0000011023*$M32*$N32*VLOOKUP($G32,'VESSEL FACTORS'!$A$16:$L$36,AL$5,FALSE)),($H32*VLOOKUP($F32,'VESSEL FACTORS'!$A$3:$O$5,AL$5,FALSE)*0.0000011023*$M32*$N32*($G32/100))))))))</f>
        <v>Enter vessel info</v>
      </c>
      <c r="AM32" s="73"/>
      <c r="AO32" s="74">
        <f>MONTH(EMISSIONS_1!P32)-MONTH(EMISSIONS_1!O32)+1</f>
        <v>1</v>
      </c>
      <c r="AP32" s="335">
        <f t="shared" ref="AP32:BA39" si="44">IF(T($AB32)="",IF((AP$6&gt;=MONTH($O32))*(AP$6&lt;=MONTH($P32)), $AB32/$AO32, 0),0)</f>
        <v>0</v>
      </c>
      <c r="AQ32" s="336">
        <f t="shared" si="44"/>
        <v>0</v>
      </c>
      <c r="AR32" s="336">
        <f t="shared" si="44"/>
        <v>0</v>
      </c>
      <c r="AS32" s="336">
        <f t="shared" si="44"/>
        <v>0</v>
      </c>
      <c r="AT32" s="336">
        <f t="shared" si="44"/>
        <v>0</v>
      </c>
      <c r="AU32" s="336">
        <f t="shared" si="44"/>
        <v>0</v>
      </c>
      <c r="AV32" s="336">
        <f t="shared" si="44"/>
        <v>0</v>
      </c>
      <c r="AW32" s="336">
        <f t="shared" si="44"/>
        <v>0</v>
      </c>
      <c r="AX32" s="336">
        <f t="shared" si="44"/>
        <v>0</v>
      </c>
      <c r="AY32" s="336">
        <f t="shared" si="44"/>
        <v>0</v>
      </c>
      <c r="AZ32" s="336">
        <f t="shared" si="44"/>
        <v>0</v>
      </c>
      <c r="BA32" s="337">
        <f t="shared" si="44"/>
        <v>0</v>
      </c>
      <c r="BB32" s="335">
        <f t="shared" ref="BB32:BM43" si="45">IF(T($AC32)="",IF((BB$6&gt;=MONTH($O32))*(BB$6&lt;=MONTH($P32)), $AC32/$AO32, 0),0)</f>
        <v>0</v>
      </c>
      <c r="BC32" s="336">
        <f t="shared" si="45"/>
        <v>0</v>
      </c>
      <c r="BD32" s="336">
        <f t="shared" si="45"/>
        <v>0</v>
      </c>
      <c r="BE32" s="336">
        <f t="shared" si="45"/>
        <v>0</v>
      </c>
      <c r="BF32" s="336">
        <f t="shared" si="45"/>
        <v>0</v>
      </c>
      <c r="BG32" s="336">
        <f t="shared" si="45"/>
        <v>0</v>
      </c>
      <c r="BH32" s="336">
        <f t="shared" si="45"/>
        <v>0</v>
      </c>
      <c r="BI32" s="336">
        <f t="shared" si="45"/>
        <v>0</v>
      </c>
      <c r="BJ32" s="336">
        <f t="shared" si="45"/>
        <v>0</v>
      </c>
      <c r="BK32" s="336">
        <f t="shared" si="45"/>
        <v>0</v>
      </c>
      <c r="BL32" s="336">
        <f t="shared" si="45"/>
        <v>0</v>
      </c>
      <c r="BM32" s="337">
        <f t="shared" si="45"/>
        <v>0</v>
      </c>
      <c r="BN32" s="335">
        <f t="shared" ref="BN32:BY43" si="46">IF(T($AD32)="",IF((BN$6&gt;=MONTH($O32))*(BN$6&lt;=MONTH($P32)), $AD32/$AO32, 0),0)</f>
        <v>0</v>
      </c>
      <c r="BO32" s="336">
        <f t="shared" si="46"/>
        <v>0</v>
      </c>
      <c r="BP32" s="336">
        <f t="shared" si="46"/>
        <v>0</v>
      </c>
      <c r="BQ32" s="336">
        <f t="shared" si="46"/>
        <v>0</v>
      </c>
      <c r="BR32" s="336">
        <f t="shared" si="46"/>
        <v>0</v>
      </c>
      <c r="BS32" s="336">
        <f t="shared" si="46"/>
        <v>0</v>
      </c>
      <c r="BT32" s="336">
        <f t="shared" si="46"/>
        <v>0</v>
      </c>
      <c r="BU32" s="336">
        <f t="shared" si="46"/>
        <v>0</v>
      </c>
      <c r="BV32" s="336">
        <f t="shared" si="46"/>
        <v>0</v>
      </c>
      <c r="BW32" s="336">
        <f t="shared" si="46"/>
        <v>0</v>
      </c>
      <c r="BX32" s="336">
        <f t="shared" si="46"/>
        <v>0</v>
      </c>
      <c r="BY32" s="337">
        <f t="shared" si="46"/>
        <v>0</v>
      </c>
      <c r="BZ32" s="335">
        <f t="shared" ref="BZ32:CK43" si="47">IF(T($AE32)="",IF((BZ$6&gt;=MONTH($O32))*(BZ$6&lt;=MONTH($P32)), $AE32/$AO32, 0),0)</f>
        <v>0</v>
      </c>
      <c r="CA32" s="336">
        <f t="shared" si="47"/>
        <v>0</v>
      </c>
      <c r="CB32" s="336">
        <f t="shared" si="47"/>
        <v>0</v>
      </c>
      <c r="CC32" s="336">
        <f t="shared" si="47"/>
        <v>0</v>
      </c>
      <c r="CD32" s="336">
        <f t="shared" si="47"/>
        <v>0</v>
      </c>
      <c r="CE32" s="336">
        <f t="shared" si="47"/>
        <v>0</v>
      </c>
      <c r="CF32" s="336">
        <f t="shared" si="47"/>
        <v>0</v>
      </c>
      <c r="CG32" s="336">
        <f t="shared" si="47"/>
        <v>0</v>
      </c>
      <c r="CH32" s="336">
        <f t="shared" si="47"/>
        <v>0</v>
      </c>
      <c r="CI32" s="336">
        <f t="shared" si="47"/>
        <v>0</v>
      </c>
      <c r="CJ32" s="336">
        <f t="shared" si="47"/>
        <v>0</v>
      </c>
      <c r="CK32" s="337">
        <f t="shared" si="47"/>
        <v>0</v>
      </c>
      <c r="CL32" s="335">
        <f t="shared" ref="CL32:CW43" si="48">IF(T($AF32)="",IF((CL$6&gt;=MONTH($O32))*(CL$6&lt;=MONTH($P32)), $AF32/$AO32, 0),0)</f>
        <v>0</v>
      </c>
      <c r="CM32" s="336">
        <f t="shared" si="48"/>
        <v>0</v>
      </c>
      <c r="CN32" s="336">
        <f t="shared" si="48"/>
        <v>0</v>
      </c>
      <c r="CO32" s="336">
        <f t="shared" si="48"/>
        <v>0</v>
      </c>
      <c r="CP32" s="336">
        <f t="shared" si="48"/>
        <v>0</v>
      </c>
      <c r="CQ32" s="336">
        <f t="shared" si="48"/>
        <v>0</v>
      </c>
      <c r="CR32" s="336">
        <f t="shared" si="48"/>
        <v>0</v>
      </c>
      <c r="CS32" s="336">
        <f t="shared" si="48"/>
        <v>0</v>
      </c>
      <c r="CT32" s="336">
        <f t="shared" si="48"/>
        <v>0</v>
      </c>
      <c r="CU32" s="336">
        <f t="shared" si="48"/>
        <v>0</v>
      </c>
      <c r="CV32" s="336">
        <f t="shared" si="48"/>
        <v>0</v>
      </c>
      <c r="CW32" s="337">
        <f t="shared" si="48"/>
        <v>0</v>
      </c>
      <c r="CX32" s="335">
        <f t="shared" ref="CX32:DI43" si="49">IF(T($AG32)="",IF((CX$6&gt;=MONTH($O32))*(CX$6&lt;=MONTH($P32)), $AG32/$AO32, 0),0)</f>
        <v>0</v>
      </c>
      <c r="CY32" s="336">
        <f t="shared" si="49"/>
        <v>0</v>
      </c>
      <c r="CZ32" s="336">
        <f t="shared" si="49"/>
        <v>0</v>
      </c>
      <c r="DA32" s="336">
        <f t="shared" si="49"/>
        <v>0</v>
      </c>
      <c r="DB32" s="336">
        <f t="shared" si="49"/>
        <v>0</v>
      </c>
      <c r="DC32" s="336">
        <f t="shared" si="49"/>
        <v>0</v>
      </c>
      <c r="DD32" s="336">
        <f t="shared" si="49"/>
        <v>0</v>
      </c>
      <c r="DE32" s="336">
        <f t="shared" si="49"/>
        <v>0</v>
      </c>
      <c r="DF32" s="336">
        <f t="shared" si="49"/>
        <v>0</v>
      </c>
      <c r="DG32" s="336">
        <f t="shared" si="49"/>
        <v>0</v>
      </c>
      <c r="DH32" s="336">
        <f t="shared" si="49"/>
        <v>0</v>
      </c>
      <c r="DI32" s="337">
        <f t="shared" si="49"/>
        <v>0</v>
      </c>
      <c r="DJ32" s="335">
        <f t="shared" ref="DJ32:DU43" si="50">IF(T($AH32)="",IF((DJ$6&gt;=MONTH($O32))*(DJ$6&lt;=MONTH($P32)), $AH32/$AO32, 0),0)</f>
        <v>0</v>
      </c>
      <c r="DK32" s="336">
        <f t="shared" si="50"/>
        <v>0</v>
      </c>
      <c r="DL32" s="336">
        <f t="shared" si="50"/>
        <v>0</v>
      </c>
      <c r="DM32" s="336">
        <f t="shared" si="50"/>
        <v>0</v>
      </c>
      <c r="DN32" s="336">
        <f t="shared" si="50"/>
        <v>0</v>
      </c>
      <c r="DO32" s="336">
        <f t="shared" si="50"/>
        <v>0</v>
      </c>
      <c r="DP32" s="336">
        <f t="shared" si="50"/>
        <v>0</v>
      </c>
      <c r="DQ32" s="336">
        <f t="shared" si="50"/>
        <v>0</v>
      </c>
      <c r="DR32" s="336">
        <f t="shared" si="50"/>
        <v>0</v>
      </c>
      <c r="DS32" s="336">
        <f t="shared" si="50"/>
        <v>0</v>
      </c>
      <c r="DT32" s="336">
        <f t="shared" si="50"/>
        <v>0</v>
      </c>
      <c r="DU32" s="337">
        <f t="shared" si="50"/>
        <v>0</v>
      </c>
      <c r="DV32" s="335">
        <f t="shared" ref="DV32:EG43" si="51">IF(T($AI32)="",IF((DV$6&gt;=MONTH($O32))*(DV$6&lt;=MONTH($P32)), $AI32/$AO32, 0),0)</f>
        <v>0</v>
      </c>
      <c r="DW32" s="336">
        <f t="shared" si="51"/>
        <v>0</v>
      </c>
      <c r="DX32" s="336">
        <f t="shared" si="51"/>
        <v>0</v>
      </c>
      <c r="DY32" s="336">
        <f t="shared" si="51"/>
        <v>0</v>
      </c>
      <c r="DZ32" s="336">
        <f t="shared" si="51"/>
        <v>0</v>
      </c>
      <c r="EA32" s="336">
        <f t="shared" si="51"/>
        <v>0</v>
      </c>
      <c r="EB32" s="336">
        <f t="shared" si="51"/>
        <v>0</v>
      </c>
      <c r="EC32" s="336">
        <f t="shared" si="51"/>
        <v>0</v>
      </c>
      <c r="ED32" s="336">
        <f t="shared" si="51"/>
        <v>0</v>
      </c>
      <c r="EE32" s="336">
        <f t="shared" si="51"/>
        <v>0</v>
      </c>
      <c r="EF32" s="336">
        <f t="shared" si="51"/>
        <v>0</v>
      </c>
      <c r="EG32" s="337">
        <f t="shared" si="51"/>
        <v>0</v>
      </c>
      <c r="EH32" s="335">
        <f t="shared" ref="EH32:ES43" si="52">IF(T($AJ32)="",IF((EH$6&gt;=MONTH($O32))*(EH$6&lt;=MONTH($P32)), $AJ32/$AO32, 0),0)</f>
        <v>0</v>
      </c>
      <c r="EI32" s="336">
        <f t="shared" si="52"/>
        <v>0</v>
      </c>
      <c r="EJ32" s="336">
        <f t="shared" si="52"/>
        <v>0</v>
      </c>
      <c r="EK32" s="336">
        <f t="shared" si="52"/>
        <v>0</v>
      </c>
      <c r="EL32" s="336">
        <f t="shared" si="52"/>
        <v>0</v>
      </c>
      <c r="EM32" s="336">
        <f t="shared" si="52"/>
        <v>0</v>
      </c>
      <c r="EN32" s="336">
        <f t="shared" si="52"/>
        <v>0</v>
      </c>
      <c r="EO32" s="336">
        <f t="shared" si="52"/>
        <v>0</v>
      </c>
      <c r="EP32" s="336">
        <f t="shared" si="52"/>
        <v>0</v>
      </c>
      <c r="EQ32" s="336">
        <f t="shared" si="52"/>
        <v>0</v>
      </c>
      <c r="ER32" s="336">
        <f t="shared" si="52"/>
        <v>0</v>
      </c>
      <c r="ES32" s="337">
        <f t="shared" si="52"/>
        <v>0</v>
      </c>
      <c r="ET32" s="335">
        <f t="shared" ref="ET32:FE43" si="53">IF(T($AK32)="",IF((ET$6&gt;=MONTH($O32))*(ET$6&lt;=MONTH($P32)), $AK32/$AO32, 0),0)</f>
        <v>0</v>
      </c>
      <c r="EU32" s="336">
        <f t="shared" si="53"/>
        <v>0</v>
      </c>
      <c r="EV32" s="336">
        <f t="shared" si="53"/>
        <v>0</v>
      </c>
      <c r="EW32" s="336">
        <f t="shared" si="53"/>
        <v>0</v>
      </c>
      <c r="EX32" s="336">
        <f t="shared" si="53"/>
        <v>0</v>
      </c>
      <c r="EY32" s="336">
        <f t="shared" si="53"/>
        <v>0</v>
      </c>
      <c r="EZ32" s="336">
        <f t="shared" si="53"/>
        <v>0</v>
      </c>
      <c r="FA32" s="336">
        <f t="shared" si="53"/>
        <v>0</v>
      </c>
      <c r="FB32" s="336">
        <f t="shared" si="53"/>
        <v>0</v>
      </c>
      <c r="FC32" s="336">
        <f t="shared" si="53"/>
        <v>0</v>
      </c>
      <c r="FD32" s="336">
        <f t="shared" si="53"/>
        <v>0</v>
      </c>
      <c r="FE32" s="337">
        <f t="shared" si="53"/>
        <v>0</v>
      </c>
      <c r="FF32" s="335">
        <f t="shared" ref="FF32:FQ43" si="54">IF(T($AL32)="",IF((FF$6&gt;=MONTH($O32))*(FF$6&lt;=MONTH($P32)), $AL32/$AO32, 0),0)</f>
        <v>0</v>
      </c>
      <c r="FG32" s="336">
        <f t="shared" si="54"/>
        <v>0</v>
      </c>
      <c r="FH32" s="336">
        <f t="shared" si="54"/>
        <v>0</v>
      </c>
      <c r="FI32" s="336">
        <f t="shared" si="54"/>
        <v>0</v>
      </c>
      <c r="FJ32" s="336">
        <f t="shared" si="54"/>
        <v>0</v>
      </c>
      <c r="FK32" s="336">
        <f t="shared" si="54"/>
        <v>0</v>
      </c>
      <c r="FL32" s="336">
        <f t="shared" si="54"/>
        <v>0</v>
      </c>
      <c r="FM32" s="336">
        <f t="shared" si="54"/>
        <v>0</v>
      </c>
      <c r="FN32" s="336">
        <f t="shared" si="54"/>
        <v>0</v>
      </c>
      <c r="FO32" s="336">
        <f t="shared" si="54"/>
        <v>0</v>
      </c>
      <c r="FP32" s="336">
        <f t="shared" si="54"/>
        <v>0</v>
      </c>
      <c r="FQ32" s="337">
        <f t="shared" si="54"/>
        <v>0</v>
      </c>
    </row>
    <row r="33" spans="1:173" ht="12.75" customHeight="1" x14ac:dyDescent="0.2">
      <c r="A33" s="74" t="str">
        <f t="shared" si="21"/>
        <v xml:space="preserve"> - </v>
      </c>
      <c r="B33" s="361" t="s">
        <v>38</v>
      </c>
      <c r="C33" s="171" t="s">
        <v>305</v>
      </c>
      <c r="D33" s="366" t="str">
        <f>IF(ISBLANK(EMISSIONS_4!D33), " ", EMISSIONS_4!D33)</f>
        <v xml:space="preserve"> </v>
      </c>
      <c r="E33" s="366" t="str">
        <f>IF(ISBLANK(EMISSIONS_4!E33), " ", EMISSIONS_4!E33)</f>
        <v xml:space="preserve"> </v>
      </c>
      <c r="F33" s="366" t="str">
        <f>IF(ISBLANK(EMISSIONS_4!F33), " ", EMISSIONS_4!F33)</f>
        <v xml:space="preserve"> </v>
      </c>
      <c r="G33" s="367"/>
      <c r="H33" s="368"/>
      <c r="I33" s="33" t="s">
        <v>299</v>
      </c>
      <c r="J33" s="367"/>
      <c r="K33" s="33">
        <f t="shared" si="35"/>
        <v>1</v>
      </c>
      <c r="L33" s="33" t="e">
        <f>IF(#REF!="Enter Emissions (tpy)",IF( J33="", 0, J33), 0)</f>
        <v>#REF!</v>
      </c>
      <c r="M33" s="367">
        <v>0</v>
      </c>
      <c r="N33" s="373">
        <v>0</v>
      </c>
      <c r="O33" s="299"/>
      <c r="P33" s="300"/>
      <c r="Q33" s="73" t="str">
        <f t="shared" si="36"/>
        <v>Enter vessel info</v>
      </c>
      <c r="R33" s="79" t="str">
        <f t="shared" si="37"/>
        <v>Enter vessel info</v>
      </c>
      <c r="S33" s="79" t="str">
        <f t="shared" si="38"/>
        <v>Enter vessel info</v>
      </c>
      <c r="T33" s="79" t="str">
        <f t="shared" si="39"/>
        <v>Enter vessel info</v>
      </c>
      <c r="U33" s="79" t="str">
        <f t="shared" si="40"/>
        <v>Enter vessel info</v>
      </c>
      <c r="V33" s="79" t="str">
        <f t="shared" si="41"/>
        <v>Enter vessel info</v>
      </c>
      <c r="W33" s="79" t="str">
        <f t="shared" si="42"/>
        <v>Enter vessel info</v>
      </c>
      <c r="X33" s="79" t="str">
        <f t="shared" si="43"/>
        <v>Enter vessel info</v>
      </c>
      <c r="Y33" s="78" t="s">
        <v>115</v>
      </c>
      <c r="Z33" s="79" t="s">
        <v>115</v>
      </c>
      <c r="AA33" s="82" t="s">
        <v>115</v>
      </c>
      <c r="AB33" s="76" t="str">
        <f>IF(OR($D33=" ",$E33=" ",$F33=" "),"Enter vessel info",IF(T($H33)&lt;&gt;"","Enter Activity",IF(OR($M33=0,$N33=0),"Enter Run Time",IF((VLOOKUP($F33,'VESSEL FACTORS'!$A$3:$O$5,AB$5,FALSE))="N/A","--",IF($G33=" ",IF(ISERROR(SEARCH("Aux",$E33,1)),($H33*VLOOKUP($F33,'VESSEL FACTORS'!$A$2:$O$5,AB$5,FALSE)*0.0000011023*$M33*$N33*0.82),($H33*VLOOKUP($F33,'VESSEL FACTORS'!$A$2:$O$5,AB$5,FALSE)*0.0000011023*$M33*$N33*1)),IF($G33&lt;21,($H33*VLOOKUP($F33,'VESSEL FACTORS'!$A$2:$O$5,AB$5,FALSE)*0.0000011023*$M33*$N33*VLOOKUP($G33,'VESSEL FACTORS'!$A$16:$L$36,AB$5,FALSE)),($H33*VLOOKUP($F33,'VESSEL FACTORS'!$A$3:$O$5,AB$5,FALSE)*0.0000011023*$M33*$N33*($G33/100))))))))</f>
        <v>Enter vessel info</v>
      </c>
      <c r="AC33" s="76" t="str">
        <f>IF(OR($D33=" ",$E33=" ",$F33=" "),"Enter vessel info",IF(T($H33)&lt;&gt;"","Enter Activity",IF(OR($M33=0,$N33=0),"Enter Run Time",IF((VLOOKUP($F33,'VESSEL FACTORS'!$A$3:$O$5,AC$5,FALSE))="N/A","--",IF($G33=" ",IF(ISERROR(SEARCH("Aux",$E33,1)),($H33*VLOOKUP($F33,'VESSEL FACTORS'!$A$2:$O$5,AC$5,FALSE)*0.0000011023*$M33*$N33*0.82),($H33*VLOOKUP($F33,'VESSEL FACTORS'!$A$2:$O$5,AC$5,FALSE)*0.0000011023*$M33*$N33*1)),IF($G33&lt;21,($H33*VLOOKUP($F33,'VESSEL FACTORS'!$A$2:$O$5,AC$5,FALSE)*0.0000011023*$M33*$N33*VLOOKUP($G33,'VESSEL FACTORS'!$A$16:$L$36,AC$5,FALSE)),($H33*VLOOKUP($F33,'VESSEL FACTORS'!$A$3:$O$5,AC$5,FALSE)*0.0000011023*$M33*$N33*($G33/100))))))))</f>
        <v>Enter vessel info</v>
      </c>
      <c r="AD33" s="76" t="str">
        <f>IF(OR($D33=" ",$E33=" ",$F33=" "),"Enter vessel info",IF(T($H33)&lt;&gt;"","Enter Activity",IF(OR($M33=0,$N33=0),"Enter Run Time",IF((VLOOKUP($F33,'VESSEL FACTORS'!$A$3:$O$5,AD$5,FALSE))="N/A","--",IF($G33=" ",IF(ISERROR(SEARCH("Aux",$E33,1)),($H33*VLOOKUP($F33,'VESSEL FACTORS'!$A$2:$O$5,AD$5,FALSE)*0.0000011023*$M33*$N33*0.82),($H33*VLOOKUP($F33,'VESSEL FACTORS'!$A$2:$O$5,AD$5,FALSE)*0.0000011023*$M33*$N33*1)),IF($G33&lt;21,($H33*VLOOKUP($F33,'VESSEL FACTORS'!$A$2:$O$5,AD$5,FALSE)*0.0000011023*$M33*$N33*VLOOKUP($G33,'VESSEL FACTORS'!$A$16:$L$36,AD$5,FALSE)),($H33*VLOOKUP($F33,'VESSEL FACTORS'!$A$3:$O$5,AD$5,FALSE)*0.0000011023*$M33*$N33*($G33/100))))))))</f>
        <v>Enter vessel info</v>
      </c>
      <c r="AE33" s="76" t="str">
        <f>IF(OR($D33=" ",$E33=" ",$F33=" "),"Enter vessel info",IF(T($H33)&lt;&gt;"","Enter Activity",IF(OR($M33=0,$N33=0),"Enter Run Time",IF((VLOOKUP($F33,'VESSEL FACTORS'!$A$3:$O$5,AE$5,FALSE))="N/A","--",IF($G33=" ",IF(ISERROR(SEARCH("Aux",$E33,1)),($H33*VLOOKUP($F33,'VESSEL FACTORS'!$A$2:$O$5,AE$5,FALSE)*0.0000011023*$M33*$N33*0.82),($H33*VLOOKUP($F33,'VESSEL FACTORS'!$A$2:$O$5,AE$5,FALSE)*0.0000011023*$M33*$N33*1)),IF($G33&lt;21,($H33*VLOOKUP($F33,'VESSEL FACTORS'!$A$2:$O$5,AE$5,FALSE)*0.0000011023*$M33*$N33*VLOOKUP($G33,'VESSEL FACTORS'!$A$16:$L$36,AE$5,FALSE)),($H33*VLOOKUP($F33,'VESSEL FACTORS'!$A$3:$O$5,AE$5,FALSE)*0.0000011023*$M33*$N33*($G33/100))))))))</f>
        <v>Enter vessel info</v>
      </c>
      <c r="AF33" s="76" t="str">
        <f>IF(OR($D33=" ",$E33=" ",$F33=" "),"Enter vessel info",IF(T($H33)&lt;&gt;"","Enter Activity",IF(OR($M33=0,$N33=0),"Enter Run Time",IF((VLOOKUP($F33,'VESSEL FACTORS'!$A$3:$O$5,AF$5,FALSE))="N/A","--",IF($G33=" ",IF(ISERROR(SEARCH("Aux",$E33,1)),($H33*VLOOKUP($F33,'VESSEL FACTORS'!$A$2:$O$5,AF$5,FALSE)*0.0000011023*$M33*$N33*0.82),($H33*VLOOKUP($F33,'VESSEL FACTORS'!$A$2:$O$5,AF$5,FALSE)*0.0000011023*$M33*$N33*1)),IF($G33&lt;21,($H33*VLOOKUP($F33,'VESSEL FACTORS'!$A$2:$O$5,AF$5,FALSE)*0.0000011023*$M33*$N33*VLOOKUP($G33,'VESSEL FACTORS'!$A$16:$L$36,AF$5,FALSE)),($H33*VLOOKUP($F33,'VESSEL FACTORS'!$A$3:$O$5,AF$5,FALSE)*0.0000011023*$M33*$N33*($G33/100))))))))</f>
        <v>Enter vessel info</v>
      </c>
      <c r="AG33" s="76" t="str">
        <f>IF(OR($D33=" ",$E33=" ",$F33=" "),"Enter vessel info",IF(T($H33)&lt;&gt;"","Enter Activity",IF(OR($M33=0,$N33=0),"Enter Run Time",IF((VLOOKUP($F33,'VESSEL FACTORS'!$A$3:$O$5,AG$5,FALSE))="N/A","--",IF($G33=" ",IF(ISERROR(SEARCH("Aux",$E33,1)),($H33*VLOOKUP($F33,'VESSEL FACTORS'!$A$2:$O$5,AG$5,FALSE)*0.0000011023*$M33*$N33*0.82),($H33*VLOOKUP($F33,'VESSEL FACTORS'!$A$2:$O$5,AG$5,FALSE)*0.0000011023*$M33*$N33*1)),IF($G33&lt;21,($H33*VLOOKUP($F33,'VESSEL FACTORS'!$A$2:$O$5,AG$5,FALSE)*0.0000011023*$M33*$N33*VLOOKUP($G33,'VESSEL FACTORS'!$A$16:$L$36,AG$5,FALSE)),($H33*VLOOKUP($F33,'VESSEL FACTORS'!$A$3:$O$5,AG$5,FALSE)*0.0000011023*$M33*$N33*($G33/100))))))))</f>
        <v>Enter vessel info</v>
      </c>
      <c r="AH33" s="76" t="str">
        <f>IF(OR($D33=" ",$E33=" ",$F33=" "),"Enter vessel info",IF(T($H33)&lt;&gt;"","Enter Activity",IF(OR($M33=0,$N33=0),"Enter Run Time",IF((VLOOKUP($F33,'VESSEL FACTORS'!$A$3:$O$5,AH$5,FALSE))="N/A","--",IF($G33=" ",IF(ISERROR(SEARCH("Aux",$E33,1)),($H33*VLOOKUP($F33,'VESSEL FACTORS'!$A$2:$O$5,AH$5,FALSE)*0.0000011023*$M33*$N33*0.82),($H33*VLOOKUP($F33,'VESSEL FACTORS'!$A$2:$O$5,AH$5,FALSE)*0.0000011023*$M33*$N33*1)),IF($G33&lt;21,($H33*VLOOKUP($F33,'VESSEL FACTORS'!$A$2:$O$5,AH$5,FALSE)*0.0000011023*$M33*$N33*VLOOKUP($G33,'VESSEL FACTORS'!$A$16:$L$36,AH$5,FALSE)),($H33*VLOOKUP($F33,'VESSEL FACTORS'!$A$3:$O$5,AH$5,FALSE)*0.0000011023*$M33*$N33*($G33/100))))))))</f>
        <v>Enter vessel info</v>
      </c>
      <c r="AI33" s="76" t="str">
        <f>IF(OR($D33=" ",$E33=" ",$F33=" "),"Enter vessel info",IF(T($H33)&lt;&gt;"","Enter Activity",IF(OR($M33=0,$N33=0),"Enter Run Time",IF((VLOOKUP($F33,'VESSEL FACTORS'!$A$3:$O$5,AI$5,FALSE))="N/A","--",IF($G33=" ",IF(ISERROR(SEARCH("Aux",$E33,1)),($H33*VLOOKUP($F33,'VESSEL FACTORS'!$A$2:$O$5,AI$5,FALSE)*0.0000011023*$M33*$N33*0.82),($H33*VLOOKUP($F33,'VESSEL FACTORS'!$A$2:$O$5,AI$5,FALSE)*0.0000011023*$M33*$N33*1)),IF($G33&lt;21,($H33*VLOOKUP($F33,'VESSEL FACTORS'!$A$2:$O$5,AI$5,FALSE)*0.0000011023*$M33*$N33*VLOOKUP($G33,'VESSEL FACTORS'!$A$16:$L$36,AI$5,FALSE)),($H33*VLOOKUP($F33,'VESSEL FACTORS'!$A$3:$O$5,AI$5,FALSE)*0.0000011023*$M33*$N33*($G33/100))))))))</f>
        <v>Enter vessel info</v>
      </c>
      <c r="AJ33" s="76" t="str">
        <f>IF(OR($D33=" ",$E33=" ",$F33=" "),"Enter vessel info",IF(T($H33)&lt;&gt;"","Enter Activity",IF(OR($M33=0,$N33=0),"Enter Run Time",IF((VLOOKUP($F33,'VESSEL FACTORS'!$A$3:$O$5,AJ$5,FALSE))="N/A","--",IF($G33=" ",IF(ISERROR(SEARCH("Aux",$E33,1)),($H33*VLOOKUP($F33,'VESSEL FACTORS'!$A$2:$O$5,AJ$5,FALSE)*0.0000011023*$M33*$N33*0.82),($H33*VLOOKUP($F33,'VESSEL FACTORS'!$A$2:$O$5,AJ$5,FALSE)*0.0000011023*$M33*$N33*1)),IF($G33&lt;21,($H33*VLOOKUP($F33,'VESSEL FACTORS'!$A$2:$O$5,AJ$5,FALSE)*0.0000011023*$M33*$N33*VLOOKUP($G33,'VESSEL FACTORS'!$A$16:$L$36,AJ$5,FALSE)),($H33*VLOOKUP($F33,'VESSEL FACTORS'!$A$3:$O$5,AJ$5,FALSE)*0.0000011023*$M33*$N33*($G33/100))))))))</f>
        <v>Enter vessel info</v>
      </c>
      <c r="AK33" s="76" t="str">
        <f>IF(OR($D33=" ",$E33=" ",$F33=" "),"Enter vessel info",IF(T($H33)&lt;&gt;"","Enter Activity",IF(OR($M33=0,$N33=0),"Enter Run Time",IF((VLOOKUP($F33,'VESSEL FACTORS'!$A$3:$O$5,AK$5,FALSE))="N/A","--",IF($G33=" ",IF(ISERROR(SEARCH("Aux",$E33,1)),($H33*VLOOKUP($F33,'VESSEL FACTORS'!$A$2:$O$5,AK$5,FALSE)*0.0000011023*$M33*$N33*0.82),($H33*VLOOKUP($F33,'VESSEL FACTORS'!$A$2:$O$5,AK$5,FALSE)*0.0000011023*$M33*$N33*1)),IF($G33&lt;21,($H33*VLOOKUP($F33,'VESSEL FACTORS'!$A$2:$O$5,AK$5,FALSE)*0.0000011023*$M33*$N33*VLOOKUP($G33,'VESSEL FACTORS'!$A$16:$L$36,AK$5,FALSE)),($H33*VLOOKUP($F33,'VESSEL FACTORS'!$A$3:$O$5,AK$5,FALSE)*0.0000011023*$M33*$N33*($G33/100))))))))</f>
        <v>Enter vessel info</v>
      </c>
      <c r="AL33" s="67" t="str">
        <f>IF(OR($D33=" ",$E33=" ",$F33=" "),"Enter vessel info",IF(T($H33)&lt;&gt;"","Enter Activity",IF(OR($M33=0,$N33=0),"Enter Run Time",IF((VLOOKUP($F33,'VESSEL FACTORS'!$A$3:$O$5,AL$5,FALSE))="N/A","--",IF($G33=" ",IF(ISERROR(SEARCH("Aux",$E33,1)),($H33*VLOOKUP($F33,'VESSEL FACTORS'!$A$2:$O$5,AL$5,FALSE)*0.0000011023*$M33*$N33*0.82),($H33*VLOOKUP($F33,'VESSEL FACTORS'!$A$2:$O$5,AL$5,FALSE)*0.0000011023*$M33*$N33*1)),IF($G33&lt;21,($H33*VLOOKUP($F33,'VESSEL FACTORS'!$A$2:$O$5,AL$5,FALSE)*0.0000011023*$M33*$N33*VLOOKUP($G33,'VESSEL FACTORS'!$A$16:$L$36,AL$5,FALSE)),($H33*VLOOKUP($F33,'VESSEL FACTORS'!$A$3:$O$5,AL$5,FALSE)*0.0000011023*$M33*$N33*($G33/100))))))))</f>
        <v>Enter vessel info</v>
      </c>
      <c r="AM33" s="73"/>
      <c r="AO33" s="74">
        <f>MONTH(EMISSIONS_1!P33)-MONTH(EMISSIONS_1!O33)+1</f>
        <v>1</v>
      </c>
      <c r="AP33" s="335">
        <f t="shared" si="44"/>
        <v>0</v>
      </c>
      <c r="AQ33" s="336">
        <f t="shared" si="44"/>
        <v>0</v>
      </c>
      <c r="AR33" s="336">
        <f t="shared" si="44"/>
        <v>0</v>
      </c>
      <c r="AS33" s="336">
        <f t="shared" si="44"/>
        <v>0</v>
      </c>
      <c r="AT33" s="336">
        <f t="shared" si="44"/>
        <v>0</v>
      </c>
      <c r="AU33" s="336">
        <f t="shared" si="44"/>
        <v>0</v>
      </c>
      <c r="AV33" s="336">
        <f t="shared" si="44"/>
        <v>0</v>
      </c>
      <c r="AW33" s="336">
        <f t="shared" si="44"/>
        <v>0</v>
      </c>
      <c r="AX33" s="336">
        <f t="shared" si="44"/>
        <v>0</v>
      </c>
      <c r="AY33" s="336">
        <f t="shared" si="44"/>
        <v>0</v>
      </c>
      <c r="AZ33" s="336">
        <f t="shared" si="44"/>
        <v>0</v>
      </c>
      <c r="BA33" s="337">
        <f t="shared" si="44"/>
        <v>0</v>
      </c>
      <c r="BB33" s="335">
        <f t="shared" si="45"/>
        <v>0</v>
      </c>
      <c r="BC33" s="336">
        <f t="shared" si="45"/>
        <v>0</v>
      </c>
      <c r="BD33" s="336">
        <f t="shared" si="45"/>
        <v>0</v>
      </c>
      <c r="BE33" s="336">
        <f t="shared" si="45"/>
        <v>0</v>
      </c>
      <c r="BF33" s="336">
        <f t="shared" si="45"/>
        <v>0</v>
      </c>
      <c r="BG33" s="336">
        <f t="shared" si="45"/>
        <v>0</v>
      </c>
      <c r="BH33" s="336">
        <f t="shared" si="45"/>
        <v>0</v>
      </c>
      <c r="BI33" s="336">
        <f t="shared" si="45"/>
        <v>0</v>
      </c>
      <c r="BJ33" s="336">
        <f t="shared" si="45"/>
        <v>0</v>
      </c>
      <c r="BK33" s="336">
        <f t="shared" si="45"/>
        <v>0</v>
      </c>
      <c r="BL33" s="336">
        <f t="shared" si="45"/>
        <v>0</v>
      </c>
      <c r="BM33" s="337">
        <f t="shared" si="45"/>
        <v>0</v>
      </c>
      <c r="BN33" s="335">
        <f t="shared" si="46"/>
        <v>0</v>
      </c>
      <c r="BO33" s="336">
        <f t="shared" si="46"/>
        <v>0</v>
      </c>
      <c r="BP33" s="336">
        <f t="shared" si="46"/>
        <v>0</v>
      </c>
      <c r="BQ33" s="336">
        <f t="shared" si="46"/>
        <v>0</v>
      </c>
      <c r="BR33" s="336">
        <f t="shared" si="46"/>
        <v>0</v>
      </c>
      <c r="BS33" s="336">
        <f t="shared" si="46"/>
        <v>0</v>
      </c>
      <c r="BT33" s="336">
        <f t="shared" si="46"/>
        <v>0</v>
      </c>
      <c r="BU33" s="336">
        <f t="shared" si="46"/>
        <v>0</v>
      </c>
      <c r="BV33" s="336">
        <f t="shared" si="46"/>
        <v>0</v>
      </c>
      <c r="BW33" s="336">
        <f t="shared" si="46"/>
        <v>0</v>
      </c>
      <c r="BX33" s="336">
        <f t="shared" si="46"/>
        <v>0</v>
      </c>
      <c r="BY33" s="337">
        <f t="shared" si="46"/>
        <v>0</v>
      </c>
      <c r="BZ33" s="335">
        <f t="shared" si="47"/>
        <v>0</v>
      </c>
      <c r="CA33" s="336">
        <f t="shared" si="47"/>
        <v>0</v>
      </c>
      <c r="CB33" s="336">
        <f t="shared" si="47"/>
        <v>0</v>
      </c>
      <c r="CC33" s="336">
        <f t="shared" si="47"/>
        <v>0</v>
      </c>
      <c r="CD33" s="336">
        <f t="shared" si="47"/>
        <v>0</v>
      </c>
      <c r="CE33" s="336">
        <f t="shared" si="47"/>
        <v>0</v>
      </c>
      <c r="CF33" s="336">
        <f t="shared" si="47"/>
        <v>0</v>
      </c>
      <c r="CG33" s="336">
        <f t="shared" si="47"/>
        <v>0</v>
      </c>
      <c r="CH33" s="336">
        <f t="shared" si="47"/>
        <v>0</v>
      </c>
      <c r="CI33" s="336">
        <f t="shared" si="47"/>
        <v>0</v>
      </c>
      <c r="CJ33" s="336">
        <f t="shared" si="47"/>
        <v>0</v>
      </c>
      <c r="CK33" s="337">
        <f t="shared" si="47"/>
        <v>0</v>
      </c>
      <c r="CL33" s="335">
        <f t="shared" si="48"/>
        <v>0</v>
      </c>
      <c r="CM33" s="336">
        <f t="shared" si="48"/>
        <v>0</v>
      </c>
      <c r="CN33" s="336">
        <f t="shared" si="48"/>
        <v>0</v>
      </c>
      <c r="CO33" s="336">
        <f t="shared" si="48"/>
        <v>0</v>
      </c>
      <c r="CP33" s="336">
        <f t="shared" si="48"/>
        <v>0</v>
      </c>
      <c r="CQ33" s="336">
        <f t="shared" si="48"/>
        <v>0</v>
      </c>
      <c r="CR33" s="336">
        <f t="shared" si="48"/>
        <v>0</v>
      </c>
      <c r="CS33" s="336">
        <f t="shared" si="48"/>
        <v>0</v>
      </c>
      <c r="CT33" s="336">
        <f t="shared" si="48"/>
        <v>0</v>
      </c>
      <c r="CU33" s="336">
        <f t="shared" si="48"/>
        <v>0</v>
      </c>
      <c r="CV33" s="336">
        <f t="shared" si="48"/>
        <v>0</v>
      </c>
      <c r="CW33" s="337">
        <f t="shared" si="48"/>
        <v>0</v>
      </c>
      <c r="CX33" s="335">
        <f t="shared" si="49"/>
        <v>0</v>
      </c>
      <c r="CY33" s="336">
        <f t="shared" si="49"/>
        <v>0</v>
      </c>
      <c r="CZ33" s="336">
        <f t="shared" si="49"/>
        <v>0</v>
      </c>
      <c r="DA33" s="336">
        <f t="shared" si="49"/>
        <v>0</v>
      </c>
      <c r="DB33" s="336">
        <f t="shared" si="49"/>
        <v>0</v>
      </c>
      <c r="DC33" s="336">
        <f t="shared" si="49"/>
        <v>0</v>
      </c>
      <c r="DD33" s="336">
        <f t="shared" si="49"/>
        <v>0</v>
      </c>
      <c r="DE33" s="336">
        <f t="shared" si="49"/>
        <v>0</v>
      </c>
      <c r="DF33" s="336">
        <f t="shared" si="49"/>
        <v>0</v>
      </c>
      <c r="DG33" s="336">
        <f t="shared" si="49"/>
        <v>0</v>
      </c>
      <c r="DH33" s="336">
        <f t="shared" si="49"/>
        <v>0</v>
      </c>
      <c r="DI33" s="337">
        <f t="shared" si="49"/>
        <v>0</v>
      </c>
      <c r="DJ33" s="335">
        <f t="shared" si="50"/>
        <v>0</v>
      </c>
      <c r="DK33" s="336">
        <f t="shared" si="50"/>
        <v>0</v>
      </c>
      <c r="DL33" s="336">
        <f t="shared" si="50"/>
        <v>0</v>
      </c>
      <c r="DM33" s="336">
        <f t="shared" si="50"/>
        <v>0</v>
      </c>
      <c r="DN33" s="336">
        <f t="shared" si="50"/>
        <v>0</v>
      </c>
      <c r="DO33" s="336">
        <f t="shared" si="50"/>
        <v>0</v>
      </c>
      <c r="DP33" s="336">
        <f t="shared" si="50"/>
        <v>0</v>
      </c>
      <c r="DQ33" s="336">
        <f t="shared" si="50"/>
        <v>0</v>
      </c>
      <c r="DR33" s="336">
        <f t="shared" si="50"/>
        <v>0</v>
      </c>
      <c r="DS33" s="336">
        <f t="shared" si="50"/>
        <v>0</v>
      </c>
      <c r="DT33" s="336">
        <f t="shared" si="50"/>
        <v>0</v>
      </c>
      <c r="DU33" s="337">
        <f t="shared" si="50"/>
        <v>0</v>
      </c>
      <c r="DV33" s="335">
        <f t="shared" si="51"/>
        <v>0</v>
      </c>
      <c r="DW33" s="336">
        <f t="shared" si="51"/>
        <v>0</v>
      </c>
      <c r="DX33" s="336">
        <f t="shared" si="51"/>
        <v>0</v>
      </c>
      <c r="DY33" s="336">
        <f t="shared" si="51"/>
        <v>0</v>
      </c>
      <c r="DZ33" s="336">
        <f t="shared" si="51"/>
        <v>0</v>
      </c>
      <c r="EA33" s="336">
        <f t="shared" si="51"/>
        <v>0</v>
      </c>
      <c r="EB33" s="336">
        <f t="shared" si="51"/>
        <v>0</v>
      </c>
      <c r="EC33" s="336">
        <f t="shared" si="51"/>
        <v>0</v>
      </c>
      <c r="ED33" s="336">
        <f t="shared" si="51"/>
        <v>0</v>
      </c>
      <c r="EE33" s="336">
        <f t="shared" si="51"/>
        <v>0</v>
      </c>
      <c r="EF33" s="336">
        <f t="shared" si="51"/>
        <v>0</v>
      </c>
      <c r="EG33" s="337">
        <f t="shared" si="51"/>
        <v>0</v>
      </c>
      <c r="EH33" s="335">
        <f t="shared" si="52"/>
        <v>0</v>
      </c>
      <c r="EI33" s="336">
        <f t="shared" si="52"/>
        <v>0</v>
      </c>
      <c r="EJ33" s="336">
        <f t="shared" si="52"/>
        <v>0</v>
      </c>
      <c r="EK33" s="336">
        <f t="shared" si="52"/>
        <v>0</v>
      </c>
      <c r="EL33" s="336">
        <f t="shared" si="52"/>
        <v>0</v>
      </c>
      <c r="EM33" s="336">
        <f t="shared" si="52"/>
        <v>0</v>
      </c>
      <c r="EN33" s="336">
        <f t="shared" si="52"/>
        <v>0</v>
      </c>
      <c r="EO33" s="336">
        <f t="shared" si="52"/>
        <v>0</v>
      </c>
      <c r="EP33" s="336">
        <f t="shared" si="52"/>
        <v>0</v>
      </c>
      <c r="EQ33" s="336">
        <f t="shared" si="52"/>
        <v>0</v>
      </c>
      <c r="ER33" s="336">
        <f t="shared" si="52"/>
        <v>0</v>
      </c>
      <c r="ES33" s="337">
        <f t="shared" si="52"/>
        <v>0</v>
      </c>
      <c r="ET33" s="335">
        <f t="shared" si="53"/>
        <v>0</v>
      </c>
      <c r="EU33" s="336">
        <f t="shared" si="53"/>
        <v>0</v>
      </c>
      <c r="EV33" s="336">
        <f t="shared" si="53"/>
        <v>0</v>
      </c>
      <c r="EW33" s="336">
        <f t="shared" si="53"/>
        <v>0</v>
      </c>
      <c r="EX33" s="336">
        <f t="shared" si="53"/>
        <v>0</v>
      </c>
      <c r="EY33" s="336">
        <f t="shared" si="53"/>
        <v>0</v>
      </c>
      <c r="EZ33" s="336">
        <f t="shared" si="53"/>
        <v>0</v>
      </c>
      <c r="FA33" s="336">
        <f t="shared" si="53"/>
        <v>0</v>
      </c>
      <c r="FB33" s="336">
        <f t="shared" si="53"/>
        <v>0</v>
      </c>
      <c r="FC33" s="336">
        <f t="shared" si="53"/>
        <v>0</v>
      </c>
      <c r="FD33" s="336">
        <f t="shared" si="53"/>
        <v>0</v>
      </c>
      <c r="FE33" s="337">
        <f t="shared" si="53"/>
        <v>0</v>
      </c>
      <c r="FF33" s="335">
        <f t="shared" si="54"/>
        <v>0</v>
      </c>
      <c r="FG33" s="336">
        <f t="shared" si="54"/>
        <v>0</v>
      </c>
      <c r="FH33" s="336">
        <f t="shared" si="54"/>
        <v>0</v>
      </c>
      <c r="FI33" s="336">
        <f t="shared" si="54"/>
        <v>0</v>
      </c>
      <c r="FJ33" s="336">
        <f t="shared" si="54"/>
        <v>0</v>
      </c>
      <c r="FK33" s="336">
        <f t="shared" si="54"/>
        <v>0</v>
      </c>
      <c r="FL33" s="336">
        <f t="shared" si="54"/>
        <v>0</v>
      </c>
      <c r="FM33" s="336">
        <f t="shared" si="54"/>
        <v>0</v>
      </c>
      <c r="FN33" s="336">
        <f t="shared" si="54"/>
        <v>0</v>
      </c>
      <c r="FO33" s="336">
        <f t="shared" si="54"/>
        <v>0</v>
      </c>
      <c r="FP33" s="336">
        <f t="shared" si="54"/>
        <v>0</v>
      </c>
      <c r="FQ33" s="337">
        <f t="shared" si="54"/>
        <v>0</v>
      </c>
    </row>
    <row r="34" spans="1:173" ht="12.75" customHeight="1" x14ac:dyDescent="0.2">
      <c r="A34" s="74" t="str">
        <f t="shared" si="21"/>
        <v xml:space="preserve"> - </v>
      </c>
      <c r="B34" s="112"/>
      <c r="C34" s="171" t="s">
        <v>305</v>
      </c>
      <c r="D34" s="366" t="str">
        <f>IF(ISBLANK(EMISSIONS_4!D34), " ", EMISSIONS_4!D34)</f>
        <v xml:space="preserve"> </v>
      </c>
      <c r="E34" s="366" t="str">
        <f>IF(ISBLANK(EMISSIONS_4!E34), " ", EMISSIONS_4!E34)</f>
        <v xml:space="preserve"> </v>
      </c>
      <c r="F34" s="366" t="str">
        <f>IF(ISBLANK(EMISSIONS_4!F34), " ", EMISSIONS_4!F34)</f>
        <v xml:space="preserve"> </v>
      </c>
      <c r="G34" s="367"/>
      <c r="H34" s="368"/>
      <c r="I34" s="33" t="s">
        <v>299</v>
      </c>
      <c r="J34" s="367"/>
      <c r="K34" s="33">
        <f t="shared" si="35"/>
        <v>1</v>
      </c>
      <c r="L34" s="33" t="e">
        <f>IF(#REF!="Enter Emissions (tpy)",IF( J34="", 0, J34), 0)</f>
        <v>#REF!</v>
      </c>
      <c r="M34" s="367">
        <v>0</v>
      </c>
      <c r="N34" s="373">
        <v>0</v>
      </c>
      <c r="O34" s="299"/>
      <c r="P34" s="300"/>
      <c r="Q34" s="73" t="str">
        <f t="shared" si="36"/>
        <v>Enter vessel info</v>
      </c>
      <c r="R34" s="79" t="str">
        <f t="shared" si="37"/>
        <v>Enter vessel info</v>
      </c>
      <c r="S34" s="79" t="str">
        <f t="shared" si="38"/>
        <v>Enter vessel info</v>
      </c>
      <c r="T34" s="79" t="str">
        <f t="shared" si="39"/>
        <v>Enter vessel info</v>
      </c>
      <c r="U34" s="79" t="str">
        <f t="shared" si="40"/>
        <v>Enter vessel info</v>
      </c>
      <c r="V34" s="79" t="str">
        <f t="shared" si="41"/>
        <v>Enter vessel info</v>
      </c>
      <c r="W34" s="79" t="str">
        <f t="shared" si="42"/>
        <v>Enter vessel info</v>
      </c>
      <c r="X34" s="79" t="str">
        <f t="shared" si="43"/>
        <v>Enter vessel info</v>
      </c>
      <c r="Y34" s="78" t="s">
        <v>115</v>
      </c>
      <c r="Z34" s="79" t="s">
        <v>115</v>
      </c>
      <c r="AA34" s="82" t="s">
        <v>115</v>
      </c>
      <c r="AB34" s="76" t="str">
        <f>IF(OR($D34=" ",$E34=" ",$F34=" "),"Enter vessel info",IF(T($H34)&lt;&gt;"","Enter Activity",IF(OR($M34=0,$N34=0),"Enter Run Time",IF((VLOOKUP($F34,'VESSEL FACTORS'!$A$3:$O$5,AB$5,FALSE))="N/A","--",IF($G34=" ",IF(ISERROR(SEARCH("Aux",$E34,1)),($H34*VLOOKUP($F34,'VESSEL FACTORS'!$A$2:$O$5,AB$5,FALSE)*0.0000011023*$M34*$N34*0.82),($H34*VLOOKUP($F34,'VESSEL FACTORS'!$A$2:$O$5,AB$5,FALSE)*0.0000011023*$M34*$N34*1)),IF($G34&lt;21,($H34*VLOOKUP($F34,'VESSEL FACTORS'!$A$2:$O$5,AB$5,FALSE)*0.0000011023*$M34*$N34*VLOOKUP($G34,'VESSEL FACTORS'!$A$16:$L$36,AB$5,FALSE)),($H34*VLOOKUP($F34,'VESSEL FACTORS'!$A$3:$O$5,AB$5,FALSE)*0.0000011023*$M34*$N34*($G34/100))))))))</f>
        <v>Enter vessel info</v>
      </c>
      <c r="AC34" s="76" t="str">
        <f>IF(OR($D34=" ",$E34=" ",$F34=" "),"Enter vessel info",IF(T($H34)&lt;&gt;"","Enter Activity",IF(OR($M34=0,$N34=0),"Enter Run Time",IF((VLOOKUP($F34,'VESSEL FACTORS'!$A$3:$O$5,AC$5,FALSE))="N/A","--",IF($G34=" ",IF(ISERROR(SEARCH("Aux",$E34,1)),($H34*VLOOKUP($F34,'VESSEL FACTORS'!$A$2:$O$5,AC$5,FALSE)*0.0000011023*$M34*$N34*0.82),($H34*VLOOKUP($F34,'VESSEL FACTORS'!$A$2:$O$5,AC$5,FALSE)*0.0000011023*$M34*$N34*1)),IF($G34&lt;21,($H34*VLOOKUP($F34,'VESSEL FACTORS'!$A$2:$O$5,AC$5,FALSE)*0.0000011023*$M34*$N34*VLOOKUP($G34,'VESSEL FACTORS'!$A$16:$L$36,AC$5,FALSE)),($H34*VLOOKUP($F34,'VESSEL FACTORS'!$A$3:$O$5,AC$5,FALSE)*0.0000011023*$M34*$N34*($G34/100))))))))</f>
        <v>Enter vessel info</v>
      </c>
      <c r="AD34" s="76" t="str">
        <f>IF(OR($D34=" ",$E34=" ",$F34=" "),"Enter vessel info",IF(T($H34)&lt;&gt;"","Enter Activity",IF(OR($M34=0,$N34=0),"Enter Run Time",IF((VLOOKUP($F34,'VESSEL FACTORS'!$A$3:$O$5,AD$5,FALSE))="N/A","--",IF($G34=" ",IF(ISERROR(SEARCH("Aux",$E34,1)),($H34*VLOOKUP($F34,'VESSEL FACTORS'!$A$2:$O$5,AD$5,FALSE)*0.0000011023*$M34*$N34*0.82),($H34*VLOOKUP($F34,'VESSEL FACTORS'!$A$2:$O$5,AD$5,FALSE)*0.0000011023*$M34*$N34*1)),IF($G34&lt;21,($H34*VLOOKUP($F34,'VESSEL FACTORS'!$A$2:$O$5,AD$5,FALSE)*0.0000011023*$M34*$N34*VLOOKUP($G34,'VESSEL FACTORS'!$A$16:$L$36,AD$5,FALSE)),($H34*VLOOKUP($F34,'VESSEL FACTORS'!$A$3:$O$5,AD$5,FALSE)*0.0000011023*$M34*$N34*($G34/100))))))))</f>
        <v>Enter vessel info</v>
      </c>
      <c r="AE34" s="76" t="str">
        <f>IF(OR($D34=" ",$E34=" ",$F34=" "),"Enter vessel info",IF(T($H34)&lt;&gt;"","Enter Activity",IF(OR($M34=0,$N34=0),"Enter Run Time",IF((VLOOKUP($F34,'VESSEL FACTORS'!$A$3:$O$5,AE$5,FALSE))="N/A","--",IF($G34=" ",IF(ISERROR(SEARCH("Aux",$E34,1)),($H34*VLOOKUP($F34,'VESSEL FACTORS'!$A$2:$O$5,AE$5,FALSE)*0.0000011023*$M34*$N34*0.82),($H34*VLOOKUP($F34,'VESSEL FACTORS'!$A$2:$O$5,AE$5,FALSE)*0.0000011023*$M34*$N34*1)),IF($G34&lt;21,($H34*VLOOKUP($F34,'VESSEL FACTORS'!$A$2:$O$5,AE$5,FALSE)*0.0000011023*$M34*$N34*VLOOKUP($G34,'VESSEL FACTORS'!$A$16:$L$36,AE$5,FALSE)),($H34*VLOOKUP($F34,'VESSEL FACTORS'!$A$3:$O$5,AE$5,FALSE)*0.0000011023*$M34*$N34*($G34/100))))))))</f>
        <v>Enter vessel info</v>
      </c>
      <c r="AF34" s="76" t="str">
        <f>IF(OR($D34=" ",$E34=" ",$F34=" "),"Enter vessel info",IF(T($H34)&lt;&gt;"","Enter Activity",IF(OR($M34=0,$N34=0),"Enter Run Time",IF((VLOOKUP($F34,'VESSEL FACTORS'!$A$3:$O$5,AF$5,FALSE))="N/A","--",IF($G34=" ",IF(ISERROR(SEARCH("Aux",$E34,1)),($H34*VLOOKUP($F34,'VESSEL FACTORS'!$A$2:$O$5,AF$5,FALSE)*0.0000011023*$M34*$N34*0.82),($H34*VLOOKUP($F34,'VESSEL FACTORS'!$A$2:$O$5,AF$5,FALSE)*0.0000011023*$M34*$N34*1)),IF($G34&lt;21,($H34*VLOOKUP($F34,'VESSEL FACTORS'!$A$2:$O$5,AF$5,FALSE)*0.0000011023*$M34*$N34*VLOOKUP($G34,'VESSEL FACTORS'!$A$16:$L$36,AF$5,FALSE)),($H34*VLOOKUP($F34,'VESSEL FACTORS'!$A$3:$O$5,AF$5,FALSE)*0.0000011023*$M34*$N34*($G34/100))))))))</f>
        <v>Enter vessel info</v>
      </c>
      <c r="AG34" s="76" t="str">
        <f>IF(OR($D34=" ",$E34=" ",$F34=" "),"Enter vessel info",IF(T($H34)&lt;&gt;"","Enter Activity",IF(OR($M34=0,$N34=0),"Enter Run Time",IF((VLOOKUP($F34,'VESSEL FACTORS'!$A$3:$O$5,AG$5,FALSE))="N/A","--",IF($G34=" ",IF(ISERROR(SEARCH("Aux",$E34,1)),($H34*VLOOKUP($F34,'VESSEL FACTORS'!$A$2:$O$5,AG$5,FALSE)*0.0000011023*$M34*$N34*0.82),($H34*VLOOKUP($F34,'VESSEL FACTORS'!$A$2:$O$5,AG$5,FALSE)*0.0000011023*$M34*$N34*1)),IF($G34&lt;21,($H34*VLOOKUP($F34,'VESSEL FACTORS'!$A$2:$O$5,AG$5,FALSE)*0.0000011023*$M34*$N34*VLOOKUP($G34,'VESSEL FACTORS'!$A$16:$L$36,AG$5,FALSE)),($H34*VLOOKUP($F34,'VESSEL FACTORS'!$A$3:$O$5,AG$5,FALSE)*0.0000011023*$M34*$N34*($G34/100))))))))</f>
        <v>Enter vessel info</v>
      </c>
      <c r="AH34" s="76" t="str">
        <f>IF(OR($D34=" ",$E34=" ",$F34=" "),"Enter vessel info",IF(T($H34)&lt;&gt;"","Enter Activity",IF(OR($M34=0,$N34=0),"Enter Run Time",IF((VLOOKUP($F34,'VESSEL FACTORS'!$A$3:$O$5,AH$5,FALSE))="N/A","--",IF($G34=" ",IF(ISERROR(SEARCH("Aux",$E34,1)),($H34*VLOOKUP($F34,'VESSEL FACTORS'!$A$2:$O$5,AH$5,FALSE)*0.0000011023*$M34*$N34*0.82),($H34*VLOOKUP($F34,'VESSEL FACTORS'!$A$2:$O$5,AH$5,FALSE)*0.0000011023*$M34*$N34*1)),IF($G34&lt;21,($H34*VLOOKUP($F34,'VESSEL FACTORS'!$A$2:$O$5,AH$5,FALSE)*0.0000011023*$M34*$N34*VLOOKUP($G34,'VESSEL FACTORS'!$A$16:$L$36,AH$5,FALSE)),($H34*VLOOKUP($F34,'VESSEL FACTORS'!$A$3:$O$5,AH$5,FALSE)*0.0000011023*$M34*$N34*($G34/100))))))))</f>
        <v>Enter vessel info</v>
      </c>
      <c r="AI34" s="76" t="str">
        <f>IF(OR($D34=" ",$E34=" ",$F34=" "),"Enter vessel info",IF(T($H34)&lt;&gt;"","Enter Activity",IF(OR($M34=0,$N34=0),"Enter Run Time",IF((VLOOKUP($F34,'VESSEL FACTORS'!$A$3:$O$5,AI$5,FALSE))="N/A","--",IF($G34=" ",IF(ISERROR(SEARCH("Aux",$E34,1)),($H34*VLOOKUP($F34,'VESSEL FACTORS'!$A$2:$O$5,AI$5,FALSE)*0.0000011023*$M34*$N34*0.82),($H34*VLOOKUP($F34,'VESSEL FACTORS'!$A$2:$O$5,AI$5,FALSE)*0.0000011023*$M34*$N34*1)),IF($G34&lt;21,($H34*VLOOKUP($F34,'VESSEL FACTORS'!$A$2:$O$5,AI$5,FALSE)*0.0000011023*$M34*$N34*VLOOKUP($G34,'VESSEL FACTORS'!$A$16:$L$36,AI$5,FALSE)),($H34*VLOOKUP($F34,'VESSEL FACTORS'!$A$3:$O$5,AI$5,FALSE)*0.0000011023*$M34*$N34*($G34/100))))))))</f>
        <v>Enter vessel info</v>
      </c>
      <c r="AJ34" s="76" t="str">
        <f>IF(OR($D34=" ",$E34=" ",$F34=" "),"Enter vessel info",IF(T($H34)&lt;&gt;"","Enter Activity",IF(OR($M34=0,$N34=0),"Enter Run Time",IF((VLOOKUP($F34,'VESSEL FACTORS'!$A$3:$O$5,AJ$5,FALSE))="N/A","--",IF($G34=" ",IF(ISERROR(SEARCH("Aux",$E34,1)),($H34*VLOOKUP($F34,'VESSEL FACTORS'!$A$2:$O$5,AJ$5,FALSE)*0.0000011023*$M34*$N34*0.82),($H34*VLOOKUP($F34,'VESSEL FACTORS'!$A$2:$O$5,AJ$5,FALSE)*0.0000011023*$M34*$N34*1)),IF($G34&lt;21,($H34*VLOOKUP($F34,'VESSEL FACTORS'!$A$2:$O$5,AJ$5,FALSE)*0.0000011023*$M34*$N34*VLOOKUP($G34,'VESSEL FACTORS'!$A$16:$L$36,AJ$5,FALSE)),($H34*VLOOKUP($F34,'VESSEL FACTORS'!$A$3:$O$5,AJ$5,FALSE)*0.0000011023*$M34*$N34*($G34/100))))))))</f>
        <v>Enter vessel info</v>
      </c>
      <c r="AK34" s="76" t="str">
        <f>IF(OR($D34=" ",$E34=" ",$F34=" "),"Enter vessel info",IF(T($H34)&lt;&gt;"","Enter Activity",IF(OR($M34=0,$N34=0),"Enter Run Time",IF((VLOOKUP($F34,'VESSEL FACTORS'!$A$3:$O$5,AK$5,FALSE))="N/A","--",IF($G34=" ",IF(ISERROR(SEARCH("Aux",$E34,1)),($H34*VLOOKUP($F34,'VESSEL FACTORS'!$A$2:$O$5,AK$5,FALSE)*0.0000011023*$M34*$N34*0.82),($H34*VLOOKUP($F34,'VESSEL FACTORS'!$A$2:$O$5,AK$5,FALSE)*0.0000011023*$M34*$N34*1)),IF($G34&lt;21,($H34*VLOOKUP($F34,'VESSEL FACTORS'!$A$2:$O$5,AK$5,FALSE)*0.0000011023*$M34*$N34*VLOOKUP($G34,'VESSEL FACTORS'!$A$16:$L$36,AK$5,FALSE)),($H34*VLOOKUP($F34,'VESSEL FACTORS'!$A$3:$O$5,AK$5,FALSE)*0.0000011023*$M34*$N34*($G34/100))))))))</f>
        <v>Enter vessel info</v>
      </c>
      <c r="AL34" s="67" t="str">
        <f>IF(OR($D34=" ",$E34=" ",$F34=" "),"Enter vessel info",IF(T($H34)&lt;&gt;"","Enter Activity",IF(OR($M34=0,$N34=0),"Enter Run Time",IF((VLOOKUP($F34,'VESSEL FACTORS'!$A$3:$O$5,AL$5,FALSE))="N/A","--",IF($G34=" ",IF(ISERROR(SEARCH("Aux",$E34,1)),($H34*VLOOKUP($F34,'VESSEL FACTORS'!$A$2:$O$5,AL$5,FALSE)*0.0000011023*$M34*$N34*0.82),($H34*VLOOKUP($F34,'VESSEL FACTORS'!$A$2:$O$5,AL$5,FALSE)*0.0000011023*$M34*$N34*1)),IF($G34&lt;21,($H34*VLOOKUP($F34,'VESSEL FACTORS'!$A$2:$O$5,AL$5,FALSE)*0.0000011023*$M34*$N34*VLOOKUP($G34,'VESSEL FACTORS'!$A$16:$L$36,AL$5,FALSE)),($H34*VLOOKUP($F34,'VESSEL FACTORS'!$A$3:$O$5,AL$5,FALSE)*0.0000011023*$M34*$N34*($G34/100))))))))</f>
        <v>Enter vessel info</v>
      </c>
      <c r="AM34" s="73"/>
      <c r="AO34" s="74">
        <f>MONTH(EMISSIONS_1!P34)-MONTH(EMISSIONS_1!O34)+1</f>
        <v>1</v>
      </c>
      <c r="AP34" s="335">
        <f t="shared" si="44"/>
        <v>0</v>
      </c>
      <c r="AQ34" s="336">
        <f t="shared" si="44"/>
        <v>0</v>
      </c>
      <c r="AR34" s="336">
        <f t="shared" si="44"/>
        <v>0</v>
      </c>
      <c r="AS34" s="336">
        <f t="shared" si="44"/>
        <v>0</v>
      </c>
      <c r="AT34" s="336">
        <f t="shared" si="44"/>
        <v>0</v>
      </c>
      <c r="AU34" s="336">
        <f t="shared" si="44"/>
        <v>0</v>
      </c>
      <c r="AV34" s="336">
        <f t="shared" si="44"/>
        <v>0</v>
      </c>
      <c r="AW34" s="336">
        <f t="shared" si="44"/>
        <v>0</v>
      </c>
      <c r="AX34" s="336">
        <f t="shared" si="44"/>
        <v>0</v>
      </c>
      <c r="AY34" s="336">
        <f t="shared" si="44"/>
        <v>0</v>
      </c>
      <c r="AZ34" s="336">
        <f t="shared" si="44"/>
        <v>0</v>
      </c>
      <c r="BA34" s="337">
        <f t="shared" si="44"/>
        <v>0</v>
      </c>
      <c r="BB34" s="335">
        <f t="shared" si="45"/>
        <v>0</v>
      </c>
      <c r="BC34" s="336">
        <f t="shared" si="45"/>
        <v>0</v>
      </c>
      <c r="BD34" s="336">
        <f t="shared" si="45"/>
        <v>0</v>
      </c>
      <c r="BE34" s="336">
        <f t="shared" si="45"/>
        <v>0</v>
      </c>
      <c r="BF34" s="336">
        <f t="shared" si="45"/>
        <v>0</v>
      </c>
      <c r="BG34" s="336">
        <f t="shared" si="45"/>
        <v>0</v>
      </c>
      <c r="BH34" s="336">
        <f t="shared" si="45"/>
        <v>0</v>
      </c>
      <c r="BI34" s="336">
        <f t="shared" si="45"/>
        <v>0</v>
      </c>
      <c r="BJ34" s="336">
        <f t="shared" si="45"/>
        <v>0</v>
      </c>
      <c r="BK34" s="336">
        <f t="shared" si="45"/>
        <v>0</v>
      </c>
      <c r="BL34" s="336">
        <f t="shared" si="45"/>
        <v>0</v>
      </c>
      <c r="BM34" s="337">
        <f t="shared" si="45"/>
        <v>0</v>
      </c>
      <c r="BN34" s="335">
        <f t="shared" si="46"/>
        <v>0</v>
      </c>
      <c r="BO34" s="336">
        <f t="shared" si="46"/>
        <v>0</v>
      </c>
      <c r="BP34" s="336">
        <f t="shared" si="46"/>
        <v>0</v>
      </c>
      <c r="BQ34" s="336">
        <f t="shared" si="46"/>
        <v>0</v>
      </c>
      <c r="BR34" s="336">
        <f t="shared" si="46"/>
        <v>0</v>
      </c>
      <c r="BS34" s="336">
        <f t="shared" si="46"/>
        <v>0</v>
      </c>
      <c r="BT34" s="336">
        <f t="shared" si="46"/>
        <v>0</v>
      </c>
      <c r="BU34" s="336">
        <f t="shared" si="46"/>
        <v>0</v>
      </c>
      <c r="BV34" s="336">
        <f t="shared" si="46"/>
        <v>0</v>
      </c>
      <c r="BW34" s="336">
        <f t="shared" si="46"/>
        <v>0</v>
      </c>
      <c r="BX34" s="336">
        <f t="shared" si="46"/>
        <v>0</v>
      </c>
      <c r="BY34" s="337">
        <f t="shared" si="46"/>
        <v>0</v>
      </c>
      <c r="BZ34" s="335">
        <f t="shared" si="47"/>
        <v>0</v>
      </c>
      <c r="CA34" s="336">
        <f t="shared" si="47"/>
        <v>0</v>
      </c>
      <c r="CB34" s="336">
        <f t="shared" si="47"/>
        <v>0</v>
      </c>
      <c r="CC34" s="336">
        <f t="shared" si="47"/>
        <v>0</v>
      </c>
      <c r="CD34" s="336">
        <f t="shared" si="47"/>
        <v>0</v>
      </c>
      <c r="CE34" s="336">
        <f t="shared" si="47"/>
        <v>0</v>
      </c>
      <c r="CF34" s="336">
        <f t="shared" si="47"/>
        <v>0</v>
      </c>
      <c r="CG34" s="336">
        <f t="shared" si="47"/>
        <v>0</v>
      </c>
      <c r="CH34" s="336">
        <f t="shared" si="47"/>
        <v>0</v>
      </c>
      <c r="CI34" s="336">
        <f t="shared" si="47"/>
        <v>0</v>
      </c>
      <c r="CJ34" s="336">
        <f t="shared" si="47"/>
        <v>0</v>
      </c>
      <c r="CK34" s="337">
        <f t="shared" si="47"/>
        <v>0</v>
      </c>
      <c r="CL34" s="335">
        <f t="shared" si="48"/>
        <v>0</v>
      </c>
      <c r="CM34" s="336">
        <f t="shared" si="48"/>
        <v>0</v>
      </c>
      <c r="CN34" s="336">
        <f t="shared" si="48"/>
        <v>0</v>
      </c>
      <c r="CO34" s="336">
        <f t="shared" si="48"/>
        <v>0</v>
      </c>
      <c r="CP34" s="336">
        <f t="shared" si="48"/>
        <v>0</v>
      </c>
      <c r="CQ34" s="336">
        <f t="shared" si="48"/>
        <v>0</v>
      </c>
      <c r="CR34" s="336">
        <f t="shared" si="48"/>
        <v>0</v>
      </c>
      <c r="CS34" s="336">
        <f t="shared" si="48"/>
        <v>0</v>
      </c>
      <c r="CT34" s="336">
        <f t="shared" si="48"/>
        <v>0</v>
      </c>
      <c r="CU34" s="336">
        <f t="shared" si="48"/>
        <v>0</v>
      </c>
      <c r="CV34" s="336">
        <f t="shared" si="48"/>
        <v>0</v>
      </c>
      <c r="CW34" s="337">
        <f t="shared" si="48"/>
        <v>0</v>
      </c>
      <c r="CX34" s="335">
        <f t="shared" si="49"/>
        <v>0</v>
      </c>
      <c r="CY34" s="336">
        <f t="shared" si="49"/>
        <v>0</v>
      </c>
      <c r="CZ34" s="336">
        <f t="shared" si="49"/>
        <v>0</v>
      </c>
      <c r="DA34" s="336">
        <f t="shared" si="49"/>
        <v>0</v>
      </c>
      <c r="DB34" s="336">
        <f t="shared" si="49"/>
        <v>0</v>
      </c>
      <c r="DC34" s="336">
        <f t="shared" si="49"/>
        <v>0</v>
      </c>
      <c r="DD34" s="336">
        <f t="shared" si="49"/>
        <v>0</v>
      </c>
      <c r="DE34" s="336">
        <f t="shared" si="49"/>
        <v>0</v>
      </c>
      <c r="DF34" s="336">
        <f t="shared" si="49"/>
        <v>0</v>
      </c>
      <c r="DG34" s="336">
        <f t="shared" si="49"/>
        <v>0</v>
      </c>
      <c r="DH34" s="336">
        <f t="shared" si="49"/>
        <v>0</v>
      </c>
      <c r="DI34" s="337">
        <f t="shared" si="49"/>
        <v>0</v>
      </c>
      <c r="DJ34" s="335">
        <f t="shared" si="50"/>
        <v>0</v>
      </c>
      <c r="DK34" s="336">
        <f t="shared" si="50"/>
        <v>0</v>
      </c>
      <c r="DL34" s="336">
        <f t="shared" si="50"/>
        <v>0</v>
      </c>
      <c r="DM34" s="336">
        <f t="shared" si="50"/>
        <v>0</v>
      </c>
      <c r="DN34" s="336">
        <f t="shared" si="50"/>
        <v>0</v>
      </c>
      <c r="DO34" s="336">
        <f t="shared" si="50"/>
        <v>0</v>
      </c>
      <c r="DP34" s="336">
        <f t="shared" si="50"/>
        <v>0</v>
      </c>
      <c r="DQ34" s="336">
        <f t="shared" si="50"/>
        <v>0</v>
      </c>
      <c r="DR34" s="336">
        <f t="shared" si="50"/>
        <v>0</v>
      </c>
      <c r="DS34" s="336">
        <f t="shared" si="50"/>
        <v>0</v>
      </c>
      <c r="DT34" s="336">
        <f t="shared" si="50"/>
        <v>0</v>
      </c>
      <c r="DU34" s="337">
        <f t="shared" si="50"/>
        <v>0</v>
      </c>
      <c r="DV34" s="335">
        <f t="shared" si="51"/>
        <v>0</v>
      </c>
      <c r="DW34" s="336">
        <f t="shared" si="51"/>
        <v>0</v>
      </c>
      <c r="DX34" s="336">
        <f t="shared" si="51"/>
        <v>0</v>
      </c>
      <c r="DY34" s="336">
        <f t="shared" si="51"/>
        <v>0</v>
      </c>
      <c r="DZ34" s="336">
        <f t="shared" si="51"/>
        <v>0</v>
      </c>
      <c r="EA34" s="336">
        <f t="shared" si="51"/>
        <v>0</v>
      </c>
      <c r="EB34" s="336">
        <f t="shared" si="51"/>
        <v>0</v>
      </c>
      <c r="EC34" s="336">
        <f t="shared" si="51"/>
        <v>0</v>
      </c>
      <c r="ED34" s="336">
        <f t="shared" si="51"/>
        <v>0</v>
      </c>
      <c r="EE34" s="336">
        <f t="shared" si="51"/>
        <v>0</v>
      </c>
      <c r="EF34" s="336">
        <f t="shared" si="51"/>
        <v>0</v>
      </c>
      <c r="EG34" s="337">
        <f t="shared" si="51"/>
        <v>0</v>
      </c>
      <c r="EH34" s="335">
        <f t="shared" si="52"/>
        <v>0</v>
      </c>
      <c r="EI34" s="336">
        <f t="shared" si="52"/>
        <v>0</v>
      </c>
      <c r="EJ34" s="336">
        <f t="shared" si="52"/>
        <v>0</v>
      </c>
      <c r="EK34" s="336">
        <f t="shared" si="52"/>
        <v>0</v>
      </c>
      <c r="EL34" s="336">
        <f t="shared" si="52"/>
        <v>0</v>
      </c>
      <c r="EM34" s="336">
        <f t="shared" si="52"/>
        <v>0</v>
      </c>
      <c r="EN34" s="336">
        <f t="shared" si="52"/>
        <v>0</v>
      </c>
      <c r="EO34" s="336">
        <f t="shared" si="52"/>
        <v>0</v>
      </c>
      <c r="EP34" s="336">
        <f t="shared" si="52"/>
        <v>0</v>
      </c>
      <c r="EQ34" s="336">
        <f t="shared" si="52"/>
        <v>0</v>
      </c>
      <c r="ER34" s="336">
        <f t="shared" si="52"/>
        <v>0</v>
      </c>
      <c r="ES34" s="337">
        <f t="shared" si="52"/>
        <v>0</v>
      </c>
      <c r="ET34" s="335">
        <f t="shared" si="53"/>
        <v>0</v>
      </c>
      <c r="EU34" s="336">
        <f t="shared" si="53"/>
        <v>0</v>
      </c>
      <c r="EV34" s="336">
        <f t="shared" si="53"/>
        <v>0</v>
      </c>
      <c r="EW34" s="336">
        <f t="shared" si="53"/>
        <v>0</v>
      </c>
      <c r="EX34" s="336">
        <f t="shared" si="53"/>
        <v>0</v>
      </c>
      <c r="EY34" s="336">
        <f t="shared" si="53"/>
        <v>0</v>
      </c>
      <c r="EZ34" s="336">
        <f t="shared" si="53"/>
        <v>0</v>
      </c>
      <c r="FA34" s="336">
        <f t="shared" si="53"/>
        <v>0</v>
      </c>
      <c r="FB34" s="336">
        <f t="shared" si="53"/>
        <v>0</v>
      </c>
      <c r="FC34" s="336">
        <f t="shared" si="53"/>
        <v>0</v>
      </c>
      <c r="FD34" s="336">
        <f t="shared" si="53"/>
        <v>0</v>
      </c>
      <c r="FE34" s="337">
        <f t="shared" si="53"/>
        <v>0</v>
      </c>
      <c r="FF34" s="335">
        <f t="shared" si="54"/>
        <v>0</v>
      </c>
      <c r="FG34" s="336">
        <f t="shared" si="54"/>
        <v>0</v>
      </c>
      <c r="FH34" s="336">
        <f t="shared" si="54"/>
        <v>0</v>
      </c>
      <c r="FI34" s="336">
        <f t="shared" si="54"/>
        <v>0</v>
      </c>
      <c r="FJ34" s="336">
        <f t="shared" si="54"/>
        <v>0</v>
      </c>
      <c r="FK34" s="336">
        <f t="shared" si="54"/>
        <v>0</v>
      </c>
      <c r="FL34" s="336">
        <f t="shared" si="54"/>
        <v>0</v>
      </c>
      <c r="FM34" s="336">
        <f t="shared" si="54"/>
        <v>0</v>
      </c>
      <c r="FN34" s="336">
        <f t="shared" si="54"/>
        <v>0</v>
      </c>
      <c r="FO34" s="336">
        <f t="shared" si="54"/>
        <v>0</v>
      </c>
      <c r="FP34" s="336">
        <f t="shared" si="54"/>
        <v>0</v>
      </c>
      <c r="FQ34" s="337">
        <f t="shared" si="54"/>
        <v>0</v>
      </c>
    </row>
    <row r="35" spans="1:173" ht="12.75" customHeight="1" x14ac:dyDescent="0.2">
      <c r="A35" s="74" t="str">
        <f t="shared" si="21"/>
        <v xml:space="preserve"> - </v>
      </c>
      <c r="B35" s="112"/>
      <c r="C35" s="171" t="s">
        <v>305</v>
      </c>
      <c r="D35" s="366" t="str">
        <f>IF(ISBLANK(EMISSIONS_4!D35), " ", EMISSIONS_4!D35)</f>
        <v xml:space="preserve"> </v>
      </c>
      <c r="E35" s="366" t="str">
        <f>IF(ISBLANK(EMISSIONS_4!E35), " ", EMISSIONS_4!E35)</f>
        <v xml:space="preserve"> </v>
      </c>
      <c r="F35" s="366" t="str">
        <f>IF(ISBLANK(EMISSIONS_4!F35), " ", EMISSIONS_4!F35)</f>
        <v xml:space="preserve"> </v>
      </c>
      <c r="G35" s="367"/>
      <c r="H35" s="368"/>
      <c r="I35" s="33" t="s">
        <v>299</v>
      </c>
      <c r="J35" s="367"/>
      <c r="K35" s="33">
        <f t="shared" si="35"/>
        <v>1</v>
      </c>
      <c r="L35" s="33" t="e">
        <f>IF(#REF!="Enter Emissions (tpy)",IF( J35="", 0, J35), 0)</f>
        <v>#REF!</v>
      </c>
      <c r="M35" s="367">
        <v>0</v>
      </c>
      <c r="N35" s="373">
        <v>0</v>
      </c>
      <c r="O35" s="299"/>
      <c r="P35" s="300"/>
      <c r="Q35" s="73" t="str">
        <f t="shared" si="36"/>
        <v>Enter vessel info</v>
      </c>
      <c r="R35" s="79" t="str">
        <f t="shared" si="37"/>
        <v>Enter vessel info</v>
      </c>
      <c r="S35" s="79" t="str">
        <f t="shared" si="38"/>
        <v>Enter vessel info</v>
      </c>
      <c r="T35" s="79" t="str">
        <f t="shared" si="39"/>
        <v>Enter vessel info</v>
      </c>
      <c r="U35" s="79" t="str">
        <f t="shared" si="40"/>
        <v>Enter vessel info</v>
      </c>
      <c r="V35" s="79" t="str">
        <f t="shared" si="41"/>
        <v>Enter vessel info</v>
      </c>
      <c r="W35" s="79" t="str">
        <f t="shared" si="42"/>
        <v>Enter vessel info</v>
      </c>
      <c r="X35" s="79" t="str">
        <f t="shared" si="43"/>
        <v>Enter vessel info</v>
      </c>
      <c r="Y35" s="78" t="s">
        <v>115</v>
      </c>
      <c r="Z35" s="79" t="s">
        <v>115</v>
      </c>
      <c r="AA35" s="82" t="s">
        <v>115</v>
      </c>
      <c r="AB35" s="76" t="str">
        <f>IF(OR($D35=" ",$E35=" ",$F35=" "),"Enter vessel info",IF(T($H35)&lt;&gt;"","Enter Activity",IF(OR($M35=0,$N35=0),"Enter Run Time",IF((VLOOKUP($F35,'VESSEL FACTORS'!$A$3:$O$5,AB$5,FALSE))="N/A","--",IF($G35=" ",IF(ISERROR(SEARCH("Aux",$E35,1)),($H35*VLOOKUP($F35,'VESSEL FACTORS'!$A$2:$O$5,AB$5,FALSE)*0.0000011023*$M35*$N35*0.82),($H35*VLOOKUP($F35,'VESSEL FACTORS'!$A$2:$O$5,AB$5,FALSE)*0.0000011023*$M35*$N35*1)),IF($G35&lt;21,($H35*VLOOKUP($F35,'VESSEL FACTORS'!$A$2:$O$5,AB$5,FALSE)*0.0000011023*$M35*$N35*VLOOKUP($G35,'VESSEL FACTORS'!$A$16:$L$36,AB$5,FALSE)),($H35*VLOOKUP($F35,'VESSEL FACTORS'!$A$3:$O$5,AB$5,FALSE)*0.0000011023*$M35*$N35*($G35/100))))))))</f>
        <v>Enter vessel info</v>
      </c>
      <c r="AC35" s="76" t="str">
        <f>IF(OR($D35=" ",$E35=" ",$F35=" "),"Enter vessel info",IF(T($H35)&lt;&gt;"","Enter Activity",IF(OR($M35=0,$N35=0),"Enter Run Time",IF((VLOOKUP($F35,'VESSEL FACTORS'!$A$3:$O$5,AC$5,FALSE))="N/A","--",IF($G35=" ",IF(ISERROR(SEARCH("Aux",$E35,1)),($H35*VLOOKUP($F35,'VESSEL FACTORS'!$A$2:$O$5,AC$5,FALSE)*0.0000011023*$M35*$N35*0.82),($H35*VLOOKUP($F35,'VESSEL FACTORS'!$A$2:$O$5,AC$5,FALSE)*0.0000011023*$M35*$N35*1)),IF($G35&lt;21,($H35*VLOOKUP($F35,'VESSEL FACTORS'!$A$2:$O$5,AC$5,FALSE)*0.0000011023*$M35*$N35*VLOOKUP($G35,'VESSEL FACTORS'!$A$16:$L$36,AC$5,FALSE)),($H35*VLOOKUP($F35,'VESSEL FACTORS'!$A$3:$O$5,AC$5,FALSE)*0.0000011023*$M35*$N35*($G35/100))))))))</f>
        <v>Enter vessel info</v>
      </c>
      <c r="AD35" s="76" t="str">
        <f>IF(OR($D35=" ",$E35=" ",$F35=" "),"Enter vessel info",IF(T($H35)&lt;&gt;"","Enter Activity",IF(OR($M35=0,$N35=0),"Enter Run Time",IF((VLOOKUP($F35,'VESSEL FACTORS'!$A$3:$O$5,AD$5,FALSE))="N/A","--",IF($G35=" ",IF(ISERROR(SEARCH("Aux",$E35,1)),($H35*VLOOKUP($F35,'VESSEL FACTORS'!$A$2:$O$5,AD$5,FALSE)*0.0000011023*$M35*$N35*0.82),($H35*VLOOKUP($F35,'VESSEL FACTORS'!$A$2:$O$5,AD$5,FALSE)*0.0000011023*$M35*$N35*1)),IF($G35&lt;21,($H35*VLOOKUP($F35,'VESSEL FACTORS'!$A$2:$O$5,AD$5,FALSE)*0.0000011023*$M35*$N35*VLOOKUP($G35,'VESSEL FACTORS'!$A$16:$L$36,AD$5,FALSE)),($H35*VLOOKUP($F35,'VESSEL FACTORS'!$A$3:$O$5,AD$5,FALSE)*0.0000011023*$M35*$N35*($G35/100))))))))</f>
        <v>Enter vessel info</v>
      </c>
      <c r="AE35" s="76" t="str">
        <f>IF(OR($D35=" ",$E35=" ",$F35=" "),"Enter vessel info",IF(T($H35)&lt;&gt;"","Enter Activity",IF(OR($M35=0,$N35=0),"Enter Run Time",IF((VLOOKUP($F35,'VESSEL FACTORS'!$A$3:$O$5,AE$5,FALSE))="N/A","--",IF($G35=" ",IF(ISERROR(SEARCH("Aux",$E35,1)),($H35*VLOOKUP($F35,'VESSEL FACTORS'!$A$2:$O$5,AE$5,FALSE)*0.0000011023*$M35*$N35*0.82),($H35*VLOOKUP($F35,'VESSEL FACTORS'!$A$2:$O$5,AE$5,FALSE)*0.0000011023*$M35*$N35*1)),IF($G35&lt;21,($H35*VLOOKUP($F35,'VESSEL FACTORS'!$A$2:$O$5,AE$5,FALSE)*0.0000011023*$M35*$N35*VLOOKUP($G35,'VESSEL FACTORS'!$A$16:$L$36,AE$5,FALSE)),($H35*VLOOKUP($F35,'VESSEL FACTORS'!$A$3:$O$5,AE$5,FALSE)*0.0000011023*$M35*$N35*($G35/100))))))))</f>
        <v>Enter vessel info</v>
      </c>
      <c r="AF35" s="76" t="str">
        <f>IF(OR($D35=" ",$E35=" ",$F35=" "),"Enter vessel info",IF(T($H35)&lt;&gt;"","Enter Activity",IF(OR($M35=0,$N35=0),"Enter Run Time",IF((VLOOKUP($F35,'VESSEL FACTORS'!$A$3:$O$5,AF$5,FALSE))="N/A","--",IF($G35=" ",IF(ISERROR(SEARCH("Aux",$E35,1)),($H35*VLOOKUP($F35,'VESSEL FACTORS'!$A$2:$O$5,AF$5,FALSE)*0.0000011023*$M35*$N35*0.82),($H35*VLOOKUP($F35,'VESSEL FACTORS'!$A$2:$O$5,AF$5,FALSE)*0.0000011023*$M35*$N35*1)),IF($G35&lt;21,($H35*VLOOKUP($F35,'VESSEL FACTORS'!$A$2:$O$5,AF$5,FALSE)*0.0000011023*$M35*$N35*VLOOKUP($G35,'VESSEL FACTORS'!$A$16:$L$36,AF$5,FALSE)),($H35*VLOOKUP($F35,'VESSEL FACTORS'!$A$3:$O$5,AF$5,FALSE)*0.0000011023*$M35*$N35*($G35/100))))))))</f>
        <v>Enter vessel info</v>
      </c>
      <c r="AG35" s="76" t="str">
        <f>IF(OR($D35=" ",$E35=" ",$F35=" "),"Enter vessel info",IF(T($H35)&lt;&gt;"","Enter Activity",IF(OR($M35=0,$N35=0),"Enter Run Time",IF((VLOOKUP($F35,'VESSEL FACTORS'!$A$3:$O$5,AG$5,FALSE))="N/A","--",IF($G35=" ",IF(ISERROR(SEARCH("Aux",$E35,1)),($H35*VLOOKUP($F35,'VESSEL FACTORS'!$A$2:$O$5,AG$5,FALSE)*0.0000011023*$M35*$N35*0.82),($H35*VLOOKUP($F35,'VESSEL FACTORS'!$A$2:$O$5,AG$5,FALSE)*0.0000011023*$M35*$N35*1)),IF($G35&lt;21,($H35*VLOOKUP($F35,'VESSEL FACTORS'!$A$2:$O$5,AG$5,FALSE)*0.0000011023*$M35*$N35*VLOOKUP($G35,'VESSEL FACTORS'!$A$16:$L$36,AG$5,FALSE)),($H35*VLOOKUP($F35,'VESSEL FACTORS'!$A$3:$O$5,AG$5,FALSE)*0.0000011023*$M35*$N35*($G35/100))))))))</f>
        <v>Enter vessel info</v>
      </c>
      <c r="AH35" s="76" t="str">
        <f>IF(OR($D35=" ",$E35=" ",$F35=" "),"Enter vessel info",IF(T($H35)&lt;&gt;"","Enter Activity",IF(OR($M35=0,$N35=0),"Enter Run Time",IF((VLOOKUP($F35,'VESSEL FACTORS'!$A$3:$O$5,AH$5,FALSE))="N/A","--",IF($G35=" ",IF(ISERROR(SEARCH("Aux",$E35,1)),($H35*VLOOKUP($F35,'VESSEL FACTORS'!$A$2:$O$5,AH$5,FALSE)*0.0000011023*$M35*$N35*0.82),($H35*VLOOKUP($F35,'VESSEL FACTORS'!$A$2:$O$5,AH$5,FALSE)*0.0000011023*$M35*$N35*1)),IF($G35&lt;21,($H35*VLOOKUP($F35,'VESSEL FACTORS'!$A$2:$O$5,AH$5,FALSE)*0.0000011023*$M35*$N35*VLOOKUP($G35,'VESSEL FACTORS'!$A$16:$L$36,AH$5,FALSE)),($H35*VLOOKUP($F35,'VESSEL FACTORS'!$A$3:$O$5,AH$5,FALSE)*0.0000011023*$M35*$N35*($G35/100))))))))</f>
        <v>Enter vessel info</v>
      </c>
      <c r="AI35" s="76" t="str">
        <f>IF(OR($D35=" ",$E35=" ",$F35=" "),"Enter vessel info",IF(T($H35)&lt;&gt;"","Enter Activity",IF(OR($M35=0,$N35=0),"Enter Run Time",IF((VLOOKUP($F35,'VESSEL FACTORS'!$A$3:$O$5,AI$5,FALSE))="N/A","--",IF($G35=" ",IF(ISERROR(SEARCH("Aux",$E35,1)),($H35*VLOOKUP($F35,'VESSEL FACTORS'!$A$2:$O$5,AI$5,FALSE)*0.0000011023*$M35*$N35*0.82),($H35*VLOOKUP($F35,'VESSEL FACTORS'!$A$2:$O$5,AI$5,FALSE)*0.0000011023*$M35*$N35*1)),IF($G35&lt;21,($H35*VLOOKUP($F35,'VESSEL FACTORS'!$A$2:$O$5,AI$5,FALSE)*0.0000011023*$M35*$N35*VLOOKUP($G35,'VESSEL FACTORS'!$A$16:$L$36,AI$5,FALSE)),($H35*VLOOKUP($F35,'VESSEL FACTORS'!$A$3:$O$5,AI$5,FALSE)*0.0000011023*$M35*$N35*($G35/100))))))))</f>
        <v>Enter vessel info</v>
      </c>
      <c r="AJ35" s="76" t="str">
        <f>IF(OR($D35=" ",$E35=" ",$F35=" "),"Enter vessel info",IF(T($H35)&lt;&gt;"","Enter Activity",IF(OR($M35=0,$N35=0),"Enter Run Time",IF((VLOOKUP($F35,'VESSEL FACTORS'!$A$3:$O$5,AJ$5,FALSE))="N/A","--",IF($G35=" ",IF(ISERROR(SEARCH("Aux",$E35,1)),($H35*VLOOKUP($F35,'VESSEL FACTORS'!$A$2:$O$5,AJ$5,FALSE)*0.0000011023*$M35*$N35*0.82),($H35*VLOOKUP($F35,'VESSEL FACTORS'!$A$2:$O$5,AJ$5,FALSE)*0.0000011023*$M35*$N35*1)),IF($G35&lt;21,($H35*VLOOKUP($F35,'VESSEL FACTORS'!$A$2:$O$5,AJ$5,FALSE)*0.0000011023*$M35*$N35*VLOOKUP($G35,'VESSEL FACTORS'!$A$16:$L$36,AJ$5,FALSE)),($H35*VLOOKUP($F35,'VESSEL FACTORS'!$A$3:$O$5,AJ$5,FALSE)*0.0000011023*$M35*$N35*($G35/100))))))))</f>
        <v>Enter vessel info</v>
      </c>
      <c r="AK35" s="76" t="str">
        <f>IF(OR($D35=" ",$E35=" ",$F35=" "),"Enter vessel info",IF(T($H35)&lt;&gt;"","Enter Activity",IF(OR($M35=0,$N35=0),"Enter Run Time",IF((VLOOKUP($F35,'VESSEL FACTORS'!$A$3:$O$5,AK$5,FALSE))="N/A","--",IF($G35=" ",IF(ISERROR(SEARCH("Aux",$E35,1)),($H35*VLOOKUP($F35,'VESSEL FACTORS'!$A$2:$O$5,AK$5,FALSE)*0.0000011023*$M35*$N35*0.82),($H35*VLOOKUP($F35,'VESSEL FACTORS'!$A$2:$O$5,AK$5,FALSE)*0.0000011023*$M35*$N35*1)),IF($G35&lt;21,($H35*VLOOKUP($F35,'VESSEL FACTORS'!$A$2:$O$5,AK$5,FALSE)*0.0000011023*$M35*$N35*VLOOKUP($G35,'VESSEL FACTORS'!$A$16:$L$36,AK$5,FALSE)),($H35*VLOOKUP($F35,'VESSEL FACTORS'!$A$3:$O$5,AK$5,FALSE)*0.0000011023*$M35*$N35*($G35/100))))))))</f>
        <v>Enter vessel info</v>
      </c>
      <c r="AL35" s="67" t="str">
        <f>IF(OR($D35=" ",$E35=" ",$F35=" "),"Enter vessel info",IF(T($H35)&lt;&gt;"","Enter Activity",IF(OR($M35=0,$N35=0),"Enter Run Time",IF((VLOOKUP($F35,'VESSEL FACTORS'!$A$3:$O$5,AL$5,FALSE))="N/A","--",IF($G35=" ",IF(ISERROR(SEARCH("Aux",$E35,1)),($H35*VLOOKUP($F35,'VESSEL FACTORS'!$A$2:$O$5,AL$5,FALSE)*0.0000011023*$M35*$N35*0.82),($H35*VLOOKUP($F35,'VESSEL FACTORS'!$A$2:$O$5,AL$5,FALSE)*0.0000011023*$M35*$N35*1)),IF($G35&lt;21,($H35*VLOOKUP($F35,'VESSEL FACTORS'!$A$2:$O$5,AL$5,FALSE)*0.0000011023*$M35*$N35*VLOOKUP($G35,'VESSEL FACTORS'!$A$16:$L$36,AL$5,FALSE)),($H35*VLOOKUP($F35,'VESSEL FACTORS'!$A$3:$O$5,AL$5,FALSE)*0.0000011023*$M35*$N35*($G35/100))))))))</f>
        <v>Enter vessel info</v>
      </c>
      <c r="AM35" s="73"/>
      <c r="AO35" s="74">
        <f>MONTH(EMISSIONS_1!P35)-MONTH(EMISSIONS_1!O35)+1</f>
        <v>1</v>
      </c>
      <c r="AP35" s="335">
        <f t="shared" si="44"/>
        <v>0</v>
      </c>
      <c r="AQ35" s="336">
        <f t="shared" si="44"/>
        <v>0</v>
      </c>
      <c r="AR35" s="336">
        <f t="shared" si="44"/>
        <v>0</v>
      </c>
      <c r="AS35" s="336">
        <f t="shared" si="44"/>
        <v>0</v>
      </c>
      <c r="AT35" s="336">
        <f t="shared" si="44"/>
        <v>0</v>
      </c>
      <c r="AU35" s="336">
        <f t="shared" si="44"/>
        <v>0</v>
      </c>
      <c r="AV35" s="336">
        <f t="shared" si="44"/>
        <v>0</v>
      </c>
      <c r="AW35" s="336">
        <f t="shared" si="44"/>
        <v>0</v>
      </c>
      <c r="AX35" s="336">
        <f t="shared" si="44"/>
        <v>0</v>
      </c>
      <c r="AY35" s="336">
        <f t="shared" si="44"/>
        <v>0</v>
      </c>
      <c r="AZ35" s="336">
        <f t="shared" si="44"/>
        <v>0</v>
      </c>
      <c r="BA35" s="337">
        <f t="shared" si="44"/>
        <v>0</v>
      </c>
      <c r="BB35" s="335">
        <f t="shared" si="45"/>
        <v>0</v>
      </c>
      <c r="BC35" s="336">
        <f t="shared" si="45"/>
        <v>0</v>
      </c>
      <c r="BD35" s="336">
        <f t="shared" si="45"/>
        <v>0</v>
      </c>
      <c r="BE35" s="336">
        <f t="shared" si="45"/>
        <v>0</v>
      </c>
      <c r="BF35" s="336">
        <f t="shared" si="45"/>
        <v>0</v>
      </c>
      <c r="BG35" s="336">
        <f t="shared" si="45"/>
        <v>0</v>
      </c>
      <c r="BH35" s="336">
        <f t="shared" si="45"/>
        <v>0</v>
      </c>
      <c r="BI35" s="336">
        <f t="shared" si="45"/>
        <v>0</v>
      </c>
      <c r="BJ35" s="336">
        <f t="shared" si="45"/>
        <v>0</v>
      </c>
      <c r="BK35" s="336">
        <f t="shared" si="45"/>
        <v>0</v>
      </c>
      <c r="BL35" s="336">
        <f t="shared" si="45"/>
        <v>0</v>
      </c>
      <c r="BM35" s="337">
        <f t="shared" si="45"/>
        <v>0</v>
      </c>
      <c r="BN35" s="335">
        <f t="shared" si="46"/>
        <v>0</v>
      </c>
      <c r="BO35" s="336">
        <f t="shared" si="46"/>
        <v>0</v>
      </c>
      <c r="BP35" s="336">
        <f t="shared" si="46"/>
        <v>0</v>
      </c>
      <c r="BQ35" s="336">
        <f t="shared" si="46"/>
        <v>0</v>
      </c>
      <c r="BR35" s="336">
        <f t="shared" si="46"/>
        <v>0</v>
      </c>
      <c r="BS35" s="336">
        <f t="shared" si="46"/>
        <v>0</v>
      </c>
      <c r="BT35" s="336">
        <f t="shared" si="46"/>
        <v>0</v>
      </c>
      <c r="BU35" s="336">
        <f t="shared" si="46"/>
        <v>0</v>
      </c>
      <c r="BV35" s="336">
        <f t="shared" si="46"/>
        <v>0</v>
      </c>
      <c r="BW35" s="336">
        <f t="shared" si="46"/>
        <v>0</v>
      </c>
      <c r="BX35" s="336">
        <f t="shared" si="46"/>
        <v>0</v>
      </c>
      <c r="BY35" s="337">
        <f t="shared" si="46"/>
        <v>0</v>
      </c>
      <c r="BZ35" s="335">
        <f t="shared" si="47"/>
        <v>0</v>
      </c>
      <c r="CA35" s="336">
        <f t="shared" si="47"/>
        <v>0</v>
      </c>
      <c r="CB35" s="336">
        <f t="shared" si="47"/>
        <v>0</v>
      </c>
      <c r="CC35" s="336">
        <f t="shared" si="47"/>
        <v>0</v>
      </c>
      <c r="CD35" s="336">
        <f t="shared" si="47"/>
        <v>0</v>
      </c>
      <c r="CE35" s="336">
        <f t="shared" si="47"/>
        <v>0</v>
      </c>
      <c r="CF35" s="336">
        <f t="shared" si="47"/>
        <v>0</v>
      </c>
      <c r="CG35" s="336">
        <f t="shared" si="47"/>
        <v>0</v>
      </c>
      <c r="CH35" s="336">
        <f t="shared" si="47"/>
        <v>0</v>
      </c>
      <c r="CI35" s="336">
        <f t="shared" si="47"/>
        <v>0</v>
      </c>
      <c r="CJ35" s="336">
        <f t="shared" si="47"/>
        <v>0</v>
      </c>
      <c r="CK35" s="337">
        <f t="shared" si="47"/>
        <v>0</v>
      </c>
      <c r="CL35" s="335">
        <f t="shared" si="48"/>
        <v>0</v>
      </c>
      <c r="CM35" s="336">
        <f t="shared" si="48"/>
        <v>0</v>
      </c>
      <c r="CN35" s="336">
        <f t="shared" si="48"/>
        <v>0</v>
      </c>
      <c r="CO35" s="336">
        <f t="shared" si="48"/>
        <v>0</v>
      </c>
      <c r="CP35" s="336">
        <f t="shared" si="48"/>
        <v>0</v>
      </c>
      <c r="CQ35" s="336">
        <f t="shared" si="48"/>
        <v>0</v>
      </c>
      <c r="CR35" s="336">
        <f t="shared" si="48"/>
        <v>0</v>
      </c>
      <c r="CS35" s="336">
        <f t="shared" si="48"/>
        <v>0</v>
      </c>
      <c r="CT35" s="336">
        <f t="shared" si="48"/>
        <v>0</v>
      </c>
      <c r="CU35" s="336">
        <f t="shared" si="48"/>
        <v>0</v>
      </c>
      <c r="CV35" s="336">
        <f t="shared" si="48"/>
        <v>0</v>
      </c>
      <c r="CW35" s="337">
        <f t="shared" si="48"/>
        <v>0</v>
      </c>
      <c r="CX35" s="335">
        <f t="shared" si="49"/>
        <v>0</v>
      </c>
      <c r="CY35" s="336">
        <f t="shared" si="49"/>
        <v>0</v>
      </c>
      <c r="CZ35" s="336">
        <f t="shared" si="49"/>
        <v>0</v>
      </c>
      <c r="DA35" s="336">
        <f t="shared" si="49"/>
        <v>0</v>
      </c>
      <c r="DB35" s="336">
        <f t="shared" si="49"/>
        <v>0</v>
      </c>
      <c r="DC35" s="336">
        <f t="shared" si="49"/>
        <v>0</v>
      </c>
      <c r="DD35" s="336">
        <f t="shared" si="49"/>
        <v>0</v>
      </c>
      <c r="DE35" s="336">
        <f t="shared" si="49"/>
        <v>0</v>
      </c>
      <c r="DF35" s="336">
        <f t="shared" si="49"/>
        <v>0</v>
      </c>
      <c r="DG35" s="336">
        <f t="shared" si="49"/>
        <v>0</v>
      </c>
      <c r="DH35" s="336">
        <f t="shared" si="49"/>
        <v>0</v>
      </c>
      <c r="DI35" s="337">
        <f t="shared" si="49"/>
        <v>0</v>
      </c>
      <c r="DJ35" s="335">
        <f t="shared" si="50"/>
        <v>0</v>
      </c>
      <c r="DK35" s="336">
        <f t="shared" si="50"/>
        <v>0</v>
      </c>
      <c r="DL35" s="336">
        <f t="shared" si="50"/>
        <v>0</v>
      </c>
      <c r="DM35" s="336">
        <f t="shared" si="50"/>
        <v>0</v>
      </c>
      <c r="DN35" s="336">
        <f t="shared" si="50"/>
        <v>0</v>
      </c>
      <c r="DO35" s="336">
        <f t="shared" si="50"/>
        <v>0</v>
      </c>
      <c r="DP35" s="336">
        <f t="shared" si="50"/>
        <v>0</v>
      </c>
      <c r="DQ35" s="336">
        <f t="shared" si="50"/>
        <v>0</v>
      </c>
      <c r="DR35" s="336">
        <f t="shared" si="50"/>
        <v>0</v>
      </c>
      <c r="DS35" s="336">
        <f t="shared" si="50"/>
        <v>0</v>
      </c>
      <c r="DT35" s="336">
        <f t="shared" si="50"/>
        <v>0</v>
      </c>
      <c r="DU35" s="337">
        <f t="shared" si="50"/>
        <v>0</v>
      </c>
      <c r="DV35" s="335">
        <f t="shared" si="51"/>
        <v>0</v>
      </c>
      <c r="DW35" s="336">
        <f t="shared" si="51"/>
        <v>0</v>
      </c>
      <c r="DX35" s="336">
        <f t="shared" si="51"/>
        <v>0</v>
      </c>
      <c r="DY35" s="336">
        <f t="shared" si="51"/>
        <v>0</v>
      </c>
      <c r="DZ35" s="336">
        <f t="shared" si="51"/>
        <v>0</v>
      </c>
      <c r="EA35" s="336">
        <f t="shared" si="51"/>
        <v>0</v>
      </c>
      <c r="EB35" s="336">
        <f t="shared" si="51"/>
        <v>0</v>
      </c>
      <c r="EC35" s="336">
        <f t="shared" si="51"/>
        <v>0</v>
      </c>
      <c r="ED35" s="336">
        <f t="shared" si="51"/>
        <v>0</v>
      </c>
      <c r="EE35" s="336">
        <f t="shared" si="51"/>
        <v>0</v>
      </c>
      <c r="EF35" s="336">
        <f t="shared" si="51"/>
        <v>0</v>
      </c>
      <c r="EG35" s="337">
        <f t="shared" si="51"/>
        <v>0</v>
      </c>
      <c r="EH35" s="335">
        <f t="shared" si="52"/>
        <v>0</v>
      </c>
      <c r="EI35" s="336">
        <f t="shared" si="52"/>
        <v>0</v>
      </c>
      <c r="EJ35" s="336">
        <f t="shared" si="52"/>
        <v>0</v>
      </c>
      <c r="EK35" s="336">
        <f t="shared" si="52"/>
        <v>0</v>
      </c>
      <c r="EL35" s="336">
        <f t="shared" si="52"/>
        <v>0</v>
      </c>
      <c r="EM35" s="336">
        <f t="shared" si="52"/>
        <v>0</v>
      </c>
      <c r="EN35" s="336">
        <f t="shared" si="52"/>
        <v>0</v>
      </c>
      <c r="EO35" s="336">
        <f t="shared" si="52"/>
        <v>0</v>
      </c>
      <c r="EP35" s="336">
        <f t="shared" si="52"/>
        <v>0</v>
      </c>
      <c r="EQ35" s="336">
        <f t="shared" si="52"/>
        <v>0</v>
      </c>
      <c r="ER35" s="336">
        <f t="shared" si="52"/>
        <v>0</v>
      </c>
      <c r="ES35" s="337">
        <f t="shared" si="52"/>
        <v>0</v>
      </c>
      <c r="ET35" s="335">
        <f t="shared" si="53"/>
        <v>0</v>
      </c>
      <c r="EU35" s="336">
        <f t="shared" si="53"/>
        <v>0</v>
      </c>
      <c r="EV35" s="336">
        <f t="shared" si="53"/>
        <v>0</v>
      </c>
      <c r="EW35" s="336">
        <f t="shared" si="53"/>
        <v>0</v>
      </c>
      <c r="EX35" s="336">
        <f t="shared" si="53"/>
        <v>0</v>
      </c>
      <c r="EY35" s="336">
        <f t="shared" si="53"/>
        <v>0</v>
      </c>
      <c r="EZ35" s="336">
        <f t="shared" si="53"/>
        <v>0</v>
      </c>
      <c r="FA35" s="336">
        <f t="shared" si="53"/>
        <v>0</v>
      </c>
      <c r="FB35" s="336">
        <f t="shared" si="53"/>
        <v>0</v>
      </c>
      <c r="FC35" s="336">
        <f t="shared" si="53"/>
        <v>0</v>
      </c>
      <c r="FD35" s="336">
        <f t="shared" si="53"/>
        <v>0</v>
      </c>
      <c r="FE35" s="337">
        <f t="shared" si="53"/>
        <v>0</v>
      </c>
      <c r="FF35" s="335">
        <f t="shared" si="54"/>
        <v>0</v>
      </c>
      <c r="FG35" s="336">
        <f t="shared" si="54"/>
        <v>0</v>
      </c>
      <c r="FH35" s="336">
        <f t="shared" si="54"/>
        <v>0</v>
      </c>
      <c r="FI35" s="336">
        <f t="shared" si="54"/>
        <v>0</v>
      </c>
      <c r="FJ35" s="336">
        <f t="shared" si="54"/>
        <v>0</v>
      </c>
      <c r="FK35" s="336">
        <f t="shared" si="54"/>
        <v>0</v>
      </c>
      <c r="FL35" s="336">
        <f t="shared" si="54"/>
        <v>0</v>
      </c>
      <c r="FM35" s="336">
        <f t="shared" si="54"/>
        <v>0</v>
      </c>
      <c r="FN35" s="336">
        <f t="shared" si="54"/>
        <v>0</v>
      </c>
      <c r="FO35" s="336">
        <f t="shared" si="54"/>
        <v>0</v>
      </c>
      <c r="FP35" s="336">
        <f t="shared" si="54"/>
        <v>0</v>
      </c>
      <c r="FQ35" s="337">
        <f t="shared" si="54"/>
        <v>0</v>
      </c>
    </row>
    <row r="36" spans="1:173" ht="12.75" customHeight="1" x14ac:dyDescent="0.2">
      <c r="A36" s="74" t="str">
        <f t="shared" si="21"/>
        <v xml:space="preserve"> - </v>
      </c>
      <c r="B36" s="112"/>
      <c r="C36" s="171" t="s">
        <v>305</v>
      </c>
      <c r="D36" s="366" t="str">
        <f>IF(ISBLANK(EMISSIONS_4!D36), " ", EMISSIONS_4!D36)</f>
        <v xml:space="preserve"> </v>
      </c>
      <c r="E36" s="366" t="str">
        <f>IF(ISBLANK(EMISSIONS_4!E36), " ", EMISSIONS_4!E36)</f>
        <v xml:space="preserve"> </v>
      </c>
      <c r="F36" s="366" t="str">
        <f>IF(ISBLANK(EMISSIONS_4!F36), " ", EMISSIONS_4!F36)</f>
        <v xml:space="preserve"> </v>
      </c>
      <c r="G36" s="367"/>
      <c r="H36" s="368"/>
      <c r="I36" s="33" t="s">
        <v>299</v>
      </c>
      <c r="J36" s="367"/>
      <c r="K36" s="33">
        <f t="shared" si="35"/>
        <v>1</v>
      </c>
      <c r="L36" s="33" t="e">
        <f>IF(#REF!="Enter Emissions (tpy)",IF( J36="", 0, J36), 0)</f>
        <v>#REF!</v>
      </c>
      <c r="M36" s="367">
        <v>0</v>
      </c>
      <c r="N36" s="373">
        <v>0</v>
      </c>
      <c r="O36" s="299"/>
      <c r="P36" s="300"/>
      <c r="Q36" s="73" t="str">
        <f t="shared" si="36"/>
        <v>Enter vessel info</v>
      </c>
      <c r="R36" s="79" t="str">
        <f t="shared" si="37"/>
        <v>Enter vessel info</v>
      </c>
      <c r="S36" s="79" t="str">
        <f t="shared" si="38"/>
        <v>Enter vessel info</v>
      </c>
      <c r="T36" s="79" t="str">
        <f t="shared" si="39"/>
        <v>Enter vessel info</v>
      </c>
      <c r="U36" s="79" t="str">
        <f t="shared" si="40"/>
        <v>Enter vessel info</v>
      </c>
      <c r="V36" s="79" t="str">
        <f t="shared" si="41"/>
        <v>Enter vessel info</v>
      </c>
      <c r="W36" s="79" t="str">
        <f t="shared" si="42"/>
        <v>Enter vessel info</v>
      </c>
      <c r="X36" s="79" t="str">
        <f t="shared" si="43"/>
        <v>Enter vessel info</v>
      </c>
      <c r="Y36" s="78" t="s">
        <v>115</v>
      </c>
      <c r="Z36" s="79" t="s">
        <v>115</v>
      </c>
      <c r="AA36" s="82" t="s">
        <v>115</v>
      </c>
      <c r="AB36" s="76" t="str">
        <f>IF(OR($D36=" ",$E36=" ",$F36=" "),"Enter vessel info",IF(T($H36)&lt;&gt;"","Enter Activity",IF(OR($M36=0,$N36=0),"Enter Run Time",IF((VLOOKUP($F36,'VESSEL FACTORS'!$A$3:$O$5,AB$5,FALSE))="N/A","--",IF($G36=" ",IF(ISERROR(SEARCH("Aux",$E36,1)),($H36*VLOOKUP($F36,'VESSEL FACTORS'!$A$2:$O$5,AB$5,FALSE)*0.0000011023*$M36*$N36*0.82),($H36*VLOOKUP($F36,'VESSEL FACTORS'!$A$2:$O$5,AB$5,FALSE)*0.0000011023*$M36*$N36*1)),IF($G36&lt;21,($H36*VLOOKUP($F36,'VESSEL FACTORS'!$A$2:$O$5,AB$5,FALSE)*0.0000011023*$M36*$N36*VLOOKUP($G36,'VESSEL FACTORS'!$A$16:$L$36,AB$5,FALSE)),($H36*VLOOKUP($F36,'VESSEL FACTORS'!$A$3:$O$5,AB$5,FALSE)*0.0000011023*$M36*$N36*($G36/100))))))))</f>
        <v>Enter vessel info</v>
      </c>
      <c r="AC36" s="76" t="str">
        <f>IF(OR($D36=" ",$E36=" ",$F36=" "),"Enter vessel info",IF(T($H36)&lt;&gt;"","Enter Activity",IF(OR($M36=0,$N36=0),"Enter Run Time",IF((VLOOKUP($F36,'VESSEL FACTORS'!$A$3:$O$5,AC$5,FALSE))="N/A","--",IF($G36=" ",IF(ISERROR(SEARCH("Aux",$E36,1)),($H36*VLOOKUP($F36,'VESSEL FACTORS'!$A$2:$O$5,AC$5,FALSE)*0.0000011023*$M36*$N36*0.82),($H36*VLOOKUP($F36,'VESSEL FACTORS'!$A$2:$O$5,AC$5,FALSE)*0.0000011023*$M36*$N36*1)),IF($G36&lt;21,($H36*VLOOKUP($F36,'VESSEL FACTORS'!$A$2:$O$5,AC$5,FALSE)*0.0000011023*$M36*$N36*VLOOKUP($G36,'VESSEL FACTORS'!$A$16:$L$36,AC$5,FALSE)),($H36*VLOOKUP($F36,'VESSEL FACTORS'!$A$3:$O$5,AC$5,FALSE)*0.0000011023*$M36*$N36*($G36/100))))))))</f>
        <v>Enter vessel info</v>
      </c>
      <c r="AD36" s="76" t="str">
        <f>IF(OR($D36=" ",$E36=" ",$F36=" "),"Enter vessel info",IF(T($H36)&lt;&gt;"","Enter Activity",IF(OR($M36=0,$N36=0),"Enter Run Time",IF((VLOOKUP($F36,'VESSEL FACTORS'!$A$3:$O$5,AD$5,FALSE))="N/A","--",IF($G36=" ",IF(ISERROR(SEARCH("Aux",$E36,1)),($H36*VLOOKUP($F36,'VESSEL FACTORS'!$A$2:$O$5,AD$5,FALSE)*0.0000011023*$M36*$N36*0.82),($H36*VLOOKUP($F36,'VESSEL FACTORS'!$A$2:$O$5,AD$5,FALSE)*0.0000011023*$M36*$N36*1)),IF($G36&lt;21,($H36*VLOOKUP($F36,'VESSEL FACTORS'!$A$2:$O$5,AD$5,FALSE)*0.0000011023*$M36*$N36*VLOOKUP($G36,'VESSEL FACTORS'!$A$16:$L$36,AD$5,FALSE)),($H36*VLOOKUP($F36,'VESSEL FACTORS'!$A$3:$O$5,AD$5,FALSE)*0.0000011023*$M36*$N36*($G36/100))))))))</f>
        <v>Enter vessel info</v>
      </c>
      <c r="AE36" s="76" t="str">
        <f>IF(OR($D36=" ",$E36=" ",$F36=" "),"Enter vessel info",IF(T($H36)&lt;&gt;"","Enter Activity",IF(OR($M36=0,$N36=0),"Enter Run Time",IF((VLOOKUP($F36,'VESSEL FACTORS'!$A$3:$O$5,AE$5,FALSE))="N/A","--",IF($G36=" ",IF(ISERROR(SEARCH("Aux",$E36,1)),($H36*VLOOKUP($F36,'VESSEL FACTORS'!$A$2:$O$5,AE$5,FALSE)*0.0000011023*$M36*$N36*0.82),($H36*VLOOKUP($F36,'VESSEL FACTORS'!$A$2:$O$5,AE$5,FALSE)*0.0000011023*$M36*$N36*1)),IF($G36&lt;21,($H36*VLOOKUP($F36,'VESSEL FACTORS'!$A$2:$O$5,AE$5,FALSE)*0.0000011023*$M36*$N36*VLOOKUP($G36,'VESSEL FACTORS'!$A$16:$L$36,AE$5,FALSE)),($H36*VLOOKUP($F36,'VESSEL FACTORS'!$A$3:$O$5,AE$5,FALSE)*0.0000011023*$M36*$N36*($G36/100))))))))</f>
        <v>Enter vessel info</v>
      </c>
      <c r="AF36" s="76" t="str">
        <f>IF(OR($D36=" ",$E36=" ",$F36=" "),"Enter vessel info",IF(T($H36)&lt;&gt;"","Enter Activity",IF(OR($M36=0,$N36=0),"Enter Run Time",IF((VLOOKUP($F36,'VESSEL FACTORS'!$A$3:$O$5,AF$5,FALSE))="N/A","--",IF($G36=" ",IF(ISERROR(SEARCH("Aux",$E36,1)),($H36*VLOOKUP($F36,'VESSEL FACTORS'!$A$2:$O$5,AF$5,FALSE)*0.0000011023*$M36*$N36*0.82),($H36*VLOOKUP($F36,'VESSEL FACTORS'!$A$2:$O$5,AF$5,FALSE)*0.0000011023*$M36*$N36*1)),IF($G36&lt;21,($H36*VLOOKUP($F36,'VESSEL FACTORS'!$A$2:$O$5,AF$5,FALSE)*0.0000011023*$M36*$N36*VLOOKUP($G36,'VESSEL FACTORS'!$A$16:$L$36,AF$5,FALSE)),($H36*VLOOKUP($F36,'VESSEL FACTORS'!$A$3:$O$5,AF$5,FALSE)*0.0000011023*$M36*$N36*($G36/100))))))))</f>
        <v>Enter vessel info</v>
      </c>
      <c r="AG36" s="76" t="str">
        <f>IF(OR($D36=" ",$E36=" ",$F36=" "),"Enter vessel info",IF(T($H36)&lt;&gt;"","Enter Activity",IF(OR($M36=0,$N36=0),"Enter Run Time",IF((VLOOKUP($F36,'VESSEL FACTORS'!$A$3:$O$5,AG$5,FALSE))="N/A","--",IF($G36=" ",IF(ISERROR(SEARCH("Aux",$E36,1)),($H36*VLOOKUP($F36,'VESSEL FACTORS'!$A$2:$O$5,AG$5,FALSE)*0.0000011023*$M36*$N36*0.82),($H36*VLOOKUP($F36,'VESSEL FACTORS'!$A$2:$O$5,AG$5,FALSE)*0.0000011023*$M36*$N36*1)),IF($G36&lt;21,($H36*VLOOKUP($F36,'VESSEL FACTORS'!$A$2:$O$5,AG$5,FALSE)*0.0000011023*$M36*$N36*VLOOKUP($G36,'VESSEL FACTORS'!$A$16:$L$36,AG$5,FALSE)),($H36*VLOOKUP($F36,'VESSEL FACTORS'!$A$3:$O$5,AG$5,FALSE)*0.0000011023*$M36*$N36*($G36/100))))))))</f>
        <v>Enter vessel info</v>
      </c>
      <c r="AH36" s="76" t="str">
        <f>IF(OR($D36=" ",$E36=" ",$F36=" "),"Enter vessel info",IF(T($H36)&lt;&gt;"","Enter Activity",IF(OR($M36=0,$N36=0),"Enter Run Time",IF((VLOOKUP($F36,'VESSEL FACTORS'!$A$3:$O$5,AH$5,FALSE))="N/A","--",IF($G36=" ",IF(ISERROR(SEARCH("Aux",$E36,1)),($H36*VLOOKUP($F36,'VESSEL FACTORS'!$A$2:$O$5,AH$5,FALSE)*0.0000011023*$M36*$N36*0.82),($H36*VLOOKUP($F36,'VESSEL FACTORS'!$A$2:$O$5,AH$5,FALSE)*0.0000011023*$M36*$N36*1)),IF($G36&lt;21,($H36*VLOOKUP($F36,'VESSEL FACTORS'!$A$2:$O$5,AH$5,FALSE)*0.0000011023*$M36*$N36*VLOOKUP($G36,'VESSEL FACTORS'!$A$16:$L$36,AH$5,FALSE)),($H36*VLOOKUP($F36,'VESSEL FACTORS'!$A$3:$O$5,AH$5,FALSE)*0.0000011023*$M36*$N36*($G36/100))))))))</f>
        <v>Enter vessel info</v>
      </c>
      <c r="AI36" s="76" t="str">
        <f>IF(OR($D36=" ",$E36=" ",$F36=" "),"Enter vessel info",IF(T($H36)&lt;&gt;"","Enter Activity",IF(OR($M36=0,$N36=0),"Enter Run Time",IF((VLOOKUP($F36,'VESSEL FACTORS'!$A$3:$O$5,AI$5,FALSE))="N/A","--",IF($G36=" ",IF(ISERROR(SEARCH("Aux",$E36,1)),($H36*VLOOKUP($F36,'VESSEL FACTORS'!$A$2:$O$5,AI$5,FALSE)*0.0000011023*$M36*$N36*0.82),($H36*VLOOKUP($F36,'VESSEL FACTORS'!$A$2:$O$5,AI$5,FALSE)*0.0000011023*$M36*$N36*1)),IF($G36&lt;21,($H36*VLOOKUP($F36,'VESSEL FACTORS'!$A$2:$O$5,AI$5,FALSE)*0.0000011023*$M36*$N36*VLOOKUP($G36,'VESSEL FACTORS'!$A$16:$L$36,AI$5,FALSE)),($H36*VLOOKUP($F36,'VESSEL FACTORS'!$A$3:$O$5,AI$5,FALSE)*0.0000011023*$M36*$N36*($G36/100))))))))</f>
        <v>Enter vessel info</v>
      </c>
      <c r="AJ36" s="76" t="str">
        <f>IF(OR($D36=" ",$E36=" ",$F36=" "),"Enter vessel info",IF(T($H36)&lt;&gt;"","Enter Activity",IF(OR($M36=0,$N36=0),"Enter Run Time",IF((VLOOKUP($F36,'VESSEL FACTORS'!$A$3:$O$5,AJ$5,FALSE))="N/A","--",IF($G36=" ",IF(ISERROR(SEARCH("Aux",$E36,1)),($H36*VLOOKUP($F36,'VESSEL FACTORS'!$A$2:$O$5,AJ$5,FALSE)*0.0000011023*$M36*$N36*0.82),($H36*VLOOKUP($F36,'VESSEL FACTORS'!$A$2:$O$5,AJ$5,FALSE)*0.0000011023*$M36*$N36*1)),IF($G36&lt;21,($H36*VLOOKUP($F36,'VESSEL FACTORS'!$A$2:$O$5,AJ$5,FALSE)*0.0000011023*$M36*$N36*VLOOKUP($G36,'VESSEL FACTORS'!$A$16:$L$36,AJ$5,FALSE)),($H36*VLOOKUP($F36,'VESSEL FACTORS'!$A$3:$O$5,AJ$5,FALSE)*0.0000011023*$M36*$N36*($G36/100))))))))</f>
        <v>Enter vessel info</v>
      </c>
      <c r="AK36" s="76" t="str">
        <f>IF(OR($D36=" ",$E36=" ",$F36=" "),"Enter vessel info",IF(T($H36)&lt;&gt;"","Enter Activity",IF(OR($M36=0,$N36=0),"Enter Run Time",IF((VLOOKUP($F36,'VESSEL FACTORS'!$A$3:$O$5,AK$5,FALSE))="N/A","--",IF($G36=" ",IF(ISERROR(SEARCH("Aux",$E36,1)),($H36*VLOOKUP($F36,'VESSEL FACTORS'!$A$2:$O$5,AK$5,FALSE)*0.0000011023*$M36*$N36*0.82),($H36*VLOOKUP($F36,'VESSEL FACTORS'!$A$2:$O$5,AK$5,FALSE)*0.0000011023*$M36*$N36*1)),IF($G36&lt;21,($H36*VLOOKUP($F36,'VESSEL FACTORS'!$A$2:$O$5,AK$5,FALSE)*0.0000011023*$M36*$N36*VLOOKUP($G36,'VESSEL FACTORS'!$A$16:$L$36,AK$5,FALSE)),($H36*VLOOKUP($F36,'VESSEL FACTORS'!$A$3:$O$5,AK$5,FALSE)*0.0000011023*$M36*$N36*($G36/100))))))))</f>
        <v>Enter vessel info</v>
      </c>
      <c r="AL36" s="67" t="str">
        <f>IF(OR($D36=" ",$E36=" ",$F36=" "),"Enter vessel info",IF(T($H36)&lt;&gt;"","Enter Activity",IF(OR($M36=0,$N36=0),"Enter Run Time",IF((VLOOKUP($F36,'VESSEL FACTORS'!$A$3:$O$5,AL$5,FALSE))="N/A","--",IF($G36=" ",IF(ISERROR(SEARCH("Aux",$E36,1)),($H36*VLOOKUP($F36,'VESSEL FACTORS'!$A$2:$O$5,AL$5,FALSE)*0.0000011023*$M36*$N36*0.82),($H36*VLOOKUP($F36,'VESSEL FACTORS'!$A$2:$O$5,AL$5,FALSE)*0.0000011023*$M36*$N36*1)),IF($G36&lt;21,($H36*VLOOKUP($F36,'VESSEL FACTORS'!$A$2:$O$5,AL$5,FALSE)*0.0000011023*$M36*$N36*VLOOKUP($G36,'VESSEL FACTORS'!$A$16:$L$36,AL$5,FALSE)),($H36*VLOOKUP($F36,'VESSEL FACTORS'!$A$3:$O$5,AL$5,FALSE)*0.0000011023*$M36*$N36*($G36/100))))))))</f>
        <v>Enter vessel info</v>
      </c>
      <c r="AM36" s="73"/>
      <c r="AO36" s="74">
        <f>MONTH(EMISSIONS_1!P36)-MONTH(EMISSIONS_1!O36)+1</f>
        <v>1</v>
      </c>
      <c r="AP36" s="335">
        <f t="shared" si="44"/>
        <v>0</v>
      </c>
      <c r="AQ36" s="336">
        <f t="shared" si="44"/>
        <v>0</v>
      </c>
      <c r="AR36" s="336">
        <f t="shared" si="44"/>
        <v>0</v>
      </c>
      <c r="AS36" s="336">
        <f t="shared" si="44"/>
        <v>0</v>
      </c>
      <c r="AT36" s="336">
        <f t="shared" si="44"/>
        <v>0</v>
      </c>
      <c r="AU36" s="336">
        <f t="shared" si="44"/>
        <v>0</v>
      </c>
      <c r="AV36" s="336">
        <f t="shared" si="44"/>
        <v>0</v>
      </c>
      <c r="AW36" s="336">
        <f t="shared" si="44"/>
        <v>0</v>
      </c>
      <c r="AX36" s="336">
        <f t="shared" si="44"/>
        <v>0</v>
      </c>
      <c r="AY36" s="336">
        <f t="shared" si="44"/>
        <v>0</v>
      </c>
      <c r="AZ36" s="336">
        <f t="shared" si="44"/>
        <v>0</v>
      </c>
      <c r="BA36" s="337">
        <f t="shared" si="44"/>
        <v>0</v>
      </c>
      <c r="BB36" s="335">
        <f t="shared" si="45"/>
        <v>0</v>
      </c>
      <c r="BC36" s="336">
        <f t="shared" si="45"/>
        <v>0</v>
      </c>
      <c r="BD36" s="336">
        <f t="shared" si="45"/>
        <v>0</v>
      </c>
      <c r="BE36" s="336">
        <f t="shared" si="45"/>
        <v>0</v>
      </c>
      <c r="BF36" s="336">
        <f t="shared" si="45"/>
        <v>0</v>
      </c>
      <c r="BG36" s="336">
        <f t="shared" si="45"/>
        <v>0</v>
      </c>
      <c r="BH36" s="336">
        <f t="shared" si="45"/>
        <v>0</v>
      </c>
      <c r="BI36" s="336">
        <f t="shared" si="45"/>
        <v>0</v>
      </c>
      <c r="BJ36" s="336">
        <f t="shared" si="45"/>
        <v>0</v>
      </c>
      <c r="BK36" s="336">
        <f t="shared" si="45"/>
        <v>0</v>
      </c>
      <c r="BL36" s="336">
        <f t="shared" si="45"/>
        <v>0</v>
      </c>
      <c r="BM36" s="337">
        <f t="shared" si="45"/>
        <v>0</v>
      </c>
      <c r="BN36" s="335">
        <f t="shared" si="46"/>
        <v>0</v>
      </c>
      <c r="BO36" s="336">
        <f t="shared" si="46"/>
        <v>0</v>
      </c>
      <c r="BP36" s="336">
        <f t="shared" si="46"/>
        <v>0</v>
      </c>
      <c r="BQ36" s="336">
        <f t="shared" si="46"/>
        <v>0</v>
      </c>
      <c r="BR36" s="336">
        <f t="shared" si="46"/>
        <v>0</v>
      </c>
      <c r="BS36" s="336">
        <f t="shared" si="46"/>
        <v>0</v>
      </c>
      <c r="BT36" s="336">
        <f t="shared" si="46"/>
        <v>0</v>
      </c>
      <c r="BU36" s="336">
        <f t="shared" si="46"/>
        <v>0</v>
      </c>
      <c r="BV36" s="336">
        <f t="shared" si="46"/>
        <v>0</v>
      </c>
      <c r="BW36" s="336">
        <f t="shared" si="46"/>
        <v>0</v>
      </c>
      <c r="BX36" s="336">
        <f t="shared" si="46"/>
        <v>0</v>
      </c>
      <c r="BY36" s="337">
        <f t="shared" si="46"/>
        <v>0</v>
      </c>
      <c r="BZ36" s="335">
        <f t="shared" si="47"/>
        <v>0</v>
      </c>
      <c r="CA36" s="336">
        <f t="shared" si="47"/>
        <v>0</v>
      </c>
      <c r="CB36" s="336">
        <f t="shared" si="47"/>
        <v>0</v>
      </c>
      <c r="CC36" s="336">
        <f t="shared" si="47"/>
        <v>0</v>
      </c>
      <c r="CD36" s="336">
        <f t="shared" si="47"/>
        <v>0</v>
      </c>
      <c r="CE36" s="336">
        <f t="shared" si="47"/>
        <v>0</v>
      </c>
      <c r="CF36" s="336">
        <f t="shared" si="47"/>
        <v>0</v>
      </c>
      <c r="CG36" s="336">
        <f t="shared" si="47"/>
        <v>0</v>
      </c>
      <c r="CH36" s="336">
        <f t="shared" si="47"/>
        <v>0</v>
      </c>
      <c r="CI36" s="336">
        <f t="shared" si="47"/>
        <v>0</v>
      </c>
      <c r="CJ36" s="336">
        <f t="shared" si="47"/>
        <v>0</v>
      </c>
      <c r="CK36" s="337">
        <f t="shared" si="47"/>
        <v>0</v>
      </c>
      <c r="CL36" s="335">
        <f t="shared" si="48"/>
        <v>0</v>
      </c>
      <c r="CM36" s="336">
        <f t="shared" si="48"/>
        <v>0</v>
      </c>
      <c r="CN36" s="336">
        <f t="shared" si="48"/>
        <v>0</v>
      </c>
      <c r="CO36" s="336">
        <f t="shared" si="48"/>
        <v>0</v>
      </c>
      <c r="CP36" s="336">
        <f t="shared" si="48"/>
        <v>0</v>
      </c>
      <c r="CQ36" s="336">
        <f t="shared" si="48"/>
        <v>0</v>
      </c>
      <c r="CR36" s="336">
        <f t="shared" si="48"/>
        <v>0</v>
      </c>
      <c r="CS36" s="336">
        <f t="shared" si="48"/>
        <v>0</v>
      </c>
      <c r="CT36" s="336">
        <f t="shared" si="48"/>
        <v>0</v>
      </c>
      <c r="CU36" s="336">
        <f t="shared" si="48"/>
        <v>0</v>
      </c>
      <c r="CV36" s="336">
        <f t="shared" si="48"/>
        <v>0</v>
      </c>
      <c r="CW36" s="337">
        <f t="shared" si="48"/>
        <v>0</v>
      </c>
      <c r="CX36" s="335">
        <f t="shared" si="49"/>
        <v>0</v>
      </c>
      <c r="CY36" s="336">
        <f t="shared" si="49"/>
        <v>0</v>
      </c>
      <c r="CZ36" s="336">
        <f t="shared" si="49"/>
        <v>0</v>
      </c>
      <c r="DA36" s="336">
        <f t="shared" si="49"/>
        <v>0</v>
      </c>
      <c r="DB36" s="336">
        <f t="shared" si="49"/>
        <v>0</v>
      </c>
      <c r="DC36" s="336">
        <f t="shared" si="49"/>
        <v>0</v>
      </c>
      <c r="DD36" s="336">
        <f t="shared" si="49"/>
        <v>0</v>
      </c>
      <c r="DE36" s="336">
        <f t="shared" si="49"/>
        <v>0</v>
      </c>
      <c r="DF36" s="336">
        <f t="shared" si="49"/>
        <v>0</v>
      </c>
      <c r="DG36" s="336">
        <f t="shared" si="49"/>
        <v>0</v>
      </c>
      <c r="DH36" s="336">
        <f t="shared" si="49"/>
        <v>0</v>
      </c>
      <c r="DI36" s="337">
        <f t="shared" si="49"/>
        <v>0</v>
      </c>
      <c r="DJ36" s="335">
        <f t="shared" si="50"/>
        <v>0</v>
      </c>
      <c r="DK36" s="336">
        <f t="shared" si="50"/>
        <v>0</v>
      </c>
      <c r="DL36" s="336">
        <f t="shared" si="50"/>
        <v>0</v>
      </c>
      <c r="DM36" s="336">
        <f t="shared" si="50"/>
        <v>0</v>
      </c>
      <c r="DN36" s="336">
        <f t="shared" si="50"/>
        <v>0</v>
      </c>
      <c r="DO36" s="336">
        <f t="shared" si="50"/>
        <v>0</v>
      </c>
      <c r="DP36" s="336">
        <f t="shared" si="50"/>
        <v>0</v>
      </c>
      <c r="DQ36" s="336">
        <f t="shared" si="50"/>
        <v>0</v>
      </c>
      <c r="DR36" s="336">
        <f t="shared" si="50"/>
        <v>0</v>
      </c>
      <c r="DS36" s="336">
        <f t="shared" si="50"/>
        <v>0</v>
      </c>
      <c r="DT36" s="336">
        <f t="shared" si="50"/>
        <v>0</v>
      </c>
      <c r="DU36" s="337">
        <f t="shared" si="50"/>
        <v>0</v>
      </c>
      <c r="DV36" s="335">
        <f t="shared" si="51"/>
        <v>0</v>
      </c>
      <c r="DW36" s="336">
        <f t="shared" si="51"/>
        <v>0</v>
      </c>
      <c r="DX36" s="336">
        <f t="shared" si="51"/>
        <v>0</v>
      </c>
      <c r="DY36" s="336">
        <f t="shared" si="51"/>
        <v>0</v>
      </c>
      <c r="DZ36" s="336">
        <f t="shared" si="51"/>
        <v>0</v>
      </c>
      <c r="EA36" s="336">
        <f t="shared" si="51"/>
        <v>0</v>
      </c>
      <c r="EB36" s="336">
        <f t="shared" si="51"/>
        <v>0</v>
      </c>
      <c r="EC36" s="336">
        <f t="shared" si="51"/>
        <v>0</v>
      </c>
      <c r="ED36" s="336">
        <f t="shared" si="51"/>
        <v>0</v>
      </c>
      <c r="EE36" s="336">
        <f t="shared" si="51"/>
        <v>0</v>
      </c>
      <c r="EF36" s="336">
        <f t="shared" si="51"/>
        <v>0</v>
      </c>
      <c r="EG36" s="337">
        <f t="shared" si="51"/>
        <v>0</v>
      </c>
      <c r="EH36" s="335">
        <f t="shared" si="52"/>
        <v>0</v>
      </c>
      <c r="EI36" s="336">
        <f t="shared" si="52"/>
        <v>0</v>
      </c>
      <c r="EJ36" s="336">
        <f t="shared" si="52"/>
        <v>0</v>
      </c>
      <c r="EK36" s="336">
        <f t="shared" si="52"/>
        <v>0</v>
      </c>
      <c r="EL36" s="336">
        <f t="shared" si="52"/>
        <v>0</v>
      </c>
      <c r="EM36" s="336">
        <f t="shared" si="52"/>
        <v>0</v>
      </c>
      <c r="EN36" s="336">
        <f t="shared" si="52"/>
        <v>0</v>
      </c>
      <c r="EO36" s="336">
        <f t="shared" si="52"/>
        <v>0</v>
      </c>
      <c r="EP36" s="336">
        <f t="shared" si="52"/>
        <v>0</v>
      </c>
      <c r="EQ36" s="336">
        <f t="shared" si="52"/>
        <v>0</v>
      </c>
      <c r="ER36" s="336">
        <f t="shared" si="52"/>
        <v>0</v>
      </c>
      <c r="ES36" s="337">
        <f t="shared" si="52"/>
        <v>0</v>
      </c>
      <c r="ET36" s="335">
        <f t="shared" si="53"/>
        <v>0</v>
      </c>
      <c r="EU36" s="336">
        <f t="shared" si="53"/>
        <v>0</v>
      </c>
      <c r="EV36" s="336">
        <f t="shared" si="53"/>
        <v>0</v>
      </c>
      <c r="EW36" s="336">
        <f t="shared" si="53"/>
        <v>0</v>
      </c>
      <c r="EX36" s="336">
        <f t="shared" si="53"/>
        <v>0</v>
      </c>
      <c r="EY36" s="336">
        <f t="shared" si="53"/>
        <v>0</v>
      </c>
      <c r="EZ36" s="336">
        <f t="shared" si="53"/>
        <v>0</v>
      </c>
      <c r="FA36" s="336">
        <f t="shared" si="53"/>
        <v>0</v>
      </c>
      <c r="FB36" s="336">
        <f t="shared" si="53"/>
        <v>0</v>
      </c>
      <c r="FC36" s="336">
        <f t="shared" si="53"/>
        <v>0</v>
      </c>
      <c r="FD36" s="336">
        <f t="shared" si="53"/>
        <v>0</v>
      </c>
      <c r="FE36" s="337">
        <f t="shared" si="53"/>
        <v>0</v>
      </c>
      <c r="FF36" s="335">
        <f t="shared" si="54"/>
        <v>0</v>
      </c>
      <c r="FG36" s="336">
        <f t="shared" si="54"/>
        <v>0</v>
      </c>
      <c r="FH36" s="336">
        <f t="shared" si="54"/>
        <v>0</v>
      </c>
      <c r="FI36" s="336">
        <f t="shared" si="54"/>
        <v>0</v>
      </c>
      <c r="FJ36" s="336">
        <f t="shared" si="54"/>
        <v>0</v>
      </c>
      <c r="FK36" s="336">
        <f t="shared" si="54"/>
        <v>0</v>
      </c>
      <c r="FL36" s="336">
        <f t="shared" si="54"/>
        <v>0</v>
      </c>
      <c r="FM36" s="336">
        <f t="shared" si="54"/>
        <v>0</v>
      </c>
      <c r="FN36" s="336">
        <f t="shared" si="54"/>
        <v>0</v>
      </c>
      <c r="FO36" s="336">
        <f t="shared" si="54"/>
        <v>0</v>
      </c>
      <c r="FP36" s="336">
        <f t="shared" si="54"/>
        <v>0</v>
      </c>
      <c r="FQ36" s="337">
        <f t="shared" si="54"/>
        <v>0</v>
      </c>
    </row>
    <row r="37" spans="1:173" ht="12.75" customHeight="1" x14ac:dyDescent="0.2">
      <c r="A37" s="74" t="str">
        <f t="shared" si="21"/>
        <v xml:space="preserve"> - </v>
      </c>
      <c r="B37" s="112"/>
      <c r="C37" s="171" t="s">
        <v>305</v>
      </c>
      <c r="D37" s="366" t="str">
        <f>IF(ISBLANK(EMISSIONS_4!D37), " ", EMISSIONS_4!D37)</f>
        <v xml:space="preserve"> </v>
      </c>
      <c r="E37" s="366" t="str">
        <f>IF(ISBLANK(EMISSIONS_4!E37), " ", EMISSIONS_4!E37)</f>
        <v xml:space="preserve"> </v>
      </c>
      <c r="F37" s="366" t="str">
        <f>IF(ISBLANK(EMISSIONS_4!F37), " ", EMISSIONS_4!F37)</f>
        <v xml:space="preserve"> </v>
      </c>
      <c r="G37" s="367"/>
      <c r="H37" s="368"/>
      <c r="I37" s="33" t="s">
        <v>299</v>
      </c>
      <c r="J37" s="367"/>
      <c r="K37" s="33">
        <f t="shared" si="35"/>
        <v>1</v>
      </c>
      <c r="L37" s="33" t="e">
        <f>IF(#REF!="Enter Emissions (tpy)",IF( J37="", 0, J37), 0)</f>
        <v>#REF!</v>
      </c>
      <c r="M37" s="367">
        <v>0</v>
      </c>
      <c r="N37" s="373">
        <v>0</v>
      </c>
      <c r="O37" s="299"/>
      <c r="P37" s="300"/>
      <c r="Q37" s="73" t="str">
        <f t="shared" si="36"/>
        <v>Enter vessel info</v>
      </c>
      <c r="R37" s="79" t="str">
        <f t="shared" si="37"/>
        <v>Enter vessel info</v>
      </c>
      <c r="S37" s="79" t="str">
        <f t="shared" si="38"/>
        <v>Enter vessel info</v>
      </c>
      <c r="T37" s="79" t="str">
        <f t="shared" si="39"/>
        <v>Enter vessel info</v>
      </c>
      <c r="U37" s="79" t="str">
        <f t="shared" si="40"/>
        <v>Enter vessel info</v>
      </c>
      <c r="V37" s="79" t="str">
        <f t="shared" si="41"/>
        <v>Enter vessel info</v>
      </c>
      <c r="W37" s="79" t="str">
        <f t="shared" si="42"/>
        <v>Enter vessel info</v>
      </c>
      <c r="X37" s="79" t="str">
        <f t="shared" si="43"/>
        <v>Enter vessel info</v>
      </c>
      <c r="Y37" s="78" t="s">
        <v>115</v>
      </c>
      <c r="Z37" s="79" t="s">
        <v>115</v>
      </c>
      <c r="AA37" s="82" t="s">
        <v>115</v>
      </c>
      <c r="AB37" s="76" t="str">
        <f>IF(OR($D37=" ",$E37=" ",$F37=" "),"Enter vessel info",IF(T($H37)&lt;&gt;"","Enter Activity",IF(OR($M37=0,$N37=0),"Enter Run Time",IF((VLOOKUP($F37,'VESSEL FACTORS'!$A$3:$O$5,AB$5,FALSE))="N/A","--",IF($G37=" ",IF(ISERROR(SEARCH("Aux",$E37,1)),($H37*VLOOKUP($F37,'VESSEL FACTORS'!$A$2:$O$5,AB$5,FALSE)*0.0000011023*$M37*$N37*0.82),($H37*VLOOKUP($F37,'VESSEL FACTORS'!$A$2:$O$5,AB$5,FALSE)*0.0000011023*$M37*$N37*1)),IF($G37&lt;21,($H37*VLOOKUP($F37,'VESSEL FACTORS'!$A$2:$O$5,AB$5,FALSE)*0.0000011023*$M37*$N37*VLOOKUP($G37,'VESSEL FACTORS'!$A$16:$L$36,AB$5,FALSE)),($H37*VLOOKUP($F37,'VESSEL FACTORS'!$A$3:$O$5,AB$5,FALSE)*0.0000011023*$M37*$N37*($G37/100))))))))</f>
        <v>Enter vessel info</v>
      </c>
      <c r="AC37" s="76" t="str">
        <f>IF(OR($D37=" ",$E37=" ",$F37=" "),"Enter vessel info",IF(T($H37)&lt;&gt;"","Enter Activity",IF(OR($M37=0,$N37=0),"Enter Run Time",IF((VLOOKUP($F37,'VESSEL FACTORS'!$A$3:$O$5,AC$5,FALSE))="N/A","--",IF($G37=" ",IF(ISERROR(SEARCH("Aux",$E37,1)),($H37*VLOOKUP($F37,'VESSEL FACTORS'!$A$2:$O$5,AC$5,FALSE)*0.0000011023*$M37*$N37*0.82),($H37*VLOOKUP($F37,'VESSEL FACTORS'!$A$2:$O$5,AC$5,FALSE)*0.0000011023*$M37*$N37*1)),IF($G37&lt;21,($H37*VLOOKUP($F37,'VESSEL FACTORS'!$A$2:$O$5,AC$5,FALSE)*0.0000011023*$M37*$N37*VLOOKUP($G37,'VESSEL FACTORS'!$A$16:$L$36,AC$5,FALSE)),($H37*VLOOKUP($F37,'VESSEL FACTORS'!$A$3:$O$5,AC$5,FALSE)*0.0000011023*$M37*$N37*($G37/100))))))))</f>
        <v>Enter vessel info</v>
      </c>
      <c r="AD37" s="76" t="str">
        <f>IF(OR($D37=" ",$E37=" ",$F37=" "),"Enter vessel info",IF(T($H37)&lt;&gt;"","Enter Activity",IF(OR($M37=0,$N37=0),"Enter Run Time",IF((VLOOKUP($F37,'VESSEL FACTORS'!$A$3:$O$5,AD$5,FALSE))="N/A","--",IF($G37=" ",IF(ISERROR(SEARCH("Aux",$E37,1)),($H37*VLOOKUP($F37,'VESSEL FACTORS'!$A$2:$O$5,AD$5,FALSE)*0.0000011023*$M37*$N37*0.82),($H37*VLOOKUP($F37,'VESSEL FACTORS'!$A$2:$O$5,AD$5,FALSE)*0.0000011023*$M37*$N37*1)),IF($G37&lt;21,($H37*VLOOKUP($F37,'VESSEL FACTORS'!$A$2:$O$5,AD$5,FALSE)*0.0000011023*$M37*$N37*VLOOKUP($G37,'VESSEL FACTORS'!$A$16:$L$36,AD$5,FALSE)),($H37*VLOOKUP($F37,'VESSEL FACTORS'!$A$3:$O$5,AD$5,FALSE)*0.0000011023*$M37*$N37*($G37/100))))))))</f>
        <v>Enter vessel info</v>
      </c>
      <c r="AE37" s="76" t="str">
        <f>IF(OR($D37=" ",$E37=" ",$F37=" "),"Enter vessel info",IF(T($H37)&lt;&gt;"","Enter Activity",IF(OR($M37=0,$N37=0),"Enter Run Time",IF((VLOOKUP($F37,'VESSEL FACTORS'!$A$3:$O$5,AE$5,FALSE))="N/A","--",IF($G37=" ",IF(ISERROR(SEARCH("Aux",$E37,1)),($H37*VLOOKUP($F37,'VESSEL FACTORS'!$A$2:$O$5,AE$5,FALSE)*0.0000011023*$M37*$N37*0.82),($H37*VLOOKUP($F37,'VESSEL FACTORS'!$A$2:$O$5,AE$5,FALSE)*0.0000011023*$M37*$N37*1)),IF($G37&lt;21,($H37*VLOOKUP($F37,'VESSEL FACTORS'!$A$2:$O$5,AE$5,FALSE)*0.0000011023*$M37*$N37*VLOOKUP($G37,'VESSEL FACTORS'!$A$16:$L$36,AE$5,FALSE)),($H37*VLOOKUP($F37,'VESSEL FACTORS'!$A$3:$O$5,AE$5,FALSE)*0.0000011023*$M37*$N37*($G37/100))))))))</f>
        <v>Enter vessel info</v>
      </c>
      <c r="AF37" s="76" t="str">
        <f>IF(OR($D37=" ",$E37=" ",$F37=" "),"Enter vessel info",IF(T($H37)&lt;&gt;"","Enter Activity",IF(OR($M37=0,$N37=0),"Enter Run Time",IF((VLOOKUP($F37,'VESSEL FACTORS'!$A$3:$O$5,AF$5,FALSE))="N/A","--",IF($G37=" ",IF(ISERROR(SEARCH("Aux",$E37,1)),($H37*VLOOKUP($F37,'VESSEL FACTORS'!$A$2:$O$5,AF$5,FALSE)*0.0000011023*$M37*$N37*0.82),($H37*VLOOKUP($F37,'VESSEL FACTORS'!$A$2:$O$5,AF$5,FALSE)*0.0000011023*$M37*$N37*1)),IF($G37&lt;21,($H37*VLOOKUP($F37,'VESSEL FACTORS'!$A$2:$O$5,AF$5,FALSE)*0.0000011023*$M37*$N37*VLOOKUP($G37,'VESSEL FACTORS'!$A$16:$L$36,AF$5,FALSE)),($H37*VLOOKUP($F37,'VESSEL FACTORS'!$A$3:$O$5,AF$5,FALSE)*0.0000011023*$M37*$N37*($G37/100))))))))</f>
        <v>Enter vessel info</v>
      </c>
      <c r="AG37" s="76" t="str">
        <f>IF(OR($D37=" ",$E37=" ",$F37=" "),"Enter vessel info",IF(T($H37)&lt;&gt;"","Enter Activity",IF(OR($M37=0,$N37=0),"Enter Run Time",IF((VLOOKUP($F37,'VESSEL FACTORS'!$A$3:$O$5,AG$5,FALSE))="N/A","--",IF($G37=" ",IF(ISERROR(SEARCH("Aux",$E37,1)),($H37*VLOOKUP($F37,'VESSEL FACTORS'!$A$2:$O$5,AG$5,FALSE)*0.0000011023*$M37*$N37*0.82),($H37*VLOOKUP($F37,'VESSEL FACTORS'!$A$2:$O$5,AG$5,FALSE)*0.0000011023*$M37*$N37*1)),IF($G37&lt;21,($H37*VLOOKUP($F37,'VESSEL FACTORS'!$A$2:$O$5,AG$5,FALSE)*0.0000011023*$M37*$N37*VLOOKUP($G37,'VESSEL FACTORS'!$A$16:$L$36,AG$5,FALSE)),($H37*VLOOKUP($F37,'VESSEL FACTORS'!$A$3:$O$5,AG$5,FALSE)*0.0000011023*$M37*$N37*($G37/100))))))))</f>
        <v>Enter vessel info</v>
      </c>
      <c r="AH37" s="76" t="str">
        <f>IF(OR($D37=" ",$E37=" ",$F37=" "),"Enter vessel info",IF(T($H37)&lt;&gt;"","Enter Activity",IF(OR($M37=0,$N37=0),"Enter Run Time",IF((VLOOKUP($F37,'VESSEL FACTORS'!$A$3:$O$5,AH$5,FALSE))="N/A","--",IF($G37=" ",IF(ISERROR(SEARCH("Aux",$E37,1)),($H37*VLOOKUP($F37,'VESSEL FACTORS'!$A$2:$O$5,AH$5,FALSE)*0.0000011023*$M37*$N37*0.82),($H37*VLOOKUP($F37,'VESSEL FACTORS'!$A$2:$O$5,AH$5,FALSE)*0.0000011023*$M37*$N37*1)),IF($G37&lt;21,($H37*VLOOKUP($F37,'VESSEL FACTORS'!$A$2:$O$5,AH$5,FALSE)*0.0000011023*$M37*$N37*VLOOKUP($G37,'VESSEL FACTORS'!$A$16:$L$36,AH$5,FALSE)),($H37*VLOOKUP($F37,'VESSEL FACTORS'!$A$3:$O$5,AH$5,FALSE)*0.0000011023*$M37*$N37*($G37/100))))))))</f>
        <v>Enter vessel info</v>
      </c>
      <c r="AI37" s="76" t="str">
        <f>IF(OR($D37=" ",$E37=" ",$F37=" "),"Enter vessel info",IF(T($H37)&lt;&gt;"","Enter Activity",IF(OR($M37=0,$N37=0),"Enter Run Time",IF((VLOOKUP($F37,'VESSEL FACTORS'!$A$3:$O$5,AI$5,FALSE))="N/A","--",IF($G37=" ",IF(ISERROR(SEARCH("Aux",$E37,1)),($H37*VLOOKUP($F37,'VESSEL FACTORS'!$A$2:$O$5,AI$5,FALSE)*0.0000011023*$M37*$N37*0.82),($H37*VLOOKUP($F37,'VESSEL FACTORS'!$A$2:$O$5,AI$5,FALSE)*0.0000011023*$M37*$N37*1)),IF($G37&lt;21,($H37*VLOOKUP($F37,'VESSEL FACTORS'!$A$2:$O$5,AI$5,FALSE)*0.0000011023*$M37*$N37*VLOOKUP($G37,'VESSEL FACTORS'!$A$16:$L$36,AI$5,FALSE)),($H37*VLOOKUP($F37,'VESSEL FACTORS'!$A$3:$O$5,AI$5,FALSE)*0.0000011023*$M37*$N37*($G37/100))))))))</f>
        <v>Enter vessel info</v>
      </c>
      <c r="AJ37" s="76" t="str">
        <f>IF(OR($D37=" ",$E37=" ",$F37=" "),"Enter vessel info",IF(T($H37)&lt;&gt;"","Enter Activity",IF(OR($M37=0,$N37=0),"Enter Run Time",IF((VLOOKUP($F37,'VESSEL FACTORS'!$A$3:$O$5,AJ$5,FALSE))="N/A","--",IF($G37=" ",IF(ISERROR(SEARCH("Aux",$E37,1)),($H37*VLOOKUP($F37,'VESSEL FACTORS'!$A$2:$O$5,AJ$5,FALSE)*0.0000011023*$M37*$N37*0.82),($H37*VLOOKUP($F37,'VESSEL FACTORS'!$A$2:$O$5,AJ$5,FALSE)*0.0000011023*$M37*$N37*1)),IF($G37&lt;21,($H37*VLOOKUP($F37,'VESSEL FACTORS'!$A$2:$O$5,AJ$5,FALSE)*0.0000011023*$M37*$N37*VLOOKUP($G37,'VESSEL FACTORS'!$A$16:$L$36,AJ$5,FALSE)),($H37*VLOOKUP($F37,'VESSEL FACTORS'!$A$3:$O$5,AJ$5,FALSE)*0.0000011023*$M37*$N37*($G37/100))))))))</f>
        <v>Enter vessel info</v>
      </c>
      <c r="AK37" s="76" t="str">
        <f>IF(OR($D37=" ",$E37=" ",$F37=" "),"Enter vessel info",IF(T($H37)&lt;&gt;"","Enter Activity",IF(OR($M37=0,$N37=0),"Enter Run Time",IF((VLOOKUP($F37,'VESSEL FACTORS'!$A$3:$O$5,AK$5,FALSE))="N/A","--",IF($G37=" ",IF(ISERROR(SEARCH("Aux",$E37,1)),($H37*VLOOKUP($F37,'VESSEL FACTORS'!$A$2:$O$5,AK$5,FALSE)*0.0000011023*$M37*$N37*0.82),($H37*VLOOKUP($F37,'VESSEL FACTORS'!$A$2:$O$5,AK$5,FALSE)*0.0000011023*$M37*$N37*1)),IF($G37&lt;21,($H37*VLOOKUP($F37,'VESSEL FACTORS'!$A$2:$O$5,AK$5,FALSE)*0.0000011023*$M37*$N37*VLOOKUP($G37,'VESSEL FACTORS'!$A$16:$L$36,AK$5,FALSE)),($H37*VLOOKUP($F37,'VESSEL FACTORS'!$A$3:$O$5,AK$5,FALSE)*0.0000011023*$M37*$N37*($G37/100))))))))</f>
        <v>Enter vessel info</v>
      </c>
      <c r="AL37" s="67" t="str">
        <f>IF(OR($D37=" ",$E37=" ",$F37=" "),"Enter vessel info",IF(T($H37)&lt;&gt;"","Enter Activity",IF(OR($M37=0,$N37=0),"Enter Run Time",IF((VLOOKUP($F37,'VESSEL FACTORS'!$A$3:$O$5,AL$5,FALSE))="N/A","--",IF($G37=" ",IF(ISERROR(SEARCH("Aux",$E37,1)),($H37*VLOOKUP($F37,'VESSEL FACTORS'!$A$2:$O$5,AL$5,FALSE)*0.0000011023*$M37*$N37*0.82),($H37*VLOOKUP($F37,'VESSEL FACTORS'!$A$2:$O$5,AL$5,FALSE)*0.0000011023*$M37*$N37*1)),IF($G37&lt;21,($H37*VLOOKUP($F37,'VESSEL FACTORS'!$A$2:$O$5,AL$5,FALSE)*0.0000011023*$M37*$N37*VLOOKUP($G37,'VESSEL FACTORS'!$A$16:$L$36,AL$5,FALSE)),($H37*VLOOKUP($F37,'VESSEL FACTORS'!$A$3:$O$5,AL$5,FALSE)*0.0000011023*$M37*$N37*($G37/100))))))))</f>
        <v>Enter vessel info</v>
      </c>
      <c r="AM37" s="73"/>
      <c r="AO37" s="74">
        <f>MONTH(EMISSIONS_1!P37)-MONTH(EMISSIONS_1!O37)+1</f>
        <v>1</v>
      </c>
      <c r="AP37" s="335">
        <f t="shared" si="44"/>
        <v>0</v>
      </c>
      <c r="AQ37" s="336">
        <f t="shared" si="44"/>
        <v>0</v>
      </c>
      <c r="AR37" s="336">
        <f t="shared" si="44"/>
        <v>0</v>
      </c>
      <c r="AS37" s="336">
        <f t="shared" si="44"/>
        <v>0</v>
      </c>
      <c r="AT37" s="336">
        <f t="shared" si="44"/>
        <v>0</v>
      </c>
      <c r="AU37" s="336">
        <f t="shared" si="44"/>
        <v>0</v>
      </c>
      <c r="AV37" s="336">
        <f t="shared" si="44"/>
        <v>0</v>
      </c>
      <c r="AW37" s="336">
        <f t="shared" si="44"/>
        <v>0</v>
      </c>
      <c r="AX37" s="336">
        <f t="shared" si="44"/>
        <v>0</v>
      </c>
      <c r="AY37" s="336">
        <f t="shared" si="44"/>
        <v>0</v>
      </c>
      <c r="AZ37" s="336">
        <f t="shared" si="44"/>
        <v>0</v>
      </c>
      <c r="BA37" s="337">
        <f t="shared" si="44"/>
        <v>0</v>
      </c>
      <c r="BB37" s="335">
        <f t="shared" si="45"/>
        <v>0</v>
      </c>
      <c r="BC37" s="336">
        <f t="shared" si="45"/>
        <v>0</v>
      </c>
      <c r="BD37" s="336">
        <f t="shared" si="45"/>
        <v>0</v>
      </c>
      <c r="BE37" s="336">
        <f t="shared" si="45"/>
        <v>0</v>
      </c>
      <c r="BF37" s="336">
        <f t="shared" si="45"/>
        <v>0</v>
      </c>
      <c r="BG37" s="336">
        <f t="shared" si="45"/>
        <v>0</v>
      </c>
      <c r="BH37" s="336">
        <f t="shared" si="45"/>
        <v>0</v>
      </c>
      <c r="BI37" s="336">
        <f t="shared" si="45"/>
        <v>0</v>
      </c>
      <c r="BJ37" s="336">
        <f t="shared" si="45"/>
        <v>0</v>
      </c>
      <c r="BK37" s="336">
        <f t="shared" si="45"/>
        <v>0</v>
      </c>
      <c r="BL37" s="336">
        <f t="shared" si="45"/>
        <v>0</v>
      </c>
      <c r="BM37" s="337">
        <f t="shared" si="45"/>
        <v>0</v>
      </c>
      <c r="BN37" s="335">
        <f t="shared" si="46"/>
        <v>0</v>
      </c>
      <c r="BO37" s="336">
        <f t="shared" si="46"/>
        <v>0</v>
      </c>
      <c r="BP37" s="336">
        <f t="shared" si="46"/>
        <v>0</v>
      </c>
      <c r="BQ37" s="336">
        <f t="shared" si="46"/>
        <v>0</v>
      </c>
      <c r="BR37" s="336">
        <f t="shared" si="46"/>
        <v>0</v>
      </c>
      <c r="BS37" s="336">
        <f t="shared" si="46"/>
        <v>0</v>
      </c>
      <c r="BT37" s="336">
        <f t="shared" si="46"/>
        <v>0</v>
      </c>
      <c r="BU37" s="336">
        <f t="shared" si="46"/>
        <v>0</v>
      </c>
      <c r="BV37" s="336">
        <f t="shared" si="46"/>
        <v>0</v>
      </c>
      <c r="BW37" s="336">
        <f t="shared" si="46"/>
        <v>0</v>
      </c>
      <c r="BX37" s="336">
        <f t="shared" si="46"/>
        <v>0</v>
      </c>
      <c r="BY37" s="337">
        <f t="shared" si="46"/>
        <v>0</v>
      </c>
      <c r="BZ37" s="335">
        <f t="shared" si="47"/>
        <v>0</v>
      </c>
      <c r="CA37" s="336">
        <f t="shared" si="47"/>
        <v>0</v>
      </c>
      <c r="CB37" s="336">
        <f t="shared" si="47"/>
        <v>0</v>
      </c>
      <c r="CC37" s="336">
        <f t="shared" si="47"/>
        <v>0</v>
      </c>
      <c r="CD37" s="336">
        <f t="shared" si="47"/>
        <v>0</v>
      </c>
      <c r="CE37" s="336">
        <f t="shared" si="47"/>
        <v>0</v>
      </c>
      <c r="CF37" s="336">
        <f t="shared" si="47"/>
        <v>0</v>
      </c>
      <c r="CG37" s="336">
        <f t="shared" si="47"/>
        <v>0</v>
      </c>
      <c r="CH37" s="336">
        <f t="shared" si="47"/>
        <v>0</v>
      </c>
      <c r="CI37" s="336">
        <f t="shared" si="47"/>
        <v>0</v>
      </c>
      <c r="CJ37" s="336">
        <f t="shared" si="47"/>
        <v>0</v>
      </c>
      <c r="CK37" s="337">
        <f t="shared" si="47"/>
        <v>0</v>
      </c>
      <c r="CL37" s="335">
        <f t="shared" si="48"/>
        <v>0</v>
      </c>
      <c r="CM37" s="336">
        <f t="shared" si="48"/>
        <v>0</v>
      </c>
      <c r="CN37" s="336">
        <f t="shared" si="48"/>
        <v>0</v>
      </c>
      <c r="CO37" s="336">
        <f t="shared" si="48"/>
        <v>0</v>
      </c>
      <c r="CP37" s="336">
        <f t="shared" si="48"/>
        <v>0</v>
      </c>
      <c r="CQ37" s="336">
        <f t="shared" si="48"/>
        <v>0</v>
      </c>
      <c r="CR37" s="336">
        <f t="shared" si="48"/>
        <v>0</v>
      </c>
      <c r="CS37" s="336">
        <f t="shared" si="48"/>
        <v>0</v>
      </c>
      <c r="CT37" s="336">
        <f t="shared" si="48"/>
        <v>0</v>
      </c>
      <c r="CU37" s="336">
        <f t="shared" si="48"/>
        <v>0</v>
      </c>
      <c r="CV37" s="336">
        <f t="shared" si="48"/>
        <v>0</v>
      </c>
      <c r="CW37" s="337">
        <f t="shared" si="48"/>
        <v>0</v>
      </c>
      <c r="CX37" s="335">
        <f t="shared" si="49"/>
        <v>0</v>
      </c>
      <c r="CY37" s="336">
        <f t="shared" si="49"/>
        <v>0</v>
      </c>
      <c r="CZ37" s="336">
        <f t="shared" si="49"/>
        <v>0</v>
      </c>
      <c r="DA37" s="336">
        <f t="shared" si="49"/>
        <v>0</v>
      </c>
      <c r="DB37" s="336">
        <f t="shared" si="49"/>
        <v>0</v>
      </c>
      <c r="DC37" s="336">
        <f t="shared" si="49"/>
        <v>0</v>
      </c>
      <c r="DD37" s="336">
        <f t="shared" si="49"/>
        <v>0</v>
      </c>
      <c r="DE37" s="336">
        <f t="shared" si="49"/>
        <v>0</v>
      </c>
      <c r="DF37" s="336">
        <f t="shared" si="49"/>
        <v>0</v>
      </c>
      <c r="DG37" s="336">
        <f t="shared" si="49"/>
        <v>0</v>
      </c>
      <c r="DH37" s="336">
        <f t="shared" si="49"/>
        <v>0</v>
      </c>
      <c r="DI37" s="337">
        <f t="shared" si="49"/>
        <v>0</v>
      </c>
      <c r="DJ37" s="335">
        <f t="shared" si="50"/>
        <v>0</v>
      </c>
      <c r="DK37" s="336">
        <f t="shared" si="50"/>
        <v>0</v>
      </c>
      <c r="DL37" s="336">
        <f t="shared" si="50"/>
        <v>0</v>
      </c>
      <c r="DM37" s="336">
        <f t="shared" si="50"/>
        <v>0</v>
      </c>
      <c r="DN37" s="336">
        <f t="shared" si="50"/>
        <v>0</v>
      </c>
      <c r="DO37" s="336">
        <f t="shared" si="50"/>
        <v>0</v>
      </c>
      <c r="DP37" s="336">
        <f t="shared" si="50"/>
        <v>0</v>
      </c>
      <c r="DQ37" s="336">
        <f t="shared" si="50"/>
        <v>0</v>
      </c>
      <c r="DR37" s="336">
        <f t="shared" si="50"/>
        <v>0</v>
      </c>
      <c r="DS37" s="336">
        <f t="shared" si="50"/>
        <v>0</v>
      </c>
      <c r="DT37" s="336">
        <f t="shared" si="50"/>
        <v>0</v>
      </c>
      <c r="DU37" s="337">
        <f t="shared" si="50"/>
        <v>0</v>
      </c>
      <c r="DV37" s="335">
        <f t="shared" si="51"/>
        <v>0</v>
      </c>
      <c r="DW37" s="336">
        <f t="shared" si="51"/>
        <v>0</v>
      </c>
      <c r="DX37" s="336">
        <f t="shared" si="51"/>
        <v>0</v>
      </c>
      <c r="DY37" s="336">
        <f t="shared" si="51"/>
        <v>0</v>
      </c>
      <c r="DZ37" s="336">
        <f t="shared" si="51"/>
        <v>0</v>
      </c>
      <c r="EA37" s="336">
        <f t="shared" si="51"/>
        <v>0</v>
      </c>
      <c r="EB37" s="336">
        <f t="shared" si="51"/>
        <v>0</v>
      </c>
      <c r="EC37" s="336">
        <f t="shared" si="51"/>
        <v>0</v>
      </c>
      <c r="ED37" s="336">
        <f t="shared" si="51"/>
        <v>0</v>
      </c>
      <c r="EE37" s="336">
        <f t="shared" si="51"/>
        <v>0</v>
      </c>
      <c r="EF37" s="336">
        <f t="shared" si="51"/>
        <v>0</v>
      </c>
      <c r="EG37" s="337">
        <f t="shared" si="51"/>
        <v>0</v>
      </c>
      <c r="EH37" s="335">
        <f t="shared" si="52"/>
        <v>0</v>
      </c>
      <c r="EI37" s="336">
        <f t="shared" si="52"/>
        <v>0</v>
      </c>
      <c r="EJ37" s="336">
        <f t="shared" si="52"/>
        <v>0</v>
      </c>
      <c r="EK37" s="336">
        <f t="shared" si="52"/>
        <v>0</v>
      </c>
      <c r="EL37" s="336">
        <f t="shared" si="52"/>
        <v>0</v>
      </c>
      <c r="EM37" s="336">
        <f t="shared" si="52"/>
        <v>0</v>
      </c>
      <c r="EN37" s="336">
        <f t="shared" si="52"/>
        <v>0</v>
      </c>
      <c r="EO37" s="336">
        <f t="shared" si="52"/>
        <v>0</v>
      </c>
      <c r="EP37" s="336">
        <f t="shared" si="52"/>
        <v>0</v>
      </c>
      <c r="EQ37" s="336">
        <f t="shared" si="52"/>
        <v>0</v>
      </c>
      <c r="ER37" s="336">
        <f t="shared" si="52"/>
        <v>0</v>
      </c>
      <c r="ES37" s="337">
        <f t="shared" si="52"/>
        <v>0</v>
      </c>
      <c r="ET37" s="335">
        <f t="shared" si="53"/>
        <v>0</v>
      </c>
      <c r="EU37" s="336">
        <f t="shared" si="53"/>
        <v>0</v>
      </c>
      <c r="EV37" s="336">
        <f t="shared" si="53"/>
        <v>0</v>
      </c>
      <c r="EW37" s="336">
        <f t="shared" si="53"/>
        <v>0</v>
      </c>
      <c r="EX37" s="336">
        <f t="shared" si="53"/>
        <v>0</v>
      </c>
      <c r="EY37" s="336">
        <f t="shared" si="53"/>
        <v>0</v>
      </c>
      <c r="EZ37" s="336">
        <f t="shared" si="53"/>
        <v>0</v>
      </c>
      <c r="FA37" s="336">
        <f t="shared" si="53"/>
        <v>0</v>
      </c>
      <c r="FB37" s="336">
        <f t="shared" si="53"/>
        <v>0</v>
      </c>
      <c r="FC37" s="336">
        <f t="shared" si="53"/>
        <v>0</v>
      </c>
      <c r="FD37" s="336">
        <f t="shared" si="53"/>
        <v>0</v>
      </c>
      <c r="FE37" s="337">
        <f t="shared" si="53"/>
        <v>0</v>
      </c>
      <c r="FF37" s="335">
        <f t="shared" si="54"/>
        <v>0</v>
      </c>
      <c r="FG37" s="336">
        <f t="shared" si="54"/>
        <v>0</v>
      </c>
      <c r="FH37" s="336">
        <f t="shared" si="54"/>
        <v>0</v>
      </c>
      <c r="FI37" s="336">
        <f t="shared" si="54"/>
        <v>0</v>
      </c>
      <c r="FJ37" s="336">
        <f t="shared" si="54"/>
        <v>0</v>
      </c>
      <c r="FK37" s="336">
        <f t="shared" si="54"/>
        <v>0</v>
      </c>
      <c r="FL37" s="336">
        <f t="shared" si="54"/>
        <v>0</v>
      </c>
      <c r="FM37" s="336">
        <f t="shared" si="54"/>
        <v>0</v>
      </c>
      <c r="FN37" s="336">
        <f t="shared" si="54"/>
        <v>0</v>
      </c>
      <c r="FO37" s="336">
        <f t="shared" si="54"/>
        <v>0</v>
      </c>
      <c r="FP37" s="336">
        <f t="shared" si="54"/>
        <v>0</v>
      </c>
      <c r="FQ37" s="337">
        <f t="shared" si="54"/>
        <v>0</v>
      </c>
    </row>
    <row r="38" spans="1:173" ht="12.75" customHeight="1" x14ac:dyDescent="0.2">
      <c r="A38" s="74" t="str">
        <f t="shared" si="21"/>
        <v xml:space="preserve"> - </v>
      </c>
      <c r="B38" s="112"/>
      <c r="C38" s="171" t="s">
        <v>305</v>
      </c>
      <c r="D38" s="366" t="str">
        <f>IF(ISBLANK(EMISSIONS_4!D38), " ", EMISSIONS_4!D38)</f>
        <v xml:space="preserve"> </v>
      </c>
      <c r="E38" s="366" t="str">
        <f>IF(ISBLANK(EMISSIONS_4!E38), " ", EMISSIONS_4!E38)</f>
        <v xml:space="preserve"> </v>
      </c>
      <c r="F38" s="366" t="str">
        <f>IF(ISBLANK(EMISSIONS_4!F38), " ", EMISSIONS_4!F38)</f>
        <v xml:space="preserve"> </v>
      </c>
      <c r="G38" s="367"/>
      <c r="H38" s="368"/>
      <c r="I38" s="33" t="s">
        <v>299</v>
      </c>
      <c r="J38" s="367"/>
      <c r="K38" s="33">
        <f t="shared" si="35"/>
        <v>1</v>
      </c>
      <c r="L38" s="33" t="e">
        <f>IF(#REF!="Enter Emissions (tpy)",IF( J38="", 0, J38), 0)</f>
        <v>#REF!</v>
      </c>
      <c r="M38" s="367">
        <v>0</v>
      </c>
      <c r="N38" s="373">
        <v>0</v>
      </c>
      <c r="O38" s="299"/>
      <c r="P38" s="300"/>
      <c r="Q38" s="73" t="str">
        <f t="shared" si="36"/>
        <v>Enter vessel info</v>
      </c>
      <c r="R38" s="79" t="str">
        <f t="shared" si="37"/>
        <v>Enter vessel info</v>
      </c>
      <c r="S38" s="79" t="str">
        <f t="shared" si="38"/>
        <v>Enter vessel info</v>
      </c>
      <c r="T38" s="79" t="str">
        <f t="shared" si="39"/>
        <v>Enter vessel info</v>
      </c>
      <c r="U38" s="79" t="str">
        <f t="shared" si="40"/>
        <v>Enter vessel info</v>
      </c>
      <c r="V38" s="79" t="str">
        <f t="shared" si="41"/>
        <v>Enter vessel info</v>
      </c>
      <c r="W38" s="79" t="str">
        <f t="shared" si="42"/>
        <v>Enter vessel info</v>
      </c>
      <c r="X38" s="79" t="str">
        <f t="shared" si="43"/>
        <v>Enter vessel info</v>
      </c>
      <c r="Y38" s="78" t="s">
        <v>115</v>
      </c>
      <c r="Z38" s="79" t="s">
        <v>115</v>
      </c>
      <c r="AA38" s="82" t="s">
        <v>115</v>
      </c>
      <c r="AB38" s="76" t="str">
        <f>IF(OR($D38=" ",$E38=" ",$F38=" "),"Enter vessel info",IF(T($H38)&lt;&gt;"","Enter Activity",IF(OR($M38=0,$N38=0),"Enter Run Time",IF((VLOOKUP($F38,'VESSEL FACTORS'!$A$3:$O$5,AB$5,FALSE))="N/A","--",IF($G38=" ",IF(ISERROR(SEARCH("Aux",$E38,1)),($H38*VLOOKUP($F38,'VESSEL FACTORS'!$A$2:$O$5,AB$5,FALSE)*0.0000011023*$M38*$N38*0.82),($H38*VLOOKUP($F38,'VESSEL FACTORS'!$A$2:$O$5,AB$5,FALSE)*0.0000011023*$M38*$N38*1)),IF($G38&lt;21,($H38*VLOOKUP($F38,'VESSEL FACTORS'!$A$2:$O$5,AB$5,FALSE)*0.0000011023*$M38*$N38*VLOOKUP($G38,'VESSEL FACTORS'!$A$16:$L$36,AB$5,FALSE)),($H38*VLOOKUP($F38,'VESSEL FACTORS'!$A$3:$O$5,AB$5,FALSE)*0.0000011023*$M38*$N38*($G38/100))))))))</f>
        <v>Enter vessel info</v>
      </c>
      <c r="AC38" s="76" t="str">
        <f>IF(OR($D38=" ",$E38=" ",$F38=" "),"Enter vessel info",IF(T($H38)&lt;&gt;"","Enter Activity",IF(OR($M38=0,$N38=0),"Enter Run Time",IF((VLOOKUP($F38,'VESSEL FACTORS'!$A$3:$O$5,AC$5,FALSE))="N/A","--",IF($G38=" ",IF(ISERROR(SEARCH("Aux",$E38,1)),($H38*VLOOKUP($F38,'VESSEL FACTORS'!$A$2:$O$5,AC$5,FALSE)*0.0000011023*$M38*$N38*0.82),($H38*VLOOKUP($F38,'VESSEL FACTORS'!$A$2:$O$5,AC$5,FALSE)*0.0000011023*$M38*$N38*1)),IF($G38&lt;21,($H38*VLOOKUP($F38,'VESSEL FACTORS'!$A$2:$O$5,AC$5,FALSE)*0.0000011023*$M38*$N38*VLOOKUP($G38,'VESSEL FACTORS'!$A$16:$L$36,AC$5,FALSE)),($H38*VLOOKUP($F38,'VESSEL FACTORS'!$A$3:$O$5,AC$5,FALSE)*0.0000011023*$M38*$N38*($G38/100))))))))</f>
        <v>Enter vessel info</v>
      </c>
      <c r="AD38" s="76" t="str">
        <f>IF(OR($D38=" ",$E38=" ",$F38=" "),"Enter vessel info",IF(T($H38)&lt;&gt;"","Enter Activity",IF(OR($M38=0,$N38=0),"Enter Run Time",IF((VLOOKUP($F38,'VESSEL FACTORS'!$A$3:$O$5,AD$5,FALSE))="N/A","--",IF($G38=" ",IF(ISERROR(SEARCH("Aux",$E38,1)),($H38*VLOOKUP($F38,'VESSEL FACTORS'!$A$2:$O$5,AD$5,FALSE)*0.0000011023*$M38*$N38*0.82),($H38*VLOOKUP($F38,'VESSEL FACTORS'!$A$2:$O$5,AD$5,FALSE)*0.0000011023*$M38*$N38*1)),IF($G38&lt;21,($H38*VLOOKUP($F38,'VESSEL FACTORS'!$A$2:$O$5,AD$5,FALSE)*0.0000011023*$M38*$N38*VLOOKUP($G38,'VESSEL FACTORS'!$A$16:$L$36,AD$5,FALSE)),($H38*VLOOKUP($F38,'VESSEL FACTORS'!$A$3:$O$5,AD$5,FALSE)*0.0000011023*$M38*$N38*($G38/100))))))))</f>
        <v>Enter vessel info</v>
      </c>
      <c r="AE38" s="76" t="str">
        <f>IF(OR($D38=" ",$E38=" ",$F38=" "),"Enter vessel info",IF(T($H38)&lt;&gt;"","Enter Activity",IF(OR($M38=0,$N38=0),"Enter Run Time",IF((VLOOKUP($F38,'VESSEL FACTORS'!$A$3:$O$5,AE$5,FALSE))="N/A","--",IF($G38=" ",IF(ISERROR(SEARCH("Aux",$E38,1)),($H38*VLOOKUP($F38,'VESSEL FACTORS'!$A$2:$O$5,AE$5,FALSE)*0.0000011023*$M38*$N38*0.82),($H38*VLOOKUP($F38,'VESSEL FACTORS'!$A$2:$O$5,AE$5,FALSE)*0.0000011023*$M38*$N38*1)),IF($G38&lt;21,($H38*VLOOKUP($F38,'VESSEL FACTORS'!$A$2:$O$5,AE$5,FALSE)*0.0000011023*$M38*$N38*VLOOKUP($G38,'VESSEL FACTORS'!$A$16:$L$36,AE$5,FALSE)),($H38*VLOOKUP($F38,'VESSEL FACTORS'!$A$3:$O$5,AE$5,FALSE)*0.0000011023*$M38*$N38*($G38/100))))))))</f>
        <v>Enter vessel info</v>
      </c>
      <c r="AF38" s="76" t="str">
        <f>IF(OR($D38=" ",$E38=" ",$F38=" "),"Enter vessel info",IF(T($H38)&lt;&gt;"","Enter Activity",IF(OR($M38=0,$N38=0),"Enter Run Time",IF((VLOOKUP($F38,'VESSEL FACTORS'!$A$3:$O$5,AF$5,FALSE))="N/A","--",IF($G38=" ",IF(ISERROR(SEARCH("Aux",$E38,1)),($H38*VLOOKUP($F38,'VESSEL FACTORS'!$A$2:$O$5,AF$5,FALSE)*0.0000011023*$M38*$N38*0.82),($H38*VLOOKUP($F38,'VESSEL FACTORS'!$A$2:$O$5,AF$5,FALSE)*0.0000011023*$M38*$N38*1)),IF($G38&lt;21,($H38*VLOOKUP($F38,'VESSEL FACTORS'!$A$2:$O$5,AF$5,FALSE)*0.0000011023*$M38*$N38*VLOOKUP($G38,'VESSEL FACTORS'!$A$16:$L$36,AF$5,FALSE)),($H38*VLOOKUP($F38,'VESSEL FACTORS'!$A$3:$O$5,AF$5,FALSE)*0.0000011023*$M38*$N38*($G38/100))))))))</f>
        <v>Enter vessel info</v>
      </c>
      <c r="AG38" s="76" t="str">
        <f>IF(OR($D38=" ",$E38=" ",$F38=" "),"Enter vessel info",IF(T($H38)&lt;&gt;"","Enter Activity",IF(OR($M38=0,$N38=0),"Enter Run Time",IF((VLOOKUP($F38,'VESSEL FACTORS'!$A$3:$O$5,AG$5,FALSE))="N/A","--",IF($G38=" ",IF(ISERROR(SEARCH("Aux",$E38,1)),($H38*VLOOKUP($F38,'VESSEL FACTORS'!$A$2:$O$5,AG$5,FALSE)*0.0000011023*$M38*$N38*0.82),($H38*VLOOKUP($F38,'VESSEL FACTORS'!$A$2:$O$5,AG$5,FALSE)*0.0000011023*$M38*$N38*1)),IF($G38&lt;21,($H38*VLOOKUP($F38,'VESSEL FACTORS'!$A$2:$O$5,AG$5,FALSE)*0.0000011023*$M38*$N38*VLOOKUP($G38,'VESSEL FACTORS'!$A$16:$L$36,AG$5,FALSE)),($H38*VLOOKUP($F38,'VESSEL FACTORS'!$A$3:$O$5,AG$5,FALSE)*0.0000011023*$M38*$N38*($G38/100))))))))</f>
        <v>Enter vessel info</v>
      </c>
      <c r="AH38" s="76" t="str">
        <f>IF(OR($D38=" ",$E38=" ",$F38=" "),"Enter vessel info",IF(T($H38)&lt;&gt;"","Enter Activity",IF(OR($M38=0,$N38=0),"Enter Run Time",IF((VLOOKUP($F38,'VESSEL FACTORS'!$A$3:$O$5,AH$5,FALSE))="N/A","--",IF($G38=" ",IF(ISERROR(SEARCH("Aux",$E38,1)),($H38*VLOOKUP($F38,'VESSEL FACTORS'!$A$2:$O$5,AH$5,FALSE)*0.0000011023*$M38*$N38*0.82),($H38*VLOOKUP($F38,'VESSEL FACTORS'!$A$2:$O$5,AH$5,FALSE)*0.0000011023*$M38*$N38*1)),IF($G38&lt;21,($H38*VLOOKUP($F38,'VESSEL FACTORS'!$A$2:$O$5,AH$5,FALSE)*0.0000011023*$M38*$N38*VLOOKUP($G38,'VESSEL FACTORS'!$A$16:$L$36,AH$5,FALSE)),($H38*VLOOKUP($F38,'VESSEL FACTORS'!$A$3:$O$5,AH$5,FALSE)*0.0000011023*$M38*$N38*($G38/100))))))))</f>
        <v>Enter vessel info</v>
      </c>
      <c r="AI38" s="76" t="str">
        <f>IF(OR($D38=" ",$E38=" ",$F38=" "),"Enter vessel info",IF(T($H38)&lt;&gt;"","Enter Activity",IF(OR($M38=0,$N38=0),"Enter Run Time",IF((VLOOKUP($F38,'VESSEL FACTORS'!$A$3:$O$5,AI$5,FALSE))="N/A","--",IF($G38=" ",IF(ISERROR(SEARCH("Aux",$E38,1)),($H38*VLOOKUP($F38,'VESSEL FACTORS'!$A$2:$O$5,AI$5,FALSE)*0.0000011023*$M38*$N38*0.82),($H38*VLOOKUP($F38,'VESSEL FACTORS'!$A$2:$O$5,AI$5,FALSE)*0.0000011023*$M38*$N38*1)),IF($G38&lt;21,($H38*VLOOKUP($F38,'VESSEL FACTORS'!$A$2:$O$5,AI$5,FALSE)*0.0000011023*$M38*$N38*VLOOKUP($G38,'VESSEL FACTORS'!$A$16:$L$36,AI$5,FALSE)),($H38*VLOOKUP($F38,'VESSEL FACTORS'!$A$3:$O$5,AI$5,FALSE)*0.0000011023*$M38*$N38*($G38/100))))))))</f>
        <v>Enter vessel info</v>
      </c>
      <c r="AJ38" s="76" t="str">
        <f>IF(OR($D38=" ",$E38=" ",$F38=" "),"Enter vessel info",IF(T($H38)&lt;&gt;"","Enter Activity",IF(OR($M38=0,$N38=0),"Enter Run Time",IF((VLOOKUP($F38,'VESSEL FACTORS'!$A$3:$O$5,AJ$5,FALSE))="N/A","--",IF($G38=" ",IF(ISERROR(SEARCH("Aux",$E38,1)),($H38*VLOOKUP($F38,'VESSEL FACTORS'!$A$2:$O$5,AJ$5,FALSE)*0.0000011023*$M38*$N38*0.82),($H38*VLOOKUP($F38,'VESSEL FACTORS'!$A$2:$O$5,AJ$5,FALSE)*0.0000011023*$M38*$N38*1)),IF($G38&lt;21,($H38*VLOOKUP($F38,'VESSEL FACTORS'!$A$2:$O$5,AJ$5,FALSE)*0.0000011023*$M38*$N38*VLOOKUP($G38,'VESSEL FACTORS'!$A$16:$L$36,AJ$5,FALSE)),($H38*VLOOKUP($F38,'VESSEL FACTORS'!$A$3:$O$5,AJ$5,FALSE)*0.0000011023*$M38*$N38*($G38/100))))))))</f>
        <v>Enter vessel info</v>
      </c>
      <c r="AK38" s="76" t="str">
        <f>IF(OR($D38=" ",$E38=" ",$F38=" "),"Enter vessel info",IF(T($H38)&lt;&gt;"","Enter Activity",IF(OR($M38=0,$N38=0),"Enter Run Time",IF((VLOOKUP($F38,'VESSEL FACTORS'!$A$3:$O$5,AK$5,FALSE))="N/A","--",IF($G38=" ",IF(ISERROR(SEARCH("Aux",$E38,1)),($H38*VLOOKUP($F38,'VESSEL FACTORS'!$A$2:$O$5,AK$5,FALSE)*0.0000011023*$M38*$N38*0.82),($H38*VLOOKUP($F38,'VESSEL FACTORS'!$A$2:$O$5,AK$5,FALSE)*0.0000011023*$M38*$N38*1)),IF($G38&lt;21,($H38*VLOOKUP($F38,'VESSEL FACTORS'!$A$2:$O$5,AK$5,FALSE)*0.0000011023*$M38*$N38*VLOOKUP($G38,'VESSEL FACTORS'!$A$16:$L$36,AK$5,FALSE)),($H38*VLOOKUP($F38,'VESSEL FACTORS'!$A$3:$O$5,AK$5,FALSE)*0.0000011023*$M38*$N38*($G38/100))))))))</f>
        <v>Enter vessel info</v>
      </c>
      <c r="AL38" s="67" t="str">
        <f>IF(OR($D38=" ",$E38=" ",$F38=" "),"Enter vessel info",IF(T($H38)&lt;&gt;"","Enter Activity",IF(OR($M38=0,$N38=0),"Enter Run Time",IF((VLOOKUP($F38,'VESSEL FACTORS'!$A$3:$O$5,AL$5,FALSE))="N/A","--",IF($G38=" ",IF(ISERROR(SEARCH("Aux",$E38,1)),($H38*VLOOKUP($F38,'VESSEL FACTORS'!$A$2:$O$5,AL$5,FALSE)*0.0000011023*$M38*$N38*0.82),($H38*VLOOKUP($F38,'VESSEL FACTORS'!$A$2:$O$5,AL$5,FALSE)*0.0000011023*$M38*$N38*1)),IF($G38&lt;21,($H38*VLOOKUP($F38,'VESSEL FACTORS'!$A$2:$O$5,AL$5,FALSE)*0.0000011023*$M38*$N38*VLOOKUP($G38,'VESSEL FACTORS'!$A$16:$L$36,AL$5,FALSE)),($H38*VLOOKUP($F38,'VESSEL FACTORS'!$A$3:$O$5,AL$5,FALSE)*0.0000011023*$M38*$N38*($G38/100))))))))</f>
        <v>Enter vessel info</v>
      </c>
      <c r="AM38" s="73"/>
      <c r="AO38" s="74">
        <f>MONTH(EMISSIONS_1!P38)-MONTH(EMISSIONS_1!O38)+1</f>
        <v>1</v>
      </c>
      <c r="AP38" s="335">
        <f t="shared" si="44"/>
        <v>0</v>
      </c>
      <c r="AQ38" s="336">
        <f t="shared" si="44"/>
        <v>0</v>
      </c>
      <c r="AR38" s="336">
        <f t="shared" si="44"/>
        <v>0</v>
      </c>
      <c r="AS38" s="336">
        <f t="shared" si="44"/>
        <v>0</v>
      </c>
      <c r="AT38" s="336">
        <f t="shared" si="44"/>
        <v>0</v>
      </c>
      <c r="AU38" s="336">
        <f t="shared" si="44"/>
        <v>0</v>
      </c>
      <c r="AV38" s="336">
        <f t="shared" si="44"/>
        <v>0</v>
      </c>
      <c r="AW38" s="336">
        <f t="shared" si="44"/>
        <v>0</v>
      </c>
      <c r="AX38" s="336">
        <f t="shared" si="44"/>
        <v>0</v>
      </c>
      <c r="AY38" s="336">
        <f t="shared" si="44"/>
        <v>0</v>
      </c>
      <c r="AZ38" s="336">
        <f t="shared" si="44"/>
        <v>0</v>
      </c>
      <c r="BA38" s="337">
        <f t="shared" si="44"/>
        <v>0</v>
      </c>
      <c r="BB38" s="335">
        <f t="shared" si="45"/>
        <v>0</v>
      </c>
      <c r="BC38" s="336">
        <f t="shared" si="45"/>
        <v>0</v>
      </c>
      <c r="BD38" s="336">
        <f t="shared" si="45"/>
        <v>0</v>
      </c>
      <c r="BE38" s="336">
        <f t="shared" si="45"/>
        <v>0</v>
      </c>
      <c r="BF38" s="336">
        <f t="shared" si="45"/>
        <v>0</v>
      </c>
      <c r="BG38" s="336">
        <f t="shared" si="45"/>
        <v>0</v>
      </c>
      <c r="BH38" s="336">
        <f t="shared" si="45"/>
        <v>0</v>
      </c>
      <c r="BI38" s="336">
        <f t="shared" si="45"/>
        <v>0</v>
      </c>
      <c r="BJ38" s="336">
        <f t="shared" si="45"/>
        <v>0</v>
      </c>
      <c r="BK38" s="336">
        <f t="shared" si="45"/>
        <v>0</v>
      </c>
      <c r="BL38" s="336">
        <f t="shared" si="45"/>
        <v>0</v>
      </c>
      <c r="BM38" s="337">
        <f t="shared" si="45"/>
        <v>0</v>
      </c>
      <c r="BN38" s="335">
        <f t="shared" si="46"/>
        <v>0</v>
      </c>
      <c r="BO38" s="336">
        <f t="shared" si="46"/>
        <v>0</v>
      </c>
      <c r="BP38" s="336">
        <f t="shared" si="46"/>
        <v>0</v>
      </c>
      <c r="BQ38" s="336">
        <f t="shared" si="46"/>
        <v>0</v>
      </c>
      <c r="BR38" s="336">
        <f t="shared" si="46"/>
        <v>0</v>
      </c>
      <c r="BS38" s="336">
        <f t="shared" si="46"/>
        <v>0</v>
      </c>
      <c r="BT38" s="336">
        <f t="shared" si="46"/>
        <v>0</v>
      </c>
      <c r="BU38" s="336">
        <f t="shared" si="46"/>
        <v>0</v>
      </c>
      <c r="BV38" s="336">
        <f t="shared" si="46"/>
        <v>0</v>
      </c>
      <c r="BW38" s="336">
        <f t="shared" si="46"/>
        <v>0</v>
      </c>
      <c r="BX38" s="336">
        <f t="shared" si="46"/>
        <v>0</v>
      </c>
      <c r="BY38" s="337">
        <f t="shared" si="46"/>
        <v>0</v>
      </c>
      <c r="BZ38" s="335">
        <f t="shared" si="47"/>
        <v>0</v>
      </c>
      <c r="CA38" s="336">
        <f t="shared" si="47"/>
        <v>0</v>
      </c>
      <c r="CB38" s="336">
        <f t="shared" si="47"/>
        <v>0</v>
      </c>
      <c r="CC38" s="336">
        <f t="shared" si="47"/>
        <v>0</v>
      </c>
      <c r="CD38" s="336">
        <f t="shared" si="47"/>
        <v>0</v>
      </c>
      <c r="CE38" s="336">
        <f t="shared" si="47"/>
        <v>0</v>
      </c>
      <c r="CF38" s="336">
        <f t="shared" si="47"/>
        <v>0</v>
      </c>
      <c r="CG38" s="336">
        <f t="shared" si="47"/>
        <v>0</v>
      </c>
      <c r="CH38" s="336">
        <f t="shared" si="47"/>
        <v>0</v>
      </c>
      <c r="CI38" s="336">
        <f t="shared" si="47"/>
        <v>0</v>
      </c>
      <c r="CJ38" s="336">
        <f t="shared" si="47"/>
        <v>0</v>
      </c>
      <c r="CK38" s="337">
        <f t="shared" si="47"/>
        <v>0</v>
      </c>
      <c r="CL38" s="335">
        <f t="shared" si="48"/>
        <v>0</v>
      </c>
      <c r="CM38" s="336">
        <f t="shared" si="48"/>
        <v>0</v>
      </c>
      <c r="CN38" s="336">
        <f t="shared" si="48"/>
        <v>0</v>
      </c>
      <c r="CO38" s="336">
        <f t="shared" si="48"/>
        <v>0</v>
      </c>
      <c r="CP38" s="336">
        <f t="shared" si="48"/>
        <v>0</v>
      </c>
      <c r="CQ38" s="336">
        <f t="shared" si="48"/>
        <v>0</v>
      </c>
      <c r="CR38" s="336">
        <f t="shared" si="48"/>
        <v>0</v>
      </c>
      <c r="CS38" s="336">
        <f t="shared" si="48"/>
        <v>0</v>
      </c>
      <c r="CT38" s="336">
        <f t="shared" si="48"/>
        <v>0</v>
      </c>
      <c r="CU38" s="336">
        <f t="shared" si="48"/>
        <v>0</v>
      </c>
      <c r="CV38" s="336">
        <f t="shared" si="48"/>
        <v>0</v>
      </c>
      <c r="CW38" s="337">
        <f t="shared" si="48"/>
        <v>0</v>
      </c>
      <c r="CX38" s="335">
        <f t="shared" si="49"/>
        <v>0</v>
      </c>
      <c r="CY38" s="336">
        <f t="shared" si="49"/>
        <v>0</v>
      </c>
      <c r="CZ38" s="336">
        <f t="shared" si="49"/>
        <v>0</v>
      </c>
      <c r="DA38" s="336">
        <f t="shared" si="49"/>
        <v>0</v>
      </c>
      <c r="DB38" s="336">
        <f t="shared" si="49"/>
        <v>0</v>
      </c>
      <c r="DC38" s="336">
        <f t="shared" si="49"/>
        <v>0</v>
      </c>
      <c r="DD38" s="336">
        <f t="shared" si="49"/>
        <v>0</v>
      </c>
      <c r="DE38" s="336">
        <f t="shared" si="49"/>
        <v>0</v>
      </c>
      <c r="DF38" s="336">
        <f t="shared" si="49"/>
        <v>0</v>
      </c>
      <c r="DG38" s="336">
        <f t="shared" si="49"/>
        <v>0</v>
      </c>
      <c r="DH38" s="336">
        <f t="shared" si="49"/>
        <v>0</v>
      </c>
      <c r="DI38" s="337">
        <f t="shared" si="49"/>
        <v>0</v>
      </c>
      <c r="DJ38" s="335">
        <f t="shared" si="50"/>
        <v>0</v>
      </c>
      <c r="DK38" s="336">
        <f t="shared" si="50"/>
        <v>0</v>
      </c>
      <c r="DL38" s="336">
        <f t="shared" si="50"/>
        <v>0</v>
      </c>
      <c r="DM38" s="336">
        <f t="shared" si="50"/>
        <v>0</v>
      </c>
      <c r="DN38" s="336">
        <f t="shared" si="50"/>
        <v>0</v>
      </c>
      <c r="DO38" s="336">
        <f t="shared" si="50"/>
        <v>0</v>
      </c>
      <c r="DP38" s="336">
        <f t="shared" si="50"/>
        <v>0</v>
      </c>
      <c r="DQ38" s="336">
        <f t="shared" si="50"/>
        <v>0</v>
      </c>
      <c r="DR38" s="336">
        <f t="shared" si="50"/>
        <v>0</v>
      </c>
      <c r="DS38" s="336">
        <f t="shared" si="50"/>
        <v>0</v>
      </c>
      <c r="DT38" s="336">
        <f t="shared" si="50"/>
        <v>0</v>
      </c>
      <c r="DU38" s="337">
        <f t="shared" si="50"/>
        <v>0</v>
      </c>
      <c r="DV38" s="335">
        <f t="shared" si="51"/>
        <v>0</v>
      </c>
      <c r="DW38" s="336">
        <f t="shared" si="51"/>
        <v>0</v>
      </c>
      <c r="DX38" s="336">
        <f t="shared" si="51"/>
        <v>0</v>
      </c>
      <c r="DY38" s="336">
        <f t="shared" si="51"/>
        <v>0</v>
      </c>
      <c r="DZ38" s="336">
        <f t="shared" si="51"/>
        <v>0</v>
      </c>
      <c r="EA38" s="336">
        <f t="shared" si="51"/>
        <v>0</v>
      </c>
      <c r="EB38" s="336">
        <f t="shared" si="51"/>
        <v>0</v>
      </c>
      <c r="EC38" s="336">
        <f t="shared" si="51"/>
        <v>0</v>
      </c>
      <c r="ED38" s="336">
        <f t="shared" si="51"/>
        <v>0</v>
      </c>
      <c r="EE38" s="336">
        <f t="shared" si="51"/>
        <v>0</v>
      </c>
      <c r="EF38" s="336">
        <f t="shared" si="51"/>
        <v>0</v>
      </c>
      <c r="EG38" s="337">
        <f t="shared" si="51"/>
        <v>0</v>
      </c>
      <c r="EH38" s="335">
        <f t="shared" si="52"/>
        <v>0</v>
      </c>
      <c r="EI38" s="336">
        <f t="shared" si="52"/>
        <v>0</v>
      </c>
      <c r="EJ38" s="336">
        <f t="shared" si="52"/>
        <v>0</v>
      </c>
      <c r="EK38" s="336">
        <f t="shared" si="52"/>
        <v>0</v>
      </c>
      <c r="EL38" s="336">
        <f t="shared" si="52"/>
        <v>0</v>
      </c>
      <c r="EM38" s="336">
        <f t="shared" si="52"/>
        <v>0</v>
      </c>
      <c r="EN38" s="336">
        <f t="shared" si="52"/>
        <v>0</v>
      </c>
      <c r="EO38" s="336">
        <f t="shared" si="52"/>
        <v>0</v>
      </c>
      <c r="EP38" s="336">
        <f t="shared" si="52"/>
        <v>0</v>
      </c>
      <c r="EQ38" s="336">
        <f t="shared" si="52"/>
        <v>0</v>
      </c>
      <c r="ER38" s="336">
        <f t="shared" si="52"/>
        <v>0</v>
      </c>
      <c r="ES38" s="337">
        <f t="shared" si="52"/>
        <v>0</v>
      </c>
      <c r="ET38" s="335">
        <f t="shared" si="53"/>
        <v>0</v>
      </c>
      <c r="EU38" s="336">
        <f t="shared" si="53"/>
        <v>0</v>
      </c>
      <c r="EV38" s="336">
        <f t="shared" si="53"/>
        <v>0</v>
      </c>
      <c r="EW38" s="336">
        <f t="shared" si="53"/>
        <v>0</v>
      </c>
      <c r="EX38" s="336">
        <f t="shared" si="53"/>
        <v>0</v>
      </c>
      <c r="EY38" s="336">
        <f t="shared" si="53"/>
        <v>0</v>
      </c>
      <c r="EZ38" s="336">
        <f t="shared" si="53"/>
        <v>0</v>
      </c>
      <c r="FA38" s="336">
        <f t="shared" si="53"/>
        <v>0</v>
      </c>
      <c r="FB38" s="336">
        <f t="shared" si="53"/>
        <v>0</v>
      </c>
      <c r="FC38" s="336">
        <f t="shared" si="53"/>
        <v>0</v>
      </c>
      <c r="FD38" s="336">
        <f t="shared" si="53"/>
        <v>0</v>
      </c>
      <c r="FE38" s="337">
        <f t="shared" si="53"/>
        <v>0</v>
      </c>
      <c r="FF38" s="335">
        <f t="shared" si="54"/>
        <v>0</v>
      </c>
      <c r="FG38" s="336">
        <f t="shared" si="54"/>
        <v>0</v>
      </c>
      <c r="FH38" s="336">
        <f t="shared" si="54"/>
        <v>0</v>
      </c>
      <c r="FI38" s="336">
        <f t="shared" si="54"/>
        <v>0</v>
      </c>
      <c r="FJ38" s="336">
        <f t="shared" si="54"/>
        <v>0</v>
      </c>
      <c r="FK38" s="336">
        <f t="shared" si="54"/>
        <v>0</v>
      </c>
      <c r="FL38" s="336">
        <f t="shared" si="54"/>
        <v>0</v>
      </c>
      <c r="FM38" s="336">
        <f t="shared" si="54"/>
        <v>0</v>
      </c>
      <c r="FN38" s="336">
        <f t="shared" si="54"/>
        <v>0</v>
      </c>
      <c r="FO38" s="336">
        <f t="shared" si="54"/>
        <v>0</v>
      </c>
      <c r="FP38" s="336">
        <f t="shared" si="54"/>
        <v>0</v>
      </c>
      <c r="FQ38" s="337">
        <f t="shared" si="54"/>
        <v>0</v>
      </c>
    </row>
    <row r="39" spans="1:173" ht="12.75" customHeight="1" x14ac:dyDescent="0.2">
      <c r="A39" s="74" t="str">
        <f t="shared" si="21"/>
        <v xml:space="preserve"> - </v>
      </c>
      <c r="B39" s="112"/>
      <c r="C39" s="171" t="s">
        <v>305</v>
      </c>
      <c r="D39" s="366" t="str">
        <f>IF(ISBLANK(EMISSIONS_4!D39), " ", EMISSIONS_4!D39)</f>
        <v xml:space="preserve"> </v>
      </c>
      <c r="E39" s="366" t="str">
        <f>IF(ISBLANK(EMISSIONS_4!E39), " ", EMISSIONS_4!E39)</f>
        <v xml:space="preserve"> </v>
      </c>
      <c r="F39" s="366" t="str">
        <f>IF(ISBLANK(EMISSIONS_4!F39), " ", EMISSIONS_4!F39)</f>
        <v xml:space="preserve"> </v>
      </c>
      <c r="G39" s="367"/>
      <c r="H39" s="368"/>
      <c r="I39" s="33" t="s">
        <v>299</v>
      </c>
      <c r="J39" s="367"/>
      <c r="K39" s="33">
        <f t="shared" si="35"/>
        <v>1</v>
      </c>
      <c r="L39" s="33" t="e">
        <f>IF(#REF!="Enter Emissions (tpy)",IF( J39="", 0, J39), 0)</f>
        <v>#REF!</v>
      </c>
      <c r="M39" s="367">
        <v>0</v>
      </c>
      <c r="N39" s="373">
        <v>0</v>
      </c>
      <c r="O39" s="299"/>
      <c r="P39" s="300"/>
      <c r="Q39" s="73" t="str">
        <f t="shared" si="36"/>
        <v>Enter vessel info</v>
      </c>
      <c r="R39" s="79" t="str">
        <f t="shared" si="37"/>
        <v>Enter vessel info</v>
      </c>
      <c r="S39" s="79" t="str">
        <f t="shared" si="38"/>
        <v>Enter vessel info</v>
      </c>
      <c r="T39" s="79" t="str">
        <f t="shared" si="39"/>
        <v>Enter vessel info</v>
      </c>
      <c r="U39" s="79" t="str">
        <f t="shared" si="40"/>
        <v>Enter vessel info</v>
      </c>
      <c r="V39" s="79" t="str">
        <f t="shared" si="41"/>
        <v>Enter vessel info</v>
      </c>
      <c r="W39" s="79" t="str">
        <f t="shared" si="42"/>
        <v>Enter vessel info</v>
      </c>
      <c r="X39" s="79" t="str">
        <f t="shared" si="43"/>
        <v>Enter vessel info</v>
      </c>
      <c r="Y39" s="78" t="s">
        <v>115</v>
      </c>
      <c r="Z39" s="79" t="s">
        <v>115</v>
      </c>
      <c r="AA39" s="82" t="s">
        <v>115</v>
      </c>
      <c r="AB39" s="76" t="str">
        <f>IF(OR($D39=" ",$E39=" ",$F39=" "),"Enter vessel info",IF(T($H39)&lt;&gt;"","Enter Activity",IF(OR($M39=0,$N39=0),"Enter Run Time",IF((VLOOKUP($F39,'VESSEL FACTORS'!$A$3:$O$5,AB$5,FALSE))="N/A","--",IF($G39=" ",IF(ISERROR(SEARCH("Aux",$E39,1)),($H39*VLOOKUP($F39,'VESSEL FACTORS'!$A$2:$O$5,AB$5,FALSE)*0.0000011023*$M39*$N39*0.82),($H39*VLOOKUP($F39,'VESSEL FACTORS'!$A$2:$O$5,AB$5,FALSE)*0.0000011023*$M39*$N39*1)),IF($G39&lt;21,($H39*VLOOKUP($F39,'VESSEL FACTORS'!$A$2:$O$5,AB$5,FALSE)*0.0000011023*$M39*$N39*VLOOKUP($G39,'VESSEL FACTORS'!$A$16:$L$36,AB$5,FALSE)),($H39*VLOOKUP($F39,'VESSEL FACTORS'!$A$3:$O$5,AB$5,FALSE)*0.0000011023*$M39*$N39*($G39/100))))))))</f>
        <v>Enter vessel info</v>
      </c>
      <c r="AC39" s="76" t="str">
        <f>IF(OR($D39=" ",$E39=" ",$F39=" "),"Enter vessel info",IF(T($H39)&lt;&gt;"","Enter Activity",IF(OR($M39=0,$N39=0),"Enter Run Time",IF((VLOOKUP($F39,'VESSEL FACTORS'!$A$3:$O$5,AC$5,FALSE))="N/A","--",IF($G39=" ",IF(ISERROR(SEARCH("Aux",$E39,1)),($H39*VLOOKUP($F39,'VESSEL FACTORS'!$A$2:$O$5,AC$5,FALSE)*0.0000011023*$M39*$N39*0.82),($H39*VLOOKUP($F39,'VESSEL FACTORS'!$A$2:$O$5,AC$5,FALSE)*0.0000011023*$M39*$N39*1)),IF($G39&lt;21,($H39*VLOOKUP($F39,'VESSEL FACTORS'!$A$2:$O$5,AC$5,FALSE)*0.0000011023*$M39*$N39*VLOOKUP($G39,'VESSEL FACTORS'!$A$16:$L$36,AC$5,FALSE)),($H39*VLOOKUP($F39,'VESSEL FACTORS'!$A$3:$O$5,AC$5,FALSE)*0.0000011023*$M39*$N39*($G39/100))))))))</f>
        <v>Enter vessel info</v>
      </c>
      <c r="AD39" s="76" t="str">
        <f>IF(OR($D39=" ",$E39=" ",$F39=" "),"Enter vessel info",IF(T($H39)&lt;&gt;"","Enter Activity",IF(OR($M39=0,$N39=0),"Enter Run Time",IF((VLOOKUP($F39,'VESSEL FACTORS'!$A$3:$O$5,AD$5,FALSE))="N/A","--",IF($G39=" ",IF(ISERROR(SEARCH("Aux",$E39,1)),($H39*VLOOKUP($F39,'VESSEL FACTORS'!$A$2:$O$5,AD$5,FALSE)*0.0000011023*$M39*$N39*0.82),($H39*VLOOKUP($F39,'VESSEL FACTORS'!$A$2:$O$5,AD$5,FALSE)*0.0000011023*$M39*$N39*1)),IF($G39&lt;21,($H39*VLOOKUP($F39,'VESSEL FACTORS'!$A$2:$O$5,AD$5,FALSE)*0.0000011023*$M39*$N39*VLOOKUP($G39,'VESSEL FACTORS'!$A$16:$L$36,AD$5,FALSE)),($H39*VLOOKUP($F39,'VESSEL FACTORS'!$A$3:$O$5,AD$5,FALSE)*0.0000011023*$M39*$N39*($G39/100))))))))</f>
        <v>Enter vessel info</v>
      </c>
      <c r="AE39" s="76" t="str">
        <f>IF(OR($D39=" ",$E39=" ",$F39=" "),"Enter vessel info",IF(T($H39)&lt;&gt;"","Enter Activity",IF(OR($M39=0,$N39=0),"Enter Run Time",IF((VLOOKUP($F39,'VESSEL FACTORS'!$A$3:$O$5,AE$5,FALSE))="N/A","--",IF($G39=" ",IF(ISERROR(SEARCH("Aux",$E39,1)),($H39*VLOOKUP($F39,'VESSEL FACTORS'!$A$2:$O$5,AE$5,FALSE)*0.0000011023*$M39*$N39*0.82),($H39*VLOOKUP($F39,'VESSEL FACTORS'!$A$2:$O$5,AE$5,FALSE)*0.0000011023*$M39*$N39*1)),IF($G39&lt;21,($H39*VLOOKUP($F39,'VESSEL FACTORS'!$A$2:$O$5,AE$5,FALSE)*0.0000011023*$M39*$N39*VLOOKUP($G39,'VESSEL FACTORS'!$A$16:$L$36,AE$5,FALSE)),($H39*VLOOKUP($F39,'VESSEL FACTORS'!$A$3:$O$5,AE$5,FALSE)*0.0000011023*$M39*$N39*($G39/100))))))))</f>
        <v>Enter vessel info</v>
      </c>
      <c r="AF39" s="76" t="str">
        <f>IF(OR($D39=" ",$E39=" ",$F39=" "),"Enter vessel info",IF(T($H39)&lt;&gt;"","Enter Activity",IF(OR($M39=0,$N39=0),"Enter Run Time",IF((VLOOKUP($F39,'VESSEL FACTORS'!$A$3:$O$5,AF$5,FALSE))="N/A","--",IF($G39=" ",IF(ISERROR(SEARCH("Aux",$E39,1)),($H39*VLOOKUP($F39,'VESSEL FACTORS'!$A$2:$O$5,AF$5,FALSE)*0.0000011023*$M39*$N39*0.82),($H39*VLOOKUP($F39,'VESSEL FACTORS'!$A$2:$O$5,AF$5,FALSE)*0.0000011023*$M39*$N39*1)),IF($G39&lt;21,($H39*VLOOKUP($F39,'VESSEL FACTORS'!$A$2:$O$5,AF$5,FALSE)*0.0000011023*$M39*$N39*VLOOKUP($G39,'VESSEL FACTORS'!$A$16:$L$36,AF$5,FALSE)),($H39*VLOOKUP($F39,'VESSEL FACTORS'!$A$3:$O$5,AF$5,FALSE)*0.0000011023*$M39*$N39*($G39/100))))))))</f>
        <v>Enter vessel info</v>
      </c>
      <c r="AG39" s="76" t="str">
        <f>IF(OR($D39=" ",$E39=" ",$F39=" "),"Enter vessel info",IF(T($H39)&lt;&gt;"","Enter Activity",IF(OR($M39=0,$N39=0),"Enter Run Time",IF((VLOOKUP($F39,'VESSEL FACTORS'!$A$3:$O$5,AG$5,FALSE))="N/A","--",IF($G39=" ",IF(ISERROR(SEARCH("Aux",$E39,1)),($H39*VLOOKUP($F39,'VESSEL FACTORS'!$A$2:$O$5,AG$5,FALSE)*0.0000011023*$M39*$N39*0.82),($H39*VLOOKUP($F39,'VESSEL FACTORS'!$A$2:$O$5,AG$5,FALSE)*0.0000011023*$M39*$N39*1)),IF($G39&lt;21,($H39*VLOOKUP($F39,'VESSEL FACTORS'!$A$2:$O$5,AG$5,FALSE)*0.0000011023*$M39*$N39*VLOOKUP($G39,'VESSEL FACTORS'!$A$16:$L$36,AG$5,FALSE)),($H39*VLOOKUP($F39,'VESSEL FACTORS'!$A$3:$O$5,AG$5,FALSE)*0.0000011023*$M39*$N39*($G39/100))))))))</f>
        <v>Enter vessel info</v>
      </c>
      <c r="AH39" s="76" t="str">
        <f>IF(OR($D39=" ",$E39=" ",$F39=" "),"Enter vessel info",IF(T($H39)&lt;&gt;"","Enter Activity",IF(OR($M39=0,$N39=0),"Enter Run Time",IF((VLOOKUP($F39,'VESSEL FACTORS'!$A$3:$O$5,AH$5,FALSE))="N/A","--",IF($G39=" ",IF(ISERROR(SEARCH("Aux",$E39,1)),($H39*VLOOKUP($F39,'VESSEL FACTORS'!$A$2:$O$5,AH$5,FALSE)*0.0000011023*$M39*$N39*0.82),($H39*VLOOKUP($F39,'VESSEL FACTORS'!$A$2:$O$5,AH$5,FALSE)*0.0000011023*$M39*$N39*1)),IF($G39&lt;21,($H39*VLOOKUP($F39,'VESSEL FACTORS'!$A$2:$O$5,AH$5,FALSE)*0.0000011023*$M39*$N39*VLOOKUP($G39,'VESSEL FACTORS'!$A$16:$L$36,AH$5,FALSE)),($H39*VLOOKUP($F39,'VESSEL FACTORS'!$A$3:$O$5,AH$5,FALSE)*0.0000011023*$M39*$N39*($G39/100))))))))</f>
        <v>Enter vessel info</v>
      </c>
      <c r="AI39" s="76" t="str">
        <f>IF(OR($D39=" ",$E39=" ",$F39=" "),"Enter vessel info",IF(T($H39)&lt;&gt;"","Enter Activity",IF(OR($M39=0,$N39=0),"Enter Run Time",IF((VLOOKUP($F39,'VESSEL FACTORS'!$A$3:$O$5,AI$5,FALSE))="N/A","--",IF($G39=" ",IF(ISERROR(SEARCH("Aux",$E39,1)),($H39*VLOOKUP($F39,'VESSEL FACTORS'!$A$2:$O$5,AI$5,FALSE)*0.0000011023*$M39*$N39*0.82),($H39*VLOOKUP($F39,'VESSEL FACTORS'!$A$2:$O$5,AI$5,FALSE)*0.0000011023*$M39*$N39*1)),IF($G39&lt;21,($H39*VLOOKUP($F39,'VESSEL FACTORS'!$A$2:$O$5,AI$5,FALSE)*0.0000011023*$M39*$N39*VLOOKUP($G39,'VESSEL FACTORS'!$A$16:$L$36,AI$5,FALSE)),($H39*VLOOKUP($F39,'VESSEL FACTORS'!$A$3:$O$5,AI$5,FALSE)*0.0000011023*$M39*$N39*($G39/100))))))))</f>
        <v>Enter vessel info</v>
      </c>
      <c r="AJ39" s="76" t="str">
        <f>IF(OR($D39=" ",$E39=" ",$F39=" "),"Enter vessel info",IF(T($H39)&lt;&gt;"","Enter Activity",IF(OR($M39=0,$N39=0),"Enter Run Time",IF((VLOOKUP($F39,'VESSEL FACTORS'!$A$3:$O$5,AJ$5,FALSE))="N/A","--",IF($G39=" ",IF(ISERROR(SEARCH("Aux",$E39,1)),($H39*VLOOKUP($F39,'VESSEL FACTORS'!$A$2:$O$5,AJ$5,FALSE)*0.0000011023*$M39*$N39*0.82),($H39*VLOOKUP($F39,'VESSEL FACTORS'!$A$2:$O$5,AJ$5,FALSE)*0.0000011023*$M39*$N39*1)),IF($G39&lt;21,($H39*VLOOKUP($F39,'VESSEL FACTORS'!$A$2:$O$5,AJ$5,FALSE)*0.0000011023*$M39*$N39*VLOOKUP($G39,'VESSEL FACTORS'!$A$16:$L$36,AJ$5,FALSE)),($H39*VLOOKUP($F39,'VESSEL FACTORS'!$A$3:$O$5,AJ$5,FALSE)*0.0000011023*$M39*$N39*($G39/100))))))))</f>
        <v>Enter vessel info</v>
      </c>
      <c r="AK39" s="76" t="str">
        <f>IF(OR($D39=" ",$E39=" ",$F39=" "),"Enter vessel info",IF(T($H39)&lt;&gt;"","Enter Activity",IF(OR($M39=0,$N39=0),"Enter Run Time",IF((VLOOKUP($F39,'VESSEL FACTORS'!$A$3:$O$5,AK$5,FALSE))="N/A","--",IF($G39=" ",IF(ISERROR(SEARCH("Aux",$E39,1)),($H39*VLOOKUP($F39,'VESSEL FACTORS'!$A$2:$O$5,AK$5,FALSE)*0.0000011023*$M39*$N39*0.82),($H39*VLOOKUP($F39,'VESSEL FACTORS'!$A$2:$O$5,AK$5,FALSE)*0.0000011023*$M39*$N39*1)),IF($G39&lt;21,($H39*VLOOKUP($F39,'VESSEL FACTORS'!$A$2:$O$5,AK$5,FALSE)*0.0000011023*$M39*$N39*VLOOKUP($G39,'VESSEL FACTORS'!$A$16:$L$36,AK$5,FALSE)),($H39*VLOOKUP($F39,'VESSEL FACTORS'!$A$3:$O$5,AK$5,FALSE)*0.0000011023*$M39*$N39*($G39/100))))))))</f>
        <v>Enter vessel info</v>
      </c>
      <c r="AL39" s="67" t="str">
        <f>IF(OR($D39=" ",$E39=" ",$F39=" "),"Enter vessel info",IF(T($H39)&lt;&gt;"","Enter Activity",IF(OR($M39=0,$N39=0),"Enter Run Time",IF((VLOOKUP($F39,'VESSEL FACTORS'!$A$3:$O$5,AL$5,FALSE))="N/A","--",IF($G39=" ",IF(ISERROR(SEARCH("Aux",$E39,1)),($H39*VLOOKUP($F39,'VESSEL FACTORS'!$A$2:$O$5,AL$5,FALSE)*0.0000011023*$M39*$N39*0.82),($H39*VLOOKUP($F39,'VESSEL FACTORS'!$A$2:$O$5,AL$5,FALSE)*0.0000011023*$M39*$N39*1)),IF($G39&lt;21,($H39*VLOOKUP($F39,'VESSEL FACTORS'!$A$2:$O$5,AL$5,FALSE)*0.0000011023*$M39*$N39*VLOOKUP($G39,'VESSEL FACTORS'!$A$16:$L$36,AL$5,FALSE)),($H39*VLOOKUP($F39,'VESSEL FACTORS'!$A$3:$O$5,AL$5,FALSE)*0.0000011023*$M39*$N39*($G39/100))))))))</f>
        <v>Enter vessel info</v>
      </c>
      <c r="AM39" s="73"/>
      <c r="AO39" s="74">
        <f>MONTH(EMISSIONS_1!P39)-MONTH(EMISSIONS_1!O39)+1</f>
        <v>1</v>
      </c>
      <c r="AP39" s="335">
        <f t="shared" si="44"/>
        <v>0</v>
      </c>
      <c r="AQ39" s="336">
        <f t="shared" si="44"/>
        <v>0</v>
      </c>
      <c r="AR39" s="336">
        <f t="shared" si="44"/>
        <v>0</v>
      </c>
      <c r="AS39" s="336">
        <f t="shared" si="44"/>
        <v>0</v>
      </c>
      <c r="AT39" s="336">
        <f t="shared" si="44"/>
        <v>0</v>
      </c>
      <c r="AU39" s="336">
        <f t="shared" si="44"/>
        <v>0</v>
      </c>
      <c r="AV39" s="336">
        <f t="shared" si="44"/>
        <v>0</v>
      </c>
      <c r="AW39" s="336">
        <f t="shared" si="44"/>
        <v>0</v>
      </c>
      <c r="AX39" s="336">
        <f t="shared" si="44"/>
        <v>0</v>
      </c>
      <c r="AY39" s="336">
        <f t="shared" si="44"/>
        <v>0</v>
      </c>
      <c r="AZ39" s="336">
        <f t="shared" si="44"/>
        <v>0</v>
      </c>
      <c r="BA39" s="337">
        <f t="shared" si="44"/>
        <v>0</v>
      </c>
      <c r="BB39" s="335">
        <f t="shared" si="45"/>
        <v>0</v>
      </c>
      <c r="BC39" s="336">
        <f t="shared" si="45"/>
        <v>0</v>
      </c>
      <c r="BD39" s="336">
        <f t="shared" si="45"/>
        <v>0</v>
      </c>
      <c r="BE39" s="336">
        <f t="shared" si="45"/>
        <v>0</v>
      </c>
      <c r="BF39" s="336">
        <f t="shared" si="45"/>
        <v>0</v>
      </c>
      <c r="BG39" s="336">
        <f t="shared" si="45"/>
        <v>0</v>
      </c>
      <c r="BH39" s="336">
        <f t="shared" si="45"/>
        <v>0</v>
      </c>
      <c r="BI39" s="336">
        <f t="shared" si="45"/>
        <v>0</v>
      </c>
      <c r="BJ39" s="336">
        <f t="shared" si="45"/>
        <v>0</v>
      </c>
      <c r="BK39" s="336">
        <f t="shared" si="45"/>
        <v>0</v>
      </c>
      <c r="BL39" s="336">
        <f t="shared" si="45"/>
        <v>0</v>
      </c>
      <c r="BM39" s="337">
        <f t="shared" si="45"/>
        <v>0</v>
      </c>
      <c r="BN39" s="335">
        <f t="shared" si="46"/>
        <v>0</v>
      </c>
      <c r="BO39" s="336">
        <f t="shared" si="46"/>
        <v>0</v>
      </c>
      <c r="BP39" s="336">
        <f t="shared" si="46"/>
        <v>0</v>
      </c>
      <c r="BQ39" s="336">
        <f t="shared" si="46"/>
        <v>0</v>
      </c>
      <c r="BR39" s="336">
        <f t="shared" si="46"/>
        <v>0</v>
      </c>
      <c r="BS39" s="336">
        <f t="shared" si="46"/>
        <v>0</v>
      </c>
      <c r="BT39" s="336">
        <f t="shared" si="46"/>
        <v>0</v>
      </c>
      <c r="BU39" s="336">
        <f t="shared" si="46"/>
        <v>0</v>
      </c>
      <c r="BV39" s="336">
        <f t="shared" si="46"/>
        <v>0</v>
      </c>
      <c r="BW39" s="336">
        <f t="shared" si="46"/>
        <v>0</v>
      </c>
      <c r="BX39" s="336">
        <f t="shared" si="46"/>
        <v>0</v>
      </c>
      <c r="BY39" s="337">
        <f t="shared" si="46"/>
        <v>0</v>
      </c>
      <c r="BZ39" s="335">
        <f t="shared" si="47"/>
        <v>0</v>
      </c>
      <c r="CA39" s="336">
        <f t="shared" si="47"/>
        <v>0</v>
      </c>
      <c r="CB39" s="336">
        <f t="shared" si="47"/>
        <v>0</v>
      </c>
      <c r="CC39" s="336">
        <f t="shared" si="47"/>
        <v>0</v>
      </c>
      <c r="CD39" s="336">
        <f t="shared" si="47"/>
        <v>0</v>
      </c>
      <c r="CE39" s="336">
        <f t="shared" si="47"/>
        <v>0</v>
      </c>
      <c r="CF39" s="336">
        <f t="shared" si="47"/>
        <v>0</v>
      </c>
      <c r="CG39" s="336">
        <f t="shared" si="47"/>
        <v>0</v>
      </c>
      <c r="CH39" s="336">
        <f t="shared" si="47"/>
        <v>0</v>
      </c>
      <c r="CI39" s="336">
        <f t="shared" si="47"/>
        <v>0</v>
      </c>
      <c r="CJ39" s="336">
        <f t="shared" si="47"/>
        <v>0</v>
      </c>
      <c r="CK39" s="337">
        <f t="shared" si="47"/>
        <v>0</v>
      </c>
      <c r="CL39" s="335">
        <f t="shared" si="48"/>
        <v>0</v>
      </c>
      <c r="CM39" s="336">
        <f t="shared" si="48"/>
        <v>0</v>
      </c>
      <c r="CN39" s="336">
        <f t="shared" si="48"/>
        <v>0</v>
      </c>
      <c r="CO39" s="336">
        <f t="shared" si="48"/>
        <v>0</v>
      </c>
      <c r="CP39" s="336">
        <f t="shared" si="48"/>
        <v>0</v>
      </c>
      <c r="CQ39" s="336">
        <f t="shared" si="48"/>
        <v>0</v>
      </c>
      <c r="CR39" s="336">
        <f t="shared" si="48"/>
        <v>0</v>
      </c>
      <c r="CS39" s="336">
        <f t="shared" si="48"/>
        <v>0</v>
      </c>
      <c r="CT39" s="336">
        <f t="shared" si="48"/>
        <v>0</v>
      </c>
      <c r="CU39" s="336">
        <f t="shared" si="48"/>
        <v>0</v>
      </c>
      <c r="CV39" s="336">
        <f t="shared" si="48"/>
        <v>0</v>
      </c>
      <c r="CW39" s="337">
        <f t="shared" si="48"/>
        <v>0</v>
      </c>
      <c r="CX39" s="335">
        <f t="shared" si="49"/>
        <v>0</v>
      </c>
      <c r="CY39" s="336">
        <f t="shared" si="49"/>
        <v>0</v>
      </c>
      <c r="CZ39" s="336">
        <f t="shared" si="49"/>
        <v>0</v>
      </c>
      <c r="DA39" s="336">
        <f t="shared" si="49"/>
        <v>0</v>
      </c>
      <c r="DB39" s="336">
        <f t="shared" si="49"/>
        <v>0</v>
      </c>
      <c r="DC39" s="336">
        <f t="shared" si="49"/>
        <v>0</v>
      </c>
      <c r="DD39" s="336">
        <f t="shared" si="49"/>
        <v>0</v>
      </c>
      <c r="DE39" s="336">
        <f t="shared" si="49"/>
        <v>0</v>
      </c>
      <c r="DF39" s="336">
        <f t="shared" si="49"/>
        <v>0</v>
      </c>
      <c r="DG39" s="336">
        <f t="shared" si="49"/>
        <v>0</v>
      </c>
      <c r="DH39" s="336">
        <f t="shared" si="49"/>
        <v>0</v>
      </c>
      <c r="DI39" s="337">
        <f t="shared" si="49"/>
        <v>0</v>
      </c>
      <c r="DJ39" s="335">
        <f t="shared" si="50"/>
        <v>0</v>
      </c>
      <c r="DK39" s="336">
        <f t="shared" si="50"/>
        <v>0</v>
      </c>
      <c r="DL39" s="336">
        <f t="shared" si="50"/>
        <v>0</v>
      </c>
      <c r="DM39" s="336">
        <f t="shared" si="50"/>
        <v>0</v>
      </c>
      <c r="DN39" s="336">
        <f t="shared" si="50"/>
        <v>0</v>
      </c>
      <c r="DO39" s="336">
        <f t="shared" si="50"/>
        <v>0</v>
      </c>
      <c r="DP39" s="336">
        <f t="shared" si="50"/>
        <v>0</v>
      </c>
      <c r="DQ39" s="336">
        <f t="shared" si="50"/>
        <v>0</v>
      </c>
      <c r="DR39" s="336">
        <f t="shared" si="50"/>
        <v>0</v>
      </c>
      <c r="DS39" s="336">
        <f t="shared" si="50"/>
        <v>0</v>
      </c>
      <c r="DT39" s="336">
        <f t="shared" si="50"/>
        <v>0</v>
      </c>
      <c r="DU39" s="337">
        <f t="shared" si="50"/>
        <v>0</v>
      </c>
      <c r="DV39" s="335">
        <f t="shared" si="51"/>
        <v>0</v>
      </c>
      <c r="DW39" s="336">
        <f t="shared" si="51"/>
        <v>0</v>
      </c>
      <c r="DX39" s="336">
        <f t="shared" si="51"/>
        <v>0</v>
      </c>
      <c r="DY39" s="336">
        <f t="shared" si="51"/>
        <v>0</v>
      </c>
      <c r="DZ39" s="336">
        <f t="shared" si="51"/>
        <v>0</v>
      </c>
      <c r="EA39" s="336">
        <f t="shared" si="51"/>
        <v>0</v>
      </c>
      <c r="EB39" s="336">
        <f t="shared" si="51"/>
        <v>0</v>
      </c>
      <c r="EC39" s="336">
        <f t="shared" si="51"/>
        <v>0</v>
      </c>
      <c r="ED39" s="336">
        <f t="shared" si="51"/>
        <v>0</v>
      </c>
      <c r="EE39" s="336">
        <f t="shared" si="51"/>
        <v>0</v>
      </c>
      <c r="EF39" s="336">
        <f t="shared" si="51"/>
        <v>0</v>
      </c>
      <c r="EG39" s="337">
        <f t="shared" si="51"/>
        <v>0</v>
      </c>
      <c r="EH39" s="335">
        <f t="shared" si="52"/>
        <v>0</v>
      </c>
      <c r="EI39" s="336">
        <f t="shared" si="52"/>
        <v>0</v>
      </c>
      <c r="EJ39" s="336">
        <f t="shared" si="52"/>
        <v>0</v>
      </c>
      <c r="EK39" s="336">
        <f t="shared" si="52"/>
        <v>0</v>
      </c>
      <c r="EL39" s="336">
        <f t="shared" si="52"/>
        <v>0</v>
      </c>
      <c r="EM39" s="336">
        <f t="shared" si="52"/>
        <v>0</v>
      </c>
      <c r="EN39" s="336">
        <f t="shared" si="52"/>
        <v>0</v>
      </c>
      <c r="EO39" s="336">
        <f t="shared" si="52"/>
        <v>0</v>
      </c>
      <c r="EP39" s="336">
        <f t="shared" si="52"/>
        <v>0</v>
      </c>
      <c r="EQ39" s="336">
        <f t="shared" si="52"/>
        <v>0</v>
      </c>
      <c r="ER39" s="336">
        <f t="shared" si="52"/>
        <v>0</v>
      </c>
      <c r="ES39" s="337">
        <f t="shared" si="52"/>
        <v>0</v>
      </c>
      <c r="ET39" s="335">
        <f t="shared" si="53"/>
        <v>0</v>
      </c>
      <c r="EU39" s="336">
        <f t="shared" si="53"/>
        <v>0</v>
      </c>
      <c r="EV39" s="336">
        <f t="shared" si="53"/>
        <v>0</v>
      </c>
      <c r="EW39" s="336">
        <f t="shared" si="53"/>
        <v>0</v>
      </c>
      <c r="EX39" s="336">
        <f t="shared" si="53"/>
        <v>0</v>
      </c>
      <c r="EY39" s="336">
        <f t="shared" si="53"/>
        <v>0</v>
      </c>
      <c r="EZ39" s="336">
        <f t="shared" si="53"/>
        <v>0</v>
      </c>
      <c r="FA39" s="336">
        <f t="shared" si="53"/>
        <v>0</v>
      </c>
      <c r="FB39" s="336">
        <f t="shared" si="53"/>
        <v>0</v>
      </c>
      <c r="FC39" s="336">
        <f t="shared" si="53"/>
        <v>0</v>
      </c>
      <c r="FD39" s="336">
        <f t="shared" si="53"/>
        <v>0</v>
      </c>
      <c r="FE39" s="337">
        <f t="shared" si="53"/>
        <v>0</v>
      </c>
      <c r="FF39" s="335">
        <f t="shared" si="54"/>
        <v>0</v>
      </c>
      <c r="FG39" s="336">
        <f t="shared" si="54"/>
        <v>0</v>
      </c>
      <c r="FH39" s="336">
        <f t="shared" si="54"/>
        <v>0</v>
      </c>
      <c r="FI39" s="336">
        <f t="shared" si="54"/>
        <v>0</v>
      </c>
      <c r="FJ39" s="336">
        <f t="shared" si="54"/>
        <v>0</v>
      </c>
      <c r="FK39" s="336">
        <f t="shared" si="54"/>
        <v>0</v>
      </c>
      <c r="FL39" s="336">
        <f t="shared" si="54"/>
        <v>0</v>
      </c>
      <c r="FM39" s="336">
        <f t="shared" si="54"/>
        <v>0</v>
      </c>
      <c r="FN39" s="336">
        <f t="shared" si="54"/>
        <v>0</v>
      </c>
      <c r="FO39" s="336">
        <f t="shared" si="54"/>
        <v>0</v>
      </c>
      <c r="FP39" s="336">
        <f t="shared" si="54"/>
        <v>0</v>
      </c>
      <c r="FQ39" s="337">
        <f t="shared" si="54"/>
        <v>0</v>
      </c>
    </row>
    <row r="40" spans="1:173" ht="12.75" customHeight="1" x14ac:dyDescent="0.2">
      <c r="A40" s="74" t="str">
        <f t="shared" si="21"/>
        <v xml:space="preserve"> - </v>
      </c>
      <c r="B40" s="112"/>
      <c r="C40" s="171" t="s">
        <v>305</v>
      </c>
      <c r="D40" s="366" t="str">
        <f>IF(ISBLANK(EMISSIONS_4!D40), " ", EMISSIONS_4!D40)</f>
        <v xml:space="preserve"> </v>
      </c>
      <c r="E40" s="366" t="str">
        <f>IF(ISBLANK(EMISSIONS_4!E40), " ", EMISSIONS_4!E40)</f>
        <v xml:space="preserve"> </v>
      </c>
      <c r="F40" s="366" t="str">
        <f>IF(ISBLANK(EMISSIONS_4!F40), " ", EMISSIONS_4!F40)</f>
        <v xml:space="preserve"> </v>
      </c>
      <c r="G40" s="367"/>
      <c r="H40" s="368"/>
      <c r="I40" s="33" t="s">
        <v>299</v>
      </c>
      <c r="J40" s="367"/>
      <c r="K40" s="33">
        <f t="shared" si="35"/>
        <v>1</v>
      </c>
      <c r="L40" s="33">
        <f t="shared" si="23"/>
        <v>0</v>
      </c>
      <c r="M40" s="367">
        <v>0</v>
      </c>
      <c r="N40" s="373">
        <v>0</v>
      </c>
      <c r="O40" s="299"/>
      <c r="P40" s="300"/>
      <c r="Q40" s="73" t="str">
        <f t="shared" si="36"/>
        <v>Enter vessel info</v>
      </c>
      <c r="R40" s="79" t="str">
        <f t="shared" si="37"/>
        <v>Enter vessel info</v>
      </c>
      <c r="S40" s="79" t="str">
        <f t="shared" si="38"/>
        <v>Enter vessel info</v>
      </c>
      <c r="T40" s="79" t="str">
        <f t="shared" si="39"/>
        <v>Enter vessel info</v>
      </c>
      <c r="U40" s="79" t="str">
        <f t="shared" si="40"/>
        <v>Enter vessel info</v>
      </c>
      <c r="V40" s="79" t="str">
        <f t="shared" si="41"/>
        <v>Enter vessel info</v>
      </c>
      <c r="W40" s="79" t="str">
        <f t="shared" si="42"/>
        <v>Enter vessel info</v>
      </c>
      <c r="X40" s="79" t="str">
        <f t="shared" si="43"/>
        <v>Enter vessel info</v>
      </c>
      <c r="Y40" s="78" t="s">
        <v>115</v>
      </c>
      <c r="Z40" s="79" t="s">
        <v>115</v>
      </c>
      <c r="AA40" s="82" t="s">
        <v>115</v>
      </c>
      <c r="AB40" s="76" t="str">
        <f>IF(OR($D40=" ",$E40=" ",$F40=" "),"Enter vessel info",IF(T($H40)&lt;&gt;"","Enter Activity",IF(OR($M40=0,$N40=0),"Enter Run Time",IF((VLOOKUP($F40,'VESSEL FACTORS'!$A$3:$O$5,AB$5,FALSE))="N/A","--",IF($G40=" ",IF(ISERROR(SEARCH("Aux",$E40,1)),($H40*VLOOKUP($F40,'VESSEL FACTORS'!$A$2:$O$5,AB$5,FALSE)*0.0000011023*$M40*$N40*0.82),($H40*VLOOKUP($F40,'VESSEL FACTORS'!$A$2:$O$5,AB$5,FALSE)*0.0000011023*$M40*$N40*1)),IF($G40&lt;21,($H40*VLOOKUP($F40,'VESSEL FACTORS'!$A$2:$O$5,AB$5,FALSE)*0.0000011023*$M40*$N40*VLOOKUP($G40,'VESSEL FACTORS'!$A$16:$L$36,AB$5,FALSE)),($H40*VLOOKUP($F40,'VESSEL FACTORS'!$A$3:$O$5,AB$5,FALSE)*0.0000011023*$M40*$N40*($G40/100))))))))</f>
        <v>Enter vessel info</v>
      </c>
      <c r="AC40" s="76" t="str">
        <f>IF(OR($D40=" ",$E40=" ",$F40=" "),"Enter vessel info",IF(T($H40)&lt;&gt;"","Enter Activity",IF(OR($M40=0,$N40=0),"Enter Run Time",IF((VLOOKUP($F40,'VESSEL FACTORS'!$A$3:$O$5,AC$5,FALSE))="N/A","--",IF($G40=" ",IF(ISERROR(SEARCH("Aux",$E40,1)),($H40*VLOOKUP($F40,'VESSEL FACTORS'!$A$2:$O$5,AC$5,FALSE)*0.0000011023*$M40*$N40*0.82),($H40*VLOOKUP($F40,'VESSEL FACTORS'!$A$2:$O$5,AC$5,FALSE)*0.0000011023*$M40*$N40*1)),IF($G40&lt;21,($H40*VLOOKUP($F40,'VESSEL FACTORS'!$A$2:$O$5,AC$5,FALSE)*0.0000011023*$M40*$N40*VLOOKUP($G40,'VESSEL FACTORS'!$A$16:$L$36,AC$5,FALSE)),($H40*VLOOKUP($F40,'VESSEL FACTORS'!$A$3:$O$5,AC$5,FALSE)*0.0000011023*$M40*$N40*($G40/100))))))))</f>
        <v>Enter vessel info</v>
      </c>
      <c r="AD40" s="76" t="str">
        <f>IF(OR($D40=" ",$E40=" ",$F40=" "),"Enter vessel info",IF(T($H40)&lt;&gt;"","Enter Activity",IF(OR($M40=0,$N40=0),"Enter Run Time",IF((VLOOKUP($F40,'VESSEL FACTORS'!$A$3:$O$5,AD$5,FALSE))="N/A","--",IF($G40=" ",IF(ISERROR(SEARCH("Aux",$E40,1)),($H40*VLOOKUP($F40,'VESSEL FACTORS'!$A$2:$O$5,AD$5,FALSE)*0.0000011023*$M40*$N40*0.82),($H40*VLOOKUP($F40,'VESSEL FACTORS'!$A$2:$O$5,AD$5,FALSE)*0.0000011023*$M40*$N40*1)),IF($G40&lt;21,($H40*VLOOKUP($F40,'VESSEL FACTORS'!$A$2:$O$5,AD$5,FALSE)*0.0000011023*$M40*$N40*VLOOKUP($G40,'VESSEL FACTORS'!$A$16:$L$36,AD$5,FALSE)),($H40*VLOOKUP($F40,'VESSEL FACTORS'!$A$3:$O$5,AD$5,FALSE)*0.0000011023*$M40*$N40*($G40/100))))))))</f>
        <v>Enter vessel info</v>
      </c>
      <c r="AE40" s="76" t="str">
        <f>IF(OR($D40=" ",$E40=" ",$F40=" "),"Enter vessel info",IF(T($H40)&lt;&gt;"","Enter Activity",IF(OR($M40=0,$N40=0),"Enter Run Time",IF((VLOOKUP($F40,'VESSEL FACTORS'!$A$3:$O$5,AE$5,FALSE))="N/A","--",IF($G40=" ",IF(ISERROR(SEARCH("Aux",$E40,1)),($H40*VLOOKUP($F40,'VESSEL FACTORS'!$A$2:$O$5,AE$5,FALSE)*0.0000011023*$M40*$N40*0.82),($H40*VLOOKUP($F40,'VESSEL FACTORS'!$A$2:$O$5,AE$5,FALSE)*0.0000011023*$M40*$N40*1)),IF($G40&lt;21,($H40*VLOOKUP($F40,'VESSEL FACTORS'!$A$2:$O$5,AE$5,FALSE)*0.0000011023*$M40*$N40*VLOOKUP($G40,'VESSEL FACTORS'!$A$16:$L$36,AE$5,FALSE)),($H40*VLOOKUP($F40,'VESSEL FACTORS'!$A$3:$O$5,AE$5,FALSE)*0.0000011023*$M40*$N40*($G40/100))))))))</f>
        <v>Enter vessel info</v>
      </c>
      <c r="AF40" s="76" t="str">
        <f>IF(OR($D40=" ",$E40=" ",$F40=" "),"Enter vessel info",IF(T($H40)&lt;&gt;"","Enter Activity",IF(OR($M40=0,$N40=0),"Enter Run Time",IF((VLOOKUP($F40,'VESSEL FACTORS'!$A$3:$O$5,AF$5,FALSE))="N/A","--",IF($G40=" ",IF(ISERROR(SEARCH("Aux",$E40,1)),($H40*VLOOKUP($F40,'VESSEL FACTORS'!$A$2:$O$5,AF$5,FALSE)*0.0000011023*$M40*$N40*0.82),($H40*VLOOKUP($F40,'VESSEL FACTORS'!$A$2:$O$5,AF$5,FALSE)*0.0000011023*$M40*$N40*1)),IF($G40&lt;21,($H40*VLOOKUP($F40,'VESSEL FACTORS'!$A$2:$O$5,AF$5,FALSE)*0.0000011023*$M40*$N40*VLOOKUP($G40,'VESSEL FACTORS'!$A$16:$L$36,AF$5,FALSE)),($H40*VLOOKUP($F40,'VESSEL FACTORS'!$A$3:$O$5,AF$5,FALSE)*0.0000011023*$M40*$N40*($G40/100))))))))</f>
        <v>Enter vessel info</v>
      </c>
      <c r="AG40" s="76" t="str">
        <f>IF(OR($D40=" ",$E40=" ",$F40=" "),"Enter vessel info",IF(T($H40)&lt;&gt;"","Enter Activity",IF(OR($M40=0,$N40=0),"Enter Run Time",IF((VLOOKUP($F40,'VESSEL FACTORS'!$A$3:$O$5,AG$5,FALSE))="N/A","--",IF($G40=" ",IF(ISERROR(SEARCH("Aux",$E40,1)),($H40*VLOOKUP($F40,'VESSEL FACTORS'!$A$2:$O$5,AG$5,FALSE)*0.0000011023*$M40*$N40*0.82),($H40*VLOOKUP($F40,'VESSEL FACTORS'!$A$2:$O$5,AG$5,FALSE)*0.0000011023*$M40*$N40*1)),IF($G40&lt;21,($H40*VLOOKUP($F40,'VESSEL FACTORS'!$A$2:$O$5,AG$5,FALSE)*0.0000011023*$M40*$N40*VLOOKUP($G40,'VESSEL FACTORS'!$A$16:$L$36,AG$5,FALSE)),($H40*VLOOKUP($F40,'VESSEL FACTORS'!$A$3:$O$5,AG$5,FALSE)*0.0000011023*$M40*$N40*($G40/100))))))))</f>
        <v>Enter vessel info</v>
      </c>
      <c r="AH40" s="76" t="str">
        <f>IF(OR($D40=" ",$E40=" ",$F40=" "),"Enter vessel info",IF(T($H40)&lt;&gt;"","Enter Activity",IF(OR($M40=0,$N40=0),"Enter Run Time",IF((VLOOKUP($F40,'VESSEL FACTORS'!$A$3:$O$5,AH$5,FALSE))="N/A","--",IF($G40=" ",IF(ISERROR(SEARCH("Aux",$E40,1)),($H40*VLOOKUP($F40,'VESSEL FACTORS'!$A$2:$O$5,AH$5,FALSE)*0.0000011023*$M40*$N40*0.82),($H40*VLOOKUP($F40,'VESSEL FACTORS'!$A$2:$O$5,AH$5,FALSE)*0.0000011023*$M40*$N40*1)),IF($G40&lt;21,($H40*VLOOKUP($F40,'VESSEL FACTORS'!$A$2:$O$5,AH$5,FALSE)*0.0000011023*$M40*$N40*VLOOKUP($G40,'VESSEL FACTORS'!$A$16:$L$36,AH$5,FALSE)),($H40*VLOOKUP($F40,'VESSEL FACTORS'!$A$3:$O$5,AH$5,FALSE)*0.0000011023*$M40*$N40*($G40/100))))))))</f>
        <v>Enter vessel info</v>
      </c>
      <c r="AI40" s="76" t="str">
        <f>IF(OR($D40=" ",$E40=" ",$F40=" "),"Enter vessel info",IF(T($H40)&lt;&gt;"","Enter Activity",IF(OR($M40=0,$N40=0),"Enter Run Time",IF((VLOOKUP($F40,'VESSEL FACTORS'!$A$3:$O$5,AI$5,FALSE))="N/A","--",IF($G40=" ",IF(ISERROR(SEARCH("Aux",$E40,1)),($H40*VLOOKUP($F40,'VESSEL FACTORS'!$A$2:$O$5,AI$5,FALSE)*0.0000011023*$M40*$N40*0.82),($H40*VLOOKUP($F40,'VESSEL FACTORS'!$A$2:$O$5,AI$5,FALSE)*0.0000011023*$M40*$N40*1)),IF($G40&lt;21,($H40*VLOOKUP($F40,'VESSEL FACTORS'!$A$2:$O$5,AI$5,FALSE)*0.0000011023*$M40*$N40*VLOOKUP($G40,'VESSEL FACTORS'!$A$16:$L$36,AI$5,FALSE)),($H40*VLOOKUP($F40,'VESSEL FACTORS'!$A$3:$O$5,AI$5,FALSE)*0.0000011023*$M40*$N40*($G40/100))))))))</f>
        <v>Enter vessel info</v>
      </c>
      <c r="AJ40" s="76" t="str">
        <f>IF(OR($D40=" ",$E40=" ",$F40=" "),"Enter vessel info",IF(T($H40)&lt;&gt;"","Enter Activity",IF(OR($M40=0,$N40=0),"Enter Run Time",IF((VLOOKUP($F40,'VESSEL FACTORS'!$A$3:$O$5,AJ$5,FALSE))="N/A","--",IF($G40=" ",IF(ISERROR(SEARCH("Aux",$E40,1)),($H40*VLOOKUP($F40,'VESSEL FACTORS'!$A$2:$O$5,AJ$5,FALSE)*0.0000011023*$M40*$N40*0.82),($H40*VLOOKUP($F40,'VESSEL FACTORS'!$A$2:$O$5,AJ$5,FALSE)*0.0000011023*$M40*$N40*1)),IF($G40&lt;21,($H40*VLOOKUP($F40,'VESSEL FACTORS'!$A$2:$O$5,AJ$5,FALSE)*0.0000011023*$M40*$N40*VLOOKUP($G40,'VESSEL FACTORS'!$A$16:$L$36,AJ$5,FALSE)),($H40*VLOOKUP($F40,'VESSEL FACTORS'!$A$3:$O$5,AJ$5,FALSE)*0.0000011023*$M40*$N40*($G40/100))))))))</f>
        <v>Enter vessel info</v>
      </c>
      <c r="AK40" s="76" t="str">
        <f>IF(OR($D40=" ",$E40=" ",$F40=" "),"Enter vessel info",IF(T($H40)&lt;&gt;"","Enter Activity",IF(OR($M40=0,$N40=0),"Enter Run Time",IF((VLOOKUP($F40,'VESSEL FACTORS'!$A$3:$O$5,AK$5,FALSE))="N/A","--",IF($G40=" ",IF(ISERROR(SEARCH("Aux",$E40,1)),($H40*VLOOKUP($F40,'VESSEL FACTORS'!$A$2:$O$5,AK$5,FALSE)*0.0000011023*$M40*$N40*0.82),($H40*VLOOKUP($F40,'VESSEL FACTORS'!$A$2:$O$5,AK$5,FALSE)*0.0000011023*$M40*$N40*1)),IF($G40&lt;21,($H40*VLOOKUP($F40,'VESSEL FACTORS'!$A$2:$O$5,AK$5,FALSE)*0.0000011023*$M40*$N40*VLOOKUP($G40,'VESSEL FACTORS'!$A$16:$L$36,AK$5,FALSE)),($H40*VLOOKUP($F40,'VESSEL FACTORS'!$A$3:$O$5,AK$5,FALSE)*0.0000011023*$M40*$N40*($G40/100))))))))</f>
        <v>Enter vessel info</v>
      </c>
      <c r="AL40" s="67" t="str">
        <f>IF(OR($D40=" ",$E40=" ",$F40=" "),"Enter vessel info",IF(T($H40)&lt;&gt;"","Enter Activity",IF(OR($M40=0,$N40=0),"Enter Run Time",IF((VLOOKUP($F40,'VESSEL FACTORS'!$A$3:$O$5,AL$5,FALSE))="N/A","--",IF($G40=" ",IF(ISERROR(SEARCH("Aux",$E40,1)),($H40*VLOOKUP($F40,'VESSEL FACTORS'!$A$2:$O$5,AL$5,FALSE)*0.0000011023*$M40*$N40*0.82),($H40*VLOOKUP($F40,'VESSEL FACTORS'!$A$2:$O$5,AL$5,FALSE)*0.0000011023*$M40*$N40*1)),IF($G40&lt;21,($H40*VLOOKUP($F40,'VESSEL FACTORS'!$A$2:$O$5,AL$5,FALSE)*0.0000011023*$M40*$N40*VLOOKUP($G40,'VESSEL FACTORS'!$A$16:$L$36,AL$5,FALSE)),($H40*VLOOKUP($F40,'VESSEL FACTORS'!$A$3:$O$5,AL$5,FALSE)*0.0000011023*$M40*$N40*($G40/100))))))))</f>
        <v>Enter vessel info</v>
      </c>
      <c r="AM40" s="73"/>
      <c r="AO40" s="74">
        <f>MONTH(EMISSIONS_1!P40)-MONTH(EMISSIONS_1!O40)+1</f>
        <v>1</v>
      </c>
      <c r="AP40" s="335">
        <f t="shared" ref="AP40:BA43" si="55">IF(T($AB40)="",IF((AP$6&gt;=MONTH($O40))*(AP$6&lt;=MONTH($P40)), $AB40/$AO40, 0),0)</f>
        <v>0</v>
      </c>
      <c r="AQ40" s="336">
        <f t="shared" si="55"/>
        <v>0</v>
      </c>
      <c r="AR40" s="336">
        <f t="shared" si="55"/>
        <v>0</v>
      </c>
      <c r="AS40" s="336">
        <f t="shared" si="55"/>
        <v>0</v>
      </c>
      <c r="AT40" s="336">
        <f t="shared" si="55"/>
        <v>0</v>
      </c>
      <c r="AU40" s="336">
        <f t="shared" si="55"/>
        <v>0</v>
      </c>
      <c r="AV40" s="336">
        <f t="shared" si="55"/>
        <v>0</v>
      </c>
      <c r="AW40" s="336">
        <f t="shared" si="55"/>
        <v>0</v>
      </c>
      <c r="AX40" s="336">
        <f t="shared" si="55"/>
        <v>0</v>
      </c>
      <c r="AY40" s="336">
        <f t="shared" si="55"/>
        <v>0</v>
      </c>
      <c r="AZ40" s="336">
        <f t="shared" si="55"/>
        <v>0</v>
      </c>
      <c r="BA40" s="337">
        <f t="shared" si="55"/>
        <v>0</v>
      </c>
      <c r="BB40" s="335">
        <f t="shared" si="45"/>
        <v>0</v>
      </c>
      <c r="BC40" s="336">
        <f t="shared" si="45"/>
        <v>0</v>
      </c>
      <c r="BD40" s="336">
        <f t="shared" si="45"/>
        <v>0</v>
      </c>
      <c r="BE40" s="336">
        <f t="shared" si="45"/>
        <v>0</v>
      </c>
      <c r="BF40" s="336">
        <f t="shared" si="45"/>
        <v>0</v>
      </c>
      <c r="BG40" s="336">
        <f t="shared" si="45"/>
        <v>0</v>
      </c>
      <c r="BH40" s="336">
        <f t="shared" si="45"/>
        <v>0</v>
      </c>
      <c r="BI40" s="336">
        <f t="shared" si="45"/>
        <v>0</v>
      </c>
      <c r="BJ40" s="336">
        <f t="shared" si="45"/>
        <v>0</v>
      </c>
      <c r="BK40" s="336">
        <f t="shared" si="45"/>
        <v>0</v>
      </c>
      <c r="BL40" s="336">
        <f t="shared" si="45"/>
        <v>0</v>
      </c>
      <c r="BM40" s="337">
        <f t="shared" si="45"/>
        <v>0</v>
      </c>
      <c r="BN40" s="335">
        <f t="shared" si="46"/>
        <v>0</v>
      </c>
      <c r="BO40" s="336">
        <f t="shared" si="46"/>
        <v>0</v>
      </c>
      <c r="BP40" s="336">
        <f t="shared" si="46"/>
        <v>0</v>
      </c>
      <c r="BQ40" s="336">
        <f t="shared" si="46"/>
        <v>0</v>
      </c>
      <c r="BR40" s="336">
        <f t="shared" si="46"/>
        <v>0</v>
      </c>
      <c r="BS40" s="336">
        <f t="shared" si="46"/>
        <v>0</v>
      </c>
      <c r="BT40" s="336">
        <f t="shared" si="46"/>
        <v>0</v>
      </c>
      <c r="BU40" s="336">
        <f t="shared" si="46"/>
        <v>0</v>
      </c>
      <c r="BV40" s="336">
        <f t="shared" si="46"/>
        <v>0</v>
      </c>
      <c r="BW40" s="336">
        <f t="shared" si="46"/>
        <v>0</v>
      </c>
      <c r="BX40" s="336">
        <f t="shared" si="46"/>
        <v>0</v>
      </c>
      <c r="BY40" s="337">
        <f t="shared" si="46"/>
        <v>0</v>
      </c>
      <c r="BZ40" s="335">
        <f t="shared" si="47"/>
        <v>0</v>
      </c>
      <c r="CA40" s="336">
        <f t="shared" si="47"/>
        <v>0</v>
      </c>
      <c r="CB40" s="336">
        <f t="shared" si="47"/>
        <v>0</v>
      </c>
      <c r="CC40" s="336">
        <f t="shared" si="47"/>
        <v>0</v>
      </c>
      <c r="CD40" s="336">
        <f t="shared" si="47"/>
        <v>0</v>
      </c>
      <c r="CE40" s="336">
        <f t="shared" si="47"/>
        <v>0</v>
      </c>
      <c r="CF40" s="336">
        <f t="shared" si="47"/>
        <v>0</v>
      </c>
      <c r="CG40" s="336">
        <f t="shared" si="47"/>
        <v>0</v>
      </c>
      <c r="CH40" s="336">
        <f t="shared" si="47"/>
        <v>0</v>
      </c>
      <c r="CI40" s="336">
        <f t="shared" si="47"/>
        <v>0</v>
      </c>
      <c r="CJ40" s="336">
        <f t="shared" si="47"/>
        <v>0</v>
      </c>
      <c r="CK40" s="337">
        <f t="shared" si="47"/>
        <v>0</v>
      </c>
      <c r="CL40" s="335">
        <f t="shared" si="48"/>
        <v>0</v>
      </c>
      <c r="CM40" s="336">
        <f t="shared" si="48"/>
        <v>0</v>
      </c>
      <c r="CN40" s="336">
        <f t="shared" si="48"/>
        <v>0</v>
      </c>
      <c r="CO40" s="336">
        <f t="shared" si="48"/>
        <v>0</v>
      </c>
      <c r="CP40" s="336">
        <f t="shared" si="48"/>
        <v>0</v>
      </c>
      <c r="CQ40" s="336">
        <f t="shared" si="48"/>
        <v>0</v>
      </c>
      <c r="CR40" s="336">
        <f t="shared" si="48"/>
        <v>0</v>
      </c>
      <c r="CS40" s="336">
        <f t="shared" si="48"/>
        <v>0</v>
      </c>
      <c r="CT40" s="336">
        <f t="shared" si="48"/>
        <v>0</v>
      </c>
      <c r="CU40" s="336">
        <f t="shared" si="48"/>
        <v>0</v>
      </c>
      <c r="CV40" s="336">
        <f t="shared" si="48"/>
        <v>0</v>
      </c>
      <c r="CW40" s="337">
        <f t="shared" si="48"/>
        <v>0</v>
      </c>
      <c r="CX40" s="335">
        <f t="shared" si="49"/>
        <v>0</v>
      </c>
      <c r="CY40" s="336">
        <f t="shared" si="49"/>
        <v>0</v>
      </c>
      <c r="CZ40" s="336">
        <f t="shared" si="49"/>
        <v>0</v>
      </c>
      <c r="DA40" s="336">
        <f t="shared" si="49"/>
        <v>0</v>
      </c>
      <c r="DB40" s="336">
        <f t="shared" si="49"/>
        <v>0</v>
      </c>
      <c r="DC40" s="336">
        <f t="shared" si="49"/>
        <v>0</v>
      </c>
      <c r="DD40" s="336">
        <f t="shared" si="49"/>
        <v>0</v>
      </c>
      <c r="DE40" s="336">
        <f t="shared" si="49"/>
        <v>0</v>
      </c>
      <c r="DF40" s="336">
        <f t="shared" si="49"/>
        <v>0</v>
      </c>
      <c r="DG40" s="336">
        <f t="shared" si="49"/>
        <v>0</v>
      </c>
      <c r="DH40" s="336">
        <f t="shared" si="49"/>
        <v>0</v>
      </c>
      <c r="DI40" s="337">
        <f t="shared" si="49"/>
        <v>0</v>
      </c>
      <c r="DJ40" s="335">
        <f t="shared" si="50"/>
        <v>0</v>
      </c>
      <c r="DK40" s="336">
        <f t="shared" si="50"/>
        <v>0</v>
      </c>
      <c r="DL40" s="336">
        <f t="shared" si="50"/>
        <v>0</v>
      </c>
      <c r="DM40" s="336">
        <f t="shared" si="50"/>
        <v>0</v>
      </c>
      <c r="DN40" s="336">
        <f t="shared" si="50"/>
        <v>0</v>
      </c>
      <c r="DO40" s="336">
        <f t="shared" si="50"/>
        <v>0</v>
      </c>
      <c r="DP40" s="336">
        <f t="shared" si="50"/>
        <v>0</v>
      </c>
      <c r="DQ40" s="336">
        <f t="shared" si="50"/>
        <v>0</v>
      </c>
      <c r="DR40" s="336">
        <f t="shared" si="50"/>
        <v>0</v>
      </c>
      <c r="DS40" s="336">
        <f t="shared" si="50"/>
        <v>0</v>
      </c>
      <c r="DT40" s="336">
        <f t="shared" si="50"/>
        <v>0</v>
      </c>
      <c r="DU40" s="337">
        <f t="shared" si="50"/>
        <v>0</v>
      </c>
      <c r="DV40" s="335">
        <f t="shared" si="51"/>
        <v>0</v>
      </c>
      <c r="DW40" s="336">
        <f t="shared" si="51"/>
        <v>0</v>
      </c>
      <c r="DX40" s="336">
        <f t="shared" si="51"/>
        <v>0</v>
      </c>
      <c r="DY40" s="336">
        <f t="shared" si="51"/>
        <v>0</v>
      </c>
      <c r="DZ40" s="336">
        <f t="shared" si="51"/>
        <v>0</v>
      </c>
      <c r="EA40" s="336">
        <f t="shared" si="51"/>
        <v>0</v>
      </c>
      <c r="EB40" s="336">
        <f t="shared" si="51"/>
        <v>0</v>
      </c>
      <c r="EC40" s="336">
        <f t="shared" si="51"/>
        <v>0</v>
      </c>
      <c r="ED40" s="336">
        <f t="shared" si="51"/>
        <v>0</v>
      </c>
      <c r="EE40" s="336">
        <f t="shared" si="51"/>
        <v>0</v>
      </c>
      <c r="EF40" s="336">
        <f t="shared" si="51"/>
        <v>0</v>
      </c>
      <c r="EG40" s="337">
        <f t="shared" si="51"/>
        <v>0</v>
      </c>
      <c r="EH40" s="335">
        <f t="shared" si="52"/>
        <v>0</v>
      </c>
      <c r="EI40" s="336">
        <f t="shared" si="52"/>
        <v>0</v>
      </c>
      <c r="EJ40" s="336">
        <f t="shared" si="52"/>
        <v>0</v>
      </c>
      <c r="EK40" s="336">
        <f t="shared" si="52"/>
        <v>0</v>
      </c>
      <c r="EL40" s="336">
        <f t="shared" si="52"/>
        <v>0</v>
      </c>
      <c r="EM40" s="336">
        <f t="shared" si="52"/>
        <v>0</v>
      </c>
      <c r="EN40" s="336">
        <f t="shared" si="52"/>
        <v>0</v>
      </c>
      <c r="EO40" s="336">
        <f t="shared" si="52"/>
        <v>0</v>
      </c>
      <c r="EP40" s="336">
        <f t="shared" si="52"/>
        <v>0</v>
      </c>
      <c r="EQ40" s="336">
        <f t="shared" si="52"/>
        <v>0</v>
      </c>
      <c r="ER40" s="336">
        <f t="shared" si="52"/>
        <v>0</v>
      </c>
      <c r="ES40" s="337">
        <f t="shared" si="52"/>
        <v>0</v>
      </c>
      <c r="ET40" s="335">
        <f t="shared" si="53"/>
        <v>0</v>
      </c>
      <c r="EU40" s="336">
        <f t="shared" si="53"/>
        <v>0</v>
      </c>
      <c r="EV40" s="336">
        <f t="shared" si="53"/>
        <v>0</v>
      </c>
      <c r="EW40" s="336">
        <f t="shared" si="53"/>
        <v>0</v>
      </c>
      <c r="EX40" s="336">
        <f t="shared" si="53"/>
        <v>0</v>
      </c>
      <c r="EY40" s="336">
        <f t="shared" si="53"/>
        <v>0</v>
      </c>
      <c r="EZ40" s="336">
        <f t="shared" si="53"/>
        <v>0</v>
      </c>
      <c r="FA40" s="336">
        <f t="shared" si="53"/>
        <v>0</v>
      </c>
      <c r="FB40" s="336">
        <f t="shared" si="53"/>
        <v>0</v>
      </c>
      <c r="FC40" s="336">
        <f t="shared" si="53"/>
        <v>0</v>
      </c>
      <c r="FD40" s="336">
        <f t="shared" si="53"/>
        <v>0</v>
      </c>
      <c r="FE40" s="337">
        <f t="shared" si="53"/>
        <v>0</v>
      </c>
      <c r="FF40" s="335">
        <f t="shared" si="54"/>
        <v>0</v>
      </c>
      <c r="FG40" s="336">
        <f t="shared" si="54"/>
        <v>0</v>
      </c>
      <c r="FH40" s="336">
        <f t="shared" si="54"/>
        <v>0</v>
      </c>
      <c r="FI40" s="336">
        <f t="shared" si="54"/>
        <v>0</v>
      </c>
      <c r="FJ40" s="336">
        <f t="shared" si="54"/>
        <v>0</v>
      </c>
      <c r="FK40" s="336">
        <f t="shared" si="54"/>
        <v>0</v>
      </c>
      <c r="FL40" s="336">
        <f t="shared" si="54"/>
        <v>0</v>
      </c>
      <c r="FM40" s="336">
        <f t="shared" si="54"/>
        <v>0</v>
      </c>
      <c r="FN40" s="336">
        <f t="shared" si="54"/>
        <v>0</v>
      </c>
      <c r="FO40" s="336">
        <f t="shared" si="54"/>
        <v>0</v>
      </c>
      <c r="FP40" s="336">
        <f t="shared" si="54"/>
        <v>0</v>
      </c>
      <c r="FQ40" s="337">
        <f t="shared" si="54"/>
        <v>0</v>
      </c>
    </row>
    <row r="41" spans="1:173" ht="12.75" customHeight="1" x14ac:dyDescent="0.2">
      <c r="A41" s="74" t="str">
        <f t="shared" si="21"/>
        <v xml:space="preserve"> - </v>
      </c>
      <c r="B41" s="112"/>
      <c r="C41" s="171" t="s">
        <v>305</v>
      </c>
      <c r="D41" s="366" t="str">
        <f>IF(ISBLANK(EMISSIONS_4!D41), " ", EMISSIONS_4!D41)</f>
        <v xml:space="preserve"> </v>
      </c>
      <c r="E41" s="366" t="str">
        <f>IF(ISBLANK(EMISSIONS_4!E41), " ", EMISSIONS_4!E41)</f>
        <v xml:space="preserve"> </v>
      </c>
      <c r="F41" s="366" t="str">
        <f>IF(ISBLANK(EMISSIONS_4!F41), " ", EMISSIONS_4!F41)</f>
        <v xml:space="preserve"> </v>
      </c>
      <c r="G41" s="367"/>
      <c r="H41" s="368"/>
      <c r="I41" s="33" t="s">
        <v>299</v>
      </c>
      <c r="J41" s="367"/>
      <c r="K41" s="33">
        <f t="shared" si="35"/>
        <v>1</v>
      </c>
      <c r="L41" s="33">
        <f t="shared" si="23"/>
        <v>0</v>
      </c>
      <c r="M41" s="367">
        <v>0</v>
      </c>
      <c r="N41" s="373">
        <v>0</v>
      </c>
      <c r="O41" s="299"/>
      <c r="P41" s="300"/>
      <c r="Q41" s="73" t="str">
        <f t="shared" si="36"/>
        <v>Enter vessel info</v>
      </c>
      <c r="R41" s="79" t="str">
        <f t="shared" si="37"/>
        <v>Enter vessel info</v>
      </c>
      <c r="S41" s="79" t="str">
        <f t="shared" si="38"/>
        <v>Enter vessel info</v>
      </c>
      <c r="T41" s="79" t="str">
        <f t="shared" si="39"/>
        <v>Enter vessel info</v>
      </c>
      <c r="U41" s="79" t="str">
        <f t="shared" si="40"/>
        <v>Enter vessel info</v>
      </c>
      <c r="V41" s="79" t="str">
        <f t="shared" si="41"/>
        <v>Enter vessel info</v>
      </c>
      <c r="W41" s="79" t="str">
        <f t="shared" si="42"/>
        <v>Enter vessel info</v>
      </c>
      <c r="X41" s="79" t="str">
        <f t="shared" si="43"/>
        <v>Enter vessel info</v>
      </c>
      <c r="Y41" s="78" t="s">
        <v>115</v>
      </c>
      <c r="Z41" s="79" t="s">
        <v>115</v>
      </c>
      <c r="AA41" s="82" t="s">
        <v>115</v>
      </c>
      <c r="AB41" s="76" t="str">
        <f>IF(OR($D41=" ",$E41=" ",$F41=" "),"Enter vessel info",IF(T($H41)&lt;&gt;"","Enter Activity",IF(OR($M41=0,$N41=0),"Enter Run Time",IF((VLOOKUP($F41,'VESSEL FACTORS'!$A$3:$O$5,AB$5,FALSE))="N/A","--",IF($G41=" ",IF(ISERROR(SEARCH("Aux",$E41,1)),($H41*VLOOKUP($F41,'VESSEL FACTORS'!$A$2:$O$5,AB$5,FALSE)*0.0000011023*$M41*$N41*0.82),($H41*VLOOKUP($F41,'VESSEL FACTORS'!$A$2:$O$5,AB$5,FALSE)*0.0000011023*$M41*$N41*1)),IF($G41&lt;21,($H41*VLOOKUP($F41,'VESSEL FACTORS'!$A$2:$O$5,AB$5,FALSE)*0.0000011023*$M41*$N41*VLOOKUP($G41,'VESSEL FACTORS'!$A$16:$L$36,AB$5,FALSE)),($H41*VLOOKUP($F41,'VESSEL FACTORS'!$A$3:$O$5,AB$5,FALSE)*0.0000011023*$M41*$N41*($G41/100))))))))</f>
        <v>Enter vessel info</v>
      </c>
      <c r="AC41" s="76" t="str">
        <f>IF(OR($D41=" ",$E41=" ",$F41=" "),"Enter vessel info",IF(T($H41)&lt;&gt;"","Enter Activity",IF(OR($M41=0,$N41=0),"Enter Run Time",IF((VLOOKUP($F41,'VESSEL FACTORS'!$A$3:$O$5,AC$5,FALSE))="N/A","--",IF($G41=" ",IF(ISERROR(SEARCH("Aux",$E41,1)),($H41*VLOOKUP($F41,'VESSEL FACTORS'!$A$2:$O$5,AC$5,FALSE)*0.0000011023*$M41*$N41*0.82),($H41*VLOOKUP($F41,'VESSEL FACTORS'!$A$2:$O$5,AC$5,FALSE)*0.0000011023*$M41*$N41*1)),IF($G41&lt;21,($H41*VLOOKUP($F41,'VESSEL FACTORS'!$A$2:$O$5,AC$5,FALSE)*0.0000011023*$M41*$N41*VLOOKUP($G41,'VESSEL FACTORS'!$A$16:$L$36,AC$5,FALSE)),($H41*VLOOKUP($F41,'VESSEL FACTORS'!$A$3:$O$5,AC$5,FALSE)*0.0000011023*$M41*$N41*($G41/100))))))))</f>
        <v>Enter vessel info</v>
      </c>
      <c r="AD41" s="76" t="str">
        <f>IF(OR($D41=" ",$E41=" ",$F41=" "),"Enter vessel info",IF(T($H41)&lt;&gt;"","Enter Activity",IF(OR($M41=0,$N41=0),"Enter Run Time",IF((VLOOKUP($F41,'VESSEL FACTORS'!$A$3:$O$5,AD$5,FALSE))="N/A","--",IF($G41=" ",IF(ISERROR(SEARCH("Aux",$E41,1)),($H41*VLOOKUP($F41,'VESSEL FACTORS'!$A$2:$O$5,AD$5,FALSE)*0.0000011023*$M41*$N41*0.82),($H41*VLOOKUP($F41,'VESSEL FACTORS'!$A$2:$O$5,AD$5,FALSE)*0.0000011023*$M41*$N41*1)),IF($G41&lt;21,($H41*VLOOKUP($F41,'VESSEL FACTORS'!$A$2:$O$5,AD$5,FALSE)*0.0000011023*$M41*$N41*VLOOKUP($G41,'VESSEL FACTORS'!$A$16:$L$36,AD$5,FALSE)),($H41*VLOOKUP($F41,'VESSEL FACTORS'!$A$3:$O$5,AD$5,FALSE)*0.0000011023*$M41*$N41*($G41/100))))))))</f>
        <v>Enter vessel info</v>
      </c>
      <c r="AE41" s="76" t="str">
        <f>IF(OR($D41=" ",$E41=" ",$F41=" "),"Enter vessel info",IF(T($H41)&lt;&gt;"","Enter Activity",IF(OR($M41=0,$N41=0),"Enter Run Time",IF((VLOOKUP($F41,'VESSEL FACTORS'!$A$3:$O$5,AE$5,FALSE))="N/A","--",IF($G41=" ",IF(ISERROR(SEARCH("Aux",$E41,1)),($H41*VLOOKUP($F41,'VESSEL FACTORS'!$A$2:$O$5,AE$5,FALSE)*0.0000011023*$M41*$N41*0.82),($H41*VLOOKUP($F41,'VESSEL FACTORS'!$A$2:$O$5,AE$5,FALSE)*0.0000011023*$M41*$N41*1)),IF($G41&lt;21,($H41*VLOOKUP($F41,'VESSEL FACTORS'!$A$2:$O$5,AE$5,FALSE)*0.0000011023*$M41*$N41*VLOOKUP($G41,'VESSEL FACTORS'!$A$16:$L$36,AE$5,FALSE)),($H41*VLOOKUP($F41,'VESSEL FACTORS'!$A$3:$O$5,AE$5,FALSE)*0.0000011023*$M41*$N41*($G41/100))))))))</f>
        <v>Enter vessel info</v>
      </c>
      <c r="AF41" s="76" t="str">
        <f>IF(OR($D41=" ",$E41=" ",$F41=" "),"Enter vessel info",IF(T($H41)&lt;&gt;"","Enter Activity",IF(OR($M41=0,$N41=0),"Enter Run Time",IF((VLOOKUP($F41,'VESSEL FACTORS'!$A$3:$O$5,AF$5,FALSE))="N/A","--",IF($G41=" ",IF(ISERROR(SEARCH("Aux",$E41,1)),($H41*VLOOKUP($F41,'VESSEL FACTORS'!$A$2:$O$5,AF$5,FALSE)*0.0000011023*$M41*$N41*0.82),($H41*VLOOKUP($F41,'VESSEL FACTORS'!$A$2:$O$5,AF$5,FALSE)*0.0000011023*$M41*$N41*1)),IF($G41&lt;21,($H41*VLOOKUP($F41,'VESSEL FACTORS'!$A$2:$O$5,AF$5,FALSE)*0.0000011023*$M41*$N41*VLOOKUP($G41,'VESSEL FACTORS'!$A$16:$L$36,AF$5,FALSE)),($H41*VLOOKUP($F41,'VESSEL FACTORS'!$A$3:$O$5,AF$5,FALSE)*0.0000011023*$M41*$N41*($G41/100))))))))</f>
        <v>Enter vessel info</v>
      </c>
      <c r="AG41" s="76" t="str">
        <f>IF(OR($D41=" ",$E41=" ",$F41=" "),"Enter vessel info",IF(T($H41)&lt;&gt;"","Enter Activity",IF(OR($M41=0,$N41=0),"Enter Run Time",IF((VLOOKUP($F41,'VESSEL FACTORS'!$A$3:$O$5,AG$5,FALSE))="N/A","--",IF($G41=" ",IF(ISERROR(SEARCH("Aux",$E41,1)),($H41*VLOOKUP($F41,'VESSEL FACTORS'!$A$2:$O$5,AG$5,FALSE)*0.0000011023*$M41*$N41*0.82),($H41*VLOOKUP($F41,'VESSEL FACTORS'!$A$2:$O$5,AG$5,FALSE)*0.0000011023*$M41*$N41*1)),IF($G41&lt;21,($H41*VLOOKUP($F41,'VESSEL FACTORS'!$A$2:$O$5,AG$5,FALSE)*0.0000011023*$M41*$N41*VLOOKUP($G41,'VESSEL FACTORS'!$A$16:$L$36,AG$5,FALSE)),($H41*VLOOKUP($F41,'VESSEL FACTORS'!$A$3:$O$5,AG$5,FALSE)*0.0000011023*$M41*$N41*($G41/100))))))))</f>
        <v>Enter vessel info</v>
      </c>
      <c r="AH41" s="76" t="str">
        <f>IF(OR($D41=" ",$E41=" ",$F41=" "),"Enter vessel info",IF(T($H41)&lt;&gt;"","Enter Activity",IF(OR($M41=0,$N41=0),"Enter Run Time",IF((VLOOKUP($F41,'VESSEL FACTORS'!$A$3:$O$5,AH$5,FALSE))="N/A","--",IF($G41=" ",IF(ISERROR(SEARCH("Aux",$E41,1)),($H41*VLOOKUP($F41,'VESSEL FACTORS'!$A$2:$O$5,AH$5,FALSE)*0.0000011023*$M41*$N41*0.82),($H41*VLOOKUP($F41,'VESSEL FACTORS'!$A$2:$O$5,AH$5,FALSE)*0.0000011023*$M41*$N41*1)),IF($G41&lt;21,($H41*VLOOKUP($F41,'VESSEL FACTORS'!$A$2:$O$5,AH$5,FALSE)*0.0000011023*$M41*$N41*VLOOKUP($G41,'VESSEL FACTORS'!$A$16:$L$36,AH$5,FALSE)),($H41*VLOOKUP($F41,'VESSEL FACTORS'!$A$3:$O$5,AH$5,FALSE)*0.0000011023*$M41*$N41*($G41/100))))))))</f>
        <v>Enter vessel info</v>
      </c>
      <c r="AI41" s="76" t="str">
        <f>IF(OR($D41=" ",$E41=" ",$F41=" "),"Enter vessel info",IF(T($H41)&lt;&gt;"","Enter Activity",IF(OR($M41=0,$N41=0),"Enter Run Time",IF((VLOOKUP($F41,'VESSEL FACTORS'!$A$3:$O$5,AI$5,FALSE))="N/A","--",IF($G41=" ",IF(ISERROR(SEARCH("Aux",$E41,1)),($H41*VLOOKUP($F41,'VESSEL FACTORS'!$A$2:$O$5,AI$5,FALSE)*0.0000011023*$M41*$N41*0.82),($H41*VLOOKUP($F41,'VESSEL FACTORS'!$A$2:$O$5,AI$5,FALSE)*0.0000011023*$M41*$N41*1)),IF($G41&lt;21,($H41*VLOOKUP($F41,'VESSEL FACTORS'!$A$2:$O$5,AI$5,FALSE)*0.0000011023*$M41*$N41*VLOOKUP($G41,'VESSEL FACTORS'!$A$16:$L$36,AI$5,FALSE)),($H41*VLOOKUP($F41,'VESSEL FACTORS'!$A$3:$O$5,AI$5,FALSE)*0.0000011023*$M41*$N41*($G41/100))))))))</f>
        <v>Enter vessel info</v>
      </c>
      <c r="AJ41" s="76" t="str">
        <f>IF(OR($D41=" ",$E41=" ",$F41=" "),"Enter vessel info",IF(T($H41)&lt;&gt;"","Enter Activity",IF(OR($M41=0,$N41=0),"Enter Run Time",IF((VLOOKUP($F41,'VESSEL FACTORS'!$A$3:$O$5,AJ$5,FALSE))="N/A","--",IF($G41=" ",IF(ISERROR(SEARCH("Aux",$E41,1)),($H41*VLOOKUP($F41,'VESSEL FACTORS'!$A$2:$O$5,AJ$5,FALSE)*0.0000011023*$M41*$N41*0.82),($H41*VLOOKUP($F41,'VESSEL FACTORS'!$A$2:$O$5,AJ$5,FALSE)*0.0000011023*$M41*$N41*1)),IF($G41&lt;21,($H41*VLOOKUP($F41,'VESSEL FACTORS'!$A$2:$O$5,AJ$5,FALSE)*0.0000011023*$M41*$N41*VLOOKUP($G41,'VESSEL FACTORS'!$A$16:$L$36,AJ$5,FALSE)),($H41*VLOOKUP($F41,'VESSEL FACTORS'!$A$3:$O$5,AJ$5,FALSE)*0.0000011023*$M41*$N41*($G41/100))))))))</f>
        <v>Enter vessel info</v>
      </c>
      <c r="AK41" s="76" t="str">
        <f>IF(OR($D41=" ",$E41=" ",$F41=" "),"Enter vessel info",IF(T($H41)&lt;&gt;"","Enter Activity",IF(OR($M41=0,$N41=0),"Enter Run Time",IF((VLOOKUP($F41,'VESSEL FACTORS'!$A$3:$O$5,AK$5,FALSE))="N/A","--",IF($G41=" ",IF(ISERROR(SEARCH("Aux",$E41,1)),($H41*VLOOKUP($F41,'VESSEL FACTORS'!$A$2:$O$5,AK$5,FALSE)*0.0000011023*$M41*$N41*0.82),($H41*VLOOKUP($F41,'VESSEL FACTORS'!$A$2:$O$5,AK$5,FALSE)*0.0000011023*$M41*$N41*1)),IF($G41&lt;21,($H41*VLOOKUP($F41,'VESSEL FACTORS'!$A$2:$O$5,AK$5,FALSE)*0.0000011023*$M41*$N41*VLOOKUP($G41,'VESSEL FACTORS'!$A$16:$L$36,AK$5,FALSE)),($H41*VLOOKUP($F41,'VESSEL FACTORS'!$A$3:$O$5,AK$5,FALSE)*0.0000011023*$M41*$N41*($G41/100))))))))</f>
        <v>Enter vessel info</v>
      </c>
      <c r="AL41" s="67" t="str">
        <f>IF(OR($D41=" ",$E41=" ",$F41=" "),"Enter vessel info",IF(T($H41)&lt;&gt;"","Enter Activity",IF(OR($M41=0,$N41=0),"Enter Run Time",IF((VLOOKUP($F41,'VESSEL FACTORS'!$A$3:$O$5,AL$5,FALSE))="N/A","--",IF($G41=" ",IF(ISERROR(SEARCH("Aux",$E41,1)),($H41*VLOOKUP($F41,'VESSEL FACTORS'!$A$2:$O$5,AL$5,FALSE)*0.0000011023*$M41*$N41*0.82),($H41*VLOOKUP($F41,'VESSEL FACTORS'!$A$2:$O$5,AL$5,FALSE)*0.0000011023*$M41*$N41*1)),IF($G41&lt;21,($H41*VLOOKUP($F41,'VESSEL FACTORS'!$A$2:$O$5,AL$5,FALSE)*0.0000011023*$M41*$N41*VLOOKUP($G41,'VESSEL FACTORS'!$A$16:$L$36,AL$5,FALSE)),($H41*VLOOKUP($F41,'VESSEL FACTORS'!$A$3:$O$5,AL$5,FALSE)*0.0000011023*$M41*$N41*($G41/100))))))))</f>
        <v>Enter vessel info</v>
      </c>
      <c r="AM41" s="73"/>
      <c r="AO41" s="74">
        <f>MONTH(EMISSIONS_1!P41)-MONTH(EMISSIONS_1!O41)+1</f>
        <v>1</v>
      </c>
      <c r="AP41" s="335">
        <f t="shared" si="55"/>
        <v>0</v>
      </c>
      <c r="AQ41" s="336">
        <f t="shared" si="55"/>
        <v>0</v>
      </c>
      <c r="AR41" s="336">
        <f t="shared" si="55"/>
        <v>0</v>
      </c>
      <c r="AS41" s="336">
        <f t="shared" si="55"/>
        <v>0</v>
      </c>
      <c r="AT41" s="336">
        <f t="shared" si="55"/>
        <v>0</v>
      </c>
      <c r="AU41" s="336">
        <f t="shared" si="55"/>
        <v>0</v>
      </c>
      <c r="AV41" s="336">
        <f t="shared" si="55"/>
        <v>0</v>
      </c>
      <c r="AW41" s="336">
        <f t="shared" si="55"/>
        <v>0</v>
      </c>
      <c r="AX41" s="336">
        <f t="shared" si="55"/>
        <v>0</v>
      </c>
      <c r="AY41" s="336">
        <f t="shared" si="55"/>
        <v>0</v>
      </c>
      <c r="AZ41" s="336">
        <f t="shared" si="55"/>
        <v>0</v>
      </c>
      <c r="BA41" s="337">
        <f t="shared" si="55"/>
        <v>0</v>
      </c>
      <c r="BB41" s="335">
        <f t="shared" si="45"/>
        <v>0</v>
      </c>
      <c r="BC41" s="336">
        <f t="shared" si="45"/>
        <v>0</v>
      </c>
      <c r="BD41" s="336">
        <f t="shared" si="45"/>
        <v>0</v>
      </c>
      <c r="BE41" s="336">
        <f t="shared" si="45"/>
        <v>0</v>
      </c>
      <c r="BF41" s="336">
        <f t="shared" si="45"/>
        <v>0</v>
      </c>
      <c r="BG41" s="336">
        <f t="shared" si="45"/>
        <v>0</v>
      </c>
      <c r="BH41" s="336">
        <f t="shared" si="45"/>
        <v>0</v>
      </c>
      <c r="BI41" s="336">
        <f t="shared" si="45"/>
        <v>0</v>
      </c>
      <c r="BJ41" s="336">
        <f t="shared" si="45"/>
        <v>0</v>
      </c>
      <c r="BK41" s="336">
        <f t="shared" si="45"/>
        <v>0</v>
      </c>
      <c r="BL41" s="336">
        <f t="shared" si="45"/>
        <v>0</v>
      </c>
      <c r="BM41" s="337">
        <f t="shared" si="45"/>
        <v>0</v>
      </c>
      <c r="BN41" s="335">
        <f t="shared" si="46"/>
        <v>0</v>
      </c>
      <c r="BO41" s="336">
        <f t="shared" si="46"/>
        <v>0</v>
      </c>
      <c r="BP41" s="336">
        <f t="shared" si="46"/>
        <v>0</v>
      </c>
      <c r="BQ41" s="336">
        <f t="shared" si="46"/>
        <v>0</v>
      </c>
      <c r="BR41" s="336">
        <f t="shared" si="46"/>
        <v>0</v>
      </c>
      <c r="BS41" s="336">
        <f t="shared" si="46"/>
        <v>0</v>
      </c>
      <c r="BT41" s="336">
        <f t="shared" si="46"/>
        <v>0</v>
      </c>
      <c r="BU41" s="336">
        <f t="shared" si="46"/>
        <v>0</v>
      </c>
      <c r="BV41" s="336">
        <f t="shared" si="46"/>
        <v>0</v>
      </c>
      <c r="BW41" s="336">
        <f t="shared" si="46"/>
        <v>0</v>
      </c>
      <c r="BX41" s="336">
        <f t="shared" si="46"/>
        <v>0</v>
      </c>
      <c r="BY41" s="337">
        <f t="shared" si="46"/>
        <v>0</v>
      </c>
      <c r="BZ41" s="335">
        <f t="shared" si="47"/>
        <v>0</v>
      </c>
      <c r="CA41" s="336">
        <f t="shared" si="47"/>
        <v>0</v>
      </c>
      <c r="CB41" s="336">
        <f t="shared" si="47"/>
        <v>0</v>
      </c>
      <c r="CC41" s="336">
        <f t="shared" si="47"/>
        <v>0</v>
      </c>
      <c r="CD41" s="336">
        <f t="shared" si="47"/>
        <v>0</v>
      </c>
      <c r="CE41" s="336">
        <f t="shared" si="47"/>
        <v>0</v>
      </c>
      <c r="CF41" s="336">
        <f t="shared" si="47"/>
        <v>0</v>
      </c>
      <c r="CG41" s="336">
        <f t="shared" si="47"/>
        <v>0</v>
      </c>
      <c r="CH41" s="336">
        <f t="shared" si="47"/>
        <v>0</v>
      </c>
      <c r="CI41" s="336">
        <f t="shared" si="47"/>
        <v>0</v>
      </c>
      <c r="CJ41" s="336">
        <f t="shared" si="47"/>
        <v>0</v>
      </c>
      <c r="CK41" s="337">
        <f t="shared" si="47"/>
        <v>0</v>
      </c>
      <c r="CL41" s="335">
        <f t="shared" si="48"/>
        <v>0</v>
      </c>
      <c r="CM41" s="336">
        <f t="shared" si="48"/>
        <v>0</v>
      </c>
      <c r="CN41" s="336">
        <f t="shared" si="48"/>
        <v>0</v>
      </c>
      <c r="CO41" s="336">
        <f t="shared" si="48"/>
        <v>0</v>
      </c>
      <c r="CP41" s="336">
        <f t="shared" si="48"/>
        <v>0</v>
      </c>
      <c r="CQ41" s="336">
        <f t="shared" si="48"/>
        <v>0</v>
      </c>
      <c r="CR41" s="336">
        <f t="shared" si="48"/>
        <v>0</v>
      </c>
      <c r="CS41" s="336">
        <f t="shared" si="48"/>
        <v>0</v>
      </c>
      <c r="CT41" s="336">
        <f t="shared" si="48"/>
        <v>0</v>
      </c>
      <c r="CU41" s="336">
        <f t="shared" si="48"/>
        <v>0</v>
      </c>
      <c r="CV41" s="336">
        <f t="shared" si="48"/>
        <v>0</v>
      </c>
      <c r="CW41" s="337">
        <f t="shared" si="48"/>
        <v>0</v>
      </c>
      <c r="CX41" s="335">
        <f t="shared" si="49"/>
        <v>0</v>
      </c>
      <c r="CY41" s="336">
        <f t="shared" si="49"/>
        <v>0</v>
      </c>
      <c r="CZ41" s="336">
        <f t="shared" si="49"/>
        <v>0</v>
      </c>
      <c r="DA41" s="336">
        <f t="shared" si="49"/>
        <v>0</v>
      </c>
      <c r="DB41" s="336">
        <f t="shared" si="49"/>
        <v>0</v>
      </c>
      <c r="DC41" s="336">
        <f t="shared" si="49"/>
        <v>0</v>
      </c>
      <c r="DD41" s="336">
        <f t="shared" si="49"/>
        <v>0</v>
      </c>
      <c r="DE41" s="336">
        <f t="shared" si="49"/>
        <v>0</v>
      </c>
      <c r="DF41" s="336">
        <f t="shared" si="49"/>
        <v>0</v>
      </c>
      <c r="DG41" s="336">
        <f t="shared" si="49"/>
        <v>0</v>
      </c>
      <c r="DH41" s="336">
        <f t="shared" si="49"/>
        <v>0</v>
      </c>
      <c r="DI41" s="337">
        <f t="shared" si="49"/>
        <v>0</v>
      </c>
      <c r="DJ41" s="335">
        <f t="shared" si="50"/>
        <v>0</v>
      </c>
      <c r="DK41" s="336">
        <f t="shared" si="50"/>
        <v>0</v>
      </c>
      <c r="DL41" s="336">
        <f t="shared" si="50"/>
        <v>0</v>
      </c>
      <c r="DM41" s="336">
        <f t="shared" si="50"/>
        <v>0</v>
      </c>
      <c r="DN41" s="336">
        <f t="shared" si="50"/>
        <v>0</v>
      </c>
      <c r="DO41" s="336">
        <f t="shared" si="50"/>
        <v>0</v>
      </c>
      <c r="DP41" s="336">
        <f t="shared" si="50"/>
        <v>0</v>
      </c>
      <c r="DQ41" s="336">
        <f t="shared" si="50"/>
        <v>0</v>
      </c>
      <c r="DR41" s="336">
        <f t="shared" si="50"/>
        <v>0</v>
      </c>
      <c r="DS41" s="336">
        <f t="shared" si="50"/>
        <v>0</v>
      </c>
      <c r="DT41" s="336">
        <f t="shared" si="50"/>
        <v>0</v>
      </c>
      <c r="DU41" s="337">
        <f t="shared" si="50"/>
        <v>0</v>
      </c>
      <c r="DV41" s="335">
        <f t="shared" si="51"/>
        <v>0</v>
      </c>
      <c r="DW41" s="336">
        <f t="shared" si="51"/>
        <v>0</v>
      </c>
      <c r="DX41" s="336">
        <f t="shared" si="51"/>
        <v>0</v>
      </c>
      <c r="DY41" s="336">
        <f t="shared" si="51"/>
        <v>0</v>
      </c>
      <c r="DZ41" s="336">
        <f t="shared" si="51"/>
        <v>0</v>
      </c>
      <c r="EA41" s="336">
        <f t="shared" si="51"/>
        <v>0</v>
      </c>
      <c r="EB41" s="336">
        <f t="shared" si="51"/>
        <v>0</v>
      </c>
      <c r="EC41" s="336">
        <f t="shared" si="51"/>
        <v>0</v>
      </c>
      <c r="ED41" s="336">
        <f t="shared" si="51"/>
        <v>0</v>
      </c>
      <c r="EE41" s="336">
        <f t="shared" si="51"/>
        <v>0</v>
      </c>
      <c r="EF41" s="336">
        <f t="shared" si="51"/>
        <v>0</v>
      </c>
      <c r="EG41" s="337">
        <f t="shared" si="51"/>
        <v>0</v>
      </c>
      <c r="EH41" s="335">
        <f t="shared" si="52"/>
        <v>0</v>
      </c>
      <c r="EI41" s="336">
        <f t="shared" si="52"/>
        <v>0</v>
      </c>
      <c r="EJ41" s="336">
        <f t="shared" si="52"/>
        <v>0</v>
      </c>
      <c r="EK41" s="336">
        <f t="shared" si="52"/>
        <v>0</v>
      </c>
      <c r="EL41" s="336">
        <f t="shared" si="52"/>
        <v>0</v>
      </c>
      <c r="EM41" s="336">
        <f t="shared" si="52"/>
        <v>0</v>
      </c>
      <c r="EN41" s="336">
        <f t="shared" si="52"/>
        <v>0</v>
      </c>
      <c r="EO41" s="336">
        <f t="shared" si="52"/>
        <v>0</v>
      </c>
      <c r="EP41" s="336">
        <f t="shared" si="52"/>
        <v>0</v>
      </c>
      <c r="EQ41" s="336">
        <f t="shared" si="52"/>
        <v>0</v>
      </c>
      <c r="ER41" s="336">
        <f t="shared" si="52"/>
        <v>0</v>
      </c>
      <c r="ES41" s="337">
        <f t="shared" si="52"/>
        <v>0</v>
      </c>
      <c r="ET41" s="335">
        <f t="shared" si="53"/>
        <v>0</v>
      </c>
      <c r="EU41" s="336">
        <f t="shared" si="53"/>
        <v>0</v>
      </c>
      <c r="EV41" s="336">
        <f t="shared" si="53"/>
        <v>0</v>
      </c>
      <c r="EW41" s="336">
        <f t="shared" si="53"/>
        <v>0</v>
      </c>
      <c r="EX41" s="336">
        <f t="shared" si="53"/>
        <v>0</v>
      </c>
      <c r="EY41" s="336">
        <f t="shared" si="53"/>
        <v>0</v>
      </c>
      <c r="EZ41" s="336">
        <f t="shared" si="53"/>
        <v>0</v>
      </c>
      <c r="FA41" s="336">
        <f t="shared" si="53"/>
        <v>0</v>
      </c>
      <c r="FB41" s="336">
        <f t="shared" si="53"/>
        <v>0</v>
      </c>
      <c r="FC41" s="336">
        <f t="shared" si="53"/>
        <v>0</v>
      </c>
      <c r="FD41" s="336">
        <f t="shared" si="53"/>
        <v>0</v>
      </c>
      <c r="FE41" s="337">
        <f t="shared" si="53"/>
        <v>0</v>
      </c>
      <c r="FF41" s="335">
        <f t="shared" si="54"/>
        <v>0</v>
      </c>
      <c r="FG41" s="336">
        <f t="shared" si="54"/>
        <v>0</v>
      </c>
      <c r="FH41" s="336">
        <f t="shared" si="54"/>
        <v>0</v>
      </c>
      <c r="FI41" s="336">
        <f t="shared" si="54"/>
        <v>0</v>
      </c>
      <c r="FJ41" s="336">
        <f t="shared" si="54"/>
        <v>0</v>
      </c>
      <c r="FK41" s="336">
        <f t="shared" si="54"/>
        <v>0</v>
      </c>
      <c r="FL41" s="336">
        <f t="shared" si="54"/>
        <v>0</v>
      </c>
      <c r="FM41" s="336">
        <f t="shared" si="54"/>
        <v>0</v>
      </c>
      <c r="FN41" s="336">
        <f t="shared" si="54"/>
        <v>0</v>
      </c>
      <c r="FO41" s="336">
        <f t="shared" si="54"/>
        <v>0</v>
      </c>
      <c r="FP41" s="336">
        <f t="shared" si="54"/>
        <v>0</v>
      </c>
      <c r="FQ41" s="337">
        <f t="shared" si="54"/>
        <v>0</v>
      </c>
    </row>
    <row r="42" spans="1:173" ht="12.75" customHeight="1" x14ac:dyDescent="0.2">
      <c r="A42" s="74" t="str">
        <f t="shared" si="21"/>
        <v xml:space="preserve"> - </v>
      </c>
      <c r="B42" s="112"/>
      <c r="C42" s="171" t="s">
        <v>305</v>
      </c>
      <c r="D42" s="366" t="str">
        <f>IF(ISBLANK(EMISSIONS_4!D42), " ", EMISSIONS_4!D42)</f>
        <v xml:space="preserve"> </v>
      </c>
      <c r="E42" s="366" t="str">
        <f>IF(ISBLANK(EMISSIONS_4!E42), " ", EMISSIONS_4!E42)</f>
        <v xml:space="preserve"> </v>
      </c>
      <c r="F42" s="366" t="str">
        <f>IF(ISBLANK(EMISSIONS_4!F42), " ", EMISSIONS_4!F42)</f>
        <v xml:space="preserve"> </v>
      </c>
      <c r="G42" s="367"/>
      <c r="H42" s="368"/>
      <c r="I42" s="33" t="s">
        <v>299</v>
      </c>
      <c r="J42" s="367"/>
      <c r="K42" s="33">
        <f t="shared" si="35"/>
        <v>1</v>
      </c>
      <c r="L42" s="33">
        <f t="shared" si="23"/>
        <v>0</v>
      </c>
      <c r="M42" s="367">
        <v>0</v>
      </c>
      <c r="N42" s="373">
        <v>0</v>
      </c>
      <c r="O42" s="299"/>
      <c r="P42" s="300"/>
      <c r="Q42" s="73" t="str">
        <f t="shared" si="36"/>
        <v>Enter vessel info</v>
      </c>
      <c r="R42" s="79" t="str">
        <f t="shared" si="37"/>
        <v>Enter vessel info</v>
      </c>
      <c r="S42" s="79" t="str">
        <f t="shared" si="38"/>
        <v>Enter vessel info</v>
      </c>
      <c r="T42" s="79" t="str">
        <f t="shared" si="39"/>
        <v>Enter vessel info</v>
      </c>
      <c r="U42" s="79" t="str">
        <f t="shared" si="40"/>
        <v>Enter vessel info</v>
      </c>
      <c r="V42" s="79" t="str">
        <f t="shared" si="41"/>
        <v>Enter vessel info</v>
      </c>
      <c r="W42" s="79" t="str">
        <f t="shared" si="42"/>
        <v>Enter vessel info</v>
      </c>
      <c r="X42" s="79" t="str">
        <f t="shared" si="43"/>
        <v>Enter vessel info</v>
      </c>
      <c r="Y42" s="78" t="s">
        <v>115</v>
      </c>
      <c r="Z42" s="79" t="s">
        <v>115</v>
      </c>
      <c r="AA42" s="82" t="s">
        <v>115</v>
      </c>
      <c r="AB42" s="76" t="str">
        <f>IF(OR($D42=" ",$E42=" ",$F42=" "),"Enter vessel info",IF(T($H42)&lt;&gt;"","Enter Activity",IF(OR($M42=0,$N42=0),"Enter Run Time",IF((VLOOKUP($F42,'VESSEL FACTORS'!$A$3:$O$5,AB$5,FALSE))="N/A","--",IF($G42=" ",IF(ISERROR(SEARCH("Aux",$E42,1)),($H42*VLOOKUP($F42,'VESSEL FACTORS'!$A$2:$O$5,AB$5,FALSE)*0.0000011023*$M42*$N42*0.82),($H42*VLOOKUP($F42,'VESSEL FACTORS'!$A$2:$O$5,AB$5,FALSE)*0.0000011023*$M42*$N42*1)),IF($G42&lt;21,($H42*VLOOKUP($F42,'VESSEL FACTORS'!$A$2:$O$5,AB$5,FALSE)*0.0000011023*$M42*$N42*VLOOKUP($G42,'VESSEL FACTORS'!$A$16:$L$36,AB$5,FALSE)),($H42*VLOOKUP($F42,'VESSEL FACTORS'!$A$3:$O$5,AB$5,FALSE)*0.0000011023*$M42*$N42*($G42/100))))))))</f>
        <v>Enter vessel info</v>
      </c>
      <c r="AC42" s="76" t="str">
        <f>IF(OR($D42=" ",$E42=" ",$F42=" "),"Enter vessel info",IF(T($H42)&lt;&gt;"","Enter Activity",IF(OR($M42=0,$N42=0),"Enter Run Time",IF((VLOOKUP($F42,'VESSEL FACTORS'!$A$3:$O$5,AC$5,FALSE))="N/A","--",IF($G42=" ",IF(ISERROR(SEARCH("Aux",$E42,1)),($H42*VLOOKUP($F42,'VESSEL FACTORS'!$A$2:$O$5,AC$5,FALSE)*0.0000011023*$M42*$N42*0.82),($H42*VLOOKUP($F42,'VESSEL FACTORS'!$A$2:$O$5,AC$5,FALSE)*0.0000011023*$M42*$N42*1)),IF($G42&lt;21,($H42*VLOOKUP($F42,'VESSEL FACTORS'!$A$2:$O$5,AC$5,FALSE)*0.0000011023*$M42*$N42*VLOOKUP($G42,'VESSEL FACTORS'!$A$16:$L$36,AC$5,FALSE)),($H42*VLOOKUP($F42,'VESSEL FACTORS'!$A$3:$O$5,AC$5,FALSE)*0.0000011023*$M42*$N42*($G42/100))))))))</f>
        <v>Enter vessel info</v>
      </c>
      <c r="AD42" s="76" t="str">
        <f>IF(OR($D42=" ",$E42=" ",$F42=" "),"Enter vessel info",IF(T($H42)&lt;&gt;"","Enter Activity",IF(OR($M42=0,$N42=0),"Enter Run Time",IF((VLOOKUP($F42,'VESSEL FACTORS'!$A$3:$O$5,AD$5,FALSE))="N/A","--",IF($G42=" ",IF(ISERROR(SEARCH("Aux",$E42,1)),($H42*VLOOKUP($F42,'VESSEL FACTORS'!$A$2:$O$5,AD$5,FALSE)*0.0000011023*$M42*$N42*0.82),($H42*VLOOKUP($F42,'VESSEL FACTORS'!$A$2:$O$5,AD$5,FALSE)*0.0000011023*$M42*$N42*1)),IF($G42&lt;21,($H42*VLOOKUP($F42,'VESSEL FACTORS'!$A$2:$O$5,AD$5,FALSE)*0.0000011023*$M42*$N42*VLOOKUP($G42,'VESSEL FACTORS'!$A$16:$L$36,AD$5,FALSE)),($H42*VLOOKUP($F42,'VESSEL FACTORS'!$A$3:$O$5,AD$5,FALSE)*0.0000011023*$M42*$N42*($G42/100))))))))</f>
        <v>Enter vessel info</v>
      </c>
      <c r="AE42" s="76" t="str">
        <f>IF(OR($D42=" ",$E42=" ",$F42=" "),"Enter vessel info",IF(T($H42)&lt;&gt;"","Enter Activity",IF(OR($M42=0,$N42=0),"Enter Run Time",IF((VLOOKUP($F42,'VESSEL FACTORS'!$A$3:$O$5,AE$5,FALSE))="N/A","--",IF($G42=" ",IF(ISERROR(SEARCH("Aux",$E42,1)),($H42*VLOOKUP($F42,'VESSEL FACTORS'!$A$2:$O$5,AE$5,FALSE)*0.0000011023*$M42*$N42*0.82),($H42*VLOOKUP($F42,'VESSEL FACTORS'!$A$2:$O$5,AE$5,FALSE)*0.0000011023*$M42*$N42*1)),IF($G42&lt;21,($H42*VLOOKUP($F42,'VESSEL FACTORS'!$A$2:$O$5,AE$5,FALSE)*0.0000011023*$M42*$N42*VLOOKUP($G42,'VESSEL FACTORS'!$A$16:$L$36,AE$5,FALSE)),($H42*VLOOKUP($F42,'VESSEL FACTORS'!$A$3:$O$5,AE$5,FALSE)*0.0000011023*$M42*$N42*($G42/100))))))))</f>
        <v>Enter vessel info</v>
      </c>
      <c r="AF42" s="76" t="str">
        <f>IF(OR($D42=" ",$E42=" ",$F42=" "),"Enter vessel info",IF(T($H42)&lt;&gt;"","Enter Activity",IF(OR($M42=0,$N42=0),"Enter Run Time",IF((VLOOKUP($F42,'VESSEL FACTORS'!$A$3:$O$5,AF$5,FALSE))="N/A","--",IF($G42=" ",IF(ISERROR(SEARCH("Aux",$E42,1)),($H42*VLOOKUP($F42,'VESSEL FACTORS'!$A$2:$O$5,AF$5,FALSE)*0.0000011023*$M42*$N42*0.82),($H42*VLOOKUP($F42,'VESSEL FACTORS'!$A$2:$O$5,AF$5,FALSE)*0.0000011023*$M42*$N42*1)),IF($G42&lt;21,($H42*VLOOKUP($F42,'VESSEL FACTORS'!$A$2:$O$5,AF$5,FALSE)*0.0000011023*$M42*$N42*VLOOKUP($G42,'VESSEL FACTORS'!$A$16:$L$36,AF$5,FALSE)),($H42*VLOOKUP($F42,'VESSEL FACTORS'!$A$3:$O$5,AF$5,FALSE)*0.0000011023*$M42*$N42*($G42/100))))))))</f>
        <v>Enter vessel info</v>
      </c>
      <c r="AG42" s="76" t="str">
        <f>IF(OR($D42=" ",$E42=" ",$F42=" "),"Enter vessel info",IF(T($H42)&lt;&gt;"","Enter Activity",IF(OR($M42=0,$N42=0),"Enter Run Time",IF((VLOOKUP($F42,'VESSEL FACTORS'!$A$3:$O$5,AG$5,FALSE))="N/A","--",IF($G42=" ",IF(ISERROR(SEARCH("Aux",$E42,1)),($H42*VLOOKUP($F42,'VESSEL FACTORS'!$A$2:$O$5,AG$5,FALSE)*0.0000011023*$M42*$N42*0.82),($H42*VLOOKUP($F42,'VESSEL FACTORS'!$A$2:$O$5,AG$5,FALSE)*0.0000011023*$M42*$N42*1)),IF($G42&lt;21,($H42*VLOOKUP($F42,'VESSEL FACTORS'!$A$2:$O$5,AG$5,FALSE)*0.0000011023*$M42*$N42*VLOOKUP($G42,'VESSEL FACTORS'!$A$16:$L$36,AG$5,FALSE)),($H42*VLOOKUP($F42,'VESSEL FACTORS'!$A$3:$O$5,AG$5,FALSE)*0.0000011023*$M42*$N42*($G42/100))))))))</f>
        <v>Enter vessel info</v>
      </c>
      <c r="AH42" s="76" t="str">
        <f>IF(OR($D42=" ",$E42=" ",$F42=" "),"Enter vessel info",IF(T($H42)&lt;&gt;"","Enter Activity",IF(OR($M42=0,$N42=0),"Enter Run Time",IF((VLOOKUP($F42,'VESSEL FACTORS'!$A$3:$O$5,AH$5,FALSE))="N/A","--",IF($G42=" ",IF(ISERROR(SEARCH("Aux",$E42,1)),($H42*VLOOKUP($F42,'VESSEL FACTORS'!$A$2:$O$5,AH$5,FALSE)*0.0000011023*$M42*$N42*0.82),($H42*VLOOKUP($F42,'VESSEL FACTORS'!$A$2:$O$5,AH$5,FALSE)*0.0000011023*$M42*$N42*1)),IF($G42&lt;21,($H42*VLOOKUP($F42,'VESSEL FACTORS'!$A$2:$O$5,AH$5,FALSE)*0.0000011023*$M42*$N42*VLOOKUP($G42,'VESSEL FACTORS'!$A$16:$L$36,AH$5,FALSE)),($H42*VLOOKUP($F42,'VESSEL FACTORS'!$A$3:$O$5,AH$5,FALSE)*0.0000011023*$M42*$N42*($G42/100))))))))</f>
        <v>Enter vessel info</v>
      </c>
      <c r="AI42" s="76" t="str">
        <f>IF(OR($D42=" ",$E42=" ",$F42=" "),"Enter vessel info",IF(T($H42)&lt;&gt;"","Enter Activity",IF(OR($M42=0,$N42=0),"Enter Run Time",IF((VLOOKUP($F42,'VESSEL FACTORS'!$A$3:$O$5,AI$5,FALSE))="N/A","--",IF($G42=" ",IF(ISERROR(SEARCH("Aux",$E42,1)),($H42*VLOOKUP($F42,'VESSEL FACTORS'!$A$2:$O$5,AI$5,FALSE)*0.0000011023*$M42*$N42*0.82),($H42*VLOOKUP($F42,'VESSEL FACTORS'!$A$2:$O$5,AI$5,FALSE)*0.0000011023*$M42*$N42*1)),IF($G42&lt;21,($H42*VLOOKUP($F42,'VESSEL FACTORS'!$A$2:$O$5,AI$5,FALSE)*0.0000011023*$M42*$N42*VLOOKUP($G42,'VESSEL FACTORS'!$A$16:$L$36,AI$5,FALSE)),($H42*VLOOKUP($F42,'VESSEL FACTORS'!$A$3:$O$5,AI$5,FALSE)*0.0000011023*$M42*$N42*($G42/100))))))))</f>
        <v>Enter vessel info</v>
      </c>
      <c r="AJ42" s="76" t="str">
        <f>IF(OR($D42=" ",$E42=" ",$F42=" "),"Enter vessel info",IF(T($H42)&lt;&gt;"","Enter Activity",IF(OR($M42=0,$N42=0),"Enter Run Time",IF((VLOOKUP($F42,'VESSEL FACTORS'!$A$3:$O$5,AJ$5,FALSE))="N/A","--",IF($G42=" ",IF(ISERROR(SEARCH("Aux",$E42,1)),($H42*VLOOKUP($F42,'VESSEL FACTORS'!$A$2:$O$5,AJ$5,FALSE)*0.0000011023*$M42*$N42*0.82),($H42*VLOOKUP($F42,'VESSEL FACTORS'!$A$2:$O$5,AJ$5,FALSE)*0.0000011023*$M42*$N42*1)),IF($G42&lt;21,($H42*VLOOKUP($F42,'VESSEL FACTORS'!$A$2:$O$5,AJ$5,FALSE)*0.0000011023*$M42*$N42*VLOOKUP($G42,'VESSEL FACTORS'!$A$16:$L$36,AJ$5,FALSE)),($H42*VLOOKUP($F42,'VESSEL FACTORS'!$A$3:$O$5,AJ$5,FALSE)*0.0000011023*$M42*$N42*($G42/100))))))))</f>
        <v>Enter vessel info</v>
      </c>
      <c r="AK42" s="76" t="str">
        <f>IF(OR($D42=" ",$E42=" ",$F42=" "),"Enter vessel info",IF(T($H42)&lt;&gt;"","Enter Activity",IF(OR($M42=0,$N42=0),"Enter Run Time",IF((VLOOKUP($F42,'VESSEL FACTORS'!$A$3:$O$5,AK$5,FALSE))="N/A","--",IF($G42=" ",IF(ISERROR(SEARCH("Aux",$E42,1)),($H42*VLOOKUP($F42,'VESSEL FACTORS'!$A$2:$O$5,AK$5,FALSE)*0.0000011023*$M42*$N42*0.82),($H42*VLOOKUP($F42,'VESSEL FACTORS'!$A$2:$O$5,AK$5,FALSE)*0.0000011023*$M42*$N42*1)),IF($G42&lt;21,($H42*VLOOKUP($F42,'VESSEL FACTORS'!$A$2:$O$5,AK$5,FALSE)*0.0000011023*$M42*$N42*VLOOKUP($G42,'VESSEL FACTORS'!$A$16:$L$36,AK$5,FALSE)),($H42*VLOOKUP($F42,'VESSEL FACTORS'!$A$3:$O$5,AK$5,FALSE)*0.0000011023*$M42*$N42*($G42/100))))))))</f>
        <v>Enter vessel info</v>
      </c>
      <c r="AL42" s="67" t="str">
        <f>IF(OR($D42=" ",$E42=" ",$F42=" "),"Enter vessel info",IF(T($H42)&lt;&gt;"","Enter Activity",IF(OR($M42=0,$N42=0),"Enter Run Time",IF((VLOOKUP($F42,'VESSEL FACTORS'!$A$3:$O$5,AL$5,FALSE))="N/A","--",IF($G42=" ",IF(ISERROR(SEARCH("Aux",$E42,1)),($H42*VLOOKUP($F42,'VESSEL FACTORS'!$A$2:$O$5,AL$5,FALSE)*0.0000011023*$M42*$N42*0.82),($H42*VLOOKUP($F42,'VESSEL FACTORS'!$A$2:$O$5,AL$5,FALSE)*0.0000011023*$M42*$N42*1)),IF($G42&lt;21,($H42*VLOOKUP($F42,'VESSEL FACTORS'!$A$2:$O$5,AL$5,FALSE)*0.0000011023*$M42*$N42*VLOOKUP($G42,'VESSEL FACTORS'!$A$16:$L$36,AL$5,FALSE)),($H42*VLOOKUP($F42,'VESSEL FACTORS'!$A$3:$O$5,AL$5,FALSE)*0.0000011023*$M42*$N42*($G42/100))))))))</f>
        <v>Enter vessel info</v>
      </c>
      <c r="AM42" s="73"/>
      <c r="AO42" s="74">
        <f>MONTH(EMISSIONS_1!P42)-MONTH(EMISSIONS_1!O42)+1</f>
        <v>1</v>
      </c>
      <c r="AP42" s="335">
        <f t="shared" si="55"/>
        <v>0</v>
      </c>
      <c r="AQ42" s="336">
        <f t="shared" si="55"/>
        <v>0</v>
      </c>
      <c r="AR42" s="336">
        <f t="shared" si="55"/>
        <v>0</v>
      </c>
      <c r="AS42" s="336">
        <f t="shared" si="55"/>
        <v>0</v>
      </c>
      <c r="AT42" s="336">
        <f t="shared" si="55"/>
        <v>0</v>
      </c>
      <c r="AU42" s="336">
        <f t="shared" si="55"/>
        <v>0</v>
      </c>
      <c r="AV42" s="336">
        <f t="shared" si="55"/>
        <v>0</v>
      </c>
      <c r="AW42" s="336">
        <f t="shared" si="55"/>
        <v>0</v>
      </c>
      <c r="AX42" s="336">
        <f t="shared" si="55"/>
        <v>0</v>
      </c>
      <c r="AY42" s="336">
        <f t="shared" si="55"/>
        <v>0</v>
      </c>
      <c r="AZ42" s="336">
        <f t="shared" si="55"/>
        <v>0</v>
      </c>
      <c r="BA42" s="337">
        <f t="shared" si="55"/>
        <v>0</v>
      </c>
      <c r="BB42" s="335">
        <f t="shared" si="45"/>
        <v>0</v>
      </c>
      <c r="BC42" s="336">
        <f t="shared" si="45"/>
        <v>0</v>
      </c>
      <c r="BD42" s="336">
        <f t="shared" si="45"/>
        <v>0</v>
      </c>
      <c r="BE42" s="336">
        <f t="shared" si="45"/>
        <v>0</v>
      </c>
      <c r="BF42" s="336">
        <f t="shared" si="45"/>
        <v>0</v>
      </c>
      <c r="BG42" s="336">
        <f t="shared" si="45"/>
        <v>0</v>
      </c>
      <c r="BH42" s="336">
        <f t="shared" si="45"/>
        <v>0</v>
      </c>
      <c r="BI42" s="336">
        <f t="shared" si="45"/>
        <v>0</v>
      </c>
      <c r="BJ42" s="336">
        <f t="shared" si="45"/>
        <v>0</v>
      </c>
      <c r="BK42" s="336">
        <f t="shared" si="45"/>
        <v>0</v>
      </c>
      <c r="BL42" s="336">
        <f t="shared" si="45"/>
        <v>0</v>
      </c>
      <c r="BM42" s="337">
        <f t="shared" si="45"/>
        <v>0</v>
      </c>
      <c r="BN42" s="335">
        <f t="shared" si="46"/>
        <v>0</v>
      </c>
      <c r="BO42" s="336">
        <f t="shared" si="46"/>
        <v>0</v>
      </c>
      <c r="BP42" s="336">
        <f t="shared" si="46"/>
        <v>0</v>
      </c>
      <c r="BQ42" s="336">
        <f t="shared" si="46"/>
        <v>0</v>
      </c>
      <c r="BR42" s="336">
        <f t="shared" si="46"/>
        <v>0</v>
      </c>
      <c r="BS42" s="336">
        <f t="shared" si="46"/>
        <v>0</v>
      </c>
      <c r="BT42" s="336">
        <f t="shared" si="46"/>
        <v>0</v>
      </c>
      <c r="BU42" s="336">
        <f t="shared" si="46"/>
        <v>0</v>
      </c>
      <c r="BV42" s="336">
        <f t="shared" si="46"/>
        <v>0</v>
      </c>
      <c r="BW42" s="336">
        <f t="shared" si="46"/>
        <v>0</v>
      </c>
      <c r="BX42" s="336">
        <f t="shared" si="46"/>
        <v>0</v>
      </c>
      <c r="BY42" s="337">
        <f t="shared" si="46"/>
        <v>0</v>
      </c>
      <c r="BZ42" s="335">
        <f t="shared" si="47"/>
        <v>0</v>
      </c>
      <c r="CA42" s="336">
        <f t="shared" si="47"/>
        <v>0</v>
      </c>
      <c r="CB42" s="336">
        <f t="shared" si="47"/>
        <v>0</v>
      </c>
      <c r="CC42" s="336">
        <f t="shared" si="47"/>
        <v>0</v>
      </c>
      <c r="CD42" s="336">
        <f t="shared" si="47"/>
        <v>0</v>
      </c>
      <c r="CE42" s="336">
        <f t="shared" si="47"/>
        <v>0</v>
      </c>
      <c r="CF42" s="336">
        <f t="shared" si="47"/>
        <v>0</v>
      </c>
      <c r="CG42" s="336">
        <f t="shared" si="47"/>
        <v>0</v>
      </c>
      <c r="CH42" s="336">
        <f t="shared" si="47"/>
        <v>0</v>
      </c>
      <c r="CI42" s="336">
        <f t="shared" si="47"/>
        <v>0</v>
      </c>
      <c r="CJ42" s="336">
        <f t="shared" si="47"/>
        <v>0</v>
      </c>
      <c r="CK42" s="337">
        <f t="shared" si="47"/>
        <v>0</v>
      </c>
      <c r="CL42" s="335">
        <f t="shared" si="48"/>
        <v>0</v>
      </c>
      <c r="CM42" s="336">
        <f t="shared" si="48"/>
        <v>0</v>
      </c>
      <c r="CN42" s="336">
        <f t="shared" si="48"/>
        <v>0</v>
      </c>
      <c r="CO42" s="336">
        <f t="shared" si="48"/>
        <v>0</v>
      </c>
      <c r="CP42" s="336">
        <f t="shared" si="48"/>
        <v>0</v>
      </c>
      <c r="CQ42" s="336">
        <f t="shared" si="48"/>
        <v>0</v>
      </c>
      <c r="CR42" s="336">
        <f t="shared" si="48"/>
        <v>0</v>
      </c>
      <c r="CS42" s="336">
        <f t="shared" si="48"/>
        <v>0</v>
      </c>
      <c r="CT42" s="336">
        <f t="shared" si="48"/>
        <v>0</v>
      </c>
      <c r="CU42" s="336">
        <f t="shared" si="48"/>
        <v>0</v>
      </c>
      <c r="CV42" s="336">
        <f t="shared" si="48"/>
        <v>0</v>
      </c>
      <c r="CW42" s="337">
        <f t="shared" si="48"/>
        <v>0</v>
      </c>
      <c r="CX42" s="335">
        <f t="shared" si="49"/>
        <v>0</v>
      </c>
      <c r="CY42" s="336">
        <f t="shared" si="49"/>
        <v>0</v>
      </c>
      <c r="CZ42" s="336">
        <f t="shared" si="49"/>
        <v>0</v>
      </c>
      <c r="DA42" s="336">
        <f t="shared" si="49"/>
        <v>0</v>
      </c>
      <c r="DB42" s="336">
        <f t="shared" si="49"/>
        <v>0</v>
      </c>
      <c r="DC42" s="336">
        <f t="shared" si="49"/>
        <v>0</v>
      </c>
      <c r="DD42" s="336">
        <f t="shared" si="49"/>
        <v>0</v>
      </c>
      <c r="DE42" s="336">
        <f t="shared" si="49"/>
        <v>0</v>
      </c>
      <c r="DF42" s="336">
        <f t="shared" si="49"/>
        <v>0</v>
      </c>
      <c r="DG42" s="336">
        <f t="shared" si="49"/>
        <v>0</v>
      </c>
      <c r="DH42" s="336">
        <f t="shared" si="49"/>
        <v>0</v>
      </c>
      <c r="DI42" s="337">
        <f t="shared" si="49"/>
        <v>0</v>
      </c>
      <c r="DJ42" s="335">
        <f t="shared" si="50"/>
        <v>0</v>
      </c>
      <c r="DK42" s="336">
        <f t="shared" si="50"/>
        <v>0</v>
      </c>
      <c r="DL42" s="336">
        <f t="shared" si="50"/>
        <v>0</v>
      </c>
      <c r="DM42" s="336">
        <f t="shared" si="50"/>
        <v>0</v>
      </c>
      <c r="DN42" s="336">
        <f t="shared" si="50"/>
        <v>0</v>
      </c>
      <c r="DO42" s="336">
        <f t="shared" si="50"/>
        <v>0</v>
      </c>
      <c r="DP42" s="336">
        <f t="shared" si="50"/>
        <v>0</v>
      </c>
      <c r="DQ42" s="336">
        <f t="shared" si="50"/>
        <v>0</v>
      </c>
      <c r="DR42" s="336">
        <f t="shared" si="50"/>
        <v>0</v>
      </c>
      <c r="DS42" s="336">
        <f t="shared" si="50"/>
        <v>0</v>
      </c>
      <c r="DT42" s="336">
        <f t="shared" si="50"/>
        <v>0</v>
      </c>
      <c r="DU42" s="337">
        <f t="shared" si="50"/>
        <v>0</v>
      </c>
      <c r="DV42" s="335">
        <f t="shared" si="51"/>
        <v>0</v>
      </c>
      <c r="DW42" s="336">
        <f t="shared" si="51"/>
        <v>0</v>
      </c>
      <c r="DX42" s="336">
        <f t="shared" si="51"/>
        <v>0</v>
      </c>
      <c r="DY42" s="336">
        <f t="shared" si="51"/>
        <v>0</v>
      </c>
      <c r="DZ42" s="336">
        <f t="shared" si="51"/>
        <v>0</v>
      </c>
      <c r="EA42" s="336">
        <f t="shared" si="51"/>
        <v>0</v>
      </c>
      <c r="EB42" s="336">
        <f t="shared" si="51"/>
        <v>0</v>
      </c>
      <c r="EC42" s="336">
        <f t="shared" si="51"/>
        <v>0</v>
      </c>
      <c r="ED42" s="336">
        <f t="shared" si="51"/>
        <v>0</v>
      </c>
      <c r="EE42" s="336">
        <f t="shared" si="51"/>
        <v>0</v>
      </c>
      <c r="EF42" s="336">
        <f t="shared" si="51"/>
        <v>0</v>
      </c>
      <c r="EG42" s="337">
        <f t="shared" si="51"/>
        <v>0</v>
      </c>
      <c r="EH42" s="335">
        <f t="shared" si="52"/>
        <v>0</v>
      </c>
      <c r="EI42" s="336">
        <f t="shared" si="52"/>
        <v>0</v>
      </c>
      <c r="EJ42" s="336">
        <f t="shared" si="52"/>
        <v>0</v>
      </c>
      <c r="EK42" s="336">
        <f t="shared" si="52"/>
        <v>0</v>
      </c>
      <c r="EL42" s="336">
        <f t="shared" si="52"/>
        <v>0</v>
      </c>
      <c r="EM42" s="336">
        <f t="shared" si="52"/>
        <v>0</v>
      </c>
      <c r="EN42" s="336">
        <f t="shared" si="52"/>
        <v>0</v>
      </c>
      <c r="EO42" s="336">
        <f t="shared" si="52"/>
        <v>0</v>
      </c>
      <c r="EP42" s="336">
        <f t="shared" si="52"/>
        <v>0</v>
      </c>
      <c r="EQ42" s="336">
        <f t="shared" si="52"/>
        <v>0</v>
      </c>
      <c r="ER42" s="336">
        <f t="shared" si="52"/>
        <v>0</v>
      </c>
      <c r="ES42" s="337">
        <f t="shared" si="52"/>
        <v>0</v>
      </c>
      <c r="ET42" s="335">
        <f t="shared" si="53"/>
        <v>0</v>
      </c>
      <c r="EU42" s="336">
        <f t="shared" si="53"/>
        <v>0</v>
      </c>
      <c r="EV42" s="336">
        <f t="shared" si="53"/>
        <v>0</v>
      </c>
      <c r="EW42" s="336">
        <f t="shared" si="53"/>
        <v>0</v>
      </c>
      <c r="EX42" s="336">
        <f t="shared" si="53"/>
        <v>0</v>
      </c>
      <c r="EY42" s="336">
        <f t="shared" si="53"/>
        <v>0</v>
      </c>
      <c r="EZ42" s="336">
        <f t="shared" si="53"/>
        <v>0</v>
      </c>
      <c r="FA42" s="336">
        <f t="shared" si="53"/>
        <v>0</v>
      </c>
      <c r="FB42" s="336">
        <f t="shared" si="53"/>
        <v>0</v>
      </c>
      <c r="FC42" s="336">
        <f t="shared" si="53"/>
        <v>0</v>
      </c>
      <c r="FD42" s="336">
        <f t="shared" si="53"/>
        <v>0</v>
      </c>
      <c r="FE42" s="337">
        <f t="shared" si="53"/>
        <v>0</v>
      </c>
      <c r="FF42" s="335">
        <f t="shared" si="54"/>
        <v>0</v>
      </c>
      <c r="FG42" s="336">
        <f t="shared" si="54"/>
        <v>0</v>
      </c>
      <c r="FH42" s="336">
        <f t="shared" si="54"/>
        <v>0</v>
      </c>
      <c r="FI42" s="336">
        <f t="shared" si="54"/>
        <v>0</v>
      </c>
      <c r="FJ42" s="336">
        <f t="shared" si="54"/>
        <v>0</v>
      </c>
      <c r="FK42" s="336">
        <f t="shared" si="54"/>
        <v>0</v>
      </c>
      <c r="FL42" s="336">
        <f t="shared" si="54"/>
        <v>0</v>
      </c>
      <c r="FM42" s="336">
        <f t="shared" si="54"/>
        <v>0</v>
      </c>
      <c r="FN42" s="336">
        <f t="shared" si="54"/>
        <v>0</v>
      </c>
      <c r="FO42" s="336">
        <f t="shared" si="54"/>
        <v>0</v>
      </c>
      <c r="FP42" s="336">
        <f t="shared" si="54"/>
        <v>0</v>
      </c>
      <c r="FQ42" s="337">
        <f t="shared" si="54"/>
        <v>0</v>
      </c>
    </row>
    <row r="43" spans="1:173" ht="12.75" customHeight="1" x14ac:dyDescent="0.2">
      <c r="A43" s="74" t="str">
        <f t="shared" si="21"/>
        <v xml:space="preserve"> - </v>
      </c>
      <c r="B43" s="112"/>
      <c r="C43" s="171" t="s">
        <v>305</v>
      </c>
      <c r="D43" s="366" t="str">
        <f>IF(ISBLANK(EMISSIONS_4!D43), " ", EMISSIONS_4!D43)</f>
        <v xml:space="preserve"> </v>
      </c>
      <c r="E43" s="366" t="str">
        <f>IF(ISBLANK(EMISSIONS_4!E43), " ", EMISSIONS_4!E43)</f>
        <v xml:space="preserve"> </v>
      </c>
      <c r="F43" s="366" t="str">
        <f>IF(ISBLANK(EMISSIONS_4!F43), " ", EMISSIONS_4!F43)</f>
        <v xml:space="preserve"> </v>
      </c>
      <c r="G43" s="367"/>
      <c r="H43" s="368"/>
      <c r="I43" s="33" t="s">
        <v>299</v>
      </c>
      <c r="J43" s="367"/>
      <c r="K43" s="33">
        <f t="shared" si="35"/>
        <v>1</v>
      </c>
      <c r="L43" s="33">
        <f t="shared" si="23"/>
        <v>0</v>
      </c>
      <c r="M43" s="367">
        <v>0</v>
      </c>
      <c r="N43" s="373">
        <v>0</v>
      </c>
      <c r="O43" s="303"/>
      <c r="P43" s="301"/>
      <c r="Q43" s="73" t="str">
        <f t="shared" si="36"/>
        <v>Enter vessel info</v>
      </c>
      <c r="R43" s="79" t="str">
        <f t="shared" si="37"/>
        <v>Enter vessel info</v>
      </c>
      <c r="S43" s="79" t="str">
        <f t="shared" si="38"/>
        <v>Enter vessel info</v>
      </c>
      <c r="T43" s="79" t="str">
        <f t="shared" si="39"/>
        <v>Enter vessel info</v>
      </c>
      <c r="U43" s="79" t="str">
        <f t="shared" si="40"/>
        <v>Enter vessel info</v>
      </c>
      <c r="V43" s="79" t="str">
        <f t="shared" si="41"/>
        <v>Enter vessel info</v>
      </c>
      <c r="W43" s="79" t="str">
        <f t="shared" si="42"/>
        <v>Enter vessel info</v>
      </c>
      <c r="X43" s="79" t="str">
        <f t="shared" si="43"/>
        <v>Enter vessel info</v>
      </c>
      <c r="Y43" s="78" t="s">
        <v>115</v>
      </c>
      <c r="Z43" s="79" t="s">
        <v>115</v>
      </c>
      <c r="AA43" s="82" t="s">
        <v>115</v>
      </c>
      <c r="AB43" s="76" t="str">
        <f>IF(OR($D43=" ",$E43=" ",$F43=" "),"Enter vessel info",IF(T($H43)&lt;&gt;"","Enter Activity",IF(OR($M43=0,$N43=0),"Enter Run Time",IF((VLOOKUP($F43,'VESSEL FACTORS'!$A$3:$O$5,AB$5,FALSE))="N/A","--",IF($G43=" ",IF(ISERROR(SEARCH("Aux",$E43,1)),($H43*VLOOKUP($F43,'VESSEL FACTORS'!$A$2:$O$5,AB$5,FALSE)*0.0000011023*$M43*$N43*0.82),($H43*VLOOKUP($F43,'VESSEL FACTORS'!$A$2:$O$5,AB$5,FALSE)*0.0000011023*$M43*$N43*1)),IF($G43&lt;21,($H43*VLOOKUP($F43,'VESSEL FACTORS'!$A$2:$O$5,AB$5,FALSE)*0.0000011023*$M43*$N43*VLOOKUP($G43,'VESSEL FACTORS'!$A$16:$L$36,AB$5,FALSE)),($H43*VLOOKUP($F43,'VESSEL FACTORS'!$A$3:$O$5,AB$5,FALSE)*0.0000011023*$M43*$N43*($G43/100))))))))</f>
        <v>Enter vessel info</v>
      </c>
      <c r="AC43" s="76" t="str">
        <f>IF(OR($D43=" ",$E43=" ",$F43=" "),"Enter vessel info",IF(T($H43)&lt;&gt;"","Enter Activity",IF(OR($M43=0,$N43=0),"Enter Run Time",IF((VLOOKUP($F43,'VESSEL FACTORS'!$A$3:$O$5,AC$5,FALSE))="N/A","--",IF($G43=" ",IF(ISERROR(SEARCH("Aux",$E43,1)),($H43*VLOOKUP($F43,'VESSEL FACTORS'!$A$2:$O$5,AC$5,FALSE)*0.0000011023*$M43*$N43*0.82),($H43*VLOOKUP($F43,'VESSEL FACTORS'!$A$2:$O$5,AC$5,FALSE)*0.0000011023*$M43*$N43*1)),IF($G43&lt;21,($H43*VLOOKUP($F43,'VESSEL FACTORS'!$A$2:$O$5,AC$5,FALSE)*0.0000011023*$M43*$N43*VLOOKUP($G43,'VESSEL FACTORS'!$A$16:$L$36,AC$5,FALSE)),($H43*VLOOKUP($F43,'VESSEL FACTORS'!$A$3:$O$5,AC$5,FALSE)*0.0000011023*$M43*$N43*($G43/100))))))))</f>
        <v>Enter vessel info</v>
      </c>
      <c r="AD43" s="76" t="str">
        <f>IF(OR($D43=" ",$E43=" ",$F43=" "),"Enter vessel info",IF(T($H43)&lt;&gt;"","Enter Activity",IF(OR($M43=0,$N43=0),"Enter Run Time",IF((VLOOKUP($F43,'VESSEL FACTORS'!$A$3:$O$5,AD$5,FALSE))="N/A","--",IF($G43=" ",IF(ISERROR(SEARCH("Aux",$E43,1)),($H43*VLOOKUP($F43,'VESSEL FACTORS'!$A$2:$O$5,AD$5,FALSE)*0.0000011023*$M43*$N43*0.82),($H43*VLOOKUP($F43,'VESSEL FACTORS'!$A$2:$O$5,AD$5,FALSE)*0.0000011023*$M43*$N43*1)),IF($G43&lt;21,($H43*VLOOKUP($F43,'VESSEL FACTORS'!$A$2:$O$5,AD$5,FALSE)*0.0000011023*$M43*$N43*VLOOKUP($G43,'VESSEL FACTORS'!$A$16:$L$36,AD$5,FALSE)),($H43*VLOOKUP($F43,'VESSEL FACTORS'!$A$3:$O$5,AD$5,FALSE)*0.0000011023*$M43*$N43*($G43/100))))))))</f>
        <v>Enter vessel info</v>
      </c>
      <c r="AE43" s="76" t="str">
        <f>IF(OR($D43=" ",$E43=" ",$F43=" "),"Enter vessel info",IF(T($H43)&lt;&gt;"","Enter Activity",IF(OR($M43=0,$N43=0),"Enter Run Time",IF((VLOOKUP($F43,'VESSEL FACTORS'!$A$3:$O$5,AE$5,FALSE))="N/A","--",IF($G43=" ",IF(ISERROR(SEARCH("Aux",$E43,1)),($H43*VLOOKUP($F43,'VESSEL FACTORS'!$A$2:$O$5,AE$5,FALSE)*0.0000011023*$M43*$N43*0.82),($H43*VLOOKUP($F43,'VESSEL FACTORS'!$A$2:$O$5,AE$5,FALSE)*0.0000011023*$M43*$N43*1)),IF($G43&lt;21,($H43*VLOOKUP($F43,'VESSEL FACTORS'!$A$2:$O$5,AE$5,FALSE)*0.0000011023*$M43*$N43*VLOOKUP($G43,'VESSEL FACTORS'!$A$16:$L$36,AE$5,FALSE)),($H43*VLOOKUP($F43,'VESSEL FACTORS'!$A$3:$O$5,AE$5,FALSE)*0.0000011023*$M43*$N43*($G43/100))))))))</f>
        <v>Enter vessel info</v>
      </c>
      <c r="AF43" s="76" t="str">
        <f>IF(OR($D43=" ",$E43=" ",$F43=" "),"Enter vessel info",IF(T($H43)&lt;&gt;"","Enter Activity",IF(OR($M43=0,$N43=0),"Enter Run Time",IF((VLOOKUP($F43,'VESSEL FACTORS'!$A$3:$O$5,AF$5,FALSE))="N/A","--",IF($G43=" ",IF(ISERROR(SEARCH("Aux",$E43,1)),($H43*VLOOKUP($F43,'VESSEL FACTORS'!$A$2:$O$5,AF$5,FALSE)*0.0000011023*$M43*$N43*0.82),($H43*VLOOKUP($F43,'VESSEL FACTORS'!$A$2:$O$5,AF$5,FALSE)*0.0000011023*$M43*$N43*1)),IF($G43&lt;21,($H43*VLOOKUP($F43,'VESSEL FACTORS'!$A$2:$O$5,AF$5,FALSE)*0.0000011023*$M43*$N43*VLOOKUP($G43,'VESSEL FACTORS'!$A$16:$L$36,AF$5,FALSE)),($H43*VLOOKUP($F43,'VESSEL FACTORS'!$A$3:$O$5,AF$5,FALSE)*0.0000011023*$M43*$N43*($G43/100))))))))</f>
        <v>Enter vessel info</v>
      </c>
      <c r="AG43" s="76" t="str">
        <f>IF(OR($D43=" ",$E43=" ",$F43=" "),"Enter vessel info",IF(T($H43)&lt;&gt;"","Enter Activity",IF(OR($M43=0,$N43=0),"Enter Run Time",IF((VLOOKUP($F43,'VESSEL FACTORS'!$A$3:$O$5,AG$5,FALSE))="N/A","--",IF($G43=" ",IF(ISERROR(SEARCH("Aux",$E43,1)),($H43*VLOOKUP($F43,'VESSEL FACTORS'!$A$2:$O$5,AG$5,FALSE)*0.0000011023*$M43*$N43*0.82),($H43*VLOOKUP($F43,'VESSEL FACTORS'!$A$2:$O$5,AG$5,FALSE)*0.0000011023*$M43*$N43*1)),IF($G43&lt;21,($H43*VLOOKUP($F43,'VESSEL FACTORS'!$A$2:$O$5,AG$5,FALSE)*0.0000011023*$M43*$N43*VLOOKUP($G43,'VESSEL FACTORS'!$A$16:$L$36,AG$5,FALSE)),($H43*VLOOKUP($F43,'VESSEL FACTORS'!$A$3:$O$5,AG$5,FALSE)*0.0000011023*$M43*$N43*($G43/100))))))))</f>
        <v>Enter vessel info</v>
      </c>
      <c r="AH43" s="76" t="str">
        <f>IF(OR($D43=" ",$E43=" ",$F43=" "),"Enter vessel info",IF(T($H43)&lt;&gt;"","Enter Activity",IF(OR($M43=0,$N43=0),"Enter Run Time",IF((VLOOKUP($F43,'VESSEL FACTORS'!$A$3:$O$5,AH$5,FALSE))="N/A","--",IF($G43=" ",IF(ISERROR(SEARCH("Aux",$E43,1)),($H43*VLOOKUP($F43,'VESSEL FACTORS'!$A$2:$O$5,AH$5,FALSE)*0.0000011023*$M43*$N43*0.82),($H43*VLOOKUP($F43,'VESSEL FACTORS'!$A$2:$O$5,AH$5,FALSE)*0.0000011023*$M43*$N43*1)),IF($G43&lt;21,($H43*VLOOKUP($F43,'VESSEL FACTORS'!$A$2:$O$5,AH$5,FALSE)*0.0000011023*$M43*$N43*VLOOKUP($G43,'VESSEL FACTORS'!$A$16:$L$36,AH$5,FALSE)),($H43*VLOOKUP($F43,'VESSEL FACTORS'!$A$3:$O$5,AH$5,FALSE)*0.0000011023*$M43*$N43*($G43/100))))))))</f>
        <v>Enter vessel info</v>
      </c>
      <c r="AI43" s="76" t="str">
        <f>IF(OR($D43=" ",$E43=" ",$F43=" "),"Enter vessel info",IF(T($H43)&lt;&gt;"","Enter Activity",IF(OR($M43=0,$N43=0),"Enter Run Time",IF((VLOOKUP($F43,'VESSEL FACTORS'!$A$3:$O$5,AI$5,FALSE))="N/A","--",IF($G43=" ",IF(ISERROR(SEARCH("Aux",$E43,1)),($H43*VLOOKUP($F43,'VESSEL FACTORS'!$A$2:$O$5,AI$5,FALSE)*0.0000011023*$M43*$N43*0.82),($H43*VLOOKUP($F43,'VESSEL FACTORS'!$A$2:$O$5,AI$5,FALSE)*0.0000011023*$M43*$N43*1)),IF($G43&lt;21,($H43*VLOOKUP($F43,'VESSEL FACTORS'!$A$2:$O$5,AI$5,FALSE)*0.0000011023*$M43*$N43*VLOOKUP($G43,'VESSEL FACTORS'!$A$16:$L$36,AI$5,FALSE)),($H43*VLOOKUP($F43,'VESSEL FACTORS'!$A$3:$O$5,AI$5,FALSE)*0.0000011023*$M43*$N43*($G43/100))))))))</f>
        <v>Enter vessel info</v>
      </c>
      <c r="AJ43" s="76" t="str">
        <f>IF(OR($D43=" ",$E43=" ",$F43=" "),"Enter vessel info",IF(T($H43)&lt;&gt;"","Enter Activity",IF(OR($M43=0,$N43=0),"Enter Run Time",IF((VLOOKUP($F43,'VESSEL FACTORS'!$A$3:$O$5,AJ$5,FALSE))="N/A","--",IF($G43=" ",IF(ISERROR(SEARCH("Aux",$E43,1)),($H43*VLOOKUP($F43,'VESSEL FACTORS'!$A$2:$O$5,AJ$5,FALSE)*0.0000011023*$M43*$N43*0.82),($H43*VLOOKUP($F43,'VESSEL FACTORS'!$A$2:$O$5,AJ$5,FALSE)*0.0000011023*$M43*$N43*1)),IF($G43&lt;21,($H43*VLOOKUP($F43,'VESSEL FACTORS'!$A$2:$O$5,AJ$5,FALSE)*0.0000011023*$M43*$N43*VLOOKUP($G43,'VESSEL FACTORS'!$A$16:$L$36,AJ$5,FALSE)),($H43*VLOOKUP($F43,'VESSEL FACTORS'!$A$3:$O$5,AJ$5,FALSE)*0.0000011023*$M43*$N43*($G43/100))))))))</f>
        <v>Enter vessel info</v>
      </c>
      <c r="AK43" s="76" t="str">
        <f>IF(OR($D43=" ",$E43=" ",$F43=" "),"Enter vessel info",IF(T($H43)&lt;&gt;"","Enter Activity",IF(OR($M43=0,$N43=0),"Enter Run Time",IF((VLOOKUP($F43,'VESSEL FACTORS'!$A$3:$O$5,AK$5,FALSE))="N/A","--",IF($G43=" ",IF(ISERROR(SEARCH("Aux",$E43,1)),($H43*VLOOKUP($F43,'VESSEL FACTORS'!$A$2:$O$5,AK$5,FALSE)*0.0000011023*$M43*$N43*0.82),($H43*VLOOKUP($F43,'VESSEL FACTORS'!$A$2:$O$5,AK$5,FALSE)*0.0000011023*$M43*$N43*1)),IF($G43&lt;21,($H43*VLOOKUP($F43,'VESSEL FACTORS'!$A$2:$O$5,AK$5,FALSE)*0.0000011023*$M43*$N43*VLOOKUP($G43,'VESSEL FACTORS'!$A$16:$L$36,AK$5,FALSE)),($H43*VLOOKUP($F43,'VESSEL FACTORS'!$A$3:$O$5,AK$5,FALSE)*0.0000011023*$M43*$N43*($G43/100))))))))</f>
        <v>Enter vessel info</v>
      </c>
      <c r="AL43" s="67" t="str">
        <f>IF(OR($D43=" ",$E43=" ",$F43=" "),"Enter vessel info",IF(T($H43)&lt;&gt;"","Enter Activity",IF(OR($M43=0,$N43=0),"Enter Run Time",IF((VLOOKUP($F43,'VESSEL FACTORS'!$A$3:$O$5,AL$5,FALSE))="N/A","--",IF($G43=" ",IF(ISERROR(SEARCH("Aux",$E43,1)),($H43*VLOOKUP($F43,'VESSEL FACTORS'!$A$2:$O$5,AL$5,FALSE)*0.0000011023*$M43*$N43*0.82),($H43*VLOOKUP($F43,'VESSEL FACTORS'!$A$2:$O$5,AL$5,FALSE)*0.0000011023*$M43*$N43*1)),IF($G43&lt;21,($H43*VLOOKUP($F43,'VESSEL FACTORS'!$A$2:$O$5,AL$5,FALSE)*0.0000011023*$M43*$N43*VLOOKUP($G43,'VESSEL FACTORS'!$A$16:$L$36,AL$5,FALSE)),($H43*VLOOKUP($F43,'VESSEL FACTORS'!$A$3:$O$5,AL$5,FALSE)*0.0000011023*$M43*$N43*($G43/100))))))))</f>
        <v>Enter vessel info</v>
      </c>
      <c r="AM43" s="73"/>
      <c r="AO43" s="74">
        <f>MONTH(EMISSIONS_1!P43)-MONTH(EMISSIONS_1!O43)+1</f>
        <v>1</v>
      </c>
      <c r="AP43" s="335">
        <f t="shared" si="55"/>
        <v>0</v>
      </c>
      <c r="AQ43" s="336">
        <f t="shared" si="55"/>
        <v>0</v>
      </c>
      <c r="AR43" s="336">
        <f t="shared" si="55"/>
        <v>0</v>
      </c>
      <c r="AS43" s="336">
        <f t="shared" si="55"/>
        <v>0</v>
      </c>
      <c r="AT43" s="336">
        <f t="shared" si="55"/>
        <v>0</v>
      </c>
      <c r="AU43" s="336">
        <f t="shared" si="55"/>
        <v>0</v>
      </c>
      <c r="AV43" s="336">
        <f t="shared" si="55"/>
        <v>0</v>
      </c>
      <c r="AW43" s="336">
        <f t="shared" si="55"/>
        <v>0</v>
      </c>
      <c r="AX43" s="336">
        <f t="shared" si="55"/>
        <v>0</v>
      </c>
      <c r="AY43" s="336">
        <f t="shared" si="55"/>
        <v>0</v>
      </c>
      <c r="AZ43" s="336">
        <f t="shared" si="55"/>
        <v>0</v>
      </c>
      <c r="BA43" s="337">
        <f t="shared" si="55"/>
        <v>0</v>
      </c>
      <c r="BB43" s="335">
        <f t="shared" si="45"/>
        <v>0</v>
      </c>
      <c r="BC43" s="336">
        <f t="shared" si="45"/>
        <v>0</v>
      </c>
      <c r="BD43" s="336">
        <f t="shared" si="45"/>
        <v>0</v>
      </c>
      <c r="BE43" s="336">
        <f t="shared" si="45"/>
        <v>0</v>
      </c>
      <c r="BF43" s="336">
        <f t="shared" si="45"/>
        <v>0</v>
      </c>
      <c r="BG43" s="336">
        <f t="shared" si="45"/>
        <v>0</v>
      </c>
      <c r="BH43" s="336">
        <f t="shared" si="45"/>
        <v>0</v>
      </c>
      <c r="BI43" s="336">
        <f t="shared" si="45"/>
        <v>0</v>
      </c>
      <c r="BJ43" s="336">
        <f t="shared" si="45"/>
        <v>0</v>
      </c>
      <c r="BK43" s="336">
        <f t="shared" si="45"/>
        <v>0</v>
      </c>
      <c r="BL43" s="336">
        <f t="shared" si="45"/>
        <v>0</v>
      </c>
      <c r="BM43" s="337">
        <f t="shared" si="45"/>
        <v>0</v>
      </c>
      <c r="BN43" s="335">
        <f t="shared" si="46"/>
        <v>0</v>
      </c>
      <c r="BO43" s="336">
        <f t="shared" si="46"/>
        <v>0</v>
      </c>
      <c r="BP43" s="336">
        <f t="shared" si="46"/>
        <v>0</v>
      </c>
      <c r="BQ43" s="336">
        <f t="shared" si="46"/>
        <v>0</v>
      </c>
      <c r="BR43" s="336">
        <f t="shared" si="46"/>
        <v>0</v>
      </c>
      <c r="BS43" s="336">
        <f t="shared" si="46"/>
        <v>0</v>
      </c>
      <c r="BT43" s="336">
        <f t="shared" si="46"/>
        <v>0</v>
      </c>
      <c r="BU43" s="336">
        <f t="shared" si="46"/>
        <v>0</v>
      </c>
      <c r="BV43" s="336">
        <f t="shared" si="46"/>
        <v>0</v>
      </c>
      <c r="BW43" s="336">
        <f t="shared" si="46"/>
        <v>0</v>
      </c>
      <c r="BX43" s="336">
        <f t="shared" si="46"/>
        <v>0</v>
      </c>
      <c r="BY43" s="337">
        <f t="shared" si="46"/>
        <v>0</v>
      </c>
      <c r="BZ43" s="335">
        <f t="shared" si="47"/>
        <v>0</v>
      </c>
      <c r="CA43" s="336">
        <f t="shared" si="47"/>
        <v>0</v>
      </c>
      <c r="CB43" s="336">
        <f t="shared" si="47"/>
        <v>0</v>
      </c>
      <c r="CC43" s="336">
        <f t="shared" si="47"/>
        <v>0</v>
      </c>
      <c r="CD43" s="336">
        <f t="shared" si="47"/>
        <v>0</v>
      </c>
      <c r="CE43" s="336">
        <f t="shared" si="47"/>
        <v>0</v>
      </c>
      <c r="CF43" s="336">
        <f t="shared" si="47"/>
        <v>0</v>
      </c>
      <c r="CG43" s="336">
        <f t="shared" si="47"/>
        <v>0</v>
      </c>
      <c r="CH43" s="336">
        <f t="shared" si="47"/>
        <v>0</v>
      </c>
      <c r="CI43" s="336">
        <f t="shared" si="47"/>
        <v>0</v>
      </c>
      <c r="CJ43" s="336">
        <f t="shared" si="47"/>
        <v>0</v>
      </c>
      <c r="CK43" s="337">
        <f t="shared" si="47"/>
        <v>0</v>
      </c>
      <c r="CL43" s="335">
        <f t="shared" si="48"/>
        <v>0</v>
      </c>
      <c r="CM43" s="336">
        <f t="shared" si="48"/>
        <v>0</v>
      </c>
      <c r="CN43" s="336">
        <f t="shared" si="48"/>
        <v>0</v>
      </c>
      <c r="CO43" s="336">
        <f t="shared" si="48"/>
        <v>0</v>
      </c>
      <c r="CP43" s="336">
        <f t="shared" si="48"/>
        <v>0</v>
      </c>
      <c r="CQ43" s="336">
        <f t="shared" si="48"/>
        <v>0</v>
      </c>
      <c r="CR43" s="336">
        <f t="shared" si="48"/>
        <v>0</v>
      </c>
      <c r="CS43" s="336">
        <f t="shared" si="48"/>
        <v>0</v>
      </c>
      <c r="CT43" s="336">
        <f t="shared" si="48"/>
        <v>0</v>
      </c>
      <c r="CU43" s="336">
        <f t="shared" si="48"/>
        <v>0</v>
      </c>
      <c r="CV43" s="336">
        <f t="shared" si="48"/>
        <v>0</v>
      </c>
      <c r="CW43" s="337">
        <f t="shared" si="48"/>
        <v>0</v>
      </c>
      <c r="CX43" s="335">
        <f t="shared" si="49"/>
        <v>0</v>
      </c>
      <c r="CY43" s="336">
        <f t="shared" si="49"/>
        <v>0</v>
      </c>
      <c r="CZ43" s="336">
        <f t="shared" si="49"/>
        <v>0</v>
      </c>
      <c r="DA43" s="336">
        <f t="shared" si="49"/>
        <v>0</v>
      </c>
      <c r="DB43" s="336">
        <f t="shared" si="49"/>
        <v>0</v>
      </c>
      <c r="DC43" s="336">
        <f t="shared" si="49"/>
        <v>0</v>
      </c>
      <c r="DD43" s="336">
        <f t="shared" si="49"/>
        <v>0</v>
      </c>
      <c r="DE43" s="336">
        <f t="shared" si="49"/>
        <v>0</v>
      </c>
      <c r="DF43" s="336">
        <f t="shared" si="49"/>
        <v>0</v>
      </c>
      <c r="DG43" s="336">
        <f t="shared" si="49"/>
        <v>0</v>
      </c>
      <c r="DH43" s="336">
        <f t="shared" si="49"/>
        <v>0</v>
      </c>
      <c r="DI43" s="337">
        <f t="shared" si="49"/>
        <v>0</v>
      </c>
      <c r="DJ43" s="335">
        <f t="shared" si="50"/>
        <v>0</v>
      </c>
      <c r="DK43" s="336">
        <f t="shared" si="50"/>
        <v>0</v>
      </c>
      <c r="DL43" s="336">
        <f t="shared" si="50"/>
        <v>0</v>
      </c>
      <c r="DM43" s="336">
        <f t="shared" si="50"/>
        <v>0</v>
      </c>
      <c r="DN43" s="336">
        <f t="shared" si="50"/>
        <v>0</v>
      </c>
      <c r="DO43" s="336">
        <f t="shared" si="50"/>
        <v>0</v>
      </c>
      <c r="DP43" s="336">
        <f t="shared" si="50"/>
        <v>0</v>
      </c>
      <c r="DQ43" s="336">
        <f t="shared" si="50"/>
        <v>0</v>
      </c>
      <c r="DR43" s="336">
        <f t="shared" si="50"/>
        <v>0</v>
      </c>
      <c r="DS43" s="336">
        <f t="shared" si="50"/>
        <v>0</v>
      </c>
      <c r="DT43" s="336">
        <f t="shared" si="50"/>
        <v>0</v>
      </c>
      <c r="DU43" s="337">
        <f t="shared" si="50"/>
        <v>0</v>
      </c>
      <c r="DV43" s="335">
        <f t="shared" si="51"/>
        <v>0</v>
      </c>
      <c r="DW43" s="336">
        <f t="shared" si="51"/>
        <v>0</v>
      </c>
      <c r="DX43" s="336">
        <f t="shared" si="51"/>
        <v>0</v>
      </c>
      <c r="DY43" s="336">
        <f t="shared" si="51"/>
        <v>0</v>
      </c>
      <c r="DZ43" s="336">
        <f t="shared" si="51"/>
        <v>0</v>
      </c>
      <c r="EA43" s="336">
        <f t="shared" si="51"/>
        <v>0</v>
      </c>
      <c r="EB43" s="336">
        <f t="shared" si="51"/>
        <v>0</v>
      </c>
      <c r="EC43" s="336">
        <f t="shared" si="51"/>
        <v>0</v>
      </c>
      <c r="ED43" s="336">
        <f t="shared" si="51"/>
        <v>0</v>
      </c>
      <c r="EE43" s="336">
        <f t="shared" si="51"/>
        <v>0</v>
      </c>
      <c r="EF43" s="336">
        <f t="shared" si="51"/>
        <v>0</v>
      </c>
      <c r="EG43" s="337">
        <f t="shared" si="51"/>
        <v>0</v>
      </c>
      <c r="EH43" s="335">
        <f t="shared" si="52"/>
        <v>0</v>
      </c>
      <c r="EI43" s="336">
        <f t="shared" si="52"/>
        <v>0</v>
      </c>
      <c r="EJ43" s="336">
        <f t="shared" si="52"/>
        <v>0</v>
      </c>
      <c r="EK43" s="336">
        <f t="shared" si="52"/>
        <v>0</v>
      </c>
      <c r="EL43" s="336">
        <f t="shared" si="52"/>
        <v>0</v>
      </c>
      <c r="EM43" s="336">
        <f t="shared" si="52"/>
        <v>0</v>
      </c>
      <c r="EN43" s="336">
        <f t="shared" si="52"/>
        <v>0</v>
      </c>
      <c r="EO43" s="336">
        <f t="shared" si="52"/>
        <v>0</v>
      </c>
      <c r="EP43" s="336">
        <f t="shared" si="52"/>
        <v>0</v>
      </c>
      <c r="EQ43" s="336">
        <f t="shared" si="52"/>
        <v>0</v>
      </c>
      <c r="ER43" s="336">
        <f t="shared" si="52"/>
        <v>0</v>
      </c>
      <c r="ES43" s="337">
        <f t="shared" si="52"/>
        <v>0</v>
      </c>
      <c r="ET43" s="335">
        <f t="shared" si="53"/>
        <v>0</v>
      </c>
      <c r="EU43" s="336">
        <f t="shared" si="53"/>
        <v>0</v>
      </c>
      <c r="EV43" s="336">
        <f t="shared" si="53"/>
        <v>0</v>
      </c>
      <c r="EW43" s="336">
        <f t="shared" si="53"/>
        <v>0</v>
      </c>
      <c r="EX43" s="336">
        <f t="shared" si="53"/>
        <v>0</v>
      </c>
      <c r="EY43" s="336">
        <f t="shared" si="53"/>
        <v>0</v>
      </c>
      <c r="EZ43" s="336">
        <f t="shared" si="53"/>
        <v>0</v>
      </c>
      <c r="FA43" s="336">
        <f t="shared" si="53"/>
        <v>0</v>
      </c>
      <c r="FB43" s="336">
        <f t="shared" si="53"/>
        <v>0</v>
      </c>
      <c r="FC43" s="336">
        <f t="shared" si="53"/>
        <v>0</v>
      </c>
      <c r="FD43" s="336">
        <f t="shared" si="53"/>
        <v>0</v>
      </c>
      <c r="FE43" s="337">
        <f t="shared" si="53"/>
        <v>0</v>
      </c>
      <c r="FF43" s="335">
        <f t="shared" si="54"/>
        <v>0</v>
      </c>
      <c r="FG43" s="336">
        <f t="shared" si="54"/>
        <v>0</v>
      </c>
      <c r="FH43" s="336">
        <f t="shared" si="54"/>
        <v>0</v>
      </c>
      <c r="FI43" s="336">
        <f t="shared" si="54"/>
        <v>0</v>
      </c>
      <c r="FJ43" s="336">
        <f t="shared" si="54"/>
        <v>0</v>
      </c>
      <c r="FK43" s="336">
        <f t="shared" si="54"/>
        <v>0</v>
      </c>
      <c r="FL43" s="336">
        <f t="shared" si="54"/>
        <v>0</v>
      </c>
      <c r="FM43" s="336">
        <f t="shared" si="54"/>
        <v>0</v>
      </c>
      <c r="FN43" s="336">
        <f t="shared" si="54"/>
        <v>0</v>
      </c>
      <c r="FO43" s="336">
        <f t="shared" si="54"/>
        <v>0</v>
      </c>
      <c r="FP43" s="336">
        <f t="shared" si="54"/>
        <v>0</v>
      </c>
      <c r="FQ43" s="337">
        <f t="shared" si="54"/>
        <v>0</v>
      </c>
    </row>
    <row r="44" spans="1:173" ht="12.75" customHeight="1" x14ac:dyDescent="0.2">
      <c r="A44" s="251"/>
      <c r="B44" s="252"/>
      <c r="C44" s="253"/>
      <c r="D44" s="254"/>
      <c r="E44" s="254"/>
      <c r="F44" s="254"/>
      <c r="G44" s="255"/>
      <c r="H44" s="255"/>
      <c r="I44" s="255"/>
      <c r="J44" s="255"/>
      <c r="K44" s="255"/>
      <c r="L44" s="255"/>
      <c r="M44" s="256"/>
      <c r="N44" s="257"/>
      <c r="O44" s="305"/>
      <c r="P44" s="304"/>
      <c r="Q44" s="266" t="s">
        <v>2</v>
      </c>
      <c r="R44" s="261"/>
      <c r="S44" s="261" t="s">
        <v>2</v>
      </c>
      <c r="T44" s="261"/>
      <c r="U44" s="261"/>
      <c r="V44" s="261"/>
      <c r="W44" s="261"/>
      <c r="X44" s="261"/>
      <c r="Y44" s="260"/>
      <c r="Z44" s="261"/>
      <c r="AA44" s="416"/>
      <c r="AB44" s="260"/>
      <c r="AC44" s="260"/>
      <c r="AD44" s="260"/>
      <c r="AE44" s="261"/>
      <c r="AF44" s="261"/>
      <c r="AG44" s="266"/>
      <c r="AH44" s="261"/>
      <c r="AI44" s="263"/>
      <c r="AJ44" s="263"/>
      <c r="AK44" s="263"/>
      <c r="AL44" s="264"/>
      <c r="AM44" s="73"/>
      <c r="AP44" s="338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40"/>
      <c r="BB44" s="338"/>
      <c r="BC44" s="339"/>
      <c r="BD44" s="339"/>
      <c r="BE44" s="339"/>
      <c r="BF44" s="339"/>
      <c r="BG44" s="339"/>
      <c r="BH44" s="339"/>
      <c r="BI44" s="339"/>
      <c r="BJ44" s="339"/>
      <c r="BK44" s="339"/>
      <c r="BL44" s="339"/>
      <c r="BM44" s="340"/>
      <c r="BN44" s="338"/>
      <c r="BO44" s="339"/>
      <c r="BP44" s="339"/>
      <c r="BQ44" s="339"/>
      <c r="BR44" s="339"/>
      <c r="BS44" s="339"/>
      <c r="BT44" s="339"/>
      <c r="BU44" s="339"/>
      <c r="BV44" s="339"/>
      <c r="BW44" s="339"/>
      <c r="BX44" s="339"/>
      <c r="BY44" s="340"/>
      <c r="BZ44" s="338"/>
      <c r="CA44" s="339"/>
      <c r="CB44" s="339"/>
      <c r="CC44" s="339"/>
      <c r="CD44" s="339"/>
      <c r="CE44" s="339"/>
      <c r="CF44" s="339"/>
      <c r="CG44" s="339"/>
      <c r="CH44" s="339"/>
      <c r="CI44" s="339"/>
      <c r="CJ44" s="339"/>
      <c r="CK44" s="340"/>
      <c r="CL44" s="338"/>
      <c r="CM44" s="339"/>
      <c r="CN44" s="339"/>
      <c r="CO44" s="339"/>
      <c r="CP44" s="339"/>
      <c r="CQ44" s="339"/>
      <c r="CR44" s="339"/>
      <c r="CS44" s="339"/>
      <c r="CT44" s="339"/>
      <c r="CU44" s="339"/>
      <c r="CV44" s="339"/>
      <c r="CW44" s="340"/>
      <c r="CX44" s="338"/>
      <c r="CY44" s="339"/>
      <c r="CZ44" s="339"/>
      <c r="DA44" s="339"/>
      <c r="DB44" s="339"/>
      <c r="DC44" s="339"/>
      <c r="DD44" s="339"/>
      <c r="DE44" s="339"/>
      <c r="DF44" s="339"/>
      <c r="DG44" s="339"/>
      <c r="DH44" s="339"/>
      <c r="DI44" s="340"/>
      <c r="DJ44" s="338"/>
      <c r="DK44" s="339"/>
      <c r="DL44" s="339"/>
      <c r="DM44" s="339"/>
      <c r="DN44" s="339"/>
      <c r="DO44" s="339"/>
      <c r="DP44" s="339"/>
      <c r="DQ44" s="339"/>
      <c r="DR44" s="339"/>
      <c r="DS44" s="339"/>
      <c r="DT44" s="339"/>
      <c r="DU44" s="340"/>
      <c r="DV44" s="338"/>
      <c r="DW44" s="339"/>
      <c r="DX44" s="339"/>
      <c r="DY44" s="339"/>
      <c r="DZ44" s="339"/>
      <c r="EA44" s="339"/>
      <c r="EB44" s="339"/>
      <c r="EC44" s="339"/>
      <c r="ED44" s="339"/>
      <c r="EE44" s="339"/>
      <c r="EF44" s="339"/>
      <c r="EG44" s="340"/>
      <c r="EH44" s="338"/>
      <c r="EI44" s="339"/>
      <c r="EJ44" s="339"/>
      <c r="EK44" s="339"/>
      <c r="EL44" s="339"/>
      <c r="EM44" s="339"/>
      <c r="EN44" s="339"/>
      <c r="EO44" s="339"/>
      <c r="EP44" s="339"/>
      <c r="EQ44" s="339"/>
      <c r="ER44" s="339"/>
      <c r="ES44" s="340"/>
      <c r="ET44" s="338"/>
      <c r="EU44" s="339"/>
      <c r="EV44" s="339"/>
      <c r="EW44" s="339"/>
      <c r="EX44" s="339"/>
      <c r="EY44" s="339"/>
      <c r="EZ44" s="339"/>
      <c r="FA44" s="339"/>
      <c r="FB44" s="339"/>
      <c r="FC44" s="339"/>
      <c r="FD44" s="339"/>
      <c r="FE44" s="340"/>
      <c r="FF44" s="338"/>
      <c r="FG44" s="339"/>
      <c r="FH44" s="339"/>
      <c r="FI44" s="339"/>
      <c r="FJ44" s="339"/>
      <c r="FK44" s="339"/>
      <c r="FL44" s="339"/>
      <c r="FM44" s="339"/>
      <c r="FN44" s="339"/>
      <c r="FO44" s="339"/>
      <c r="FP44" s="339"/>
      <c r="FQ44" s="340"/>
    </row>
    <row r="45" spans="1:173" ht="12.75" customHeight="1" x14ac:dyDescent="0.2">
      <c r="A45" s="1" t="str">
        <f>C45</f>
        <v>LIQUID FLARING</v>
      </c>
      <c r="B45" s="245" t="s">
        <v>37</v>
      </c>
      <c r="C45" s="29" t="s">
        <v>216</v>
      </c>
      <c r="D45" s="325" t="s">
        <v>115</v>
      </c>
      <c r="E45" s="325" t="s">
        <v>115</v>
      </c>
      <c r="F45" s="325" t="s">
        <v>115</v>
      </c>
      <c r="G45" s="64" t="s">
        <v>115</v>
      </c>
      <c r="H45" s="367"/>
      <c r="I45" s="33" t="s">
        <v>149</v>
      </c>
      <c r="J45" s="33" t="s">
        <v>115</v>
      </c>
      <c r="K45" s="33"/>
      <c r="L45" s="33"/>
      <c r="M45" s="367">
        <v>0</v>
      </c>
      <c r="N45" s="373">
        <v>0</v>
      </c>
      <c r="O45" s="299"/>
      <c r="P45" s="300"/>
      <c r="Q45" s="73" t="str">
        <f>IF(VLOOKUP($A45,'STATIONARY FACTORS'!$A$4:$O$22,Q$5,FALSE)="N/A","--",IF($H45=0,"Enter Activity",IF($M45=0,"Enter Run Time",IF($N45=0,"Enter Run Time",$H45/$M45*42/1000*(VLOOKUP($A45,'STATIONARY FACTORS'!$A$4:$O$22,Q$5,FALSE))))))</f>
        <v>Enter Activity</v>
      </c>
      <c r="R45" s="79" t="str">
        <f>IF(VLOOKUP($A45,'STATIONARY FACTORS'!$A$4:$O$22,R$5,FALSE)="N/A","--",IF($H45=0,"Enter Activity",IF($M45=0,"Enter Run Time",IF($N45=0,"Enter Run Time",$H45/$M45*42/1000*(VLOOKUP($A45,'STATIONARY FACTORS'!$A$4:$O$22,R$5,FALSE))))))</f>
        <v>Enter Activity</v>
      </c>
      <c r="S45" s="79" t="str">
        <f>IF(VLOOKUP($A45,'STATIONARY FACTORS'!$A$4:$O$22,S$5,FALSE)="N/A","--",IF($H45=0,"Enter Activity",IF($M45=0,"Enter Run Time",IF($N45=0,"Enter Run Time",$H45/$M45*42/1000*(VLOOKUP($A45,'STATIONARY FACTORS'!$A$4:$O$22,S$5,FALSE))))))</f>
        <v>Enter Activity</v>
      </c>
      <c r="T45" s="79" t="str">
        <f>IF(VLOOKUP($A45,'STATIONARY FACTORS'!$A$4:$O$22,T$5,FALSE)="N/A","--",IF($H45=0,"Enter Activity",IF($M45=0,"Enter Run Time",IF($N45=0,"Enter Run Time",$H45/$M45*42/1000*(VLOOKUP($A45,'STATIONARY FACTORS'!$A$4:$O$22,T$5,FALSE))))))</f>
        <v>Enter Activity</v>
      </c>
      <c r="U45" s="79" t="str">
        <f>IF(VLOOKUP($A45,'STATIONARY FACTORS'!$A$4:$O$22,U$5,FALSE)="N/A","--",IF($H45=0,"Enter Activity",IF($M45=0,"Enter Run Time",IF($N45=0,"Enter Run Time",$H45/$M45*42/1000*(VLOOKUP($A45,'STATIONARY FACTORS'!$A$4:$O$22,U$5,FALSE))))))</f>
        <v>Enter Activity</v>
      </c>
      <c r="V45" s="79" t="str">
        <f>IF(VLOOKUP($A45,'STATIONARY FACTORS'!$A$4:$O$22,V$5,FALSE)="N/A","--",IF($H45=0,"Enter Activity",IF($M45=0,"Enter Run Time",IF($N45=0,"Enter Run Time",$H45/$M45*42/1000*(VLOOKUP($A45,'STATIONARY FACTORS'!$A$4:$O$22,V$5,FALSE))))))</f>
        <v>Enter Activity</v>
      </c>
      <c r="W45" s="79" t="str">
        <f>IF(VLOOKUP($A45,'STATIONARY FACTORS'!$A$4:$O$22,W$5,FALSE)="N/A","--",IF($H45=0,"Enter Activity",IF($M45=0,"Enter Run Time",IF($N45=0,"Enter Run Time",$H45/$M45*42/1000*(VLOOKUP($A45,'STATIONARY FACTORS'!$A$4:$O$22,W$5,FALSE))))))</f>
        <v>Enter Activity</v>
      </c>
      <c r="X45" s="79" t="str">
        <f>IF(VLOOKUP($A45,'STATIONARY FACTORS'!$A$4:$O$22,X$5,FALSE)="N/A","--",IF($H45=0,"Enter Activity",IF($M45=0,"Enter Run Time",IF($N45=0,"Enter Run Time",$H45/$M45*42/1000*(VLOOKUP($A45,'STATIONARY FACTORS'!$A$4:$O$22,X$5,FALSE))))))</f>
        <v>--</v>
      </c>
      <c r="Y45" s="78" t="str">
        <f>IF(VLOOKUP($A45,'STATIONARY FACTORS'!$A$4:$O$22,Y$5,FALSE)="N/A","--",IF($H45=0,"Enter Activity",IF($M45=0,"Enter Run Time",IF($N45=0,"Enter Run Time",$H45/$M45*42/1000*(VLOOKUP($A45,'STATIONARY FACTORS'!$A$4:$O$22,Y$5,FALSE))))))</f>
        <v>--</v>
      </c>
      <c r="Z45" s="79" t="str">
        <f>IF(VLOOKUP($A45,'STATIONARY FACTORS'!$A$4:$O$22,Z$5,FALSE)="N/A","--",IF($H45=0,"Enter Activity",IF($M45=0,"Enter Run Time",IF($N45=0,"Enter Run Time",$H45/$M45*42/1000*(VLOOKUP($A45,'STATIONARY FACTORS'!$A$4:$O$22,Z$5,FALSE))))))</f>
        <v>--</v>
      </c>
      <c r="AA45" s="82" t="str">
        <f>IF(VLOOKUP($A45,'STATIONARY FACTORS'!$A$4:$O$22,AA$5,FALSE)="N/A","--",IF($H45=0,"Enter Activity",IF($M45=0,"Enter Run Time",IF($N45=0,"Enter Run Time",$H45/$M45*42/1000*(VLOOKUP($A45,'STATIONARY FACTORS'!$A$4:$O$22,AA$5,FALSE))))))</f>
        <v>--</v>
      </c>
      <c r="AB45" s="76" t="str">
        <f t="shared" ref="AB45:AL46" si="56">IF(T(Q45)=" ", IF($M45=0, "Enter Run Time", IF($N45=0, "Enter Run Time", Q45*$M45*$N45/2000)), Q45)</f>
        <v>Enter Activity</v>
      </c>
      <c r="AC45" s="65" t="str">
        <f t="shared" si="56"/>
        <v>Enter Activity</v>
      </c>
      <c r="AD45" s="65" t="str">
        <f t="shared" si="56"/>
        <v>Enter Activity</v>
      </c>
      <c r="AE45" s="65" t="str">
        <f t="shared" si="56"/>
        <v>Enter Activity</v>
      </c>
      <c r="AF45" s="65" t="str">
        <f t="shared" si="56"/>
        <v>Enter Activity</v>
      </c>
      <c r="AG45" s="84" t="str">
        <f t="shared" si="56"/>
        <v>Enter Activity</v>
      </c>
      <c r="AH45" s="69" t="str">
        <f t="shared" si="56"/>
        <v>Enter Activity</v>
      </c>
      <c r="AI45" s="79" t="str">
        <f t="shared" si="56"/>
        <v>--</v>
      </c>
      <c r="AJ45" s="79" t="str">
        <f t="shared" si="56"/>
        <v>--</v>
      </c>
      <c r="AK45" s="79" t="str">
        <f t="shared" si="56"/>
        <v>--</v>
      </c>
      <c r="AL45" s="382" t="str">
        <f t="shared" si="56"/>
        <v>--</v>
      </c>
      <c r="AM45" s="315"/>
      <c r="AN45" s="290" t="s">
        <v>2</v>
      </c>
      <c r="AO45" s="74">
        <f>MONTH(EMISSIONS_1!P45)-MONTH(EMISSIONS_1!O45)+1</f>
        <v>1</v>
      </c>
      <c r="AP45" s="153">
        <f t="shared" ref="AP45:BA46" si="57">IF(T($AB45)="",IF((AP$6&gt;=MONTH($O45))*(AP$6&lt;=MONTH($P45)), $AB45/$AO45, 0),0)</f>
        <v>0</v>
      </c>
      <c r="AQ45" s="36">
        <f t="shared" si="57"/>
        <v>0</v>
      </c>
      <c r="AR45" s="36">
        <f t="shared" si="57"/>
        <v>0</v>
      </c>
      <c r="AS45" s="36">
        <f t="shared" si="57"/>
        <v>0</v>
      </c>
      <c r="AT45" s="36">
        <f t="shared" si="57"/>
        <v>0</v>
      </c>
      <c r="AU45" s="36">
        <f t="shared" si="57"/>
        <v>0</v>
      </c>
      <c r="AV45" s="36">
        <f t="shared" si="57"/>
        <v>0</v>
      </c>
      <c r="AW45" s="36">
        <f t="shared" si="57"/>
        <v>0</v>
      </c>
      <c r="AX45" s="36">
        <f t="shared" si="57"/>
        <v>0</v>
      </c>
      <c r="AY45" s="36">
        <f t="shared" si="57"/>
        <v>0</v>
      </c>
      <c r="AZ45" s="36">
        <f t="shared" si="57"/>
        <v>0</v>
      </c>
      <c r="BA45" s="36">
        <f t="shared" si="57"/>
        <v>0</v>
      </c>
      <c r="BB45" s="153">
        <f t="shared" ref="BB45:BM46" si="58">IF(T($AC45)="",IF((BB$6&gt;=MONTH($O45))*(BB$6&lt;=MONTH($P45)), $AC45/$AO45, 0),0)</f>
        <v>0</v>
      </c>
      <c r="BC45" s="36">
        <f t="shared" si="58"/>
        <v>0</v>
      </c>
      <c r="BD45" s="36">
        <f t="shared" si="58"/>
        <v>0</v>
      </c>
      <c r="BE45" s="36">
        <f t="shared" si="58"/>
        <v>0</v>
      </c>
      <c r="BF45" s="36">
        <f t="shared" si="58"/>
        <v>0</v>
      </c>
      <c r="BG45" s="36">
        <f t="shared" si="58"/>
        <v>0</v>
      </c>
      <c r="BH45" s="36">
        <f t="shared" si="58"/>
        <v>0</v>
      </c>
      <c r="BI45" s="36">
        <f t="shared" si="58"/>
        <v>0</v>
      </c>
      <c r="BJ45" s="36">
        <f t="shared" si="58"/>
        <v>0</v>
      </c>
      <c r="BK45" s="36">
        <f t="shared" si="58"/>
        <v>0</v>
      </c>
      <c r="BL45" s="36">
        <f t="shared" si="58"/>
        <v>0</v>
      </c>
      <c r="BM45" s="36">
        <f t="shared" si="58"/>
        <v>0</v>
      </c>
      <c r="BN45" s="153">
        <f t="shared" ref="BN45:BY46" si="59">IF(T($AD45)="",IF((BN$6&gt;=MONTH($O45))*(BN$6&lt;=MONTH($P45)), $AD45/$AO45, 0),0)</f>
        <v>0</v>
      </c>
      <c r="BO45" s="36">
        <f t="shared" si="59"/>
        <v>0</v>
      </c>
      <c r="BP45" s="36">
        <f t="shared" si="59"/>
        <v>0</v>
      </c>
      <c r="BQ45" s="36">
        <f t="shared" si="59"/>
        <v>0</v>
      </c>
      <c r="BR45" s="36">
        <f t="shared" si="59"/>
        <v>0</v>
      </c>
      <c r="BS45" s="36">
        <f t="shared" si="59"/>
        <v>0</v>
      </c>
      <c r="BT45" s="36">
        <f t="shared" si="59"/>
        <v>0</v>
      </c>
      <c r="BU45" s="36">
        <f t="shared" si="59"/>
        <v>0</v>
      </c>
      <c r="BV45" s="36">
        <f t="shared" si="59"/>
        <v>0</v>
      </c>
      <c r="BW45" s="36">
        <f t="shared" si="59"/>
        <v>0</v>
      </c>
      <c r="BX45" s="36">
        <f t="shared" si="59"/>
        <v>0</v>
      </c>
      <c r="BY45" s="36">
        <f t="shared" si="59"/>
        <v>0</v>
      </c>
      <c r="BZ45" s="153">
        <f t="shared" ref="BZ45:CK46" si="60">IF(T($AE45)="",IF((BZ$6&gt;=MONTH($O45))*(BZ$6&lt;=MONTH($P45)), $AE45/$AO45, 0),0)</f>
        <v>0</v>
      </c>
      <c r="CA45" s="36">
        <f t="shared" si="60"/>
        <v>0</v>
      </c>
      <c r="CB45" s="36">
        <f t="shared" si="60"/>
        <v>0</v>
      </c>
      <c r="CC45" s="36">
        <f t="shared" si="60"/>
        <v>0</v>
      </c>
      <c r="CD45" s="36">
        <f t="shared" si="60"/>
        <v>0</v>
      </c>
      <c r="CE45" s="36">
        <f t="shared" si="60"/>
        <v>0</v>
      </c>
      <c r="CF45" s="36">
        <f t="shared" si="60"/>
        <v>0</v>
      </c>
      <c r="CG45" s="36">
        <f t="shared" si="60"/>
        <v>0</v>
      </c>
      <c r="CH45" s="36">
        <f t="shared" si="60"/>
        <v>0</v>
      </c>
      <c r="CI45" s="36">
        <f t="shared" si="60"/>
        <v>0</v>
      </c>
      <c r="CJ45" s="36">
        <f t="shared" si="60"/>
        <v>0</v>
      </c>
      <c r="CK45" s="36">
        <f t="shared" si="60"/>
        <v>0</v>
      </c>
      <c r="CL45" s="153">
        <f t="shared" ref="CL45:CW46" si="61">IF(T($AF45)="",IF((CL$6&gt;=MONTH($O45))*(CL$6&lt;=MONTH($P45)), $AF45/$AO45, 0),0)</f>
        <v>0</v>
      </c>
      <c r="CM45" s="36">
        <f t="shared" si="61"/>
        <v>0</v>
      </c>
      <c r="CN45" s="36">
        <f t="shared" si="61"/>
        <v>0</v>
      </c>
      <c r="CO45" s="36">
        <f t="shared" si="61"/>
        <v>0</v>
      </c>
      <c r="CP45" s="36">
        <f t="shared" si="61"/>
        <v>0</v>
      </c>
      <c r="CQ45" s="36">
        <f t="shared" si="61"/>
        <v>0</v>
      </c>
      <c r="CR45" s="36">
        <f t="shared" si="61"/>
        <v>0</v>
      </c>
      <c r="CS45" s="36">
        <f t="shared" si="61"/>
        <v>0</v>
      </c>
      <c r="CT45" s="36">
        <f t="shared" si="61"/>
        <v>0</v>
      </c>
      <c r="CU45" s="36">
        <f t="shared" si="61"/>
        <v>0</v>
      </c>
      <c r="CV45" s="36">
        <f t="shared" si="61"/>
        <v>0</v>
      </c>
      <c r="CW45" s="36">
        <f t="shared" si="61"/>
        <v>0</v>
      </c>
      <c r="CX45" s="153">
        <f t="shared" ref="CX45:DI46" si="62">IF(T($AG45)="",IF((CX$6&gt;=MONTH($O45))*(CX$6&lt;=MONTH($P45)), $AG45/$AO45, 0),0)</f>
        <v>0</v>
      </c>
      <c r="CY45" s="36">
        <f t="shared" si="62"/>
        <v>0</v>
      </c>
      <c r="CZ45" s="36">
        <f t="shared" si="62"/>
        <v>0</v>
      </c>
      <c r="DA45" s="36">
        <f t="shared" si="62"/>
        <v>0</v>
      </c>
      <c r="DB45" s="36">
        <f t="shared" si="62"/>
        <v>0</v>
      </c>
      <c r="DC45" s="36">
        <f t="shared" si="62"/>
        <v>0</v>
      </c>
      <c r="DD45" s="36">
        <f t="shared" si="62"/>
        <v>0</v>
      </c>
      <c r="DE45" s="36">
        <f t="shared" si="62"/>
        <v>0</v>
      </c>
      <c r="DF45" s="36">
        <f t="shared" si="62"/>
        <v>0</v>
      </c>
      <c r="DG45" s="36">
        <f t="shared" si="62"/>
        <v>0</v>
      </c>
      <c r="DH45" s="36">
        <f t="shared" si="62"/>
        <v>0</v>
      </c>
      <c r="DI45" s="36">
        <f t="shared" si="62"/>
        <v>0</v>
      </c>
      <c r="DJ45" s="153">
        <f t="shared" ref="DJ45:DU46" si="63">IF(T($AH45)="",IF((DJ$6&gt;=MONTH($O45))*(DJ$6&lt;=MONTH($P45)), $AH45/$AO45, 0),0)</f>
        <v>0</v>
      </c>
      <c r="DK45" s="36">
        <f t="shared" si="63"/>
        <v>0</v>
      </c>
      <c r="DL45" s="36">
        <f t="shared" si="63"/>
        <v>0</v>
      </c>
      <c r="DM45" s="36">
        <f t="shared" si="63"/>
        <v>0</v>
      </c>
      <c r="DN45" s="36">
        <f t="shared" si="63"/>
        <v>0</v>
      </c>
      <c r="DO45" s="36">
        <f t="shared" si="63"/>
        <v>0</v>
      </c>
      <c r="DP45" s="36">
        <f t="shared" si="63"/>
        <v>0</v>
      </c>
      <c r="DQ45" s="36">
        <f t="shared" si="63"/>
        <v>0</v>
      </c>
      <c r="DR45" s="36">
        <f t="shared" si="63"/>
        <v>0</v>
      </c>
      <c r="DS45" s="36">
        <f t="shared" si="63"/>
        <v>0</v>
      </c>
      <c r="DT45" s="36">
        <f t="shared" si="63"/>
        <v>0</v>
      </c>
      <c r="DU45" s="36">
        <f t="shared" si="63"/>
        <v>0</v>
      </c>
      <c r="DV45" s="153">
        <f t="shared" ref="DV45:EG46" si="64">IF(T($AI45)="",IF((DV$6&gt;=MONTH($O45))*(DV$6&lt;=MONTH($P45)), $AI45/$AO45, 0),0)</f>
        <v>0</v>
      </c>
      <c r="DW45" s="36">
        <f t="shared" si="64"/>
        <v>0</v>
      </c>
      <c r="DX45" s="36">
        <f t="shared" si="64"/>
        <v>0</v>
      </c>
      <c r="DY45" s="36">
        <f t="shared" si="64"/>
        <v>0</v>
      </c>
      <c r="DZ45" s="36">
        <f t="shared" si="64"/>
        <v>0</v>
      </c>
      <c r="EA45" s="36">
        <f t="shared" si="64"/>
        <v>0</v>
      </c>
      <c r="EB45" s="36">
        <f t="shared" si="64"/>
        <v>0</v>
      </c>
      <c r="EC45" s="36">
        <f t="shared" si="64"/>
        <v>0</v>
      </c>
      <c r="ED45" s="36">
        <f t="shared" si="64"/>
        <v>0</v>
      </c>
      <c r="EE45" s="36">
        <f t="shared" si="64"/>
        <v>0</v>
      </c>
      <c r="EF45" s="36">
        <f t="shared" si="64"/>
        <v>0</v>
      </c>
      <c r="EG45" s="36">
        <f t="shared" si="64"/>
        <v>0</v>
      </c>
      <c r="EH45" s="153">
        <f t="shared" ref="EH45:ES46" si="65">IF(T($AJ45)="",IF((EH$6&gt;=MONTH($O45))*(EH$6&lt;=MONTH($P45)), $AJ45/$AO45, 0),0)</f>
        <v>0</v>
      </c>
      <c r="EI45" s="36">
        <f t="shared" si="65"/>
        <v>0</v>
      </c>
      <c r="EJ45" s="36">
        <f t="shared" si="65"/>
        <v>0</v>
      </c>
      <c r="EK45" s="36">
        <f t="shared" si="65"/>
        <v>0</v>
      </c>
      <c r="EL45" s="36">
        <f t="shared" si="65"/>
        <v>0</v>
      </c>
      <c r="EM45" s="36">
        <f t="shared" si="65"/>
        <v>0</v>
      </c>
      <c r="EN45" s="36">
        <f t="shared" si="65"/>
        <v>0</v>
      </c>
      <c r="EO45" s="36">
        <f t="shared" si="65"/>
        <v>0</v>
      </c>
      <c r="EP45" s="36">
        <f t="shared" si="65"/>
        <v>0</v>
      </c>
      <c r="EQ45" s="36">
        <f t="shared" si="65"/>
        <v>0</v>
      </c>
      <c r="ER45" s="36">
        <f t="shared" si="65"/>
        <v>0</v>
      </c>
      <c r="ES45" s="36">
        <f t="shared" si="65"/>
        <v>0</v>
      </c>
      <c r="ET45" s="153">
        <f t="shared" ref="ET45:FE46" si="66">IF(T($AK45)="",IF((ET$6&gt;=MONTH($O45))*(ET$6&lt;=MONTH($P45)), $AK45/$AO45, 0),0)</f>
        <v>0</v>
      </c>
      <c r="EU45" s="36">
        <f t="shared" si="66"/>
        <v>0</v>
      </c>
      <c r="EV45" s="36">
        <f t="shared" si="66"/>
        <v>0</v>
      </c>
      <c r="EW45" s="36">
        <f t="shared" si="66"/>
        <v>0</v>
      </c>
      <c r="EX45" s="36">
        <f t="shared" si="66"/>
        <v>0</v>
      </c>
      <c r="EY45" s="36">
        <f t="shared" si="66"/>
        <v>0</v>
      </c>
      <c r="EZ45" s="36">
        <f t="shared" si="66"/>
        <v>0</v>
      </c>
      <c r="FA45" s="36">
        <f t="shared" si="66"/>
        <v>0</v>
      </c>
      <c r="FB45" s="36">
        <f t="shared" si="66"/>
        <v>0</v>
      </c>
      <c r="FC45" s="36">
        <f t="shared" si="66"/>
        <v>0</v>
      </c>
      <c r="FD45" s="36">
        <f t="shared" si="66"/>
        <v>0</v>
      </c>
      <c r="FE45" s="36">
        <f t="shared" si="66"/>
        <v>0</v>
      </c>
      <c r="FF45" s="153">
        <f t="shared" ref="FF45:FQ46" si="67">IF(T($AL45)="",IF((FF$6&gt;=MONTH($O45))*(FF$6&lt;=MONTH($P45)), $AL45/$AO45, 0),0)</f>
        <v>0</v>
      </c>
      <c r="FG45" s="36">
        <f t="shared" si="67"/>
        <v>0</v>
      </c>
      <c r="FH45" s="36">
        <f t="shared" si="67"/>
        <v>0</v>
      </c>
      <c r="FI45" s="36">
        <f t="shared" si="67"/>
        <v>0</v>
      </c>
      <c r="FJ45" s="36">
        <f t="shared" si="67"/>
        <v>0</v>
      </c>
      <c r="FK45" s="36">
        <f t="shared" si="67"/>
        <v>0</v>
      </c>
      <c r="FL45" s="36">
        <f t="shared" si="67"/>
        <v>0</v>
      </c>
      <c r="FM45" s="36">
        <f t="shared" si="67"/>
        <v>0</v>
      </c>
      <c r="FN45" s="36">
        <f t="shared" si="67"/>
        <v>0</v>
      </c>
      <c r="FO45" s="36">
        <f t="shared" si="67"/>
        <v>0</v>
      </c>
      <c r="FP45" s="36">
        <f t="shared" si="67"/>
        <v>0</v>
      </c>
      <c r="FQ45" s="36">
        <f t="shared" si="67"/>
        <v>0</v>
      </c>
    </row>
    <row r="46" spans="1:173" ht="12.75" customHeight="1" x14ac:dyDescent="0.2">
      <c r="A46" s="1" t="s">
        <v>23</v>
      </c>
      <c r="B46" s="245" t="s">
        <v>41</v>
      </c>
      <c r="C46" s="32" t="s">
        <v>42</v>
      </c>
      <c r="D46" s="325" t="s">
        <v>115</v>
      </c>
      <c r="E46" s="325" t="s">
        <v>115</v>
      </c>
      <c r="F46" s="325" t="s">
        <v>115</v>
      </c>
      <c r="G46" s="64" t="s">
        <v>115</v>
      </c>
      <c r="H46" s="367"/>
      <c r="I46" s="33" t="s">
        <v>35</v>
      </c>
      <c r="J46" s="33" t="s">
        <v>115</v>
      </c>
      <c r="K46" s="33"/>
      <c r="L46" s="33"/>
      <c r="M46" s="367">
        <v>0</v>
      </c>
      <c r="N46" s="373">
        <v>0</v>
      </c>
      <c r="O46" s="299"/>
      <c r="P46" s="300"/>
      <c r="Q46" s="147" t="str">
        <f>IF(VLOOKUP($A46,'STATIONARY FACTORS'!$A$4:$O$22,Q$5,FALSE)="N/A","--",IF($H46=0,"Enter Activity",IF($M46=0,"Enter Run Time",IF($N46=0,"Enter Run Time",$H46*(VLOOKUP($A46,'STATIONARY FACTORS'!$A$4:$O$22,Q$5,FALSE)/1000000)))))</f>
        <v>Enter Activity</v>
      </c>
      <c r="R46" s="65" t="str">
        <f>IF(VLOOKUP($A46,'STATIONARY FACTORS'!$A$4:$O$22,R$5,FALSE)="N/A","--",IF($H46=0,"Enter Activity",IF($M46=0,"Enter Run Time",IF($N46=0,"Enter Run Time",$H46*(VLOOKUP($A46,'STATIONARY FACTORS'!$A$4:$O$22,R$5,FALSE)/1000000)))))</f>
        <v>Enter Activity</v>
      </c>
      <c r="S46" s="65" t="str">
        <f>IF(VLOOKUP($A46,'STATIONARY FACTORS'!$A$4:$O$22,S$5,FALSE)="N/A","--",IF($H46=0,"Enter Activity",IF($M46=0,"Enter Run Time",IF($N46=0,"Enter Run Time",$H46*(VLOOKUP($A46,'STATIONARY FACTORS'!$A$4:$O$22,S$5,FALSE)/1000000)))))</f>
        <v>Enter Activity</v>
      </c>
      <c r="T46" s="65" t="str">
        <f>IF(VLOOKUP($A46,'STATIONARY FACTORS'!$A$4:$O$22,T$5,FALSE)="N/A","--",IF($H46=0,"Enter Activity",IF($M46=0,"Enter Run Time",IF($N46=0,"Enter Run Time",$H46*(VLOOKUP($A46,'STATIONARY FACTORS'!$A$4:$O$22,T$5,FALSE)/1000000)))))</f>
        <v>Enter Activity</v>
      </c>
      <c r="U46" s="65" t="str">
        <f>IF(VLOOKUP($A46,'STATIONARY FACTORS'!$A$4:$O$22,U$5,FALSE)="N/A","--",IF($H46=0,"Enter Activity",IF($M46=0,"Enter Run Time",IF($N46=0,"Enter Run Time",$H46*(VLOOKUP($A46,'STATIONARY FACTORS'!$A$4:$O$22,U$5,FALSE)/1000000)))))</f>
        <v>Enter Activity</v>
      </c>
      <c r="V46" s="65" t="str">
        <f>IF(VLOOKUP($A46,'STATIONARY FACTORS'!$A$4:$O$22,V$5,FALSE)="N/A","--",IF($H46=0,"Enter Activity",IF($M46=0,"Enter Run Time",IF($N46=0,"Enter Run Time",$H46*(VLOOKUP($A46,'STATIONARY FACTORS'!$A$4:$O$22,V$5,FALSE)/1000000)))))</f>
        <v>Enter Activity</v>
      </c>
      <c r="W46" s="65" t="str">
        <f>IF(VLOOKUP($A46,'STATIONARY FACTORS'!$A$4:$O$22,W$5,FALSE)="N/A","--",IF($H46=0,"Enter Activity",IF($M46=0,"Enter Run Time",IF($N46=0,"Enter Run Time",$H46*(VLOOKUP($A46,'STATIONARY FACTORS'!$A$4:$O$22,W$5,FALSE)/1000000)))))</f>
        <v>--</v>
      </c>
      <c r="X46" s="65" t="str">
        <f>IF(VLOOKUP($A46,'STATIONARY FACTORS'!$A$4:$O$22,X$5,FALSE)="N/A","--",IF($H46=0,"Enter Activity",IF($M46=0,"Enter Run Time",IF($N46=0,"Enter Run Time",$H46*(VLOOKUP($A46,'STATIONARY FACTORS'!$A$4:$O$22,X$5,FALSE)/1000000)))))</f>
        <v>--</v>
      </c>
      <c r="Y46" s="76" t="str">
        <f>IF(VLOOKUP($A46,'STATIONARY FACTORS'!$A$4:$O$22,Y$5,FALSE)="N/A","--",IF($H46=0,"Enter Activity",IF($M46=0,"Enter Run Time",IF($N46=0,"Enter Run Time",$H46*(VLOOKUP($A46,'STATIONARY FACTORS'!$A$4:$O$22,Y$5,FALSE)/1000000)))))</f>
        <v>Enter Activity</v>
      </c>
      <c r="Z46" s="65" t="str">
        <f>IF(VLOOKUP($A46,'STATIONARY FACTORS'!$A$4:$O$22,Z$5,FALSE)="N/A","--",IF($H46=0,"Enter Activity",IF($M46=0,"Enter Run Time",IF($N46=0,"Enter Run Time",$H46*(VLOOKUP($A46,'STATIONARY FACTORS'!$A$4:$O$22,Z$5,FALSE)/1000000)))))</f>
        <v>Enter Activity</v>
      </c>
      <c r="AA46" s="418" t="str">
        <f>IF(VLOOKUP($A46,'STATIONARY FACTORS'!$A$4:$O$22,AA$5,FALSE)="N/A","--",IF($H46=0,"Enter Activity",IF($M46=0,"Enter Run Time",IF($N46=0,"Enter Run Time",$H46*(VLOOKUP($A46,'STATIONARY FACTORS'!$A$4:$O$22,AA$5,FALSE)/1000000)))))</f>
        <v>Enter Activity</v>
      </c>
      <c r="AB46" s="76" t="str">
        <f t="shared" si="56"/>
        <v>Enter Activity</v>
      </c>
      <c r="AC46" s="65" t="str">
        <f t="shared" si="56"/>
        <v>Enter Activity</v>
      </c>
      <c r="AD46" s="65" t="str">
        <f t="shared" si="56"/>
        <v>Enter Activity</v>
      </c>
      <c r="AE46" s="65" t="str">
        <f t="shared" si="56"/>
        <v>Enter Activity</v>
      </c>
      <c r="AF46" s="65" t="str">
        <f t="shared" si="56"/>
        <v>Enter Activity</v>
      </c>
      <c r="AG46" s="84" t="str">
        <f t="shared" si="56"/>
        <v>Enter Activity</v>
      </c>
      <c r="AH46" s="65" t="str">
        <f t="shared" si="56"/>
        <v>--</v>
      </c>
      <c r="AI46" s="79" t="str">
        <f t="shared" si="56"/>
        <v>--</v>
      </c>
      <c r="AJ46" s="79" t="str">
        <f t="shared" si="56"/>
        <v>Enter Activity</v>
      </c>
      <c r="AK46" s="79" t="str">
        <f t="shared" si="56"/>
        <v>Enter Activity</v>
      </c>
      <c r="AL46" s="382" t="str">
        <f t="shared" si="56"/>
        <v>Enter Activity</v>
      </c>
      <c r="AM46" s="315"/>
      <c r="AN46" s="290"/>
      <c r="AO46" s="74">
        <f>MONTH(EMISSIONS_1!P46)-MONTH(EMISSIONS_1!O46)+1</f>
        <v>1</v>
      </c>
      <c r="AP46" s="153">
        <f t="shared" si="57"/>
        <v>0</v>
      </c>
      <c r="AQ46" s="36">
        <f t="shared" si="57"/>
        <v>0</v>
      </c>
      <c r="AR46" s="36">
        <f t="shared" si="57"/>
        <v>0</v>
      </c>
      <c r="AS46" s="36">
        <f t="shared" si="57"/>
        <v>0</v>
      </c>
      <c r="AT46" s="36">
        <f t="shared" si="57"/>
        <v>0</v>
      </c>
      <c r="AU46" s="36">
        <f t="shared" si="57"/>
        <v>0</v>
      </c>
      <c r="AV46" s="36">
        <f t="shared" si="57"/>
        <v>0</v>
      </c>
      <c r="AW46" s="36">
        <f t="shared" si="57"/>
        <v>0</v>
      </c>
      <c r="AX46" s="36">
        <f t="shared" si="57"/>
        <v>0</v>
      </c>
      <c r="AY46" s="36">
        <f t="shared" si="57"/>
        <v>0</v>
      </c>
      <c r="AZ46" s="36">
        <f t="shared" si="57"/>
        <v>0</v>
      </c>
      <c r="BA46" s="36">
        <f t="shared" si="57"/>
        <v>0</v>
      </c>
      <c r="BB46" s="153">
        <f t="shared" si="58"/>
        <v>0</v>
      </c>
      <c r="BC46" s="36">
        <f t="shared" si="58"/>
        <v>0</v>
      </c>
      <c r="BD46" s="36">
        <f t="shared" si="58"/>
        <v>0</v>
      </c>
      <c r="BE46" s="36">
        <f t="shared" si="58"/>
        <v>0</v>
      </c>
      <c r="BF46" s="36">
        <f t="shared" si="58"/>
        <v>0</v>
      </c>
      <c r="BG46" s="36">
        <f t="shared" si="58"/>
        <v>0</v>
      </c>
      <c r="BH46" s="36">
        <f t="shared" si="58"/>
        <v>0</v>
      </c>
      <c r="BI46" s="36">
        <f t="shared" si="58"/>
        <v>0</v>
      </c>
      <c r="BJ46" s="36">
        <f t="shared" si="58"/>
        <v>0</v>
      </c>
      <c r="BK46" s="36">
        <f t="shared" si="58"/>
        <v>0</v>
      </c>
      <c r="BL46" s="36">
        <f t="shared" si="58"/>
        <v>0</v>
      </c>
      <c r="BM46" s="36">
        <f t="shared" si="58"/>
        <v>0</v>
      </c>
      <c r="BN46" s="153">
        <f t="shared" si="59"/>
        <v>0</v>
      </c>
      <c r="BO46" s="36">
        <f t="shared" si="59"/>
        <v>0</v>
      </c>
      <c r="BP46" s="36">
        <f t="shared" si="59"/>
        <v>0</v>
      </c>
      <c r="BQ46" s="36">
        <f t="shared" si="59"/>
        <v>0</v>
      </c>
      <c r="BR46" s="36">
        <f t="shared" si="59"/>
        <v>0</v>
      </c>
      <c r="BS46" s="36">
        <f t="shared" si="59"/>
        <v>0</v>
      </c>
      <c r="BT46" s="36">
        <f t="shared" si="59"/>
        <v>0</v>
      </c>
      <c r="BU46" s="36">
        <f t="shared" si="59"/>
        <v>0</v>
      </c>
      <c r="BV46" s="36">
        <f t="shared" si="59"/>
        <v>0</v>
      </c>
      <c r="BW46" s="36">
        <f t="shared" si="59"/>
        <v>0</v>
      </c>
      <c r="BX46" s="36">
        <f t="shared" si="59"/>
        <v>0</v>
      </c>
      <c r="BY46" s="36">
        <f t="shared" si="59"/>
        <v>0</v>
      </c>
      <c r="BZ46" s="153">
        <f t="shared" si="60"/>
        <v>0</v>
      </c>
      <c r="CA46" s="36">
        <f t="shared" si="60"/>
        <v>0</v>
      </c>
      <c r="CB46" s="36">
        <f t="shared" si="60"/>
        <v>0</v>
      </c>
      <c r="CC46" s="36">
        <f t="shared" si="60"/>
        <v>0</v>
      </c>
      <c r="CD46" s="36">
        <f t="shared" si="60"/>
        <v>0</v>
      </c>
      <c r="CE46" s="36">
        <f t="shared" si="60"/>
        <v>0</v>
      </c>
      <c r="CF46" s="36">
        <f t="shared" si="60"/>
        <v>0</v>
      </c>
      <c r="CG46" s="36">
        <f t="shared" si="60"/>
        <v>0</v>
      </c>
      <c r="CH46" s="36">
        <f t="shared" si="60"/>
        <v>0</v>
      </c>
      <c r="CI46" s="36">
        <f t="shared" si="60"/>
        <v>0</v>
      </c>
      <c r="CJ46" s="36">
        <f t="shared" si="60"/>
        <v>0</v>
      </c>
      <c r="CK46" s="36">
        <f t="shared" si="60"/>
        <v>0</v>
      </c>
      <c r="CL46" s="153">
        <f t="shared" si="61"/>
        <v>0</v>
      </c>
      <c r="CM46" s="36">
        <f t="shared" si="61"/>
        <v>0</v>
      </c>
      <c r="CN46" s="36">
        <f t="shared" si="61"/>
        <v>0</v>
      </c>
      <c r="CO46" s="36">
        <f t="shared" si="61"/>
        <v>0</v>
      </c>
      <c r="CP46" s="36">
        <f t="shared" si="61"/>
        <v>0</v>
      </c>
      <c r="CQ46" s="36">
        <f t="shared" si="61"/>
        <v>0</v>
      </c>
      <c r="CR46" s="36">
        <f t="shared" si="61"/>
        <v>0</v>
      </c>
      <c r="CS46" s="36">
        <f t="shared" si="61"/>
        <v>0</v>
      </c>
      <c r="CT46" s="36">
        <f t="shared" si="61"/>
        <v>0</v>
      </c>
      <c r="CU46" s="36">
        <f t="shared" si="61"/>
        <v>0</v>
      </c>
      <c r="CV46" s="36">
        <f t="shared" si="61"/>
        <v>0</v>
      </c>
      <c r="CW46" s="36">
        <f t="shared" si="61"/>
        <v>0</v>
      </c>
      <c r="CX46" s="153">
        <f t="shared" si="62"/>
        <v>0</v>
      </c>
      <c r="CY46" s="36">
        <f t="shared" si="62"/>
        <v>0</v>
      </c>
      <c r="CZ46" s="36">
        <f t="shared" si="62"/>
        <v>0</v>
      </c>
      <c r="DA46" s="36">
        <f t="shared" si="62"/>
        <v>0</v>
      </c>
      <c r="DB46" s="36">
        <f t="shared" si="62"/>
        <v>0</v>
      </c>
      <c r="DC46" s="36">
        <f t="shared" si="62"/>
        <v>0</v>
      </c>
      <c r="DD46" s="36">
        <f t="shared" si="62"/>
        <v>0</v>
      </c>
      <c r="DE46" s="36">
        <f t="shared" si="62"/>
        <v>0</v>
      </c>
      <c r="DF46" s="36">
        <f t="shared" si="62"/>
        <v>0</v>
      </c>
      <c r="DG46" s="36">
        <f t="shared" si="62"/>
        <v>0</v>
      </c>
      <c r="DH46" s="36">
        <f t="shared" si="62"/>
        <v>0</v>
      </c>
      <c r="DI46" s="36">
        <f t="shared" si="62"/>
        <v>0</v>
      </c>
      <c r="DJ46" s="153">
        <f t="shared" si="63"/>
        <v>0</v>
      </c>
      <c r="DK46" s="36">
        <f t="shared" si="63"/>
        <v>0</v>
      </c>
      <c r="DL46" s="36">
        <f t="shared" si="63"/>
        <v>0</v>
      </c>
      <c r="DM46" s="36">
        <f t="shared" si="63"/>
        <v>0</v>
      </c>
      <c r="DN46" s="36">
        <f t="shared" si="63"/>
        <v>0</v>
      </c>
      <c r="DO46" s="36">
        <f t="shared" si="63"/>
        <v>0</v>
      </c>
      <c r="DP46" s="36">
        <f t="shared" si="63"/>
        <v>0</v>
      </c>
      <c r="DQ46" s="36">
        <f t="shared" si="63"/>
        <v>0</v>
      </c>
      <c r="DR46" s="36">
        <f t="shared" si="63"/>
        <v>0</v>
      </c>
      <c r="DS46" s="36">
        <f t="shared" si="63"/>
        <v>0</v>
      </c>
      <c r="DT46" s="36">
        <f t="shared" si="63"/>
        <v>0</v>
      </c>
      <c r="DU46" s="36">
        <f t="shared" si="63"/>
        <v>0</v>
      </c>
      <c r="DV46" s="153">
        <f t="shared" si="64"/>
        <v>0</v>
      </c>
      <c r="DW46" s="36">
        <f t="shared" si="64"/>
        <v>0</v>
      </c>
      <c r="DX46" s="36">
        <f t="shared" si="64"/>
        <v>0</v>
      </c>
      <c r="DY46" s="36">
        <f t="shared" si="64"/>
        <v>0</v>
      </c>
      <c r="DZ46" s="36">
        <f t="shared" si="64"/>
        <v>0</v>
      </c>
      <c r="EA46" s="36">
        <f t="shared" si="64"/>
        <v>0</v>
      </c>
      <c r="EB46" s="36">
        <f t="shared" si="64"/>
        <v>0</v>
      </c>
      <c r="EC46" s="36">
        <f t="shared" si="64"/>
        <v>0</v>
      </c>
      <c r="ED46" s="36">
        <f t="shared" si="64"/>
        <v>0</v>
      </c>
      <c r="EE46" s="36">
        <f t="shared" si="64"/>
        <v>0</v>
      </c>
      <c r="EF46" s="36">
        <f t="shared" si="64"/>
        <v>0</v>
      </c>
      <c r="EG46" s="36">
        <f t="shared" si="64"/>
        <v>0</v>
      </c>
      <c r="EH46" s="153">
        <f t="shared" si="65"/>
        <v>0</v>
      </c>
      <c r="EI46" s="36">
        <f t="shared" si="65"/>
        <v>0</v>
      </c>
      <c r="EJ46" s="36">
        <f t="shared" si="65"/>
        <v>0</v>
      </c>
      <c r="EK46" s="36">
        <f t="shared" si="65"/>
        <v>0</v>
      </c>
      <c r="EL46" s="36">
        <f t="shared" si="65"/>
        <v>0</v>
      </c>
      <c r="EM46" s="36">
        <f t="shared" si="65"/>
        <v>0</v>
      </c>
      <c r="EN46" s="36">
        <f t="shared" si="65"/>
        <v>0</v>
      </c>
      <c r="EO46" s="36">
        <f t="shared" si="65"/>
        <v>0</v>
      </c>
      <c r="EP46" s="36">
        <f t="shared" si="65"/>
        <v>0</v>
      </c>
      <c r="EQ46" s="36">
        <f t="shared" si="65"/>
        <v>0</v>
      </c>
      <c r="ER46" s="36">
        <f t="shared" si="65"/>
        <v>0</v>
      </c>
      <c r="ES46" s="36">
        <f t="shared" si="65"/>
        <v>0</v>
      </c>
      <c r="ET46" s="153">
        <f t="shared" si="66"/>
        <v>0</v>
      </c>
      <c r="EU46" s="36">
        <f t="shared" si="66"/>
        <v>0</v>
      </c>
      <c r="EV46" s="36">
        <f t="shared" si="66"/>
        <v>0</v>
      </c>
      <c r="EW46" s="36">
        <f t="shared" si="66"/>
        <v>0</v>
      </c>
      <c r="EX46" s="36">
        <f t="shared" si="66"/>
        <v>0</v>
      </c>
      <c r="EY46" s="36">
        <f t="shared" si="66"/>
        <v>0</v>
      </c>
      <c r="EZ46" s="36">
        <f t="shared" si="66"/>
        <v>0</v>
      </c>
      <c r="FA46" s="36">
        <f t="shared" si="66"/>
        <v>0</v>
      </c>
      <c r="FB46" s="36">
        <f t="shared" si="66"/>
        <v>0</v>
      </c>
      <c r="FC46" s="36">
        <f t="shared" si="66"/>
        <v>0</v>
      </c>
      <c r="FD46" s="36">
        <f t="shared" si="66"/>
        <v>0</v>
      </c>
      <c r="FE46" s="36">
        <f t="shared" si="66"/>
        <v>0</v>
      </c>
      <c r="FF46" s="153">
        <f t="shared" si="67"/>
        <v>0</v>
      </c>
      <c r="FG46" s="36">
        <f t="shared" si="67"/>
        <v>0</v>
      </c>
      <c r="FH46" s="36">
        <f t="shared" si="67"/>
        <v>0</v>
      </c>
      <c r="FI46" s="36">
        <f t="shared" si="67"/>
        <v>0</v>
      </c>
      <c r="FJ46" s="36">
        <f t="shared" si="67"/>
        <v>0</v>
      </c>
      <c r="FK46" s="36">
        <f t="shared" si="67"/>
        <v>0</v>
      </c>
      <c r="FL46" s="36">
        <f t="shared" si="67"/>
        <v>0</v>
      </c>
      <c r="FM46" s="36">
        <f t="shared" si="67"/>
        <v>0</v>
      </c>
      <c r="FN46" s="36">
        <f t="shared" si="67"/>
        <v>0</v>
      </c>
      <c r="FO46" s="36">
        <f t="shared" si="67"/>
        <v>0</v>
      </c>
      <c r="FP46" s="36">
        <f t="shared" si="67"/>
        <v>0</v>
      </c>
      <c r="FQ46" s="36">
        <f t="shared" si="67"/>
        <v>0</v>
      </c>
    </row>
    <row r="47" spans="1:173" ht="12.75" customHeight="1" x14ac:dyDescent="0.2">
      <c r="A47" s="251"/>
      <c r="B47" s="252"/>
      <c r="C47" s="253"/>
      <c r="D47" s="253"/>
      <c r="E47" s="253"/>
      <c r="F47" s="253"/>
      <c r="G47" s="267"/>
      <c r="H47" s="267"/>
      <c r="I47" s="267"/>
      <c r="J47" s="255"/>
      <c r="K47" s="255"/>
      <c r="L47" s="255"/>
      <c r="M47" s="255"/>
      <c r="N47" s="257"/>
      <c r="O47" s="305"/>
      <c r="P47" s="259"/>
      <c r="Q47" s="284"/>
      <c r="R47" s="269"/>
      <c r="S47" s="269"/>
      <c r="T47" s="269"/>
      <c r="U47" s="269"/>
      <c r="V47" s="269"/>
      <c r="W47" s="269"/>
      <c r="X47" s="269"/>
      <c r="Y47" s="268"/>
      <c r="Z47" s="269"/>
      <c r="AA47" s="417"/>
      <c r="AB47" s="413"/>
      <c r="AC47" s="272"/>
      <c r="AD47" s="272"/>
      <c r="AE47" s="272"/>
      <c r="AF47" s="272"/>
      <c r="AG47" s="273"/>
      <c r="AH47" s="272"/>
      <c r="AI47" s="272"/>
      <c r="AJ47" s="388"/>
      <c r="AK47" s="388"/>
      <c r="AL47" s="389"/>
      <c r="AM47" s="137"/>
      <c r="AN47" s="228"/>
      <c r="AP47" s="338"/>
      <c r="AQ47" s="339"/>
      <c r="AR47" s="339"/>
      <c r="AS47" s="339"/>
      <c r="AT47" s="339"/>
      <c r="AU47" s="339"/>
      <c r="AV47" s="339"/>
      <c r="AW47" s="339"/>
      <c r="AX47" s="339"/>
      <c r="AY47" s="339"/>
      <c r="AZ47" s="339"/>
      <c r="BA47" s="339"/>
      <c r="BB47" s="338"/>
      <c r="BC47" s="339"/>
      <c r="BD47" s="339"/>
      <c r="BE47" s="339"/>
      <c r="BF47" s="339"/>
      <c r="BG47" s="339"/>
      <c r="BH47" s="339"/>
      <c r="BI47" s="339"/>
      <c r="BJ47" s="339"/>
      <c r="BK47" s="339"/>
      <c r="BL47" s="339"/>
      <c r="BM47" s="339"/>
      <c r="BN47" s="338"/>
      <c r="BO47" s="339"/>
      <c r="BP47" s="339"/>
      <c r="BQ47" s="339"/>
      <c r="BR47" s="339"/>
      <c r="BS47" s="339"/>
      <c r="BT47" s="339"/>
      <c r="BU47" s="339"/>
      <c r="BV47" s="339"/>
      <c r="BW47" s="339"/>
      <c r="BX47" s="339"/>
      <c r="BY47" s="339"/>
      <c r="BZ47" s="338"/>
      <c r="CA47" s="339"/>
      <c r="CB47" s="339"/>
      <c r="CC47" s="339"/>
      <c r="CD47" s="339"/>
      <c r="CE47" s="339"/>
      <c r="CF47" s="339"/>
      <c r="CG47" s="339"/>
      <c r="CH47" s="339"/>
      <c r="CI47" s="339"/>
      <c r="CJ47" s="339"/>
      <c r="CK47" s="339"/>
      <c r="CL47" s="338"/>
      <c r="CM47" s="339"/>
      <c r="CN47" s="339"/>
      <c r="CO47" s="339"/>
      <c r="CP47" s="339"/>
      <c r="CQ47" s="339"/>
      <c r="CR47" s="339"/>
      <c r="CS47" s="339"/>
      <c r="CT47" s="339"/>
      <c r="CU47" s="339"/>
      <c r="CV47" s="339"/>
      <c r="CW47" s="339"/>
      <c r="CX47" s="338"/>
      <c r="CY47" s="339"/>
      <c r="CZ47" s="339"/>
      <c r="DA47" s="339"/>
      <c r="DB47" s="339"/>
      <c r="DC47" s="339"/>
      <c r="DD47" s="339"/>
      <c r="DE47" s="339"/>
      <c r="DF47" s="339"/>
      <c r="DG47" s="339"/>
      <c r="DH47" s="339"/>
      <c r="DI47" s="339"/>
      <c r="DJ47" s="338"/>
      <c r="DK47" s="339"/>
      <c r="DL47" s="339"/>
      <c r="DM47" s="339"/>
      <c r="DN47" s="339"/>
      <c r="DO47" s="339"/>
      <c r="DP47" s="339"/>
      <c r="DQ47" s="339"/>
      <c r="DR47" s="339"/>
      <c r="DS47" s="339"/>
      <c r="DT47" s="339"/>
      <c r="DU47" s="339"/>
      <c r="DV47" s="338"/>
      <c r="DW47" s="339"/>
      <c r="DX47" s="339"/>
      <c r="DY47" s="339"/>
      <c r="DZ47" s="339"/>
      <c r="EA47" s="339"/>
      <c r="EB47" s="339"/>
      <c r="EC47" s="339"/>
      <c r="ED47" s="339"/>
      <c r="EE47" s="339"/>
      <c r="EF47" s="339"/>
      <c r="EG47" s="339"/>
      <c r="EH47" s="338"/>
      <c r="EI47" s="339"/>
      <c r="EJ47" s="339"/>
      <c r="EK47" s="339"/>
      <c r="EL47" s="339"/>
      <c r="EM47" s="339"/>
      <c r="EN47" s="339"/>
      <c r="EO47" s="339"/>
      <c r="EP47" s="339"/>
      <c r="EQ47" s="339"/>
      <c r="ER47" s="339"/>
      <c r="ES47" s="339"/>
      <c r="ET47" s="338"/>
      <c r="EU47" s="339"/>
      <c r="EV47" s="339"/>
      <c r="EW47" s="339"/>
      <c r="EX47" s="339"/>
      <c r="EY47" s="339"/>
      <c r="EZ47" s="339"/>
      <c r="FA47" s="339"/>
      <c r="FB47" s="339"/>
      <c r="FC47" s="339"/>
      <c r="FD47" s="339"/>
      <c r="FE47" s="339"/>
      <c r="FF47" s="338"/>
      <c r="FG47" s="339"/>
      <c r="FH47" s="339"/>
      <c r="FI47" s="339"/>
      <c r="FJ47" s="339"/>
      <c r="FK47" s="339"/>
      <c r="FL47" s="339"/>
      <c r="FM47" s="339"/>
      <c r="FN47" s="339"/>
      <c r="FO47" s="339"/>
      <c r="FP47" s="339"/>
      <c r="FQ47" s="339"/>
    </row>
    <row r="48" spans="1:173" ht="12.75" customHeight="1" x14ac:dyDescent="0.2">
      <c r="A48" s="74" t="str">
        <f t="shared" ref="A48:A59" si="68">CONCATENATE(D48, "-", E48)</f>
        <v xml:space="preserve"> -N/A</v>
      </c>
      <c r="B48" s="361" t="s">
        <v>300</v>
      </c>
      <c r="C48" s="172" t="s">
        <v>300</v>
      </c>
      <c r="D48" s="366" t="str">
        <f>IF(ISBLANK(EMISSIONS_4!D48), " ", EMISSIONS_4!D48)</f>
        <v xml:space="preserve"> </v>
      </c>
      <c r="E48" s="351" t="s">
        <v>73</v>
      </c>
      <c r="F48" s="351" t="s">
        <v>73</v>
      </c>
      <c r="G48" s="363" t="s">
        <v>115</v>
      </c>
      <c r="H48" s="374"/>
      <c r="I48" s="125" t="s">
        <v>143</v>
      </c>
      <c r="J48" s="33" t="s">
        <v>115</v>
      </c>
      <c r="K48" s="125"/>
      <c r="L48" s="125"/>
      <c r="M48" s="375">
        <v>0</v>
      </c>
      <c r="N48" s="376">
        <v>0</v>
      </c>
      <c r="O48" s="299"/>
      <c r="P48" s="300"/>
      <c r="Q48" s="73" t="str">
        <f t="shared" ref="Q48:Q59" si="69">IF(T(AB48)=" ",(IF($M48=0,(IF($N48=0,0,AB48/$N48/$M48*2000)),AB48/$N48/$M48*2000)),T(AB48))</f>
        <v>Enter Activity</v>
      </c>
      <c r="R48" s="73" t="str">
        <f t="shared" ref="R48:R59" si="70">IF(T(AC48)=" ",(IF($M48=0,(IF($N48=0,0,AC48/$N48/$M48*2000)),AC48/$N48/$M48*2000)),T(AC48))</f>
        <v>Enter Activity</v>
      </c>
      <c r="S48" s="73" t="str">
        <f t="shared" ref="S48:S59" si="71">IF(T(AD48)=" ",(IF($M48=0,(IF($N48=0,0,AD48/$N48/$M48*2000)),AD48/$N48/$M48*2000)),T(AD48))</f>
        <v>Enter Activity</v>
      </c>
      <c r="T48" s="73" t="str">
        <f t="shared" ref="T48:T59" si="72">IF(T(AE48)=" ",(IF($M48=0,(IF($N48=0,0,AE48/$N48/$M48*2000)),AE48/$N48/$M48*2000)),T(AE48))</f>
        <v>Enter Activity</v>
      </c>
      <c r="U48" s="73" t="str">
        <f t="shared" ref="U48:U59" si="73">IF(T(AF48)=" ",(IF($M48=0,(IF($N48=0,0,AF48/$N48/$M48*2000)),AF48/$N48/$M48*2000)),T(AF48))</f>
        <v>Enter Activity</v>
      </c>
      <c r="V48" s="73" t="str">
        <f t="shared" ref="V48:V59" si="74">IF(T(AG48)=" ",(IF($M48=0,(IF($N48=0,0,AG48/$N48/$M48*2000)),AG48/$N48/$M48*2000)),T(AG48))</f>
        <v>Enter Activity</v>
      </c>
      <c r="W48" s="79" t="s">
        <v>115</v>
      </c>
      <c r="X48" s="73" t="str">
        <f t="shared" ref="X48:X59" si="75">IF(T(AI48)=" ",(IF($M48=0,(IF($N48=0,0,AI48/$N48/$M48*2000)),AI48/$N48/$M48*2000)),T(AI48))</f>
        <v>Enter Activity</v>
      </c>
      <c r="Y48" s="78" t="s">
        <v>115</v>
      </c>
      <c r="Z48" s="79" t="s">
        <v>115</v>
      </c>
      <c r="AA48" s="82" t="s">
        <v>115</v>
      </c>
      <c r="AB48" s="76" t="str">
        <f xml:space="preserve"> IF($H48=0, "Enter Activity", IF(($M48=0)*($N48=0), "Enter Run Time", (H48*'VESSEL FACTORS'!$D$41)/2000))</f>
        <v>Enter Activity</v>
      </c>
      <c r="AC48" s="65" t="str">
        <f xml:space="preserve"> IF($H48=0, "Enter Activity", IF(($M48=0)*($N48=0), "Enter Run Time", (H48*'VESSEL FACTORS'!$D$41)/2000))</f>
        <v>Enter Activity</v>
      </c>
      <c r="AD48" s="65" t="str">
        <f>IF($H48=0, "Enter Activity", IF(($M48=0)*($N48=0), "Enter Run Time",  (H48*'VESSEL FACTORS'!$F$41)/2000))</f>
        <v>Enter Activity</v>
      </c>
      <c r="AE48" s="65" t="str">
        <f>IF($H48=0, "Enter Activity", IF(($M48=0)*($N48=0), "Enter Run Time", (H48*'VESSEL FACTORS'!$H$41)/2000))</f>
        <v>Enter Activity</v>
      </c>
      <c r="AF48" s="65" t="str">
        <f>IF($H48=0, "Enter Activity", IF(($M48=0)*($N48=0), "Enter Run Time", (H48*'VESSEL FACTORS'!$I$41)/2000))</f>
        <v>Enter Activity</v>
      </c>
      <c r="AG48" s="84" t="str">
        <f>IF($H48=0, "Enter Activity", IF(($M48=0)*($N48=0), "Enter Run Time", (H48*'VESSEL FACTORS'!$J$41)/2000))</f>
        <v>Enter Activity</v>
      </c>
      <c r="AH48" s="70" t="s">
        <v>115</v>
      </c>
      <c r="AI48" s="79" t="str">
        <f>IF($H48=0, "Enter Activity", IF(($M48=0)*($N48=0), "Enter Run Time",  (H48*'VESSEL FACTORS'!$L$41)/2000))</f>
        <v>Enter Activity</v>
      </c>
      <c r="AJ48" s="70" t="s">
        <v>115</v>
      </c>
      <c r="AK48" s="70" t="s">
        <v>115</v>
      </c>
      <c r="AL48" s="71" t="s">
        <v>115</v>
      </c>
      <c r="AM48" s="73"/>
      <c r="AO48" s="74">
        <f>MONTH(EMISSIONS_1!P48)-MONTH(EMISSIONS_1!O48)+1</f>
        <v>1</v>
      </c>
      <c r="AP48" s="341">
        <f t="shared" ref="AP48:BA55" si="76">IF(T($AB48)="",IF((AP$6&gt;=MONTH($O48))*(AP$6&lt;=MONTH($P48)), $AB48/$AO48, 0),0)</f>
        <v>0</v>
      </c>
      <c r="AQ48" s="342">
        <f t="shared" si="76"/>
        <v>0</v>
      </c>
      <c r="AR48" s="342">
        <f t="shared" si="76"/>
        <v>0</v>
      </c>
      <c r="AS48" s="342">
        <f t="shared" si="76"/>
        <v>0</v>
      </c>
      <c r="AT48" s="342">
        <f t="shared" si="76"/>
        <v>0</v>
      </c>
      <c r="AU48" s="342">
        <f t="shared" si="76"/>
        <v>0</v>
      </c>
      <c r="AV48" s="342">
        <f t="shared" si="76"/>
        <v>0</v>
      </c>
      <c r="AW48" s="342">
        <f t="shared" si="76"/>
        <v>0</v>
      </c>
      <c r="AX48" s="342">
        <f t="shared" si="76"/>
        <v>0</v>
      </c>
      <c r="AY48" s="342">
        <f t="shared" si="76"/>
        <v>0</v>
      </c>
      <c r="AZ48" s="342">
        <f t="shared" si="76"/>
        <v>0</v>
      </c>
      <c r="BA48" s="343">
        <f t="shared" si="76"/>
        <v>0</v>
      </c>
      <c r="BB48" s="341">
        <f t="shared" ref="BB48:BM59" si="77">IF(T($AC48)="",IF((BB$6&gt;=MONTH($O48))*(BB$6&lt;=MONTH($P48)), $AC48/$AO48, 0),0)</f>
        <v>0</v>
      </c>
      <c r="BC48" s="342">
        <f t="shared" si="77"/>
        <v>0</v>
      </c>
      <c r="BD48" s="342">
        <f t="shared" si="77"/>
        <v>0</v>
      </c>
      <c r="BE48" s="342">
        <f t="shared" si="77"/>
        <v>0</v>
      </c>
      <c r="BF48" s="342">
        <f t="shared" si="77"/>
        <v>0</v>
      </c>
      <c r="BG48" s="342">
        <f t="shared" si="77"/>
        <v>0</v>
      </c>
      <c r="BH48" s="342">
        <f t="shared" si="77"/>
        <v>0</v>
      </c>
      <c r="BI48" s="342">
        <f t="shared" si="77"/>
        <v>0</v>
      </c>
      <c r="BJ48" s="342">
        <f t="shared" si="77"/>
        <v>0</v>
      </c>
      <c r="BK48" s="342">
        <f t="shared" si="77"/>
        <v>0</v>
      </c>
      <c r="BL48" s="342">
        <f t="shared" si="77"/>
        <v>0</v>
      </c>
      <c r="BM48" s="343">
        <f t="shared" si="77"/>
        <v>0</v>
      </c>
      <c r="BN48" s="341">
        <f t="shared" ref="BN48:BY59" si="78">IF(T($AD48)="",IF((BN$6&gt;=MONTH($O48))*(BN$6&lt;=MONTH($P48)), $AD48/$AO48, 0),0)</f>
        <v>0</v>
      </c>
      <c r="BO48" s="342">
        <f t="shared" si="78"/>
        <v>0</v>
      </c>
      <c r="BP48" s="342">
        <f t="shared" si="78"/>
        <v>0</v>
      </c>
      <c r="BQ48" s="342">
        <f t="shared" si="78"/>
        <v>0</v>
      </c>
      <c r="BR48" s="342">
        <f t="shared" si="78"/>
        <v>0</v>
      </c>
      <c r="BS48" s="342">
        <f t="shared" si="78"/>
        <v>0</v>
      </c>
      <c r="BT48" s="342">
        <f t="shared" si="78"/>
        <v>0</v>
      </c>
      <c r="BU48" s="342">
        <f t="shared" si="78"/>
        <v>0</v>
      </c>
      <c r="BV48" s="342">
        <f t="shared" si="78"/>
        <v>0</v>
      </c>
      <c r="BW48" s="342">
        <f t="shared" si="78"/>
        <v>0</v>
      </c>
      <c r="BX48" s="342">
        <f t="shared" si="78"/>
        <v>0</v>
      </c>
      <c r="BY48" s="343">
        <f t="shared" si="78"/>
        <v>0</v>
      </c>
      <c r="BZ48" s="341">
        <f t="shared" ref="BZ48:CK59" si="79">IF(T($AE48)="",IF((BZ$6&gt;=MONTH($O48))*(BZ$6&lt;=MONTH($P48)), $AE48/$AO48, 0),0)</f>
        <v>0</v>
      </c>
      <c r="CA48" s="342">
        <f t="shared" si="79"/>
        <v>0</v>
      </c>
      <c r="CB48" s="342">
        <f t="shared" si="79"/>
        <v>0</v>
      </c>
      <c r="CC48" s="342">
        <f t="shared" si="79"/>
        <v>0</v>
      </c>
      <c r="CD48" s="342">
        <f t="shared" si="79"/>
        <v>0</v>
      </c>
      <c r="CE48" s="342">
        <f t="shared" si="79"/>
        <v>0</v>
      </c>
      <c r="CF48" s="342">
        <f t="shared" si="79"/>
        <v>0</v>
      </c>
      <c r="CG48" s="342">
        <f t="shared" si="79"/>
        <v>0</v>
      </c>
      <c r="CH48" s="342">
        <f t="shared" si="79"/>
        <v>0</v>
      </c>
      <c r="CI48" s="342">
        <f t="shared" si="79"/>
        <v>0</v>
      </c>
      <c r="CJ48" s="342">
        <f t="shared" si="79"/>
        <v>0</v>
      </c>
      <c r="CK48" s="343">
        <f t="shared" si="79"/>
        <v>0</v>
      </c>
      <c r="CL48" s="341">
        <f t="shared" ref="CL48:CW59" si="80">IF(T($AF48)="",IF((CL$6&gt;=MONTH($O48))*(CL$6&lt;=MONTH($P48)), $AF48/$AO48, 0),0)</f>
        <v>0</v>
      </c>
      <c r="CM48" s="342">
        <f t="shared" si="80"/>
        <v>0</v>
      </c>
      <c r="CN48" s="342">
        <f t="shared" si="80"/>
        <v>0</v>
      </c>
      <c r="CO48" s="342">
        <f t="shared" si="80"/>
        <v>0</v>
      </c>
      <c r="CP48" s="342">
        <f t="shared" si="80"/>
        <v>0</v>
      </c>
      <c r="CQ48" s="342">
        <f t="shared" si="80"/>
        <v>0</v>
      </c>
      <c r="CR48" s="342">
        <f t="shared" si="80"/>
        <v>0</v>
      </c>
      <c r="CS48" s="342">
        <f t="shared" si="80"/>
        <v>0</v>
      </c>
      <c r="CT48" s="342">
        <f t="shared" si="80"/>
        <v>0</v>
      </c>
      <c r="CU48" s="342">
        <f t="shared" si="80"/>
        <v>0</v>
      </c>
      <c r="CV48" s="342">
        <f t="shared" si="80"/>
        <v>0</v>
      </c>
      <c r="CW48" s="343">
        <f t="shared" si="80"/>
        <v>0</v>
      </c>
      <c r="CX48" s="341">
        <f t="shared" ref="CX48:DI59" si="81">IF(T($AG48)="",IF((CX$6&gt;=MONTH($O48))*(CX$6&lt;=MONTH($P48)), $AG48/$AO48, 0),0)</f>
        <v>0</v>
      </c>
      <c r="CY48" s="342">
        <f t="shared" si="81"/>
        <v>0</v>
      </c>
      <c r="CZ48" s="342">
        <f t="shared" si="81"/>
        <v>0</v>
      </c>
      <c r="DA48" s="342">
        <f t="shared" si="81"/>
        <v>0</v>
      </c>
      <c r="DB48" s="342">
        <f t="shared" si="81"/>
        <v>0</v>
      </c>
      <c r="DC48" s="342">
        <f t="shared" si="81"/>
        <v>0</v>
      </c>
      <c r="DD48" s="342">
        <f t="shared" si="81"/>
        <v>0</v>
      </c>
      <c r="DE48" s="342">
        <f t="shared" si="81"/>
        <v>0</v>
      </c>
      <c r="DF48" s="342">
        <f t="shared" si="81"/>
        <v>0</v>
      </c>
      <c r="DG48" s="342">
        <f t="shared" si="81"/>
        <v>0</v>
      </c>
      <c r="DH48" s="342">
        <f t="shared" si="81"/>
        <v>0</v>
      </c>
      <c r="DI48" s="343">
        <f t="shared" si="81"/>
        <v>0</v>
      </c>
      <c r="DJ48" s="341">
        <f t="shared" ref="DJ48:DU59" si="82">IF(T($AH48)="",IF((DJ$6&gt;=MONTH($O48))*(DJ$6&lt;=MONTH($P48)), $AH48/$AO48, 0),0)</f>
        <v>0</v>
      </c>
      <c r="DK48" s="342">
        <f t="shared" si="82"/>
        <v>0</v>
      </c>
      <c r="DL48" s="342">
        <f t="shared" si="82"/>
        <v>0</v>
      </c>
      <c r="DM48" s="342">
        <f t="shared" si="82"/>
        <v>0</v>
      </c>
      <c r="DN48" s="342">
        <f t="shared" si="82"/>
        <v>0</v>
      </c>
      <c r="DO48" s="342">
        <f t="shared" si="82"/>
        <v>0</v>
      </c>
      <c r="DP48" s="342">
        <f t="shared" si="82"/>
        <v>0</v>
      </c>
      <c r="DQ48" s="342">
        <f t="shared" si="82"/>
        <v>0</v>
      </c>
      <c r="DR48" s="342">
        <f t="shared" si="82"/>
        <v>0</v>
      </c>
      <c r="DS48" s="342">
        <f t="shared" si="82"/>
        <v>0</v>
      </c>
      <c r="DT48" s="342">
        <f t="shared" si="82"/>
        <v>0</v>
      </c>
      <c r="DU48" s="343">
        <f t="shared" si="82"/>
        <v>0</v>
      </c>
      <c r="DV48" s="341">
        <f t="shared" ref="DV48:EG59" si="83">IF(T($AI48)="",IF((DV$6&gt;=MONTH($O48))*(DV$6&lt;=MONTH($P48)), $AI48/$AO48, 0),0)</f>
        <v>0</v>
      </c>
      <c r="DW48" s="342">
        <f t="shared" si="83"/>
        <v>0</v>
      </c>
      <c r="DX48" s="342">
        <f t="shared" si="83"/>
        <v>0</v>
      </c>
      <c r="DY48" s="342">
        <f t="shared" si="83"/>
        <v>0</v>
      </c>
      <c r="DZ48" s="342">
        <f t="shared" si="83"/>
        <v>0</v>
      </c>
      <c r="EA48" s="342">
        <f t="shared" si="83"/>
        <v>0</v>
      </c>
      <c r="EB48" s="342">
        <f t="shared" si="83"/>
        <v>0</v>
      </c>
      <c r="EC48" s="342">
        <f t="shared" si="83"/>
        <v>0</v>
      </c>
      <c r="ED48" s="342">
        <f t="shared" si="83"/>
        <v>0</v>
      </c>
      <c r="EE48" s="342">
        <f t="shared" si="83"/>
        <v>0</v>
      </c>
      <c r="EF48" s="342">
        <f t="shared" si="83"/>
        <v>0</v>
      </c>
      <c r="EG48" s="343">
        <f t="shared" si="83"/>
        <v>0</v>
      </c>
      <c r="EH48" s="341">
        <f t="shared" ref="EH48:ES59" si="84">IF(T($AJ48)="",IF((EH$6&gt;=MONTH($O48))*(EH$6&lt;=MONTH($P48)), $AJ48/$AO48, 0),0)</f>
        <v>0</v>
      </c>
      <c r="EI48" s="342">
        <f t="shared" si="84"/>
        <v>0</v>
      </c>
      <c r="EJ48" s="342">
        <f t="shared" si="84"/>
        <v>0</v>
      </c>
      <c r="EK48" s="342">
        <f t="shared" si="84"/>
        <v>0</v>
      </c>
      <c r="EL48" s="342">
        <f t="shared" si="84"/>
        <v>0</v>
      </c>
      <c r="EM48" s="342">
        <f t="shared" si="84"/>
        <v>0</v>
      </c>
      <c r="EN48" s="342">
        <f t="shared" si="84"/>
        <v>0</v>
      </c>
      <c r="EO48" s="342">
        <f t="shared" si="84"/>
        <v>0</v>
      </c>
      <c r="EP48" s="342">
        <f t="shared" si="84"/>
        <v>0</v>
      </c>
      <c r="EQ48" s="342">
        <f t="shared" si="84"/>
        <v>0</v>
      </c>
      <c r="ER48" s="342">
        <f t="shared" si="84"/>
        <v>0</v>
      </c>
      <c r="ES48" s="343">
        <f t="shared" si="84"/>
        <v>0</v>
      </c>
      <c r="ET48" s="341">
        <f t="shared" ref="ET48:FE59" si="85">IF(T($AK48)="",IF((ET$6&gt;=MONTH($O48))*(ET$6&lt;=MONTH($P48)), $AK48/$AO48, 0),0)</f>
        <v>0</v>
      </c>
      <c r="EU48" s="342">
        <f t="shared" si="85"/>
        <v>0</v>
      </c>
      <c r="EV48" s="342">
        <f t="shared" si="85"/>
        <v>0</v>
      </c>
      <c r="EW48" s="342">
        <f t="shared" si="85"/>
        <v>0</v>
      </c>
      <c r="EX48" s="342">
        <f t="shared" si="85"/>
        <v>0</v>
      </c>
      <c r="EY48" s="342">
        <f t="shared" si="85"/>
        <v>0</v>
      </c>
      <c r="EZ48" s="342">
        <f t="shared" si="85"/>
        <v>0</v>
      </c>
      <c r="FA48" s="342">
        <f t="shared" si="85"/>
        <v>0</v>
      </c>
      <c r="FB48" s="342">
        <f t="shared" si="85"/>
        <v>0</v>
      </c>
      <c r="FC48" s="342">
        <f t="shared" si="85"/>
        <v>0</v>
      </c>
      <c r="FD48" s="342">
        <f t="shared" si="85"/>
        <v>0</v>
      </c>
      <c r="FE48" s="343">
        <f t="shared" si="85"/>
        <v>0</v>
      </c>
      <c r="FF48" s="341">
        <f t="shared" ref="FF48:FQ59" si="86">IF(T($AL48)="",IF((FF$6&gt;=MONTH($O48))*(FF$6&lt;=MONTH($P48)), $AL48/$AO48, 0),0)</f>
        <v>0</v>
      </c>
      <c r="FG48" s="342">
        <f t="shared" si="86"/>
        <v>0</v>
      </c>
      <c r="FH48" s="342">
        <f t="shared" si="86"/>
        <v>0</v>
      </c>
      <c r="FI48" s="342">
        <f t="shared" si="86"/>
        <v>0</v>
      </c>
      <c r="FJ48" s="342">
        <f t="shared" si="86"/>
        <v>0</v>
      </c>
      <c r="FK48" s="342">
        <f t="shared" si="86"/>
        <v>0</v>
      </c>
      <c r="FL48" s="342">
        <f t="shared" si="86"/>
        <v>0</v>
      </c>
      <c r="FM48" s="342">
        <f t="shared" si="86"/>
        <v>0</v>
      </c>
      <c r="FN48" s="342">
        <f t="shared" si="86"/>
        <v>0</v>
      </c>
      <c r="FO48" s="342">
        <f t="shared" si="86"/>
        <v>0</v>
      </c>
      <c r="FP48" s="342">
        <f t="shared" si="86"/>
        <v>0</v>
      </c>
      <c r="FQ48" s="343">
        <f t="shared" si="86"/>
        <v>0</v>
      </c>
    </row>
    <row r="49" spans="1:173" ht="12.75" customHeight="1" x14ac:dyDescent="0.2">
      <c r="A49" s="74" t="str">
        <f t="shared" si="68"/>
        <v xml:space="preserve"> -N/A</v>
      </c>
      <c r="B49" s="361" t="s">
        <v>301</v>
      </c>
      <c r="C49" s="171" t="s">
        <v>300</v>
      </c>
      <c r="D49" s="366" t="str">
        <f>IF(ISBLANK(EMISSIONS_4!D49), " ", EMISSIONS_4!D49)</f>
        <v xml:space="preserve"> </v>
      </c>
      <c r="E49" s="351" t="s">
        <v>73</v>
      </c>
      <c r="F49" s="351" t="s">
        <v>73</v>
      </c>
      <c r="G49" s="33" t="s">
        <v>115</v>
      </c>
      <c r="H49" s="368"/>
      <c r="I49" s="64" t="s">
        <v>143</v>
      </c>
      <c r="J49" s="33" t="s">
        <v>115</v>
      </c>
      <c r="K49" s="64"/>
      <c r="L49" s="64"/>
      <c r="M49" s="367">
        <v>0</v>
      </c>
      <c r="N49" s="373">
        <v>0</v>
      </c>
      <c r="O49" s="299"/>
      <c r="P49" s="300"/>
      <c r="Q49" s="73" t="str">
        <f t="shared" si="69"/>
        <v>Enter Activity</v>
      </c>
      <c r="R49" s="73" t="str">
        <f t="shared" si="70"/>
        <v>Enter Activity</v>
      </c>
      <c r="S49" s="73" t="str">
        <f t="shared" si="71"/>
        <v>Enter Activity</v>
      </c>
      <c r="T49" s="73" t="str">
        <f t="shared" si="72"/>
        <v>Enter Activity</v>
      </c>
      <c r="U49" s="73" t="str">
        <f t="shared" si="73"/>
        <v>Enter Activity</v>
      </c>
      <c r="V49" s="73" t="str">
        <f t="shared" si="74"/>
        <v>Enter Activity</v>
      </c>
      <c r="W49" s="79" t="s">
        <v>115</v>
      </c>
      <c r="X49" s="73" t="str">
        <f t="shared" si="75"/>
        <v>Enter Activity</v>
      </c>
      <c r="Y49" s="78" t="s">
        <v>115</v>
      </c>
      <c r="Z49" s="79" t="s">
        <v>115</v>
      </c>
      <c r="AA49" s="82" t="s">
        <v>115</v>
      </c>
      <c r="AB49" s="76" t="str">
        <f xml:space="preserve"> IF($H49=0, "Enter Activity", IF(($M49=0)*($N49=0), "Enter Run Time", (H49*'VESSEL FACTORS'!$D$41)/2000))</f>
        <v>Enter Activity</v>
      </c>
      <c r="AC49" s="65" t="str">
        <f xml:space="preserve"> IF($H49=0, "Enter Activity", IF(($M49=0)*($N49=0), "Enter Run Time", (H49*'VESSEL FACTORS'!$D$41)/2000))</f>
        <v>Enter Activity</v>
      </c>
      <c r="AD49" s="65" t="str">
        <f>IF($H49=0, "Enter Activity", IF(($M49=0)*($N49=0), "Enter Run Time",  (H49*'VESSEL FACTORS'!$F$41)/2000))</f>
        <v>Enter Activity</v>
      </c>
      <c r="AE49" s="65" t="str">
        <f>IF($H49=0, "Enter Activity", IF(($M49=0)*($N49=0), "Enter Run Time", (H49*'VESSEL FACTORS'!$H$41)/2000))</f>
        <v>Enter Activity</v>
      </c>
      <c r="AF49" s="65" t="str">
        <f>IF($H49=0, "Enter Activity", IF(($M49=0)*($N49=0), "Enter Run Time", (H49*'VESSEL FACTORS'!$I$41)/2000))</f>
        <v>Enter Activity</v>
      </c>
      <c r="AG49" s="84" t="str">
        <f>IF($H49=0, "Enter Activity", IF(($M49=0)*($N49=0), "Enter Run Time", (H49*'VESSEL FACTORS'!$J$41)/2000))</f>
        <v>Enter Activity</v>
      </c>
      <c r="AH49" s="70" t="s">
        <v>115</v>
      </c>
      <c r="AI49" s="79" t="str">
        <f>IF($H49=0, "Enter Activity", IF(($M49=0)*($N49=0), "Enter Run Time",  (H49*'VESSEL FACTORS'!$L$41)/2000))</f>
        <v>Enter Activity</v>
      </c>
      <c r="AJ49" s="70" t="s">
        <v>115</v>
      </c>
      <c r="AK49" s="70" t="s">
        <v>115</v>
      </c>
      <c r="AL49" s="71" t="s">
        <v>115</v>
      </c>
      <c r="AM49" s="73"/>
      <c r="AO49" s="74">
        <f>MONTH(EMISSIONS_1!P49)-MONTH(EMISSIONS_1!O49)+1</f>
        <v>1</v>
      </c>
      <c r="AP49" s="341">
        <f t="shared" si="76"/>
        <v>0</v>
      </c>
      <c r="AQ49" s="342">
        <f t="shared" si="76"/>
        <v>0</v>
      </c>
      <c r="AR49" s="342">
        <f t="shared" si="76"/>
        <v>0</v>
      </c>
      <c r="AS49" s="342">
        <f t="shared" si="76"/>
        <v>0</v>
      </c>
      <c r="AT49" s="342">
        <f t="shared" si="76"/>
        <v>0</v>
      </c>
      <c r="AU49" s="342">
        <f t="shared" si="76"/>
        <v>0</v>
      </c>
      <c r="AV49" s="342">
        <f t="shared" si="76"/>
        <v>0</v>
      </c>
      <c r="AW49" s="342">
        <f t="shared" si="76"/>
        <v>0</v>
      </c>
      <c r="AX49" s="342">
        <f t="shared" si="76"/>
        <v>0</v>
      </c>
      <c r="AY49" s="342">
        <f t="shared" si="76"/>
        <v>0</v>
      </c>
      <c r="AZ49" s="342">
        <f t="shared" si="76"/>
        <v>0</v>
      </c>
      <c r="BA49" s="343">
        <f t="shared" si="76"/>
        <v>0</v>
      </c>
      <c r="BB49" s="341">
        <f t="shared" si="77"/>
        <v>0</v>
      </c>
      <c r="BC49" s="342">
        <f t="shared" si="77"/>
        <v>0</v>
      </c>
      <c r="BD49" s="342">
        <f t="shared" si="77"/>
        <v>0</v>
      </c>
      <c r="BE49" s="342">
        <f t="shared" si="77"/>
        <v>0</v>
      </c>
      <c r="BF49" s="342">
        <f t="shared" si="77"/>
        <v>0</v>
      </c>
      <c r="BG49" s="342">
        <f t="shared" si="77"/>
        <v>0</v>
      </c>
      <c r="BH49" s="342">
        <f t="shared" si="77"/>
        <v>0</v>
      </c>
      <c r="BI49" s="342">
        <f t="shared" si="77"/>
        <v>0</v>
      </c>
      <c r="BJ49" s="342">
        <f t="shared" si="77"/>
        <v>0</v>
      </c>
      <c r="BK49" s="342">
        <f t="shared" si="77"/>
        <v>0</v>
      </c>
      <c r="BL49" s="342">
        <f t="shared" si="77"/>
        <v>0</v>
      </c>
      <c r="BM49" s="343">
        <f t="shared" si="77"/>
        <v>0</v>
      </c>
      <c r="BN49" s="341">
        <f t="shared" si="78"/>
        <v>0</v>
      </c>
      <c r="BO49" s="342">
        <f t="shared" si="78"/>
        <v>0</v>
      </c>
      <c r="BP49" s="342">
        <f t="shared" si="78"/>
        <v>0</v>
      </c>
      <c r="BQ49" s="342">
        <f t="shared" si="78"/>
        <v>0</v>
      </c>
      <c r="BR49" s="342">
        <f t="shared" si="78"/>
        <v>0</v>
      </c>
      <c r="BS49" s="342">
        <f t="shared" si="78"/>
        <v>0</v>
      </c>
      <c r="BT49" s="342">
        <f t="shared" si="78"/>
        <v>0</v>
      </c>
      <c r="BU49" s="342">
        <f t="shared" si="78"/>
        <v>0</v>
      </c>
      <c r="BV49" s="342">
        <f t="shared" si="78"/>
        <v>0</v>
      </c>
      <c r="BW49" s="342">
        <f t="shared" si="78"/>
        <v>0</v>
      </c>
      <c r="BX49" s="342">
        <f t="shared" si="78"/>
        <v>0</v>
      </c>
      <c r="BY49" s="343">
        <f t="shared" si="78"/>
        <v>0</v>
      </c>
      <c r="BZ49" s="341">
        <f t="shared" si="79"/>
        <v>0</v>
      </c>
      <c r="CA49" s="342">
        <f t="shared" si="79"/>
        <v>0</v>
      </c>
      <c r="CB49" s="342">
        <f t="shared" si="79"/>
        <v>0</v>
      </c>
      <c r="CC49" s="342">
        <f t="shared" si="79"/>
        <v>0</v>
      </c>
      <c r="CD49" s="342">
        <f t="shared" si="79"/>
        <v>0</v>
      </c>
      <c r="CE49" s="342">
        <f t="shared" si="79"/>
        <v>0</v>
      </c>
      <c r="CF49" s="342">
        <f t="shared" si="79"/>
        <v>0</v>
      </c>
      <c r="CG49" s="342">
        <f t="shared" si="79"/>
        <v>0</v>
      </c>
      <c r="CH49" s="342">
        <f t="shared" si="79"/>
        <v>0</v>
      </c>
      <c r="CI49" s="342">
        <f t="shared" si="79"/>
        <v>0</v>
      </c>
      <c r="CJ49" s="342">
        <f t="shared" si="79"/>
        <v>0</v>
      </c>
      <c r="CK49" s="343">
        <f t="shared" si="79"/>
        <v>0</v>
      </c>
      <c r="CL49" s="341">
        <f t="shared" si="80"/>
        <v>0</v>
      </c>
      <c r="CM49" s="342">
        <f t="shared" si="80"/>
        <v>0</v>
      </c>
      <c r="CN49" s="342">
        <f t="shared" si="80"/>
        <v>0</v>
      </c>
      <c r="CO49" s="342">
        <f t="shared" si="80"/>
        <v>0</v>
      </c>
      <c r="CP49" s="342">
        <f t="shared" si="80"/>
        <v>0</v>
      </c>
      <c r="CQ49" s="342">
        <f t="shared" si="80"/>
        <v>0</v>
      </c>
      <c r="CR49" s="342">
        <f t="shared" si="80"/>
        <v>0</v>
      </c>
      <c r="CS49" s="342">
        <f t="shared" si="80"/>
        <v>0</v>
      </c>
      <c r="CT49" s="342">
        <f t="shared" si="80"/>
        <v>0</v>
      </c>
      <c r="CU49" s="342">
        <f t="shared" si="80"/>
        <v>0</v>
      </c>
      <c r="CV49" s="342">
        <f t="shared" si="80"/>
        <v>0</v>
      </c>
      <c r="CW49" s="343">
        <f t="shared" si="80"/>
        <v>0</v>
      </c>
      <c r="CX49" s="341">
        <f t="shared" si="81"/>
        <v>0</v>
      </c>
      <c r="CY49" s="342">
        <f t="shared" si="81"/>
        <v>0</v>
      </c>
      <c r="CZ49" s="342">
        <f t="shared" si="81"/>
        <v>0</v>
      </c>
      <c r="DA49" s="342">
        <f t="shared" si="81"/>
        <v>0</v>
      </c>
      <c r="DB49" s="342">
        <f t="shared" si="81"/>
        <v>0</v>
      </c>
      <c r="DC49" s="342">
        <f t="shared" si="81"/>
        <v>0</v>
      </c>
      <c r="DD49" s="342">
        <f t="shared" si="81"/>
        <v>0</v>
      </c>
      <c r="DE49" s="342">
        <f t="shared" si="81"/>
        <v>0</v>
      </c>
      <c r="DF49" s="342">
        <f t="shared" si="81"/>
        <v>0</v>
      </c>
      <c r="DG49" s="342">
        <f t="shared" si="81"/>
        <v>0</v>
      </c>
      <c r="DH49" s="342">
        <f t="shared" si="81"/>
        <v>0</v>
      </c>
      <c r="DI49" s="343">
        <f t="shared" si="81"/>
        <v>0</v>
      </c>
      <c r="DJ49" s="341">
        <f t="shared" si="82"/>
        <v>0</v>
      </c>
      <c r="DK49" s="342">
        <f t="shared" si="82"/>
        <v>0</v>
      </c>
      <c r="DL49" s="342">
        <f t="shared" si="82"/>
        <v>0</v>
      </c>
      <c r="DM49" s="342">
        <f t="shared" si="82"/>
        <v>0</v>
      </c>
      <c r="DN49" s="342">
        <f t="shared" si="82"/>
        <v>0</v>
      </c>
      <c r="DO49" s="342">
        <f t="shared" si="82"/>
        <v>0</v>
      </c>
      <c r="DP49" s="342">
        <f t="shared" si="82"/>
        <v>0</v>
      </c>
      <c r="DQ49" s="342">
        <f t="shared" si="82"/>
        <v>0</v>
      </c>
      <c r="DR49" s="342">
        <f t="shared" si="82"/>
        <v>0</v>
      </c>
      <c r="DS49" s="342">
        <f t="shared" si="82"/>
        <v>0</v>
      </c>
      <c r="DT49" s="342">
        <f t="shared" si="82"/>
        <v>0</v>
      </c>
      <c r="DU49" s="343">
        <f t="shared" si="82"/>
        <v>0</v>
      </c>
      <c r="DV49" s="341">
        <f t="shared" si="83"/>
        <v>0</v>
      </c>
      <c r="DW49" s="342">
        <f t="shared" si="83"/>
        <v>0</v>
      </c>
      <c r="DX49" s="342">
        <f t="shared" si="83"/>
        <v>0</v>
      </c>
      <c r="DY49" s="342">
        <f t="shared" si="83"/>
        <v>0</v>
      </c>
      <c r="DZ49" s="342">
        <f t="shared" si="83"/>
        <v>0</v>
      </c>
      <c r="EA49" s="342">
        <f t="shared" si="83"/>
        <v>0</v>
      </c>
      <c r="EB49" s="342">
        <f t="shared" si="83"/>
        <v>0</v>
      </c>
      <c r="EC49" s="342">
        <f t="shared" si="83"/>
        <v>0</v>
      </c>
      <c r="ED49" s="342">
        <f t="shared" si="83"/>
        <v>0</v>
      </c>
      <c r="EE49" s="342">
        <f t="shared" si="83"/>
        <v>0</v>
      </c>
      <c r="EF49" s="342">
        <f t="shared" si="83"/>
        <v>0</v>
      </c>
      <c r="EG49" s="343">
        <f t="shared" si="83"/>
        <v>0</v>
      </c>
      <c r="EH49" s="341">
        <f t="shared" si="84"/>
        <v>0</v>
      </c>
      <c r="EI49" s="342">
        <f t="shared" si="84"/>
        <v>0</v>
      </c>
      <c r="EJ49" s="342">
        <f t="shared" si="84"/>
        <v>0</v>
      </c>
      <c r="EK49" s="342">
        <f t="shared" si="84"/>
        <v>0</v>
      </c>
      <c r="EL49" s="342">
        <f t="shared" si="84"/>
        <v>0</v>
      </c>
      <c r="EM49" s="342">
        <f t="shared" si="84"/>
        <v>0</v>
      </c>
      <c r="EN49" s="342">
        <f t="shared" si="84"/>
        <v>0</v>
      </c>
      <c r="EO49" s="342">
        <f t="shared" si="84"/>
        <v>0</v>
      </c>
      <c r="EP49" s="342">
        <f t="shared" si="84"/>
        <v>0</v>
      </c>
      <c r="EQ49" s="342">
        <f t="shared" si="84"/>
        <v>0</v>
      </c>
      <c r="ER49" s="342">
        <f t="shared" si="84"/>
        <v>0</v>
      </c>
      <c r="ES49" s="343">
        <f t="shared" si="84"/>
        <v>0</v>
      </c>
      <c r="ET49" s="341">
        <f t="shared" si="85"/>
        <v>0</v>
      </c>
      <c r="EU49" s="342">
        <f t="shared" si="85"/>
        <v>0</v>
      </c>
      <c r="EV49" s="342">
        <f t="shared" si="85"/>
        <v>0</v>
      </c>
      <c r="EW49" s="342">
        <f t="shared" si="85"/>
        <v>0</v>
      </c>
      <c r="EX49" s="342">
        <f t="shared" si="85"/>
        <v>0</v>
      </c>
      <c r="EY49" s="342">
        <f t="shared" si="85"/>
        <v>0</v>
      </c>
      <c r="EZ49" s="342">
        <f t="shared" si="85"/>
        <v>0</v>
      </c>
      <c r="FA49" s="342">
        <f t="shared" si="85"/>
        <v>0</v>
      </c>
      <c r="FB49" s="342">
        <f t="shared" si="85"/>
        <v>0</v>
      </c>
      <c r="FC49" s="342">
        <f t="shared" si="85"/>
        <v>0</v>
      </c>
      <c r="FD49" s="342">
        <f t="shared" si="85"/>
        <v>0</v>
      </c>
      <c r="FE49" s="343">
        <f t="shared" si="85"/>
        <v>0</v>
      </c>
      <c r="FF49" s="341">
        <f t="shared" si="86"/>
        <v>0</v>
      </c>
      <c r="FG49" s="342">
        <f t="shared" si="86"/>
        <v>0</v>
      </c>
      <c r="FH49" s="342">
        <f t="shared" si="86"/>
        <v>0</v>
      </c>
      <c r="FI49" s="342">
        <f t="shared" si="86"/>
        <v>0</v>
      </c>
      <c r="FJ49" s="342">
        <f t="shared" si="86"/>
        <v>0</v>
      </c>
      <c r="FK49" s="342">
        <f t="shared" si="86"/>
        <v>0</v>
      </c>
      <c r="FL49" s="342">
        <f t="shared" si="86"/>
        <v>0</v>
      </c>
      <c r="FM49" s="342">
        <f t="shared" si="86"/>
        <v>0</v>
      </c>
      <c r="FN49" s="342">
        <f t="shared" si="86"/>
        <v>0</v>
      </c>
      <c r="FO49" s="342">
        <f t="shared" si="86"/>
        <v>0</v>
      </c>
      <c r="FP49" s="342">
        <f t="shared" si="86"/>
        <v>0</v>
      </c>
      <c r="FQ49" s="343">
        <f t="shared" si="86"/>
        <v>0</v>
      </c>
    </row>
    <row r="50" spans="1:173" ht="12.75" customHeight="1" x14ac:dyDescent="0.2">
      <c r="A50" s="74" t="str">
        <f t="shared" si="68"/>
        <v xml:space="preserve"> -N/A</v>
      </c>
      <c r="B50" s="362"/>
      <c r="C50" s="171" t="s">
        <v>300</v>
      </c>
      <c r="D50" s="366" t="str">
        <f>IF(ISBLANK(EMISSIONS_4!D50), " ", EMISSIONS_4!D50)</f>
        <v xml:space="preserve"> </v>
      </c>
      <c r="E50" s="351" t="s">
        <v>73</v>
      </c>
      <c r="F50" s="351" t="s">
        <v>73</v>
      </c>
      <c r="G50" s="33" t="s">
        <v>115</v>
      </c>
      <c r="H50" s="368"/>
      <c r="I50" s="64" t="s">
        <v>143</v>
      </c>
      <c r="J50" s="33" t="s">
        <v>115</v>
      </c>
      <c r="K50" s="64"/>
      <c r="L50" s="64"/>
      <c r="M50" s="367">
        <v>0</v>
      </c>
      <c r="N50" s="373">
        <v>0</v>
      </c>
      <c r="O50" s="299"/>
      <c r="P50" s="300"/>
      <c r="Q50" s="73" t="str">
        <f t="shared" si="69"/>
        <v>Enter Activity</v>
      </c>
      <c r="R50" s="73" t="str">
        <f t="shared" si="70"/>
        <v>Enter Activity</v>
      </c>
      <c r="S50" s="73" t="str">
        <f t="shared" si="71"/>
        <v>Enter Activity</v>
      </c>
      <c r="T50" s="73" t="str">
        <f t="shared" si="72"/>
        <v>Enter Activity</v>
      </c>
      <c r="U50" s="73" t="str">
        <f t="shared" si="73"/>
        <v>Enter Activity</v>
      </c>
      <c r="V50" s="73" t="str">
        <f t="shared" si="74"/>
        <v>Enter Activity</v>
      </c>
      <c r="W50" s="79" t="s">
        <v>115</v>
      </c>
      <c r="X50" s="73" t="str">
        <f t="shared" si="75"/>
        <v>Enter Activity</v>
      </c>
      <c r="Y50" s="78" t="s">
        <v>115</v>
      </c>
      <c r="Z50" s="79" t="s">
        <v>115</v>
      </c>
      <c r="AA50" s="82" t="s">
        <v>115</v>
      </c>
      <c r="AB50" s="76" t="str">
        <f xml:space="preserve"> IF($H50=0, "Enter Activity", IF(($M50=0)*($N50=0), "Enter Run Time", (H50*'VESSEL FACTORS'!$D$41)/2000))</f>
        <v>Enter Activity</v>
      </c>
      <c r="AC50" s="65" t="str">
        <f xml:space="preserve"> IF($H50=0, "Enter Activity", IF(($M50=0)*($N50=0), "Enter Run Time", (H50*'VESSEL FACTORS'!$D$41)/2000))</f>
        <v>Enter Activity</v>
      </c>
      <c r="AD50" s="65" t="str">
        <f>IF($H50=0, "Enter Activity", IF(($M50=0)*($N50=0), "Enter Run Time",  (H50*'VESSEL FACTORS'!$F$41)/2000))</f>
        <v>Enter Activity</v>
      </c>
      <c r="AE50" s="65" t="str">
        <f>IF($H50=0, "Enter Activity", IF(($M50=0)*($N50=0), "Enter Run Time", (H50*'VESSEL FACTORS'!$H$41)/2000))</f>
        <v>Enter Activity</v>
      </c>
      <c r="AF50" s="65" t="str">
        <f>IF($H50=0, "Enter Activity", IF(($M50=0)*($N50=0), "Enter Run Time", (H50*'VESSEL FACTORS'!$I$41)/2000))</f>
        <v>Enter Activity</v>
      </c>
      <c r="AG50" s="84" t="str">
        <f>IF($H50=0, "Enter Activity", IF(($M50=0)*($N50=0), "Enter Run Time", (H50*'VESSEL FACTORS'!$J$41)/2000))</f>
        <v>Enter Activity</v>
      </c>
      <c r="AH50" s="70" t="s">
        <v>115</v>
      </c>
      <c r="AI50" s="79" t="str">
        <f>IF($H50=0, "Enter Activity", IF(($M50=0)*($N50=0), "Enter Run Time",  (H50*'VESSEL FACTORS'!$L$41)/2000))</f>
        <v>Enter Activity</v>
      </c>
      <c r="AJ50" s="70" t="s">
        <v>115</v>
      </c>
      <c r="AK50" s="70" t="s">
        <v>115</v>
      </c>
      <c r="AL50" s="71" t="s">
        <v>115</v>
      </c>
      <c r="AM50" s="73"/>
      <c r="AO50" s="74">
        <f>MONTH(EMISSIONS_1!P50)-MONTH(EMISSIONS_1!O50)+1</f>
        <v>1</v>
      </c>
      <c r="AP50" s="341">
        <f t="shared" si="76"/>
        <v>0</v>
      </c>
      <c r="AQ50" s="342">
        <f t="shared" si="76"/>
        <v>0</v>
      </c>
      <c r="AR50" s="342">
        <f t="shared" si="76"/>
        <v>0</v>
      </c>
      <c r="AS50" s="342">
        <f t="shared" si="76"/>
        <v>0</v>
      </c>
      <c r="AT50" s="342">
        <f t="shared" si="76"/>
        <v>0</v>
      </c>
      <c r="AU50" s="342">
        <f t="shared" si="76"/>
        <v>0</v>
      </c>
      <c r="AV50" s="342">
        <f t="shared" si="76"/>
        <v>0</v>
      </c>
      <c r="AW50" s="342">
        <f t="shared" si="76"/>
        <v>0</v>
      </c>
      <c r="AX50" s="342">
        <f t="shared" si="76"/>
        <v>0</v>
      </c>
      <c r="AY50" s="342">
        <f t="shared" si="76"/>
        <v>0</v>
      </c>
      <c r="AZ50" s="342">
        <f t="shared" si="76"/>
        <v>0</v>
      </c>
      <c r="BA50" s="343">
        <f t="shared" si="76"/>
        <v>0</v>
      </c>
      <c r="BB50" s="341">
        <f t="shared" si="77"/>
        <v>0</v>
      </c>
      <c r="BC50" s="342">
        <f t="shared" si="77"/>
        <v>0</v>
      </c>
      <c r="BD50" s="342">
        <f t="shared" si="77"/>
        <v>0</v>
      </c>
      <c r="BE50" s="342">
        <f t="shared" si="77"/>
        <v>0</v>
      </c>
      <c r="BF50" s="342">
        <f t="shared" si="77"/>
        <v>0</v>
      </c>
      <c r="BG50" s="342">
        <f t="shared" si="77"/>
        <v>0</v>
      </c>
      <c r="BH50" s="342">
        <f t="shared" si="77"/>
        <v>0</v>
      </c>
      <c r="BI50" s="342">
        <f t="shared" si="77"/>
        <v>0</v>
      </c>
      <c r="BJ50" s="342">
        <f t="shared" si="77"/>
        <v>0</v>
      </c>
      <c r="BK50" s="342">
        <f t="shared" si="77"/>
        <v>0</v>
      </c>
      <c r="BL50" s="342">
        <f t="shared" si="77"/>
        <v>0</v>
      </c>
      <c r="BM50" s="343">
        <f t="shared" si="77"/>
        <v>0</v>
      </c>
      <c r="BN50" s="341">
        <f t="shared" si="78"/>
        <v>0</v>
      </c>
      <c r="BO50" s="342">
        <f t="shared" si="78"/>
        <v>0</v>
      </c>
      <c r="BP50" s="342">
        <f t="shared" si="78"/>
        <v>0</v>
      </c>
      <c r="BQ50" s="342">
        <f t="shared" si="78"/>
        <v>0</v>
      </c>
      <c r="BR50" s="342">
        <f t="shared" si="78"/>
        <v>0</v>
      </c>
      <c r="BS50" s="342">
        <f t="shared" si="78"/>
        <v>0</v>
      </c>
      <c r="BT50" s="342">
        <f t="shared" si="78"/>
        <v>0</v>
      </c>
      <c r="BU50" s="342">
        <f t="shared" si="78"/>
        <v>0</v>
      </c>
      <c r="BV50" s="342">
        <f t="shared" si="78"/>
        <v>0</v>
      </c>
      <c r="BW50" s="342">
        <f t="shared" si="78"/>
        <v>0</v>
      </c>
      <c r="BX50" s="342">
        <f t="shared" si="78"/>
        <v>0</v>
      </c>
      <c r="BY50" s="343">
        <f t="shared" si="78"/>
        <v>0</v>
      </c>
      <c r="BZ50" s="341">
        <f t="shared" si="79"/>
        <v>0</v>
      </c>
      <c r="CA50" s="342">
        <f t="shared" si="79"/>
        <v>0</v>
      </c>
      <c r="CB50" s="342">
        <f t="shared" si="79"/>
        <v>0</v>
      </c>
      <c r="CC50" s="342">
        <f t="shared" si="79"/>
        <v>0</v>
      </c>
      <c r="CD50" s="342">
        <f t="shared" si="79"/>
        <v>0</v>
      </c>
      <c r="CE50" s="342">
        <f t="shared" si="79"/>
        <v>0</v>
      </c>
      <c r="CF50" s="342">
        <f t="shared" si="79"/>
        <v>0</v>
      </c>
      <c r="CG50" s="342">
        <f t="shared" si="79"/>
        <v>0</v>
      </c>
      <c r="CH50" s="342">
        <f t="shared" si="79"/>
        <v>0</v>
      </c>
      <c r="CI50" s="342">
        <f t="shared" si="79"/>
        <v>0</v>
      </c>
      <c r="CJ50" s="342">
        <f t="shared" si="79"/>
        <v>0</v>
      </c>
      <c r="CK50" s="343">
        <f t="shared" si="79"/>
        <v>0</v>
      </c>
      <c r="CL50" s="341">
        <f t="shared" si="80"/>
        <v>0</v>
      </c>
      <c r="CM50" s="342">
        <f t="shared" si="80"/>
        <v>0</v>
      </c>
      <c r="CN50" s="342">
        <f t="shared" si="80"/>
        <v>0</v>
      </c>
      <c r="CO50" s="342">
        <f t="shared" si="80"/>
        <v>0</v>
      </c>
      <c r="CP50" s="342">
        <f t="shared" si="80"/>
        <v>0</v>
      </c>
      <c r="CQ50" s="342">
        <f t="shared" si="80"/>
        <v>0</v>
      </c>
      <c r="CR50" s="342">
        <f t="shared" si="80"/>
        <v>0</v>
      </c>
      <c r="CS50" s="342">
        <f t="shared" si="80"/>
        <v>0</v>
      </c>
      <c r="CT50" s="342">
        <f t="shared" si="80"/>
        <v>0</v>
      </c>
      <c r="CU50" s="342">
        <f t="shared" si="80"/>
        <v>0</v>
      </c>
      <c r="CV50" s="342">
        <f t="shared" si="80"/>
        <v>0</v>
      </c>
      <c r="CW50" s="343">
        <f t="shared" si="80"/>
        <v>0</v>
      </c>
      <c r="CX50" s="341">
        <f t="shared" si="81"/>
        <v>0</v>
      </c>
      <c r="CY50" s="342">
        <f t="shared" si="81"/>
        <v>0</v>
      </c>
      <c r="CZ50" s="342">
        <f t="shared" si="81"/>
        <v>0</v>
      </c>
      <c r="DA50" s="342">
        <f t="shared" si="81"/>
        <v>0</v>
      </c>
      <c r="DB50" s="342">
        <f t="shared" si="81"/>
        <v>0</v>
      </c>
      <c r="DC50" s="342">
        <f t="shared" si="81"/>
        <v>0</v>
      </c>
      <c r="DD50" s="342">
        <f t="shared" si="81"/>
        <v>0</v>
      </c>
      <c r="DE50" s="342">
        <f t="shared" si="81"/>
        <v>0</v>
      </c>
      <c r="DF50" s="342">
        <f t="shared" si="81"/>
        <v>0</v>
      </c>
      <c r="DG50" s="342">
        <f t="shared" si="81"/>
        <v>0</v>
      </c>
      <c r="DH50" s="342">
        <f t="shared" si="81"/>
        <v>0</v>
      </c>
      <c r="DI50" s="343">
        <f t="shared" si="81"/>
        <v>0</v>
      </c>
      <c r="DJ50" s="341">
        <f t="shared" si="82"/>
        <v>0</v>
      </c>
      <c r="DK50" s="342">
        <f t="shared" si="82"/>
        <v>0</v>
      </c>
      <c r="DL50" s="342">
        <f t="shared" si="82"/>
        <v>0</v>
      </c>
      <c r="DM50" s="342">
        <f t="shared" si="82"/>
        <v>0</v>
      </c>
      <c r="DN50" s="342">
        <f t="shared" si="82"/>
        <v>0</v>
      </c>
      <c r="DO50" s="342">
        <f t="shared" si="82"/>
        <v>0</v>
      </c>
      <c r="DP50" s="342">
        <f t="shared" si="82"/>
        <v>0</v>
      </c>
      <c r="DQ50" s="342">
        <f t="shared" si="82"/>
        <v>0</v>
      </c>
      <c r="DR50" s="342">
        <f t="shared" si="82"/>
        <v>0</v>
      </c>
      <c r="DS50" s="342">
        <f t="shared" si="82"/>
        <v>0</v>
      </c>
      <c r="DT50" s="342">
        <f t="shared" si="82"/>
        <v>0</v>
      </c>
      <c r="DU50" s="343">
        <f t="shared" si="82"/>
        <v>0</v>
      </c>
      <c r="DV50" s="341">
        <f t="shared" si="83"/>
        <v>0</v>
      </c>
      <c r="DW50" s="342">
        <f t="shared" si="83"/>
        <v>0</v>
      </c>
      <c r="DX50" s="342">
        <f t="shared" si="83"/>
        <v>0</v>
      </c>
      <c r="DY50" s="342">
        <f t="shared" si="83"/>
        <v>0</v>
      </c>
      <c r="DZ50" s="342">
        <f t="shared" si="83"/>
        <v>0</v>
      </c>
      <c r="EA50" s="342">
        <f t="shared" si="83"/>
        <v>0</v>
      </c>
      <c r="EB50" s="342">
        <f t="shared" si="83"/>
        <v>0</v>
      </c>
      <c r="EC50" s="342">
        <f t="shared" si="83"/>
        <v>0</v>
      </c>
      <c r="ED50" s="342">
        <f t="shared" si="83"/>
        <v>0</v>
      </c>
      <c r="EE50" s="342">
        <f t="shared" si="83"/>
        <v>0</v>
      </c>
      <c r="EF50" s="342">
        <f t="shared" si="83"/>
        <v>0</v>
      </c>
      <c r="EG50" s="343">
        <f t="shared" si="83"/>
        <v>0</v>
      </c>
      <c r="EH50" s="341">
        <f t="shared" si="84"/>
        <v>0</v>
      </c>
      <c r="EI50" s="342">
        <f t="shared" si="84"/>
        <v>0</v>
      </c>
      <c r="EJ50" s="342">
        <f t="shared" si="84"/>
        <v>0</v>
      </c>
      <c r="EK50" s="342">
        <f t="shared" si="84"/>
        <v>0</v>
      </c>
      <c r="EL50" s="342">
        <f t="shared" si="84"/>
        <v>0</v>
      </c>
      <c r="EM50" s="342">
        <f t="shared" si="84"/>
        <v>0</v>
      </c>
      <c r="EN50" s="342">
        <f t="shared" si="84"/>
        <v>0</v>
      </c>
      <c r="EO50" s="342">
        <f t="shared" si="84"/>
        <v>0</v>
      </c>
      <c r="EP50" s="342">
        <f t="shared" si="84"/>
        <v>0</v>
      </c>
      <c r="EQ50" s="342">
        <f t="shared" si="84"/>
        <v>0</v>
      </c>
      <c r="ER50" s="342">
        <f t="shared" si="84"/>
        <v>0</v>
      </c>
      <c r="ES50" s="343">
        <f t="shared" si="84"/>
        <v>0</v>
      </c>
      <c r="ET50" s="341">
        <f t="shared" si="85"/>
        <v>0</v>
      </c>
      <c r="EU50" s="342">
        <f t="shared" si="85"/>
        <v>0</v>
      </c>
      <c r="EV50" s="342">
        <f t="shared" si="85"/>
        <v>0</v>
      </c>
      <c r="EW50" s="342">
        <f t="shared" si="85"/>
        <v>0</v>
      </c>
      <c r="EX50" s="342">
        <f t="shared" si="85"/>
        <v>0</v>
      </c>
      <c r="EY50" s="342">
        <f t="shared" si="85"/>
        <v>0</v>
      </c>
      <c r="EZ50" s="342">
        <f t="shared" si="85"/>
        <v>0</v>
      </c>
      <c r="FA50" s="342">
        <f t="shared" si="85"/>
        <v>0</v>
      </c>
      <c r="FB50" s="342">
        <f t="shared" si="85"/>
        <v>0</v>
      </c>
      <c r="FC50" s="342">
        <f t="shared" si="85"/>
        <v>0</v>
      </c>
      <c r="FD50" s="342">
        <f t="shared" si="85"/>
        <v>0</v>
      </c>
      <c r="FE50" s="343">
        <f t="shared" si="85"/>
        <v>0</v>
      </c>
      <c r="FF50" s="341">
        <f t="shared" si="86"/>
        <v>0</v>
      </c>
      <c r="FG50" s="342">
        <f t="shared" si="86"/>
        <v>0</v>
      </c>
      <c r="FH50" s="342">
        <f t="shared" si="86"/>
        <v>0</v>
      </c>
      <c r="FI50" s="342">
        <f t="shared" si="86"/>
        <v>0</v>
      </c>
      <c r="FJ50" s="342">
        <f t="shared" si="86"/>
        <v>0</v>
      </c>
      <c r="FK50" s="342">
        <f t="shared" si="86"/>
        <v>0</v>
      </c>
      <c r="FL50" s="342">
        <f t="shared" si="86"/>
        <v>0</v>
      </c>
      <c r="FM50" s="342">
        <f t="shared" si="86"/>
        <v>0</v>
      </c>
      <c r="FN50" s="342">
        <f t="shared" si="86"/>
        <v>0</v>
      </c>
      <c r="FO50" s="342">
        <f t="shared" si="86"/>
        <v>0</v>
      </c>
      <c r="FP50" s="342">
        <f t="shared" si="86"/>
        <v>0</v>
      </c>
      <c r="FQ50" s="343">
        <f t="shared" si="86"/>
        <v>0</v>
      </c>
    </row>
    <row r="51" spans="1:173" ht="12.75" customHeight="1" x14ac:dyDescent="0.2">
      <c r="A51" s="74" t="str">
        <f t="shared" si="68"/>
        <v xml:space="preserve"> -N/A</v>
      </c>
      <c r="B51" s="362"/>
      <c r="C51" s="171" t="s">
        <v>300</v>
      </c>
      <c r="D51" s="366" t="str">
        <f>IF(ISBLANK(EMISSIONS_4!D51), " ", EMISSIONS_4!D51)</f>
        <v xml:space="preserve"> </v>
      </c>
      <c r="E51" s="351" t="s">
        <v>73</v>
      </c>
      <c r="F51" s="351" t="s">
        <v>73</v>
      </c>
      <c r="G51" s="33" t="s">
        <v>115</v>
      </c>
      <c r="H51" s="368"/>
      <c r="I51" s="64" t="s">
        <v>143</v>
      </c>
      <c r="J51" s="33" t="s">
        <v>115</v>
      </c>
      <c r="K51" s="64"/>
      <c r="L51" s="64"/>
      <c r="M51" s="367">
        <v>0</v>
      </c>
      <c r="N51" s="373">
        <v>0</v>
      </c>
      <c r="O51" s="299"/>
      <c r="P51" s="300"/>
      <c r="Q51" s="73" t="str">
        <f t="shared" si="69"/>
        <v>Enter Activity</v>
      </c>
      <c r="R51" s="73" t="str">
        <f t="shared" si="70"/>
        <v>Enter Activity</v>
      </c>
      <c r="S51" s="73" t="str">
        <f t="shared" si="71"/>
        <v>Enter Activity</v>
      </c>
      <c r="T51" s="73" t="str">
        <f t="shared" si="72"/>
        <v>Enter Activity</v>
      </c>
      <c r="U51" s="73" t="str">
        <f t="shared" si="73"/>
        <v>Enter Activity</v>
      </c>
      <c r="V51" s="73" t="str">
        <f t="shared" si="74"/>
        <v>Enter Activity</v>
      </c>
      <c r="W51" s="79" t="s">
        <v>115</v>
      </c>
      <c r="X51" s="73" t="str">
        <f t="shared" si="75"/>
        <v>Enter Activity</v>
      </c>
      <c r="Y51" s="78" t="s">
        <v>115</v>
      </c>
      <c r="Z51" s="79" t="s">
        <v>115</v>
      </c>
      <c r="AA51" s="82" t="s">
        <v>115</v>
      </c>
      <c r="AB51" s="76" t="str">
        <f xml:space="preserve"> IF($H51=0, "Enter Activity", IF(($M51=0)*($N51=0), "Enter Run Time", (H51*'VESSEL FACTORS'!$D$41)/2000))</f>
        <v>Enter Activity</v>
      </c>
      <c r="AC51" s="65" t="str">
        <f xml:space="preserve"> IF($H51=0, "Enter Activity", IF(($M51=0)*($N51=0), "Enter Run Time", (H51*'VESSEL FACTORS'!$D$41)/2000))</f>
        <v>Enter Activity</v>
      </c>
      <c r="AD51" s="65" t="str">
        <f>IF($H51=0, "Enter Activity", IF(($M51=0)*($N51=0), "Enter Run Time",  (H51*'VESSEL FACTORS'!$F$41)/2000))</f>
        <v>Enter Activity</v>
      </c>
      <c r="AE51" s="65" t="str">
        <f>IF($H51=0, "Enter Activity", IF(($M51=0)*($N51=0), "Enter Run Time", (H51*'VESSEL FACTORS'!$H$41)/2000))</f>
        <v>Enter Activity</v>
      </c>
      <c r="AF51" s="65" t="str">
        <f>IF($H51=0, "Enter Activity", IF(($M51=0)*($N51=0), "Enter Run Time", (H51*'VESSEL FACTORS'!$I$41)/2000))</f>
        <v>Enter Activity</v>
      </c>
      <c r="AG51" s="84" t="str">
        <f>IF($H51=0, "Enter Activity", IF(($M51=0)*($N51=0), "Enter Run Time", (H51*'VESSEL FACTORS'!$J$41)/2000))</f>
        <v>Enter Activity</v>
      </c>
      <c r="AH51" s="70" t="s">
        <v>115</v>
      </c>
      <c r="AI51" s="79" t="str">
        <f>IF($H51=0, "Enter Activity", IF(($M51=0)*($N51=0), "Enter Run Time",  (H51*'VESSEL FACTORS'!$L$41)/2000))</f>
        <v>Enter Activity</v>
      </c>
      <c r="AJ51" s="70" t="s">
        <v>115</v>
      </c>
      <c r="AK51" s="70" t="s">
        <v>115</v>
      </c>
      <c r="AL51" s="71" t="s">
        <v>115</v>
      </c>
      <c r="AM51" s="73"/>
      <c r="AO51" s="74">
        <f>MONTH(EMISSIONS_1!P51)-MONTH(EMISSIONS_1!O51)+1</f>
        <v>1</v>
      </c>
      <c r="AP51" s="341">
        <f t="shared" si="76"/>
        <v>0</v>
      </c>
      <c r="AQ51" s="342">
        <f t="shared" si="76"/>
        <v>0</v>
      </c>
      <c r="AR51" s="342">
        <f t="shared" si="76"/>
        <v>0</v>
      </c>
      <c r="AS51" s="342">
        <f t="shared" si="76"/>
        <v>0</v>
      </c>
      <c r="AT51" s="342">
        <f t="shared" si="76"/>
        <v>0</v>
      </c>
      <c r="AU51" s="342">
        <f t="shared" si="76"/>
        <v>0</v>
      </c>
      <c r="AV51" s="342">
        <f t="shared" si="76"/>
        <v>0</v>
      </c>
      <c r="AW51" s="342">
        <f t="shared" si="76"/>
        <v>0</v>
      </c>
      <c r="AX51" s="342">
        <f t="shared" si="76"/>
        <v>0</v>
      </c>
      <c r="AY51" s="342">
        <f t="shared" si="76"/>
        <v>0</v>
      </c>
      <c r="AZ51" s="342">
        <f t="shared" si="76"/>
        <v>0</v>
      </c>
      <c r="BA51" s="343">
        <f t="shared" si="76"/>
        <v>0</v>
      </c>
      <c r="BB51" s="341">
        <f t="shared" si="77"/>
        <v>0</v>
      </c>
      <c r="BC51" s="342">
        <f t="shared" si="77"/>
        <v>0</v>
      </c>
      <c r="BD51" s="342">
        <f t="shared" si="77"/>
        <v>0</v>
      </c>
      <c r="BE51" s="342">
        <f t="shared" si="77"/>
        <v>0</v>
      </c>
      <c r="BF51" s="342">
        <f t="shared" si="77"/>
        <v>0</v>
      </c>
      <c r="BG51" s="342">
        <f t="shared" si="77"/>
        <v>0</v>
      </c>
      <c r="BH51" s="342">
        <f t="shared" si="77"/>
        <v>0</v>
      </c>
      <c r="BI51" s="342">
        <f t="shared" si="77"/>
        <v>0</v>
      </c>
      <c r="BJ51" s="342">
        <f t="shared" si="77"/>
        <v>0</v>
      </c>
      <c r="BK51" s="342">
        <f t="shared" si="77"/>
        <v>0</v>
      </c>
      <c r="BL51" s="342">
        <f t="shared" si="77"/>
        <v>0</v>
      </c>
      <c r="BM51" s="343">
        <f t="shared" si="77"/>
        <v>0</v>
      </c>
      <c r="BN51" s="341">
        <f t="shared" si="78"/>
        <v>0</v>
      </c>
      <c r="BO51" s="342">
        <f t="shared" si="78"/>
        <v>0</v>
      </c>
      <c r="BP51" s="342">
        <f t="shared" si="78"/>
        <v>0</v>
      </c>
      <c r="BQ51" s="342">
        <f t="shared" si="78"/>
        <v>0</v>
      </c>
      <c r="BR51" s="342">
        <f t="shared" si="78"/>
        <v>0</v>
      </c>
      <c r="BS51" s="342">
        <f t="shared" si="78"/>
        <v>0</v>
      </c>
      <c r="BT51" s="342">
        <f t="shared" si="78"/>
        <v>0</v>
      </c>
      <c r="BU51" s="342">
        <f t="shared" si="78"/>
        <v>0</v>
      </c>
      <c r="BV51" s="342">
        <f t="shared" si="78"/>
        <v>0</v>
      </c>
      <c r="BW51" s="342">
        <f t="shared" si="78"/>
        <v>0</v>
      </c>
      <c r="BX51" s="342">
        <f t="shared" si="78"/>
        <v>0</v>
      </c>
      <c r="BY51" s="343">
        <f t="shared" si="78"/>
        <v>0</v>
      </c>
      <c r="BZ51" s="341">
        <f t="shared" si="79"/>
        <v>0</v>
      </c>
      <c r="CA51" s="342">
        <f t="shared" si="79"/>
        <v>0</v>
      </c>
      <c r="CB51" s="342">
        <f t="shared" si="79"/>
        <v>0</v>
      </c>
      <c r="CC51" s="342">
        <f t="shared" si="79"/>
        <v>0</v>
      </c>
      <c r="CD51" s="342">
        <f t="shared" si="79"/>
        <v>0</v>
      </c>
      <c r="CE51" s="342">
        <f t="shared" si="79"/>
        <v>0</v>
      </c>
      <c r="CF51" s="342">
        <f t="shared" si="79"/>
        <v>0</v>
      </c>
      <c r="CG51" s="342">
        <f t="shared" si="79"/>
        <v>0</v>
      </c>
      <c r="CH51" s="342">
        <f t="shared" si="79"/>
        <v>0</v>
      </c>
      <c r="CI51" s="342">
        <f t="shared" si="79"/>
        <v>0</v>
      </c>
      <c r="CJ51" s="342">
        <f t="shared" si="79"/>
        <v>0</v>
      </c>
      <c r="CK51" s="343">
        <f t="shared" si="79"/>
        <v>0</v>
      </c>
      <c r="CL51" s="341">
        <f t="shared" si="80"/>
        <v>0</v>
      </c>
      <c r="CM51" s="342">
        <f t="shared" si="80"/>
        <v>0</v>
      </c>
      <c r="CN51" s="342">
        <f t="shared" si="80"/>
        <v>0</v>
      </c>
      <c r="CO51" s="342">
        <f t="shared" si="80"/>
        <v>0</v>
      </c>
      <c r="CP51" s="342">
        <f t="shared" si="80"/>
        <v>0</v>
      </c>
      <c r="CQ51" s="342">
        <f t="shared" si="80"/>
        <v>0</v>
      </c>
      <c r="CR51" s="342">
        <f t="shared" si="80"/>
        <v>0</v>
      </c>
      <c r="CS51" s="342">
        <f t="shared" si="80"/>
        <v>0</v>
      </c>
      <c r="CT51" s="342">
        <f t="shared" si="80"/>
        <v>0</v>
      </c>
      <c r="CU51" s="342">
        <f t="shared" si="80"/>
        <v>0</v>
      </c>
      <c r="CV51" s="342">
        <f t="shared" si="80"/>
        <v>0</v>
      </c>
      <c r="CW51" s="343">
        <f t="shared" si="80"/>
        <v>0</v>
      </c>
      <c r="CX51" s="341">
        <f t="shared" si="81"/>
        <v>0</v>
      </c>
      <c r="CY51" s="342">
        <f t="shared" si="81"/>
        <v>0</v>
      </c>
      <c r="CZ51" s="342">
        <f t="shared" si="81"/>
        <v>0</v>
      </c>
      <c r="DA51" s="342">
        <f t="shared" si="81"/>
        <v>0</v>
      </c>
      <c r="DB51" s="342">
        <f t="shared" si="81"/>
        <v>0</v>
      </c>
      <c r="DC51" s="342">
        <f t="shared" si="81"/>
        <v>0</v>
      </c>
      <c r="DD51" s="342">
        <f t="shared" si="81"/>
        <v>0</v>
      </c>
      <c r="DE51" s="342">
        <f t="shared" si="81"/>
        <v>0</v>
      </c>
      <c r="DF51" s="342">
        <f t="shared" si="81"/>
        <v>0</v>
      </c>
      <c r="DG51" s="342">
        <f t="shared" si="81"/>
        <v>0</v>
      </c>
      <c r="DH51" s="342">
        <f t="shared" si="81"/>
        <v>0</v>
      </c>
      <c r="DI51" s="343">
        <f t="shared" si="81"/>
        <v>0</v>
      </c>
      <c r="DJ51" s="341">
        <f t="shared" si="82"/>
        <v>0</v>
      </c>
      <c r="DK51" s="342">
        <f t="shared" si="82"/>
        <v>0</v>
      </c>
      <c r="DL51" s="342">
        <f t="shared" si="82"/>
        <v>0</v>
      </c>
      <c r="DM51" s="342">
        <f t="shared" si="82"/>
        <v>0</v>
      </c>
      <c r="DN51" s="342">
        <f t="shared" si="82"/>
        <v>0</v>
      </c>
      <c r="DO51" s="342">
        <f t="shared" si="82"/>
        <v>0</v>
      </c>
      <c r="DP51" s="342">
        <f t="shared" si="82"/>
        <v>0</v>
      </c>
      <c r="DQ51" s="342">
        <f t="shared" si="82"/>
        <v>0</v>
      </c>
      <c r="DR51" s="342">
        <f t="shared" si="82"/>
        <v>0</v>
      </c>
      <c r="DS51" s="342">
        <f t="shared" si="82"/>
        <v>0</v>
      </c>
      <c r="DT51" s="342">
        <f t="shared" si="82"/>
        <v>0</v>
      </c>
      <c r="DU51" s="343">
        <f t="shared" si="82"/>
        <v>0</v>
      </c>
      <c r="DV51" s="341">
        <f t="shared" si="83"/>
        <v>0</v>
      </c>
      <c r="DW51" s="342">
        <f t="shared" si="83"/>
        <v>0</v>
      </c>
      <c r="DX51" s="342">
        <f t="shared" si="83"/>
        <v>0</v>
      </c>
      <c r="DY51" s="342">
        <f t="shared" si="83"/>
        <v>0</v>
      </c>
      <c r="DZ51" s="342">
        <f t="shared" si="83"/>
        <v>0</v>
      </c>
      <c r="EA51" s="342">
        <f t="shared" si="83"/>
        <v>0</v>
      </c>
      <c r="EB51" s="342">
        <f t="shared" si="83"/>
        <v>0</v>
      </c>
      <c r="EC51" s="342">
        <f t="shared" si="83"/>
        <v>0</v>
      </c>
      <c r="ED51" s="342">
        <f t="shared" si="83"/>
        <v>0</v>
      </c>
      <c r="EE51" s="342">
        <f t="shared" si="83"/>
        <v>0</v>
      </c>
      <c r="EF51" s="342">
        <f t="shared" si="83"/>
        <v>0</v>
      </c>
      <c r="EG51" s="343">
        <f t="shared" si="83"/>
        <v>0</v>
      </c>
      <c r="EH51" s="341">
        <f t="shared" si="84"/>
        <v>0</v>
      </c>
      <c r="EI51" s="342">
        <f t="shared" si="84"/>
        <v>0</v>
      </c>
      <c r="EJ51" s="342">
        <f t="shared" si="84"/>
        <v>0</v>
      </c>
      <c r="EK51" s="342">
        <f t="shared" si="84"/>
        <v>0</v>
      </c>
      <c r="EL51" s="342">
        <f t="shared" si="84"/>
        <v>0</v>
      </c>
      <c r="EM51" s="342">
        <f t="shared" si="84"/>
        <v>0</v>
      </c>
      <c r="EN51" s="342">
        <f t="shared" si="84"/>
        <v>0</v>
      </c>
      <c r="EO51" s="342">
        <f t="shared" si="84"/>
        <v>0</v>
      </c>
      <c r="EP51" s="342">
        <f t="shared" si="84"/>
        <v>0</v>
      </c>
      <c r="EQ51" s="342">
        <f t="shared" si="84"/>
        <v>0</v>
      </c>
      <c r="ER51" s="342">
        <f t="shared" si="84"/>
        <v>0</v>
      </c>
      <c r="ES51" s="343">
        <f t="shared" si="84"/>
        <v>0</v>
      </c>
      <c r="ET51" s="341">
        <f t="shared" si="85"/>
        <v>0</v>
      </c>
      <c r="EU51" s="342">
        <f t="shared" si="85"/>
        <v>0</v>
      </c>
      <c r="EV51" s="342">
        <f t="shared" si="85"/>
        <v>0</v>
      </c>
      <c r="EW51" s="342">
        <f t="shared" si="85"/>
        <v>0</v>
      </c>
      <c r="EX51" s="342">
        <f t="shared" si="85"/>
        <v>0</v>
      </c>
      <c r="EY51" s="342">
        <f t="shared" si="85"/>
        <v>0</v>
      </c>
      <c r="EZ51" s="342">
        <f t="shared" si="85"/>
        <v>0</v>
      </c>
      <c r="FA51" s="342">
        <f t="shared" si="85"/>
        <v>0</v>
      </c>
      <c r="FB51" s="342">
        <f t="shared" si="85"/>
        <v>0</v>
      </c>
      <c r="FC51" s="342">
        <f t="shared" si="85"/>
        <v>0</v>
      </c>
      <c r="FD51" s="342">
        <f t="shared" si="85"/>
        <v>0</v>
      </c>
      <c r="FE51" s="343">
        <f t="shared" si="85"/>
        <v>0</v>
      </c>
      <c r="FF51" s="341">
        <f t="shared" si="86"/>
        <v>0</v>
      </c>
      <c r="FG51" s="342">
        <f t="shared" si="86"/>
        <v>0</v>
      </c>
      <c r="FH51" s="342">
        <f t="shared" si="86"/>
        <v>0</v>
      </c>
      <c r="FI51" s="342">
        <f t="shared" si="86"/>
        <v>0</v>
      </c>
      <c r="FJ51" s="342">
        <f t="shared" si="86"/>
        <v>0</v>
      </c>
      <c r="FK51" s="342">
        <f t="shared" si="86"/>
        <v>0</v>
      </c>
      <c r="FL51" s="342">
        <f t="shared" si="86"/>
        <v>0</v>
      </c>
      <c r="FM51" s="342">
        <f t="shared" si="86"/>
        <v>0</v>
      </c>
      <c r="FN51" s="342">
        <f t="shared" si="86"/>
        <v>0</v>
      </c>
      <c r="FO51" s="342">
        <f t="shared" si="86"/>
        <v>0</v>
      </c>
      <c r="FP51" s="342">
        <f t="shared" si="86"/>
        <v>0</v>
      </c>
      <c r="FQ51" s="343">
        <f t="shared" si="86"/>
        <v>0</v>
      </c>
    </row>
    <row r="52" spans="1:173" ht="12.75" customHeight="1" x14ac:dyDescent="0.2">
      <c r="A52" s="74" t="str">
        <f t="shared" si="68"/>
        <v xml:space="preserve"> -N/A</v>
      </c>
      <c r="B52" s="362"/>
      <c r="C52" s="171" t="s">
        <v>300</v>
      </c>
      <c r="D52" s="366" t="str">
        <f>IF(ISBLANK(EMISSIONS_4!D52), " ", EMISSIONS_4!D52)</f>
        <v xml:space="preserve"> </v>
      </c>
      <c r="E52" s="351" t="s">
        <v>73</v>
      </c>
      <c r="F52" s="351" t="s">
        <v>73</v>
      </c>
      <c r="G52" s="33" t="s">
        <v>115</v>
      </c>
      <c r="H52" s="368"/>
      <c r="I52" s="64" t="s">
        <v>143</v>
      </c>
      <c r="J52" s="33" t="s">
        <v>115</v>
      </c>
      <c r="K52" s="64"/>
      <c r="L52" s="64"/>
      <c r="M52" s="367">
        <v>0</v>
      </c>
      <c r="N52" s="373">
        <v>0</v>
      </c>
      <c r="O52" s="299"/>
      <c r="P52" s="300"/>
      <c r="Q52" s="73" t="str">
        <f t="shared" si="69"/>
        <v>Enter Activity</v>
      </c>
      <c r="R52" s="73" t="str">
        <f t="shared" si="70"/>
        <v>Enter Activity</v>
      </c>
      <c r="S52" s="73" t="str">
        <f t="shared" si="71"/>
        <v>Enter Activity</v>
      </c>
      <c r="T52" s="73" t="str">
        <f t="shared" si="72"/>
        <v>Enter Activity</v>
      </c>
      <c r="U52" s="73" t="str">
        <f t="shared" si="73"/>
        <v>Enter Activity</v>
      </c>
      <c r="V52" s="73" t="str">
        <f t="shared" si="74"/>
        <v>Enter Activity</v>
      </c>
      <c r="W52" s="79" t="s">
        <v>115</v>
      </c>
      <c r="X52" s="73" t="str">
        <f t="shared" si="75"/>
        <v>Enter Activity</v>
      </c>
      <c r="Y52" s="78" t="s">
        <v>115</v>
      </c>
      <c r="Z52" s="79" t="s">
        <v>115</v>
      </c>
      <c r="AA52" s="82" t="s">
        <v>115</v>
      </c>
      <c r="AB52" s="76" t="str">
        <f xml:space="preserve"> IF($H52=0, "Enter Activity", IF(($M52=0)*($N52=0), "Enter Run Time", (H52*'VESSEL FACTORS'!$D$41)/2000))</f>
        <v>Enter Activity</v>
      </c>
      <c r="AC52" s="65" t="str">
        <f xml:space="preserve"> IF($H52=0, "Enter Activity", IF(($M52=0)*($N52=0), "Enter Run Time", (H52*'VESSEL FACTORS'!$D$41)/2000))</f>
        <v>Enter Activity</v>
      </c>
      <c r="AD52" s="65" t="str">
        <f>IF($H52=0, "Enter Activity", IF(($M52=0)*($N52=0), "Enter Run Time",  (H52*'VESSEL FACTORS'!$F$41)/2000))</f>
        <v>Enter Activity</v>
      </c>
      <c r="AE52" s="65" t="str">
        <f>IF($H52=0, "Enter Activity", IF(($M52=0)*($N52=0), "Enter Run Time", (H52*'VESSEL FACTORS'!$H$41)/2000))</f>
        <v>Enter Activity</v>
      </c>
      <c r="AF52" s="65" t="str">
        <f>IF($H52=0, "Enter Activity", IF(($M52=0)*($N52=0), "Enter Run Time", (H52*'VESSEL FACTORS'!$I$41)/2000))</f>
        <v>Enter Activity</v>
      </c>
      <c r="AG52" s="84" t="str">
        <f>IF($H52=0, "Enter Activity", IF(($M52=0)*($N52=0), "Enter Run Time", (H52*'VESSEL FACTORS'!$J$41)/2000))</f>
        <v>Enter Activity</v>
      </c>
      <c r="AH52" s="70" t="s">
        <v>115</v>
      </c>
      <c r="AI52" s="79" t="str">
        <f>IF($H52=0, "Enter Activity", IF(($M52=0)*($N52=0), "Enter Run Time",  (H52*'VESSEL FACTORS'!$L$41)/2000))</f>
        <v>Enter Activity</v>
      </c>
      <c r="AJ52" s="70" t="s">
        <v>115</v>
      </c>
      <c r="AK52" s="70" t="s">
        <v>115</v>
      </c>
      <c r="AL52" s="71" t="s">
        <v>115</v>
      </c>
      <c r="AM52" s="73"/>
      <c r="AO52" s="74">
        <f>MONTH(EMISSIONS_1!P52)-MONTH(EMISSIONS_1!O52)+1</f>
        <v>1</v>
      </c>
      <c r="AP52" s="341">
        <f t="shared" si="76"/>
        <v>0</v>
      </c>
      <c r="AQ52" s="342">
        <f t="shared" si="76"/>
        <v>0</v>
      </c>
      <c r="AR52" s="342">
        <f t="shared" si="76"/>
        <v>0</v>
      </c>
      <c r="AS52" s="342">
        <f t="shared" si="76"/>
        <v>0</v>
      </c>
      <c r="AT52" s="342">
        <f t="shared" si="76"/>
        <v>0</v>
      </c>
      <c r="AU52" s="342">
        <f t="shared" si="76"/>
        <v>0</v>
      </c>
      <c r="AV52" s="342">
        <f t="shared" si="76"/>
        <v>0</v>
      </c>
      <c r="AW52" s="342">
        <f t="shared" si="76"/>
        <v>0</v>
      </c>
      <c r="AX52" s="342">
        <f t="shared" si="76"/>
        <v>0</v>
      </c>
      <c r="AY52" s="342">
        <f t="shared" si="76"/>
        <v>0</v>
      </c>
      <c r="AZ52" s="342">
        <f t="shared" si="76"/>
        <v>0</v>
      </c>
      <c r="BA52" s="343">
        <f t="shared" si="76"/>
        <v>0</v>
      </c>
      <c r="BB52" s="341">
        <f t="shared" si="77"/>
        <v>0</v>
      </c>
      <c r="BC52" s="342">
        <f t="shared" si="77"/>
        <v>0</v>
      </c>
      <c r="BD52" s="342">
        <f t="shared" si="77"/>
        <v>0</v>
      </c>
      <c r="BE52" s="342">
        <f t="shared" si="77"/>
        <v>0</v>
      </c>
      <c r="BF52" s="342">
        <f t="shared" si="77"/>
        <v>0</v>
      </c>
      <c r="BG52" s="342">
        <f t="shared" si="77"/>
        <v>0</v>
      </c>
      <c r="BH52" s="342">
        <f t="shared" si="77"/>
        <v>0</v>
      </c>
      <c r="BI52" s="342">
        <f t="shared" si="77"/>
        <v>0</v>
      </c>
      <c r="BJ52" s="342">
        <f t="shared" si="77"/>
        <v>0</v>
      </c>
      <c r="BK52" s="342">
        <f t="shared" si="77"/>
        <v>0</v>
      </c>
      <c r="BL52" s="342">
        <f t="shared" si="77"/>
        <v>0</v>
      </c>
      <c r="BM52" s="343">
        <f t="shared" si="77"/>
        <v>0</v>
      </c>
      <c r="BN52" s="341">
        <f t="shared" si="78"/>
        <v>0</v>
      </c>
      <c r="BO52" s="342">
        <f t="shared" si="78"/>
        <v>0</v>
      </c>
      <c r="BP52" s="342">
        <f t="shared" si="78"/>
        <v>0</v>
      </c>
      <c r="BQ52" s="342">
        <f t="shared" si="78"/>
        <v>0</v>
      </c>
      <c r="BR52" s="342">
        <f t="shared" si="78"/>
        <v>0</v>
      </c>
      <c r="BS52" s="342">
        <f t="shared" si="78"/>
        <v>0</v>
      </c>
      <c r="BT52" s="342">
        <f t="shared" si="78"/>
        <v>0</v>
      </c>
      <c r="BU52" s="342">
        <f t="shared" si="78"/>
        <v>0</v>
      </c>
      <c r="BV52" s="342">
        <f t="shared" si="78"/>
        <v>0</v>
      </c>
      <c r="BW52" s="342">
        <f t="shared" si="78"/>
        <v>0</v>
      </c>
      <c r="BX52" s="342">
        <f t="shared" si="78"/>
        <v>0</v>
      </c>
      <c r="BY52" s="343">
        <f t="shared" si="78"/>
        <v>0</v>
      </c>
      <c r="BZ52" s="341">
        <f t="shared" si="79"/>
        <v>0</v>
      </c>
      <c r="CA52" s="342">
        <f t="shared" si="79"/>
        <v>0</v>
      </c>
      <c r="CB52" s="342">
        <f t="shared" si="79"/>
        <v>0</v>
      </c>
      <c r="CC52" s="342">
        <f t="shared" si="79"/>
        <v>0</v>
      </c>
      <c r="CD52" s="342">
        <f t="shared" si="79"/>
        <v>0</v>
      </c>
      <c r="CE52" s="342">
        <f t="shared" si="79"/>
        <v>0</v>
      </c>
      <c r="CF52" s="342">
        <f t="shared" si="79"/>
        <v>0</v>
      </c>
      <c r="CG52" s="342">
        <f t="shared" si="79"/>
        <v>0</v>
      </c>
      <c r="CH52" s="342">
        <f t="shared" si="79"/>
        <v>0</v>
      </c>
      <c r="CI52" s="342">
        <f t="shared" si="79"/>
        <v>0</v>
      </c>
      <c r="CJ52" s="342">
        <f t="shared" si="79"/>
        <v>0</v>
      </c>
      <c r="CK52" s="343">
        <f t="shared" si="79"/>
        <v>0</v>
      </c>
      <c r="CL52" s="341">
        <f t="shared" si="80"/>
        <v>0</v>
      </c>
      <c r="CM52" s="342">
        <f t="shared" si="80"/>
        <v>0</v>
      </c>
      <c r="CN52" s="342">
        <f t="shared" si="80"/>
        <v>0</v>
      </c>
      <c r="CO52" s="342">
        <f t="shared" si="80"/>
        <v>0</v>
      </c>
      <c r="CP52" s="342">
        <f t="shared" si="80"/>
        <v>0</v>
      </c>
      <c r="CQ52" s="342">
        <f t="shared" si="80"/>
        <v>0</v>
      </c>
      <c r="CR52" s="342">
        <f t="shared" si="80"/>
        <v>0</v>
      </c>
      <c r="CS52" s="342">
        <f t="shared" si="80"/>
        <v>0</v>
      </c>
      <c r="CT52" s="342">
        <f t="shared" si="80"/>
        <v>0</v>
      </c>
      <c r="CU52" s="342">
        <f t="shared" si="80"/>
        <v>0</v>
      </c>
      <c r="CV52" s="342">
        <f t="shared" si="80"/>
        <v>0</v>
      </c>
      <c r="CW52" s="343">
        <f t="shared" si="80"/>
        <v>0</v>
      </c>
      <c r="CX52" s="341">
        <f t="shared" si="81"/>
        <v>0</v>
      </c>
      <c r="CY52" s="342">
        <f t="shared" si="81"/>
        <v>0</v>
      </c>
      <c r="CZ52" s="342">
        <f t="shared" si="81"/>
        <v>0</v>
      </c>
      <c r="DA52" s="342">
        <f t="shared" si="81"/>
        <v>0</v>
      </c>
      <c r="DB52" s="342">
        <f t="shared" si="81"/>
        <v>0</v>
      </c>
      <c r="DC52" s="342">
        <f t="shared" si="81"/>
        <v>0</v>
      </c>
      <c r="DD52" s="342">
        <f t="shared" si="81"/>
        <v>0</v>
      </c>
      <c r="DE52" s="342">
        <f t="shared" si="81"/>
        <v>0</v>
      </c>
      <c r="DF52" s="342">
        <f t="shared" si="81"/>
        <v>0</v>
      </c>
      <c r="DG52" s="342">
        <f t="shared" si="81"/>
        <v>0</v>
      </c>
      <c r="DH52" s="342">
        <f t="shared" si="81"/>
        <v>0</v>
      </c>
      <c r="DI52" s="343">
        <f t="shared" si="81"/>
        <v>0</v>
      </c>
      <c r="DJ52" s="341">
        <f t="shared" si="82"/>
        <v>0</v>
      </c>
      <c r="DK52" s="342">
        <f t="shared" si="82"/>
        <v>0</v>
      </c>
      <c r="DL52" s="342">
        <f t="shared" si="82"/>
        <v>0</v>
      </c>
      <c r="DM52" s="342">
        <f t="shared" si="82"/>
        <v>0</v>
      </c>
      <c r="DN52" s="342">
        <f t="shared" si="82"/>
        <v>0</v>
      </c>
      <c r="DO52" s="342">
        <f t="shared" si="82"/>
        <v>0</v>
      </c>
      <c r="DP52" s="342">
        <f t="shared" si="82"/>
        <v>0</v>
      </c>
      <c r="DQ52" s="342">
        <f t="shared" si="82"/>
        <v>0</v>
      </c>
      <c r="DR52" s="342">
        <f t="shared" si="82"/>
        <v>0</v>
      </c>
      <c r="DS52" s="342">
        <f t="shared" si="82"/>
        <v>0</v>
      </c>
      <c r="DT52" s="342">
        <f t="shared" si="82"/>
        <v>0</v>
      </c>
      <c r="DU52" s="343">
        <f t="shared" si="82"/>
        <v>0</v>
      </c>
      <c r="DV52" s="341">
        <f t="shared" si="83"/>
        <v>0</v>
      </c>
      <c r="DW52" s="342">
        <f t="shared" si="83"/>
        <v>0</v>
      </c>
      <c r="DX52" s="342">
        <f t="shared" si="83"/>
        <v>0</v>
      </c>
      <c r="DY52" s="342">
        <f t="shared" si="83"/>
        <v>0</v>
      </c>
      <c r="DZ52" s="342">
        <f t="shared" si="83"/>
        <v>0</v>
      </c>
      <c r="EA52" s="342">
        <f t="shared" si="83"/>
        <v>0</v>
      </c>
      <c r="EB52" s="342">
        <f t="shared" si="83"/>
        <v>0</v>
      </c>
      <c r="EC52" s="342">
        <f t="shared" si="83"/>
        <v>0</v>
      </c>
      <c r="ED52" s="342">
        <f t="shared" si="83"/>
        <v>0</v>
      </c>
      <c r="EE52" s="342">
        <f t="shared" si="83"/>
        <v>0</v>
      </c>
      <c r="EF52" s="342">
        <f t="shared" si="83"/>
        <v>0</v>
      </c>
      <c r="EG52" s="343">
        <f t="shared" si="83"/>
        <v>0</v>
      </c>
      <c r="EH52" s="341">
        <f t="shared" si="84"/>
        <v>0</v>
      </c>
      <c r="EI52" s="342">
        <f t="shared" si="84"/>
        <v>0</v>
      </c>
      <c r="EJ52" s="342">
        <f t="shared" si="84"/>
        <v>0</v>
      </c>
      <c r="EK52" s="342">
        <f t="shared" si="84"/>
        <v>0</v>
      </c>
      <c r="EL52" s="342">
        <f t="shared" si="84"/>
        <v>0</v>
      </c>
      <c r="EM52" s="342">
        <f t="shared" si="84"/>
        <v>0</v>
      </c>
      <c r="EN52" s="342">
        <f t="shared" si="84"/>
        <v>0</v>
      </c>
      <c r="EO52" s="342">
        <f t="shared" si="84"/>
        <v>0</v>
      </c>
      <c r="EP52" s="342">
        <f t="shared" si="84"/>
        <v>0</v>
      </c>
      <c r="EQ52" s="342">
        <f t="shared" si="84"/>
        <v>0</v>
      </c>
      <c r="ER52" s="342">
        <f t="shared" si="84"/>
        <v>0</v>
      </c>
      <c r="ES52" s="343">
        <f t="shared" si="84"/>
        <v>0</v>
      </c>
      <c r="ET52" s="341">
        <f t="shared" si="85"/>
        <v>0</v>
      </c>
      <c r="EU52" s="342">
        <f t="shared" si="85"/>
        <v>0</v>
      </c>
      <c r="EV52" s="342">
        <f t="shared" si="85"/>
        <v>0</v>
      </c>
      <c r="EW52" s="342">
        <f t="shared" si="85"/>
        <v>0</v>
      </c>
      <c r="EX52" s="342">
        <f t="shared" si="85"/>
        <v>0</v>
      </c>
      <c r="EY52" s="342">
        <f t="shared" si="85"/>
        <v>0</v>
      </c>
      <c r="EZ52" s="342">
        <f t="shared" si="85"/>
        <v>0</v>
      </c>
      <c r="FA52" s="342">
        <f t="shared" si="85"/>
        <v>0</v>
      </c>
      <c r="FB52" s="342">
        <f t="shared" si="85"/>
        <v>0</v>
      </c>
      <c r="FC52" s="342">
        <f t="shared" si="85"/>
        <v>0</v>
      </c>
      <c r="FD52" s="342">
        <f t="shared" si="85"/>
        <v>0</v>
      </c>
      <c r="FE52" s="343">
        <f t="shared" si="85"/>
        <v>0</v>
      </c>
      <c r="FF52" s="341">
        <f t="shared" si="86"/>
        <v>0</v>
      </c>
      <c r="FG52" s="342">
        <f t="shared" si="86"/>
        <v>0</v>
      </c>
      <c r="FH52" s="342">
        <f t="shared" si="86"/>
        <v>0</v>
      </c>
      <c r="FI52" s="342">
        <f t="shared" si="86"/>
        <v>0</v>
      </c>
      <c r="FJ52" s="342">
        <f t="shared" si="86"/>
        <v>0</v>
      </c>
      <c r="FK52" s="342">
        <f t="shared" si="86"/>
        <v>0</v>
      </c>
      <c r="FL52" s="342">
        <f t="shared" si="86"/>
        <v>0</v>
      </c>
      <c r="FM52" s="342">
        <f t="shared" si="86"/>
        <v>0</v>
      </c>
      <c r="FN52" s="342">
        <f t="shared" si="86"/>
        <v>0</v>
      </c>
      <c r="FO52" s="342">
        <f t="shared" si="86"/>
        <v>0</v>
      </c>
      <c r="FP52" s="342">
        <f t="shared" si="86"/>
        <v>0</v>
      </c>
      <c r="FQ52" s="343">
        <f t="shared" si="86"/>
        <v>0</v>
      </c>
    </row>
    <row r="53" spans="1:173" ht="12.75" customHeight="1" x14ac:dyDescent="0.2">
      <c r="A53" s="74" t="str">
        <f t="shared" si="68"/>
        <v xml:space="preserve"> -N/A</v>
      </c>
      <c r="B53" s="362"/>
      <c r="C53" s="171" t="s">
        <v>300</v>
      </c>
      <c r="D53" s="366" t="str">
        <f>IF(ISBLANK(EMISSIONS_4!D53), " ", EMISSIONS_4!D53)</f>
        <v xml:space="preserve"> </v>
      </c>
      <c r="E53" s="351" t="s">
        <v>73</v>
      </c>
      <c r="F53" s="351" t="s">
        <v>73</v>
      </c>
      <c r="G53" s="33" t="s">
        <v>115</v>
      </c>
      <c r="H53" s="368"/>
      <c r="I53" s="64" t="s">
        <v>143</v>
      </c>
      <c r="J53" s="33" t="s">
        <v>115</v>
      </c>
      <c r="K53" s="64"/>
      <c r="L53" s="64"/>
      <c r="M53" s="367">
        <v>0</v>
      </c>
      <c r="N53" s="373">
        <v>0</v>
      </c>
      <c r="O53" s="299"/>
      <c r="P53" s="300"/>
      <c r="Q53" s="73" t="str">
        <f t="shared" si="69"/>
        <v>Enter Activity</v>
      </c>
      <c r="R53" s="73" t="str">
        <f t="shared" si="70"/>
        <v>Enter Activity</v>
      </c>
      <c r="S53" s="73" t="str">
        <f t="shared" si="71"/>
        <v>Enter Activity</v>
      </c>
      <c r="T53" s="73" t="str">
        <f t="shared" si="72"/>
        <v>Enter Activity</v>
      </c>
      <c r="U53" s="73" t="str">
        <f t="shared" si="73"/>
        <v>Enter Activity</v>
      </c>
      <c r="V53" s="73" t="str">
        <f t="shared" si="74"/>
        <v>Enter Activity</v>
      </c>
      <c r="W53" s="79" t="s">
        <v>115</v>
      </c>
      <c r="X53" s="73" t="str">
        <f t="shared" si="75"/>
        <v>Enter Activity</v>
      </c>
      <c r="Y53" s="78" t="s">
        <v>115</v>
      </c>
      <c r="Z53" s="79" t="s">
        <v>115</v>
      </c>
      <c r="AA53" s="82" t="s">
        <v>115</v>
      </c>
      <c r="AB53" s="76" t="str">
        <f xml:space="preserve"> IF($H53=0, "Enter Activity", IF(($M53=0)*($N53=0), "Enter Run Time", (H53*'VESSEL FACTORS'!$D$41)/2000))</f>
        <v>Enter Activity</v>
      </c>
      <c r="AC53" s="65" t="str">
        <f xml:space="preserve"> IF($H53=0, "Enter Activity", IF(($M53=0)*($N53=0), "Enter Run Time", (H53*'VESSEL FACTORS'!$D$41)/2000))</f>
        <v>Enter Activity</v>
      </c>
      <c r="AD53" s="65" t="str">
        <f>IF($H53=0, "Enter Activity", IF(($M53=0)*($N53=0), "Enter Run Time",  (H53*'VESSEL FACTORS'!$F$41)/2000))</f>
        <v>Enter Activity</v>
      </c>
      <c r="AE53" s="65" t="str">
        <f>IF($H53=0, "Enter Activity", IF(($M53=0)*($N53=0), "Enter Run Time", (H53*'VESSEL FACTORS'!$H$41)/2000))</f>
        <v>Enter Activity</v>
      </c>
      <c r="AF53" s="65" t="str">
        <f>IF($H53=0, "Enter Activity", IF(($M53=0)*($N53=0), "Enter Run Time", (H53*'VESSEL FACTORS'!$I$41)/2000))</f>
        <v>Enter Activity</v>
      </c>
      <c r="AG53" s="84" t="str">
        <f>IF($H53=0, "Enter Activity", IF(($M53=0)*($N53=0), "Enter Run Time", (H53*'VESSEL FACTORS'!$J$41)/2000))</f>
        <v>Enter Activity</v>
      </c>
      <c r="AH53" s="70" t="s">
        <v>115</v>
      </c>
      <c r="AI53" s="79" t="str">
        <f>IF($H53=0, "Enter Activity", IF(($M53=0)*($N53=0), "Enter Run Time",  (H53*'VESSEL FACTORS'!$L$41)/2000))</f>
        <v>Enter Activity</v>
      </c>
      <c r="AJ53" s="70" t="s">
        <v>115</v>
      </c>
      <c r="AK53" s="70" t="s">
        <v>115</v>
      </c>
      <c r="AL53" s="71" t="s">
        <v>115</v>
      </c>
      <c r="AM53" s="73"/>
      <c r="AO53" s="74">
        <f>MONTH(EMISSIONS_1!P53)-MONTH(EMISSIONS_1!O53)+1</f>
        <v>1</v>
      </c>
      <c r="AP53" s="341">
        <f t="shared" si="76"/>
        <v>0</v>
      </c>
      <c r="AQ53" s="342">
        <f t="shared" si="76"/>
        <v>0</v>
      </c>
      <c r="AR53" s="342">
        <f t="shared" si="76"/>
        <v>0</v>
      </c>
      <c r="AS53" s="342">
        <f t="shared" si="76"/>
        <v>0</v>
      </c>
      <c r="AT53" s="342">
        <f t="shared" si="76"/>
        <v>0</v>
      </c>
      <c r="AU53" s="342">
        <f t="shared" si="76"/>
        <v>0</v>
      </c>
      <c r="AV53" s="342">
        <f t="shared" si="76"/>
        <v>0</v>
      </c>
      <c r="AW53" s="342">
        <f t="shared" si="76"/>
        <v>0</v>
      </c>
      <c r="AX53" s="342">
        <f t="shared" si="76"/>
        <v>0</v>
      </c>
      <c r="AY53" s="342">
        <f t="shared" si="76"/>
        <v>0</v>
      </c>
      <c r="AZ53" s="342">
        <f t="shared" si="76"/>
        <v>0</v>
      </c>
      <c r="BA53" s="343">
        <f t="shared" si="76"/>
        <v>0</v>
      </c>
      <c r="BB53" s="341">
        <f t="shared" si="77"/>
        <v>0</v>
      </c>
      <c r="BC53" s="342">
        <f t="shared" si="77"/>
        <v>0</v>
      </c>
      <c r="BD53" s="342">
        <f t="shared" si="77"/>
        <v>0</v>
      </c>
      <c r="BE53" s="342">
        <f t="shared" si="77"/>
        <v>0</v>
      </c>
      <c r="BF53" s="342">
        <f t="shared" si="77"/>
        <v>0</v>
      </c>
      <c r="BG53" s="342">
        <f t="shared" si="77"/>
        <v>0</v>
      </c>
      <c r="BH53" s="342">
        <f t="shared" si="77"/>
        <v>0</v>
      </c>
      <c r="BI53" s="342">
        <f t="shared" si="77"/>
        <v>0</v>
      </c>
      <c r="BJ53" s="342">
        <f t="shared" si="77"/>
        <v>0</v>
      </c>
      <c r="BK53" s="342">
        <f t="shared" si="77"/>
        <v>0</v>
      </c>
      <c r="BL53" s="342">
        <f t="shared" si="77"/>
        <v>0</v>
      </c>
      <c r="BM53" s="343">
        <f t="shared" si="77"/>
        <v>0</v>
      </c>
      <c r="BN53" s="341">
        <f t="shared" si="78"/>
        <v>0</v>
      </c>
      <c r="BO53" s="342">
        <f t="shared" si="78"/>
        <v>0</v>
      </c>
      <c r="BP53" s="342">
        <f t="shared" si="78"/>
        <v>0</v>
      </c>
      <c r="BQ53" s="342">
        <f t="shared" si="78"/>
        <v>0</v>
      </c>
      <c r="BR53" s="342">
        <f t="shared" si="78"/>
        <v>0</v>
      </c>
      <c r="BS53" s="342">
        <f t="shared" si="78"/>
        <v>0</v>
      </c>
      <c r="BT53" s="342">
        <f t="shared" si="78"/>
        <v>0</v>
      </c>
      <c r="BU53" s="342">
        <f t="shared" si="78"/>
        <v>0</v>
      </c>
      <c r="BV53" s="342">
        <f t="shared" si="78"/>
        <v>0</v>
      </c>
      <c r="BW53" s="342">
        <f t="shared" si="78"/>
        <v>0</v>
      </c>
      <c r="BX53" s="342">
        <f t="shared" si="78"/>
        <v>0</v>
      </c>
      <c r="BY53" s="343">
        <f t="shared" si="78"/>
        <v>0</v>
      </c>
      <c r="BZ53" s="341">
        <f t="shared" si="79"/>
        <v>0</v>
      </c>
      <c r="CA53" s="342">
        <f t="shared" si="79"/>
        <v>0</v>
      </c>
      <c r="CB53" s="342">
        <f t="shared" si="79"/>
        <v>0</v>
      </c>
      <c r="CC53" s="342">
        <f t="shared" si="79"/>
        <v>0</v>
      </c>
      <c r="CD53" s="342">
        <f t="shared" si="79"/>
        <v>0</v>
      </c>
      <c r="CE53" s="342">
        <f t="shared" si="79"/>
        <v>0</v>
      </c>
      <c r="CF53" s="342">
        <f t="shared" si="79"/>
        <v>0</v>
      </c>
      <c r="CG53" s="342">
        <f t="shared" si="79"/>
        <v>0</v>
      </c>
      <c r="CH53" s="342">
        <f t="shared" si="79"/>
        <v>0</v>
      </c>
      <c r="CI53" s="342">
        <f t="shared" si="79"/>
        <v>0</v>
      </c>
      <c r="CJ53" s="342">
        <f t="shared" si="79"/>
        <v>0</v>
      </c>
      <c r="CK53" s="343">
        <f t="shared" si="79"/>
        <v>0</v>
      </c>
      <c r="CL53" s="341">
        <f t="shared" si="80"/>
        <v>0</v>
      </c>
      <c r="CM53" s="342">
        <f t="shared" si="80"/>
        <v>0</v>
      </c>
      <c r="CN53" s="342">
        <f t="shared" si="80"/>
        <v>0</v>
      </c>
      <c r="CO53" s="342">
        <f t="shared" si="80"/>
        <v>0</v>
      </c>
      <c r="CP53" s="342">
        <f t="shared" si="80"/>
        <v>0</v>
      </c>
      <c r="CQ53" s="342">
        <f t="shared" si="80"/>
        <v>0</v>
      </c>
      <c r="CR53" s="342">
        <f t="shared" si="80"/>
        <v>0</v>
      </c>
      <c r="CS53" s="342">
        <f t="shared" si="80"/>
        <v>0</v>
      </c>
      <c r="CT53" s="342">
        <f t="shared" si="80"/>
        <v>0</v>
      </c>
      <c r="CU53" s="342">
        <f t="shared" si="80"/>
        <v>0</v>
      </c>
      <c r="CV53" s="342">
        <f t="shared" si="80"/>
        <v>0</v>
      </c>
      <c r="CW53" s="343">
        <f t="shared" si="80"/>
        <v>0</v>
      </c>
      <c r="CX53" s="341">
        <f t="shared" si="81"/>
        <v>0</v>
      </c>
      <c r="CY53" s="342">
        <f t="shared" si="81"/>
        <v>0</v>
      </c>
      <c r="CZ53" s="342">
        <f t="shared" si="81"/>
        <v>0</v>
      </c>
      <c r="DA53" s="342">
        <f t="shared" si="81"/>
        <v>0</v>
      </c>
      <c r="DB53" s="342">
        <f t="shared" si="81"/>
        <v>0</v>
      </c>
      <c r="DC53" s="342">
        <f t="shared" si="81"/>
        <v>0</v>
      </c>
      <c r="DD53" s="342">
        <f t="shared" si="81"/>
        <v>0</v>
      </c>
      <c r="DE53" s="342">
        <f t="shared" si="81"/>
        <v>0</v>
      </c>
      <c r="DF53" s="342">
        <f t="shared" si="81"/>
        <v>0</v>
      </c>
      <c r="DG53" s="342">
        <f t="shared" si="81"/>
        <v>0</v>
      </c>
      <c r="DH53" s="342">
        <f t="shared" si="81"/>
        <v>0</v>
      </c>
      <c r="DI53" s="343">
        <f t="shared" si="81"/>
        <v>0</v>
      </c>
      <c r="DJ53" s="341">
        <f t="shared" si="82"/>
        <v>0</v>
      </c>
      <c r="DK53" s="342">
        <f t="shared" si="82"/>
        <v>0</v>
      </c>
      <c r="DL53" s="342">
        <f t="shared" si="82"/>
        <v>0</v>
      </c>
      <c r="DM53" s="342">
        <f t="shared" si="82"/>
        <v>0</v>
      </c>
      <c r="DN53" s="342">
        <f t="shared" si="82"/>
        <v>0</v>
      </c>
      <c r="DO53" s="342">
        <f t="shared" si="82"/>
        <v>0</v>
      </c>
      <c r="DP53" s="342">
        <f t="shared" si="82"/>
        <v>0</v>
      </c>
      <c r="DQ53" s="342">
        <f t="shared" si="82"/>
        <v>0</v>
      </c>
      <c r="DR53" s="342">
        <f t="shared" si="82"/>
        <v>0</v>
      </c>
      <c r="DS53" s="342">
        <f t="shared" si="82"/>
        <v>0</v>
      </c>
      <c r="DT53" s="342">
        <f t="shared" si="82"/>
        <v>0</v>
      </c>
      <c r="DU53" s="343">
        <f t="shared" si="82"/>
        <v>0</v>
      </c>
      <c r="DV53" s="341">
        <f t="shared" si="83"/>
        <v>0</v>
      </c>
      <c r="DW53" s="342">
        <f t="shared" si="83"/>
        <v>0</v>
      </c>
      <c r="DX53" s="342">
        <f t="shared" si="83"/>
        <v>0</v>
      </c>
      <c r="DY53" s="342">
        <f t="shared" si="83"/>
        <v>0</v>
      </c>
      <c r="DZ53" s="342">
        <f t="shared" si="83"/>
        <v>0</v>
      </c>
      <c r="EA53" s="342">
        <f t="shared" si="83"/>
        <v>0</v>
      </c>
      <c r="EB53" s="342">
        <f t="shared" si="83"/>
        <v>0</v>
      </c>
      <c r="EC53" s="342">
        <f t="shared" si="83"/>
        <v>0</v>
      </c>
      <c r="ED53" s="342">
        <f t="shared" si="83"/>
        <v>0</v>
      </c>
      <c r="EE53" s="342">
        <f t="shared" si="83"/>
        <v>0</v>
      </c>
      <c r="EF53" s="342">
        <f t="shared" si="83"/>
        <v>0</v>
      </c>
      <c r="EG53" s="343">
        <f t="shared" si="83"/>
        <v>0</v>
      </c>
      <c r="EH53" s="341">
        <f t="shared" si="84"/>
        <v>0</v>
      </c>
      <c r="EI53" s="342">
        <f t="shared" si="84"/>
        <v>0</v>
      </c>
      <c r="EJ53" s="342">
        <f t="shared" si="84"/>
        <v>0</v>
      </c>
      <c r="EK53" s="342">
        <f t="shared" si="84"/>
        <v>0</v>
      </c>
      <c r="EL53" s="342">
        <f t="shared" si="84"/>
        <v>0</v>
      </c>
      <c r="EM53" s="342">
        <f t="shared" si="84"/>
        <v>0</v>
      </c>
      <c r="EN53" s="342">
        <f t="shared" si="84"/>
        <v>0</v>
      </c>
      <c r="EO53" s="342">
        <f t="shared" si="84"/>
        <v>0</v>
      </c>
      <c r="EP53" s="342">
        <f t="shared" si="84"/>
        <v>0</v>
      </c>
      <c r="EQ53" s="342">
        <f t="shared" si="84"/>
        <v>0</v>
      </c>
      <c r="ER53" s="342">
        <f t="shared" si="84"/>
        <v>0</v>
      </c>
      <c r="ES53" s="343">
        <f t="shared" si="84"/>
        <v>0</v>
      </c>
      <c r="ET53" s="341">
        <f t="shared" si="85"/>
        <v>0</v>
      </c>
      <c r="EU53" s="342">
        <f t="shared" si="85"/>
        <v>0</v>
      </c>
      <c r="EV53" s="342">
        <f t="shared" si="85"/>
        <v>0</v>
      </c>
      <c r="EW53" s="342">
        <f t="shared" si="85"/>
        <v>0</v>
      </c>
      <c r="EX53" s="342">
        <f t="shared" si="85"/>
        <v>0</v>
      </c>
      <c r="EY53" s="342">
        <f t="shared" si="85"/>
        <v>0</v>
      </c>
      <c r="EZ53" s="342">
        <f t="shared" si="85"/>
        <v>0</v>
      </c>
      <c r="FA53" s="342">
        <f t="shared" si="85"/>
        <v>0</v>
      </c>
      <c r="FB53" s="342">
        <f t="shared" si="85"/>
        <v>0</v>
      </c>
      <c r="FC53" s="342">
        <f t="shared" si="85"/>
        <v>0</v>
      </c>
      <c r="FD53" s="342">
        <f t="shared" si="85"/>
        <v>0</v>
      </c>
      <c r="FE53" s="343">
        <f t="shared" si="85"/>
        <v>0</v>
      </c>
      <c r="FF53" s="341">
        <f t="shared" si="86"/>
        <v>0</v>
      </c>
      <c r="FG53" s="342">
        <f t="shared" si="86"/>
        <v>0</v>
      </c>
      <c r="FH53" s="342">
        <f t="shared" si="86"/>
        <v>0</v>
      </c>
      <c r="FI53" s="342">
        <f t="shared" si="86"/>
        <v>0</v>
      </c>
      <c r="FJ53" s="342">
        <f t="shared" si="86"/>
        <v>0</v>
      </c>
      <c r="FK53" s="342">
        <f t="shared" si="86"/>
        <v>0</v>
      </c>
      <c r="FL53" s="342">
        <f t="shared" si="86"/>
        <v>0</v>
      </c>
      <c r="FM53" s="342">
        <f t="shared" si="86"/>
        <v>0</v>
      </c>
      <c r="FN53" s="342">
        <f t="shared" si="86"/>
        <v>0</v>
      </c>
      <c r="FO53" s="342">
        <f t="shared" si="86"/>
        <v>0</v>
      </c>
      <c r="FP53" s="342">
        <f t="shared" si="86"/>
        <v>0</v>
      </c>
      <c r="FQ53" s="343">
        <f t="shared" si="86"/>
        <v>0</v>
      </c>
    </row>
    <row r="54" spans="1:173" ht="12.75" customHeight="1" x14ac:dyDescent="0.2">
      <c r="A54" s="74" t="str">
        <f t="shared" si="68"/>
        <v xml:space="preserve"> -N/A</v>
      </c>
      <c r="B54" s="362"/>
      <c r="C54" s="171" t="s">
        <v>300</v>
      </c>
      <c r="D54" s="366" t="str">
        <f>IF(ISBLANK(EMISSIONS_4!D54), " ", EMISSIONS_4!D54)</f>
        <v xml:space="preserve"> </v>
      </c>
      <c r="E54" s="351" t="s">
        <v>73</v>
      </c>
      <c r="F54" s="351" t="s">
        <v>73</v>
      </c>
      <c r="G54" s="33" t="s">
        <v>115</v>
      </c>
      <c r="H54" s="368"/>
      <c r="I54" s="64" t="s">
        <v>143</v>
      </c>
      <c r="J54" s="33" t="s">
        <v>115</v>
      </c>
      <c r="K54" s="64"/>
      <c r="L54" s="64"/>
      <c r="M54" s="367">
        <v>0</v>
      </c>
      <c r="N54" s="373">
        <v>0</v>
      </c>
      <c r="O54" s="299"/>
      <c r="P54" s="300"/>
      <c r="Q54" s="73" t="str">
        <f t="shared" si="69"/>
        <v>Enter Activity</v>
      </c>
      <c r="R54" s="73" t="str">
        <f t="shared" si="70"/>
        <v>Enter Activity</v>
      </c>
      <c r="S54" s="73" t="str">
        <f t="shared" si="71"/>
        <v>Enter Activity</v>
      </c>
      <c r="T54" s="73" t="str">
        <f t="shared" si="72"/>
        <v>Enter Activity</v>
      </c>
      <c r="U54" s="73" t="str">
        <f t="shared" si="73"/>
        <v>Enter Activity</v>
      </c>
      <c r="V54" s="73" t="str">
        <f t="shared" si="74"/>
        <v>Enter Activity</v>
      </c>
      <c r="W54" s="79" t="s">
        <v>115</v>
      </c>
      <c r="X54" s="73" t="str">
        <f t="shared" si="75"/>
        <v>Enter Activity</v>
      </c>
      <c r="Y54" s="78" t="s">
        <v>115</v>
      </c>
      <c r="Z54" s="79" t="s">
        <v>115</v>
      </c>
      <c r="AA54" s="82" t="s">
        <v>115</v>
      </c>
      <c r="AB54" s="76" t="str">
        <f xml:space="preserve"> IF($H54=0, "Enter Activity", IF(($M54=0)*($N54=0), "Enter Run Time", (H54*'VESSEL FACTORS'!$D$41)/2000))</f>
        <v>Enter Activity</v>
      </c>
      <c r="AC54" s="65" t="str">
        <f xml:space="preserve"> IF($H54=0, "Enter Activity", IF(($M54=0)*($N54=0), "Enter Run Time", (H54*'VESSEL FACTORS'!$D$41)/2000))</f>
        <v>Enter Activity</v>
      </c>
      <c r="AD54" s="65" t="str">
        <f>IF($H54=0, "Enter Activity", IF(($M54=0)*($N54=0), "Enter Run Time",  (H54*'VESSEL FACTORS'!$F$41)/2000))</f>
        <v>Enter Activity</v>
      </c>
      <c r="AE54" s="65" t="str">
        <f>IF($H54=0, "Enter Activity", IF(($M54=0)*($N54=0), "Enter Run Time", (H54*'VESSEL FACTORS'!$H$41)/2000))</f>
        <v>Enter Activity</v>
      </c>
      <c r="AF54" s="65" t="str">
        <f>IF($H54=0, "Enter Activity", IF(($M54=0)*($N54=0), "Enter Run Time", (H54*'VESSEL FACTORS'!$I$41)/2000))</f>
        <v>Enter Activity</v>
      </c>
      <c r="AG54" s="84" t="str">
        <f>IF($H54=0, "Enter Activity", IF(($M54=0)*($N54=0), "Enter Run Time", (H54*'VESSEL FACTORS'!$J$41)/2000))</f>
        <v>Enter Activity</v>
      </c>
      <c r="AH54" s="70" t="s">
        <v>115</v>
      </c>
      <c r="AI54" s="79" t="str">
        <f>IF($H54=0, "Enter Activity", IF(($M54=0)*($N54=0), "Enter Run Time",  (H54*'VESSEL FACTORS'!$L$41)/2000))</f>
        <v>Enter Activity</v>
      </c>
      <c r="AJ54" s="70" t="s">
        <v>115</v>
      </c>
      <c r="AK54" s="70" t="s">
        <v>115</v>
      </c>
      <c r="AL54" s="71" t="s">
        <v>115</v>
      </c>
      <c r="AM54" s="73"/>
      <c r="AO54" s="74">
        <f>MONTH(EMISSIONS_1!P54)-MONTH(EMISSIONS_1!O54)+1</f>
        <v>1</v>
      </c>
      <c r="AP54" s="341">
        <f t="shared" si="76"/>
        <v>0</v>
      </c>
      <c r="AQ54" s="342">
        <f t="shared" si="76"/>
        <v>0</v>
      </c>
      <c r="AR54" s="342">
        <f t="shared" si="76"/>
        <v>0</v>
      </c>
      <c r="AS54" s="342">
        <f t="shared" si="76"/>
        <v>0</v>
      </c>
      <c r="AT54" s="342">
        <f t="shared" si="76"/>
        <v>0</v>
      </c>
      <c r="AU54" s="342">
        <f t="shared" si="76"/>
        <v>0</v>
      </c>
      <c r="AV54" s="342">
        <f t="shared" si="76"/>
        <v>0</v>
      </c>
      <c r="AW54" s="342">
        <f t="shared" si="76"/>
        <v>0</v>
      </c>
      <c r="AX54" s="342">
        <f t="shared" si="76"/>
        <v>0</v>
      </c>
      <c r="AY54" s="342">
        <f t="shared" si="76"/>
        <v>0</v>
      </c>
      <c r="AZ54" s="342">
        <f t="shared" si="76"/>
        <v>0</v>
      </c>
      <c r="BA54" s="343">
        <f t="shared" si="76"/>
        <v>0</v>
      </c>
      <c r="BB54" s="341">
        <f t="shared" si="77"/>
        <v>0</v>
      </c>
      <c r="BC54" s="342">
        <f t="shared" si="77"/>
        <v>0</v>
      </c>
      <c r="BD54" s="342">
        <f t="shared" si="77"/>
        <v>0</v>
      </c>
      <c r="BE54" s="342">
        <f t="shared" si="77"/>
        <v>0</v>
      </c>
      <c r="BF54" s="342">
        <f t="shared" si="77"/>
        <v>0</v>
      </c>
      <c r="BG54" s="342">
        <f t="shared" si="77"/>
        <v>0</v>
      </c>
      <c r="BH54" s="342">
        <f t="shared" si="77"/>
        <v>0</v>
      </c>
      <c r="BI54" s="342">
        <f t="shared" si="77"/>
        <v>0</v>
      </c>
      <c r="BJ54" s="342">
        <f t="shared" si="77"/>
        <v>0</v>
      </c>
      <c r="BK54" s="342">
        <f t="shared" si="77"/>
        <v>0</v>
      </c>
      <c r="BL54" s="342">
        <f t="shared" si="77"/>
        <v>0</v>
      </c>
      <c r="BM54" s="343">
        <f t="shared" si="77"/>
        <v>0</v>
      </c>
      <c r="BN54" s="341">
        <f t="shared" si="78"/>
        <v>0</v>
      </c>
      <c r="BO54" s="342">
        <f t="shared" si="78"/>
        <v>0</v>
      </c>
      <c r="BP54" s="342">
        <f t="shared" si="78"/>
        <v>0</v>
      </c>
      <c r="BQ54" s="342">
        <f t="shared" si="78"/>
        <v>0</v>
      </c>
      <c r="BR54" s="342">
        <f t="shared" si="78"/>
        <v>0</v>
      </c>
      <c r="BS54" s="342">
        <f t="shared" si="78"/>
        <v>0</v>
      </c>
      <c r="BT54" s="342">
        <f t="shared" si="78"/>
        <v>0</v>
      </c>
      <c r="BU54" s="342">
        <f t="shared" si="78"/>
        <v>0</v>
      </c>
      <c r="BV54" s="342">
        <f t="shared" si="78"/>
        <v>0</v>
      </c>
      <c r="BW54" s="342">
        <f t="shared" si="78"/>
        <v>0</v>
      </c>
      <c r="BX54" s="342">
        <f t="shared" si="78"/>
        <v>0</v>
      </c>
      <c r="BY54" s="343">
        <f t="shared" si="78"/>
        <v>0</v>
      </c>
      <c r="BZ54" s="341">
        <f t="shared" si="79"/>
        <v>0</v>
      </c>
      <c r="CA54" s="342">
        <f t="shared" si="79"/>
        <v>0</v>
      </c>
      <c r="CB54" s="342">
        <f t="shared" si="79"/>
        <v>0</v>
      </c>
      <c r="CC54" s="342">
        <f t="shared" si="79"/>
        <v>0</v>
      </c>
      <c r="CD54" s="342">
        <f t="shared" si="79"/>
        <v>0</v>
      </c>
      <c r="CE54" s="342">
        <f t="shared" si="79"/>
        <v>0</v>
      </c>
      <c r="CF54" s="342">
        <f t="shared" si="79"/>
        <v>0</v>
      </c>
      <c r="CG54" s="342">
        <f t="shared" si="79"/>
        <v>0</v>
      </c>
      <c r="CH54" s="342">
        <f t="shared" si="79"/>
        <v>0</v>
      </c>
      <c r="CI54" s="342">
        <f t="shared" si="79"/>
        <v>0</v>
      </c>
      <c r="CJ54" s="342">
        <f t="shared" si="79"/>
        <v>0</v>
      </c>
      <c r="CK54" s="343">
        <f t="shared" si="79"/>
        <v>0</v>
      </c>
      <c r="CL54" s="341">
        <f t="shared" si="80"/>
        <v>0</v>
      </c>
      <c r="CM54" s="342">
        <f t="shared" si="80"/>
        <v>0</v>
      </c>
      <c r="CN54" s="342">
        <f t="shared" si="80"/>
        <v>0</v>
      </c>
      <c r="CO54" s="342">
        <f t="shared" si="80"/>
        <v>0</v>
      </c>
      <c r="CP54" s="342">
        <f t="shared" si="80"/>
        <v>0</v>
      </c>
      <c r="CQ54" s="342">
        <f t="shared" si="80"/>
        <v>0</v>
      </c>
      <c r="CR54" s="342">
        <f t="shared" si="80"/>
        <v>0</v>
      </c>
      <c r="CS54" s="342">
        <f t="shared" si="80"/>
        <v>0</v>
      </c>
      <c r="CT54" s="342">
        <f t="shared" si="80"/>
        <v>0</v>
      </c>
      <c r="CU54" s="342">
        <f t="shared" si="80"/>
        <v>0</v>
      </c>
      <c r="CV54" s="342">
        <f t="shared" si="80"/>
        <v>0</v>
      </c>
      <c r="CW54" s="343">
        <f t="shared" si="80"/>
        <v>0</v>
      </c>
      <c r="CX54" s="341">
        <f t="shared" si="81"/>
        <v>0</v>
      </c>
      <c r="CY54" s="342">
        <f t="shared" si="81"/>
        <v>0</v>
      </c>
      <c r="CZ54" s="342">
        <f t="shared" si="81"/>
        <v>0</v>
      </c>
      <c r="DA54" s="342">
        <f t="shared" si="81"/>
        <v>0</v>
      </c>
      <c r="DB54" s="342">
        <f t="shared" si="81"/>
        <v>0</v>
      </c>
      <c r="DC54" s="342">
        <f t="shared" si="81"/>
        <v>0</v>
      </c>
      <c r="DD54" s="342">
        <f t="shared" si="81"/>
        <v>0</v>
      </c>
      <c r="DE54" s="342">
        <f t="shared" si="81"/>
        <v>0</v>
      </c>
      <c r="DF54" s="342">
        <f t="shared" si="81"/>
        <v>0</v>
      </c>
      <c r="DG54" s="342">
        <f t="shared" si="81"/>
        <v>0</v>
      </c>
      <c r="DH54" s="342">
        <f t="shared" si="81"/>
        <v>0</v>
      </c>
      <c r="DI54" s="343">
        <f t="shared" si="81"/>
        <v>0</v>
      </c>
      <c r="DJ54" s="341">
        <f t="shared" si="82"/>
        <v>0</v>
      </c>
      <c r="DK54" s="342">
        <f t="shared" si="82"/>
        <v>0</v>
      </c>
      <c r="DL54" s="342">
        <f t="shared" si="82"/>
        <v>0</v>
      </c>
      <c r="DM54" s="342">
        <f t="shared" si="82"/>
        <v>0</v>
      </c>
      <c r="DN54" s="342">
        <f t="shared" si="82"/>
        <v>0</v>
      </c>
      <c r="DO54" s="342">
        <f t="shared" si="82"/>
        <v>0</v>
      </c>
      <c r="DP54" s="342">
        <f t="shared" si="82"/>
        <v>0</v>
      </c>
      <c r="DQ54" s="342">
        <f t="shared" si="82"/>
        <v>0</v>
      </c>
      <c r="DR54" s="342">
        <f t="shared" si="82"/>
        <v>0</v>
      </c>
      <c r="DS54" s="342">
        <f t="shared" si="82"/>
        <v>0</v>
      </c>
      <c r="DT54" s="342">
        <f t="shared" si="82"/>
        <v>0</v>
      </c>
      <c r="DU54" s="343">
        <f t="shared" si="82"/>
        <v>0</v>
      </c>
      <c r="DV54" s="341">
        <f t="shared" si="83"/>
        <v>0</v>
      </c>
      <c r="DW54" s="342">
        <f t="shared" si="83"/>
        <v>0</v>
      </c>
      <c r="DX54" s="342">
        <f t="shared" si="83"/>
        <v>0</v>
      </c>
      <c r="DY54" s="342">
        <f t="shared" si="83"/>
        <v>0</v>
      </c>
      <c r="DZ54" s="342">
        <f t="shared" si="83"/>
        <v>0</v>
      </c>
      <c r="EA54" s="342">
        <f t="shared" si="83"/>
        <v>0</v>
      </c>
      <c r="EB54" s="342">
        <f t="shared" si="83"/>
        <v>0</v>
      </c>
      <c r="EC54" s="342">
        <f t="shared" si="83"/>
        <v>0</v>
      </c>
      <c r="ED54" s="342">
        <f t="shared" si="83"/>
        <v>0</v>
      </c>
      <c r="EE54" s="342">
        <f t="shared" si="83"/>
        <v>0</v>
      </c>
      <c r="EF54" s="342">
        <f t="shared" si="83"/>
        <v>0</v>
      </c>
      <c r="EG54" s="343">
        <f t="shared" si="83"/>
        <v>0</v>
      </c>
      <c r="EH54" s="341">
        <f t="shared" si="84"/>
        <v>0</v>
      </c>
      <c r="EI54" s="342">
        <f t="shared" si="84"/>
        <v>0</v>
      </c>
      <c r="EJ54" s="342">
        <f t="shared" si="84"/>
        <v>0</v>
      </c>
      <c r="EK54" s="342">
        <f t="shared" si="84"/>
        <v>0</v>
      </c>
      <c r="EL54" s="342">
        <f t="shared" si="84"/>
        <v>0</v>
      </c>
      <c r="EM54" s="342">
        <f t="shared" si="84"/>
        <v>0</v>
      </c>
      <c r="EN54" s="342">
        <f t="shared" si="84"/>
        <v>0</v>
      </c>
      <c r="EO54" s="342">
        <f t="shared" si="84"/>
        <v>0</v>
      </c>
      <c r="EP54" s="342">
        <f t="shared" si="84"/>
        <v>0</v>
      </c>
      <c r="EQ54" s="342">
        <f t="shared" si="84"/>
        <v>0</v>
      </c>
      <c r="ER54" s="342">
        <f t="shared" si="84"/>
        <v>0</v>
      </c>
      <c r="ES54" s="343">
        <f t="shared" si="84"/>
        <v>0</v>
      </c>
      <c r="ET54" s="341">
        <f t="shared" si="85"/>
        <v>0</v>
      </c>
      <c r="EU54" s="342">
        <f t="shared" si="85"/>
        <v>0</v>
      </c>
      <c r="EV54" s="342">
        <f t="shared" si="85"/>
        <v>0</v>
      </c>
      <c r="EW54" s="342">
        <f t="shared" si="85"/>
        <v>0</v>
      </c>
      <c r="EX54" s="342">
        <f t="shared" si="85"/>
        <v>0</v>
      </c>
      <c r="EY54" s="342">
        <f t="shared" si="85"/>
        <v>0</v>
      </c>
      <c r="EZ54" s="342">
        <f t="shared" si="85"/>
        <v>0</v>
      </c>
      <c r="FA54" s="342">
        <f t="shared" si="85"/>
        <v>0</v>
      </c>
      <c r="FB54" s="342">
        <f t="shared" si="85"/>
        <v>0</v>
      </c>
      <c r="FC54" s="342">
        <f t="shared" si="85"/>
        <v>0</v>
      </c>
      <c r="FD54" s="342">
        <f t="shared" si="85"/>
        <v>0</v>
      </c>
      <c r="FE54" s="343">
        <f t="shared" si="85"/>
        <v>0</v>
      </c>
      <c r="FF54" s="341">
        <f t="shared" si="86"/>
        <v>0</v>
      </c>
      <c r="FG54" s="342">
        <f t="shared" si="86"/>
        <v>0</v>
      </c>
      <c r="FH54" s="342">
        <f t="shared" si="86"/>
        <v>0</v>
      </c>
      <c r="FI54" s="342">
        <f t="shared" si="86"/>
        <v>0</v>
      </c>
      <c r="FJ54" s="342">
        <f t="shared" si="86"/>
        <v>0</v>
      </c>
      <c r="FK54" s="342">
        <f t="shared" si="86"/>
        <v>0</v>
      </c>
      <c r="FL54" s="342">
        <f t="shared" si="86"/>
        <v>0</v>
      </c>
      <c r="FM54" s="342">
        <f t="shared" si="86"/>
        <v>0</v>
      </c>
      <c r="FN54" s="342">
        <f t="shared" si="86"/>
        <v>0</v>
      </c>
      <c r="FO54" s="342">
        <f t="shared" si="86"/>
        <v>0</v>
      </c>
      <c r="FP54" s="342">
        <f t="shared" si="86"/>
        <v>0</v>
      </c>
      <c r="FQ54" s="343">
        <f t="shared" si="86"/>
        <v>0</v>
      </c>
    </row>
    <row r="55" spans="1:173" ht="12.75" customHeight="1" x14ac:dyDescent="0.2">
      <c r="A55" s="74" t="str">
        <f t="shared" si="68"/>
        <v xml:space="preserve"> -N/A</v>
      </c>
      <c r="B55" s="362"/>
      <c r="C55" s="171" t="s">
        <v>300</v>
      </c>
      <c r="D55" s="366" t="str">
        <f>IF(ISBLANK(EMISSIONS_4!D55), " ", EMISSIONS_4!D55)</f>
        <v xml:space="preserve"> </v>
      </c>
      <c r="E55" s="351" t="s">
        <v>73</v>
      </c>
      <c r="F55" s="351" t="s">
        <v>73</v>
      </c>
      <c r="G55" s="33" t="s">
        <v>115</v>
      </c>
      <c r="H55" s="368"/>
      <c r="I55" s="64" t="s">
        <v>143</v>
      </c>
      <c r="J55" s="33" t="s">
        <v>115</v>
      </c>
      <c r="K55" s="64"/>
      <c r="L55" s="64"/>
      <c r="M55" s="367">
        <v>0</v>
      </c>
      <c r="N55" s="373">
        <v>0</v>
      </c>
      <c r="O55" s="299"/>
      <c r="P55" s="300"/>
      <c r="Q55" s="73" t="str">
        <f t="shared" si="69"/>
        <v>Enter Activity</v>
      </c>
      <c r="R55" s="73" t="str">
        <f t="shared" si="70"/>
        <v>Enter Activity</v>
      </c>
      <c r="S55" s="73" t="str">
        <f t="shared" si="71"/>
        <v>Enter Activity</v>
      </c>
      <c r="T55" s="73" t="str">
        <f t="shared" si="72"/>
        <v>Enter Activity</v>
      </c>
      <c r="U55" s="73" t="str">
        <f t="shared" si="73"/>
        <v>Enter Activity</v>
      </c>
      <c r="V55" s="73" t="str">
        <f t="shared" si="74"/>
        <v>Enter Activity</v>
      </c>
      <c r="W55" s="79" t="s">
        <v>115</v>
      </c>
      <c r="X55" s="73" t="str">
        <f t="shared" si="75"/>
        <v>Enter Activity</v>
      </c>
      <c r="Y55" s="78" t="s">
        <v>115</v>
      </c>
      <c r="Z55" s="79" t="s">
        <v>115</v>
      </c>
      <c r="AA55" s="82" t="s">
        <v>115</v>
      </c>
      <c r="AB55" s="76" t="str">
        <f xml:space="preserve"> IF($H55=0, "Enter Activity", IF(($M55=0)*($N55=0), "Enter Run Time", (H55*'VESSEL FACTORS'!$D$41)/2000))</f>
        <v>Enter Activity</v>
      </c>
      <c r="AC55" s="65" t="str">
        <f xml:space="preserve"> IF($H55=0, "Enter Activity", IF(($M55=0)*($N55=0), "Enter Run Time", (H55*'VESSEL FACTORS'!$D$41)/2000))</f>
        <v>Enter Activity</v>
      </c>
      <c r="AD55" s="65" t="str">
        <f>IF($H55=0, "Enter Activity", IF(($M55=0)*($N55=0), "Enter Run Time",  (H55*'VESSEL FACTORS'!$F$41)/2000))</f>
        <v>Enter Activity</v>
      </c>
      <c r="AE55" s="65" t="str">
        <f>IF($H55=0, "Enter Activity", IF(($M55=0)*($N55=0), "Enter Run Time", (H55*'VESSEL FACTORS'!$H$41)/2000))</f>
        <v>Enter Activity</v>
      </c>
      <c r="AF55" s="65" t="str">
        <f>IF($H55=0, "Enter Activity", IF(($M55=0)*($N55=0), "Enter Run Time", (H55*'VESSEL FACTORS'!$I$41)/2000))</f>
        <v>Enter Activity</v>
      </c>
      <c r="AG55" s="84" t="str">
        <f>IF($H55=0, "Enter Activity", IF(($M55=0)*($N55=0), "Enter Run Time", (H55*'VESSEL FACTORS'!$J$41)/2000))</f>
        <v>Enter Activity</v>
      </c>
      <c r="AH55" s="70" t="s">
        <v>115</v>
      </c>
      <c r="AI55" s="79" t="str">
        <f>IF($H55=0, "Enter Activity", IF(($M55=0)*($N55=0), "Enter Run Time",  (H55*'VESSEL FACTORS'!$L$41)/2000))</f>
        <v>Enter Activity</v>
      </c>
      <c r="AJ55" s="70" t="s">
        <v>115</v>
      </c>
      <c r="AK55" s="70" t="s">
        <v>115</v>
      </c>
      <c r="AL55" s="71" t="s">
        <v>115</v>
      </c>
      <c r="AM55" s="73"/>
      <c r="AO55" s="74">
        <f>MONTH(EMISSIONS_1!P55)-MONTH(EMISSIONS_1!O55)+1</f>
        <v>1</v>
      </c>
      <c r="AP55" s="341">
        <f t="shared" si="76"/>
        <v>0</v>
      </c>
      <c r="AQ55" s="342">
        <f t="shared" si="76"/>
        <v>0</v>
      </c>
      <c r="AR55" s="342">
        <f t="shared" si="76"/>
        <v>0</v>
      </c>
      <c r="AS55" s="342">
        <f t="shared" si="76"/>
        <v>0</v>
      </c>
      <c r="AT55" s="342">
        <f t="shared" si="76"/>
        <v>0</v>
      </c>
      <c r="AU55" s="342">
        <f t="shared" si="76"/>
        <v>0</v>
      </c>
      <c r="AV55" s="342">
        <f t="shared" si="76"/>
        <v>0</v>
      </c>
      <c r="AW55" s="342">
        <f t="shared" si="76"/>
        <v>0</v>
      </c>
      <c r="AX55" s="342">
        <f t="shared" si="76"/>
        <v>0</v>
      </c>
      <c r="AY55" s="342">
        <f t="shared" si="76"/>
        <v>0</v>
      </c>
      <c r="AZ55" s="342">
        <f t="shared" si="76"/>
        <v>0</v>
      </c>
      <c r="BA55" s="343">
        <f t="shared" si="76"/>
        <v>0</v>
      </c>
      <c r="BB55" s="341">
        <f t="shared" si="77"/>
        <v>0</v>
      </c>
      <c r="BC55" s="342">
        <f t="shared" si="77"/>
        <v>0</v>
      </c>
      <c r="BD55" s="342">
        <f t="shared" si="77"/>
        <v>0</v>
      </c>
      <c r="BE55" s="342">
        <f t="shared" si="77"/>
        <v>0</v>
      </c>
      <c r="BF55" s="342">
        <f t="shared" si="77"/>
        <v>0</v>
      </c>
      <c r="BG55" s="342">
        <f t="shared" si="77"/>
        <v>0</v>
      </c>
      <c r="BH55" s="342">
        <f t="shared" si="77"/>
        <v>0</v>
      </c>
      <c r="BI55" s="342">
        <f t="shared" si="77"/>
        <v>0</v>
      </c>
      <c r="BJ55" s="342">
        <f t="shared" si="77"/>
        <v>0</v>
      </c>
      <c r="BK55" s="342">
        <f t="shared" si="77"/>
        <v>0</v>
      </c>
      <c r="BL55" s="342">
        <f t="shared" si="77"/>
        <v>0</v>
      </c>
      <c r="BM55" s="343">
        <f t="shared" si="77"/>
        <v>0</v>
      </c>
      <c r="BN55" s="341">
        <f t="shared" si="78"/>
        <v>0</v>
      </c>
      <c r="BO55" s="342">
        <f t="shared" si="78"/>
        <v>0</v>
      </c>
      <c r="BP55" s="342">
        <f t="shared" si="78"/>
        <v>0</v>
      </c>
      <c r="BQ55" s="342">
        <f t="shared" si="78"/>
        <v>0</v>
      </c>
      <c r="BR55" s="342">
        <f t="shared" si="78"/>
        <v>0</v>
      </c>
      <c r="BS55" s="342">
        <f t="shared" si="78"/>
        <v>0</v>
      </c>
      <c r="BT55" s="342">
        <f t="shared" si="78"/>
        <v>0</v>
      </c>
      <c r="BU55" s="342">
        <f t="shared" si="78"/>
        <v>0</v>
      </c>
      <c r="BV55" s="342">
        <f t="shared" si="78"/>
        <v>0</v>
      </c>
      <c r="BW55" s="342">
        <f t="shared" si="78"/>
        <v>0</v>
      </c>
      <c r="BX55" s="342">
        <f t="shared" si="78"/>
        <v>0</v>
      </c>
      <c r="BY55" s="343">
        <f t="shared" si="78"/>
        <v>0</v>
      </c>
      <c r="BZ55" s="341">
        <f t="shared" si="79"/>
        <v>0</v>
      </c>
      <c r="CA55" s="342">
        <f t="shared" si="79"/>
        <v>0</v>
      </c>
      <c r="CB55" s="342">
        <f t="shared" si="79"/>
        <v>0</v>
      </c>
      <c r="CC55" s="342">
        <f t="shared" si="79"/>
        <v>0</v>
      </c>
      <c r="CD55" s="342">
        <f t="shared" si="79"/>
        <v>0</v>
      </c>
      <c r="CE55" s="342">
        <f t="shared" si="79"/>
        <v>0</v>
      </c>
      <c r="CF55" s="342">
        <f t="shared" si="79"/>
        <v>0</v>
      </c>
      <c r="CG55" s="342">
        <f t="shared" si="79"/>
        <v>0</v>
      </c>
      <c r="CH55" s="342">
        <f t="shared" si="79"/>
        <v>0</v>
      </c>
      <c r="CI55" s="342">
        <f t="shared" si="79"/>
        <v>0</v>
      </c>
      <c r="CJ55" s="342">
        <f t="shared" si="79"/>
        <v>0</v>
      </c>
      <c r="CK55" s="343">
        <f t="shared" si="79"/>
        <v>0</v>
      </c>
      <c r="CL55" s="341">
        <f t="shared" si="80"/>
        <v>0</v>
      </c>
      <c r="CM55" s="342">
        <f t="shared" si="80"/>
        <v>0</v>
      </c>
      <c r="CN55" s="342">
        <f t="shared" si="80"/>
        <v>0</v>
      </c>
      <c r="CO55" s="342">
        <f t="shared" si="80"/>
        <v>0</v>
      </c>
      <c r="CP55" s="342">
        <f t="shared" si="80"/>
        <v>0</v>
      </c>
      <c r="CQ55" s="342">
        <f t="shared" si="80"/>
        <v>0</v>
      </c>
      <c r="CR55" s="342">
        <f t="shared" si="80"/>
        <v>0</v>
      </c>
      <c r="CS55" s="342">
        <f t="shared" si="80"/>
        <v>0</v>
      </c>
      <c r="CT55" s="342">
        <f t="shared" si="80"/>
        <v>0</v>
      </c>
      <c r="CU55" s="342">
        <f t="shared" si="80"/>
        <v>0</v>
      </c>
      <c r="CV55" s="342">
        <f t="shared" si="80"/>
        <v>0</v>
      </c>
      <c r="CW55" s="343">
        <f t="shared" si="80"/>
        <v>0</v>
      </c>
      <c r="CX55" s="341">
        <f t="shared" si="81"/>
        <v>0</v>
      </c>
      <c r="CY55" s="342">
        <f t="shared" si="81"/>
        <v>0</v>
      </c>
      <c r="CZ55" s="342">
        <f t="shared" si="81"/>
        <v>0</v>
      </c>
      <c r="DA55" s="342">
        <f t="shared" si="81"/>
        <v>0</v>
      </c>
      <c r="DB55" s="342">
        <f t="shared" si="81"/>
        <v>0</v>
      </c>
      <c r="DC55" s="342">
        <f t="shared" si="81"/>
        <v>0</v>
      </c>
      <c r="DD55" s="342">
        <f t="shared" si="81"/>
        <v>0</v>
      </c>
      <c r="DE55" s="342">
        <f t="shared" si="81"/>
        <v>0</v>
      </c>
      <c r="DF55" s="342">
        <f t="shared" si="81"/>
        <v>0</v>
      </c>
      <c r="DG55" s="342">
        <f t="shared" si="81"/>
        <v>0</v>
      </c>
      <c r="DH55" s="342">
        <f t="shared" si="81"/>
        <v>0</v>
      </c>
      <c r="DI55" s="343">
        <f t="shared" si="81"/>
        <v>0</v>
      </c>
      <c r="DJ55" s="341">
        <f t="shared" si="82"/>
        <v>0</v>
      </c>
      <c r="DK55" s="342">
        <f t="shared" si="82"/>
        <v>0</v>
      </c>
      <c r="DL55" s="342">
        <f t="shared" si="82"/>
        <v>0</v>
      </c>
      <c r="DM55" s="342">
        <f t="shared" si="82"/>
        <v>0</v>
      </c>
      <c r="DN55" s="342">
        <f t="shared" si="82"/>
        <v>0</v>
      </c>
      <c r="DO55" s="342">
        <f t="shared" si="82"/>
        <v>0</v>
      </c>
      <c r="DP55" s="342">
        <f t="shared" si="82"/>
        <v>0</v>
      </c>
      <c r="DQ55" s="342">
        <f t="shared" si="82"/>
        <v>0</v>
      </c>
      <c r="DR55" s="342">
        <f t="shared" si="82"/>
        <v>0</v>
      </c>
      <c r="DS55" s="342">
        <f t="shared" si="82"/>
        <v>0</v>
      </c>
      <c r="DT55" s="342">
        <f t="shared" si="82"/>
        <v>0</v>
      </c>
      <c r="DU55" s="343">
        <f t="shared" si="82"/>
        <v>0</v>
      </c>
      <c r="DV55" s="341">
        <f t="shared" si="83"/>
        <v>0</v>
      </c>
      <c r="DW55" s="342">
        <f t="shared" si="83"/>
        <v>0</v>
      </c>
      <c r="DX55" s="342">
        <f t="shared" si="83"/>
        <v>0</v>
      </c>
      <c r="DY55" s="342">
        <f t="shared" si="83"/>
        <v>0</v>
      </c>
      <c r="DZ55" s="342">
        <f t="shared" si="83"/>
        <v>0</v>
      </c>
      <c r="EA55" s="342">
        <f t="shared" si="83"/>
        <v>0</v>
      </c>
      <c r="EB55" s="342">
        <f t="shared" si="83"/>
        <v>0</v>
      </c>
      <c r="EC55" s="342">
        <f t="shared" si="83"/>
        <v>0</v>
      </c>
      <c r="ED55" s="342">
        <f t="shared" si="83"/>
        <v>0</v>
      </c>
      <c r="EE55" s="342">
        <f t="shared" si="83"/>
        <v>0</v>
      </c>
      <c r="EF55" s="342">
        <f t="shared" si="83"/>
        <v>0</v>
      </c>
      <c r="EG55" s="343">
        <f t="shared" si="83"/>
        <v>0</v>
      </c>
      <c r="EH55" s="341">
        <f t="shared" si="84"/>
        <v>0</v>
      </c>
      <c r="EI55" s="342">
        <f t="shared" si="84"/>
        <v>0</v>
      </c>
      <c r="EJ55" s="342">
        <f t="shared" si="84"/>
        <v>0</v>
      </c>
      <c r="EK55" s="342">
        <f t="shared" si="84"/>
        <v>0</v>
      </c>
      <c r="EL55" s="342">
        <f t="shared" si="84"/>
        <v>0</v>
      </c>
      <c r="EM55" s="342">
        <f t="shared" si="84"/>
        <v>0</v>
      </c>
      <c r="EN55" s="342">
        <f t="shared" si="84"/>
        <v>0</v>
      </c>
      <c r="EO55" s="342">
        <f t="shared" si="84"/>
        <v>0</v>
      </c>
      <c r="EP55" s="342">
        <f t="shared" si="84"/>
        <v>0</v>
      </c>
      <c r="EQ55" s="342">
        <f t="shared" si="84"/>
        <v>0</v>
      </c>
      <c r="ER55" s="342">
        <f t="shared" si="84"/>
        <v>0</v>
      </c>
      <c r="ES55" s="343">
        <f t="shared" si="84"/>
        <v>0</v>
      </c>
      <c r="ET55" s="341">
        <f t="shared" si="85"/>
        <v>0</v>
      </c>
      <c r="EU55" s="342">
        <f t="shared" si="85"/>
        <v>0</v>
      </c>
      <c r="EV55" s="342">
        <f t="shared" si="85"/>
        <v>0</v>
      </c>
      <c r="EW55" s="342">
        <f t="shared" si="85"/>
        <v>0</v>
      </c>
      <c r="EX55" s="342">
        <f t="shared" si="85"/>
        <v>0</v>
      </c>
      <c r="EY55" s="342">
        <f t="shared" si="85"/>
        <v>0</v>
      </c>
      <c r="EZ55" s="342">
        <f t="shared" si="85"/>
        <v>0</v>
      </c>
      <c r="FA55" s="342">
        <f t="shared" si="85"/>
        <v>0</v>
      </c>
      <c r="FB55" s="342">
        <f t="shared" si="85"/>
        <v>0</v>
      </c>
      <c r="FC55" s="342">
        <f t="shared" si="85"/>
        <v>0</v>
      </c>
      <c r="FD55" s="342">
        <f t="shared" si="85"/>
        <v>0</v>
      </c>
      <c r="FE55" s="343">
        <f t="shared" si="85"/>
        <v>0</v>
      </c>
      <c r="FF55" s="341">
        <f t="shared" si="86"/>
        <v>0</v>
      </c>
      <c r="FG55" s="342">
        <f t="shared" si="86"/>
        <v>0</v>
      </c>
      <c r="FH55" s="342">
        <f t="shared" si="86"/>
        <v>0</v>
      </c>
      <c r="FI55" s="342">
        <f t="shared" si="86"/>
        <v>0</v>
      </c>
      <c r="FJ55" s="342">
        <f t="shared" si="86"/>
        <v>0</v>
      </c>
      <c r="FK55" s="342">
        <f t="shared" si="86"/>
        <v>0</v>
      </c>
      <c r="FL55" s="342">
        <f t="shared" si="86"/>
        <v>0</v>
      </c>
      <c r="FM55" s="342">
        <f t="shared" si="86"/>
        <v>0</v>
      </c>
      <c r="FN55" s="342">
        <f t="shared" si="86"/>
        <v>0</v>
      </c>
      <c r="FO55" s="342">
        <f t="shared" si="86"/>
        <v>0</v>
      </c>
      <c r="FP55" s="342">
        <f t="shared" si="86"/>
        <v>0</v>
      </c>
      <c r="FQ55" s="343">
        <f t="shared" si="86"/>
        <v>0</v>
      </c>
    </row>
    <row r="56" spans="1:173" ht="12.75" customHeight="1" x14ac:dyDescent="0.2">
      <c r="A56" s="74" t="str">
        <f t="shared" si="68"/>
        <v xml:space="preserve"> -N/A</v>
      </c>
      <c r="B56" s="362"/>
      <c r="C56" s="171" t="s">
        <v>300</v>
      </c>
      <c r="D56" s="366" t="str">
        <f>IF(ISBLANK(EMISSIONS_4!D56), " ", EMISSIONS_4!D56)</f>
        <v xml:space="preserve"> </v>
      </c>
      <c r="E56" s="351" t="s">
        <v>73</v>
      </c>
      <c r="F56" s="351" t="s">
        <v>73</v>
      </c>
      <c r="G56" s="33" t="s">
        <v>115</v>
      </c>
      <c r="H56" s="368"/>
      <c r="I56" s="64" t="s">
        <v>143</v>
      </c>
      <c r="J56" s="33" t="s">
        <v>115</v>
      </c>
      <c r="K56" s="64"/>
      <c r="L56" s="64"/>
      <c r="M56" s="367">
        <v>0</v>
      </c>
      <c r="N56" s="373">
        <v>0</v>
      </c>
      <c r="O56" s="299"/>
      <c r="P56" s="300"/>
      <c r="Q56" s="73" t="str">
        <f t="shared" si="69"/>
        <v>Enter Activity</v>
      </c>
      <c r="R56" s="73" t="str">
        <f t="shared" si="70"/>
        <v>Enter Activity</v>
      </c>
      <c r="S56" s="73" t="str">
        <f t="shared" si="71"/>
        <v>Enter Activity</v>
      </c>
      <c r="T56" s="73" t="str">
        <f t="shared" si="72"/>
        <v>Enter Activity</v>
      </c>
      <c r="U56" s="73" t="str">
        <f t="shared" si="73"/>
        <v>Enter Activity</v>
      </c>
      <c r="V56" s="73" t="str">
        <f t="shared" si="74"/>
        <v>Enter Activity</v>
      </c>
      <c r="W56" s="79" t="s">
        <v>115</v>
      </c>
      <c r="X56" s="73" t="str">
        <f t="shared" si="75"/>
        <v>Enter Activity</v>
      </c>
      <c r="Y56" s="78" t="s">
        <v>115</v>
      </c>
      <c r="Z56" s="79" t="s">
        <v>115</v>
      </c>
      <c r="AA56" s="82" t="s">
        <v>115</v>
      </c>
      <c r="AB56" s="76" t="str">
        <f xml:space="preserve"> IF($H56=0, "Enter Activity", IF(($M56=0)*($N56=0), "Enter Run Time", (H56*'VESSEL FACTORS'!$D$41)/2000))</f>
        <v>Enter Activity</v>
      </c>
      <c r="AC56" s="65" t="str">
        <f xml:space="preserve"> IF($H56=0, "Enter Activity", IF(($M56=0)*($N56=0), "Enter Run Time", (H56*'VESSEL FACTORS'!$D$41)/2000))</f>
        <v>Enter Activity</v>
      </c>
      <c r="AD56" s="65" t="str">
        <f>IF($H56=0, "Enter Activity", IF(($M56=0)*($N56=0), "Enter Run Time",  (H56*'VESSEL FACTORS'!$F$41)/2000))</f>
        <v>Enter Activity</v>
      </c>
      <c r="AE56" s="65" t="str">
        <f>IF($H56=0, "Enter Activity", IF(($M56=0)*($N56=0), "Enter Run Time", (H56*'VESSEL FACTORS'!$H$41)/2000))</f>
        <v>Enter Activity</v>
      </c>
      <c r="AF56" s="65" t="str">
        <f>IF($H56=0, "Enter Activity", IF(($M56=0)*($N56=0), "Enter Run Time", (H56*'VESSEL FACTORS'!$I$41)/2000))</f>
        <v>Enter Activity</v>
      </c>
      <c r="AG56" s="84" t="str">
        <f>IF($H56=0, "Enter Activity", IF(($M56=0)*($N56=0), "Enter Run Time", (H56*'VESSEL FACTORS'!$J$41)/2000))</f>
        <v>Enter Activity</v>
      </c>
      <c r="AH56" s="70" t="s">
        <v>115</v>
      </c>
      <c r="AI56" s="79" t="str">
        <f>IF($H56=0, "Enter Activity", IF(($M56=0)*($N56=0), "Enter Run Time",  (H56*'VESSEL FACTORS'!$L$41)/2000))</f>
        <v>Enter Activity</v>
      </c>
      <c r="AJ56" s="70" t="s">
        <v>115</v>
      </c>
      <c r="AK56" s="70" t="s">
        <v>115</v>
      </c>
      <c r="AL56" s="71" t="s">
        <v>115</v>
      </c>
      <c r="AM56" s="73"/>
      <c r="AO56" s="74">
        <f>MONTH(EMISSIONS_1!P56)-MONTH(EMISSIONS_1!O56)+1</f>
        <v>1</v>
      </c>
      <c r="AP56" s="341">
        <f>IF(T($AB56)="",IF((AP$6&gt;=MONTH($O56))*(AP$6&lt;=MONTH($P56)), $AB56/$AO56, 0),0)</f>
        <v>0</v>
      </c>
      <c r="AQ56" s="342">
        <f>IF(T($AB56)="",IF((AQ$6&gt;=MONTH($O56))*(AQ$6&lt;=MONTH($P56)), $AB56/$AO56, 0),0)</f>
        <v>0</v>
      </c>
      <c r="AR56" s="342">
        <f>IF(T($AB56)="",IF((AR$6&gt;=MONTH($O56))*(AR$6&lt;=MONTH($P56)), $AB56/$AO56, 0),0)</f>
        <v>0</v>
      </c>
      <c r="AS56" s="342">
        <f t="shared" ref="AS56:BA59" si="87">IF(T($AB56)="",IF((AS$6&gt;=MONTH($O56))*(AS$6&lt;=MONTH($P56)), $AB56/$AO56, 0),0)</f>
        <v>0</v>
      </c>
      <c r="AT56" s="342">
        <f t="shared" si="87"/>
        <v>0</v>
      </c>
      <c r="AU56" s="342">
        <f t="shared" si="87"/>
        <v>0</v>
      </c>
      <c r="AV56" s="342">
        <f t="shared" si="87"/>
        <v>0</v>
      </c>
      <c r="AW56" s="342">
        <f t="shared" si="87"/>
        <v>0</v>
      </c>
      <c r="AX56" s="342">
        <f t="shared" si="87"/>
        <v>0</v>
      </c>
      <c r="AY56" s="342">
        <f t="shared" si="87"/>
        <v>0</v>
      </c>
      <c r="AZ56" s="342">
        <f t="shared" si="87"/>
        <v>0</v>
      </c>
      <c r="BA56" s="343">
        <f t="shared" si="87"/>
        <v>0</v>
      </c>
      <c r="BB56" s="341">
        <f t="shared" si="77"/>
        <v>0</v>
      </c>
      <c r="BC56" s="342">
        <f t="shared" si="77"/>
        <v>0</v>
      </c>
      <c r="BD56" s="342">
        <f t="shared" si="77"/>
        <v>0</v>
      </c>
      <c r="BE56" s="342">
        <f t="shared" si="77"/>
        <v>0</v>
      </c>
      <c r="BF56" s="342">
        <f t="shared" si="77"/>
        <v>0</v>
      </c>
      <c r="BG56" s="342">
        <f t="shared" si="77"/>
        <v>0</v>
      </c>
      <c r="BH56" s="342">
        <f t="shared" si="77"/>
        <v>0</v>
      </c>
      <c r="BI56" s="342">
        <f t="shared" si="77"/>
        <v>0</v>
      </c>
      <c r="BJ56" s="342">
        <f t="shared" si="77"/>
        <v>0</v>
      </c>
      <c r="BK56" s="342">
        <f t="shared" si="77"/>
        <v>0</v>
      </c>
      <c r="BL56" s="342">
        <f t="shared" si="77"/>
        <v>0</v>
      </c>
      <c r="BM56" s="343">
        <f t="shared" si="77"/>
        <v>0</v>
      </c>
      <c r="BN56" s="341">
        <f t="shared" si="78"/>
        <v>0</v>
      </c>
      <c r="BO56" s="342">
        <f t="shared" si="78"/>
        <v>0</v>
      </c>
      <c r="BP56" s="342">
        <f t="shared" si="78"/>
        <v>0</v>
      </c>
      <c r="BQ56" s="342">
        <f t="shared" si="78"/>
        <v>0</v>
      </c>
      <c r="BR56" s="342">
        <f t="shared" si="78"/>
        <v>0</v>
      </c>
      <c r="BS56" s="342">
        <f t="shared" si="78"/>
        <v>0</v>
      </c>
      <c r="BT56" s="342">
        <f t="shared" si="78"/>
        <v>0</v>
      </c>
      <c r="BU56" s="342">
        <f t="shared" si="78"/>
        <v>0</v>
      </c>
      <c r="BV56" s="342">
        <f t="shared" si="78"/>
        <v>0</v>
      </c>
      <c r="BW56" s="342">
        <f t="shared" si="78"/>
        <v>0</v>
      </c>
      <c r="BX56" s="342">
        <f t="shared" si="78"/>
        <v>0</v>
      </c>
      <c r="BY56" s="343">
        <f t="shared" si="78"/>
        <v>0</v>
      </c>
      <c r="BZ56" s="341">
        <f t="shared" si="79"/>
        <v>0</v>
      </c>
      <c r="CA56" s="342">
        <f t="shared" si="79"/>
        <v>0</v>
      </c>
      <c r="CB56" s="342">
        <f t="shared" si="79"/>
        <v>0</v>
      </c>
      <c r="CC56" s="342">
        <f t="shared" si="79"/>
        <v>0</v>
      </c>
      <c r="CD56" s="342">
        <f t="shared" si="79"/>
        <v>0</v>
      </c>
      <c r="CE56" s="342">
        <f t="shared" si="79"/>
        <v>0</v>
      </c>
      <c r="CF56" s="342">
        <f t="shared" si="79"/>
        <v>0</v>
      </c>
      <c r="CG56" s="342">
        <f t="shared" si="79"/>
        <v>0</v>
      </c>
      <c r="CH56" s="342">
        <f t="shared" si="79"/>
        <v>0</v>
      </c>
      <c r="CI56" s="342">
        <f t="shared" si="79"/>
        <v>0</v>
      </c>
      <c r="CJ56" s="342">
        <f t="shared" si="79"/>
        <v>0</v>
      </c>
      <c r="CK56" s="343">
        <f t="shared" si="79"/>
        <v>0</v>
      </c>
      <c r="CL56" s="341">
        <f t="shared" si="80"/>
        <v>0</v>
      </c>
      <c r="CM56" s="342">
        <f t="shared" si="80"/>
        <v>0</v>
      </c>
      <c r="CN56" s="342">
        <f t="shared" si="80"/>
        <v>0</v>
      </c>
      <c r="CO56" s="342">
        <f t="shared" si="80"/>
        <v>0</v>
      </c>
      <c r="CP56" s="342">
        <f t="shared" si="80"/>
        <v>0</v>
      </c>
      <c r="CQ56" s="342">
        <f t="shared" si="80"/>
        <v>0</v>
      </c>
      <c r="CR56" s="342">
        <f t="shared" si="80"/>
        <v>0</v>
      </c>
      <c r="CS56" s="342">
        <f t="shared" si="80"/>
        <v>0</v>
      </c>
      <c r="CT56" s="342">
        <f t="shared" si="80"/>
        <v>0</v>
      </c>
      <c r="CU56" s="342">
        <f t="shared" si="80"/>
        <v>0</v>
      </c>
      <c r="CV56" s="342">
        <f t="shared" si="80"/>
        <v>0</v>
      </c>
      <c r="CW56" s="343">
        <f t="shared" si="80"/>
        <v>0</v>
      </c>
      <c r="CX56" s="341">
        <f t="shared" si="81"/>
        <v>0</v>
      </c>
      <c r="CY56" s="342">
        <f t="shared" si="81"/>
        <v>0</v>
      </c>
      <c r="CZ56" s="342">
        <f t="shared" si="81"/>
        <v>0</v>
      </c>
      <c r="DA56" s="342">
        <f t="shared" si="81"/>
        <v>0</v>
      </c>
      <c r="DB56" s="342">
        <f t="shared" si="81"/>
        <v>0</v>
      </c>
      <c r="DC56" s="342">
        <f t="shared" si="81"/>
        <v>0</v>
      </c>
      <c r="DD56" s="342">
        <f t="shared" si="81"/>
        <v>0</v>
      </c>
      <c r="DE56" s="342">
        <f t="shared" si="81"/>
        <v>0</v>
      </c>
      <c r="DF56" s="342">
        <f t="shared" si="81"/>
        <v>0</v>
      </c>
      <c r="DG56" s="342">
        <f t="shared" si="81"/>
        <v>0</v>
      </c>
      <c r="DH56" s="342">
        <f t="shared" si="81"/>
        <v>0</v>
      </c>
      <c r="DI56" s="343">
        <f t="shared" si="81"/>
        <v>0</v>
      </c>
      <c r="DJ56" s="341">
        <f t="shared" si="82"/>
        <v>0</v>
      </c>
      <c r="DK56" s="342">
        <f t="shared" si="82"/>
        <v>0</v>
      </c>
      <c r="DL56" s="342">
        <f t="shared" si="82"/>
        <v>0</v>
      </c>
      <c r="DM56" s="342">
        <f t="shared" si="82"/>
        <v>0</v>
      </c>
      <c r="DN56" s="342">
        <f t="shared" si="82"/>
        <v>0</v>
      </c>
      <c r="DO56" s="342">
        <f t="shared" si="82"/>
        <v>0</v>
      </c>
      <c r="DP56" s="342">
        <f t="shared" si="82"/>
        <v>0</v>
      </c>
      <c r="DQ56" s="342">
        <f t="shared" si="82"/>
        <v>0</v>
      </c>
      <c r="DR56" s="342">
        <f t="shared" si="82"/>
        <v>0</v>
      </c>
      <c r="DS56" s="342">
        <f t="shared" si="82"/>
        <v>0</v>
      </c>
      <c r="DT56" s="342">
        <f t="shared" si="82"/>
        <v>0</v>
      </c>
      <c r="DU56" s="343">
        <f t="shared" si="82"/>
        <v>0</v>
      </c>
      <c r="DV56" s="341">
        <f t="shared" si="83"/>
        <v>0</v>
      </c>
      <c r="DW56" s="342">
        <f t="shared" si="83"/>
        <v>0</v>
      </c>
      <c r="DX56" s="342">
        <f t="shared" si="83"/>
        <v>0</v>
      </c>
      <c r="DY56" s="342">
        <f t="shared" si="83"/>
        <v>0</v>
      </c>
      <c r="DZ56" s="342">
        <f t="shared" si="83"/>
        <v>0</v>
      </c>
      <c r="EA56" s="342">
        <f t="shared" si="83"/>
        <v>0</v>
      </c>
      <c r="EB56" s="342">
        <f t="shared" si="83"/>
        <v>0</v>
      </c>
      <c r="EC56" s="342">
        <f t="shared" si="83"/>
        <v>0</v>
      </c>
      <c r="ED56" s="342">
        <f t="shared" si="83"/>
        <v>0</v>
      </c>
      <c r="EE56" s="342">
        <f t="shared" si="83"/>
        <v>0</v>
      </c>
      <c r="EF56" s="342">
        <f t="shared" si="83"/>
        <v>0</v>
      </c>
      <c r="EG56" s="343">
        <f t="shared" si="83"/>
        <v>0</v>
      </c>
      <c r="EH56" s="341">
        <f t="shared" si="84"/>
        <v>0</v>
      </c>
      <c r="EI56" s="342">
        <f t="shared" si="84"/>
        <v>0</v>
      </c>
      <c r="EJ56" s="342">
        <f t="shared" si="84"/>
        <v>0</v>
      </c>
      <c r="EK56" s="342">
        <f t="shared" si="84"/>
        <v>0</v>
      </c>
      <c r="EL56" s="342">
        <f t="shared" si="84"/>
        <v>0</v>
      </c>
      <c r="EM56" s="342">
        <f t="shared" si="84"/>
        <v>0</v>
      </c>
      <c r="EN56" s="342">
        <f t="shared" si="84"/>
        <v>0</v>
      </c>
      <c r="EO56" s="342">
        <f t="shared" si="84"/>
        <v>0</v>
      </c>
      <c r="EP56" s="342">
        <f t="shared" si="84"/>
        <v>0</v>
      </c>
      <c r="EQ56" s="342">
        <f t="shared" si="84"/>
        <v>0</v>
      </c>
      <c r="ER56" s="342">
        <f t="shared" si="84"/>
        <v>0</v>
      </c>
      <c r="ES56" s="343">
        <f t="shared" si="84"/>
        <v>0</v>
      </c>
      <c r="ET56" s="341">
        <f t="shared" si="85"/>
        <v>0</v>
      </c>
      <c r="EU56" s="342">
        <f t="shared" si="85"/>
        <v>0</v>
      </c>
      <c r="EV56" s="342">
        <f t="shared" si="85"/>
        <v>0</v>
      </c>
      <c r="EW56" s="342">
        <f t="shared" si="85"/>
        <v>0</v>
      </c>
      <c r="EX56" s="342">
        <f t="shared" si="85"/>
        <v>0</v>
      </c>
      <c r="EY56" s="342">
        <f t="shared" si="85"/>
        <v>0</v>
      </c>
      <c r="EZ56" s="342">
        <f t="shared" si="85"/>
        <v>0</v>
      </c>
      <c r="FA56" s="342">
        <f t="shared" si="85"/>
        <v>0</v>
      </c>
      <c r="FB56" s="342">
        <f t="shared" si="85"/>
        <v>0</v>
      </c>
      <c r="FC56" s="342">
        <f t="shared" si="85"/>
        <v>0</v>
      </c>
      <c r="FD56" s="342">
        <f t="shared" si="85"/>
        <v>0</v>
      </c>
      <c r="FE56" s="343">
        <f t="shared" si="85"/>
        <v>0</v>
      </c>
      <c r="FF56" s="341">
        <f t="shared" si="86"/>
        <v>0</v>
      </c>
      <c r="FG56" s="342">
        <f t="shared" si="86"/>
        <v>0</v>
      </c>
      <c r="FH56" s="342">
        <f t="shared" si="86"/>
        <v>0</v>
      </c>
      <c r="FI56" s="342">
        <f t="shared" si="86"/>
        <v>0</v>
      </c>
      <c r="FJ56" s="342">
        <f t="shared" si="86"/>
        <v>0</v>
      </c>
      <c r="FK56" s="342">
        <f t="shared" si="86"/>
        <v>0</v>
      </c>
      <c r="FL56" s="342">
        <f t="shared" si="86"/>
        <v>0</v>
      </c>
      <c r="FM56" s="342">
        <f t="shared" si="86"/>
        <v>0</v>
      </c>
      <c r="FN56" s="342">
        <f t="shared" si="86"/>
        <v>0</v>
      </c>
      <c r="FO56" s="342">
        <f t="shared" si="86"/>
        <v>0</v>
      </c>
      <c r="FP56" s="342">
        <f t="shared" si="86"/>
        <v>0</v>
      </c>
      <c r="FQ56" s="343">
        <f t="shared" si="86"/>
        <v>0</v>
      </c>
    </row>
    <row r="57" spans="1:173" ht="12.75" customHeight="1" x14ac:dyDescent="0.2">
      <c r="A57" s="74" t="str">
        <f t="shared" si="68"/>
        <v xml:space="preserve"> -N/A</v>
      </c>
      <c r="B57" s="362"/>
      <c r="C57" s="171" t="s">
        <v>300</v>
      </c>
      <c r="D57" s="366" t="str">
        <f>IF(ISBLANK(EMISSIONS_4!D57), " ", EMISSIONS_4!D57)</f>
        <v xml:space="preserve"> </v>
      </c>
      <c r="E57" s="351" t="s">
        <v>73</v>
      </c>
      <c r="F57" s="351" t="s">
        <v>73</v>
      </c>
      <c r="G57" s="33" t="s">
        <v>115</v>
      </c>
      <c r="H57" s="368"/>
      <c r="I57" s="64" t="s">
        <v>143</v>
      </c>
      <c r="J57" s="33" t="s">
        <v>115</v>
      </c>
      <c r="K57" s="64"/>
      <c r="L57" s="64"/>
      <c r="M57" s="367">
        <v>0</v>
      </c>
      <c r="N57" s="373">
        <v>0</v>
      </c>
      <c r="O57" s="299"/>
      <c r="P57" s="300"/>
      <c r="Q57" s="73" t="str">
        <f t="shared" si="69"/>
        <v>Enter Activity</v>
      </c>
      <c r="R57" s="73" t="str">
        <f t="shared" si="70"/>
        <v>Enter Activity</v>
      </c>
      <c r="S57" s="73" t="str">
        <f t="shared" si="71"/>
        <v>Enter Activity</v>
      </c>
      <c r="T57" s="73" t="str">
        <f t="shared" si="72"/>
        <v>Enter Activity</v>
      </c>
      <c r="U57" s="73" t="str">
        <f t="shared" si="73"/>
        <v>Enter Activity</v>
      </c>
      <c r="V57" s="73" t="str">
        <f t="shared" si="74"/>
        <v>Enter Activity</v>
      </c>
      <c r="W57" s="79" t="s">
        <v>115</v>
      </c>
      <c r="X57" s="73" t="str">
        <f t="shared" si="75"/>
        <v>Enter Activity</v>
      </c>
      <c r="Y57" s="78" t="s">
        <v>115</v>
      </c>
      <c r="Z57" s="79" t="s">
        <v>115</v>
      </c>
      <c r="AA57" s="82" t="s">
        <v>115</v>
      </c>
      <c r="AB57" s="76" t="str">
        <f xml:space="preserve"> IF($H57=0, "Enter Activity", IF(($M57=0)*($N57=0), "Enter Run Time", (H57*'VESSEL FACTORS'!$D$41)/2000))</f>
        <v>Enter Activity</v>
      </c>
      <c r="AC57" s="65" t="str">
        <f xml:space="preserve"> IF($H57=0, "Enter Activity", IF(($M57=0)*($N57=0), "Enter Run Time", (H57*'VESSEL FACTORS'!$D$41)/2000))</f>
        <v>Enter Activity</v>
      </c>
      <c r="AD57" s="65" t="str">
        <f>IF($H57=0, "Enter Activity", IF(($M57=0)*($N57=0), "Enter Run Time",  (H57*'VESSEL FACTORS'!$F$41)/2000))</f>
        <v>Enter Activity</v>
      </c>
      <c r="AE57" s="65" t="str">
        <f>IF($H57=0, "Enter Activity", IF(($M57=0)*($N57=0), "Enter Run Time", (H57*'VESSEL FACTORS'!$H$41)/2000))</f>
        <v>Enter Activity</v>
      </c>
      <c r="AF57" s="65" t="str">
        <f>IF($H57=0, "Enter Activity", IF(($M57=0)*($N57=0), "Enter Run Time", (H57*'VESSEL FACTORS'!$I$41)/2000))</f>
        <v>Enter Activity</v>
      </c>
      <c r="AG57" s="84" t="str">
        <f>IF($H57=0, "Enter Activity", IF(($M57=0)*($N57=0), "Enter Run Time", (H57*'VESSEL FACTORS'!$J$41)/2000))</f>
        <v>Enter Activity</v>
      </c>
      <c r="AH57" s="70" t="s">
        <v>115</v>
      </c>
      <c r="AI57" s="79" t="str">
        <f>IF($H57=0, "Enter Activity", IF(($M57=0)*($N57=0), "Enter Run Time",  (H57*'VESSEL FACTORS'!$L$41)/2000))</f>
        <v>Enter Activity</v>
      </c>
      <c r="AJ57" s="70" t="s">
        <v>115</v>
      </c>
      <c r="AK57" s="70" t="s">
        <v>115</v>
      </c>
      <c r="AL57" s="71" t="s">
        <v>115</v>
      </c>
      <c r="AM57" s="73"/>
      <c r="AO57" s="74">
        <f>MONTH(EMISSIONS_1!P57)-MONTH(EMISSIONS_1!O57)+1</f>
        <v>1</v>
      </c>
      <c r="AP57" s="341">
        <f t="shared" ref="AP57:AR59" si="88">IF(T($AB57)="",IF((AP$6&gt;=MONTH($O57))*(AP$6&lt;=MONTH($P57)), $AB57/$AO57, 0),0)</f>
        <v>0</v>
      </c>
      <c r="AQ57" s="342">
        <f t="shared" si="88"/>
        <v>0</v>
      </c>
      <c r="AR57" s="342">
        <f t="shared" si="88"/>
        <v>0</v>
      </c>
      <c r="AS57" s="342">
        <f t="shared" si="87"/>
        <v>0</v>
      </c>
      <c r="AT57" s="342">
        <f t="shared" si="87"/>
        <v>0</v>
      </c>
      <c r="AU57" s="342">
        <f t="shared" si="87"/>
        <v>0</v>
      </c>
      <c r="AV57" s="342">
        <f t="shared" si="87"/>
        <v>0</v>
      </c>
      <c r="AW57" s="342">
        <f t="shared" si="87"/>
        <v>0</v>
      </c>
      <c r="AX57" s="342">
        <f t="shared" si="87"/>
        <v>0</v>
      </c>
      <c r="AY57" s="342">
        <f t="shared" si="87"/>
        <v>0</v>
      </c>
      <c r="AZ57" s="342">
        <f t="shared" si="87"/>
        <v>0</v>
      </c>
      <c r="BA57" s="343">
        <f t="shared" si="87"/>
        <v>0</v>
      </c>
      <c r="BB57" s="341">
        <f t="shared" si="77"/>
        <v>0</v>
      </c>
      <c r="BC57" s="342">
        <f t="shared" si="77"/>
        <v>0</v>
      </c>
      <c r="BD57" s="342">
        <f t="shared" si="77"/>
        <v>0</v>
      </c>
      <c r="BE57" s="342">
        <f t="shared" si="77"/>
        <v>0</v>
      </c>
      <c r="BF57" s="342">
        <f t="shared" si="77"/>
        <v>0</v>
      </c>
      <c r="BG57" s="342">
        <f t="shared" si="77"/>
        <v>0</v>
      </c>
      <c r="BH57" s="342">
        <f t="shared" si="77"/>
        <v>0</v>
      </c>
      <c r="BI57" s="342">
        <f t="shared" si="77"/>
        <v>0</v>
      </c>
      <c r="BJ57" s="342">
        <f t="shared" si="77"/>
        <v>0</v>
      </c>
      <c r="BK57" s="342">
        <f t="shared" si="77"/>
        <v>0</v>
      </c>
      <c r="BL57" s="342">
        <f t="shared" si="77"/>
        <v>0</v>
      </c>
      <c r="BM57" s="343">
        <f t="shared" si="77"/>
        <v>0</v>
      </c>
      <c r="BN57" s="341">
        <f t="shared" si="78"/>
        <v>0</v>
      </c>
      <c r="BO57" s="342">
        <f t="shared" si="78"/>
        <v>0</v>
      </c>
      <c r="BP57" s="342">
        <f t="shared" si="78"/>
        <v>0</v>
      </c>
      <c r="BQ57" s="342">
        <f t="shared" si="78"/>
        <v>0</v>
      </c>
      <c r="BR57" s="342">
        <f t="shared" si="78"/>
        <v>0</v>
      </c>
      <c r="BS57" s="342">
        <f t="shared" si="78"/>
        <v>0</v>
      </c>
      <c r="BT57" s="342">
        <f t="shared" si="78"/>
        <v>0</v>
      </c>
      <c r="BU57" s="342">
        <f t="shared" si="78"/>
        <v>0</v>
      </c>
      <c r="BV57" s="342">
        <f t="shared" si="78"/>
        <v>0</v>
      </c>
      <c r="BW57" s="342">
        <f t="shared" si="78"/>
        <v>0</v>
      </c>
      <c r="BX57" s="342">
        <f t="shared" si="78"/>
        <v>0</v>
      </c>
      <c r="BY57" s="343">
        <f t="shared" si="78"/>
        <v>0</v>
      </c>
      <c r="BZ57" s="341">
        <f t="shared" si="79"/>
        <v>0</v>
      </c>
      <c r="CA57" s="342">
        <f t="shared" si="79"/>
        <v>0</v>
      </c>
      <c r="CB57" s="342">
        <f t="shared" si="79"/>
        <v>0</v>
      </c>
      <c r="CC57" s="342">
        <f t="shared" si="79"/>
        <v>0</v>
      </c>
      <c r="CD57" s="342">
        <f t="shared" si="79"/>
        <v>0</v>
      </c>
      <c r="CE57" s="342">
        <f t="shared" si="79"/>
        <v>0</v>
      </c>
      <c r="CF57" s="342">
        <f t="shared" si="79"/>
        <v>0</v>
      </c>
      <c r="CG57" s="342">
        <f t="shared" si="79"/>
        <v>0</v>
      </c>
      <c r="CH57" s="342">
        <f t="shared" si="79"/>
        <v>0</v>
      </c>
      <c r="CI57" s="342">
        <f t="shared" si="79"/>
        <v>0</v>
      </c>
      <c r="CJ57" s="342">
        <f t="shared" si="79"/>
        <v>0</v>
      </c>
      <c r="CK57" s="343">
        <f t="shared" si="79"/>
        <v>0</v>
      </c>
      <c r="CL57" s="341">
        <f t="shared" si="80"/>
        <v>0</v>
      </c>
      <c r="CM57" s="342">
        <f t="shared" si="80"/>
        <v>0</v>
      </c>
      <c r="CN57" s="342">
        <f t="shared" si="80"/>
        <v>0</v>
      </c>
      <c r="CO57" s="342">
        <f t="shared" si="80"/>
        <v>0</v>
      </c>
      <c r="CP57" s="342">
        <f t="shared" si="80"/>
        <v>0</v>
      </c>
      <c r="CQ57" s="342">
        <f t="shared" si="80"/>
        <v>0</v>
      </c>
      <c r="CR57" s="342">
        <f t="shared" si="80"/>
        <v>0</v>
      </c>
      <c r="CS57" s="342">
        <f t="shared" si="80"/>
        <v>0</v>
      </c>
      <c r="CT57" s="342">
        <f t="shared" si="80"/>
        <v>0</v>
      </c>
      <c r="CU57" s="342">
        <f t="shared" si="80"/>
        <v>0</v>
      </c>
      <c r="CV57" s="342">
        <f t="shared" si="80"/>
        <v>0</v>
      </c>
      <c r="CW57" s="343">
        <f t="shared" si="80"/>
        <v>0</v>
      </c>
      <c r="CX57" s="341">
        <f t="shared" si="81"/>
        <v>0</v>
      </c>
      <c r="CY57" s="342">
        <f t="shared" si="81"/>
        <v>0</v>
      </c>
      <c r="CZ57" s="342">
        <f t="shared" si="81"/>
        <v>0</v>
      </c>
      <c r="DA57" s="342">
        <f t="shared" si="81"/>
        <v>0</v>
      </c>
      <c r="DB57" s="342">
        <f t="shared" si="81"/>
        <v>0</v>
      </c>
      <c r="DC57" s="342">
        <f t="shared" si="81"/>
        <v>0</v>
      </c>
      <c r="DD57" s="342">
        <f t="shared" si="81"/>
        <v>0</v>
      </c>
      <c r="DE57" s="342">
        <f t="shared" si="81"/>
        <v>0</v>
      </c>
      <c r="DF57" s="342">
        <f t="shared" si="81"/>
        <v>0</v>
      </c>
      <c r="DG57" s="342">
        <f t="shared" si="81"/>
        <v>0</v>
      </c>
      <c r="DH57" s="342">
        <f t="shared" si="81"/>
        <v>0</v>
      </c>
      <c r="DI57" s="343">
        <f t="shared" si="81"/>
        <v>0</v>
      </c>
      <c r="DJ57" s="341">
        <f t="shared" si="82"/>
        <v>0</v>
      </c>
      <c r="DK57" s="342">
        <f t="shared" si="82"/>
        <v>0</v>
      </c>
      <c r="DL57" s="342">
        <f t="shared" si="82"/>
        <v>0</v>
      </c>
      <c r="DM57" s="342">
        <f t="shared" si="82"/>
        <v>0</v>
      </c>
      <c r="DN57" s="342">
        <f t="shared" si="82"/>
        <v>0</v>
      </c>
      <c r="DO57" s="342">
        <f t="shared" si="82"/>
        <v>0</v>
      </c>
      <c r="DP57" s="342">
        <f t="shared" si="82"/>
        <v>0</v>
      </c>
      <c r="DQ57" s="342">
        <f t="shared" si="82"/>
        <v>0</v>
      </c>
      <c r="DR57" s="342">
        <f t="shared" si="82"/>
        <v>0</v>
      </c>
      <c r="DS57" s="342">
        <f t="shared" si="82"/>
        <v>0</v>
      </c>
      <c r="DT57" s="342">
        <f t="shared" si="82"/>
        <v>0</v>
      </c>
      <c r="DU57" s="343">
        <f t="shared" si="82"/>
        <v>0</v>
      </c>
      <c r="DV57" s="341">
        <f t="shared" si="83"/>
        <v>0</v>
      </c>
      <c r="DW57" s="342">
        <f t="shared" si="83"/>
        <v>0</v>
      </c>
      <c r="DX57" s="342">
        <f t="shared" si="83"/>
        <v>0</v>
      </c>
      <c r="DY57" s="342">
        <f t="shared" si="83"/>
        <v>0</v>
      </c>
      <c r="DZ57" s="342">
        <f t="shared" si="83"/>
        <v>0</v>
      </c>
      <c r="EA57" s="342">
        <f t="shared" si="83"/>
        <v>0</v>
      </c>
      <c r="EB57" s="342">
        <f t="shared" si="83"/>
        <v>0</v>
      </c>
      <c r="EC57" s="342">
        <f t="shared" si="83"/>
        <v>0</v>
      </c>
      <c r="ED57" s="342">
        <f t="shared" si="83"/>
        <v>0</v>
      </c>
      <c r="EE57" s="342">
        <f t="shared" si="83"/>
        <v>0</v>
      </c>
      <c r="EF57" s="342">
        <f t="shared" si="83"/>
        <v>0</v>
      </c>
      <c r="EG57" s="343">
        <f t="shared" si="83"/>
        <v>0</v>
      </c>
      <c r="EH57" s="341">
        <f t="shared" si="84"/>
        <v>0</v>
      </c>
      <c r="EI57" s="342">
        <f t="shared" si="84"/>
        <v>0</v>
      </c>
      <c r="EJ57" s="342">
        <f t="shared" si="84"/>
        <v>0</v>
      </c>
      <c r="EK57" s="342">
        <f t="shared" si="84"/>
        <v>0</v>
      </c>
      <c r="EL57" s="342">
        <f t="shared" si="84"/>
        <v>0</v>
      </c>
      <c r="EM57" s="342">
        <f t="shared" si="84"/>
        <v>0</v>
      </c>
      <c r="EN57" s="342">
        <f t="shared" si="84"/>
        <v>0</v>
      </c>
      <c r="EO57" s="342">
        <f t="shared" si="84"/>
        <v>0</v>
      </c>
      <c r="EP57" s="342">
        <f t="shared" si="84"/>
        <v>0</v>
      </c>
      <c r="EQ57" s="342">
        <f t="shared" si="84"/>
        <v>0</v>
      </c>
      <c r="ER57" s="342">
        <f t="shared" si="84"/>
        <v>0</v>
      </c>
      <c r="ES57" s="343">
        <f t="shared" si="84"/>
        <v>0</v>
      </c>
      <c r="ET57" s="341">
        <f t="shared" si="85"/>
        <v>0</v>
      </c>
      <c r="EU57" s="342">
        <f t="shared" si="85"/>
        <v>0</v>
      </c>
      <c r="EV57" s="342">
        <f t="shared" si="85"/>
        <v>0</v>
      </c>
      <c r="EW57" s="342">
        <f t="shared" si="85"/>
        <v>0</v>
      </c>
      <c r="EX57" s="342">
        <f t="shared" si="85"/>
        <v>0</v>
      </c>
      <c r="EY57" s="342">
        <f t="shared" si="85"/>
        <v>0</v>
      </c>
      <c r="EZ57" s="342">
        <f t="shared" si="85"/>
        <v>0</v>
      </c>
      <c r="FA57" s="342">
        <f t="shared" si="85"/>
        <v>0</v>
      </c>
      <c r="FB57" s="342">
        <f t="shared" si="85"/>
        <v>0</v>
      </c>
      <c r="FC57" s="342">
        <f t="shared" si="85"/>
        <v>0</v>
      </c>
      <c r="FD57" s="342">
        <f t="shared" si="85"/>
        <v>0</v>
      </c>
      <c r="FE57" s="343">
        <f t="shared" si="85"/>
        <v>0</v>
      </c>
      <c r="FF57" s="341">
        <f t="shared" si="86"/>
        <v>0</v>
      </c>
      <c r="FG57" s="342">
        <f t="shared" si="86"/>
        <v>0</v>
      </c>
      <c r="FH57" s="342">
        <f t="shared" si="86"/>
        <v>0</v>
      </c>
      <c r="FI57" s="342">
        <f t="shared" si="86"/>
        <v>0</v>
      </c>
      <c r="FJ57" s="342">
        <f t="shared" si="86"/>
        <v>0</v>
      </c>
      <c r="FK57" s="342">
        <f t="shared" si="86"/>
        <v>0</v>
      </c>
      <c r="FL57" s="342">
        <f t="shared" si="86"/>
        <v>0</v>
      </c>
      <c r="FM57" s="342">
        <f t="shared" si="86"/>
        <v>0</v>
      </c>
      <c r="FN57" s="342">
        <f t="shared" si="86"/>
        <v>0</v>
      </c>
      <c r="FO57" s="342">
        <f t="shared" si="86"/>
        <v>0</v>
      </c>
      <c r="FP57" s="342">
        <f t="shared" si="86"/>
        <v>0</v>
      </c>
      <c r="FQ57" s="343">
        <f t="shared" si="86"/>
        <v>0</v>
      </c>
    </row>
    <row r="58" spans="1:173" ht="12.75" customHeight="1" x14ac:dyDescent="0.2">
      <c r="A58" s="74" t="str">
        <f t="shared" si="68"/>
        <v xml:space="preserve"> -N/A</v>
      </c>
      <c r="B58" s="362"/>
      <c r="C58" s="171" t="s">
        <v>300</v>
      </c>
      <c r="D58" s="366" t="str">
        <f>IF(ISBLANK(EMISSIONS_4!D58), " ", EMISSIONS_4!D58)</f>
        <v xml:space="preserve"> </v>
      </c>
      <c r="E58" s="351" t="s">
        <v>73</v>
      </c>
      <c r="F58" s="351" t="s">
        <v>73</v>
      </c>
      <c r="G58" s="33" t="s">
        <v>115</v>
      </c>
      <c r="H58" s="368"/>
      <c r="I58" s="64" t="s">
        <v>143</v>
      </c>
      <c r="J58" s="33" t="s">
        <v>115</v>
      </c>
      <c r="K58" s="64"/>
      <c r="L58" s="64"/>
      <c r="M58" s="367">
        <v>0</v>
      </c>
      <c r="N58" s="373">
        <v>0</v>
      </c>
      <c r="O58" s="299"/>
      <c r="P58" s="300"/>
      <c r="Q58" s="73" t="str">
        <f t="shared" si="69"/>
        <v>Enter Activity</v>
      </c>
      <c r="R58" s="73" t="str">
        <f t="shared" si="70"/>
        <v>Enter Activity</v>
      </c>
      <c r="S58" s="73" t="str">
        <f t="shared" si="71"/>
        <v>Enter Activity</v>
      </c>
      <c r="T58" s="73" t="str">
        <f t="shared" si="72"/>
        <v>Enter Activity</v>
      </c>
      <c r="U58" s="73" t="str">
        <f t="shared" si="73"/>
        <v>Enter Activity</v>
      </c>
      <c r="V58" s="73" t="str">
        <f t="shared" si="74"/>
        <v>Enter Activity</v>
      </c>
      <c r="W58" s="79" t="s">
        <v>115</v>
      </c>
      <c r="X58" s="73" t="str">
        <f t="shared" si="75"/>
        <v>Enter Activity</v>
      </c>
      <c r="Y58" s="78" t="s">
        <v>115</v>
      </c>
      <c r="Z58" s="79" t="s">
        <v>115</v>
      </c>
      <c r="AA58" s="82" t="s">
        <v>115</v>
      </c>
      <c r="AB58" s="76" t="str">
        <f xml:space="preserve"> IF($H58=0, "Enter Activity", IF(($M58=0)*($N58=0), "Enter Run Time", (H58*'VESSEL FACTORS'!$D$41)/2000))</f>
        <v>Enter Activity</v>
      </c>
      <c r="AC58" s="65" t="str">
        <f xml:space="preserve"> IF($H58=0, "Enter Activity", IF(($M58=0)*($N58=0), "Enter Run Time", (H58*'VESSEL FACTORS'!$D$41)/2000))</f>
        <v>Enter Activity</v>
      </c>
      <c r="AD58" s="65" t="str">
        <f>IF($H58=0, "Enter Activity", IF(($M58=0)*($N58=0), "Enter Run Time",  (H58*'VESSEL FACTORS'!$F$41)/2000))</f>
        <v>Enter Activity</v>
      </c>
      <c r="AE58" s="65" t="str">
        <f>IF($H58=0, "Enter Activity", IF(($M58=0)*($N58=0), "Enter Run Time", (H58*'VESSEL FACTORS'!$H$41)/2000))</f>
        <v>Enter Activity</v>
      </c>
      <c r="AF58" s="65" t="str">
        <f>IF($H58=0, "Enter Activity", IF(($M58=0)*($N58=0), "Enter Run Time", (H58*'VESSEL FACTORS'!$I$41)/2000))</f>
        <v>Enter Activity</v>
      </c>
      <c r="AG58" s="84" t="str">
        <f>IF($H58=0, "Enter Activity", IF(($M58=0)*($N58=0), "Enter Run Time", (H58*'VESSEL FACTORS'!$J$41)/2000))</f>
        <v>Enter Activity</v>
      </c>
      <c r="AH58" s="70" t="s">
        <v>115</v>
      </c>
      <c r="AI58" s="79" t="str">
        <f>IF($H58=0, "Enter Activity", IF(($M58=0)*($N58=0), "Enter Run Time",  (H58*'VESSEL FACTORS'!$L$41)/2000))</f>
        <v>Enter Activity</v>
      </c>
      <c r="AJ58" s="70" t="s">
        <v>115</v>
      </c>
      <c r="AK58" s="70" t="s">
        <v>115</v>
      </c>
      <c r="AL58" s="71" t="s">
        <v>115</v>
      </c>
      <c r="AM58" s="73"/>
      <c r="AO58" s="74">
        <f>MONTH(EMISSIONS_1!P58)-MONTH(EMISSIONS_1!O58)+1</f>
        <v>1</v>
      </c>
      <c r="AP58" s="341">
        <f t="shared" si="88"/>
        <v>0</v>
      </c>
      <c r="AQ58" s="342">
        <f t="shared" si="88"/>
        <v>0</v>
      </c>
      <c r="AR58" s="342">
        <f t="shared" si="88"/>
        <v>0</v>
      </c>
      <c r="AS58" s="342">
        <f t="shared" si="87"/>
        <v>0</v>
      </c>
      <c r="AT58" s="342">
        <f t="shared" si="87"/>
        <v>0</v>
      </c>
      <c r="AU58" s="342">
        <f t="shared" si="87"/>
        <v>0</v>
      </c>
      <c r="AV58" s="342">
        <f t="shared" si="87"/>
        <v>0</v>
      </c>
      <c r="AW58" s="342">
        <f t="shared" si="87"/>
        <v>0</v>
      </c>
      <c r="AX58" s="342">
        <f t="shared" si="87"/>
        <v>0</v>
      </c>
      <c r="AY58" s="342">
        <f t="shared" si="87"/>
        <v>0</v>
      </c>
      <c r="AZ58" s="342">
        <f t="shared" si="87"/>
        <v>0</v>
      </c>
      <c r="BA58" s="343">
        <f t="shared" si="87"/>
        <v>0</v>
      </c>
      <c r="BB58" s="341">
        <f t="shared" si="77"/>
        <v>0</v>
      </c>
      <c r="BC58" s="342">
        <f t="shared" si="77"/>
        <v>0</v>
      </c>
      <c r="BD58" s="342">
        <f t="shared" si="77"/>
        <v>0</v>
      </c>
      <c r="BE58" s="342">
        <f t="shared" si="77"/>
        <v>0</v>
      </c>
      <c r="BF58" s="342">
        <f t="shared" si="77"/>
        <v>0</v>
      </c>
      <c r="BG58" s="342">
        <f t="shared" si="77"/>
        <v>0</v>
      </c>
      <c r="BH58" s="342">
        <f t="shared" si="77"/>
        <v>0</v>
      </c>
      <c r="BI58" s="342">
        <f t="shared" si="77"/>
        <v>0</v>
      </c>
      <c r="BJ58" s="342">
        <f t="shared" si="77"/>
        <v>0</v>
      </c>
      <c r="BK58" s="342">
        <f t="shared" si="77"/>
        <v>0</v>
      </c>
      <c r="BL58" s="342">
        <f t="shared" si="77"/>
        <v>0</v>
      </c>
      <c r="BM58" s="343">
        <f t="shared" si="77"/>
        <v>0</v>
      </c>
      <c r="BN58" s="341">
        <f t="shared" si="78"/>
        <v>0</v>
      </c>
      <c r="BO58" s="342">
        <f t="shared" si="78"/>
        <v>0</v>
      </c>
      <c r="BP58" s="342">
        <f t="shared" si="78"/>
        <v>0</v>
      </c>
      <c r="BQ58" s="342">
        <f t="shared" si="78"/>
        <v>0</v>
      </c>
      <c r="BR58" s="342">
        <f t="shared" si="78"/>
        <v>0</v>
      </c>
      <c r="BS58" s="342">
        <f t="shared" si="78"/>
        <v>0</v>
      </c>
      <c r="BT58" s="342">
        <f t="shared" si="78"/>
        <v>0</v>
      </c>
      <c r="BU58" s="342">
        <f t="shared" si="78"/>
        <v>0</v>
      </c>
      <c r="BV58" s="342">
        <f t="shared" si="78"/>
        <v>0</v>
      </c>
      <c r="BW58" s="342">
        <f t="shared" si="78"/>
        <v>0</v>
      </c>
      <c r="BX58" s="342">
        <f t="shared" si="78"/>
        <v>0</v>
      </c>
      <c r="BY58" s="343">
        <f t="shared" si="78"/>
        <v>0</v>
      </c>
      <c r="BZ58" s="341">
        <f t="shared" si="79"/>
        <v>0</v>
      </c>
      <c r="CA58" s="342">
        <f t="shared" si="79"/>
        <v>0</v>
      </c>
      <c r="CB58" s="342">
        <f t="shared" si="79"/>
        <v>0</v>
      </c>
      <c r="CC58" s="342">
        <f t="shared" si="79"/>
        <v>0</v>
      </c>
      <c r="CD58" s="342">
        <f t="shared" si="79"/>
        <v>0</v>
      </c>
      <c r="CE58" s="342">
        <f t="shared" si="79"/>
        <v>0</v>
      </c>
      <c r="CF58" s="342">
        <f t="shared" si="79"/>
        <v>0</v>
      </c>
      <c r="CG58" s="342">
        <f t="shared" si="79"/>
        <v>0</v>
      </c>
      <c r="CH58" s="342">
        <f t="shared" si="79"/>
        <v>0</v>
      </c>
      <c r="CI58" s="342">
        <f t="shared" si="79"/>
        <v>0</v>
      </c>
      <c r="CJ58" s="342">
        <f t="shared" si="79"/>
        <v>0</v>
      </c>
      <c r="CK58" s="343">
        <f t="shared" si="79"/>
        <v>0</v>
      </c>
      <c r="CL58" s="341">
        <f t="shared" si="80"/>
        <v>0</v>
      </c>
      <c r="CM58" s="342">
        <f t="shared" si="80"/>
        <v>0</v>
      </c>
      <c r="CN58" s="342">
        <f t="shared" si="80"/>
        <v>0</v>
      </c>
      <c r="CO58" s="342">
        <f t="shared" si="80"/>
        <v>0</v>
      </c>
      <c r="CP58" s="342">
        <f t="shared" si="80"/>
        <v>0</v>
      </c>
      <c r="CQ58" s="342">
        <f t="shared" si="80"/>
        <v>0</v>
      </c>
      <c r="CR58" s="342">
        <f t="shared" si="80"/>
        <v>0</v>
      </c>
      <c r="CS58" s="342">
        <f t="shared" si="80"/>
        <v>0</v>
      </c>
      <c r="CT58" s="342">
        <f t="shared" si="80"/>
        <v>0</v>
      </c>
      <c r="CU58" s="342">
        <f t="shared" si="80"/>
        <v>0</v>
      </c>
      <c r="CV58" s="342">
        <f t="shared" si="80"/>
        <v>0</v>
      </c>
      <c r="CW58" s="343">
        <f t="shared" si="80"/>
        <v>0</v>
      </c>
      <c r="CX58" s="341">
        <f t="shared" si="81"/>
        <v>0</v>
      </c>
      <c r="CY58" s="342">
        <f t="shared" si="81"/>
        <v>0</v>
      </c>
      <c r="CZ58" s="342">
        <f t="shared" si="81"/>
        <v>0</v>
      </c>
      <c r="DA58" s="342">
        <f t="shared" si="81"/>
        <v>0</v>
      </c>
      <c r="DB58" s="342">
        <f t="shared" si="81"/>
        <v>0</v>
      </c>
      <c r="DC58" s="342">
        <f t="shared" si="81"/>
        <v>0</v>
      </c>
      <c r="DD58" s="342">
        <f t="shared" si="81"/>
        <v>0</v>
      </c>
      <c r="DE58" s="342">
        <f t="shared" si="81"/>
        <v>0</v>
      </c>
      <c r="DF58" s="342">
        <f t="shared" si="81"/>
        <v>0</v>
      </c>
      <c r="DG58" s="342">
        <f t="shared" si="81"/>
        <v>0</v>
      </c>
      <c r="DH58" s="342">
        <f t="shared" si="81"/>
        <v>0</v>
      </c>
      <c r="DI58" s="343">
        <f t="shared" si="81"/>
        <v>0</v>
      </c>
      <c r="DJ58" s="341">
        <f t="shared" si="82"/>
        <v>0</v>
      </c>
      <c r="DK58" s="342">
        <f t="shared" si="82"/>
        <v>0</v>
      </c>
      <c r="DL58" s="342">
        <f t="shared" si="82"/>
        <v>0</v>
      </c>
      <c r="DM58" s="342">
        <f t="shared" si="82"/>
        <v>0</v>
      </c>
      <c r="DN58" s="342">
        <f t="shared" si="82"/>
        <v>0</v>
      </c>
      <c r="DO58" s="342">
        <f t="shared" si="82"/>
        <v>0</v>
      </c>
      <c r="DP58" s="342">
        <f t="shared" si="82"/>
        <v>0</v>
      </c>
      <c r="DQ58" s="342">
        <f t="shared" si="82"/>
        <v>0</v>
      </c>
      <c r="DR58" s="342">
        <f t="shared" si="82"/>
        <v>0</v>
      </c>
      <c r="DS58" s="342">
        <f t="shared" si="82"/>
        <v>0</v>
      </c>
      <c r="DT58" s="342">
        <f t="shared" si="82"/>
        <v>0</v>
      </c>
      <c r="DU58" s="343">
        <f t="shared" si="82"/>
        <v>0</v>
      </c>
      <c r="DV58" s="341">
        <f t="shared" si="83"/>
        <v>0</v>
      </c>
      <c r="DW58" s="342">
        <f t="shared" si="83"/>
        <v>0</v>
      </c>
      <c r="DX58" s="342">
        <f t="shared" si="83"/>
        <v>0</v>
      </c>
      <c r="DY58" s="342">
        <f t="shared" si="83"/>
        <v>0</v>
      </c>
      <c r="DZ58" s="342">
        <f t="shared" si="83"/>
        <v>0</v>
      </c>
      <c r="EA58" s="342">
        <f t="shared" si="83"/>
        <v>0</v>
      </c>
      <c r="EB58" s="342">
        <f t="shared" si="83"/>
        <v>0</v>
      </c>
      <c r="EC58" s="342">
        <f t="shared" si="83"/>
        <v>0</v>
      </c>
      <c r="ED58" s="342">
        <f t="shared" si="83"/>
        <v>0</v>
      </c>
      <c r="EE58" s="342">
        <f t="shared" si="83"/>
        <v>0</v>
      </c>
      <c r="EF58" s="342">
        <f t="shared" si="83"/>
        <v>0</v>
      </c>
      <c r="EG58" s="343">
        <f t="shared" si="83"/>
        <v>0</v>
      </c>
      <c r="EH58" s="341">
        <f t="shared" si="84"/>
        <v>0</v>
      </c>
      <c r="EI58" s="342">
        <f t="shared" si="84"/>
        <v>0</v>
      </c>
      <c r="EJ58" s="342">
        <f t="shared" si="84"/>
        <v>0</v>
      </c>
      <c r="EK58" s="342">
        <f t="shared" si="84"/>
        <v>0</v>
      </c>
      <c r="EL58" s="342">
        <f t="shared" si="84"/>
        <v>0</v>
      </c>
      <c r="EM58" s="342">
        <f t="shared" si="84"/>
        <v>0</v>
      </c>
      <c r="EN58" s="342">
        <f t="shared" si="84"/>
        <v>0</v>
      </c>
      <c r="EO58" s="342">
        <f t="shared" si="84"/>
        <v>0</v>
      </c>
      <c r="EP58" s="342">
        <f t="shared" si="84"/>
        <v>0</v>
      </c>
      <c r="EQ58" s="342">
        <f t="shared" si="84"/>
        <v>0</v>
      </c>
      <c r="ER58" s="342">
        <f t="shared" si="84"/>
        <v>0</v>
      </c>
      <c r="ES58" s="343">
        <f t="shared" si="84"/>
        <v>0</v>
      </c>
      <c r="ET58" s="341">
        <f t="shared" si="85"/>
        <v>0</v>
      </c>
      <c r="EU58" s="342">
        <f t="shared" si="85"/>
        <v>0</v>
      </c>
      <c r="EV58" s="342">
        <f t="shared" si="85"/>
        <v>0</v>
      </c>
      <c r="EW58" s="342">
        <f t="shared" si="85"/>
        <v>0</v>
      </c>
      <c r="EX58" s="342">
        <f t="shared" si="85"/>
        <v>0</v>
      </c>
      <c r="EY58" s="342">
        <f t="shared" si="85"/>
        <v>0</v>
      </c>
      <c r="EZ58" s="342">
        <f t="shared" si="85"/>
        <v>0</v>
      </c>
      <c r="FA58" s="342">
        <f t="shared" si="85"/>
        <v>0</v>
      </c>
      <c r="FB58" s="342">
        <f t="shared" si="85"/>
        <v>0</v>
      </c>
      <c r="FC58" s="342">
        <f t="shared" si="85"/>
        <v>0</v>
      </c>
      <c r="FD58" s="342">
        <f t="shared" si="85"/>
        <v>0</v>
      </c>
      <c r="FE58" s="343">
        <f t="shared" si="85"/>
        <v>0</v>
      </c>
      <c r="FF58" s="341">
        <f t="shared" si="86"/>
        <v>0</v>
      </c>
      <c r="FG58" s="342">
        <f t="shared" si="86"/>
        <v>0</v>
      </c>
      <c r="FH58" s="342">
        <f t="shared" si="86"/>
        <v>0</v>
      </c>
      <c r="FI58" s="342">
        <f t="shared" si="86"/>
        <v>0</v>
      </c>
      <c r="FJ58" s="342">
        <f t="shared" si="86"/>
        <v>0</v>
      </c>
      <c r="FK58" s="342">
        <f t="shared" si="86"/>
        <v>0</v>
      </c>
      <c r="FL58" s="342">
        <f t="shared" si="86"/>
        <v>0</v>
      </c>
      <c r="FM58" s="342">
        <f t="shared" si="86"/>
        <v>0</v>
      </c>
      <c r="FN58" s="342">
        <f t="shared" si="86"/>
        <v>0</v>
      </c>
      <c r="FO58" s="342">
        <f t="shared" si="86"/>
        <v>0</v>
      </c>
      <c r="FP58" s="342">
        <f t="shared" si="86"/>
        <v>0</v>
      </c>
      <c r="FQ58" s="343">
        <f t="shared" si="86"/>
        <v>0</v>
      </c>
    </row>
    <row r="59" spans="1:173" ht="12.75" customHeight="1" x14ac:dyDescent="0.2">
      <c r="A59" s="74" t="str">
        <f t="shared" si="68"/>
        <v xml:space="preserve"> -N/A</v>
      </c>
      <c r="B59" s="362"/>
      <c r="C59" s="171" t="s">
        <v>300</v>
      </c>
      <c r="D59" s="366" t="str">
        <f>IF(ISBLANK(EMISSIONS_4!D59), " ", EMISSIONS_4!D59)</f>
        <v xml:space="preserve"> </v>
      </c>
      <c r="E59" s="351" t="s">
        <v>73</v>
      </c>
      <c r="F59" s="351" t="s">
        <v>73</v>
      </c>
      <c r="G59" s="33" t="s">
        <v>115</v>
      </c>
      <c r="H59" s="368"/>
      <c r="I59" s="64" t="s">
        <v>143</v>
      </c>
      <c r="J59" s="33" t="s">
        <v>115</v>
      </c>
      <c r="K59" s="64"/>
      <c r="L59" s="64"/>
      <c r="M59" s="367">
        <v>0</v>
      </c>
      <c r="N59" s="373">
        <v>0</v>
      </c>
      <c r="O59" s="299"/>
      <c r="P59" s="301"/>
      <c r="Q59" s="73" t="str">
        <f t="shared" si="69"/>
        <v>Enter Activity</v>
      </c>
      <c r="R59" s="73" t="str">
        <f t="shared" si="70"/>
        <v>Enter Activity</v>
      </c>
      <c r="S59" s="73" t="str">
        <f t="shared" si="71"/>
        <v>Enter Activity</v>
      </c>
      <c r="T59" s="73" t="str">
        <f t="shared" si="72"/>
        <v>Enter Activity</v>
      </c>
      <c r="U59" s="73" t="str">
        <f t="shared" si="73"/>
        <v>Enter Activity</v>
      </c>
      <c r="V59" s="73" t="str">
        <f t="shared" si="74"/>
        <v>Enter Activity</v>
      </c>
      <c r="W59" s="79" t="s">
        <v>115</v>
      </c>
      <c r="X59" s="73" t="str">
        <f t="shared" si="75"/>
        <v>Enter Activity</v>
      </c>
      <c r="Y59" s="78" t="s">
        <v>115</v>
      </c>
      <c r="Z59" s="79" t="s">
        <v>115</v>
      </c>
      <c r="AA59" s="82" t="s">
        <v>115</v>
      </c>
      <c r="AB59" s="76" t="str">
        <f xml:space="preserve"> IF($H59=0, "Enter Activity", IF(($M59=0)*($N59=0), "Enter Run Time", (H59*'VESSEL FACTORS'!$D$41)/2000))</f>
        <v>Enter Activity</v>
      </c>
      <c r="AC59" s="65" t="str">
        <f xml:space="preserve"> IF($H59=0, "Enter Activity", IF(($M59=0)*($N59=0), "Enter Run Time", (H59*'VESSEL FACTORS'!$D$41)/2000))</f>
        <v>Enter Activity</v>
      </c>
      <c r="AD59" s="65" t="str">
        <f>IF($H59=0, "Enter Activity", IF(($M59=0)*($N59=0), "Enter Run Time",  (H59*'VESSEL FACTORS'!$F$41)/2000))</f>
        <v>Enter Activity</v>
      </c>
      <c r="AE59" s="65" t="str">
        <f>IF($H59=0, "Enter Activity", IF(($M59=0)*($N59=0), "Enter Run Time", (H59*'VESSEL FACTORS'!$H$41)/2000))</f>
        <v>Enter Activity</v>
      </c>
      <c r="AF59" s="65" t="str">
        <f>IF($H59=0, "Enter Activity", IF(($M59=0)*($N59=0), "Enter Run Time", (H59*'VESSEL FACTORS'!$I$41)/2000))</f>
        <v>Enter Activity</v>
      </c>
      <c r="AG59" s="84" t="str">
        <f>IF($H59=0, "Enter Activity", IF(($M59=0)*($N59=0), "Enter Run Time", (H59*'VESSEL FACTORS'!$J$41)/2000))</f>
        <v>Enter Activity</v>
      </c>
      <c r="AH59" s="70" t="s">
        <v>115</v>
      </c>
      <c r="AI59" s="79" t="str">
        <f>IF($H59=0, "Enter Activity", IF(($M59=0)*($N59=0), "Enter Run Time",  (H59*'VESSEL FACTORS'!$L$41)/2000))</f>
        <v>Enter Activity</v>
      </c>
      <c r="AJ59" s="70" t="s">
        <v>115</v>
      </c>
      <c r="AK59" s="70" t="s">
        <v>115</v>
      </c>
      <c r="AL59" s="71" t="s">
        <v>115</v>
      </c>
      <c r="AM59" s="73"/>
      <c r="AO59" s="74">
        <f>MONTH(EMISSIONS_1!P59)-MONTH(EMISSIONS_1!O59)+1</f>
        <v>1</v>
      </c>
      <c r="AP59" s="341">
        <f t="shared" si="88"/>
        <v>0</v>
      </c>
      <c r="AQ59" s="342">
        <f t="shared" si="88"/>
        <v>0</v>
      </c>
      <c r="AR59" s="342">
        <f t="shared" si="88"/>
        <v>0</v>
      </c>
      <c r="AS59" s="342">
        <f t="shared" si="87"/>
        <v>0</v>
      </c>
      <c r="AT59" s="342">
        <f t="shared" si="87"/>
        <v>0</v>
      </c>
      <c r="AU59" s="342">
        <f t="shared" si="87"/>
        <v>0</v>
      </c>
      <c r="AV59" s="342">
        <f t="shared" si="87"/>
        <v>0</v>
      </c>
      <c r="AW59" s="342">
        <f t="shared" si="87"/>
        <v>0</v>
      </c>
      <c r="AX59" s="342">
        <f t="shared" si="87"/>
        <v>0</v>
      </c>
      <c r="AY59" s="342">
        <f t="shared" si="87"/>
        <v>0</v>
      </c>
      <c r="AZ59" s="342">
        <f t="shared" si="87"/>
        <v>0</v>
      </c>
      <c r="BA59" s="343">
        <f t="shared" si="87"/>
        <v>0</v>
      </c>
      <c r="BB59" s="341">
        <f t="shared" si="77"/>
        <v>0</v>
      </c>
      <c r="BC59" s="342">
        <f t="shared" si="77"/>
        <v>0</v>
      </c>
      <c r="BD59" s="342">
        <f t="shared" si="77"/>
        <v>0</v>
      </c>
      <c r="BE59" s="342">
        <f t="shared" si="77"/>
        <v>0</v>
      </c>
      <c r="BF59" s="342">
        <f t="shared" si="77"/>
        <v>0</v>
      </c>
      <c r="BG59" s="342">
        <f t="shared" si="77"/>
        <v>0</v>
      </c>
      <c r="BH59" s="342">
        <f t="shared" si="77"/>
        <v>0</v>
      </c>
      <c r="BI59" s="342">
        <f t="shared" si="77"/>
        <v>0</v>
      </c>
      <c r="BJ59" s="342">
        <f t="shared" si="77"/>
        <v>0</v>
      </c>
      <c r="BK59" s="342">
        <f t="shared" si="77"/>
        <v>0</v>
      </c>
      <c r="BL59" s="342">
        <f t="shared" si="77"/>
        <v>0</v>
      </c>
      <c r="BM59" s="343">
        <f t="shared" si="77"/>
        <v>0</v>
      </c>
      <c r="BN59" s="341">
        <f t="shared" si="78"/>
        <v>0</v>
      </c>
      <c r="BO59" s="342">
        <f t="shared" si="78"/>
        <v>0</v>
      </c>
      <c r="BP59" s="342">
        <f t="shared" si="78"/>
        <v>0</v>
      </c>
      <c r="BQ59" s="342">
        <f t="shared" si="78"/>
        <v>0</v>
      </c>
      <c r="BR59" s="342">
        <f t="shared" si="78"/>
        <v>0</v>
      </c>
      <c r="BS59" s="342">
        <f t="shared" si="78"/>
        <v>0</v>
      </c>
      <c r="BT59" s="342">
        <f t="shared" si="78"/>
        <v>0</v>
      </c>
      <c r="BU59" s="342">
        <f t="shared" si="78"/>
        <v>0</v>
      </c>
      <c r="BV59" s="342">
        <f t="shared" si="78"/>
        <v>0</v>
      </c>
      <c r="BW59" s="342">
        <f t="shared" si="78"/>
        <v>0</v>
      </c>
      <c r="BX59" s="342">
        <f t="shared" si="78"/>
        <v>0</v>
      </c>
      <c r="BY59" s="343">
        <f t="shared" si="78"/>
        <v>0</v>
      </c>
      <c r="BZ59" s="341">
        <f t="shared" si="79"/>
        <v>0</v>
      </c>
      <c r="CA59" s="342">
        <f t="shared" si="79"/>
        <v>0</v>
      </c>
      <c r="CB59" s="342">
        <f t="shared" si="79"/>
        <v>0</v>
      </c>
      <c r="CC59" s="342">
        <f t="shared" si="79"/>
        <v>0</v>
      </c>
      <c r="CD59" s="342">
        <f t="shared" si="79"/>
        <v>0</v>
      </c>
      <c r="CE59" s="342">
        <f t="shared" si="79"/>
        <v>0</v>
      </c>
      <c r="CF59" s="342">
        <f t="shared" si="79"/>
        <v>0</v>
      </c>
      <c r="CG59" s="342">
        <f t="shared" si="79"/>
        <v>0</v>
      </c>
      <c r="CH59" s="342">
        <f t="shared" si="79"/>
        <v>0</v>
      </c>
      <c r="CI59" s="342">
        <f t="shared" si="79"/>
        <v>0</v>
      </c>
      <c r="CJ59" s="342">
        <f t="shared" si="79"/>
        <v>0</v>
      </c>
      <c r="CK59" s="343">
        <f t="shared" si="79"/>
        <v>0</v>
      </c>
      <c r="CL59" s="341">
        <f t="shared" si="80"/>
        <v>0</v>
      </c>
      <c r="CM59" s="342">
        <f t="shared" si="80"/>
        <v>0</v>
      </c>
      <c r="CN59" s="342">
        <f t="shared" si="80"/>
        <v>0</v>
      </c>
      <c r="CO59" s="342">
        <f t="shared" si="80"/>
        <v>0</v>
      </c>
      <c r="CP59" s="342">
        <f t="shared" si="80"/>
        <v>0</v>
      </c>
      <c r="CQ59" s="342">
        <f t="shared" si="80"/>
        <v>0</v>
      </c>
      <c r="CR59" s="342">
        <f t="shared" si="80"/>
        <v>0</v>
      </c>
      <c r="CS59" s="342">
        <f t="shared" si="80"/>
        <v>0</v>
      </c>
      <c r="CT59" s="342">
        <f t="shared" si="80"/>
        <v>0</v>
      </c>
      <c r="CU59" s="342">
        <f t="shared" si="80"/>
        <v>0</v>
      </c>
      <c r="CV59" s="342">
        <f t="shared" si="80"/>
        <v>0</v>
      </c>
      <c r="CW59" s="343">
        <f t="shared" si="80"/>
        <v>0</v>
      </c>
      <c r="CX59" s="341">
        <f t="shared" si="81"/>
        <v>0</v>
      </c>
      <c r="CY59" s="342">
        <f t="shared" si="81"/>
        <v>0</v>
      </c>
      <c r="CZ59" s="342">
        <f t="shared" si="81"/>
        <v>0</v>
      </c>
      <c r="DA59" s="342">
        <f t="shared" si="81"/>
        <v>0</v>
      </c>
      <c r="DB59" s="342">
        <f t="shared" si="81"/>
        <v>0</v>
      </c>
      <c r="DC59" s="342">
        <f t="shared" si="81"/>
        <v>0</v>
      </c>
      <c r="DD59" s="342">
        <f t="shared" si="81"/>
        <v>0</v>
      </c>
      <c r="DE59" s="342">
        <f t="shared" si="81"/>
        <v>0</v>
      </c>
      <c r="DF59" s="342">
        <f t="shared" si="81"/>
        <v>0</v>
      </c>
      <c r="DG59" s="342">
        <f t="shared" si="81"/>
        <v>0</v>
      </c>
      <c r="DH59" s="342">
        <f t="shared" si="81"/>
        <v>0</v>
      </c>
      <c r="DI59" s="343">
        <f t="shared" si="81"/>
        <v>0</v>
      </c>
      <c r="DJ59" s="341">
        <f t="shared" si="82"/>
        <v>0</v>
      </c>
      <c r="DK59" s="342">
        <f t="shared" si="82"/>
        <v>0</v>
      </c>
      <c r="DL59" s="342">
        <f t="shared" si="82"/>
        <v>0</v>
      </c>
      <c r="DM59" s="342">
        <f t="shared" si="82"/>
        <v>0</v>
      </c>
      <c r="DN59" s="342">
        <f t="shared" si="82"/>
        <v>0</v>
      </c>
      <c r="DO59" s="342">
        <f t="shared" si="82"/>
        <v>0</v>
      </c>
      <c r="DP59" s="342">
        <f t="shared" si="82"/>
        <v>0</v>
      </c>
      <c r="DQ59" s="342">
        <f t="shared" si="82"/>
        <v>0</v>
      </c>
      <c r="DR59" s="342">
        <f t="shared" si="82"/>
        <v>0</v>
      </c>
      <c r="DS59" s="342">
        <f t="shared" si="82"/>
        <v>0</v>
      </c>
      <c r="DT59" s="342">
        <f t="shared" si="82"/>
        <v>0</v>
      </c>
      <c r="DU59" s="343">
        <f t="shared" si="82"/>
        <v>0</v>
      </c>
      <c r="DV59" s="341">
        <f t="shared" si="83"/>
        <v>0</v>
      </c>
      <c r="DW59" s="342">
        <f t="shared" si="83"/>
        <v>0</v>
      </c>
      <c r="DX59" s="342">
        <f t="shared" si="83"/>
        <v>0</v>
      </c>
      <c r="DY59" s="342">
        <f t="shared" si="83"/>
        <v>0</v>
      </c>
      <c r="DZ59" s="342">
        <f t="shared" si="83"/>
        <v>0</v>
      </c>
      <c r="EA59" s="342">
        <f t="shared" si="83"/>
        <v>0</v>
      </c>
      <c r="EB59" s="342">
        <f t="shared" si="83"/>
        <v>0</v>
      </c>
      <c r="EC59" s="342">
        <f t="shared" si="83"/>
        <v>0</v>
      </c>
      <c r="ED59" s="342">
        <f t="shared" si="83"/>
        <v>0</v>
      </c>
      <c r="EE59" s="342">
        <f t="shared" si="83"/>
        <v>0</v>
      </c>
      <c r="EF59" s="342">
        <f t="shared" si="83"/>
        <v>0</v>
      </c>
      <c r="EG59" s="343">
        <f t="shared" si="83"/>
        <v>0</v>
      </c>
      <c r="EH59" s="341">
        <f t="shared" si="84"/>
        <v>0</v>
      </c>
      <c r="EI59" s="342">
        <f t="shared" si="84"/>
        <v>0</v>
      </c>
      <c r="EJ59" s="342">
        <f t="shared" si="84"/>
        <v>0</v>
      </c>
      <c r="EK59" s="342">
        <f t="shared" si="84"/>
        <v>0</v>
      </c>
      <c r="EL59" s="342">
        <f t="shared" si="84"/>
        <v>0</v>
      </c>
      <c r="EM59" s="342">
        <f t="shared" si="84"/>
        <v>0</v>
      </c>
      <c r="EN59" s="342">
        <f t="shared" si="84"/>
        <v>0</v>
      </c>
      <c r="EO59" s="342">
        <f t="shared" si="84"/>
        <v>0</v>
      </c>
      <c r="EP59" s="342">
        <f t="shared" si="84"/>
        <v>0</v>
      </c>
      <c r="EQ59" s="342">
        <f t="shared" si="84"/>
        <v>0</v>
      </c>
      <c r="ER59" s="342">
        <f t="shared" si="84"/>
        <v>0</v>
      </c>
      <c r="ES59" s="343">
        <f t="shared" si="84"/>
        <v>0</v>
      </c>
      <c r="ET59" s="341">
        <f t="shared" si="85"/>
        <v>0</v>
      </c>
      <c r="EU59" s="342">
        <f t="shared" si="85"/>
        <v>0</v>
      </c>
      <c r="EV59" s="342">
        <f t="shared" si="85"/>
        <v>0</v>
      </c>
      <c r="EW59" s="342">
        <f t="shared" si="85"/>
        <v>0</v>
      </c>
      <c r="EX59" s="342">
        <f t="shared" si="85"/>
        <v>0</v>
      </c>
      <c r="EY59" s="342">
        <f t="shared" si="85"/>
        <v>0</v>
      </c>
      <c r="EZ59" s="342">
        <f t="shared" si="85"/>
        <v>0</v>
      </c>
      <c r="FA59" s="342">
        <f t="shared" si="85"/>
        <v>0</v>
      </c>
      <c r="FB59" s="342">
        <f t="shared" si="85"/>
        <v>0</v>
      </c>
      <c r="FC59" s="342">
        <f t="shared" si="85"/>
        <v>0</v>
      </c>
      <c r="FD59" s="342">
        <f t="shared" si="85"/>
        <v>0</v>
      </c>
      <c r="FE59" s="343">
        <f t="shared" si="85"/>
        <v>0</v>
      </c>
      <c r="FF59" s="341">
        <f t="shared" si="86"/>
        <v>0</v>
      </c>
      <c r="FG59" s="342">
        <f t="shared" si="86"/>
        <v>0</v>
      </c>
      <c r="FH59" s="342">
        <f t="shared" si="86"/>
        <v>0</v>
      </c>
      <c r="FI59" s="342">
        <f t="shared" si="86"/>
        <v>0</v>
      </c>
      <c r="FJ59" s="342">
        <f t="shared" si="86"/>
        <v>0</v>
      </c>
      <c r="FK59" s="342">
        <f t="shared" si="86"/>
        <v>0</v>
      </c>
      <c r="FL59" s="342">
        <f t="shared" si="86"/>
        <v>0</v>
      </c>
      <c r="FM59" s="342">
        <f t="shared" si="86"/>
        <v>0</v>
      </c>
      <c r="FN59" s="342">
        <f t="shared" si="86"/>
        <v>0</v>
      </c>
      <c r="FO59" s="342">
        <f t="shared" si="86"/>
        <v>0</v>
      </c>
      <c r="FP59" s="342">
        <f t="shared" si="86"/>
        <v>0</v>
      </c>
      <c r="FQ59" s="343">
        <f t="shared" si="86"/>
        <v>0</v>
      </c>
    </row>
    <row r="60" spans="1:173" ht="12.75" customHeight="1" x14ac:dyDescent="0.2">
      <c r="A60" s="251"/>
      <c r="B60" s="252"/>
      <c r="C60" s="253"/>
      <c r="D60" s="253"/>
      <c r="E60" s="253"/>
      <c r="F60" s="253"/>
      <c r="G60" s="267"/>
      <c r="H60" s="267"/>
      <c r="I60" s="267"/>
      <c r="J60" s="255"/>
      <c r="K60" s="255"/>
      <c r="L60" s="255"/>
      <c r="M60" s="255"/>
      <c r="N60" s="257"/>
      <c r="O60" s="305"/>
      <c r="P60" s="304"/>
      <c r="Q60" s="284"/>
      <c r="R60" s="269"/>
      <c r="S60" s="269"/>
      <c r="T60" s="269"/>
      <c r="U60" s="269"/>
      <c r="V60" s="269"/>
      <c r="W60" s="269"/>
      <c r="X60" s="269"/>
      <c r="Y60" s="268"/>
      <c r="Z60" s="269"/>
      <c r="AA60" s="270"/>
      <c r="AB60" s="271"/>
      <c r="AC60" s="272"/>
      <c r="AD60" s="272"/>
      <c r="AE60" s="272"/>
      <c r="AF60" s="272"/>
      <c r="AG60" s="273"/>
      <c r="AH60" s="272"/>
      <c r="AI60" s="272"/>
      <c r="AJ60" s="388"/>
      <c r="AK60" s="388"/>
      <c r="AL60" s="389"/>
      <c r="AM60" s="137"/>
      <c r="AN60" s="228"/>
      <c r="AP60" s="338"/>
      <c r="AQ60" s="339"/>
      <c r="AR60" s="339"/>
      <c r="AS60" s="339"/>
      <c r="AT60" s="339"/>
      <c r="AU60" s="339"/>
      <c r="AV60" s="339"/>
      <c r="AW60" s="339"/>
      <c r="AX60" s="339"/>
      <c r="AY60" s="339"/>
      <c r="AZ60" s="339"/>
      <c r="BA60" s="339"/>
      <c r="BB60" s="338"/>
      <c r="BC60" s="339"/>
      <c r="BD60" s="339"/>
      <c r="BE60" s="339"/>
      <c r="BF60" s="339"/>
      <c r="BG60" s="339"/>
      <c r="BH60" s="339"/>
      <c r="BI60" s="339"/>
      <c r="BJ60" s="339"/>
      <c r="BK60" s="339"/>
      <c r="BL60" s="339"/>
      <c r="BM60" s="339"/>
      <c r="BN60" s="338"/>
      <c r="BO60" s="339"/>
      <c r="BP60" s="339"/>
      <c r="BQ60" s="339"/>
      <c r="BR60" s="339"/>
      <c r="BS60" s="339"/>
      <c r="BT60" s="339"/>
      <c r="BU60" s="339"/>
      <c r="BV60" s="339"/>
      <c r="BW60" s="339"/>
      <c r="BX60" s="339"/>
      <c r="BY60" s="339"/>
      <c r="BZ60" s="338"/>
      <c r="CA60" s="339"/>
      <c r="CB60" s="339"/>
      <c r="CC60" s="339"/>
      <c r="CD60" s="339"/>
      <c r="CE60" s="339"/>
      <c r="CF60" s="339"/>
      <c r="CG60" s="339"/>
      <c r="CH60" s="339"/>
      <c r="CI60" s="339"/>
      <c r="CJ60" s="339"/>
      <c r="CK60" s="339"/>
      <c r="CL60" s="338"/>
      <c r="CM60" s="339"/>
      <c r="CN60" s="339"/>
      <c r="CO60" s="339"/>
      <c r="CP60" s="339"/>
      <c r="CQ60" s="339"/>
      <c r="CR60" s="339"/>
      <c r="CS60" s="339"/>
      <c r="CT60" s="339"/>
      <c r="CU60" s="339"/>
      <c r="CV60" s="339"/>
      <c r="CW60" s="339"/>
      <c r="CX60" s="338"/>
      <c r="CY60" s="339"/>
      <c r="CZ60" s="339"/>
      <c r="DA60" s="339"/>
      <c r="DB60" s="339"/>
      <c r="DC60" s="339"/>
      <c r="DD60" s="339"/>
      <c r="DE60" s="339"/>
      <c r="DF60" s="339"/>
      <c r="DG60" s="339"/>
      <c r="DH60" s="339"/>
      <c r="DI60" s="339"/>
      <c r="DJ60" s="338"/>
      <c r="DK60" s="339"/>
      <c r="DL60" s="339"/>
      <c r="DM60" s="339"/>
      <c r="DN60" s="339"/>
      <c r="DO60" s="339"/>
      <c r="DP60" s="339"/>
      <c r="DQ60" s="339"/>
      <c r="DR60" s="339"/>
      <c r="DS60" s="339"/>
      <c r="DT60" s="339"/>
      <c r="DU60" s="339"/>
      <c r="DV60" s="338"/>
      <c r="DW60" s="339"/>
      <c r="DX60" s="339"/>
      <c r="DY60" s="339"/>
      <c r="DZ60" s="339"/>
      <c r="EA60" s="339"/>
      <c r="EB60" s="339"/>
      <c r="EC60" s="339"/>
      <c r="ED60" s="339"/>
      <c r="EE60" s="339"/>
      <c r="EF60" s="339"/>
      <c r="EG60" s="339"/>
      <c r="EH60" s="338"/>
      <c r="EI60" s="339"/>
      <c r="EJ60" s="339"/>
      <c r="EK60" s="339"/>
      <c r="EL60" s="339"/>
      <c r="EM60" s="339"/>
      <c r="EN60" s="339"/>
      <c r="EO60" s="339"/>
      <c r="EP60" s="339"/>
      <c r="EQ60" s="339"/>
      <c r="ER60" s="339"/>
      <c r="ES60" s="339"/>
      <c r="ET60" s="338"/>
      <c r="EU60" s="339"/>
      <c r="EV60" s="339"/>
      <c r="EW60" s="339"/>
      <c r="EX60" s="339"/>
      <c r="EY60" s="339"/>
      <c r="EZ60" s="339"/>
      <c r="FA60" s="339"/>
      <c r="FB60" s="339"/>
      <c r="FC60" s="339"/>
      <c r="FD60" s="339"/>
      <c r="FE60" s="339"/>
      <c r="FF60" s="338"/>
      <c r="FG60" s="339"/>
      <c r="FH60" s="339"/>
      <c r="FI60" s="339"/>
      <c r="FJ60" s="339"/>
      <c r="FK60" s="339"/>
      <c r="FL60" s="339"/>
      <c r="FM60" s="339"/>
      <c r="FN60" s="339"/>
      <c r="FO60" s="339"/>
      <c r="FP60" s="339"/>
      <c r="FQ60" s="339"/>
    </row>
    <row r="61" spans="1:173" ht="12.75" customHeight="1" x14ac:dyDescent="0.2">
      <c r="B61" s="37"/>
      <c r="C61" s="62"/>
      <c r="D61" s="231"/>
      <c r="E61" s="120"/>
      <c r="F61" s="120"/>
      <c r="G61" s="243"/>
      <c r="H61" s="38"/>
      <c r="I61" s="38"/>
      <c r="J61" s="38"/>
      <c r="K61" s="38"/>
      <c r="L61" s="38"/>
      <c r="M61" s="38"/>
      <c r="N61" s="39"/>
      <c r="O61" s="143"/>
      <c r="P61" s="39"/>
      <c r="Q61" s="148"/>
      <c r="R61" s="85"/>
      <c r="S61" s="85"/>
      <c r="T61" s="85"/>
      <c r="U61" s="85"/>
      <c r="V61" s="85"/>
      <c r="W61" s="80"/>
      <c r="X61" s="85"/>
      <c r="Y61" s="80"/>
      <c r="Z61" s="80"/>
      <c r="AA61" s="85"/>
      <c r="AB61" s="83"/>
      <c r="AC61" s="86"/>
      <c r="AD61" s="86"/>
      <c r="AE61" s="86"/>
      <c r="AF61" s="86"/>
      <c r="AG61" s="148"/>
      <c r="AH61" s="79"/>
      <c r="AI61" s="79"/>
      <c r="AJ61" s="79"/>
      <c r="AK61" s="79"/>
      <c r="AL61" s="382"/>
      <c r="AM61" s="73"/>
      <c r="AN61" s="290"/>
      <c r="AO61" s="316"/>
      <c r="AP61" s="153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44"/>
      <c r="BB61" s="153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44"/>
      <c r="BN61" s="153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44"/>
      <c r="BZ61" s="153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44"/>
      <c r="CL61" s="153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44"/>
      <c r="CX61" s="153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44"/>
      <c r="DJ61" s="153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44"/>
      <c r="DV61" s="153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44"/>
      <c r="EH61" s="153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44"/>
      <c r="ET61" s="153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44"/>
      <c r="FF61" s="153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44"/>
    </row>
    <row r="62" spans="1:173" ht="12.75" customHeight="1" x14ac:dyDescent="0.2">
      <c r="B62" s="72"/>
      <c r="C62" s="92">
        <f>TITLE!A22</f>
        <v>2019</v>
      </c>
      <c r="D62" s="326"/>
      <c r="E62" s="327"/>
      <c r="F62" s="327"/>
      <c r="G62" s="250"/>
      <c r="H62" s="61" t="s">
        <v>43</v>
      </c>
      <c r="I62" s="41"/>
      <c r="J62" s="41"/>
      <c r="K62" s="41"/>
      <c r="L62" s="41"/>
      <c r="M62" s="42"/>
      <c r="N62" s="43"/>
      <c r="O62" s="144"/>
      <c r="P62" s="43"/>
      <c r="Q62" s="149">
        <f t="shared" ref="Q62:AL62" si="89">SUM(Q7:Q59)</f>
        <v>0</v>
      </c>
      <c r="R62" s="149">
        <f t="shared" si="89"/>
        <v>0</v>
      </c>
      <c r="S62" s="149">
        <f t="shared" si="89"/>
        <v>0</v>
      </c>
      <c r="T62" s="149">
        <f t="shared" si="89"/>
        <v>0</v>
      </c>
      <c r="U62" s="149">
        <f t="shared" si="89"/>
        <v>0</v>
      </c>
      <c r="V62" s="149">
        <f t="shared" si="89"/>
        <v>0</v>
      </c>
      <c r="W62" s="149">
        <f t="shared" si="89"/>
        <v>0</v>
      </c>
      <c r="X62" s="149">
        <f t="shared" si="89"/>
        <v>0</v>
      </c>
      <c r="Y62" s="149">
        <f t="shared" si="89"/>
        <v>0</v>
      </c>
      <c r="Z62" s="149">
        <f t="shared" si="89"/>
        <v>0</v>
      </c>
      <c r="AA62" s="149">
        <f t="shared" si="89"/>
        <v>0</v>
      </c>
      <c r="AB62" s="87">
        <f t="shared" si="89"/>
        <v>0</v>
      </c>
      <c r="AC62" s="87">
        <f t="shared" si="89"/>
        <v>0</v>
      </c>
      <c r="AD62" s="87">
        <f t="shared" si="89"/>
        <v>0</v>
      </c>
      <c r="AE62" s="87">
        <f t="shared" si="89"/>
        <v>0</v>
      </c>
      <c r="AF62" s="87">
        <f t="shared" si="89"/>
        <v>0</v>
      </c>
      <c r="AG62" s="87">
        <f t="shared" si="89"/>
        <v>0</v>
      </c>
      <c r="AH62" s="87">
        <f t="shared" si="89"/>
        <v>0</v>
      </c>
      <c r="AI62" s="87">
        <f t="shared" si="89"/>
        <v>0</v>
      </c>
      <c r="AJ62" s="87">
        <f t="shared" si="89"/>
        <v>0</v>
      </c>
      <c r="AK62" s="87">
        <f t="shared" si="89"/>
        <v>0</v>
      </c>
      <c r="AL62" s="87">
        <f t="shared" si="89"/>
        <v>0</v>
      </c>
      <c r="AM62" s="154"/>
      <c r="AO62" s="317"/>
      <c r="AP62" s="155">
        <f t="shared" ref="AP62:BU62" si="90">SUM(AP7:AP59)</f>
        <v>0</v>
      </c>
      <c r="AQ62" s="154">
        <f t="shared" si="90"/>
        <v>0</v>
      </c>
      <c r="AR62" s="154">
        <f t="shared" si="90"/>
        <v>0</v>
      </c>
      <c r="AS62" s="154">
        <f t="shared" si="90"/>
        <v>0</v>
      </c>
      <c r="AT62" s="154">
        <f t="shared" si="90"/>
        <v>0</v>
      </c>
      <c r="AU62" s="154">
        <f t="shared" si="90"/>
        <v>0</v>
      </c>
      <c r="AV62" s="154">
        <f t="shared" si="90"/>
        <v>0</v>
      </c>
      <c r="AW62" s="154">
        <f t="shared" si="90"/>
        <v>0</v>
      </c>
      <c r="AX62" s="154">
        <f t="shared" si="90"/>
        <v>0</v>
      </c>
      <c r="AY62" s="154">
        <f t="shared" si="90"/>
        <v>0</v>
      </c>
      <c r="AZ62" s="154">
        <f t="shared" si="90"/>
        <v>0</v>
      </c>
      <c r="BA62" s="149">
        <f t="shared" si="90"/>
        <v>0</v>
      </c>
      <c r="BB62" s="155">
        <f t="shared" si="90"/>
        <v>0</v>
      </c>
      <c r="BC62" s="154">
        <f t="shared" si="90"/>
        <v>0</v>
      </c>
      <c r="BD62" s="154">
        <f t="shared" si="90"/>
        <v>0</v>
      </c>
      <c r="BE62" s="154">
        <f t="shared" si="90"/>
        <v>0</v>
      </c>
      <c r="BF62" s="154">
        <f t="shared" si="90"/>
        <v>0</v>
      </c>
      <c r="BG62" s="154">
        <f t="shared" si="90"/>
        <v>0</v>
      </c>
      <c r="BH62" s="154">
        <f t="shared" si="90"/>
        <v>0</v>
      </c>
      <c r="BI62" s="154">
        <f t="shared" si="90"/>
        <v>0</v>
      </c>
      <c r="BJ62" s="154">
        <f t="shared" si="90"/>
        <v>0</v>
      </c>
      <c r="BK62" s="154">
        <f t="shared" si="90"/>
        <v>0</v>
      </c>
      <c r="BL62" s="154">
        <f t="shared" si="90"/>
        <v>0</v>
      </c>
      <c r="BM62" s="149">
        <f t="shared" si="90"/>
        <v>0</v>
      </c>
      <c r="BN62" s="155">
        <f t="shared" si="90"/>
        <v>0</v>
      </c>
      <c r="BO62" s="154">
        <f t="shared" si="90"/>
        <v>0</v>
      </c>
      <c r="BP62" s="154">
        <f t="shared" si="90"/>
        <v>0</v>
      </c>
      <c r="BQ62" s="154">
        <f t="shared" si="90"/>
        <v>0</v>
      </c>
      <c r="BR62" s="154">
        <f t="shared" si="90"/>
        <v>0</v>
      </c>
      <c r="BS62" s="154">
        <f t="shared" si="90"/>
        <v>0</v>
      </c>
      <c r="BT62" s="154">
        <f t="shared" si="90"/>
        <v>0</v>
      </c>
      <c r="BU62" s="154">
        <f t="shared" si="90"/>
        <v>0</v>
      </c>
      <c r="BV62" s="154">
        <f t="shared" ref="BV62:DA62" si="91">SUM(BV7:BV59)</f>
        <v>0</v>
      </c>
      <c r="BW62" s="154">
        <f t="shared" si="91"/>
        <v>0</v>
      </c>
      <c r="BX62" s="154">
        <f t="shared" si="91"/>
        <v>0</v>
      </c>
      <c r="BY62" s="149">
        <f t="shared" si="91"/>
        <v>0</v>
      </c>
      <c r="BZ62" s="155">
        <f t="shared" si="91"/>
        <v>0</v>
      </c>
      <c r="CA62" s="154">
        <f t="shared" si="91"/>
        <v>0</v>
      </c>
      <c r="CB62" s="154">
        <f t="shared" si="91"/>
        <v>0</v>
      </c>
      <c r="CC62" s="154">
        <f t="shared" si="91"/>
        <v>0</v>
      </c>
      <c r="CD62" s="154">
        <f t="shared" si="91"/>
        <v>0</v>
      </c>
      <c r="CE62" s="154">
        <f t="shared" si="91"/>
        <v>0</v>
      </c>
      <c r="CF62" s="154">
        <f t="shared" si="91"/>
        <v>0</v>
      </c>
      <c r="CG62" s="154">
        <f t="shared" si="91"/>
        <v>0</v>
      </c>
      <c r="CH62" s="154">
        <f t="shared" si="91"/>
        <v>0</v>
      </c>
      <c r="CI62" s="154">
        <f t="shared" si="91"/>
        <v>0</v>
      </c>
      <c r="CJ62" s="154">
        <f t="shared" si="91"/>
        <v>0</v>
      </c>
      <c r="CK62" s="149">
        <f t="shared" si="91"/>
        <v>0</v>
      </c>
      <c r="CL62" s="155">
        <f t="shared" si="91"/>
        <v>0</v>
      </c>
      <c r="CM62" s="154">
        <f t="shared" si="91"/>
        <v>0</v>
      </c>
      <c r="CN62" s="154">
        <f t="shared" si="91"/>
        <v>0</v>
      </c>
      <c r="CO62" s="154">
        <f t="shared" si="91"/>
        <v>0</v>
      </c>
      <c r="CP62" s="154">
        <f t="shared" si="91"/>
        <v>0</v>
      </c>
      <c r="CQ62" s="154">
        <f t="shared" si="91"/>
        <v>0</v>
      </c>
      <c r="CR62" s="154">
        <f t="shared" si="91"/>
        <v>0</v>
      </c>
      <c r="CS62" s="154">
        <f t="shared" si="91"/>
        <v>0</v>
      </c>
      <c r="CT62" s="154">
        <f t="shared" si="91"/>
        <v>0</v>
      </c>
      <c r="CU62" s="154">
        <f t="shared" si="91"/>
        <v>0</v>
      </c>
      <c r="CV62" s="154">
        <f t="shared" si="91"/>
        <v>0</v>
      </c>
      <c r="CW62" s="149">
        <f t="shared" si="91"/>
        <v>0</v>
      </c>
      <c r="CX62" s="155">
        <f t="shared" si="91"/>
        <v>0</v>
      </c>
      <c r="CY62" s="154">
        <f t="shared" si="91"/>
        <v>0</v>
      </c>
      <c r="CZ62" s="154">
        <f t="shared" si="91"/>
        <v>0</v>
      </c>
      <c r="DA62" s="154">
        <f t="shared" si="91"/>
        <v>0</v>
      </c>
      <c r="DB62" s="154">
        <f t="shared" ref="DB62:EG62" si="92">SUM(DB7:DB59)</f>
        <v>0</v>
      </c>
      <c r="DC62" s="154">
        <f t="shared" si="92"/>
        <v>0</v>
      </c>
      <c r="DD62" s="154">
        <f t="shared" si="92"/>
        <v>0</v>
      </c>
      <c r="DE62" s="154">
        <f t="shared" si="92"/>
        <v>0</v>
      </c>
      <c r="DF62" s="154">
        <f t="shared" si="92"/>
        <v>0</v>
      </c>
      <c r="DG62" s="154">
        <f t="shared" si="92"/>
        <v>0</v>
      </c>
      <c r="DH62" s="154">
        <f t="shared" si="92"/>
        <v>0</v>
      </c>
      <c r="DI62" s="149">
        <f t="shared" si="92"/>
        <v>0</v>
      </c>
      <c r="DJ62" s="155">
        <f t="shared" si="92"/>
        <v>0</v>
      </c>
      <c r="DK62" s="154">
        <f t="shared" si="92"/>
        <v>0</v>
      </c>
      <c r="DL62" s="154">
        <f t="shared" si="92"/>
        <v>0</v>
      </c>
      <c r="DM62" s="154">
        <f t="shared" si="92"/>
        <v>0</v>
      </c>
      <c r="DN62" s="154">
        <f t="shared" si="92"/>
        <v>0</v>
      </c>
      <c r="DO62" s="154">
        <f t="shared" si="92"/>
        <v>0</v>
      </c>
      <c r="DP62" s="154">
        <f t="shared" si="92"/>
        <v>0</v>
      </c>
      <c r="DQ62" s="154">
        <f t="shared" si="92"/>
        <v>0</v>
      </c>
      <c r="DR62" s="154">
        <f t="shared" si="92"/>
        <v>0</v>
      </c>
      <c r="DS62" s="154">
        <f t="shared" si="92"/>
        <v>0</v>
      </c>
      <c r="DT62" s="154">
        <f t="shared" si="92"/>
        <v>0</v>
      </c>
      <c r="DU62" s="149">
        <f t="shared" si="92"/>
        <v>0</v>
      </c>
      <c r="DV62" s="155">
        <f t="shared" si="92"/>
        <v>0</v>
      </c>
      <c r="DW62" s="154">
        <f t="shared" si="92"/>
        <v>0</v>
      </c>
      <c r="DX62" s="154">
        <f t="shared" si="92"/>
        <v>0</v>
      </c>
      <c r="DY62" s="154">
        <f t="shared" si="92"/>
        <v>0</v>
      </c>
      <c r="DZ62" s="154">
        <f t="shared" si="92"/>
        <v>0</v>
      </c>
      <c r="EA62" s="154">
        <f t="shared" si="92"/>
        <v>0</v>
      </c>
      <c r="EB62" s="154">
        <f t="shared" si="92"/>
        <v>0</v>
      </c>
      <c r="EC62" s="154">
        <f t="shared" si="92"/>
        <v>0</v>
      </c>
      <c r="ED62" s="154">
        <f t="shared" si="92"/>
        <v>0</v>
      </c>
      <c r="EE62" s="154">
        <f t="shared" si="92"/>
        <v>0</v>
      </c>
      <c r="EF62" s="154">
        <f t="shared" si="92"/>
        <v>0</v>
      </c>
      <c r="EG62" s="149">
        <f t="shared" si="92"/>
        <v>0</v>
      </c>
      <c r="EH62" s="155">
        <f t="shared" ref="EH62:FQ62" si="93">SUM(EH7:EH59)</f>
        <v>0</v>
      </c>
      <c r="EI62" s="154">
        <f t="shared" si="93"/>
        <v>0</v>
      </c>
      <c r="EJ62" s="154">
        <f t="shared" si="93"/>
        <v>0</v>
      </c>
      <c r="EK62" s="154">
        <f t="shared" si="93"/>
        <v>0</v>
      </c>
      <c r="EL62" s="154">
        <f t="shared" si="93"/>
        <v>0</v>
      </c>
      <c r="EM62" s="154">
        <f t="shared" si="93"/>
        <v>0</v>
      </c>
      <c r="EN62" s="154">
        <f t="shared" si="93"/>
        <v>0</v>
      </c>
      <c r="EO62" s="154">
        <f t="shared" si="93"/>
        <v>0</v>
      </c>
      <c r="EP62" s="154">
        <f t="shared" si="93"/>
        <v>0</v>
      </c>
      <c r="EQ62" s="154">
        <f t="shared" si="93"/>
        <v>0</v>
      </c>
      <c r="ER62" s="154">
        <f t="shared" si="93"/>
        <v>0</v>
      </c>
      <c r="ES62" s="149">
        <f t="shared" si="93"/>
        <v>0</v>
      </c>
      <c r="ET62" s="155">
        <f t="shared" si="93"/>
        <v>0</v>
      </c>
      <c r="EU62" s="154">
        <f t="shared" si="93"/>
        <v>0</v>
      </c>
      <c r="EV62" s="154">
        <f t="shared" si="93"/>
        <v>0</v>
      </c>
      <c r="EW62" s="154">
        <f t="shared" si="93"/>
        <v>0</v>
      </c>
      <c r="EX62" s="154">
        <f t="shared" si="93"/>
        <v>0</v>
      </c>
      <c r="EY62" s="154">
        <f t="shared" si="93"/>
        <v>0</v>
      </c>
      <c r="EZ62" s="154">
        <f t="shared" si="93"/>
        <v>0</v>
      </c>
      <c r="FA62" s="154">
        <f t="shared" si="93"/>
        <v>0</v>
      </c>
      <c r="FB62" s="154">
        <f t="shared" si="93"/>
        <v>0</v>
      </c>
      <c r="FC62" s="154">
        <f t="shared" si="93"/>
        <v>0</v>
      </c>
      <c r="FD62" s="154">
        <f t="shared" si="93"/>
        <v>0</v>
      </c>
      <c r="FE62" s="149">
        <f t="shared" si="93"/>
        <v>0</v>
      </c>
      <c r="FF62" s="155">
        <f t="shared" si="93"/>
        <v>0</v>
      </c>
      <c r="FG62" s="154">
        <f t="shared" si="93"/>
        <v>0</v>
      </c>
      <c r="FH62" s="154">
        <f t="shared" si="93"/>
        <v>0</v>
      </c>
      <c r="FI62" s="154">
        <f t="shared" si="93"/>
        <v>0</v>
      </c>
      <c r="FJ62" s="154">
        <f t="shared" si="93"/>
        <v>0</v>
      </c>
      <c r="FK62" s="154">
        <f t="shared" si="93"/>
        <v>0</v>
      </c>
      <c r="FL62" s="154">
        <f t="shared" si="93"/>
        <v>0</v>
      </c>
      <c r="FM62" s="154">
        <f t="shared" si="93"/>
        <v>0</v>
      </c>
      <c r="FN62" s="154">
        <f t="shared" si="93"/>
        <v>0</v>
      </c>
      <c r="FO62" s="154">
        <f t="shared" si="93"/>
        <v>0</v>
      </c>
      <c r="FP62" s="154">
        <f t="shared" si="93"/>
        <v>0</v>
      </c>
      <c r="FQ62" s="149">
        <f t="shared" si="93"/>
        <v>0</v>
      </c>
    </row>
    <row r="63" spans="1:173" ht="12.75" customHeight="1" x14ac:dyDescent="0.2">
      <c r="B63" s="31"/>
      <c r="C63" s="63"/>
      <c r="D63" s="180"/>
      <c r="E63" s="60"/>
      <c r="F63" s="60"/>
      <c r="G63" s="5"/>
      <c r="H63" s="30" t="s">
        <v>2</v>
      </c>
      <c r="I63" s="30"/>
      <c r="J63" s="30"/>
      <c r="K63" s="30"/>
      <c r="L63" s="30"/>
      <c r="M63" s="30"/>
      <c r="N63" s="46"/>
      <c r="O63" s="145"/>
      <c r="P63" s="151"/>
      <c r="Q63" s="73"/>
      <c r="R63" s="66"/>
      <c r="S63" s="66"/>
      <c r="T63" s="66"/>
      <c r="U63" s="66"/>
      <c r="V63" s="66"/>
      <c r="W63" s="164"/>
      <c r="X63" s="165"/>
      <c r="Y63" s="164"/>
      <c r="Z63" s="164"/>
      <c r="AA63" s="165"/>
      <c r="AB63" s="77"/>
      <c r="AC63" s="78"/>
      <c r="AD63" s="78"/>
      <c r="AE63" s="78"/>
      <c r="AF63" s="78"/>
      <c r="AG63" s="73"/>
      <c r="AH63" s="164"/>
      <c r="AI63" s="169"/>
      <c r="AJ63" s="169"/>
      <c r="AK63" s="169"/>
      <c r="AL63" s="170"/>
      <c r="AM63" s="73"/>
      <c r="AN63" s="126"/>
      <c r="AP63" s="345"/>
      <c r="AQ63" s="346"/>
      <c r="AR63" s="346"/>
      <c r="AS63" s="346"/>
      <c r="AT63" s="346"/>
      <c r="AU63" s="346"/>
      <c r="AV63" s="346"/>
      <c r="AW63" s="346"/>
      <c r="AX63" s="346"/>
      <c r="AY63" s="346"/>
      <c r="AZ63" s="346"/>
      <c r="BA63" s="347"/>
      <c r="BB63" s="348"/>
      <c r="BC63" s="349"/>
      <c r="BD63" s="349"/>
      <c r="BE63" s="349"/>
      <c r="BF63" s="349"/>
      <c r="BG63" s="349"/>
      <c r="BH63" s="349"/>
      <c r="BI63" s="349"/>
      <c r="BJ63" s="349"/>
      <c r="BK63" s="349"/>
      <c r="BL63" s="349"/>
      <c r="BM63" s="350"/>
      <c r="BN63" s="348"/>
      <c r="BO63" s="349"/>
      <c r="BP63" s="349"/>
      <c r="BQ63" s="349"/>
      <c r="BR63" s="349"/>
      <c r="BS63" s="349"/>
      <c r="BT63" s="349"/>
      <c r="BU63" s="349"/>
      <c r="BV63" s="349"/>
      <c r="BW63" s="349"/>
      <c r="BX63" s="349"/>
      <c r="BY63" s="350"/>
      <c r="BZ63" s="348"/>
      <c r="CA63" s="349"/>
      <c r="CB63" s="349"/>
      <c r="CC63" s="349"/>
      <c r="CD63" s="349"/>
      <c r="CE63" s="349"/>
      <c r="CF63" s="349"/>
      <c r="CG63" s="349"/>
      <c r="CH63" s="349"/>
      <c r="CI63" s="349"/>
      <c r="CJ63" s="349"/>
      <c r="CK63" s="350"/>
      <c r="CL63" s="348"/>
      <c r="CM63" s="349"/>
      <c r="CN63" s="349"/>
      <c r="CO63" s="349"/>
      <c r="CP63" s="349"/>
      <c r="CQ63" s="349"/>
      <c r="CR63" s="349"/>
      <c r="CS63" s="349"/>
      <c r="CT63" s="349"/>
      <c r="CU63" s="349"/>
      <c r="CV63" s="349"/>
      <c r="CW63" s="350"/>
      <c r="CX63" s="348"/>
      <c r="CY63" s="349"/>
      <c r="CZ63" s="349"/>
      <c r="DA63" s="349"/>
      <c r="DB63" s="349"/>
      <c r="DC63" s="349"/>
      <c r="DD63" s="349"/>
      <c r="DE63" s="349"/>
      <c r="DF63" s="349"/>
      <c r="DG63" s="349"/>
      <c r="DH63" s="349"/>
      <c r="DI63" s="350"/>
    </row>
    <row r="64" spans="1:173" ht="26.1" customHeight="1" x14ac:dyDescent="0.2">
      <c r="B64" s="47" t="s">
        <v>44</v>
      </c>
      <c r="C64" s="48" t="s">
        <v>395</v>
      </c>
      <c r="D64" s="232"/>
      <c r="E64" s="232"/>
      <c r="F64" s="232"/>
      <c r="G64" s="232"/>
      <c r="H64" s="21"/>
      <c r="I64" s="21"/>
      <c r="J64" s="21"/>
      <c r="K64" s="21"/>
      <c r="L64" s="21"/>
      <c r="M64" s="21"/>
      <c r="N64" s="21"/>
      <c r="O64" s="21"/>
      <c r="P64" s="21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93">
        <f>33.3*$C$65</f>
        <v>0</v>
      </c>
      <c r="AC64" s="93">
        <f>33.3*$C$65</f>
        <v>0</v>
      </c>
      <c r="AD64" s="93">
        <f>33.3*$C$65</f>
        <v>0</v>
      </c>
      <c r="AE64" s="93">
        <f>33.3*$C$65</f>
        <v>0</v>
      </c>
      <c r="AF64" s="93">
        <f>33.3*$C$65</f>
        <v>0</v>
      </c>
      <c r="AG64" s="89">
        <f>3400*$C$65^(2/3)</f>
        <v>0</v>
      </c>
      <c r="AH64" s="93"/>
      <c r="AI64" s="93"/>
      <c r="AJ64" s="93"/>
      <c r="AK64" s="93"/>
      <c r="AL64" s="93"/>
      <c r="AM64" s="318"/>
      <c r="AO64" s="126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289"/>
      <c r="BB64" s="289"/>
      <c r="BC64" s="289"/>
      <c r="BD64" s="289"/>
      <c r="BE64" s="289"/>
      <c r="BF64" s="289"/>
      <c r="BG64" s="289"/>
      <c r="BH64" s="289"/>
      <c r="BI64" s="289"/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/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289"/>
      <c r="CH64" s="289"/>
      <c r="CI64" s="289"/>
      <c r="CJ64" s="289"/>
      <c r="CK64" s="289"/>
      <c r="CL64" s="289"/>
      <c r="CM64" s="289"/>
      <c r="CN64" s="289"/>
      <c r="CO64" s="289"/>
      <c r="CP64" s="289"/>
      <c r="CQ64" s="289"/>
      <c r="CR64" s="289"/>
      <c r="CS64" s="289"/>
      <c r="CT64" s="289"/>
      <c r="CU64" s="289"/>
      <c r="CV64" s="289"/>
      <c r="CW64" s="289"/>
      <c r="CX64" s="289"/>
      <c r="CY64" s="289"/>
      <c r="CZ64" s="289"/>
      <c r="DA64" s="289"/>
      <c r="DB64" s="289"/>
      <c r="DC64" s="289"/>
      <c r="DD64" s="289"/>
      <c r="DE64" s="289"/>
      <c r="DF64" s="289"/>
      <c r="DG64" s="289"/>
      <c r="DH64" s="289"/>
      <c r="DI64" s="289"/>
    </row>
    <row r="65" spans="2:39" ht="12.75" customHeight="1" thickBot="1" x14ac:dyDescent="0.25">
      <c r="B65" s="49"/>
      <c r="C65" s="50">
        <f>EMISSIONS_1!C65</f>
        <v>0</v>
      </c>
      <c r="D65" s="233"/>
      <c r="E65" s="233"/>
      <c r="F65" s="233"/>
      <c r="G65" s="233"/>
      <c r="H65" s="51"/>
      <c r="I65" s="51"/>
      <c r="J65" s="51"/>
      <c r="K65" s="51"/>
      <c r="L65" s="51"/>
      <c r="M65" s="51"/>
      <c r="N65" s="51"/>
      <c r="O65" s="51"/>
      <c r="P65" s="5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2"/>
      <c r="AC65" s="133"/>
      <c r="AD65" s="134"/>
      <c r="AE65" s="133"/>
      <c r="AF65" s="134"/>
      <c r="AG65" s="133"/>
      <c r="AH65" s="168"/>
      <c r="AI65" s="168"/>
      <c r="AJ65" s="386"/>
      <c r="AK65" s="386"/>
      <c r="AL65" s="387"/>
      <c r="AM65" s="319"/>
    </row>
    <row r="66" spans="2:39" ht="12.75" customHeight="1" thickTop="1" x14ac:dyDescent="0.2">
      <c r="B66" s="52"/>
      <c r="C66" s="8"/>
      <c r="D66" s="8"/>
      <c r="E66" s="8"/>
      <c r="F66" s="8"/>
      <c r="G66" s="8"/>
      <c r="H66" s="5"/>
      <c r="I66" s="5"/>
      <c r="J66" s="5"/>
      <c r="K66" s="5"/>
      <c r="L66" s="5"/>
      <c r="M66" s="5"/>
      <c r="N66" s="5"/>
      <c r="O66" s="124"/>
      <c r="P66" s="124"/>
      <c r="Q66" s="135"/>
      <c r="R66" s="135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7"/>
      <c r="AD66" s="137"/>
      <c r="AE66" s="10"/>
      <c r="AF66" s="10"/>
      <c r="AG66" s="10"/>
      <c r="AH66" s="10"/>
      <c r="AI66" s="10"/>
      <c r="AJ66" s="385"/>
      <c r="AK66" s="385"/>
      <c r="AL66" s="385"/>
      <c r="AM66" s="137"/>
    </row>
    <row r="67" spans="2:39" ht="12.75" customHeight="1" x14ac:dyDescent="0.2">
      <c r="B67" s="52"/>
      <c r="C67" s="8"/>
      <c r="D67" s="8"/>
      <c r="E67" s="8"/>
      <c r="F67" s="8"/>
      <c r="G67" s="8"/>
      <c r="H67" s="5"/>
      <c r="I67" s="5"/>
      <c r="J67" s="5"/>
      <c r="K67" s="5"/>
      <c r="L67" s="5"/>
      <c r="M67" s="5"/>
      <c r="N67" s="5"/>
      <c r="O67" s="9"/>
      <c r="P67" s="9"/>
      <c r="Q67" s="5"/>
      <c r="S67" s="8"/>
      <c r="T67" s="8"/>
      <c r="U67" s="8"/>
      <c r="V67" s="8"/>
      <c r="W67" s="8"/>
      <c r="X67" s="8"/>
      <c r="Y67" s="8"/>
      <c r="Z67" s="8"/>
      <c r="AA67" s="8"/>
      <c r="AB67" s="8"/>
      <c r="AC67" s="10"/>
      <c r="AD67" s="10"/>
      <c r="AE67" s="10"/>
      <c r="AF67" s="10"/>
      <c r="AG67" s="10"/>
      <c r="AH67" s="10"/>
      <c r="AI67" s="10"/>
      <c r="AJ67" s="385"/>
      <c r="AK67" s="385"/>
      <c r="AL67" s="385"/>
      <c r="AM67" s="137"/>
    </row>
    <row r="68" spans="2:39" ht="12.75" customHeight="1" x14ac:dyDescent="0.2">
      <c r="B68" s="1"/>
      <c r="C68" s="1"/>
      <c r="D68" s="1"/>
      <c r="E68" s="1"/>
      <c r="F68" s="1"/>
      <c r="G68" s="178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78"/>
      <c r="AK68" s="178"/>
      <c r="AL68" s="178"/>
      <c r="AM68" s="136"/>
    </row>
    <row r="69" spans="2:39" ht="12.75" customHeight="1" x14ac:dyDescent="0.2">
      <c r="B69" s="1"/>
      <c r="C69" s="1"/>
      <c r="D69" s="1"/>
      <c r="E69" s="1"/>
      <c r="F69" s="1"/>
      <c r="G69" s="178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78"/>
      <c r="AK69" s="178"/>
      <c r="AL69" s="178"/>
      <c r="AM69" s="136"/>
    </row>
    <row r="70" spans="2:39" ht="12.75" customHeight="1" x14ac:dyDescent="0.2">
      <c r="B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78"/>
      <c r="AK70" s="178"/>
      <c r="AL70" s="178"/>
      <c r="AM70" s="136"/>
    </row>
    <row r="71" spans="2:39" ht="12.75" customHeight="1" x14ac:dyDescent="0.2">
      <c r="B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78"/>
      <c r="AK71" s="178"/>
      <c r="AL71" s="178"/>
      <c r="AM71" s="73"/>
    </row>
    <row r="72" spans="2:39" ht="12.75" customHeight="1" x14ac:dyDescent="0.2">
      <c r="B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78"/>
      <c r="AK72" s="178"/>
      <c r="AL72" s="178"/>
      <c r="AM72" s="73"/>
    </row>
    <row r="73" spans="2:39" ht="12.75" customHeight="1" x14ac:dyDescent="0.2">
      <c r="B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78"/>
      <c r="AK73" s="178"/>
      <c r="AL73" s="178"/>
      <c r="AM73" s="73"/>
    </row>
    <row r="74" spans="2:39" ht="12.75" customHeight="1" x14ac:dyDescent="0.2">
      <c r="B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78"/>
      <c r="AK74" s="178"/>
      <c r="AL74" s="178"/>
      <c r="AM74" s="73"/>
    </row>
    <row r="75" spans="2:39" ht="12.75" customHeight="1" x14ac:dyDescent="0.2">
      <c r="B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78"/>
      <c r="AK75" s="178"/>
      <c r="AL75" s="178"/>
      <c r="AM75" s="136"/>
    </row>
    <row r="76" spans="2:39" ht="12.75" customHeight="1" x14ac:dyDescent="0.2">
      <c r="B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78"/>
      <c r="AK76" s="178"/>
      <c r="AL76" s="178"/>
      <c r="AM76" s="136"/>
    </row>
    <row r="77" spans="2:39" ht="12.75" customHeight="1" x14ac:dyDescent="0.2">
      <c r="B77" s="1"/>
      <c r="C77" s="1"/>
      <c r="D77" s="1"/>
      <c r="E77" s="1"/>
      <c r="F77" s="1"/>
      <c r="G77" s="178"/>
      <c r="H77" s="1"/>
      <c r="I77" s="178"/>
      <c r="J77" s="178"/>
      <c r="K77" s="178"/>
      <c r="L77" s="178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78"/>
      <c r="AK77" s="178"/>
      <c r="AL77" s="178"/>
      <c r="AM77" s="136"/>
    </row>
    <row r="78" spans="2:39" ht="12.75" customHeight="1" x14ac:dyDescent="0.2">
      <c r="B78" s="1"/>
      <c r="C78" s="1"/>
      <c r="D78" s="1"/>
      <c r="E78" s="1"/>
      <c r="F78" s="1"/>
      <c r="G78" s="178"/>
      <c r="H78" s="1"/>
      <c r="I78" s="178"/>
      <c r="J78" s="178"/>
      <c r="K78" s="178"/>
      <c r="L78" s="178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78"/>
      <c r="AK78" s="178"/>
      <c r="AL78" s="178"/>
      <c r="AM78" s="136"/>
    </row>
    <row r="79" spans="2:39" ht="12.75" customHeight="1" x14ac:dyDescent="0.2">
      <c r="B79" s="1"/>
      <c r="C79" s="1"/>
      <c r="D79" s="1"/>
      <c r="E79" s="1"/>
      <c r="F79" s="1"/>
      <c r="G79" s="178"/>
      <c r="H79" s="1"/>
      <c r="I79" s="178"/>
      <c r="J79" s="178"/>
      <c r="K79" s="178"/>
      <c r="L79" s="178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78"/>
      <c r="AK79" s="178"/>
      <c r="AL79" s="178"/>
      <c r="AM79" s="136"/>
    </row>
    <row r="80" spans="2:39" ht="12.75" customHeight="1" x14ac:dyDescent="0.2">
      <c r="B80" s="1"/>
      <c r="C80" s="1"/>
      <c r="D80" s="1"/>
      <c r="E80" s="1"/>
      <c r="F80" s="1"/>
      <c r="G80" s="178"/>
      <c r="H80" s="1"/>
      <c r="I80" s="178"/>
      <c r="J80" s="178"/>
      <c r="K80" s="178"/>
      <c r="L80" s="178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78"/>
      <c r="AK80" s="178"/>
      <c r="AL80" s="178"/>
      <c r="AM80" s="136"/>
    </row>
    <row r="81" spans="2:39" ht="12.75" customHeight="1" x14ac:dyDescent="0.2">
      <c r="B81" s="1"/>
      <c r="C81" s="1"/>
      <c r="D81" s="1"/>
      <c r="E81" s="1"/>
      <c r="F81" s="1"/>
      <c r="G81" s="178"/>
      <c r="H81" s="1"/>
      <c r="I81" s="178"/>
      <c r="J81" s="178"/>
      <c r="K81" s="178"/>
      <c r="L81" s="178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78"/>
      <c r="AK81" s="178"/>
      <c r="AL81" s="178"/>
      <c r="AM81" s="74"/>
    </row>
    <row r="82" spans="2:39" ht="12.75" customHeight="1" x14ac:dyDescent="0.2">
      <c r="B82" s="1"/>
      <c r="C82" s="1"/>
      <c r="D82" s="1"/>
      <c r="E82" s="1"/>
      <c r="F82" s="1"/>
      <c r="G82" s="178"/>
      <c r="H82" s="1"/>
      <c r="I82" s="178"/>
      <c r="J82" s="178"/>
      <c r="K82" s="178"/>
      <c r="L82" s="178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78"/>
      <c r="AK82" s="178"/>
      <c r="AL82" s="178"/>
      <c r="AM82" s="74"/>
    </row>
    <row r="83" spans="2:39" ht="12.75" customHeight="1" x14ac:dyDescent="0.2">
      <c r="B83" s="1"/>
      <c r="C83" s="1"/>
      <c r="D83" s="1"/>
      <c r="E83" s="1"/>
      <c r="F83" s="1"/>
      <c r="G83" s="178"/>
      <c r="H83" s="1"/>
      <c r="I83" s="178"/>
      <c r="J83" s="178"/>
      <c r="K83" s="178"/>
      <c r="L83" s="178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78"/>
      <c r="AK83" s="178"/>
      <c r="AL83" s="178"/>
      <c r="AM83" s="74"/>
    </row>
    <row r="84" spans="2:39" ht="12.75" customHeight="1" x14ac:dyDescent="0.2">
      <c r="B84" s="1"/>
      <c r="C84" s="1"/>
      <c r="D84" s="1"/>
      <c r="E84" s="1"/>
      <c r="F84" s="1"/>
      <c r="G84" s="178"/>
      <c r="H84" s="1"/>
      <c r="I84" s="178"/>
      <c r="J84" s="178"/>
      <c r="K84" s="178"/>
      <c r="L84" s="178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78"/>
      <c r="AK84" s="178"/>
      <c r="AL84" s="178"/>
      <c r="AM84" s="74"/>
    </row>
    <row r="85" spans="2:39" ht="12.75" customHeight="1" x14ac:dyDescent="0.2">
      <c r="B85" s="1"/>
      <c r="C85" s="1"/>
      <c r="D85" s="1"/>
      <c r="E85" s="1"/>
      <c r="F85" s="1"/>
      <c r="G85" s="178"/>
      <c r="H85" s="1"/>
      <c r="I85" s="178"/>
      <c r="J85" s="178"/>
      <c r="K85" s="178"/>
      <c r="L85" s="178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78"/>
      <c r="AK85" s="178"/>
      <c r="AL85" s="178"/>
      <c r="AM85" s="74"/>
    </row>
    <row r="86" spans="2:39" ht="12.75" customHeight="1" x14ac:dyDescent="0.2">
      <c r="B86" s="1"/>
      <c r="C86" s="1"/>
      <c r="D86" s="1"/>
      <c r="E86" s="1"/>
      <c r="F86" s="1"/>
      <c r="G86" s="178"/>
      <c r="H86" s="1"/>
      <c r="I86" s="178"/>
      <c r="J86" s="178"/>
      <c r="K86" s="178"/>
      <c r="L86" s="178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78"/>
      <c r="AK86" s="178"/>
      <c r="AL86" s="178"/>
      <c r="AM86" s="74"/>
    </row>
    <row r="87" spans="2:39" ht="12.75" customHeight="1" x14ac:dyDescent="0.2">
      <c r="B87" s="1"/>
      <c r="C87" s="1"/>
      <c r="D87" s="1"/>
      <c r="E87" s="1"/>
      <c r="F87" s="1"/>
      <c r="G87" s="178"/>
      <c r="H87" s="1"/>
      <c r="I87" s="178"/>
      <c r="J87" s="178"/>
      <c r="K87" s="178"/>
      <c r="L87" s="178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78"/>
      <c r="AK87" s="178"/>
      <c r="AL87" s="178"/>
      <c r="AM87" s="74"/>
    </row>
    <row r="88" spans="2:39" ht="12.75" customHeight="1" x14ac:dyDescent="0.2">
      <c r="B88" s="1"/>
      <c r="C88" s="1"/>
      <c r="D88" s="1"/>
      <c r="E88" s="1"/>
      <c r="F88" s="1"/>
      <c r="G88" s="178"/>
      <c r="H88" s="1"/>
      <c r="I88" s="178"/>
      <c r="J88" s="178"/>
      <c r="K88" s="178"/>
      <c r="L88" s="178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78"/>
      <c r="AK88" s="178"/>
      <c r="AL88" s="178"/>
      <c r="AM88" s="74"/>
    </row>
    <row r="89" spans="2:39" ht="12.75" customHeight="1" x14ac:dyDescent="0.2">
      <c r="B89" s="1"/>
      <c r="C89" s="1"/>
      <c r="D89" s="1"/>
      <c r="E89" s="1"/>
      <c r="F89" s="1"/>
      <c r="G89" s="178"/>
      <c r="H89" s="1"/>
      <c r="I89" s="178"/>
      <c r="J89" s="178"/>
      <c r="K89" s="178"/>
      <c r="L89" s="178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78"/>
      <c r="AK89" s="178"/>
      <c r="AL89" s="178"/>
      <c r="AM89" s="74"/>
    </row>
    <row r="90" spans="2:39" ht="12.75" customHeight="1" x14ac:dyDescent="0.2">
      <c r="B90" s="1"/>
      <c r="C90" s="1"/>
      <c r="D90" s="1"/>
      <c r="E90" s="1"/>
      <c r="F90" s="1"/>
      <c r="G90" s="178"/>
      <c r="H90" s="1"/>
      <c r="I90" s="178"/>
      <c r="J90" s="178"/>
      <c r="K90" s="178"/>
      <c r="L90" s="178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78"/>
      <c r="AK90" s="178"/>
      <c r="AL90" s="178"/>
      <c r="AM90" s="74"/>
    </row>
    <row r="91" spans="2:39" ht="12.75" customHeight="1" x14ac:dyDescent="0.2">
      <c r="B91" s="1"/>
      <c r="C91" s="1"/>
      <c r="D91" s="1"/>
      <c r="E91" s="1"/>
      <c r="F91" s="1"/>
      <c r="G91" s="178"/>
      <c r="H91" s="1"/>
      <c r="I91" s="178"/>
      <c r="J91" s="178"/>
      <c r="K91" s="178"/>
      <c r="L91" s="178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78"/>
      <c r="AK91" s="178"/>
      <c r="AL91" s="178"/>
      <c r="AM91" s="74"/>
    </row>
    <row r="92" spans="2:39" ht="12.75" customHeight="1" x14ac:dyDescent="0.2">
      <c r="B92" s="1"/>
      <c r="C92" s="1"/>
      <c r="D92" s="1"/>
      <c r="E92" s="1"/>
      <c r="F92" s="1"/>
      <c r="G92" s="178"/>
      <c r="H92" s="1"/>
      <c r="I92" s="178"/>
      <c r="J92" s="178"/>
      <c r="K92" s="178"/>
      <c r="L92" s="178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78"/>
      <c r="AK92" s="178"/>
      <c r="AL92" s="178"/>
      <c r="AM92" s="74"/>
    </row>
    <row r="93" spans="2:39" ht="12.75" customHeight="1" x14ac:dyDescent="0.2">
      <c r="B93" s="1"/>
      <c r="C93" s="1"/>
      <c r="D93" s="1"/>
      <c r="E93" s="1"/>
      <c r="F93" s="1"/>
      <c r="G93" s="178"/>
      <c r="H93" s="1"/>
      <c r="I93" s="178"/>
      <c r="J93" s="178"/>
      <c r="K93" s="178"/>
      <c r="L93" s="178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78"/>
      <c r="AK93" s="178"/>
      <c r="AL93" s="178"/>
      <c r="AM93" s="74"/>
    </row>
    <row r="94" spans="2:39" ht="12.75" customHeight="1" x14ac:dyDescent="0.2">
      <c r="B94" s="1"/>
      <c r="C94" s="1"/>
      <c r="D94" s="1"/>
      <c r="E94" s="1"/>
      <c r="F94" s="1"/>
      <c r="G94" s="178"/>
      <c r="H94" s="1"/>
      <c r="I94" s="178"/>
      <c r="J94" s="178"/>
      <c r="K94" s="178"/>
      <c r="L94" s="178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78"/>
      <c r="AK94" s="178"/>
      <c r="AL94" s="178"/>
      <c r="AM94" s="74"/>
    </row>
    <row r="95" spans="2:39" ht="12.75" customHeight="1" x14ac:dyDescent="0.2">
      <c r="B95" s="1"/>
      <c r="C95" s="1"/>
      <c r="D95" s="1"/>
      <c r="E95" s="1"/>
      <c r="F95" s="1"/>
      <c r="G95" s="178"/>
      <c r="H95" s="1"/>
      <c r="I95" s="178"/>
      <c r="J95" s="178"/>
      <c r="K95" s="178"/>
      <c r="L95" s="178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78"/>
      <c r="AK95" s="178"/>
      <c r="AL95" s="178"/>
      <c r="AM95" s="74"/>
    </row>
    <row r="96" spans="2:39" ht="12.75" customHeight="1" x14ac:dyDescent="0.2">
      <c r="B96" s="1"/>
      <c r="C96" s="1"/>
      <c r="D96" s="1"/>
      <c r="E96" s="1"/>
      <c r="F96" s="1"/>
      <c r="G96" s="178"/>
      <c r="H96" s="1"/>
      <c r="I96" s="178"/>
      <c r="J96" s="178"/>
      <c r="K96" s="178"/>
      <c r="L96" s="178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78"/>
      <c r="AK96" s="178"/>
      <c r="AL96" s="178"/>
      <c r="AM96" s="74"/>
    </row>
    <row r="97" spans="2:39" ht="12.75" customHeight="1" x14ac:dyDescent="0.2">
      <c r="B97" s="1"/>
      <c r="C97" s="1"/>
      <c r="D97" s="1"/>
      <c r="E97" s="1"/>
      <c r="F97" s="1"/>
      <c r="G97" s="178"/>
      <c r="H97" s="1"/>
      <c r="I97" s="178"/>
      <c r="J97" s="178"/>
      <c r="K97" s="178"/>
      <c r="L97" s="178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78"/>
      <c r="AK97" s="178"/>
      <c r="AL97" s="178"/>
      <c r="AM97" s="74"/>
    </row>
    <row r="98" spans="2:39" ht="12.75" customHeight="1" x14ac:dyDescent="0.2">
      <c r="B98" s="1"/>
      <c r="C98" s="1"/>
      <c r="D98" s="1"/>
      <c r="E98" s="1"/>
      <c r="F98" s="1"/>
      <c r="G98" s="178"/>
      <c r="H98" s="1"/>
      <c r="I98" s="178"/>
      <c r="J98" s="178"/>
      <c r="K98" s="178"/>
      <c r="L98" s="17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78"/>
      <c r="AK98" s="178"/>
      <c r="AL98" s="178"/>
      <c r="AM98" s="74"/>
    </row>
    <row r="99" spans="2:39" ht="12.75" customHeight="1" x14ac:dyDescent="0.2">
      <c r="B99" s="1"/>
      <c r="C99" s="1"/>
      <c r="D99" s="1"/>
      <c r="E99" s="1"/>
      <c r="F99" s="1"/>
      <c r="G99" s="178"/>
      <c r="H99" s="1"/>
      <c r="I99" s="178"/>
      <c r="J99" s="178"/>
      <c r="K99" s="178"/>
      <c r="L99" s="178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78"/>
      <c r="AK99" s="178"/>
      <c r="AL99" s="178"/>
      <c r="AM99" s="74"/>
    </row>
    <row r="100" spans="2:39" ht="12.75" customHeight="1" x14ac:dyDescent="0.2">
      <c r="B100" s="1"/>
      <c r="C100" s="1"/>
      <c r="D100" s="1"/>
      <c r="E100" s="1"/>
      <c r="F100" s="1"/>
      <c r="G100" s="178"/>
      <c r="H100" s="1"/>
      <c r="I100" s="178"/>
      <c r="J100" s="178"/>
      <c r="K100" s="178"/>
      <c r="L100" s="178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78"/>
      <c r="AK100" s="178"/>
      <c r="AL100" s="178"/>
      <c r="AM100" s="74"/>
    </row>
    <row r="101" spans="2:39" ht="12.75" customHeight="1" x14ac:dyDescent="0.2">
      <c r="B101" s="1"/>
      <c r="C101" s="1"/>
      <c r="D101" s="1"/>
      <c r="E101" s="1"/>
      <c r="F101" s="1"/>
      <c r="G101" s="178"/>
      <c r="H101" s="1"/>
      <c r="I101" s="178"/>
      <c r="J101" s="178"/>
      <c r="K101" s="178"/>
      <c r="L101" s="178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78"/>
      <c r="AK101" s="178"/>
      <c r="AL101" s="178"/>
      <c r="AM101" s="74"/>
    </row>
    <row r="102" spans="2:39" ht="12.75" customHeight="1" x14ac:dyDescent="0.2">
      <c r="B102" s="1"/>
      <c r="C102" s="1"/>
      <c r="D102" s="1"/>
      <c r="E102" s="1"/>
      <c r="F102" s="1"/>
      <c r="G102" s="178"/>
      <c r="H102" s="1"/>
      <c r="I102" s="178"/>
      <c r="J102" s="178"/>
      <c r="K102" s="178"/>
      <c r="L102" s="178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78"/>
      <c r="AK102" s="178"/>
      <c r="AL102" s="178"/>
      <c r="AM102" s="74"/>
    </row>
    <row r="103" spans="2:39" ht="12.75" customHeight="1" x14ac:dyDescent="0.2">
      <c r="B103" s="1"/>
      <c r="C103" s="1"/>
      <c r="D103" s="1"/>
      <c r="E103" s="1"/>
      <c r="F103" s="1"/>
      <c r="G103" s="178"/>
      <c r="H103" s="1"/>
      <c r="I103" s="178"/>
      <c r="J103" s="178"/>
      <c r="K103" s="178"/>
      <c r="L103" s="17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78"/>
      <c r="AK103" s="178"/>
      <c r="AL103" s="178"/>
      <c r="AM103" s="74"/>
    </row>
    <row r="104" spans="2:39" ht="12.75" customHeight="1" x14ac:dyDescent="0.2">
      <c r="B104" s="1"/>
      <c r="C104" s="1"/>
      <c r="D104" s="1"/>
      <c r="E104" s="1"/>
      <c r="F104" s="1"/>
      <c r="G104" s="178"/>
      <c r="H104" s="1"/>
      <c r="I104" s="178"/>
      <c r="J104" s="178"/>
      <c r="K104" s="178"/>
      <c r="L104" s="17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78"/>
      <c r="AK104" s="178"/>
      <c r="AL104" s="178"/>
      <c r="AM104" s="74"/>
    </row>
    <row r="105" spans="2:39" ht="12.75" customHeight="1" x14ac:dyDescent="0.2">
      <c r="B105" s="1"/>
      <c r="C105" s="1"/>
      <c r="D105" s="1"/>
      <c r="E105" s="1"/>
      <c r="F105" s="1"/>
      <c r="G105" s="178"/>
      <c r="H105" s="1"/>
      <c r="I105" s="178"/>
      <c r="J105" s="178"/>
      <c r="K105" s="178"/>
      <c r="L105" s="17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78"/>
      <c r="AK105" s="178"/>
      <c r="AL105" s="178"/>
      <c r="AM105" s="74"/>
    </row>
    <row r="106" spans="2:39" ht="12.75" customHeight="1" x14ac:dyDescent="0.2">
      <c r="B106" s="1"/>
      <c r="C106" s="1"/>
      <c r="D106" s="1"/>
      <c r="E106" s="1"/>
      <c r="F106" s="1"/>
      <c r="G106" s="178"/>
      <c r="H106" s="1"/>
      <c r="I106" s="178"/>
      <c r="J106" s="178"/>
      <c r="K106" s="178"/>
      <c r="L106" s="17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78"/>
      <c r="AK106" s="178"/>
      <c r="AL106" s="178"/>
      <c r="AM106" s="74"/>
    </row>
    <row r="107" spans="2:39" ht="12.75" customHeight="1" x14ac:dyDescent="0.2">
      <c r="B107" s="1"/>
      <c r="C107" s="1"/>
      <c r="D107" s="1"/>
      <c r="E107" s="1"/>
      <c r="F107" s="1"/>
      <c r="G107" s="178"/>
      <c r="H107" s="1"/>
      <c r="I107" s="178"/>
      <c r="J107" s="178"/>
      <c r="K107" s="178"/>
      <c r="L107" s="17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78"/>
      <c r="AK107" s="178"/>
      <c r="AL107" s="178"/>
      <c r="AM107" s="74"/>
    </row>
    <row r="108" spans="2:39" ht="12.75" customHeight="1" x14ac:dyDescent="0.2">
      <c r="B108" s="1"/>
      <c r="C108" s="1"/>
      <c r="D108" s="1"/>
      <c r="E108" s="1"/>
      <c r="F108" s="1"/>
      <c r="G108" s="178"/>
      <c r="H108" s="1"/>
      <c r="I108" s="178"/>
      <c r="J108" s="178"/>
      <c r="K108" s="178"/>
      <c r="L108" s="17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78"/>
      <c r="AK108" s="178"/>
      <c r="AL108" s="178"/>
      <c r="AM108" s="74"/>
    </row>
    <row r="109" spans="2:39" ht="12.75" customHeight="1" x14ac:dyDescent="0.2">
      <c r="B109" s="1"/>
      <c r="C109" s="1"/>
      <c r="D109" s="1"/>
      <c r="E109" s="1"/>
      <c r="F109" s="1"/>
      <c r="G109" s="178"/>
      <c r="H109" s="1"/>
      <c r="I109" s="178"/>
      <c r="J109" s="178"/>
      <c r="K109" s="178"/>
      <c r="L109" s="17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78"/>
      <c r="AK109" s="178"/>
      <c r="AL109" s="178"/>
      <c r="AM109" s="74"/>
    </row>
    <row r="110" spans="2:39" ht="12.75" customHeight="1" x14ac:dyDescent="0.2">
      <c r="B110" s="1"/>
      <c r="C110" s="1"/>
      <c r="D110" s="1"/>
      <c r="E110" s="1"/>
      <c r="F110" s="1"/>
      <c r="G110" s="178"/>
      <c r="H110" s="1"/>
      <c r="I110" s="178"/>
      <c r="J110" s="178"/>
      <c r="K110" s="178"/>
      <c r="L110" s="17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78"/>
      <c r="AK110" s="178"/>
      <c r="AL110" s="178"/>
      <c r="AM110" s="74"/>
    </row>
    <row r="111" spans="2:39" ht="12.75" customHeight="1" x14ac:dyDescent="0.2">
      <c r="B111" s="1"/>
      <c r="C111" s="1"/>
      <c r="D111" s="1"/>
      <c r="E111" s="1"/>
      <c r="F111" s="1"/>
      <c r="G111" s="178"/>
      <c r="H111" s="1"/>
      <c r="I111" s="178"/>
      <c r="J111" s="178"/>
      <c r="K111" s="178"/>
      <c r="L111" s="17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78"/>
      <c r="AK111" s="178"/>
      <c r="AL111" s="178"/>
      <c r="AM111" s="74"/>
    </row>
    <row r="112" spans="2:39" ht="12.75" customHeight="1" x14ac:dyDescent="0.2">
      <c r="B112" s="1"/>
      <c r="C112" s="1"/>
      <c r="D112" s="1"/>
      <c r="E112" s="1"/>
      <c r="F112" s="1"/>
      <c r="G112" s="178"/>
      <c r="H112" s="1"/>
      <c r="I112" s="178"/>
      <c r="J112" s="178"/>
      <c r="K112" s="178"/>
      <c r="L112" s="17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78"/>
      <c r="AK112" s="178"/>
      <c r="AL112" s="178"/>
      <c r="AM112" s="74"/>
    </row>
    <row r="113" spans="2:40" ht="12.75" customHeight="1" x14ac:dyDescent="0.2">
      <c r="B113" s="1"/>
      <c r="C113" s="1"/>
      <c r="D113" s="1"/>
      <c r="E113" s="1"/>
      <c r="F113" s="1"/>
      <c r="G113" s="178"/>
      <c r="H113" s="1"/>
      <c r="I113" s="178"/>
      <c r="J113" s="178"/>
      <c r="K113" s="178"/>
      <c r="L113" s="17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78"/>
      <c r="AK113" s="178"/>
      <c r="AL113" s="178"/>
      <c r="AM113" s="74"/>
    </row>
    <row r="114" spans="2:40" ht="12.75" customHeight="1" x14ac:dyDescent="0.2">
      <c r="B114" s="1"/>
      <c r="C114" s="1"/>
      <c r="D114" s="1"/>
      <c r="E114" s="1"/>
      <c r="F114" s="1"/>
      <c r="G114" s="178"/>
      <c r="H114" s="1"/>
      <c r="I114" s="178"/>
      <c r="J114" s="178"/>
      <c r="K114" s="178"/>
      <c r="L114" s="17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78"/>
      <c r="AK114" s="178"/>
      <c r="AL114" s="178"/>
      <c r="AM114" s="74"/>
    </row>
    <row r="115" spans="2:40" ht="12.75" customHeight="1" x14ac:dyDescent="0.2">
      <c r="B115" s="1"/>
      <c r="C115" s="1"/>
      <c r="D115" s="1"/>
      <c r="E115" s="1"/>
      <c r="F115" s="1"/>
      <c r="G115" s="178"/>
      <c r="H115" s="1"/>
      <c r="I115" s="178"/>
      <c r="J115" s="178"/>
      <c r="K115" s="178"/>
      <c r="L115" s="17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78"/>
      <c r="AK115" s="178"/>
      <c r="AL115" s="178"/>
      <c r="AM115" s="74"/>
    </row>
    <row r="116" spans="2:40" ht="12.75" customHeight="1" x14ac:dyDescent="0.2">
      <c r="B116" s="1"/>
      <c r="C116" s="1"/>
      <c r="D116" s="1"/>
      <c r="E116" s="1"/>
      <c r="F116" s="1"/>
      <c r="G116" s="178"/>
      <c r="H116" s="1"/>
      <c r="I116" s="178"/>
      <c r="J116" s="178"/>
      <c r="K116" s="178"/>
      <c r="L116" s="17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78"/>
      <c r="AK116" s="178"/>
      <c r="AL116" s="178"/>
      <c r="AM116" s="74"/>
    </row>
    <row r="117" spans="2:40" ht="12.75" customHeight="1" x14ac:dyDescent="0.2">
      <c r="B117" s="1"/>
      <c r="C117" s="1"/>
      <c r="D117" s="1"/>
      <c r="E117" s="1"/>
      <c r="F117" s="1"/>
      <c r="G117" s="178"/>
      <c r="H117" s="1"/>
      <c r="I117" s="178"/>
      <c r="J117" s="178"/>
      <c r="K117" s="178"/>
      <c r="L117" s="17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78"/>
      <c r="AK117" s="178"/>
      <c r="AL117" s="178"/>
      <c r="AM117" s="74"/>
    </row>
    <row r="118" spans="2:40" ht="12.75" customHeight="1" x14ac:dyDescent="0.2">
      <c r="B118" s="1"/>
      <c r="C118" s="1"/>
      <c r="D118" s="1"/>
      <c r="E118" s="1"/>
      <c r="F118" s="1"/>
      <c r="G118" s="178"/>
      <c r="H118" s="1"/>
      <c r="I118" s="178"/>
      <c r="J118" s="178"/>
      <c r="K118" s="178"/>
      <c r="L118" s="17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78"/>
      <c r="AK118" s="178"/>
      <c r="AL118" s="178"/>
      <c r="AM118" s="73"/>
    </row>
    <row r="119" spans="2:40" ht="12.75" customHeight="1" x14ac:dyDescent="0.2">
      <c r="B119" s="1"/>
      <c r="C119" s="1"/>
      <c r="D119" s="1"/>
      <c r="E119" s="1"/>
      <c r="F119" s="1"/>
      <c r="G119" s="178"/>
      <c r="H119" s="1"/>
      <c r="I119" s="178"/>
      <c r="J119" s="178"/>
      <c r="K119" s="178"/>
      <c r="L119" s="17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78"/>
      <c r="AK119" s="178"/>
      <c r="AL119" s="178"/>
      <c r="AM119" s="136"/>
    </row>
    <row r="120" spans="2:40" ht="12.75" customHeight="1" x14ac:dyDescent="0.2">
      <c r="B120" s="1"/>
      <c r="C120" s="1"/>
      <c r="D120" s="1"/>
      <c r="E120" s="1"/>
      <c r="F120" s="1"/>
      <c r="G120" s="178"/>
      <c r="H120" s="1"/>
      <c r="I120" s="178"/>
      <c r="J120" s="178"/>
      <c r="K120" s="178"/>
      <c r="L120" s="17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78"/>
      <c r="AK120" s="178"/>
      <c r="AL120" s="178"/>
      <c r="AM120" s="136"/>
    </row>
    <row r="121" spans="2:40" ht="12.75" customHeight="1" x14ac:dyDescent="0.2">
      <c r="B121" s="1"/>
      <c r="C121" s="1"/>
      <c r="D121" s="1"/>
      <c r="E121" s="1"/>
      <c r="F121" s="1"/>
      <c r="G121" s="178"/>
      <c r="H121" s="1"/>
      <c r="I121" s="178"/>
      <c r="J121" s="178"/>
      <c r="K121" s="178"/>
      <c r="L121" s="17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78"/>
      <c r="AK121" s="178"/>
      <c r="AL121" s="178"/>
      <c r="AM121" s="136"/>
    </row>
    <row r="122" spans="2:40" ht="12.75" customHeight="1" x14ac:dyDescent="0.2">
      <c r="B122" s="1"/>
      <c r="C122" s="1"/>
      <c r="D122" s="1"/>
      <c r="E122" s="1"/>
      <c r="F122" s="1"/>
      <c r="G122" s="178"/>
      <c r="H122" s="1"/>
      <c r="I122" s="178"/>
      <c r="J122" s="178"/>
      <c r="K122" s="178"/>
      <c r="L122" s="17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78"/>
      <c r="AK122" s="178"/>
      <c r="AL122" s="178"/>
      <c r="AM122" s="136"/>
    </row>
    <row r="123" spans="2:40" ht="12.75" customHeight="1" x14ac:dyDescent="0.2">
      <c r="B123" s="1"/>
      <c r="C123" s="1"/>
      <c r="D123" s="1"/>
      <c r="E123" s="1"/>
      <c r="F123" s="1"/>
      <c r="G123" s="178"/>
      <c r="H123" s="1"/>
      <c r="I123" s="178"/>
      <c r="J123" s="178"/>
      <c r="K123" s="178"/>
      <c r="L123" s="17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78"/>
      <c r="AK123" s="178"/>
      <c r="AL123" s="178"/>
      <c r="AM123" s="136"/>
    </row>
    <row r="124" spans="2:40" ht="12.75" customHeight="1" x14ac:dyDescent="0.2">
      <c r="B124" s="1"/>
      <c r="C124" s="1"/>
      <c r="D124" s="1"/>
      <c r="E124" s="1"/>
      <c r="F124" s="1"/>
      <c r="G124" s="178"/>
      <c r="H124" s="1"/>
      <c r="I124" s="178"/>
      <c r="J124" s="178"/>
      <c r="K124" s="178"/>
      <c r="L124" s="17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78"/>
      <c r="AK124" s="178"/>
      <c r="AL124" s="178"/>
      <c r="AM124" s="136"/>
    </row>
    <row r="125" spans="2:40" ht="12.75" customHeight="1" x14ac:dyDescent="0.2">
      <c r="B125" s="1"/>
      <c r="C125" s="1"/>
      <c r="D125" s="1"/>
      <c r="E125" s="1"/>
      <c r="F125" s="1"/>
      <c r="G125" s="178"/>
      <c r="H125" s="1"/>
      <c r="I125" s="178"/>
      <c r="J125" s="178"/>
      <c r="K125" s="178"/>
      <c r="L125" s="17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78"/>
      <c r="AK125" s="178"/>
      <c r="AL125" s="178"/>
      <c r="AM125" s="136"/>
    </row>
    <row r="126" spans="2:40" ht="12.75" customHeight="1" x14ac:dyDescent="0.2">
      <c r="AM126" s="136"/>
    </row>
    <row r="127" spans="2:40" ht="12.75" customHeight="1" x14ac:dyDescent="0.2">
      <c r="AM127" s="73"/>
      <c r="AN127" s="126"/>
    </row>
    <row r="128" spans="2:40" ht="12.75" customHeight="1" x14ac:dyDescent="0.2">
      <c r="AM128" s="154"/>
    </row>
    <row r="129" spans="39:40" ht="12.75" customHeight="1" x14ac:dyDescent="0.2">
      <c r="AM129" s="73"/>
    </row>
    <row r="130" spans="39:40" ht="12.75" customHeight="1" x14ac:dyDescent="0.2">
      <c r="AM130" s="136"/>
      <c r="AN130" s="126"/>
    </row>
    <row r="131" spans="39:40" ht="12.75" customHeight="1" x14ac:dyDescent="0.2">
      <c r="AM131" s="320"/>
    </row>
    <row r="132" spans="39:40" ht="12.75" customHeight="1" x14ac:dyDescent="0.2">
      <c r="AM132" s="137"/>
    </row>
    <row r="133" spans="39:40" ht="12.75" customHeight="1" x14ac:dyDescent="0.2">
      <c r="AM133" s="137"/>
    </row>
    <row r="139" spans="39:40" ht="12.75" customHeight="1" x14ac:dyDescent="0.2">
      <c r="AN139" s="321"/>
    </row>
    <row r="140" spans="39:40" ht="12.75" customHeight="1" x14ac:dyDescent="0.2">
      <c r="AM140" s="322"/>
      <c r="AN140" s="59"/>
    </row>
    <row r="141" spans="39:40" ht="12.75" customHeight="1" x14ac:dyDescent="0.2">
      <c r="AM141" s="322"/>
      <c r="AN141" s="59"/>
    </row>
    <row r="142" spans="39:40" ht="12.75" customHeight="1" x14ac:dyDescent="0.2">
      <c r="AM142" s="322"/>
      <c r="AN142" s="323"/>
    </row>
    <row r="143" spans="39:40" ht="12.75" customHeight="1" x14ac:dyDescent="0.2">
      <c r="AM143" s="324"/>
    </row>
    <row r="144" spans="39:40" ht="12.75" customHeight="1" x14ac:dyDescent="0.2">
      <c r="AM144" s="136"/>
    </row>
    <row r="145" spans="39:39" ht="12.75" customHeight="1" x14ac:dyDescent="0.2">
      <c r="AM145" s="136"/>
    </row>
    <row r="146" spans="39:39" ht="12.75" customHeight="1" x14ac:dyDescent="0.2">
      <c r="AM146" s="136"/>
    </row>
    <row r="147" spans="39:39" ht="12.75" customHeight="1" x14ac:dyDescent="0.2">
      <c r="AM147" s="136"/>
    </row>
    <row r="148" spans="39:39" ht="12.75" customHeight="1" x14ac:dyDescent="0.2">
      <c r="AM148" s="136"/>
    </row>
    <row r="149" spans="39:39" ht="12.75" customHeight="1" x14ac:dyDescent="0.2">
      <c r="AM149" s="136"/>
    </row>
    <row r="150" spans="39:39" ht="12.75" customHeight="1" x14ac:dyDescent="0.2">
      <c r="AM150" s="136"/>
    </row>
    <row r="151" spans="39:39" ht="12.75" customHeight="1" x14ac:dyDescent="0.2">
      <c r="AM151" s="136"/>
    </row>
    <row r="152" spans="39:39" ht="12.75" customHeight="1" x14ac:dyDescent="0.2">
      <c r="AM152" s="136"/>
    </row>
    <row r="153" spans="39:39" ht="12.75" customHeight="1" x14ac:dyDescent="0.2">
      <c r="AM153" s="136"/>
    </row>
    <row r="154" spans="39:39" ht="12.75" customHeight="1" x14ac:dyDescent="0.2">
      <c r="AM154" s="136"/>
    </row>
    <row r="155" spans="39:39" ht="12.75" customHeight="1" x14ac:dyDescent="0.2">
      <c r="AM155" s="136"/>
    </row>
    <row r="156" spans="39:39" ht="12.75" customHeight="1" x14ac:dyDescent="0.2">
      <c r="AM156" s="136"/>
    </row>
    <row r="157" spans="39:39" ht="12.75" customHeight="1" x14ac:dyDescent="0.2">
      <c r="AM157" s="136"/>
    </row>
    <row r="158" spans="39:39" ht="12.75" customHeight="1" x14ac:dyDescent="0.2">
      <c r="AM158" s="136"/>
    </row>
    <row r="159" spans="39:39" ht="12.75" customHeight="1" x14ac:dyDescent="0.2">
      <c r="AM159" s="136"/>
    </row>
    <row r="160" spans="39:39" ht="12.75" customHeight="1" x14ac:dyDescent="0.2">
      <c r="AM160" s="73"/>
    </row>
    <row r="161" spans="39:40" ht="12.75" customHeight="1" x14ac:dyDescent="0.2">
      <c r="AM161" s="73"/>
    </row>
    <row r="162" spans="39:40" ht="12.75" customHeight="1" x14ac:dyDescent="0.2">
      <c r="AM162" s="73"/>
    </row>
    <row r="163" spans="39:40" ht="12.75" customHeight="1" x14ac:dyDescent="0.2">
      <c r="AM163" s="73"/>
    </row>
    <row r="164" spans="39:40" ht="12.75" customHeight="1" x14ac:dyDescent="0.2">
      <c r="AM164" s="136"/>
    </row>
    <row r="165" spans="39:40" ht="12.75" customHeight="1" x14ac:dyDescent="0.2">
      <c r="AM165" s="136"/>
    </row>
    <row r="166" spans="39:40" ht="12.75" customHeight="1" x14ac:dyDescent="0.2">
      <c r="AM166" s="136"/>
    </row>
    <row r="167" spans="39:40" ht="12.75" customHeight="1" x14ac:dyDescent="0.2">
      <c r="AM167" s="136"/>
    </row>
    <row r="168" spans="39:40" ht="12.75" customHeight="1" x14ac:dyDescent="0.2">
      <c r="AM168" s="136"/>
    </row>
    <row r="169" spans="39:40" ht="12.75" customHeight="1" x14ac:dyDescent="0.2">
      <c r="AM169" s="136"/>
    </row>
    <row r="170" spans="39:40" ht="12.75" customHeight="1" x14ac:dyDescent="0.2">
      <c r="AM170" s="136"/>
    </row>
    <row r="171" spans="39:40" ht="12.75" customHeight="1" x14ac:dyDescent="0.2">
      <c r="AM171" s="136"/>
    </row>
    <row r="172" spans="39:40" ht="12.75" customHeight="1" x14ac:dyDescent="0.2">
      <c r="AM172" s="73"/>
      <c r="AN172" s="126"/>
    </row>
    <row r="173" spans="39:40" ht="12.75" customHeight="1" x14ac:dyDescent="0.2">
      <c r="AM173" s="154"/>
    </row>
    <row r="174" spans="39:40" ht="12.75" customHeight="1" x14ac:dyDescent="0.2">
      <c r="AM174" s="73"/>
    </row>
    <row r="175" spans="39:40" ht="12.75" customHeight="1" x14ac:dyDescent="0.2">
      <c r="AM175" s="136"/>
      <c r="AN175" s="126"/>
    </row>
    <row r="176" spans="39:40" ht="12.75" customHeight="1" x14ac:dyDescent="0.2">
      <c r="AM176" s="320"/>
    </row>
    <row r="177" spans="39:39" ht="12.75" customHeight="1" x14ac:dyDescent="0.2">
      <c r="AM177" s="137"/>
    </row>
    <row r="178" spans="39:39" ht="12.75" customHeight="1" x14ac:dyDescent="0.2">
      <c r="AM178" s="137"/>
    </row>
  </sheetData>
  <customSheetViews>
    <customSheetView guid="{29F96217-A1F9-48F3-987C-57B98AE20367}" scale="85" fitToPage="1" hiddenRows="1" hiddenColumns="1" topLeftCell="B1">
      <pane xSplit="15" ySplit="6" topLeftCell="Q7" activePane="bottomRight" state="frozen"/>
      <selection pane="bottomRight" activeCell="J7" sqref="J7"/>
      <pageMargins left="0.25" right="0.25" top="1" bottom="0.5" header="0.5" footer="0.5"/>
      <printOptions horizontalCentered="1"/>
      <pageSetup scale="37" orientation="landscape" horizontalDpi="300" verticalDpi="300" r:id="rId1"/>
      <headerFooter alignWithMargins="0">
        <oddHeader>&amp;C&amp;"Helvetica,Bold"AIR EMISSIONS CALCULATIONS - 2011</oddHeader>
        <oddFooter>&amp;L&amp;"Arial Black,Bold"&amp;12BOEM &amp;"Arial,Regular"&amp;10 &amp;"Arial,Bold"FORM BOEM-xx&amp;"Arial,Regular" &amp;8(March 2011 - Supersedes all previous versions of form MMS-139 which may not be used).&amp;10          Page &amp;P of &amp;N</oddFooter>
      </headerFooter>
    </customSheetView>
    <customSheetView guid="{13305573-0FD9-4F34-BE46-7B54560EEC40}" scale="85" fitToPage="1" hiddenRows="1" hiddenColumns="1" topLeftCell="B1">
      <pane xSplit="15" ySplit="6" topLeftCell="Q7" activePane="bottomRight" state="frozen"/>
      <selection pane="bottomRight" activeCell="J7" sqref="J7"/>
      <pageMargins left="0.25" right="0.25" top="1" bottom="0.5" header="0.5" footer="0.5"/>
      <printOptions horizontalCentered="1"/>
      <pageSetup scale="37" orientation="landscape" horizontalDpi="300" verticalDpi="300" r:id="rId2"/>
      <headerFooter alignWithMargins="0">
        <oddHeader>&amp;C&amp;"Helvetica,Bold"AIR EMISSIONS CALCULATIONS - 2011</oddHeader>
        <oddFooter>&amp;L&amp;"Arial Black,Bold"&amp;12BOEM &amp;"Arial,Regular"&amp;10 &amp;"Arial,Bold"FORM BOEM-xx&amp;"Arial,Regular" &amp;8(March 2011 - Supersedes all previous versions of form MMS-139 which may not be used).&amp;10          Page &amp;P of &amp;N</oddFooter>
      </headerFooter>
    </customSheetView>
  </customSheetViews>
  <mergeCells count="32">
    <mergeCell ref="O4:P4"/>
    <mergeCell ref="AB2:AJ2"/>
    <mergeCell ref="Q4:AA4"/>
    <mergeCell ref="O3:P3"/>
    <mergeCell ref="H1:I1"/>
    <mergeCell ref="M1:N1"/>
    <mergeCell ref="M4:N4"/>
    <mergeCell ref="Y1:AA1"/>
    <mergeCell ref="Y2:AA2"/>
    <mergeCell ref="J4:J6"/>
    <mergeCell ref="O1:P1"/>
    <mergeCell ref="Q1:R1"/>
    <mergeCell ref="S1:V1"/>
    <mergeCell ref="S2:V2"/>
    <mergeCell ref="W2:X2"/>
    <mergeCell ref="H2:I2"/>
    <mergeCell ref="M2:N2"/>
    <mergeCell ref="O2:P2"/>
    <mergeCell ref="Q2:R2"/>
    <mergeCell ref="W1:X1"/>
    <mergeCell ref="FF4:FQ4"/>
    <mergeCell ref="CL4:CW4"/>
    <mergeCell ref="CX4:DI4"/>
    <mergeCell ref="DJ4:DU4"/>
    <mergeCell ref="DV4:EG4"/>
    <mergeCell ref="AB4:AL4"/>
    <mergeCell ref="BZ4:CK4"/>
    <mergeCell ref="EH4:ES4"/>
    <mergeCell ref="ET4:FE4"/>
    <mergeCell ref="AP4:BA4"/>
    <mergeCell ref="BN4:BY4"/>
    <mergeCell ref="BB4:BM4"/>
  </mergeCells>
  <conditionalFormatting sqref="P7">
    <cfRule type="cellIs" dxfId="529" priority="466" stopIfTrue="1" operator="lessThan">
      <formula>$O7</formula>
    </cfRule>
  </conditionalFormatting>
  <conditionalFormatting sqref="P8">
    <cfRule type="cellIs" dxfId="528" priority="465" stopIfTrue="1" operator="lessThan">
      <formula>$O8</formula>
    </cfRule>
  </conditionalFormatting>
  <conditionalFormatting sqref="P9">
    <cfRule type="cellIs" dxfId="527" priority="464" stopIfTrue="1" operator="lessThan">
      <formula>$O9</formula>
    </cfRule>
  </conditionalFormatting>
  <conditionalFormatting sqref="P10">
    <cfRule type="cellIs" dxfId="526" priority="463" stopIfTrue="1" operator="lessThan">
      <formula>$O10</formula>
    </cfRule>
  </conditionalFormatting>
  <conditionalFormatting sqref="P11">
    <cfRule type="cellIs" dxfId="525" priority="462" stopIfTrue="1" operator="lessThan">
      <formula>$O11</formula>
    </cfRule>
  </conditionalFormatting>
  <conditionalFormatting sqref="P12">
    <cfRule type="cellIs" dxfId="524" priority="461" stopIfTrue="1" operator="lessThan">
      <formula>$O12</formula>
    </cfRule>
  </conditionalFormatting>
  <conditionalFormatting sqref="P13">
    <cfRule type="cellIs" dxfId="523" priority="460" stopIfTrue="1" operator="lessThan">
      <formula>$O13</formula>
    </cfRule>
  </conditionalFormatting>
  <conditionalFormatting sqref="P14">
    <cfRule type="cellIs" dxfId="522" priority="459" stopIfTrue="1" operator="lessThan">
      <formula>$O14</formula>
    </cfRule>
  </conditionalFormatting>
  <conditionalFormatting sqref="P15">
    <cfRule type="cellIs" dxfId="521" priority="458" stopIfTrue="1" operator="lessThan">
      <formula>$O15</formula>
    </cfRule>
  </conditionalFormatting>
  <conditionalFormatting sqref="P16">
    <cfRule type="cellIs" dxfId="520" priority="457" stopIfTrue="1" operator="lessThan">
      <formula>$O16</formula>
    </cfRule>
  </conditionalFormatting>
  <conditionalFormatting sqref="P17">
    <cfRule type="cellIs" dxfId="519" priority="456" stopIfTrue="1" operator="lessThan">
      <formula>$O17</formula>
    </cfRule>
  </conditionalFormatting>
  <conditionalFormatting sqref="P18">
    <cfRule type="cellIs" dxfId="518" priority="455" stopIfTrue="1" operator="lessThan">
      <formula>$O18</formula>
    </cfRule>
  </conditionalFormatting>
  <conditionalFormatting sqref="P19">
    <cfRule type="cellIs" dxfId="517" priority="454" stopIfTrue="1" operator="lessThan">
      <formula>$O19</formula>
    </cfRule>
  </conditionalFormatting>
  <conditionalFormatting sqref="P20">
    <cfRule type="cellIs" dxfId="516" priority="453" stopIfTrue="1" operator="lessThan">
      <formula>$O20</formula>
    </cfRule>
  </conditionalFormatting>
  <conditionalFormatting sqref="P21">
    <cfRule type="cellIs" dxfId="515" priority="452" stopIfTrue="1" operator="lessThan">
      <formula>$O21</formula>
    </cfRule>
  </conditionalFormatting>
  <conditionalFormatting sqref="P22">
    <cfRule type="cellIs" dxfId="514" priority="451" stopIfTrue="1" operator="lessThan">
      <formula>$O22</formula>
    </cfRule>
  </conditionalFormatting>
  <conditionalFormatting sqref="P23">
    <cfRule type="cellIs" dxfId="513" priority="450" stopIfTrue="1" operator="lessThan">
      <formula>$O23</formula>
    </cfRule>
  </conditionalFormatting>
  <conditionalFormatting sqref="P24">
    <cfRule type="cellIs" dxfId="512" priority="449" stopIfTrue="1" operator="lessThan">
      <formula>$O24</formula>
    </cfRule>
  </conditionalFormatting>
  <conditionalFormatting sqref="P25">
    <cfRule type="cellIs" dxfId="511" priority="448" stopIfTrue="1" operator="lessThan">
      <formula>$O25</formula>
    </cfRule>
  </conditionalFormatting>
  <conditionalFormatting sqref="P26">
    <cfRule type="cellIs" dxfId="510" priority="447" stopIfTrue="1" operator="lessThan">
      <formula>$O26</formula>
    </cfRule>
  </conditionalFormatting>
  <conditionalFormatting sqref="P27">
    <cfRule type="cellIs" dxfId="509" priority="446" stopIfTrue="1" operator="lessThan">
      <formula>$O27</formula>
    </cfRule>
  </conditionalFormatting>
  <conditionalFormatting sqref="P28">
    <cfRule type="cellIs" dxfId="508" priority="445" stopIfTrue="1" operator="lessThan">
      <formula>$O28</formula>
    </cfRule>
  </conditionalFormatting>
  <conditionalFormatting sqref="P29">
    <cfRule type="cellIs" dxfId="507" priority="444" stopIfTrue="1" operator="lessThan">
      <formula>$O29</formula>
    </cfRule>
  </conditionalFormatting>
  <conditionalFormatting sqref="P30">
    <cfRule type="cellIs" dxfId="506" priority="443" stopIfTrue="1" operator="lessThan">
      <formula>$O30</formula>
    </cfRule>
  </conditionalFormatting>
  <conditionalFormatting sqref="P32">
    <cfRule type="cellIs" dxfId="505" priority="430" stopIfTrue="1" operator="lessThan">
      <formula>$O32</formula>
    </cfRule>
  </conditionalFormatting>
  <conditionalFormatting sqref="P33">
    <cfRule type="cellIs" dxfId="504" priority="429" stopIfTrue="1" operator="lessThan">
      <formula>$O33</formula>
    </cfRule>
  </conditionalFormatting>
  <conditionalFormatting sqref="P34">
    <cfRule type="cellIs" dxfId="503" priority="428" stopIfTrue="1" operator="lessThan">
      <formula>$O34</formula>
    </cfRule>
  </conditionalFormatting>
  <conditionalFormatting sqref="P35">
    <cfRule type="cellIs" dxfId="502" priority="427" stopIfTrue="1" operator="lessThan">
      <formula>$O35</formula>
    </cfRule>
  </conditionalFormatting>
  <conditionalFormatting sqref="P36">
    <cfRule type="cellIs" dxfId="501" priority="426" stopIfTrue="1" operator="lessThan">
      <formula>$O36</formula>
    </cfRule>
  </conditionalFormatting>
  <conditionalFormatting sqref="P37">
    <cfRule type="cellIs" dxfId="500" priority="425" stopIfTrue="1" operator="lessThan">
      <formula>$O37</formula>
    </cfRule>
  </conditionalFormatting>
  <conditionalFormatting sqref="P38">
    <cfRule type="cellIs" dxfId="499" priority="424" stopIfTrue="1" operator="lessThan">
      <formula>$O38</formula>
    </cfRule>
  </conditionalFormatting>
  <conditionalFormatting sqref="P39">
    <cfRule type="cellIs" dxfId="498" priority="423" stopIfTrue="1" operator="lessThan">
      <formula>$O39</formula>
    </cfRule>
  </conditionalFormatting>
  <conditionalFormatting sqref="P40">
    <cfRule type="cellIs" dxfId="497" priority="422" stopIfTrue="1" operator="lessThan">
      <formula>$O40</formula>
    </cfRule>
  </conditionalFormatting>
  <conditionalFormatting sqref="P41">
    <cfRule type="cellIs" dxfId="496" priority="421" stopIfTrue="1" operator="lessThan">
      <formula>$O41</formula>
    </cfRule>
  </conditionalFormatting>
  <conditionalFormatting sqref="P42">
    <cfRule type="cellIs" dxfId="495" priority="420" stopIfTrue="1" operator="lessThan">
      <formula>$O42</formula>
    </cfRule>
  </conditionalFormatting>
  <conditionalFormatting sqref="P43">
    <cfRule type="cellIs" dxfId="494" priority="419" stopIfTrue="1" operator="lessThan">
      <formula>$O43</formula>
    </cfRule>
  </conditionalFormatting>
  <conditionalFormatting sqref="P45">
    <cfRule type="cellIs" dxfId="493" priority="318" stopIfTrue="1" operator="lessThan">
      <formula>$O45</formula>
    </cfRule>
  </conditionalFormatting>
  <conditionalFormatting sqref="P46">
    <cfRule type="cellIs" dxfId="492" priority="317" stopIfTrue="1" operator="lessThan">
      <formula>$O46</formula>
    </cfRule>
  </conditionalFormatting>
  <conditionalFormatting sqref="P48">
    <cfRule type="cellIs" dxfId="491" priority="316" stopIfTrue="1" operator="lessThan">
      <formula>$O48</formula>
    </cfRule>
  </conditionalFormatting>
  <conditionalFormatting sqref="P49">
    <cfRule type="cellIs" dxfId="490" priority="315" stopIfTrue="1" operator="lessThan">
      <formula>$O49</formula>
    </cfRule>
  </conditionalFormatting>
  <conditionalFormatting sqref="P50">
    <cfRule type="cellIs" dxfId="489" priority="314" stopIfTrue="1" operator="lessThan">
      <formula>$O50</formula>
    </cfRule>
  </conditionalFormatting>
  <conditionalFormatting sqref="P51">
    <cfRule type="cellIs" dxfId="488" priority="313" stopIfTrue="1" operator="lessThan">
      <formula>$O51</formula>
    </cfRule>
  </conditionalFormatting>
  <conditionalFormatting sqref="P52">
    <cfRule type="cellIs" dxfId="487" priority="312" stopIfTrue="1" operator="lessThan">
      <formula>$O52</formula>
    </cfRule>
  </conditionalFormatting>
  <conditionalFormatting sqref="P53">
    <cfRule type="cellIs" dxfId="486" priority="311" stopIfTrue="1" operator="lessThan">
      <formula>$O53</formula>
    </cfRule>
  </conditionalFormatting>
  <conditionalFormatting sqref="P54">
    <cfRule type="cellIs" dxfId="485" priority="310" stopIfTrue="1" operator="lessThan">
      <formula>$O54</formula>
    </cfRule>
  </conditionalFormatting>
  <conditionalFormatting sqref="P55">
    <cfRule type="cellIs" dxfId="484" priority="309" stopIfTrue="1" operator="lessThan">
      <formula>$O55</formula>
    </cfRule>
  </conditionalFormatting>
  <conditionalFormatting sqref="P56">
    <cfRule type="cellIs" dxfId="483" priority="308" stopIfTrue="1" operator="lessThan">
      <formula>$O56</formula>
    </cfRule>
  </conditionalFormatting>
  <conditionalFormatting sqref="P57">
    <cfRule type="cellIs" dxfId="482" priority="307" stopIfTrue="1" operator="lessThan">
      <formula>$O57</formula>
    </cfRule>
  </conditionalFormatting>
  <conditionalFormatting sqref="P58">
    <cfRule type="cellIs" dxfId="481" priority="306" stopIfTrue="1" operator="lessThan">
      <formula>$O58</formula>
    </cfRule>
  </conditionalFormatting>
  <conditionalFormatting sqref="P59">
    <cfRule type="cellIs" dxfId="480" priority="305" stopIfTrue="1" operator="lessThan">
      <formula>$O59</formula>
    </cfRule>
  </conditionalFormatting>
  <conditionalFormatting sqref="P32">
    <cfRule type="cellIs" dxfId="479" priority="291" stopIfTrue="1" operator="lessThan">
      <formula>$O32</formula>
    </cfRule>
  </conditionalFormatting>
  <conditionalFormatting sqref="P33">
    <cfRule type="cellIs" dxfId="478" priority="290" stopIfTrue="1" operator="lessThan">
      <formula>$O33</formula>
    </cfRule>
  </conditionalFormatting>
  <conditionalFormatting sqref="P34">
    <cfRule type="cellIs" dxfId="477" priority="289" stopIfTrue="1" operator="lessThan">
      <formula>$O34</formula>
    </cfRule>
  </conditionalFormatting>
  <conditionalFormatting sqref="P35">
    <cfRule type="cellIs" dxfId="476" priority="288" stopIfTrue="1" operator="lessThan">
      <formula>$O35</formula>
    </cfRule>
  </conditionalFormatting>
  <conditionalFormatting sqref="P36">
    <cfRule type="cellIs" dxfId="475" priority="287" stopIfTrue="1" operator="lessThan">
      <formula>$O36</formula>
    </cfRule>
  </conditionalFormatting>
  <conditionalFormatting sqref="P37">
    <cfRule type="cellIs" dxfId="474" priority="286" stopIfTrue="1" operator="lessThan">
      <formula>$O37</formula>
    </cfRule>
  </conditionalFormatting>
  <conditionalFormatting sqref="P38">
    <cfRule type="cellIs" dxfId="473" priority="285" stopIfTrue="1" operator="lessThan">
      <formula>$O38</formula>
    </cfRule>
  </conditionalFormatting>
  <conditionalFormatting sqref="P39">
    <cfRule type="cellIs" dxfId="472" priority="284" stopIfTrue="1" operator="lessThan">
      <formula>$O39</formula>
    </cfRule>
  </conditionalFormatting>
  <conditionalFormatting sqref="P40">
    <cfRule type="cellIs" dxfId="471" priority="283" stopIfTrue="1" operator="lessThan">
      <formula>$O40</formula>
    </cfRule>
  </conditionalFormatting>
  <conditionalFormatting sqref="P41">
    <cfRule type="cellIs" dxfId="470" priority="282" stopIfTrue="1" operator="lessThan">
      <formula>$O41</formula>
    </cfRule>
  </conditionalFormatting>
  <conditionalFormatting sqref="P42">
    <cfRule type="cellIs" dxfId="469" priority="281" stopIfTrue="1" operator="lessThan">
      <formula>$O42</formula>
    </cfRule>
  </conditionalFormatting>
  <conditionalFormatting sqref="P43">
    <cfRule type="cellIs" dxfId="468" priority="280" stopIfTrue="1" operator="lessThan">
      <formula>$O43</formula>
    </cfRule>
  </conditionalFormatting>
  <conditionalFormatting sqref="P48">
    <cfRule type="cellIs" dxfId="467" priority="177" stopIfTrue="1" operator="lessThan">
      <formula>$O48</formula>
    </cfRule>
  </conditionalFormatting>
  <conditionalFormatting sqref="P49">
    <cfRule type="cellIs" dxfId="466" priority="176" stopIfTrue="1" operator="lessThan">
      <formula>$O49</formula>
    </cfRule>
  </conditionalFormatting>
  <conditionalFormatting sqref="P50">
    <cfRule type="cellIs" dxfId="465" priority="175" stopIfTrue="1" operator="lessThan">
      <formula>$O50</formula>
    </cfRule>
  </conditionalFormatting>
  <conditionalFormatting sqref="P51">
    <cfRule type="cellIs" dxfId="464" priority="174" stopIfTrue="1" operator="lessThan">
      <formula>$O51</formula>
    </cfRule>
  </conditionalFormatting>
  <conditionalFormatting sqref="P52">
    <cfRule type="cellIs" dxfId="463" priority="173" stopIfTrue="1" operator="lessThan">
      <formula>$O52</formula>
    </cfRule>
  </conditionalFormatting>
  <conditionalFormatting sqref="P53">
    <cfRule type="cellIs" dxfId="462" priority="172" stopIfTrue="1" operator="lessThan">
      <formula>$O53</formula>
    </cfRule>
  </conditionalFormatting>
  <conditionalFormatting sqref="P54">
    <cfRule type="cellIs" dxfId="461" priority="171" stopIfTrue="1" operator="lessThan">
      <formula>$O54</formula>
    </cfRule>
  </conditionalFormatting>
  <conditionalFormatting sqref="P55">
    <cfRule type="cellIs" dxfId="460" priority="170" stopIfTrue="1" operator="lessThan">
      <formula>$O55</formula>
    </cfRule>
  </conditionalFormatting>
  <conditionalFormatting sqref="P56">
    <cfRule type="cellIs" dxfId="459" priority="169" stopIfTrue="1" operator="lessThan">
      <formula>$O56</formula>
    </cfRule>
  </conditionalFormatting>
  <conditionalFormatting sqref="P57">
    <cfRule type="cellIs" dxfId="458" priority="168" stopIfTrue="1" operator="lessThan">
      <formula>$O57</formula>
    </cfRule>
  </conditionalFormatting>
  <conditionalFormatting sqref="P58">
    <cfRule type="cellIs" dxfId="457" priority="167" stopIfTrue="1" operator="lessThan">
      <formula>$O58</formula>
    </cfRule>
  </conditionalFormatting>
  <conditionalFormatting sqref="P59">
    <cfRule type="cellIs" dxfId="456" priority="166" stopIfTrue="1" operator="lessThan">
      <formula>$O59</formula>
    </cfRule>
  </conditionalFormatting>
  <conditionalFormatting sqref="P45">
    <cfRule type="cellIs" dxfId="455" priority="159" stopIfTrue="1" operator="lessThan">
      <formula>$O45</formula>
    </cfRule>
  </conditionalFormatting>
  <conditionalFormatting sqref="P32">
    <cfRule type="cellIs" dxfId="454" priority="145" stopIfTrue="1" operator="lessThan">
      <formula>$O32</formula>
    </cfRule>
  </conditionalFormatting>
  <conditionalFormatting sqref="P33">
    <cfRule type="cellIs" dxfId="453" priority="144" stopIfTrue="1" operator="lessThan">
      <formula>$O33</formula>
    </cfRule>
  </conditionalFormatting>
  <conditionalFormatting sqref="P34">
    <cfRule type="cellIs" dxfId="452" priority="143" stopIfTrue="1" operator="lessThan">
      <formula>$O34</formula>
    </cfRule>
  </conditionalFormatting>
  <conditionalFormatting sqref="P35">
    <cfRule type="cellIs" dxfId="451" priority="142" stopIfTrue="1" operator="lessThan">
      <formula>$O35</formula>
    </cfRule>
  </conditionalFormatting>
  <conditionalFormatting sqref="P36">
    <cfRule type="cellIs" dxfId="450" priority="141" stopIfTrue="1" operator="lessThan">
      <formula>$O36</formula>
    </cfRule>
  </conditionalFormatting>
  <conditionalFormatting sqref="P37">
    <cfRule type="cellIs" dxfId="449" priority="140" stopIfTrue="1" operator="lessThan">
      <formula>$O37</formula>
    </cfRule>
  </conditionalFormatting>
  <conditionalFormatting sqref="P38">
    <cfRule type="cellIs" dxfId="448" priority="139" stopIfTrue="1" operator="lessThan">
      <formula>$O38</formula>
    </cfRule>
  </conditionalFormatting>
  <conditionalFormatting sqref="P39">
    <cfRule type="cellIs" dxfId="447" priority="138" stopIfTrue="1" operator="lessThan">
      <formula>$O39</formula>
    </cfRule>
  </conditionalFormatting>
  <conditionalFormatting sqref="P40">
    <cfRule type="cellIs" dxfId="446" priority="137" stopIfTrue="1" operator="lessThan">
      <formula>$O40</formula>
    </cfRule>
  </conditionalFormatting>
  <conditionalFormatting sqref="P41">
    <cfRule type="cellIs" dxfId="445" priority="136" stopIfTrue="1" operator="lessThan">
      <formula>$O41</formula>
    </cfRule>
  </conditionalFormatting>
  <conditionalFormatting sqref="P42">
    <cfRule type="cellIs" dxfId="444" priority="135" stopIfTrue="1" operator="lessThan">
      <formula>$O42</formula>
    </cfRule>
  </conditionalFormatting>
  <conditionalFormatting sqref="P43">
    <cfRule type="cellIs" dxfId="443" priority="134" stopIfTrue="1" operator="lessThan">
      <formula>$O43</formula>
    </cfRule>
  </conditionalFormatting>
  <conditionalFormatting sqref="Q7:AL59">
    <cfRule type="containsText" dxfId="442" priority="8" stopIfTrue="1" operator="containsText" text="ENTER">
      <formula>NOT(ISERROR(SEARCH("ENTER",Q7)))</formula>
    </cfRule>
  </conditionalFormatting>
  <dataValidations count="12">
    <dataValidation allowBlank="1" showInputMessage="1" showErrorMessage="1" promptTitle="Vessel Load" prompt="Enter vessel engine load (1 - 100). If no value entered, 100 is assumed for auxillary engines and 82 for main engines." sqref="G13:G30 G32:G43"/>
    <dataValidation allowBlank="1" showInputMessage="1" showErrorMessage="1" promptTitle="Vessel Activity" prompt="Enter Vessel activity (i.e., engine max kW rating) for vessels not using default values. " sqref="H13:H30 H32:H43"/>
    <dataValidation type="list" allowBlank="1" showInputMessage="1" showErrorMessage="1" errorTitle="Invalid Equipment Type" error="Please select a valid equipment type from the list." prompt="Select Equipment Type" sqref="D12">
      <formula1>List_Equip_HBB</formula1>
    </dataValidation>
    <dataValidation type="list" allowBlank="1" showInputMessage="1" showErrorMessage="1" errorTitle="Invalid Equipment Type" error="Please select a valid equipment type from the list." prompt="Select Equipment Type" sqref="E13 D7:D11">
      <formula1>List_Equip_Recip</formula1>
    </dataValidation>
    <dataValidation type="list" allowBlank="1" showInputMessage="1" showErrorMessage="1" errorTitle="Invalid Category" error="Please select a valid category from the list." prompt="Select Activity Units" sqref="I7:I11">
      <formula1>List_Units_Recip</formula1>
    </dataValidation>
    <dataValidation type="list" allowBlank="1" showInputMessage="1" showErrorMessage="1" errorTitle="Invalid Category" error="Please select a valid category from the list." prompt="Select Category" sqref="F32:F43 F13:F30">
      <formula1>List_Category</formula1>
    </dataValidation>
    <dataValidation type="list" allowBlank="1" showInputMessage="1" showErrorMessage="1" errorTitle="Invalid Equipment Type" error="Please select a valid equipment type from the list." prompt="Select Equipment Type" sqref="D32:D43 D48:D59 D13:D30">
      <formula1>List_EquipmentType</formula1>
    </dataValidation>
    <dataValidation type="date" allowBlank="1" showInputMessage="1" showErrorMessage="1" error="Date is not within range." prompt="Enter estimated end date for the year m/d/yy." sqref="P61:P63">
      <formula1>$AN$2</formula1>
      <formula2>$AO$2</formula2>
    </dataValidation>
    <dataValidation type="list" allowBlank="1" showInputMessage="1" showErrorMessage="1" errorTitle="Invalid Engine Type" error="Please select a valid engine type from the list." prompt="Select Engine Type" sqref="E48:F59 E32:E43 E14:E30">
      <formula1>List_EngineType</formula1>
    </dataValidation>
    <dataValidation type="date" allowBlank="1" showInputMessage="1" showErrorMessage="1" error="Date is not within range." prompt="Enter estimated end date for the year mm/dd/yy." sqref="P47 P44 P31">
      <formula1>$AN$2</formula1>
      <formula2>$AO$2</formula2>
    </dataValidation>
    <dataValidation type="date" allowBlank="1" showInputMessage="1" showErrorMessage="1" error="Data is not within the emissions year. Please check the date is in the year indicated inthe column heading, and the start year is populated on the title page." prompt="Enter the estimated start date as: mm/dd/yy." sqref="O7:O30 O32:O43 O45:O46 O48:O59">
      <formula1>AN$2</formula1>
      <formula2>AO$2</formula2>
    </dataValidation>
    <dataValidation type="date" allowBlank="1" showInputMessage="1" showErrorMessage="1" error="Data is not within the emissions year. Please check the date is in the year indicated inthe column heading, and the start year is populated on the title page." prompt="Enter estimated end date for the year as: mm/dd/yy." sqref="P48:P59 P7:P30 P45:P46 P32:P43">
      <formula1>$AN$2</formula1>
      <formula2>$AO$2</formula2>
    </dataValidation>
  </dataValidations>
  <printOptions horizontalCentered="1"/>
  <pageMargins left="0.25" right="0.25" top="1" bottom="0.5" header="0.5" footer="0.5"/>
  <pageSetup scale="37" orientation="landscape" horizontalDpi="300" verticalDpi="300" r:id="rId3"/>
  <headerFooter alignWithMargins="0">
    <oddHeader>&amp;C&amp;"Helvetica,Bold"AIR EMISSIONS CALCULATIONS - 2011</oddHeader>
    <oddFooter>&amp;L&amp;"Arial Black,Bold"&amp;12BOEM &amp;"Arial,Regular"&amp;10 &amp;"Arial,Bold"FORM BOEM-xx&amp;"Arial,Regular" &amp;8(March 2011 - Supersedes all previous versions of form MMS-139 which may not be used).&amp;10          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FQ178"/>
  <sheetViews>
    <sheetView topLeftCell="B1" zoomScale="85" zoomScaleNormal="85" workbookViewId="0">
      <pane xSplit="15" ySplit="6" topLeftCell="AG7" activePane="bottomRight" state="frozen"/>
      <selection activeCell="B1" sqref="B1"/>
      <selection pane="topRight" activeCell="Q1" sqref="Q1"/>
      <selection pane="bottomLeft" activeCell="B7" sqref="B7"/>
      <selection pane="bottomRight" activeCell="J4" sqref="J4:J6"/>
    </sheetView>
  </sheetViews>
  <sheetFormatPr defaultRowHeight="12.75" customHeight="1" x14ac:dyDescent="0.2"/>
  <cols>
    <col min="1" max="1" width="39.140625" style="1" hidden="1" customWidth="1"/>
    <col min="2" max="2" width="25.5703125" style="2" bestFit="1" customWidth="1"/>
    <col min="3" max="3" width="32.5703125" style="2" bestFit="1" customWidth="1"/>
    <col min="4" max="4" width="24.7109375" style="2" bestFit="1" customWidth="1"/>
    <col min="5" max="5" width="25.28515625" style="2" bestFit="1" customWidth="1"/>
    <col min="6" max="6" width="9.5703125" style="2" bestFit="1" customWidth="1"/>
    <col min="7" max="7" width="5.7109375" style="3" bestFit="1" customWidth="1"/>
    <col min="8" max="8" width="12.5703125" style="3" bestFit="1" customWidth="1"/>
    <col min="9" max="9" width="9" style="3" bestFit="1" customWidth="1"/>
    <col min="10" max="10" width="15.42578125" style="3" customWidth="1"/>
    <col min="11" max="12" width="9.140625" style="3" hidden="1" customWidth="1"/>
    <col min="13" max="13" width="9.140625" style="3" bestFit="1" customWidth="1"/>
    <col min="14" max="14" width="6" style="3" bestFit="1" customWidth="1"/>
    <col min="15" max="15" width="12.140625" style="4" bestFit="1" customWidth="1"/>
    <col min="16" max="16" width="10.85546875" style="4" bestFit="1" customWidth="1"/>
    <col min="17" max="17" width="15" style="3" bestFit="1" customWidth="1"/>
    <col min="18" max="18" width="15" style="5" bestFit="1" customWidth="1"/>
    <col min="19" max="28" width="15" style="6" bestFit="1" customWidth="1"/>
    <col min="29" max="35" width="15" style="7" bestFit="1" customWidth="1"/>
    <col min="36" max="38" width="15" style="177" bestFit="1" customWidth="1"/>
    <col min="39" max="39" width="3.140625" style="190" bestFit="1" customWidth="1"/>
    <col min="40" max="40" width="8.140625" style="74" hidden="1" customWidth="1"/>
    <col min="41" max="41" width="10.28515625" style="74" hidden="1" customWidth="1"/>
    <col min="42" max="113" width="5.140625" style="178" hidden="1" customWidth="1"/>
    <col min="114" max="173" width="5.140625" style="309" hidden="1" customWidth="1"/>
    <col min="174" max="16384" width="9.140625" style="74"/>
  </cols>
  <sheetData>
    <row r="1" spans="1:173" ht="12.75" customHeight="1" thickBot="1" x14ac:dyDescent="0.25">
      <c r="B1" s="173" t="s">
        <v>3</v>
      </c>
      <c r="C1" s="173" t="s">
        <v>4</v>
      </c>
      <c r="D1" s="230"/>
      <c r="E1" s="230"/>
      <c r="F1" s="230"/>
      <c r="G1" s="230"/>
      <c r="H1" s="548" t="s">
        <v>5</v>
      </c>
      <c r="I1" s="549"/>
      <c r="J1" s="451"/>
      <c r="K1" s="451"/>
      <c r="L1" s="451"/>
      <c r="M1" s="548" t="s">
        <v>6</v>
      </c>
      <c r="N1" s="549"/>
      <c r="O1" s="550" t="s">
        <v>7</v>
      </c>
      <c r="P1" s="551"/>
      <c r="Q1" s="548" t="s">
        <v>8</v>
      </c>
      <c r="R1" s="549"/>
      <c r="S1" s="539" t="s">
        <v>236</v>
      </c>
      <c r="T1" s="540"/>
      <c r="U1" s="540"/>
      <c r="V1" s="541"/>
      <c r="W1" s="539" t="s">
        <v>30</v>
      </c>
      <c r="X1" s="541"/>
      <c r="Y1" s="539" t="s">
        <v>238</v>
      </c>
      <c r="Z1" s="540"/>
      <c r="AA1" s="541"/>
      <c r="AB1" s="174" t="s">
        <v>11</v>
      </c>
      <c r="AC1" s="175"/>
      <c r="AD1" s="175"/>
      <c r="AE1" s="175"/>
      <c r="AF1" s="175"/>
      <c r="AG1" s="175"/>
      <c r="AH1" s="175"/>
      <c r="AI1" s="175"/>
      <c r="AJ1" s="175"/>
      <c r="AK1" s="175"/>
      <c r="AL1" s="176"/>
      <c r="AM1" s="308"/>
      <c r="AN1" s="309"/>
      <c r="AO1" s="309"/>
    </row>
    <row r="2" spans="1:173" ht="12.75" customHeight="1" thickBot="1" x14ac:dyDescent="0.25">
      <c r="B2" s="179">
        <f>TITLE!$C$1</f>
        <v>0</v>
      </c>
      <c r="C2" s="179">
        <f>TITLE!$C$2</f>
        <v>0</v>
      </c>
      <c r="D2" s="225"/>
      <c r="E2" s="225"/>
      <c r="F2" s="225"/>
      <c r="G2" s="249"/>
      <c r="H2" s="546">
        <f>TITLE!$C$3</f>
        <v>0</v>
      </c>
      <c r="I2" s="547"/>
      <c r="J2" s="411"/>
      <c r="K2" s="411"/>
      <c r="L2" s="411"/>
      <c r="M2" s="546">
        <f>TITLE!$C$4</f>
        <v>0</v>
      </c>
      <c r="N2" s="547"/>
      <c r="O2" s="546">
        <f>TITLE!$C$5</f>
        <v>0</v>
      </c>
      <c r="P2" s="547"/>
      <c r="Q2" s="546">
        <f>TITLE!$C$6</f>
        <v>0</v>
      </c>
      <c r="R2" s="547"/>
      <c r="S2" s="546">
        <f>TITLE!$C$10</f>
        <v>0</v>
      </c>
      <c r="T2" s="542"/>
      <c r="U2" s="542"/>
      <c r="V2" s="547"/>
      <c r="W2" s="546">
        <f>TITLE!$C$11</f>
        <v>0</v>
      </c>
      <c r="X2" s="547"/>
      <c r="Y2" s="543">
        <f>TITLE!C12</f>
        <v>0</v>
      </c>
      <c r="Z2" s="544"/>
      <c r="AA2" s="545"/>
      <c r="AB2" s="542">
        <f>TITLE!$C$13</f>
        <v>0</v>
      </c>
      <c r="AC2" s="542"/>
      <c r="AD2" s="542"/>
      <c r="AE2" s="542"/>
      <c r="AF2" s="542"/>
      <c r="AG2" s="542"/>
      <c r="AH2" s="542"/>
      <c r="AI2" s="542"/>
      <c r="AJ2" s="542"/>
      <c r="AK2" s="383"/>
      <c r="AL2" s="384"/>
      <c r="AM2" s="310"/>
      <c r="AN2" s="311">
        <f>DATE(C62, 1, 1)</f>
        <v>43831</v>
      </c>
      <c r="AO2" s="311">
        <f>AN2+365</f>
        <v>44196</v>
      </c>
    </row>
    <row r="3" spans="1:173" ht="12.75" customHeight="1" x14ac:dyDescent="0.2">
      <c r="B3" s="180"/>
      <c r="C3" s="180"/>
      <c r="D3" s="180"/>
      <c r="E3" s="180"/>
      <c r="F3" s="180"/>
      <c r="G3" s="5"/>
      <c r="H3" s="5"/>
      <c r="I3" s="5"/>
      <c r="J3" s="5"/>
      <c r="K3" s="5"/>
      <c r="L3" s="5"/>
      <c r="M3" s="180"/>
      <c r="N3" s="180"/>
      <c r="O3" s="564">
        <f>TITLE!A23</f>
        <v>2020</v>
      </c>
      <c r="P3" s="564"/>
      <c r="Q3" s="180"/>
      <c r="R3" s="180"/>
      <c r="S3" s="180"/>
      <c r="T3" s="180"/>
      <c r="U3" s="180"/>
      <c r="V3" s="181"/>
      <c r="W3" s="181"/>
      <c r="X3" s="181"/>
      <c r="Y3" s="181"/>
      <c r="Z3" s="181"/>
      <c r="AA3" s="180"/>
      <c r="AB3" s="180"/>
      <c r="AC3" s="58"/>
      <c r="AD3" s="58"/>
      <c r="AE3" s="58"/>
      <c r="AF3" s="58"/>
      <c r="AG3" s="58"/>
      <c r="AH3" s="58"/>
      <c r="AI3" s="58"/>
      <c r="AJ3" s="385"/>
      <c r="AK3" s="385"/>
      <c r="AL3" s="385"/>
      <c r="AM3" s="310"/>
      <c r="AN3" s="312"/>
      <c r="AO3" s="312"/>
    </row>
    <row r="4" spans="1:173" ht="23.25" customHeight="1" x14ac:dyDescent="0.2">
      <c r="B4" s="59"/>
      <c r="C4" s="59"/>
      <c r="D4" s="59"/>
      <c r="E4" s="59"/>
      <c r="F4" s="59"/>
      <c r="G4" s="59"/>
      <c r="H4" s="59"/>
      <c r="I4" s="59"/>
      <c r="J4" s="561" t="str">
        <f>IF(TITLE!C37="NO. OF PLATFORMS SERVICED","Enter NO. PLATFORMS",IF(TITLE!C37="SUBTRACT OTHER PLATFORM EMISSIONS","Enter Emissions to subtract (tpy)",IF(ISERROR(SEARCH("Distance",TITLE!C37,1)),"No Attribution", "Distance (mi)")))</f>
        <v>No Attribution</v>
      </c>
      <c r="K4" s="59"/>
      <c r="L4" s="59"/>
      <c r="M4" s="558" t="s">
        <v>32</v>
      </c>
      <c r="N4" s="559"/>
      <c r="O4" s="560" t="s">
        <v>231</v>
      </c>
      <c r="P4" s="559"/>
      <c r="Q4" s="552" t="s">
        <v>33</v>
      </c>
      <c r="R4" s="553"/>
      <c r="S4" s="553"/>
      <c r="T4" s="553"/>
      <c r="U4" s="553"/>
      <c r="V4" s="553"/>
      <c r="W4" s="553"/>
      <c r="X4" s="553"/>
      <c r="Y4" s="553"/>
      <c r="Z4" s="553"/>
      <c r="AA4" s="554"/>
      <c r="AB4" s="552" t="s">
        <v>114</v>
      </c>
      <c r="AC4" s="553"/>
      <c r="AD4" s="553"/>
      <c r="AE4" s="553"/>
      <c r="AF4" s="553"/>
      <c r="AG4" s="553"/>
      <c r="AH4" s="553"/>
      <c r="AI4" s="553"/>
      <c r="AJ4" s="553"/>
      <c r="AK4" s="553"/>
      <c r="AL4" s="555"/>
      <c r="AM4" s="313"/>
      <c r="AP4" s="556" t="s">
        <v>60</v>
      </c>
      <c r="AQ4" s="556"/>
      <c r="AR4" s="556"/>
      <c r="AS4" s="556"/>
      <c r="AT4" s="556"/>
      <c r="AU4" s="556"/>
      <c r="AV4" s="556"/>
      <c r="AW4" s="556"/>
      <c r="AX4" s="556"/>
      <c r="AY4" s="556"/>
      <c r="AZ4" s="556"/>
      <c r="BA4" s="556"/>
      <c r="BB4" s="556" t="s">
        <v>61</v>
      </c>
      <c r="BC4" s="556"/>
      <c r="BD4" s="556"/>
      <c r="BE4" s="556"/>
      <c r="BF4" s="556"/>
      <c r="BG4" s="556"/>
      <c r="BH4" s="556"/>
      <c r="BI4" s="556"/>
      <c r="BJ4" s="556"/>
      <c r="BK4" s="556"/>
      <c r="BL4" s="556"/>
      <c r="BM4" s="556"/>
      <c r="BN4" s="556" t="s">
        <v>111</v>
      </c>
      <c r="BO4" s="556"/>
      <c r="BP4" s="556"/>
      <c r="BQ4" s="556"/>
      <c r="BR4" s="556"/>
      <c r="BS4" s="556"/>
      <c r="BT4" s="556"/>
      <c r="BU4" s="556"/>
      <c r="BV4" s="556"/>
      <c r="BW4" s="556"/>
      <c r="BX4" s="556"/>
      <c r="BY4" s="556"/>
      <c r="BZ4" s="556" t="s">
        <v>112</v>
      </c>
      <c r="CA4" s="556"/>
      <c r="CB4" s="556"/>
      <c r="CC4" s="556"/>
      <c r="CD4" s="556"/>
      <c r="CE4" s="556"/>
      <c r="CF4" s="556"/>
      <c r="CG4" s="556"/>
      <c r="CH4" s="556"/>
      <c r="CI4" s="556"/>
      <c r="CJ4" s="556"/>
      <c r="CK4" s="556"/>
      <c r="CL4" s="563" t="s">
        <v>19</v>
      </c>
      <c r="CM4" s="563"/>
      <c r="CN4" s="563"/>
      <c r="CO4" s="563"/>
      <c r="CP4" s="563"/>
      <c r="CQ4" s="563"/>
      <c r="CR4" s="563"/>
      <c r="CS4" s="563"/>
      <c r="CT4" s="563"/>
      <c r="CU4" s="563"/>
      <c r="CV4" s="563"/>
      <c r="CW4" s="563"/>
      <c r="CX4" s="563" t="s">
        <v>20</v>
      </c>
      <c r="CY4" s="563"/>
      <c r="CZ4" s="563"/>
      <c r="DA4" s="563"/>
      <c r="DB4" s="563"/>
      <c r="DC4" s="563"/>
      <c r="DD4" s="563"/>
      <c r="DE4" s="563"/>
      <c r="DF4" s="563"/>
      <c r="DG4" s="563"/>
      <c r="DH4" s="563"/>
      <c r="DI4" s="563"/>
      <c r="DJ4" s="563" t="s">
        <v>217</v>
      </c>
      <c r="DK4" s="563"/>
      <c r="DL4" s="563"/>
      <c r="DM4" s="563"/>
      <c r="DN4" s="563"/>
      <c r="DO4" s="563"/>
      <c r="DP4" s="563"/>
      <c r="DQ4" s="563"/>
      <c r="DR4" s="563"/>
      <c r="DS4" s="563"/>
      <c r="DT4" s="563"/>
      <c r="DU4" s="563"/>
      <c r="DV4" s="563" t="s">
        <v>218</v>
      </c>
      <c r="DW4" s="563"/>
      <c r="DX4" s="563"/>
      <c r="DY4" s="563"/>
      <c r="DZ4" s="563"/>
      <c r="EA4" s="563"/>
      <c r="EB4" s="563"/>
      <c r="EC4" s="563"/>
      <c r="ED4" s="563"/>
      <c r="EE4" s="563"/>
      <c r="EF4" s="563"/>
      <c r="EG4" s="563"/>
      <c r="EH4" s="563" t="s">
        <v>220</v>
      </c>
      <c r="EI4" s="563"/>
      <c r="EJ4" s="563"/>
      <c r="EK4" s="563"/>
      <c r="EL4" s="563"/>
      <c r="EM4" s="563"/>
      <c r="EN4" s="563"/>
      <c r="EO4" s="563"/>
      <c r="EP4" s="563"/>
      <c r="EQ4" s="563"/>
      <c r="ER4" s="563"/>
      <c r="ES4" s="563"/>
      <c r="ET4" s="563" t="s">
        <v>221</v>
      </c>
      <c r="EU4" s="563"/>
      <c r="EV4" s="563"/>
      <c r="EW4" s="563"/>
      <c r="EX4" s="563"/>
      <c r="EY4" s="563"/>
      <c r="EZ4" s="563"/>
      <c r="FA4" s="563"/>
      <c r="FB4" s="563"/>
      <c r="FC4" s="563"/>
      <c r="FD4" s="563"/>
      <c r="FE4" s="563"/>
      <c r="FF4" s="563" t="s">
        <v>222</v>
      </c>
      <c r="FG4" s="563"/>
      <c r="FH4" s="563"/>
      <c r="FI4" s="563"/>
      <c r="FJ4" s="563"/>
      <c r="FK4" s="563"/>
      <c r="FL4" s="563"/>
      <c r="FM4" s="563"/>
      <c r="FN4" s="563"/>
      <c r="FO4" s="563"/>
      <c r="FP4" s="563"/>
      <c r="FQ4" s="563"/>
    </row>
    <row r="5" spans="1:173" ht="12.75" hidden="1" customHeight="1" x14ac:dyDescent="0.2">
      <c r="A5" s="1" t="s">
        <v>329</v>
      </c>
      <c r="B5" s="59"/>
      <c r="C5" s="59"/>
      <c r="D5" s="59"/>
      <c r="E5" s="59"/>
      <c r="F5" s="59"/>
      <c r="G5" s="59"/>
      <c r="H5" s="59"/>
      <c r="I5" s="59"/>
      <c r="J5" s="561"/>
      <c r="K5" s="59"/>
      <c r="L5" s="59"/>
      <c r="M5" s="276"/>
      <c r="N5" s="277"/>
      <c r="O5" s="278"/>
      <c r="P5" s="277"/>
      <c r="Q5" s="281">
        <v>4</v>
      </c>
      <c r="R5" s="282">
        <v>5</v>
      </c>
      <c r="S5" s="282">
        <v>6</v>
      </c>
      <c r="T5" s="282">
        <v>8</v>
      </c>
      <c r="U5" s="282">
        <v>9</v>
      </c>
      <c r="V5" s="282">
        <v>10</v>
      </c>
      <c r="W5" s="282">
        <v>11</v>
      </c>
      <c r="X5" s="282">
        <v>12</v>
      </c>
      <c r="Y5" s="282">
        <v>13</v>
      </c>
      <c r="Z5" s="282">
        <v>14</v>
      </c>
      <c r="AA5" s="283">
        <v>15</v>
      </c>
      <c r="AB5" s="281">
        <v>4</v>
      </c>
      <c r="AC5" s="282">
        <v>5</v>
      </c>
      <c r="AD5" s="282">
        <v>6</v>
      </c>
      <c r="AE5" s="282">
        <v>8</v>
      </c>
      <c r="AF5" s="282">
        <v>9</v>
      </c>
      <c r="AG5" s="282">
        <v>10</v>
      </c>
      <c r="AH5" s="282">
        <v>11</v>
      </c>
      <c r="AI5" s="282">
        <v>12</v>
      </c>
      <c r="AJ5" s="282">
        <v>13</v>
      </c>
      <c r="AK5" s="282">
        <v>14</v>
      </c>
      <c r="AL5" s="283">
        <v>15</v>
      </c>
      <c r="AM5" s="313"/>
      <c r="AP5" s="279"/>
      <c r="AQ5" s="279"/>
      <c r="AR5" s="279"/>
      <c r="AS5" s="279"/>
      <c r="AT5" s="279"/>
      <c r="AU5" s="279"/>
      <c r="AV5" s="279"/>
      <c r="AW5" s="279"/>
      <c r="AX5" s="279"/>
      <c r="AY5" s="279"/>
      <c r="AZ5" s="279"/>
      <c r="BA5" s="279"/>
      <c r="BB5" s="244"/>
      <c r="BC5" s="244"/>
      <c r="BD5" s="244"/>
      <c r="BE5" s="244"/>
      <c r="BF5" s="244"/>
      <c r="BG5" s="244"/>
      <c r="BH5" s="244"/>
      <c r="BI5" s="244"/>
      <c r="BJ5" s="244"/>
      <c r="BK5" s="244"/>
      <c r="BL5" s="244"/>
      <c r="BM5" s="244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80"/>
      <c r="CM5" s="280"/>
      <c r="CN5" s="280"/>
      <c r="CO5" s="280"/>
      <c r="CP5" s="280"/>
      <c r="CQ5" s="280"/>
      <c r="CR5" s="280"/>
      <c r="CS5" s="280"/>
      <c r="CT5" s="280"/>
      <c r="CU5" s="280"/>
      <c r="CV5" s="280"/>
      <c r="CW5" s="280"/>
      <c r="CX5" s="280"/>
      <c r="CY5" s="280"/>
      <c r="CZ5" s="280"/>
      <c r="DA5" s="280"/>
      <c r="DB5" s="280"/>
      <c r="DC5" s="280"/>
      <c r="DD5" s="280"/>
      <c r="DE5" s="280"/>
      <c r="DF5" s="280"/>
      <c r="DG5" s="280"/>
      <c r="DH5" s="280"/>
      <c r="DI5" s="280"/>
    </row>
    <row r="6" spans="1:173" ht="15" thickBot="1" x14ac:dyDescent="0.25">
      <c r="A6" s="1" t="s">
        <v>322</v>
      </c>
      <c r="B6" s="24" t="s">
        <v>31</v>
      </c>
      <c r="C6" s="24" t="s">
        <v>336</v>
      </c>
      <c r="D6" s="24" t="s">
        <v>317</v>
      </c>
      <c r="E6" s="24" t="s">
        <v>271</v>
      </c>
      <c r="F6" s="24" t="s">
        <v>187</v>
      </c>
      <c r="G6" s="24" t="s">
        <v>272</v>
      </c>
      <c r="H6" s="24" t="s">
        <v>200</v>
      </c>
      <c r="I6" s="24" t="s">
        <v>110</v>
      </c>
      <c r="J6" s="562"/>
      <c r="K6" s="453"/>
      <c r="L6" s="453"/>
      <c r="M6" s="24" t="s">
        <v>113</v>
      </c>
      <c r="N6" s="25" t="s">
        <v>36</v>
      </c>
      <c r="O6" s="142" t="s">
        <v>229</v>
      </c>
      <c r="P6" s="150" t="s">
        <v>230</v>
      </c>
      <c r="Q6" s="146" t="s">
        <v>60</v>
      </c>
      <c r="R6" s="23" t="s">
        <v>61</v>
      </c>
      <c r="S6" s="23" t="s">
        <v>111</v>
      </c>
      <c r="T6" s="23" t="s">
        <v>112</v>
      </c>
      <c r="U6" s="23" t="s">
        <v>19</v>
      </c>
      <c r="V6" s="23" t="s">
        <v>20</v>
      </c>
      <c r="W6" s="167" t="s">
        <v>217</v>
      </c>
      <c r="X6" s="167" t="s">
        <v>239</v>
      </c>
      <c r="Y6" s="23" t="s">
        <v>240</v>
      </c>
      <c r="Z6" s="23" t="s">
        <v>241</v>
      </c>
      <c r="AA6" s="23" t="s">
        <v>242</v>
      </c>
      <c r="AB6" s="166" t="s">
        <v>60</v>
      </c>
      <c r="AC6" s="26" t="s">
        <v>61</v>
      </c>
      <c r="AD6" s="23" t="s">
        <v>111</v>
      </c>
      <c r="AE6" s="23" t="s">
        <v>112</v>
      </c>
      <c r="AF6" s="23" t="s">
        <v>19</v>
      </c>
      <c r="AG6" s="23" t="s">
        <v>20</v>
      </c>
      <c r="AH6" s="167" t="s">
        <v>217</v>
      </c>
      <c r="AI6" s="167" t="s">
        <v>239</v>
      </c>
      <c r="AJ6" s="23" t="s">
        <v>240</v>
      </c>
      <c r="AK6" s="23" t="s">
        <v>241</v>
      </c>
      <c r="AL6" s="57" t="s">
        <v>242</v>
      </c>
      <c r="AM6" s="314"/>
      <c r="AP6" s="328">
        <v>1</v>
      </c>
      <c r="AQ6" s="328">
        <v>2</v>
      </c>
      <c r="AR6" s="328">
        <v>3</v>
      </c>
      <c r="AS6" s="328">
        <v>4</v>
      </c>
      <c r="AT6" s="328">
        <v>5</v>
      </c>
      <c r="AU6" s="328">
        <v>6</v>
      </c>
      <c r="AV6" s="328">
        <v>7</v>
      </c>
      <c r="AW6" s="328">
        <v>8</v>
      </c>
      <c r="AX6" s="328">
        <v>9</v>
      </c>
      <c r="AY6" s="328">
        <v>10</v>
      </c>
      <c r="AZ6" s="328">
        <v>11</v>
      </c>
      <c r="BA6" s="328">
        <v>12</v>
      </c>
      <c r="BB6" s="328">
        <v>1</v>
      </c>
      <c r="BC6" s="328">
        <v>2</v>
      </c>
      <c r="BD6" s="328">
        <v>3</v>
      </c>
      <c r="BE6" s="328">
        <v>4</v>
      </c>
      <c r="BF6" s="328">
        <v>5</v>
      </c>
      <c r="BG6" s="328">
        <v>6</v>
      </c>
      <c r="BH6" s="328">
        <v>7</v>
      </c>
      <c r="BI6" s="328">
        <v>8</v>
      </c>
      <c r="BJ6" s="328">
        <v>9</v>
      </c>
      <c r="BK6" s="328">
        <v>10</v>
      </c>
      <c r="BL6" s="328">
        <v>11</v>
      </c>
      <c r="BM6" s="328">
        <v>12</v>
      </c>
      <c r="BN6" s="328">
        <v>1</v>
      </c>
      <c r="BO6" s="328">
        <v>2</v>
      </c>
      <c r="BP6" s="328">
        <v>3</v>
      </c>
      <c r="BQ6" s="328">
        <v>4</v>
      </c>
      <c r="BR6" s="328">
        <v>5</v>
      </c>
      <c r="BS6" s="328">
        <v>6</v>
      </c>
      <c r="BT6" s="328">
        <v>7</v>
      </c>
      <c r="BU6" s="328">
        <v>8</v>
      </c>
      <c r="BV6" s="328">
        <v>9</v>
      </c>
      <c r="BW6" s="328">
        <v>10</v>
      </c>
      <c r="BX6" s="328">
        <v>11</v>
      </c>
      <c r="BY6" s="328">
        <v>12</v>
      </c>
      <c r="BZ6" s="328">
        <v>1</v>
      </c>
      <c r="CA6" s="328">
        <v>2</v>
      </c>
      <c r="CB6" s="328">
        <v>3</v>
      </c>
      <c r="CC6" s="328">
        <v>4</v>
      </c>
      <c r="CD6" s="328">
        <v>5</v>
      </c>
      <c r="CE6" s="328">
        <v>6</v>
      </c>
      <c r="CF6" s="328">
        <v>7</v>
      </c>
      <c r="CG6" s="328">
        <v>8</v>
      </c>
      <c r="CH6" s="328">
        <v>9</v>
      </c>
      <c r="CI6" s="328">
        <v>10</v>
      </c>
      <c r="CJ6" s="328">
        <v>11</v>
      </c>
      <c r="CK6" s="328">
        <v>12</v>
      </c>
      <c r="CL6" s="328">
        <v>1</v>
      </c>
      <c r="CM6" s="328">
        <v>2</v>
      </c>
      <c r="CN6" s="328">
        <v>3</v>
      </c>
      <c r="CO6" s="328">
        <v>4</v>
      </c>
      <c r="CP6" s="328">
        <v>5</v>
      </c>
      <c r="CQ6" s="328">
        <v>6</v>
      </c>
      <c r="CR6" s="328">
        <v>7</v>
      </c>
      <c r="CS6" s="328">
        <v>8</v>
      </c>
      <c r="CT6" s="328">
        <v>9</v>
      </c>
      <c r="CU6" s="328">
        <v>10</v>
      </c>
      <c r="CV6" s="328">
        <v>11</v>
      </c>
      <c r="CW6" s="328">
        <v>12</v>
      </c>
      <c r="CX6" s="328">
        <v>1</v>
      </c>
      <c r="CY6" s="328">
        <v>2</v>
      </c>
      <c r="CZ6" s="328">
        <v>3</v>
      </c>
      <c r="DA6" s="328">
        <v>4</v>
      </c>
      <c r="DB6" s="328">
        <v>5</v>
      </c>
      <c r="DC6" s="328">
        <v>6</v>
      </c>
      <c r="DD6" s="328">
        <v>7</v>
      </c>
      <c r="DE6" s="328">
        <v>8</v>
      </c>
      <c r="DF6" s="328">
        <v>9</v>
      </c>
      <c r="DG6" s="328">
        <v>10</v>
      </c>
      <c r="DH6" s="328">
        <v>11</v>
      </c>
      <c r="DI6" s="328">
        <v>12</v>
      </c>
      <c r="DJ6" s="328">
        <v>1</v>
      </c>
      <c r="DK6" s="328">
        <v>2</v>
      </c>
      <c r="DL6" s="328">
        <v>3</v>
      </c>
      <c r="DM6" s="328">
        <v>4</v>
      </c>
      <c r="DN6" s="328">
        <v>5</v>
      </c>
      <c r="DO6" s="328">
        <v>6</v>
      </c>
      <c r="DP6" s="328">
        <v>7</v>
      </c>
      <c r="DQ6" s="328">
        <v>8</v>
      </c>
      <c r="DR6" s="328">
        <v>9</v>
      </c>
      <c r="DS6" s="328">
        <v>10</v>
      </c>
      <c r="DT6" s="328">
        <v>11</v>
      </c>
      <c r="DU6" s="328">
        <v>12</v>
      </c>
      <c r="DV6" s="328">
        <v>1</v>
      </c>
      <c r="DW6" s="328">
        <v>2</v>
      </c>
      <c r="DX6" s="328">
        <v>3</v>
      </c>
      <c r="DY6" s="328">
        <v>4</v>
      </c>
      <c r="DZ6" s="328">
        <v>5</v>
      </c>
      <c r="EA6" s="328">
        <v>6</v>
      </c>
      <c r="EB6" s="328">
        <v>7</v>
      </c>
      <c r="EC6" s="328">
        <v>8</v>
      </c>
      <c r="ED6" s="328">
        <v>9</v>
      </c>
      <c r="EE6" s="328">
        <v>10</v>
      </c>
      <c r="EF6" s="328">
        <v>11</v>
      </c>
      <c r="EG6" s="328">
        <v>12</v>
      </c>
      <c r="EH6" s="328">
        <v>1</v>
      </c>
      <c r="EI6" s="328">
        <v>2</v>
      </c>
      <c r="EJ6" s="328">
        <v>3</v>
      </c>
      <c r="EK6" s="328">
        <v>4</v>
      </c>
      <c r="EL6" s="328">
        <v>5</v>
      </c>
      <c r="EM6" s="328">
        <v>6</v>
      </c>
      <c r="EN6" s="328">
        <v>7</v>
      </c>
      <c r="EO6" s="328">
        <v>8</v>
      </c>
      <c r="EP6" s="328">
        <v>9</v>
      </c>
      <c r="EQ6" s="328">
        <v>10</v>
      </c>
      <c r="ER6" s="328">
        <v>11</v>
      </c>
      <c r="ES6" s="328">
        <v>12</v>
      </c>
      <c r="ET6" s="328">
        <v>1</v>
      </c>
      <c r="EU6" s="328">
        <v>2</v>
      </c>
      <c r="EV6" s="328">
        <v>3</v>
      </c>
      <c r="EW6" s="328">
        <v>4</v>
      </c>
      <c r="EX6" s="328">
        <v>5</v>
      </c>
      <c r="EY6" s="328">
        <v>6</v>
      </c>
      <c r="EZ6" s="328">
        <v>7</v>
      </c>
      <c r="FA6" s="328">
        <v>8</v>
      </c>
      <c r="FB6" s="328">
        <v>9</v>
      </c>
      <c r="FC6" s="328">
        <v>10</v>
      </c>
      <c r="FD6" s="328">
        <v>11</v>
      </c>
      <c r="FE6" s="328">
        <v>12</v>
      </c>
      <c r="FF6" s="328">
        <v>1</v>
      </c>
      <c r="FG6" s="328">
        <v>2</v>
      </c>
      <c r="FH6" s="328">
        <v>3</v>
      </c>
      <c r="FI6" s="328">
        <v>4</v>
      </c>
      <c r="FJ6" s="328">
        <v>5</v>
      </c>
      <c r="FK6" s="328">
        <v>6</v>
      </c>
      <c r="FL6" s="328">
        <v>7</v>
      </c>
      <c r="FM6" s="328">
        <v>8</v>
      </c>
      <c r="FN6" s="328">
        <v>9</v>
      </c>
      <c r="FO6" s="328">
        <v>10</v>
      </c>
      <c r="FP6" s="328">
        <v>11</v>
      </c>
      <c r="FQ6" s="328">
        <v>12</v>
      </c>
    </row>
    <row r="7" spans="1:173" ht="12.75" customHeight="1" thickTop="1" x14ac:dyDescent="0.2">
      <c r="A7" s="74" t="str">
        <f>IF(I7="GAL/YR", CONCATENATE(D7, "-lbs/MMBtu"), CONCATENATE(D7, "-lbs/", I7, "-hr"))</f>
        <v xml:space="preserve"> -lbs/ -hr</v>
      </c>
      <c r="B7" s="357" t="s">
        <v>37</v>
      </c>
      <c r="C7" s="99" t="s">
        <v>323</v>
      </c>
      <c r="D7" s="364" t="str">
        <f>IF(ISBLANK(EMISSIONS_5!D7), " ", EMISSIONS_5!D7)</f>
        <v xml:space="preserve"> </v>
      </c>
      <c r="E7" s="358" t="s">
        <v>115</v>
      </c>
      <c r="F7" s="358" t="s">
        <v>115</v>
      </c>
      <c r="G7" s="359" t="s">
        <v>115</v>
      </c>
      <c r="H7" s="369"/>
      <c r="I7" s="369" t="s">
        <v>2</v>
      </c>
      <c r="J7" s="64" t="s">
        <v>115</v>
      </c>
      <c r="K7" s="359"/>
      <c r="L7" s="359"/>
      <c r="M7" s="370">
        <v>0</v>
      </c>
      <c r="N7" s="371">
        <v>0</v>
      </c>
      <c r="O7" s="307"/>
      <c r="P7" s="302"/>
      <c r="Q7" s="377" t="str">
        <f>IF($D7=" ", "Enter Equipment",IF(VLOOKUP($A7,'STATIONARY FACTORS'!$A$4:$O$22, Q$5, FALSE)= "N/A", "--", IF($H7=0, "Enter Activity", IF($M7=0, "Enter Run Time",IF($I7="HP", $H7*VLOOKUP($A7,'STATIONARY FACTORS'!$A$4:$O$22, Q$5, FALSE),IF(ISERROR(SEARCH("Diesel", $D7,1)),($H7*VLOOKUP($A7,'STATIONARY FACTORS'!$A$4:$O$22, Q$5, FALSE)*0.000001*'STATIONARY FACTORS'!$C$93*'STATIONARY FACTORS'!$C$98*(1/($M7*$N7))),($H7*VLOOKUP($A7,'STATIONARY FACTORS'!$A$4:$O$22, Q$5, FALSE)*0.000001*'STATIONARY FACTORS'!$C$93*'STATIONARY FACTORS'!$C$94*(1/($M7*$N7)))))))))</f>
        <v>Enter Equipment</v>
      </c>
      <c r="R7" s="378" t="str">
        <f>IF($D7=" ", "Enter Equipment",IF(VLOOKUP($A7,'STATIONARY FACTORS'!$A$4:$O$22, R$5, FALSE)= "N/A", "--", IF($H7=0, "Enter Activity", IF($M7=0, "Enter Run Time",IF($I7="HP", $H7*VLOOKUP($A7,'STATIONARY FACTORS'!$A$4:$O$22, R$5, FALSE),IF(ISERROR(SEARCH("Diesel", $D7,1)),($H7*VLOOKUP($A7,'STATIONARY FACTORS'!$A$4:$O$22, R$5, FALSE)*0.000001*'STATIONARY FACTORS'!$C$93*'STATIONARY FACTORS'!$C$98*(1/($M7*$N7))),($H7*VLOOKUP($A7,'STATIONARY FACTORS'!$A$4:$O$22, R$5, FALSE)*0.000001*'STATIONARY FACTORS'!$C$93*'STATIONARY FACTORS'!$C$94*(1/($M7*$N7)))))))))</f>
        <v>Enter Equipment</v>
      </c>
      <c r="S7" s="75" t="str">
        <f>IF($D7=" ", "Enter Equipment",IF(VLOOKUP($A7,'STATIONARY FACTORS'!$A$4:$O$22, S$5, FALSE)= "N/A", "--", IF($H7=0, "Enter Activity", IF($M7=0, "Enter Run Time",IF($I7="HP", $H7*VLOOKUP($A7,'STATIONARY FACTORS'!$A$4:$O$22, S$5, FALSE),IF(ISERROR(SEARCH("Diesel", $D7,1)),($H7*VLOOKUP($A7,'STATIONARY FACTORS'!$A$4:$O$22, S$5, FALSE)*0.000001*'STATIONARY FACTORS'!$C$93*'STATIONARY FACTORS'!$C$98*(1/($M7*$N7))),($H7*VLOOKUP($A7,'STATIONARY FACTORS'!$A$4:$O$22, S$5, FALSE)*0.000001*'STATIONARY FACTORS'!$C$93*'STATIONARY FACTORS'!$C$94*(1/($M7*$N7)))))))))</f>
        <v>Enter Equipment</v>
      </c>
      <c r="T7" s="378" t="str">
        <f>IF($D7=" ", "Enter Equipment",IF(VLOOKUP($A7,'STATIONARY FACTORS'!$A$4:$O$22, T$5, FALSE)= "N/A", "--", IF($H7=0, "Enter Activity", IF($M7=0, "Enter Run Time",IF($I7="HP", $H7*VLOOKUP($A7,'STATIONARY FACTORS'!$A$4:$O$22, T$5, FALSE),IF(ISERROR(SEARCH("Diesel", $D7,1)),($H7*VLOOKUP($A7,'STATIONARY FACTORS'!$A$4:$O$22, T$5, FALSE)*0.000001*'STATIONARY FACTORS'!$C$93*'STATIONARY FACTORS'!$C$98*(1/($M7*$N7))),($H7*VLOOKUP($A7,'STATIONARY FACTORS'!$A$4:$O$22, T$5, FALSE)*0.000001*'STATIONARY FACTORS'!$C$93*'STATIONARY FACTORS'!$C$94*(1/($M7*$N7)))))))))</f>
        <v>Enter Equipment</v>
      </c>
      <c r="U7" s="378" t="str">
        <f>IF($D7=" ", "Enter Equipment",IF(VLOOKUP($A7,'STATIONARY FACTORS'!$A$4:$O$22, U$5, FALSE)= "N/A", "--", IF($H7=0, "Enter Activity", IF($M7=0, "Enter Run Time",IF($I7="HP", $H7*VLOOKUP($A7,'STATIONARY FACTORS'!$A$4:$O$22, U$5, FALSE),IF(ISERROR(SEARCH("Diesel", $D7,1)),($H7*VLOOKUP($A7,'STATIONARY FACTORS'!$A$4:$O$22, U$5, FALSE)*0.000001*'STATIONARY FACTORS'!$C$93*'STATIONARY FACTORS'!$C$98*(1/($M7*$N7))),($H7*VLOOKUP($A7,'STATIONARY FACTORS'!$A$4:$O$22, U$5, FALSE)*0.000001*'STATIONARY FACTORS'!$C$93*'STATIONARY FACTORS'!$C$94*(1/($M7*$N7)))))))))</f>
        <v>Enter Equipment</v>
      </c>
      <c r="V7" s="378" t="str">
        <f>IF($D7=" ", "Enter Equipment",IF(VLOOKUP($A7,'STATIONARY FACTORS'!$A$4:$O$22, V$5, FALSE)= "N/A", "--", IF($H7=0, "Enter Activity", IF($M7=0, "Enter Run Time",IF($I7="HP", $H7*VLOOKUP($A7,'STATIONARY FACTORS'!$A$4:$O$22, V$5, FALSE),IF(ISERROR(SEARCH("Diesel", $D7,1)),($H7*VLOOKUP($A7,'STATIONARY FACTORS'!$A$4:$O$22, V$5, FALSE)*0.000001*'STATIONARY FACTORS'!$C$93*'STATIONARY FACTORS'!$C$98*(1/($M7*$N7))),($H7*VLOOKUP($A7,'STATIONARY FACTORS'!$A$4:$O$22, V$5, FALSE)*0.000001*'STATIONARY FACTORS'!$C$93*'STATIONARY FACTORS'!$C$94*(1/($M7*$N7)))))))))</f>
        <v>Enter Equipment</v>
      </c>
      <c r="W7" s="378" t="str">
        <f>IF($D7=" ", "Enter Equipment",IF(VLOOKUP($A7,'STATIONARY FACTORS'!$A$4:$O$22, W$5, FALSE)= "N/A", "--", IF($H7=0, "Enter Activity", IF($M7=0, "Enter Run Time",IF($I7="HP", $H7*VLOOKUP($A7,'STATIONARY FACTORS'!$A$4:$O$22, W$5, FALSE),IF(ISERROR(SEARCH("Diesel", $D7,1)),($H7*VLOOKUP($A7,'STATIONARY FACTORS'!$A$4:$O$22, W$5, FALSE)*0.000001*'STATIONARY FACTORS'!$C$93*'STATIONARY FACTORS'!$C$98*(1/($M7*$N7))),($H7*VLOOKUP($A7,'STATIONARY FACTORS'!$A$4:$O$22, W$5, FALSE)*0.000001*'STATIONARY FACTORS'!$C$93*'STATIONARY FACTORS'!$C$94*(1/($M7*$N7)))))))))</f>
        <v>Enter Equipment</v>
      </c>
      <c r="X7" s="378" t="str">
        <f>IF($D7=" ", "Enter Equipment",IF(VLOOKUP($A7,'STATIONARY FACTORS'!$A$4:$O$22, X$5, FALSE)= "N/A", "--", IF($H7=0, "Enter Activity", IF($M7=0, "Enter Run Time",IF($I7="HP", $H7*VLOOKUP($A7,'STATIONARY FACTORS'!$A$4:$O$22, X$5, FALSE),IF(ISERROR(SEARCH("Diesel", $D7,1)),($H7*VLOOKUP($A7,'STATIONARY FACTORS'!$A$4:$O$22, X$5, FALSE)*0.000001*'STATIONARY FACTORS'!$C$93*'STATIONARY FACTORS'!$C$98*(1/($M7*$N7))),($H7*VLOOKUP($A7,'STATIONARY FACTORS'!$A$4:$O$22, X$5, FALSE)*0.000001*'STATIONARY FACTORS'!$C$93*'STATIONARY FACTORS'!$C$94*(1/($M7*$N7)))))))))</f>
        <v>Enter Equipment</v>
      </c>
      <c r="Y7" s="378" t="str">
        <f>IF($D7=" ", "Enter Equipment",IF(VLOOKUP($A7,'STATIONARY FACTORS'!$A$4:$O$22, Y$5, FALSE)= "N/A", "--", IF($H7=0, "Enter Activity", IF($M7=0, "Enter Run Time",IF($I7="HP", $H7*VLOOKUP($A7,'STATIONARY FACTORS'!$A$4:$O$22, Y$5, FALSE),IF(ISERROR(SEARCH("Diesel", $D7,1)),($H7*VLOOKUP($A7,'STATIONARY FACTORS'!$A$4:$O$22, Y$5, FALSE)*0.000001*'STATIONARY FACTORS'!$C$93*'STATIONARY FACTORS'!$C$98*(1/($M7*$N7))),($H7*VLOOKUP($A7,'STATIONARY FACTORS'!$A$4:$O$22, Y$5, FALSE)*0.000001*'STATIONARY FACTORS'!$C$93*'STATIONARY FACTORS'!$C$94*(1/($M7*$N7)))))))))</f>
        <v>Enter Equipment</v>
      </c>
      <c r="Z7" s="378" t="str">
        <f>IF($D7=" ", "Enter Equipment",IF(VLOOKUP($A7,'STATIONARY FACTORS'!$A$4:$O$22, Z$5, FALSE)= "N/A", "--", IF($H7=0, "Enter Activity", IF($M7=0, "Enter Run Time",IF($I7="HP", $H7*VLOOKUP($A7,'STATIONARY FACTORS'!$A$4:$O$22, Z$5, FALSE),IF(ISERROR(SEARCH("Diesel", $D7,1)),($H7*VLOOKUP($A7,'STATIONARY FACTORS'!$A$4:$O$22, Z$5, FALSE)*0.000001*'STATIONARY FACTORS'!$C$93*'STATIONARY FACTORS'!$C$98*(1/($M7*$N7))),($H7*VLOOKUP($A7,'STATIONARY FACTORS'!$A$4:$O$22, Z$5, FALSE)*0.000001*'STATIONARY FACTORS'!$C$93*'STATIONARY FACTORS'!$C$94*(1/($M7*$N7)))))))))</f>
        <v>Enter Equipment</v>
      </c>
      <c r="AA7" s="454" t="str">
        <f>IF($D7=" ", "Enter Equipment",IF(VLOOKUP($A7,'STATIONARY FACTORS'!$A$4:$O$22, AA$5, FALSE)= "N/A", "--", IF($H7=0, "Enter Activity", IF($M7=0, "Enter Run Time",IF($I7="HP", $H7*VLOOKUP($A7,'STATIONARY FACTORS'!$A$4:$O$22, AA$5, FALSE),IF(ISERROR(SEARCH("Diesel", $D7,1)),($H7*VLOOKUP($A7,'STATIONARY FACTORS'!$A$4:$O$22, AA$5, FALSE)*0.000001*'STATIONARY FACTORS'!$C$93*'STATIONARY FACTORS'!$C$98*(1/($M7*$N7))),($H7*VLOOKUP($A7,'STATIONARY FACTORS'!$A$4:$O$22, AA$5, FALSE)*0.000001*'STATIONARY FACTORS'!$C$93*'STATIONARY FACTORS'!$C$94*(1/($M7*$N7)))))))))</f>
        <v>Enter Equipment</v>
      </c>
      <c r="AB7" s="465" t="str">
        <f>IF($D7=" ", "Enter Equipment",IF(VLOOKUP($A7,'STATIONARY FACTORS'!$A$4:$O$22, AB$5, FALSE)= "N/A", "--", IF($H7=0, "Enter Activity", IF($M7=0, "Enter Run Time",IF($I7="HP",( ($H7*VLOOKUP($A7,'STATIONARY FACTORS'!$A$4:$O$22, AB$5, FALSE)*$M7*$N7)/2000),IF(ISERROR(SEARCH("Diesel", $D7,1)),($H7*VLOOKUP($A7,'STATIONARY FACTORS'!$A$4:$O$22, AB$5, FALSE)*0.000001*'STATIONARY FACTORS'!$C$93*'STATIONARY FACTORS'!$C$98)/2000,($H7*VLOOKUP($A7,'STATIONARY FACTORS'!$A$4:$O$22, AB$5, FALSE)*0.000001*'STATIONARY FACTORS'!$C$93*'STATIONARY FACTORS'!$C$94)/2000))))))</f>
        <v>Enter Equipment</v>
      </c>
      <c r="AC7" s="379" t="str">
        <f>IF($D7=" ", "Enter Equipment",IF(VLOOKUP($A7,'STATIONARY FACTORS'!$A$4:$O$22, AC$5, FALSE)= "N/A", "--", IF($H7=0, "Enter Activity", IF($M7=0, "Enter Run Time",IF($I7="HP",( ($H7*VLOOKUP($A7,'STATIONARY FACTORS'!$A$4:$O$22, AC$5, FALSE)*$M7*$N7)/2000),IF(ISERROR(SEARCH("Diesel", $D7,1)),($H7*VLOOKUP($A7,'STATIONARY FACTORS'!$A$4:$O$22, AC$5, FALSE)*0.000001*'STATIONARY FACTORS'!$C$93*'STATIONARY FACTORS'!$C$98)/2000,($H7*VLOOKUP($A7,'STATIONARY FACTORS'!$A$4:$O$22, AC$5, FALSE)*0.000001*'STATIONARY FACTORS'!$C$93*'STATIONARY FACTORS'!$C$94)/2000))))))</f>
        <v>Enter Equipment</v>
      </c>
      <c r="AD7" s="379" t="str">
        <f>IF($D7=" ", "Enter Equipment",IF(VLOOKUP($A7,'STATIONARY FACTORS'!$A$4:$O$22, AD$5, FALSE)= "N/A", "--", IF($H7=0, "Enter Activity", IF($M7=0, "Enter Run Time",IF($I7="HP",( ($H7*VLOOKUP($A7,'STATIONARY FACTORS'!$A$4:$O$22, AD$5, FALSE)*$M7*$N7)/2000),IF(ISERROR(SEARCH("Diesel", $D7,1)),($H7*VLOOKUP($A7,'STATIONARY FACTORS'!$A$4:$O$22, AD$5, FALSE)*0.000001*'STATIONARY FACTORS'!$C$93*'STATIONARY FACTORS'!$C$98)/2000,($H7*VLOOKUP($A7,'STATIONARY FACTORS'!$A$4:$O$22, AD$5, FALSE)*0.000001*'STATIONARY FACTORS'!$C$93*'STATIONARY FACTORS'!$C$94)/2000))))))</f>
        <v>Enter Equipment</v>
      </c>
      <c r="AE7" s="379" t="str">
        <f>IF($D7=" ", "Enter Equipment",IF(VLOOKUP($A7,'STATIONARY FACTORS'!$A$4:$O$22, AE$5, FALSE)= "N/A", "--", IF($H7=0, "Enter Activity", IF($M7=0, "Enter Run Time",IF($I7="HP",( ($H7*VLOOKUP($A7,'STATIONARY FACTORS'!$A$4:$O$22, AE$5, FALSE)*$M7*$N7)/2000),IF(ISERROR(SEARCH("Diesel", $D7,1)),($H7*VLOOKUP($A7,'STATIONARY FACTORS'!$A$4:$O$22, AE$5, FALSE)*0.000001*'STATIONARY FACTORS'!$C$93*'STATIONARY FACTORS'!$C$98)/2000,($H7*VLOOKUP($A7,'STATIONARY FACTORS'!$A$4:$O$22, AE$5, FALSE)*0.000001*'STATIONARY FACTORS'!$C$93*'STATIONARY FACTORS'!$C$94)/2000))))))</f>
        <v>Enter Equipment</v>
      </c>
      <c r="AF7" s="379" t="str">
        <f>IF($D7=" ", "Enter Equipment",IF(VLOOKUP($A7,'STATIONARY FACTORS'!$A$4:$O$22, AF$5, FALSE)= "N/A", "--", IF($H7=0, "Enter Activity", IF($M7=0, "Enter Run Time",IF($I7="HP",( ($H7*VLOOKUP($A7,'STATIONARY FACTORS'!$A$4:$O$22, AF$5, FALSE)*$M7*$N7)/2000),IF(ISERROR(SEARCH("Diesel", $D7,1)),($H7*VLOOKUP($A7,'STATIONARY FACTORS'!$A$4:$O$22, AF$5, FALSE)*0.000001*'STATIONARY FACTORS'!$C$93*'STATIONARY FACTORS'!$C$98)/2000,($H7*VLOOKUP($A7,'STATIONARY FACTORS'!$A$4:$O$22, AF$5, FALSE)*0.000001*'STATIONARY FACTORS'!$C$93*'STATIONARY FACTORS'!$C$94)/2000))))))</f>
        <v>Enter Equipment</v>
      </c>
      <c r="AG7" s="380" t="str">
        <f>IF($D7=" ", "Enter Equipment",IF(VLOOKUP($A7,'STATIONARY FACTORS'!$A$4:$O$22, AG$5, FALSE)= "N/A", "--", IF($H7=0, "Enter Activity", IF($M7=0, "Enter Run Time",IF($I7="HP",( ($H7*VLOOKUP($A7,'STATIONARY FACTORS'!$A$4:$O$22, AG$5, FALSE)*$M7*$N7)/2000),IF(ISERROR(SEARCH("Diesel", $D7,1)),($H7*VLOOKUP($A7,'STATIONARY FACTORS'!$A$4:$O$22, AG$5, FALSE)*0.000001*'STATIONARY FACTORS'!$C$93*'STATIONARY FACTORS'!$C$98)/2000,($H7*VLOOKUP($A7,'STATIONARY FACTORS'!$A$4:$O$22, AG$5, FALSE)*0.000001*'STATIONARY FACTORS'!$C$93*'STATIONARY FACTORS'!$C$94)/2000))))))</f>
        <v>Enter Equipment</v>
      </c>
      <c r="AH7" s="379" t="str">
        <f>IF($D7=" ", "Enter Equipment",IF(VLOOKUP($A7,'STATIONARY FACTORS'!$A$4:$O$22, AH$5, FALSE)= "N/A", "--", IF($H7=0, "Enter Activity", IF($M7=0, "Enter Run Time",IF($I7="HP",( ($H7*VLOOKUP($A7,'STATIONARY FACTORS'!$A$4:$O$22, AH$5, FALSE)*$M7*$N7)/2000),IF(ISERROR(SEARCH("Diesel", $D7,1)),($H7*VLOOKUP($A7,'STATIONARY FACTORS'!$A$4:$O$22, AH$5, FALSE)*0.000001*'STATIONARY FACTORS'!$C$93*'STATIONARY FACTORS'!$C$98)/2000,($H7*VLOOKUP($A7,'STATIONARY FACTORS'!$A$4:$O$22, AH$5, FALSE)*0.000001*'STATIONARY FACTORS'!$C$93*'STATIONARY FACTORS'!$C$94)/2000))))))</f>
        <v>Enter Equipment</v>
      </c>
      <c r="AI7" s="378" t="str">
        <f>IF($D7=" ", "Enter Equipment",IF(VLOOKUP($A7,'STATIONARY FACTORS'!$A$4:$O$22, AI$5, FALSE)= "N/A", "--", IF($H7=0, "Enter Activity", IF($M7=0, "Enter Run Time",IF($I7="HP",( ($H7*VLOOKUP($A7,'STATIONARY FACTORS'!$A$4:$O$22, AI$5, FALSE)*$M7*$N7)/2000),IF(ISERROR(SEARCH("Diesel", $D7,1)),($H7*VLOOKUP($A7,'STATIONARY FACTORS'!$A$4:$O$22, AI$5, FALSE)*0.000001*'STATIONARY FACTORS'!$C$93*'STATIONARY FACTORS'!$C$98)/2000,($H7*VLOOKUP($A7,'STATIONARY FACTORS'!$A$4:$O$22, AI$5, FALSE)*0.000001*'STATIONARY FACTORS'!$C$93*'STATIONARY FACTORS'!$C$94)/2000))))))</f>
        <v>Enter Equipment</v>
      </c>
      <c r="AJ7" s="378" t="str">
        <f>IF($D7=" ", "Enter Equipment",IF(VLOOKUP($A7,'STATIONARY FACTORS'!$A$4:$O$22, AJ$5, FALSE)= "N/A", "--", IF($H7=0, "Enter Activity", IF($M7=0, "Enter Run Time",IF($I7="HP",( ($H7*VLOOKUP($A7,'STATIONARY FACTORS'!$A$4:$O$22, AJ$5, FALSE)*$M7*$N7)/2000),IF(ISERROR(SEARCH("Diesel", $D7,1)),($H7*VLOOKUP($A7,'STATIONARY FACTORS'!$A$4:$O$22, AJ$5, FALSE)*0.000001*'STATIONARY FACTORS'!$C$93*'STATIONARY FACTORS'!$C$98)/2000,($H7*VLOOKUP($A7,'STATIONARY FACTORS'!$A$4:$O$22, AJ$5, FALSE)*0.000001*'STATIONARY FACTORS'!$C$93*'STATIONARY FACTORS'!$C$94)/2000))))))</f>
        <v>Enter Equipment</v>
      </c>
      <c r="AK7" s="378" t="str">
        <f>IF($D7=" ", "Enter Equipment",IF(VLOOKUP($A7,'STATIONARY FACTORS'!$A$4:$O$22, AK$5, FALSE)= "N/A", "--", IF($H7=0, "Enter Activity", IF($M7=0, "Enter Run Time",IF($I7="HP",( ($H7*VLOOKUP($A7,'STATIONARY FACTORS'!$A$4:$O$22, AK$5, FALSE)*$M7*$N7)/2000),IF(ISERROR(SEARCH("Diesel", $D7,1)),($H7*VLOOKUP($A7,'STATIONARY FACTORS'!$A$4:$O$22, AK$5, FALSE)*0.000001*'STATIONARY FACTORS'!$C$93*'STATIONARY FACTORS'!$C$98)/2000,($H7*VLOOKUP($A7,'STATIONARY FACTORS'!$A$4:$O$22, AK$5, FALSE)*0.000001*'STATIONARY FACTORS'!$C$93*'STATIONARY FACTORS'!$C$94)/2000))))))</f>
        <v>Enter Equipment</v>
      </c>
      <c r="AL7" s="381" t="str">
        <f>IF($D7=" ", "Enter Equipment",IF(VLOOKUP($A7,'STATIONARY FACTORS'!$A$4:$O$22, AL$5, FALSE)= "N/A", "--", IF($H7=0, "Enter Activity", IF($M7=0, "Enter Run Time",IF($I7="HP",( ($H7*VLOOKUP($A7,'STATIONARY FACTORS'!$A$4:$O$22, AL$5, FALSE)*$M7*$N7)/2000),IF(ISERROR(SEARCH("Diesel", $D7,1)),($H7*VLOOKUP($A7,'STATIONARY FACTORS'!$A$4:$O$22, AL$5, FALSE)*0.000001*'STATIONARY FACTORS'!$C$93*'STATIONARY FACTORS'!$C$98)/2000,($H7*VLOOKUP($A7,'STATIONARY FACTORS'!$A$4:$O$22, AL$5, FALSE)*0.000001*'STATIONARY FACTORS'!$C$93*'STATIONARY FACTORS'!$C$94)/2000))))))</f>
        <v>Enter Equipment</v>
      </c>
      <c r="AM7" s="73"/>
      <c r="AO7" s="74">
        <f>MONTH(EMISSIONS_1!P7)-MONTH(EMISSIONS_1!O7)+1</f>
        <v>1</v>
      </c>
      <c r="AP7" s="329">
        <f t="shared" ref="AP7:BA22" si="0">IF(T($AB7)="",IF((AP$6&gt;=MONTH($O7))*(AP$6&lt;=MONTH($P7)), $AB7/$AO7, 0),0)</f>
        <v>0</v>
      </c>
      <c r="AQ7" s="330">
        <f t="shared" si="0"/>
        <v>0</v>
      </c>
      <c r="AR7" s="330">
        <f t="shared" si="0"/>
        <v>0</v>
      </c>
      <c r="AS7" s="330">
        <f t="shared" si="0"/>
        <v>0</v>
      </c>
      <c r="AT7" s="330">
        <f t="shared" si="0"/>
        <v>0</v>
      </c>
      <c r="AU7" s="330">
        <f t="shared" si="0"/>
        <v>0</v>
      </c>
      <c r="AV7" s="330">
        <f t="shared" si="0"/>
        <v>0</v>
      </c>
      <c r="AW7" s="330">
        <f t="shared" si="0"/>
        <v>0</v>
      </c>
      <c r="AX7" s="330">
        <f t="shared" si="0"/>
        <v>0</v>
      </c>
      <c r="AY7" s="330">
        <f t="shared" si="0"/>
        <v>0</v>
      </c>
      <c r="AZ7" s="330">
        <f t="shared" si="0"/>
        <v>0</v>
      </c>
      <c r="BA7" s="331">
        <f t="shared" si="0"/>
        <v>0</v>
      </c>
      <c r="BB7" s="329">
        <f t="shared" ref="BB7:BM16" si="1">IF(T($AC7)="",IF((BB$6&gt;=MONTH($O7))*(BB$6&lt;=MONTH($P7)), $AC7/$AO7, 0),0)</f>
        <v>0</v>
      </c>
      <c r="BC7" s="330">
        <f t="shared" si="1"/>
        <v>0</v>
      </c>
      <c r="BD7" s="330">
        <f t="shared" si="1"/>
        <v>0</v>
      </c>
      <c r="BE7" s="330">
        <f t="shared" si="1"/>
        <v>0</v>
      </c>
      <c r="BF7" s="330">
        <f t="shared" si="1"/>
        <v>0</v>
      </c>
      <c r="BG7" s="330">
        <f t="shared" si="1"/>
        <v>0</v>
      </c>
      <c r="BH7" s="330">
        <f t="shared" si="1"/>
        <v>0</v>
      </c>
      <c r="BI7" s="330">
        <f t="shared" si="1"/>
        <v>0</v>
      </c>
      <c r="BJ7" s="330">
        <f t="shared" si="1"/>
        <v>0</v>
      </c>
      <c r="BK7" s="330">
        <f t="shared" si="1"/>
        <v>0</v>
      </c>
      <c r="BL7" s="330">
        <f t="shared" si="1"/>
        <v>0</v>
      </c>
      <c r="BM7" s="331">
        <f t="shared" si="1"/>
        <v>0</v>
      </c>
      <c r="BN7" s="329">
        <f t="shared" ref="BN7:BY16" si="2">IF(T($AD7)="",IF((BN$6&gt;=MONTH($O7))*(BN$6&lt;=MONTH($P7)), $AD7/$AO7, 0),0)</f>
        <v>0</v>
      </c>
      <c r="BO7" s="330">
        <f t="shared" si="2"/>
        <v>0</v>
      </c>
      <c r="BP7" s="330">
        <f t="shared" si="2"/>
        <v>0</v>
      </c>
      <c r="BQ7" s="330">
        <f t="shared" si="2"/>
        <v>0</v>
      </c>
      <c r="BR7" s="330">
        <f t="shared" si="2"/>
        <v>0</v>
      </c>
      <c r="BS7" s="330">
        <f t="shared" si="2"/>
        <v>0</v>
      </c>
      <c r="BT7" s="330">
        <f t="shared" si="2"/>
        <v>0</v>
      </c>
      <c r="BU7" s="330">
        <f t="shared" si="2"/>
        <v>0</v>
      </c>
      <c r="BV7" s="330">
        <f t="shared" si="2"/>
        <v>0</v>
      </c>
      <c r="BW7" s="330">
        <f t="shared" si="2"/>
        <v>0</v>
      </c>
      <c r="BX7" s="330">
        <f t="shared" si="2"/>
        <v>0</v>
      </c>
      <c r="BY7" s="331">
        <f t="shared" si="2"/>
        <v>0</v>
      </c>
      <c r="BZ7" s="329">
        <f t="shared" ref="BZ7:CK16" si="3">IF(T($AE7)="",IF((BZ$6&gt;=MONTH($O7))*(BZ$6&lt;=MONTH($P7)), $AE7/$AO7, 0),0)</f>
        <v>0</v>
      </c>
      <c r="CA7" s="330">
        <f t="shared" si="3"/>
        <v>0</v>
      </c>
      <c r="CB7" s="330">
        <f t="shared" si="3"/>
        <v>0</v>
      </c>
      <c r="CC7" s="330">
        <f t="shared" si="3"/>
        <v>0</v>
      </c>
      <c r="CD7" s="330">
        <f t="shared" si="3"/>
        <v>0</v>
      </c>
      <c r="CE7" s="330">
        <f t="shared" si="3"/>
        <v>0</v>
      </c>
      <c r="CF7" s="330">
        <f t="shared" si="3"/>
        <v>0</v>
      </c>
      <c r="CG7" s="330">
        <f t="shared" si="3"/>
        <v>0</v>
      </c>
      <c r="CH7" s="330">
        <f t="shared" si="3"/>
        <v>0</v>
      </c>
      <c r="CI7" s="330">
        <f t="shared" si="3"/>
        <v>0</v>
      </c>
      <c r="CJ7" s="330">
        <f t="shared" si="3"/>
        <v>0</v>
      </c>
      <c r="CK7" s="331">
        <f t="shared" si="3"/>
        <v>0</v>
      </c>
      <c r="CL7" s="329">
        <f t="shared" ref="CL7:CW16" si="4">IF(T($AF7)="",IF((CL$6&gt;=MONTH($O7))*(CL$6&lt;=MONTH($P7)), $AF7/$AO7, 0),0)</f>
        <v>0</v>
      </c>
      <c r="CM7" s="330">
        <f t="shared" si="4"/>
        <v>0</v>
      </c>
      <c r="CN7" s="330">
        <f t="shared" si="4"/>
        <v>0</v>
      </c>
      <c r="CO7" s="330">
        <f t="shared" si="4"/>
        <v>0</v>
      </c>
      <c r="CP7" s="330">
        <f t="shared" si="4"/>
        <v>0</v>
      </c>
      <c r="CQ7" s="330">
        <f t="shared" si="4"/>
        <v>0</v>
      </c>
      <c r="CR7" s="330">
        <f t="shared" si="4"/>
        <v>0</v>
      </c>
      <c r="CS7" s="330">
        <f t="shared" si="4"/>
        <v>0</v>
      </c>
      <c r="CT7" s="330">
        <f t="shared" si="4"/>
        <v>0</v>
      </c>
      <c r="CU7" s="330">
        <f t="shared" si="4"/>
        <v>0</v>
      </c>
      <c r="CV7" s="330">
        <f t="shared" si="4"/>
        <v>0</v>
      </c>
      <c r="CW7" s="331">
        <f t="shared" si="4"/>
        <v>0</v>
      </c>
      <c r="CX7" s="329">
        <f t="shared" ref="CX7:DI16" si="5">IF(T($AG7)="",IF((CX$6&gt;=MONTH($O7))*(CX$6&lt;=MONTH($P7)), $AG7/$AO7, 0),0)</f>
        <v>0</v>
      </c>
      <c r="CY7" s="330">
        <f t="shared" si="5"/>
        <v>0</v>
      </c>
      <c r="CZ7" s="330">
        <f t="shared" si="5"/>
        <v>0</v>
      </c>
      <c r="DA7" s="330">
        <f t="shared" si="5"/>
        <v>0</v>
      </c>
      <c r="DB7" s="330">
        <f t="shared" si="5"/>
        <v>0</v>
      </c>
      <c r="DC7" s="330">
        <f t="shared" si="5"/>
        <v>0</v>
      </c>
      <c r="DD7" s="330">
        <f t="shared" si="5"/>
        <v>0</v>
      </c>
      <c r="DE7" s="330">
        <f t="shared" si="5"/>
        <v>0</v>
      </c>
      <c r="DF7" s="330">
        <f t="shared" si="5"/>
        <v>0</v>
      </c>
      <c r="DG7" s="330">
        <f t="shared" si="5"/>
        <v>0</v>
      </c>
      <c r="DH7" s="330">
        <f t="shared" si="5"/>
        <v>0</v>
      </c>
      <c r="DI7" s="331">
        <f t="shared" si="5"/>
        <v>0</v>
      </c>
      <c r="DJ7" s="329">
        <f t="shared" ref="DJ7:DU16" si="6">IF(T($AH7)="",IF((DJ$6&gt;=MONTH($O7))*(DJ$6&lt;=MONTH($P7)), $AH7/$AO7, 0),0)</f>
        <v>0</v>
      </c>
      <c r="DK7" s="330">
        <f t="shared" si="6"/>
        <v>0</v>
      </c>
      <c r="DL7" s="330">
        <f t="shared" si="6"/>
        <v>0</v>
      </c>
      <c r="DM7" s="330">
        <f t="shared" si="6"/>
        <v>0</v>
      </c>
      <c r="DN7" s="330">
        <f t="shared" si="6"/>
        <v>0</v>
      </c>
      <c r="DO7" s="330">
        <f t="shared" si="6"/>
        <v>0</v>
      </c>
      <c r="DP7" s="330">
        <f t="shared" si="6"/>
        <v>0</v>
      </c>
      <c r="DQ7" s="330">
        <f t="shared" si="6"/>
        <v>0</v>
      </c>
      <c r="DR7" s="330">
        <f t="shared" si="6"/>
        <v>0</v>
      </c>
      <c r="DS7" s="330">
        <f t="shared" si="6"/>
        <v>0</v>
      </c>
      <c r="DT7" s="330">
        <f t="shared" si="6"/>
        <v>0</v>
      </c>
      <c r="DU7" s="331">
        <f t="shared" si="6"/>
        <v>0</v>
      </c>
      <c r="DV7" s="329">
        <f t="shared" ref="DV7:EG16" si="7">IF(T($AI7)="",IF((DV$6&gt;=MONTH($O7))*(DV$6&lt;=MONTH($P7)), $AI7/$AO7, 0),0)</f>
        <v>0</v>
      </c>
      <c r="DW7" s="330">
        <f t="shared" si="7"/>
        <v>0</v>
      </c>
      <c r="DX7" s="330">
        <f t="shared" si="7"/>
        <v>0</v>
      </c>
      <c r="DY7" s="330">
        <f t="shared" si="7"/>
        <v>0</v>
      </c>
      <c r="DZ7" s="330">
        <f t="shared" si="7"/>
        <v>0</v>
      </c>
      <c r="EA7" s="330">
        <f t="shared" si="7"/>
        <v>0</v>
      </c>
      <c r="EB7" s="330">
        <f t="shared" si="7"/>
        <v>0</v>
      </c>
      <c r="EC7" s="330">
        <f t="shared" si="7"/>
        <v>0</v>
      </c>
      <c r="ED7" s="330">
        <f t="shared" si="7"/>
        <v>0</v>
      </c>
      <c r="EE7" s="330">
        <f t="shared" si="7"/>
        <v>0</v>
      </c>
      <c r="EF7" s="330">
        <f t="shared" si="7"/>
        <v>0</v>
      </c>
      <c r="EG7" s="331">
        <f t="shared" si="7"/>
        <v>0</v>
      </c>
      <c r="EH7" s="329">
        <f t="shared" ref="EH7:ES16" si="8">IF(T($AJ7)="",IF((EH$6&gt;=MONTH($O7))*(EH$6&lt;=MONTH($P7)), $AJ7/$AO7, 0),0)</f>
        <v>0</v>
      </c>
      <c r="EI7" s="330">
        <f t="shared" si="8"/>
        <v>0</v>
      </c>
      <c r="EJ7" s="330">
        <f t="shared" si="8"/>
        <v>0</v>
      </c>
      <c r="EK7" s="330">
        <f t="shared" si="8"/>
        <v>0</v>
      </c>
      <c r="EL7" s="330">
        <f t="shared" si="8"/>
        <v>0</v>
      </c>
      <c r="EM7" s="330">
        <f t="shared" si="8"/>
        <v>0</v>
      </c>
      <c r="EN7" s="330">
        <f t="shared" si="8"/>
        <v>0</v>
      </c>
      <c r="EO7" s="330">
        <f t="shared" si="8"/>
        <v>0</v>
      </c>
      <c r="EP7" s="330">
        <f t="shared" si="8"/>
        <v>0</v>
      </c>
      <c r="EQ7" s="330">
        <f t="shared" si="8"/>
        <v>0</v>
      </c>
      <c r="ER7" s="330">
        <f t="shared" si="8"/>
        <v>0</v>
      </c>
      <c r="ES7" s="331">
        <f t="shared" si="8"/>
        <v>0</v>
      </c>
      <c r="ET7" s="329">
        <f t="shared" ref="ET7:FE16" si="9">IF(T($AK7)="",IF((ET$6&gt;=MONTH($O7))*(ET$6&lt;=MONTH($P7)), $AK7/$AO7, 0),0)</f>
        <v>0</v>
      </c>
      <c r="EU7" s="330">
        <f t="shared" si="9"/>
        <v>0</v>
      </c>
      <c r="EV7" s="330">
        <f t="shared" si="9"/>
        <v>0</v>
      </c>
      <c r="EW7" s="330">
        <f t="shared" si="9"/>
        <v>0</v>
      </c>
      <c r="EX7" s="330">
        <f t="shared" si="9"/>
        <v>0</v>
      </c>
      <c r="EY7" s="330">
        <f t="shared" si="9"/>
        <v>0</v>
      </c>
      <c r="EZ7" s="330">
        <f t="shared" si="9"/>
        <v>0</v>
      </c>
      <c r="FA7" s="330">
        <f t="shared" si="9"/>
        <v>0</v>
      </c>
      <c r="FB7" s="330">
        <f t="shared" si="9"/>
        <v>0</v>
      </c>
      <c r="FC7" s="330">
        <f t="shared" si="9"/>
        <v>0</v>
      </c>
      <c r="FD7" s="330">
        <f t="shared" si="9"/>
        <v>0</v>
      </c>
      <c r="FE7" s="331">
        <f t="shared" si="9"/>
        <v>0</v>
      </c>
      <c r="FF7" s="329">
        <f t="shared" ref="FF7:FQ16" si="10">IF(T($AL7)="",IF((FF$6&gt;=MONTH($O7))*(FF$6&lt;=MONTH($P7)), $AL7/$AO7, 0),0)</f>
        <v>0</v>
      </c>
      <c r="FG7" s="330">
        <f t="shared" si="10"/>
        <v>0</v>
      </c>
      <c r="FH7" s="330">
        <f t="shared" si="10"/>
        <v>0</v>
      </c>
      <c r="FI7" s="330">
        <f t="shared" si="10"/>
        <v>0</v>
      </c>
      <c r="FJ7" s="330">
        <f t="shared" si="10"/>
        <v>0</v>
      </c>
      <c r="FK7" s="330">
        <f t="shared" si="10"/>
        <v>0</v>
      </c>
      <c r="FL7" s="330">
        <f t="shared" si="10"/>
        <v>0</v>
      </c>
      <c r="FM7" s="330">
        <f t="shared" si="10"/>
        <v>0</v>
      </c>
      <c r="FN7" s="330">
        <f t="shared" si="10"/>
        <v>0</v>
      </c>
      <c r="FO7" s="330">
        <f t="shared" si="10"/>
        <v>0</v>
      </c>
      <c r="FP7" s="330">
        <f t="shared" si="10"/>
        <v>0</v>
      </c>
      <c r="FQ7" s="331">
        <f t="shared" si="10"/>
        <v>0</v>
      </c>
    </row>
    <row r="8" spans="1:173" ht="12.75" customHeight="1" x14ac:dyDescent="0.2">
      <c r="A8" s="74" t="str">
        <f>IF(I8="GAL/YR", CONCATENATE(D8, "-lbs/MMBtu"), CONCATENATE(D8, "-lbs/", I8, "-hr"))</f>
        <v xml:space="preserve"> -lbs/ -hr</v>
      </c>
      <c r="B8" s="112"/>
      <c r="C8" s="100" t="s">
        <v>323</v>
      </c>
      <c r="D8" s="365" t="str">
        <f>IF(ISBLANK(EMISSIONS_5!D8), " ", EMISSIONS_5!D8)</f>
        <v xml:space="preserve"> </v>
      </c>
      <c r="E8" s="32" t="s">
        <v>115</v>
      </c>
      <c r="F8" s="32" t="s">
        <v>115</v>
      </c>
      <c r="G8" s="33" t="s">
        <v>115</v>
      </c>
      <c r="H8" s="367"/>
      <c r="I8" s="367" t="s">
        <v>2</v>
      </c>
      <c r="J8" s="33" t="s">
        <v>115</v>
      </c>
      <c r="K8" s="33"/>
      <c r="L8" s="33"/>
      <c r="M8" s="372">
        <v>0</v>
      </c>
      <c r="N8" s="373">
        <v>0</v>
      </c>
      <c r="O8" s="299"/>
      <c r="P8" s="300"/>
      <c r="Q8" s="412" t="str">
        <f>IF($D8=" ", "Enter Equipment",IF(VLOOKUP($A8,'STATIONARY FACTORS'!$A$4:$O$22, Q$5, FALSE)= "N/A", "--", IF($H8=0, "Enter Activity", IF($M8=0, "Enter Run Time",IF($I8="HP", $H8*VLOOKUP($A8,'STATIONARY FACTORS'!$A$4:$O$22, Q$5, FALSE),IF(ISERROR(SEARCH("Diesel", $D8,1)),($H8*VLOOKUP($A8,'STATIONARY FACTORS'!$A$4:$O$22, Q$5, FALSE)*0.000001*'STATIONARY FACTORS'!$C$93*'STATIONARY FACTORS'!$C$98*(1/($M8*$N8))),($H8*VLOOKUP($A8,'STATIONARY FACTORS'!$A$4:$O$22, Q$5, FALSE)*0.000001*'STATIONARY FACTORS'!$C$93*'STATIONARY FACTORS'!$C$94*(1/($M8*$N8)))))))))</f>
        <v>Enter Equipment</v>
      </c>
      <c r="R8" s="79" t="str">
        <f>IF($D8=" ", "Enter Equipment",IF(VLOOKUP($A8,'STATIONARY FACTORS'!$A$4:$O$22, R$5, FALSE)= "N/A", "--", IF($H8=0, "Enter Activity", IF($M8=0, "Enter Run Time",IF($I8="HP", $H8*VLOOKUP($A8,'STATIONARY FACTORS'!$A$4:$O$22, R$5, FALSE),IF(ISERROR(SEARCH("Diesel", $D8,1)),($H8*VLOOKUP($A8,'STATIONARY FACTORS'!$A$4:$O$22, R$5, FALSE)*0.000001*'STATIONARY FACTORS'!$C$93*'STATIONARY FACTORS'!$C$98*(1/($M8*$N8))),($H8*VLOOKUP($A8,'STATIONARY FACTORS'!$A$4:$O$22, R$5, FALSE)*0.000001*'STATIONARY FACTORS'!$C$93*'STATIONARY FACTORS'!$C$94*(1/($M8*$N8)))))))))</f>
        <v>Enter Equipment</v>
      </c>
      <c r="S8" s="78" t="str">
        <f>IF($D8=" ", "Enter Equipment",IF(VLOOKUP($A8,'STATIONARY FACTORS'!$A$4:$O$22, S$5, FALSE)= "N/A", "--", IF($H8=0, "Enter Activity", IF($M8=0, "Enter Run Time",IF($I8="HP", $H8*VLOOKUP($A8,'STATIONARY FACTORS'!$A$4:$O$22, S$5, FALSE),IF(ISERROR(SEARCH("Diesel", $D8,1)),($H8*VLOOKUP($A8,'STATIONARY FACTORS'!$A$4:$O$22, S$5, FALSE)*0.000001*'STATIONARY FACTORS'!$C$93*'STATIONARY FACTORS'!$C$98*(1/($M8*$N8))),($H8*VLOOKUP($A8,'STATIONARY FACTORS'!$A$4:$O$22, S$5, FALSE)*0.000001*'STATIONARY FACTORS'!$C$93*'STATIONARY FACTORS'!$C$94*(1/($M8*$N8)))))))))</f>
        <v>Enter Equipment</v>
      </c>
      <c r="T8" s="79" t="str">
        <f>IF($D8=" ", "Enter Equipment",IF(VLOOKUP($A8,'STATIONARY FACTORS'!$A$4:$O$22, T$5, FALSE)= "N/A", "--", IF($H8=0, "Enter Activity", IF($M8=0, "Enter Run Time",IF($I8="HP", $H8*VLOOKUP($A8,'STATIONARY FACTORS'!$A$4:$O$22, T$5, FALSE),IF(ISERROR(SEARCH("Diesel", $D8,1)),($H8*VLOOKUP($A8,'STATIONARY FACTORS'!$A$4:$O$22, T$5, FALSE)*0.000001*'STATIONARY FACTORS'!$C$93*'STATIONARY FACTORS'!$C$98*(1/($M8*$N8))),($H8*VLOOKUP($A8,'STATIONARY FACTORS'!$A$4:$O$22, T$5, FALSE)*0.000001*'STATIONARY FACTORS'!$C$93*'STATIONARY FACTORS'!$C$94*(1/($M8*$N8)))))))))</f>
        <v>Enter Equipment</v>
      </c>
      <c r="U8" s="79" t="str">
        <f>IF($D8=" ", "Enter Equipment",IF(VLOOKUP($A8,'STATIONARY FACTORS'!$A$4:$O$22, U$5, FALSE)= "N/A", "--", IF($H8=0, "Enter Activity", IF($M8=0, "Enter Run Time",IF($I8="HP", $H8*VLOOKUP($A8,'STATIONARY FACTORS'!$A$4:$O$22, U$5, FALSE),IF(ISERROR(SEARCH("Diesel", $D8,1)),($H8*VLOOKUP($A8,'STATIONARY FACTORS'!$A$4:$O$22, U$5, FALSE)*0.000001*'STATIONARY FACTORS'!$C$93*'STATIONARY FACTORS'!$C$98*(1/($M8*$N8))),($H8*VLOOKUP($A8,'STATIONARY FACTORS'!$A$4:$O$22, U$5, FALSE)*0.000001*'STATIONARY FACTORS'!$C$93*'STATIONARY FACTORS'!$C$94*(1/($M8*$N8)))))))))</f>
        <v>Enter Equipment</v>
      </c>
      <c r="V8" s="79" t="str">
        <f>IF($D8=" ", "Enter Equipment",IF(VLOOKUP($A8,'STATIONARY FACTORS'!$A$4:$O$22, V$5, FALSE)= "N/A", "--", IF($H8=0, "Enter Activity", IF($M8=0, "Enter Run Time",IF($I8="HP", $H8*VLOOKUP($A8,'STATIONARY FACTORS'!$A$4:$O$22, V$5, FALSE),IF(ISERROR(SEARCH("Diesel", $D8,1)),($H8*VLOOKUP($A8,'STATIONARY FACTORS'!$A$4:$O$22, V$5, FALSE)*0.000001*'STATIONARY FACTORS'!$C$93*'STATIONARY FACTORS'!$C$98*(1/($M8*$N8))),($H8*VLOOKUP($A8,'STATIONARY FACTORS'!$A$4:$O$22, V$5, FALSE)*0.000001*'STATIONARY FACTORS'!$C$93*'STATIONARY FACTORS'!$C$94*(1/($M8*$N8)))))))))</f>
        <v>Enter Equipment</v>
      </c>
      <c r="W8" s="79" t="str">
        <f>IF($D8=" ", "Enter Equipment",IF(VLOOKUP($A8,'STATIONARY FACTORS'!$A$4:$O$22, W$5, FALSE)= "N/A", "--", IF($H8=0, "Enter Activity", IF($M8=0, "Enter Run Time",IF($I8="HP", $H8*VLOOKUP($A8,'STATIONARY FACTORS'!$A$4:$O$22, W$5, FALSE),IF(ISERROR(SEARCH("Diesel", $D8,1)),($H8*VLOOKUP($A8,'STATIONARY FACTORS'!$A$4:$O$22, W$5, FALSE)*0.000001*'STATIONARY FACTORS'!$C$93*'STATIONARY FACTORS'!$C$98*(1/($M8*$N8))),($H8*VLOOKUP($A8,'STATIONARY FACTORS'!$A$4:$O$22, W$5, FALSE)*0.000001*'STATIONARY FACTORS'!$C$93*'STATIONARY FACTORS'!$C$94*(1/($M8*$N8)))))))))</f>
        <v>Enter Equipment</v>
      </c>
      <c r="X8" s="79" t="str">
        <f>IF($D8=" ", "Enter Equipment",IF(VLOOKUP($A8,'STATIONARY FACTORS'!$A$4:$O$22, X$5, FALSE)= "N/A", "--", IF($H8=0, "Enter Activity", IF($M8=0, "Enter Run Time",IF($I8="HP", $H8*VLOOKUP($A8,'STATIONARY FACTORS'!$A$4:$O$22, X$5, FALSE),IF(ISERROR(SEARCH("Diesel", $D8,1)),($H8*VLOOKUP($A8,'STATIONARY FACTORS'!$A$4:$O$22, X$5, FALSE)*0.000001*'STATIONARY FACTORS'!$C$93*'STATIONARY FACTORS'!$C$98*(1/($M8*$N8))),($H8*VLOOKUP($A8,'STATIONARY FACTORS'!$A$4:$O$22, X$5, FALSE)*0.000001*'STATIONARY FACTORS'!$C$93*'STATIONARY FACTORS'!$C$94*(1/($M8*$N8)))))))))</f>
        <v>Enter Equipment</v>
      </c>
      <c r="Y8" s="79" t="str">
        <f>IF($D8=" ", "Enter Equipment",IF(VLOOKUP($A8,'STATIONARY FACTORS'!$A$4:$O$22, Y$5, FALSE)= "N/A", "--", IF($H8=0, "Enter Activity", IF($M8=0, "Enter Run Time",IF($I8="HP", $H8*VLOOKUP($A8,'STATIONARY FACTORS'!$A$4:$O$22, Y$5, FALSE),IF(ISERROR(SEARCH("Diesel", $D8,1)),($H8*VLOOKUP($A8,'STATIONARY FACTORS'!$A$4:$O$22, Y$5, FALSE)*0.000001*'STATIONARY FACTORS'!$C$93*'STATIONARY FACTORS'!$C$98*(1/($M8*$N8))),($H8*VLOOKUP($A8,'STATIONARY FACTORS'!$A$4:$O$22, Y$5, FALSE)*0.000001*'STATIONARY FACTORS'!$C$93*'STATIONARY FACTORS'!$C$94*(1/($M8*$N8)))))))))</f>
        <v>Enter Equipment</v>
      </c>
      <c r="Z8" s="79" t="str">
        <f>IF($D8=" ", "Enter Equipment",IF(VLOOKUP($A8,'STATIONARY FACTORS'!$A$4:$O$22, Z$5, FALSE)= "N/A", "--", IF($H8=0, "Enter Activity", IF($M8=0, "Enter Run Time",IF($I8="HP", $H8*VLOOKUP($A8,'STATIONARY FACTORS'!$A$4:$O$22, Z$5, FALSE),IF(ISERROR(SEARCH("Diesel", $D8,1)),($H8*VLOOKUP($A8,'STATIONARY FACTORS'!$A$4:$O$22, Z$5, FALSE)*0.000001*'STATIONARY FACTORS'!$C$93*'STATIONARY FACTORS'!$C$98*(1/($M8*$N8))),($H8*VLOOKUP($A8,'STATIONARY FACTORS'!$A$4:$O$22, Z$5, FALSE)*0.000001*'STATIONARY FACTORS'!$C$93*'STATIONARY FACTORS'!$C$94*(1/($M8*$N8)))))))))</f>
        <v>Enter Equipment</v>
      </c>
      <c r="AA8" s="66" t="str">
        <f>IF($D8=" ", "Enter Equipment",IF(VLOOKUP($A8,'STATIONARY FACTORS'!$A$4:$O$22, AA$5, FALSE)= "N/A", "--", IF($H8=0, "Enter Activity", IF($M8=0, "Enter Run Time",IF($I8="HP", $H8*VLOOKUP($A8,'STATIONARY FACTORS'!$A$4:$O$22, AA$5, FALSE),IF(ISERROR(SEARCH("Diesel", $D8,1)),($H8*VLOOKUP($A8,'STATIONARY FACTORS'!$A$4:$O$22, AA$5, FALSE)*0.000001*'STATIONARY FACTORS'!$C$93*'STATIONARY FACTORS'!$C$98*(1/($M8*$N8))),($H8*VLOOKUP($A8,'STATIONARY FACTORS'!$A$4:$O$22, AA$5, FALSE)*0.000001*'STATIONARY FACTORS'!$C$93*'STATIONARY FACTORS'!$C$94*(1/($M8*$N8)))))))))</f>
        <v>Enter Equipment</v>
      </c>
      <c r="AB8" s="466" t="str">
        <f>IF($D8=" ", "Enter Equipment",IF(VLOOKUP($A8,'STATIONARY FACTORS'!$A$4:$O$22, AB$5, FALSE)= "N/A", "--", IF($H8=0, "Enter Activity", IF($M8=0, "Enter Run Time",IF($I8="HP",( ($H8*VLOOKUP($A8,'STATIONARY FACTORS'!$A$4:$O$22, AB$5, FALSE)*$M8*$N8)/2000),IF(ISERROR(SEARCH("Diesel", $D8,1)),($H8*VLOOKUP($A8,'STATIONARY FACTORS'!$A$4:$O$22, AB$5, FALSE)*0.000001*'STATIONARY FACTORS'!$C$93*'STATIONARY FACTORS'!$C$98)/2000,($H8*VLOOKUP($A8,'STATIONARY FACTORS'!$A$4:$O$22, AB$5, FALSE)*0.000001*'STATIONARY FACTORS'!$C$93*'STATIONARY FACTORS'!$C$94)/2000))))))</f>
        <v>Enter Equipment</v>
      </c>
      <c r="AC8" s="65" t="str">
        <f>IF($D8=" ", "Enter Equipment",IF(VLOOKUP($A8,'STATIONARY FACTORS'!$A$4:$O$22, AC$5, FALSE)= "N/A", "--", IF($H8=0, "Enter Activity", IF($M8=0, "Enter Run Time",IF($I8="HP",( ($H8*VLOOKUP($A8,'STATIONARY FACTORS'!$A$4:$O$22, AC$5, FALSE)*$M8*$N8)/2000),IF(ISERROR(SEARCH("Diesel", $D8,1)),($H8*VLOOKUP($A8,'STATIONARY FACTORS'!$A$4:$O$22, AC$5, FALSE)*0.000001*'STATIONARY FACTORS'!$C$93*'STATIONARY FACTORS'!$C$98)/2000,($H8*VLOOKUP($A8,'STATIONARY FACTORS'!$A$4:$O$22, AC$5, FALSE)*0.000001*'STATIONARY FACTORS'!$C$93*'STATIONARY FACTORS'!$C$94)/2000))))))</f>
        <v>Enter Equipment</v>
      </c>
      <c r="AD8" s="65" t="str">
        <f>IF($D8=" ", "Enter Equipment",IF(VLOOKUP($A8,'STATIONARY FACTORS'!$A$4:$O$22, AD$5, FALSE)= "N/A", "--", IF($H8=0, "Enter Activity", IF($M8=0, "Enter Run Time",IF($I8="HP",( ($H8*VLOOKUP($A8,'STATIONARY FACTORS'!$A$4:$O$22, AD$5, FALSE)*$M8*$N8)/2000),IF(ISERROR(SEARCH("Diesel", $D8,1)),($H8*VLOOKUP($A8,'STATIONARY FACTORS'!$A$4:$O$22, AD$5, FALSE)*0.000001*'STATIONARY FACTORS'!$C$93*'STATIONARY FACTORS'!$C$98)/2000,($H8*VLOOKUP($A8,'STATIONARY FACTORS'!$A$4:$O$22, AD$5, FALSE)*0.000001*'STATIONARY FACTORS'!$C$93*'STATIONARY FACTORS'!$C$94)/2000))))))</f>
        <v>Enter Equipment</v>
      </c>
      <c r="AE8" s="65" t="str">
        <f>IF($D8=" ", "Enter Equipment",IF(VLOOKUP($A8,'STATIONARY FACTORS'!$A$4:$O$22, AE$5, FALSE)= "N/A", "--", IF($H8=0, "Enter Activity", IF($M8=0, "Enter Run Time",IF($I8="HP",( ($H8*VLOOKUP($A8,'STATIONARY FACTORS'!$A$4:$O$22, AE$5, FALSE)*$M8*$N8)/2000),IF(ISERROR(SEARCH("Diesel", $D8,1)),($H8*VLOOKUP($A8,'STATIONARY FACTORS'!$A$4:$O$22, AE$5, FALSE)*0.000001*'STATIONARY FACTORS'!$C$93*'STATIONARY FACTORS'!$C$98)/2000,($H8*VLOOKUP($A8,'STATIONARY FACTORS'!$A$4:$O$22, AE$5, FALSE)*0.000001*'STATIONARY FACTORS'!$C$93*'STATIONARY FACTORS'!$C$94)/2000))))))</f>
        <v>Enter Equipment</v>
      </c>
      <c r="AF8" s="65" t="str">
        <f>IF($D8=" ", "Enter Equipment",IF(VLOOKUP($A8,'STATIONARY FACTORS'!$A$4:$O$22, AF$5, FALSE)= "N/A", "--", IF($H8=0, "Enter Activity", IF($M8=0, "Enter Run Time",IF($I8="HP",( ($H8*VLOOKUP($A8,'STATIONARY FACTORS'!$A$4:$O$22, AF$5, FALSE)*$M8*$N8)/2000),IF(ISERROR(SEARCH("Diesel", $D8,1)),($H8*VLOOKUP($A8,'STATIONARY FACTORS'!$A$4:$O$22, AF$5, FALSE)*0.000001*'STATIONARY FACTORS'!$C$93*'STATIONARY FACTORS'!$C$98)/2000,($H8*VLOOKUP($A8,'STATIONARY FACTORS'!$A$4:$O$22, AF$5, FALSE)*0.000001*'STATIONARY FACTORS'!$C$93*'STATIONARY FACTORS'!$C$94)/2000))))))</f>
        <v>Enter Equipment</v>
      </c>
      <c r="AG8" s="65" t="str">
        <f>IF($D8=" ", "Enter Equipment",IF(VLOOKUP($A8,'STATIONARY FACTORS'!$A$4:$O$22, AG$5, FALSE)= "N/A", "--", IF($H8=0, "Enter Activity", IF($M8=0, "Enter Run Time",IF($I8="HP",( ($H8*VLOOKUP($A8,'STATIONARY FACTORS'!$A$4:$O$22, AG$5, FALSE)*$M8*$N8)/2000),IF(ISERROR(SEARCH("Diesel", $D8,1)),($H8*VLOOKUP($A8,'STATIONARY FACTORS'!$A$4:$O$22, AG$5, FALSE)*0.000001*'STATIONARY FACTORS'!$C$93*'STATIONARY FACTORS'!$C$98)/2000,($H8*VLOOKUP($A8,'STATIONARY FACTORS'!$A$4:$O$22, AG$5, FALSE)*0.000001*'STATIONARY FACTORS'!$C$93*'STATIONARY FACTORS'!$C$94)/2000))))))</f>
        <v>Enter Equipment</v>
      </c>
      <c r="AH8" s="65" t="str">
        <f>IF($D8=" ", "Enter Equipment",IF(VLOOKUP($A8,'STATIONARY FACTORS'!$A$4:$O$22, AH$5, FALSE)= "N/A", "--", IF($H8=0, "Enter Activity", IF($M8=0, "Enter Run Time",IF($I8="HP",( ($H8*VLOOKUP($A8,'STATIONARY FACTORS'!$A$4:$O$22, AH$5, FALSE)*$M8*$N8)/2000),IF(ISERROR(SEARCH("Diesel", $D8,1)),($H8*VLOOKUP($A8,'STATIONARY FACTORS'!$A$4:$O$22, AH$5, FALSE)*0.000001*'STATIONARY FACTORS'!$C$93*'STATIONARY FACTORS'!$C$98)/2000,($H8*VLOOKUP($A8,'STATIONARY FACTORS'!$A$4:$O$22, AH$5, FALSE)*0.000001*'STATIONARY FACTORS'!$C$93*'STATIONARY FACTORS'!$C$94)/2000))))))</f>
        <v>Enter Equipment</v>
      </c>
      <c r="AI8" s="79" t="str">
        <f>IF($D8=" ", "Enter Equipment",IF(VLOOKUP($A8,'STATIONARY FACTORS'!$A$4:$O$22, AI$5, FALSE)= "N/A", "--", IF($H8=0, "Enter Activity", IF($M8=0, "Enter Run Time",IF($I8="HP",( ($H8*VLOOKUP($A8,'STATIONARY FACTORS'!$A$4:$O$22, AI$5, FALSE)*$M8*$N8)/2000),IF(ISERROR(SEARCH("Diesel", $D8,1)),($H8*VLOOKUP($A8,'STATIONARY FACTORS'!$A$4:$O$22, AI$5, FALSE)*0.000001*'STATIONARY FACTORS'!$C$93*'STATIONARY FACTORS'!$C$98)/2000,($H8*VLOOKUP($A8,'STATIONARY FACTORS'!$A$4:$O$22, AI$5, FALSE)*0.000001*'STATIONARY FACTORS'!$C$93*'STATIONARY FACTORS'!$C$94)/2000))))))</f>
        <v>Enter Equipment</v>
      </c>
      <c r="AJ8" s="79" t="str">
        <f>IF($D8=" ", "Enter Equipment",IF(VLOOKUP($A8,'STATIONARY FACTORS'!$A$4:$O$22, AJ$5, FALSE)= "N/A", "--", IF($H8=0, "Enter Activity", IF($M8=0, "Enter Run Time",IF($I8="HP",( ($H8*VLOOKUP($A8,'STATIONARY FACTORS'!$A$4:$O$22, AJ$5, FALSE)*$M8*$N8)/2000),IF(ISERROR(SEARCH("Diesel", $D8,1)),($H8*VLOOKUP($A8,'STATIONARY FACTORS'!$A$4:$O$22, AJ$5, FALSE)*0.000001*'STATIONARY FACTORS'!$C$93*'STATIONARY FACTORS'!$C$98)/2000,($H8*VLOOKUP($A8,'STATIONARY FACTORS'!$A$4:$O$22, AJ$5, FALSE)*0.000001*'STATIONARY FACTORS'!$C$93*'STATIONARY FACTORS'!$C$94)/2000))))))</f>
        <v>Enter Equipment</v>
      </c>
      <c r="AK8" s="79" t="str">
        <f>IF($D8=" ", "Enter Equipment",IF(VLOOKUP($A8,'STATIONARY FACTORS'!$A$4:$O$22, AK$5, FALSE)= "N/A", "--", IF($H8=0, "Enter Activity", IF($M8=0, "Enter Run Time",IF($I8="HP",( ($H8*VLOOKUP($A8,'STATIONARY FACTORS'!$A$4:$O$22, AK$5, FALSE)*$M8*$N8)/2000),IF(ISERROR(SEARCH("Diesel", $D8,1)),($H8*VLOOKUP($A8,'STATIONARY FACTORS'!$A$4:$O$22, AK$5, FALSE)*0.000001*'STATIONARY FACTORS'!$C$93*'STATIONARY FACTORS'!$C$98)/2000,($H8*VLOOKUP($A8,'STATIONARY FACTORS'!$A$4:$O$22, AK$5, FALSE)*0.000001*'STATIONARY FACTORS'!$C$93*'STATIONARY FACTORS'!$C$94)/2000))))))</f>
        <v>Enter Equipment</v>
      </c>
      <c r="AL8" s="382" t="str">
        <f>IF($D8=" ", "Enter Equipment",IF(VLOOKUP($A8,'STATIONARY FACTORS'!$A$4:$O$22, AL$5, FALSE)= "N/A", "--", IF($H8=0, "Enter Activity", IF($M8=0, "Enter Run Time",IF($I8="HP",( ($H8*VLOOKUP($A8,'STATIONARY FACTORS'!$A$4:$O$22, AL$5, FALSE)*$M8*$N8)/2000),IF(ISERROR(SEARCH("Diesel", $D8,1)),($H8*VLOOKUP($A8,'STATIONARY FACTORS'!$A$4:$O$22, AL$5, FALSE)*0.000001*'STATIONARY FACTORS'!$C$93*'STATIONARY FACTORS'!$C$98)/2000,($H8*VLOOKUP($A8,'STATIONARY FACTORS'!$A$4:$O$22, AL$5, FALSE)*0.000001*'STATIONARY FACTORS'!$C$93*'STATIONARY FACTORS'!$C$94)/2000))))))</f>
        <v>Enter Equipment</v>
      </c>
      <c r="AM8" s="73"/>
      <c r="AO8" s="74">
        <f>MONTH(EMISSIONS_1!P8)-MONTH(EMISSIONS_1!O8)+1</f>
        <v>1</v>
      </c>
      <c r="AP8" s="329">
        <f t="shared" si="0"/>
        <v>0</v>
      </c>
      <c r="AQ8" s="330">
        <f t="shared" si="0"/>
        <v>0</v>
      </c>
      <c r="AR8" s="330">
        <f t="shared" si="0"/>
        <v>0</v>
      </c>
      <c r="AS8" s="330">
        <f t="shared" si="0"/>
        <v>0</v>
      </c>
      <c r="AT8" s="330">
        <f t="shared" si="0"/>
        <v>0</v>
      </c>
      <c r="AU8" s="330">
        <f t="shared" si="0"/>
        <v>0</v>
      </c>
      <c r="AV8" s="330">
        <f t="shared" si="0"/>
        <v>0</v>
      </c>
      <c r="AW8" s="330">
        <f t="shared" si="0"/>
        <v>0</v>
      </c>
      <c r="AX8" s="330">
        <f t="shared" si="0"/>
        <v>0</v>
      </c>
      <c r="AY8" s="330">
        <f t="shared" si="0"/>
        <v>0</v>
      </c>
      <c r="AZ8" s="330">
        <f t="shared" si="0"/>
        <v>0</v>
      </c>
      <c r="BA8" s="331">
        <f t="shared" si="0"/>
        <v>0</v>
      </c>
      <c r="BB8" s="329">
        <f t="shared" si="1"/>
        <v>0</v>
      </c>
      <c r="BC8" s="330">
        <f t="shared" si="1"/>
        <v>0</v>
      </c>
      <c r="BD8" s="330">
        <f t="shared" si="1"/>
        <v>0</v>
      </c>
      <c r="BE8" s="330">
        <f t="shared" si="1"/>
        <v>0</v>
      </c>
      <c r="BF8" s="330">
        <f t="shared" si="1"/>
        <v>0</v>
      </c>
      <c r="BG8" s="330">
        <f t="shared" si="1"/>
        <v>0</v>
      </c>
      <c r="BH8" s="330">
        <f t="shared" si="1"/>
        <v>0</v>
      </c>
      <c r="BI8" s="330">
        <f t="shared" si="1"/>
        <v>0</v>
      </c>
      <c r="BJ8" s="330">
        <f t="shared" si="1"/>
        <v>0</v>
      </c>
      <c r="BK8" s="330">
        <f t="shared" si="1"/>
        <v>0</v>
      </c>
      <c r="BL8" s="330">
        <f t="shared" si="1"/>
        <v>0</v>
      </c>
      <c r="BM8" s="331">
        <f t="shared" si="1"/>
        <v>0</v>
      </c>
      <c r="BN8" s="329">
        <f t="shared" si="2"/>
        <v>0</v>
      </c>
      <c r="BO8" s="330">
        <f t="shared" si="2"/>
        <v>0</v>
      </c>
      <c r="BP8" s="330">
        <f t="shared" si="2"/>
        <v>0</v>
      </c>
      <c r="BQ8" s="330">
        <f t="shared" si="2"/>
        <v>0</v>
      </c>
      <c r="BR8" s="330">
        <f t="shared" si="2"/>
        <v>0</v>
      </c>
      <c r="BS8" s="330">
        <f t="shared" si="2"/>
        <v>0</v>
      </c>
      <c r="BT8" s="330">
        <f t="shared" si="2"/>
        <v>0</v>
      </c>
      <c r="BU8" s="330">
        <f t="shared" si="2"/>
        <v>0</v>
      </c>
      <c r="BV8" s="330">
        <f t="shared" si="2"/>
        <v>0</v>
      </c>
      <c r="BW8" s="330">
        <f t="shared" si="2"/>
        <v>0</v>
      </c>
      <c r="BX8" s="330">
        <f t="shared" si="2"/>
        <v>0</v>
      </c>
      <c r="BY8" s="331">
        <f t="shared" si="2"/>
        <v>0</v>
      </c>
      <c r="BZ8" s="329">
        <f t="shared" si="3"/>
        <v>0</v>
      </c>
      <c r="CA8" s="330">
        <f t="shared" si="3"/>
        <v>0</v>
      </c>
      <c r="CB8" s="330">
        <f t="shared" si="3"/>
        <v>0</v>
      </c>
      <c r="CC8" s="330">
        <f t="shared" si="3"/>
        <v>0</v>
      </c>
      <c r="CD8" s="330">
        <f t="shared" si="3"/>
        <v>0</v>
      </c>
      <c r="CE8" s="330">
        <f t="shared" si="3"/>
        <v>0</v>
      </c>
      <c r="CF8" s="330">
        <f t="shared" si="3"/>
        <v>0</v>
      </c>
      <c r="CG8" s="330">
        <f t="shared" si="3"/>
        <v>0</v>
      </c>
      <c r="CH8" s="330">
        <f t="shared" si="3"/>
        <v>0</v>
      </c>
      <c r="CI8" s="330">
        <f t="shared" si="3"/>
        <v>0</v>
      </c>
      <c r="CJ8" s="330">
        <f t="shared" si="3"/>
        <v>0</v>
      </c>
      <c r="CK8" s="331">
        <f t="shared" si="3"/>
        <v>0</v>
      </c>
      <c r="CL8" s="329">
        <f t="shared" si="4"/>
        <v>0</v>
      </c>
      <c r="CM8" s="330">
        <f t="shared" si="4"/>
        <v>0</v>
      </c>
      <c r="CN8" s="330">
        <f t="shared" si="4"/>
        <v>0</v>
      </c>
      <c r="CO8" s="330">
        <f t="shared" si="4"/>
        <v>0</v>
      </c>
      <c r="CP8" s="330">
        <f t="shared" si="4"/>
        <v>0</v>
      </c>
      <c r="CQ8" s="330">
        <f t="shared" si="4"/>
        <v>0</v>
      </c>
      <c r="CR8" s="330">
        <f t="shared" si="4"/>
        <v>0</v>
      </c>
      <c r="CS8" s="330">
        <f t="shared" si="4"/>
        <v>0</v>
      </c>
      <c r="CT8" s="330">
        <f t="shared" si="4"/>
        <v>0</v>
      </c>
      <c r="CU8" s="330">
        <f t="shared" si="4"/>
        <v>0</v>
      </c>
      <c r="CV8" s="330">
        <f t="shared" si="4"/>
        <v>0</v>
      </c>
      <c r="CW8" s="331">
        <f t="shared" si="4"/>
        <v>0</v>
      </c>
      <c r="CX8" s="329">
        <f t="shared" si="5"/>
        <v>0</v>
      </c>
      <c r="CY8" s="330">
        <f t="shared" si="5"/>
        <v>0</v>
      </c>
      <c r="CZ8" s="330">
        <f t="shared" si="5"/>
        <v>0</v>
      </c>
      <c r="DA8" s="330">
        <f t="shared" si="5"/>
        <v>0</v>
      </c>
      <c r="DB8" s="330">
        <f t="shared" si="5"/>
        <v>0</v>
      </c>
      <c r="DC8" s="330">
        <f t="shared" si="5"/>
        <v>0</v>
      </c>
      <c r="DD8" s="330">
        <f t="shared" si="5"/>
        <v>0</v>
      </c>
      <c r="DE8" s="330">
        <f t="shared" si="5"/>
        <v>0</v>
      </c>
      <c r="DF8" s="330">
        <f t="shared" si="5"/>
        <v>0</v>
      </c>
      <c r="DG8" s="330">
        <f t="shared" si="5"/>
        <v>0</v>
      </c>
      <c r="DH8" s="330">
        <f t="shared" si="5"/>
        <v>0</v>
      </c>
      <c r="DI8" s="331">
        <f t="shared" si="5"/>
        <v>0</v>
      </c>
      <c r="DJ8" s="329">
        <f t="shared" si="6"/>
        <v>0</v>
      </c>
      <c r="DK8" s="330">
        <f t="shared" si="6"/>
        <v>0</v>
      </c>
      <c r="DL8" s="330">
        <f t="shared" si="6"/>
        <v>0</v>
      </c>
      <c r="DM8" s="330">
        <f t="shared" si="6"/>
        <v>0</v>
      </c>
      <c r="DN8" s="330">
        <f t="shared" si="6"/>
        <v>0</v>
      </c>
      <c r="DO8" s="330">
        <f t="shared" si="6"/>
        <v>0</v>
      </c>
      <c r="DP8" s="330">
        <f t="shared" si="6"/>
        <v>0</v>
      </c>
      <c r="DQ8" s="330">
        <f t="shared" si="6"/>
        <v>0</v>
      </c>
      <c r="DR8" s="330">
        <f t="shared" si="6"/>
        <v>0</v>
      </c>
      <c r="DS8" s="330">
        <f t="shared" si="6"/>
        <v>0</v>
      </c>
      <c r="DT8" s="330">
        <f t="shared" si="6"/>
        <v>0</v>
      </c>
      <c r="DU8" s="331">
        <f t="shared" si="6"/>
        <v>0</v>
      </c>
      <c r="DV8" s="329">
        <f t="shared" si="7"/>
        <v>0</v>
      </c>
      <c r="DW8" s="330">
        <f t="shared" si="7"/>
        <v>0</v>
      </c>
      <c r="DX8" s="330">
        <f t="shared" si="7"/>
        <v>0</v>
      </c>
      <c r="DY8" s="330">
        <f t="shared" si="7"/>
        <v>0</v>
      </c>
      <c r="DZ8" s="330">
        <f t="shared" si="7"/>
        <v>0</v>
      </c>
      <c r="EA8" s="330">
        <f t="shared" si="7"/>
        <v>0</v>
      </c>
      <c r="EB8" s="330">
        <f t="shared" si="7"/>
        <v>0</v>
      </c>
      <c r="EC8" s="330">
        <f t="shared" si="7"/>
        <v>0</v>
      </c>
      <c r="ED8" s="330">
        <f t="shared" si="7"/>
        <v>0</v>
      </c>
      <c r="EE8" s="330">
        <f t="shared" si="7"/>
        <v>0</v>
      </c>
      <c r="EF8" s="330">
        <f t="shared" si="7"/>
        <v>0</v>
      </c>
      <c r="EG8" s="331">
        <f t="shared" si="7"/>
        <v>0</v>
      </c>
      <c r="EH8" s="329">
        <f t="shared" si="8"/>
        <v>0</v>
      </c>
      <c r="EI8" s="330">
        <f t="shared" si="8"/>
        <v>0</v>
      </c>
      <c r="EJ8" s="330">
        <f t="shared" si="8"/>
        <v>0</v>
      </c>
      <c r="EK8" s="330">
        <f t="shared" si="8"/>
        <v>0</v>
      </c>
      <c r="EL8" s="330">
        <f t="shared" si="8"/>
        <v>0</v>
      </c>
      <c r="EM8" s="330">
        <f t="shared" si="8"/>
        <v>0</v>
      </c>
      <c r="EN8" s="330">
        <f t="shared" si="8"/>
        <v>0</v>
      </c>
      <c r="EO8" s="330">
        <f t="shared" si="8"/>
        <v>0</v>
      </c>
      <c r="EP8" s="330">
        <f t="shared" si="8"/>
        <v>0</v>
      </c>
      <c r="EQ8" s="330">
        <f t="shared" si="8"/>
        <v>0</v>
      </c>
      <c r="ER8" s="330">
        <f t="shared" si="8"/>
        <v>0</v>
      </c>
      <c r="ES8" s="331">
        <f t="shared" si="8"/>
        <v>0</v>
      </c>
      <c r="ET8" s="329">
        <f t="shared" si="9"/>
        <v>0</v>
      </c>
      <c r="EU8" s="330">
        <f t="shared" si="9"/>
        <v>0</v>
      </c>
      <c r="EV8" s="330">
        <f t="shared" si="9"/>
        <v>0</v>
      </c>
      <c r="EW8" s="330">
        <f t="shared" si="9"/>
        <v>0</v>
      </c>
      <c r="EX8" s="330">
        <f t="shared" si="9"/>
        <v>0</v>
      </c>
      <c r="EY8" s="330">
        <f t="shared" si="9"/>
        <v>0</v>
      </c>
      <c r="EZ8" s="330">
        <f t="shared" si="9"/>
        <v>0</v>
      </c>
      <c r="FA8" s="330">
        <f t="shared" si="9"/>
        <v>0</v>
      </c>
      <c r="FB8" s="330">
        <f t="shared" si="9"/>
        <v>0</v>
      </c>
      <c r="FC8" s="330">
        <f t="shared" si="9"/>
        <v>0</v>
      </c>
      <c r="FD8" s="330">
        <f t="shared" si="9"/>
        <v>0</v>
      </c>
      <c r="FE8" s="331">
        <f t="shared" si="9"/>
        <v>0</v>
      </c>
      <c r="FF8" s="329">
        <f t="shared" si="10"/>
        <v>0</v>
      </c>
      <c r="FG8" s="330">
        <f t="shared" si="10"/>
        <v>0</v>
      </c>
      <c r="FH8" s="330">
        <f t="shared" si="10"/>
        <v>0</v>
      </c>
      <c r="FI8" s="330">
        <f t="shared" si="10"/>
        <v>0</v>
      </c>
      <c r="FJ8" s="330">
        <f t="shared" si="10"/>
        <v>0</v>
      </c>
      <c r="FK8" s="330">
        <f t="shared" si="10"/>
        <v>0</v>
      </c>
      <c r="FL8" s="330">
        <f t="shared" si="10"/>
        <v>0</v>
      </c>
      <c r="FM8" s="330">
        <f t="shared" si="10"/>
        <v>0</v>
      </c>
      <c r="FN8" s="330">
        <f t="shared" si="10"/>
        <v>0</v>
      </c>
      <c r="FO8" s="330">
        <f t="shared" si="10"/>
        <v>0</v>
      </c>
      <c r="FP8" s="330">
        <f t="shared" si="10"/>
        <v>0</v>
      </c>
      <c r="FQ8" s="331">
        <f t="shared" si="10"/>
        <v>0</v>
      </c>
    </row>
    <row r="9" spans="1:173" ht="12.75" customHeight="1" x14ac:dyDescent="0.2">
      <c r="A9" s="74" t="str">
        <f>IF(I9="GAL/YR", CONCATENATE(D9, "-lbs/MMBtu"), CONCATENATE(D9, "-lbs/", I9, "-hr"))</f>
        <v xml:space="preserve"> -lbs/ -hr</v>
      </c>
      <c r="B9" s="112"/>
      <c r="C9" s="100" t="s">
        <v>323</v>
      </c>
      <c r="D9" s="365" t="str">
        <f>IF(ISBLANK(EMISSIONS_5!D9), " ", EMISSIONS_5!D9)</f>
        <v xml:space="preserve"> </v>
      </c>
      <c r="E9" s="32" t="s">
        <v>115</v>
      </c>
      <c r="F9" s="32" t="s">
        <v>115</v>
      </c>
      <c r="G9" s="33" t="s">
        <v>115</v>
      </c>
      <c r="H9" s="367"/>
      <c r="I9" s="367" t="s">
        <v>2</v>
      </c>
      <c r="J9" s="33" t="s">
        <v>115</v>
      </c>
      <c r="K9" s="33"/>
      <c r="L9" s="33"/>
      <c r="M9" s="372">
        <v>0</v>
      </c>
      <c r="N9" s="373">
        <v>0</v>
      </c>
      <c r="O9" s="299"/>
      <c r="P9" s="300"/>
      <c r="Q9" s="73" t="str">
        <f>IF($D9=" ", "Enter Equipment",IF(VLOOKUP($A9,'STATIONARY FACTORS'!$A$4:$O$22, Q$5, FALSE)= "N/A", "--", IF($H9=0, "Enter Activity", IF($M9=0, "Enter Run Time",IF($I9="HP", $H9*VLOOKUP($A9,'STATIONARY FACTORS'!$A$4:$O$22, Q$5, FALSE),IF(ISERROR(SEARCH("Diesel", $D9,1)),($H9*VLOOKUP($A9,'STATIONARY FACTORS'!$A$4:$O$22, Q$5, FALSE)*0.000001*'STATIONARY FACTORS'!$C$93*'STATIONARY FACTORS'!$C$98*(1/($M9*$N9))),($H9*VLOOKUP($A9,'STATIONARY FACTORS'!$A$4:$O$22, Q$5, FALSE)*0.000001*'STATIONARY FACTORS'!$C$93*'STATIONARY FACTORS'!$C$94*(1/($M9*$N9)))))))))</f>
        <v>Enter Equipment</v>
      </c>
      <c r="R9" s="79" t="str">
        <f>IF($D9=" ", "Enter Equipment",IF(VLOOKUP($A9,'STATIONARY FACTORS'!$A$4:$O$22, R$5, FALSE)= "N/A", "--", IF($H9=0, "Enter Activity", IF($M9=0, "Enter Run Time",IF($I9="HP", $H9*VLOOKUP($A9,'STATIONARY FACTORS'!$A$4:$O$22, R$5, FALSE),IF(ISERROR(SEARCH("Diesel", $D9,1)),($H9*VLOOKUP($A9,'STATIONARY FACTORS'!$A$4:$O$22, R$5, FALSE)*0.000001*'STATIONARY FACTORS'!$C$93*'STATIONARY FACTORS'!$C$98*(1/($M9*$N9))),($H9*VLOOKUP($A9,'STATIONARY FACTORS'!$A$4:$O$22, R$5, FALSE)*0.000001*'STATIONARY FACTORS'!$C$93*'STATIONARY FACTORS'!$C$94*(1/($M9*$N9)))))))))</f>
        <v>Enter Equipment</v>
      </c>
      <c r="S9" s="78" t="str">
        <f>IF($D9=" ", "Enter Equipment",IF(VLOOKUP($A9,'STATIONARY FACTORS'!$A$4:$O$22, S$5, FALSE)= "N/A", "--", IF($H9=0, "Enter Activity", IF($M9=0, "Enter Run Time",IF($I9="HP", $H9*VLOOKUP($A9,'STATIONARY FACTORS'!$A$4:$O$22, S$5, FALSE),IF(ISERROR(SEARCH("Diesel", $D9,1)),($H9*VLOOKUP($A9,'STATIONARY FACTORS'!$A$4:$O$22, S$5, FALSE)*0.000001*'STATIONARY FACTORS'!$C$93*'STATIONARY FACTORS'!$C$98*(1/($M9*$N9))),($H9*VLOOKUP($A9,'STATIONARY FACTORS'!$A$4:$O$22, S$5, FALSE)*0.000001*'STATIONARY FACTORS'!$C$93*'STATIONARY FACTORS'!$C$94*(1/($M9*$N9)))))))))</f>
        <v>Enter Equipment</v>
      </c>
      <c r="T9" s="79" t="str">
        <f>IF($D9=" ", "Enter Equipment",IF(VLOOKUP($A9,'STATIONARY FACTORS'!$A$4:$O$22, T$5, FALSE)= "N/A", "--", IF($H9=0, "Enter Activity", IF($M9=0, "Enter Run Time",IF($I9="HP", $H9*VLOOKUP($A9,'STATIONARY FACTORS'!$A$4:$O$22, T$5, FALSE),IF(ISERROR(SEARCH("Diesel", $D9,1)),($H9*VLOOKUP($A9,'STATIONARY FACTORS'!$A$4:$O$22, T$5, FALSE)*0.000001*'STATIONARY FACTORS'!$C$93*'STATIONARY FACTORS'!$C$98*(1/($M9*$N9))),($H9*VLOOKUP($A9,'STATIONARY FACTORS'!$A$4:$O$22, T$5, FALSE)*0.000001*'STATIONARY FACTORS'!$C$93*'STATIONARY FACTORS'!$C$94*(1/($M9*$N9)))))))))</f>
        <v>Enter Equipment</v>
      </c>
      <c r="U9" s="79" t="str">
        <f>IF($D9=" ", "Enter Equipment",IF(VLOOKUP($A9,'STATIONARY FACTORS'!$A$4:$O$22, U$5, FALSE)= "N/A", "--", IF($H9=0, "Enter Activity", IF($M9=0, "Enter Run Time",IF($I9="HP", $H9*VLOOKUP($A9,'STATIONARY FACTORS'!$A$4:$O$22, U$5, FALSE),IF(ISERROR(SEARCH("Diesel", $D9,1)),($H9*VLOOKUP($A9,'STATIONARY FACTORS'!$A$4:$O$22, U$5, FALSE)*0.000001*'STATIONARY FACTORS'!$C$93*'STATIONARY FACTORS'!$C$98*(1/($M9*$N9))),($H9*VLOOKUP($A9,'STATIONARY FACTORS'!$A$4:$O$22, U$5, FALSE)*0.000001*'STATIONARY FACTORS'!$C$93*'STATIONARY FACTORS'!$C$94*(1/($M9*$N9)))))))))</f>
        <v>Enter Equipment</v>
      </c>
      <c r="V9" s="79" t="str">
        <f>IF($D9=" ", "Enter Equipment",IF(VLOOKUP($A9,'STATIONARY FACTORS'!$A$4:$O$22, V$5, FALSE)= "N/A", "--", IF($H9=0, "Enter Activity", IF($M9=0, "Enter Run Time",IF($I9="HP", $H9*VLOOKUP($A9,'STATIONARY FACTORS'!$A$4:$O$22, V$5, FALSE),IF(ISERROR(SEARCH("Diesel", $D9,1)),($H9*VLOOKUP($A9,'STATIONARY FACTORS'!$A$4:$O$22, V$5, FALSE)*0.000001*'STATIONARY FACTORS'!$C$93*'STATIONARY FACTORS'!$C$98*(1/($M9*$N9))),($H9*VLOOKUP($A9,'STATIONARY FACTORS'!$A$4:$O$22, V$5, FALSE)*0.000001*'STATIONARY FACTORS'!$C$93*'STATIONARY FACTORS'!$C$94*(1/($M9*$N9)))))))))</f>
        <v>Enter Equipment</v>
      </c>
      <c r="W9" s="79" t="str">
        <f>IF($D9=" ", "Enter Equipment",IF(VLOOKUP($A9,'STATIONARY FACTORS'!$A$4:$O$22, W$5, FALSE)= "N/A", "--", IF($H9=0, "Enter Activity", IF($M9=0, "Enter Run Time",IF($I9="HP", $H9*VLOOKUP($A9,'STATIONARY FACTORS'!$A$4:$O$22, W$5, FALSE),IF(ISERROR(SEARCH("Diesel", $D9,1)),($H9*VLOOKUP($A9,'STATIONARY FACTORS'!$A$4:$O$22, W$5, FALSE)*0.000001*'STATIONARY FACTORS'!$C$93*'STATIONARY FACTORS'!$C$98*(1/($M9*$N9))),($H9*VLOOKUP($A9,'STATIONARY FACTORS'!$A$4:$O$22, W$5, FALSE)*0.000001*'STATIONARY FACTORS'!$C$93*'STATIONARY FACTORS'!$C$94*(1/($M9*$N9)))))))))</f>
        <v>Enter Equipment</v>
      </c>
      <c r="X9" s="79" t="str">
        <f>IF($D9=" ", "Enter Equipment",IF(VLOOKUP($A9,'STATIONARY FACTORS'!$A$4:$O$22, X$5, FALSE)= "N/A", "--", IF($H9=0, "Enter Activity", IF($M9=0, "Enter Run Time",IF($I9="HP", $H9*VLOOKUP($A9,'STATIONARY FACTORS'!$A$4:$O$22, X$5, FALSE),IF(ISERROR(SEARCH("Diesel", $D9,1)),($H9*VLOOKUP($A9,'STATIONARY FACTORS'!$A$4:$O$22, X$5, FALSE)*0.000001*'STATIONARY FACTORS'!$C$93*'STATIONARY FACTORS'!$C$98*(1/($M9*$N9))),($H9*VLOOKUP($A9,'STATIONARY FACTORS'!$A$4:$O$22, X$5, FALSE)*0.000001*'STATIONARY FACTORS'!$C$93*'STATIONARY FACTORS'!$C$94*(1/($M9*$N9)))))))))</f>
        <v>Enter Equipment</v>
      </c>
      <c r="Y9" s="79" t="str">
        <f>IF($D9=" ", "Enter Equipment",IF(VLOOKUP($A9,'STATIONARY FACTORS'!$A$4:$O$22, Y$5, FALSE)= "N/A", "--", IF($H9=0, "Enter Activity", IF($M9=0, "Enter Run Time",IF($I9="HP", $H9*VLOOKUP($A9,'STATIONARY FACTORS'!$A$4:$O$22, Y$5, FALSE),IF(ISERROR(SEARCH("Diesel", $D9,1)),($H9*VLOOKUP($A9,'STATIONARY FACTORS'!$A$4:$O$22, Y$5, FALSE)*0.000001*'STATIONARY FACTORS'!$C$93*'STATIONARY FACTORS'!$C$98*(1/($M9*$N9))),($H9*VLOOKUP($A9,'STATIONARY FACTORS'!$A$4:$O$22, Y$5, FALSE)*0.000001*'STATIONARY FACTORS'!$C$93*'STATIONARY FACTORS'!$C$94*(1/($M9*$N9)))))))))</f>
        <v>Enter Equipment</v>
      </c>
      <c r="Z9" s="79" t="str">
        <f>IF($D9=" ", "Enter Equipment",IF(VLOOKUP($A9,'STATIONARY FACTORS'!$A$4:$O$22, Z$5, FALSE)= "N/A", "--", IF($H9=0, "Enter Activity", IF($M9=0, "Enter Run Time",IF($I9="HP", $H9*VLOOKUP($A9,'STATIONARY FACTORS'!$A$4:$O$22, Z$5, FALSE),IF(ISERROR(SEARCH("Diesel", $D9,1)),($H9*VLOOKUP($A9,'STATIONARY FACTORS'!$A$4:$O$22, Z$5, FALSE)*0.000001*'STATIONARY FACTORS'!$C$93*'STATIONARY FACTORS'!$C$98*(1/($M9*$N9))),($H9*VLOOKUP($A9,'STATIONARY FACTORS'!$A$4:$O$22, Z$5, FALSE)*0.000001*'STATIONARY FACTORS'!$C$93*'STATIONARY FACTORS'!$C$94*(1/($M9*$N9)))))))))</f>
        <v>Enter Equipment</v>
      </c>
      <c r="AA9" s="66" t="str">
        <f>IF($D9=" ", "Enter Equipment",IF(VLOOKUP($A9,'STATIONARY FACTORS'!$A$4:$O$22, AA$5, FALSE)= "N/A", "--", IF($H9=0, "Enter Activity", IF($M9=0, "Enter Run Time",IF($I9="HP", $H9*VLOOKUP($A9,'STATIONARY FACTORS'!$A$4:$O$22, AA$5, FALSE),IF(ISERROR(SEARCH("Diesel", $D9,1)),($H9*VLOOKUP($A9,'STATIONARY FACTORS'!$A$4:$O$22, AA$5, FALSE)*0.000001*'STATIONARY FACTORS'!$C$93*'STATIONARY FACTORS'!$C$98*(1/($M9*$N9))),($H9*VLOOKUP($A9,'STATIONARY FACTORS'!$A$4:$O$22, AA$5, FALSE)*0.000001*'STATIONARY FACTORS'!$C$93*'STATIONARY FACTORS'!$C$94*(1/($M9*$N9)))))))))</f>
        <v>Enter Equipment</v>
      </c>
      <c r="AB9" s="466" t="str">
        <f>IF($D9=" ", "Enter Equipment",IF(VLOOKUP($A9,'STATIONARY FACTORS'!$A$4:$O$22, AB$5, FALSE)= "N/A", "--", IF($H9=0, "Enter Activity", IF($M9=0, "Enter Run Time",IF($I9="HP",( ($H9*VLOOKUP($A9,'STATIONARY FACTORS'!$A$4:$O$22, AB$5, FALSE)*$M9*$N9)/2000),IF(ISERROR(SEARCH("Diesel", $D9,1)),($H9*VLOOKUP($A9,'STATIONARY FACTORS'!$A$4:$O$22, AB$5, FALSE)*0.000001*'STATIONARY FACTORS'!$C$93*'STATIONARY FACTORS'!$C$98)/2000,($H9*VLOOKUP($A9,'STATIONARY FACTORS'!$A$4:$O$22, AB$5, FALSE)*0.000001*'STATIONARY FACTORS'!$C$93*'STATIONARY FACTORS'!$C$94)/2000))))))</f>
        <v>Enter Equipment</v>
      </c>
      <c r="AC9" s="65" t="str">
        <f>IF($D9=" ", "Enter Equipment",IF(VLOOKUP($A9,'STATIONARY FACTORS'!$A$4:$O$22, AC$5, FALSE)= "N/A", "--", IF($H9=0, "Enter Activity", IF($M9=0, "Enter Run Time",IF($I9="HP",( ($H9*VLOOKUP($A9,'STATIONARY FACTORS'!$A$4:$O$22, AC$5, FALSE)*$M9*$N9)/2000),IF(ISERROR(SEARCH("Diesel", $D9,1)),($H9*VLOOKUP($A9,'STATIONARY FACTORS'!$A$4:$O$22, AC$5, FALSE)*0.000001*'STATIONARY FACTORS'!$C$93*'STATIONARY FACTORS'!$C$98)/2000,($H9*VLOOKUP($A9,'STATIONARY FACTORS'!$A$4:$O$22, AC$5, FALSE)*0.000001*'STATIONARY FACTORS'!$C$93*'STATIONARY FACTORS'!$C$94)/2000))))))</f>
        <v>Enter Equipment</v>
      </c>
      <c r="AD9" s="65" t="str">
        <f>IF($D9=" ", "Enter Equipment",IF(VLOOKUP($A9,'STATIONARY FACTORS'!$A$4:$O$22, AD$5, FALSE)= "N/A", "--", IF($H9=0, "Enter Activity", IF($M9=0, "Enter Run Time",IF($I9="HP",( ($H9*VLOOKUP($A9,'STATIONARY FACTORS'!$A$4:$O$22, AD$5, FALSE)*$M9*$N9)/2000),IF(ISERROR(SEARCH("Diesel", $D9,1)),($H9*VLOOKUP($A9,'STATIONARY FACTORS'!$A$4:$O$22, AD$5, FALSE)*0.000001*'STATIONARY FACTORS'!$C$93*'STATIONARY FACTORS'!$C$98)/2000,($H9*VLOOKUP($A9,'STATIONARY FACTORS'!$A$4:$O$22, AD$5, FALSE)*0.000001*'STATIONARY FACTORS'!$C$93*'STATIONARY FACTORS'!$C$94)/2000))))))</f>
        <v>Enter Equipment</v>
      </c>
      <c r="AE9" s="65" t="str">
        <f>IF($D9=" ", "Enter Equipment",IF(VLOOKUP($A9,'STATIONARY FACTORS'!$A$4:$O$22, AE$5, FALSE)= "N/A", "--", IF($H9=0, "Enter Activity", IF($M9=0, "Enter Run Time",IF($I9="HP",( ($H9*VLOOKUP($A9,'STATIONARY FACTORS'!$A$4:$O$22, AE$5, FALSE)*$M9*$N9)/2000),IF(ISERROR(SEARCH("Diesel", $D9,1)),($H9*VLOOKUP($A9,'STATIONARY FACTORS'!$A$4:$O$22, AE$5, FALSE)*0.000001*'STATIONARY FACTORS'!$C$93*'STATIONARY FACTORS'!$C$98)/2000,($H9*VLOOKUP($A9,'STATIONARY FACTORS'!$A$4:$O$22, AE$5, FALSE)*0.000001*'STATIONARY FACTORS'!$C$93*'STATIONARY FACTORS'!$C$94)/2000))))))</f>
        <v>Enter Equipment</v>
      </c>
      <c r="AF9" s="65" t="str">
        <f>IF($D9=" ", "Enter Equipment",IF(VLOOKUP($A9,'STATIONARY FACTORS'!$A$4:$O$22, AF$5, FALSE)= "N/A", "--", IF($H9=0, "Enter Activity", IF($M9=0, "Enter Run Time",IF($I9="HP",( ($H9*VLOOKUP($A9,'STATIONARY FACTORS'!$A$4:$O$22, AF$5, FALSE)*$M9*$N9)/2000),IF(ISERROR(SEARCH("Diesel", $D9,1)),($H9*VLOOKUP($A9,'STATIONARY FACTORS'!$A$4:$O$22, AF$5, FALSE)*0.000001*'STATIONARY FACTORS'!$C$93*'STATIONARY FACTORS'!$C$98)/2000,($H9*VLOOKUP($A9,'STATIONARY FACTORS'!$A$4:$O$22, AF$5, FALSE)*0.000001*'STATIONARY FACTORS'!$C$93*'STATIONARY FACTORS'!$C$94)/2000))))))</f>
        <v>Enter Equipment</v>
      </c>
      <c r="AG9" s="84" t="str">
        <f>IF($D9=" ", "Enter Equipment",IF(VLOOKUP($A9,'STATIONARY FACTORS'!$A$4:$O$22, AG$5, FALSE)= "N/A", "--", IF($H9=0, "Enter Activity", IF($M9=0, "Enter Run Time",IF($I9="HP",( ($H9*VLOOKUP($A9,'STATIONARY FACTORS'!$A$4:$O$22, AG$5, FALSE)*$M9*$N9)/2000),IF(ISERROR(SEARCH("Diesel", $D9,1)),($H9*VLOOKUP($A9,'STATIONARY FACTORS'!$A$4:$O$22, AG$5, FALSE)*0.000001*'STATIONARY FACTORS'!$C$93*'STATIONARY FACTORS'!$C$98)/2000,($H9*VLOOKUP($A9,'STATIONARY FACTORS'!$A$4:$O$22, AG$5, FALSE)*0.000001*'STATIONARY FACTORS'!$C$93*'STATIONARY FACTORS'!$C$94)/2000))))))</f>
        <v>Enter Equipment</v>
      </c>
      <c r="AH9" s="65" t="str">
        <f>IF($D9=" ", "Enter Equipment",IF(VLOOKUP($A9,'STATIONARY FACTORS'!$A$4:$O$22, AH$5, FALSE)= "N/A", "--", IF($H9=0, "Enter Activity", IF($M9=0, "Enter Run Time",IF($I9="HP",( ($H9*VLOOKUP($A9,'STATIONARY FACTORS'!$A$4:$O$22, AH$5, FALSE)*$M9*$N9)/2000),IF(ISERROR(SEARCH("Diesel", $D9,1)),($H9*VLOOKUP($A9,'STATIONARY FACTORS'!$A$4:$O$22, AH$5, FALSE)*0.000001*'STATIONARY FACTORS'!$C$93*'STATIONARY FACTORS'!$C$98)/2000,($H9*VLOOKUP($A9,'STATIONARY FACTORS'!$A$4:$O$22, AH$5, FALSE)*0.000001*'STATIONARY FACTORS'!$C$93*'STATIONARY FACTORS'!$C$94)/2000))))))</f>
        <v>Enter Equipment</v>
      </c>
      <c r="AI9" s="79" t="str">
        <f>IF($D9=" ", "Enter Equipment",IF(VLOOKUP($A9,'STATIONARY FACTORS'!$A$4:$O$22, AI$5, FALSE)= "N/A", "--", IF($H9=0, "Enter Activity", IF($M9=0, "Enter Run Time",IF($I9="HP",( ($H9*VLOOKUP($A9,'STATIONARY FACTORS'!$A$4:$O$22, AI$5, FALSE)*$M9*$N9)/2000),IF(ISERROR(SEARCH("Diesel", $D9,1)),($H9*VLOOKUP($A9,'STATIONARY FACTORS'!$A$4:$O$22, AI$5, FALSE)*0.000001*'STATIONARY FACTORS'!$C$93*'STATIONARY FACTORS'!$C$98)/2000,($H9*VLOOKUP($A9,'STATIONARY FACTORS'!$A$4:$O$22, AI$5, FALSE)*0.000001*'STATIONARY FACTORS'!$C$93*'STATIONARY FACTORS'!$C$94)/2000))))))</f>
        <v>Enter Equipment</v>
      </c>
      <c r="AJ9" s="79" t="str">
        <f>IF($D9=" ", "Enter Equipment",IF(VLOOKUP($A9,'STATIONARY FACTORS'!$A$4:$O$22, AJ$5, FALSE)= "N/A", "--", IF($H9=0, "Enter Activity", IF($M9=0, "Enter Run Time",IF($I9="HP",( ($H9*VLOOKUP($A9,'STATIONARY FACTORS'!$A$4:$O$22, AJ$5, FALSE)*$M9*$N9)/2000),IF(ISERROR(SEARCH("Diesel", $D9,1)),($H9*VLOOKUP($A9,'STATIONARY FACTORS'!$A$4:$O$22, AJ$5, FALSE)*0.000001*'STATIONARY FACTORS'!$C$93*'STATIONARY FACTORS'!$C$98)/2000,($H9*VLOOKUP($A9,'STATIONARY FACTORS'!$A$4:$O$22, AJ$5, FALSE)*0.000001*'STATIONARY FACTORS'!$C$93*'STATIONARY FACTORS'!$C$94)/2000))))))</f>
        <v>Enter Equipment</v>
      </c>
      <c r="AK9" s="79" t="str">
        <f>IF($D9=" ", "Enter Equipment",IF(VLOOKUP($A9,'STATIONARY FACTORS'!$A$4:$O$22, AK$5, FALSE)= "N/A", "--", IF($H9=0, "Enter Activity", IF($M9=0, "Enter Run Time",IF($I9="HP",( ($H9*VLOOKUP($A9,'STATIONARY FACTORS'!$A$4:$O$22, AK$5, FALSE)*$M9*$N9)/2000),IF(ISERROR(SEARCH("Diesel", $D9,1)),($H9*VLOOKUP($A9,'STATIONARY FACTORS'!$A$4:$O$22, AK$5, FALSE)*0.000001*'STATIONARY FACTORS'!$C$93*'STATIONARY FACTORS'!$C$98)/2000,($H9*VLOOKUP($A9,'STATIONARY FACTORS'!$A$4:$O$22, AK$5, FALSE)*0.000001*'STATIONARY FACTORS'!$C$93*'STATIONARY FACTORS'!$C$94)/2000))))))</f>
        <v>Enter Equipment</v>
      </c>
      <c r="AL9" s="382" t="str">
        <f>IF($D9=" ", "Enter Equipment",IF(VLOOKUP($A9,'STATIONARY FACTORS'!$A$4:$O$22, AL$5, FALSE)= "N/A", "--", IF($H9=0, "Enter Activity", IF($M9=0, "Enter Run Time",IF($I9="HP",( ($H9*VLOOKUP($A9,'STATIONARY FACTORS'!$A$4:$O$22, AL$5, FALSE)*$M9*$N9)/2000),IF(ISERROR(SEARCH("Diesel", $D9,1)),($H9*VLOOKUP($A9,'STATIONARY FACTORS'!$A$4:$O$22, AL$5, FALSE)*0.000001*'STATIONARY FACTORS'!$C$93*'STATIONARY FACTORS'!$C$98)/2000,($H9*VLOOKUP($A9,'STATIONARY FACTORS'!$A$4:$O$22, AL$5, FALSE)*0.000001*'STATIONARY FACTORS'!$C$93*'STATIONARY FACTORS'!$C$94)/2000))))))</f>
        <v>Enter Equipment</v>
      </c>
      <c r="AM9" s="73"/>
      <c r="AO9" s="74">
        <f>MONTH(EMISSIONS_1!P9)-MONTH(EMISSIONS_1!O9)+1</f>
        <v>1</v>
      </c>
      <c r="AP9" s="329">
        <f t="shared" si="0"/>
        <v>0</v>
      </c>
      <c r="AQ9" s="330">
        <f t="shared" si="0"/>
        <v>0</v>
      </c>
      <c r="AR9" s="330">
        <f t="shared" si="0"/>
        <v>0</v>
      </c>
      <c r="AS9" s="330">
        <f t="shared" si="0"/>
        <v>0</v>
      </c>
      <c r="AT9" s="330">
        <f t="shared" si="0"/>
        <v>0</v>
      </c>
      <c r="AU9" s="330">
        <f t="shared" si="0"/>
        <v>0</v>
      </c>
      <c r="AV9" s="330">
        <f t="shared" si="0"/>
        <v>0</v>
      </c>
      <c r="AW9" s="330">
        <f t="shared" si="0"/>
        <v>0</v>
      </c>
      <c r="AX9" s="330">
        <f t="shared" si="0"/>
        <v>0</v>
      </c>
      <c r="AY9" s="330">
        <f t="shared" si="0"/>
        <v>0</v>
      </c>
      <c r="AZ9" s="330">
        <f t="shared" si="0"/>
        <v>0</v>
      </c>
      <c r="BA9" s="331">
        <f t="shared" si="0"/>
        <v>0</v>
      </c>
      <c r="BB9" s="329">
        <f t="shared" si="1"/>
        <v>0</v>
      </c>
      <c r="BC9" s="330">
        <f t="shared" si="1"/>
        <v>0</v>
      </c>
      <c r="BD9" s="330">
        <f t="shared" si="1"/>
        <v>0</v>
      </c>
      <c r="BE9" s="330">
        <f t="shared" si="1"/>
        <v>0</v>
      </c>
      <c r="BF9" s="330">
        <f t="shared" si="1"/>
        <v>0</v>
      </c>
      <c r="BG9" s="330">
        <f t="shared" si="1"/>
        <v>0</v>
      </c>
      <c r="BH9" s="330">
        <f t="shared" si="1"/>
        <v>0</v>
      </c>
      <c r="BI9" s="330">
        <f t="shared" si="1"/>
        <v>0</v>
      </c>
      <c r="BJ9" s="330">
        <f t="shared" si="1"/>
        <v>0</v>
      </c>
      <c r="BK9" s="330">
        <f t="shared" si="1"/>
        <v>0</v>
      </c>
      <c r="BL9" s="330">
        <f t="shared" si="1"/>
        <v>0</v>
      </c>
      <c r="BM9" s="331">
        <f t="shared" si="1"/>
        <v>0</v>
      </c>
      <c r="BN9" s="329">
        <f t="shared" si="2"/>
        <v>0</v>
      </c>
      <c r="BO9" s="330">
        <f t="shared" si="2"/>
        <v>0</v>
      </c>
      <c r="BP9" s="330">
        <f t="shared" si="2"/>
        <v>0</v>
      </c>
      <c r="BQ9" s="330">
        <f t="shared" si="2"/>
        <v>0</v>
      </c>
      <c r="BR9" s="330">
        <f t="shared" si="2"/>
        <v>0</v>
      </c>
      <c r="BS9" s="330">
        <f t="shared" si="2"/>
        <v>0</v>
      </c>
      <c r="BT9" s="330">
        <f t="shared" si="2"/>
        <v>0</v>
      </c>
      <c r="BU9" s="330">
        <f t="shared" si="2"/>
        <v>0</v>
      </c>
      <c r="BV9" s="330">
        <f t="shared" si="2"/>
        <v>0</v>
      </c>
      <c r="BW9" s="330">
        <f t="shared" si="2"/>
        <v>0</v>
      </c>
      <c r="BX9" s="330">
        <f t="shared" si="2"/>
        <v>0</v>
      </c>
      <c r="BY9" s="331">
        <f t="shared" si="2"/>
        <v>0</v>
      </c>
      <c r="BZ9" s="329">
        <f t="shared" si="3"/>
        <v>0</v>
      </c>
      <c r="CA9" s="330">
        <f t="shared" si="3"/>
        <v>0</v>
      </c>
      <c r="CB9" s="330">
        <f t="shared" si="3"/>
        <v>0</v>
      </c>
      <c r="CC9" s="330">
        <f t="shared" si="3"/>
        <v>0</v>
      </c>
      <c r="CD9" s="330">
        <f t="shared" si="3"/>
        <v>0</v>
      </c>
      <c r="CE9" s="330">
        <f t="shared" si="3"/>
        <v>0</v>
      </c>
      <c r="CF9" s="330">
        <f t="shared" si="3"/>
        <v>0</v>
      </c>
      <c r="CG9" s="330">
        <f t="shared" si="3"/>
        <v>0</v>
      </c>
      <c r="CH9" s="330">
        <f t="shared" si="3"/>
        <v>0</v>
      </c>
      <c r="CI9" s="330">
        <f t="shared" si="3"/>
        <v>0</v>
      </c>
      <c r="CJ9" s="330">
        <f t="shared" si="3"/>
        <v>0</v>
      </c>
      <c r="CK9" s="331">
        <f t="shared" si="3"/>
        <v>0</v>
      </c>
      <c r="CL9" s="329">
        <f t="shared" si="4"/>
        <v>0</v>
      </c>
      <c r="CM9" s="330">
        <f t="shared" si="4"/>
        <v>0</v>
      </c>
      <c r="CN9" s="330">
        <f t="shared" si="4"/>
        <v>0</v>
      </c>
      <c r="CO9" s="330">
        <f t="shared" si="4"/>
        <v>0</v>
      </c>
      <c r="CP9" s="330">
        <f t="shared" si="4"/>
        <v>0</v>
      </c>
      <c r="CQ9" s="330">
        <f t="shared" si="4"/>
        <v>0</v>
      </c>
      <c r="CR9" s="330">
        <f t="shared" si="4"/>
        <v>0</v>
      </c>
      <c r="CS9" s="330">
        <f t="shared" si="4"/>
        <v>0</v>
      </c>
      <c r="CT9" s="330">
        <f t="shared" si="4"/>
        <v>0</v>
      </c>
      <c r="CU9" s="330">
        <f t="shared" si="4"/>
        <v>0</v>
      </c>
      <c r="CV9" s="330">
        <f t="shared" si="4"/>
        <v>0</v>
      </c>
      <c r="CW9" s="331">
        <f t="shared" si="4"/>
        <v>0</v>
      </c>
      <c r="CX9" s="329">
        <f t="shared" si="5"/>
        <v>0</v>
      </c>
      <c r="CY9" s="330">
        <f t="shared" si="5"/>
        <v>0</v>
      </c>
      <c r="CZ9" s="330">
        <f t="shared" si="5"/>
        <v>0</v>
      </c>
      <c r="DA9" s="330">
        <f t="shared" si="5"/>
        <v>0</v>
      </c>
      <c r="DB9" s="330">
        <f t="shared" si="5"/>
        <v>0</v>
      </c>
      <c r="DC9" s="330">
        <f t="shared" si="5"/>
        <v>0</v>
      </c>
      <c r="DD9" s="330">
        <f t="shared" si="5"/>
        <v>0</v>
      </c>
      <c r="DE9" s="330">
        <f t="shared" si="5"/>
        <v>0</v>
      </c>
      <c r="DF9" s="330">
        <f t="shared" si="5"/>
        <v>0</v>
      </c>
      <c r="DG9" s="330">
        <f t="shared" si="5"/>
        <v>0</v>
      </c>
      <c r="DH9" s="330">
        <f t="shared" si="5"/>
        <v>0</v>
      </c>
      <c r="DI9" s="331">
        <f t="shared" si="5"/>
        <v>0</v>
      </c>
      <c r="DJ9" s="329">
        <f t="shared" si="6"/>
        <v>0</v>
      </c>
      <c r="DK9" s="330">
        <f t="shared" si="6"/>
        <v>0</v>
      </c>
      <c r="DL9" s="330">
        <f t="shared" si="6"/>
        <v>0</v>
      </c>
      <c r="DM9" s="330">
        <f t="shared" si="6"/>
        <v>0</v>
      </c>
      <c r="DN9" s="330">
        <f t="shared" si="6"/>
        <v>0</v>
      </c>
      <c r="DO9" s="330">
        <f t="shared" si="6"/>
        <v>0</v>
      </c>
      <c r="DP9" s="330">
        <f t="shared" si="6"/>
        <v>0</v>
      </c>
      <c r="DQ9" s="330">
        <f t="shared" si="6"/>
        <v>0</v>
      </c>
      <c r="DR9" s="330">
        <f t="shared" si="6"/>
        <v>0</v>
      </c>
      <c r="DS9" s="330">
        <f t="shared" si="6"/>
        <v>0</v>
      </c>
      <c r="DT9" s="330">
        <f t="shared" si="6"/>
        <v>0</v>
      </c>
      <c r="DU9" s="331">
        <f t="shared" si="6"/>
        <v>0</v>
      </c>
      <c r="DV9" s="329">
        <f t="shared" si="7"/>
        <v>0</v>
      </c>
      <c r="DW9" s="330">
        <f t="shared" si="7"/>
        <v>0</v>
      </c>
      <c r="DX9" s="330">
        <f t="shared" si="7"/>
        <v>0</v>
      </c>
      <c r="DY9" s="330">
        <f t="shared" si="7"/>
        <v>0</v>
      </c>
      <c r="DZ9" s="330">
        <f t="shared" si="7"/>
        <v>0</v>
      </c>
      <c r="EA9" s="330">
        <f t="shared" si="7"/>
        <v>0</v>
      </c>
      <c r="EB9" s="330">
        <f t="shared" si="7"/>
        <v>0</v>
      </c>
      <c r="EC9" s="330">
        <f t="shared" si="7"/>
        <v>0</v>
      </c>
      <c r="ED9" s="330">
        <f t="shared" si="7"/>
        <v>0</v>
      </c>
      <c r="EE9" s="330">
        <f t="shared" si="7"/>
        <v>0</v>
      </c>
      <c r="EF9" s="330">
        <f t="shared" si="7"/>
        <v>0</v>
      </c>
      <c r="EG9" s="331">
        <f t="shared" si="7"/>
        <v>0</v>
      </c>
      <c r="EH9" s="329">
        <f t="shared" si="8"/>
        <v>0</v>
      </c>
      <c r="EI9" s="330">
        <f t="shared" si="8"/>
        <v>0</v>
      </c>
      <c r="EJ9" s="330">
        <f t="shared" si="8"/>
        <v>0</v>
      </c>
      <c r="EK9" s="330">
        <f t="shared" si="8"/>
        <v>0</v>
      </c>
      <c r="EL9" s="330">
        <f t="shared" si="8"/>
        <v>0</v>
      </c>
      <c r="EM9" s="330">
        <f t="shared" si="8"/>
        <v>0</v>
      </c>
      <c r="EN9" s="330">
        <f t="shared" si="8"/>
        <v>0</v>
      </c>
      <c r="EO9" s="330">
        <f t="shared" si="8"/>
        <v>0</v>
      </c>
      <c r="EP9" s="330">
        <f t="shared" si="8"/>
        <v>0</v>
      </c>
      <c r="EQ9" s="330">
        <f t="shared" si="8"/>
        <v>0</v>
      </c>
      <c r="ER9" s="330">
        <f t="shared" si="8"/>
        <v>0</v>
      </c>
      <c r="ES9" s="331">
        <f t="shared" si="8"/>
        <v>0</v>
      </c>
      <c r="ET9" s="329">
        <f t="shared" si="9"/>
        <v>0</v>
      </c>
      <c r="EU9" s="330">
        <f t="shared" si="9"/>
        <v>0</v>
      </c>
      <c r="EV9" s="330">
        <f t="shared" si="9"/>
        <v>0</v>
      </c>
      <c r="EW9" s="330">
        <f t="shared" si="9"/>
        <v>0</v>
      </c>
      <c r="EX9" s="330">
        <f t="shared" si="9"/>
        <v>0</v>
      </c>
      <c r="EY9" s="330">
        <f t="shared" si="9"/>
        <v>0</v>
      </c>
      <c r="EZ9" s="330">
        <f t="shared" si="9"/>
        <v>0</v>
      </c>
      <c r="FA9" s="330">
        <f t="shared" si="9"/>
        <v>0</v>
      </c>
      <c r="FB9" s="330">
        <f t="shared" si="9"/>
        <v>0</v>
      </c>
      <c r="FC9" s="330">
        <f t="shared" si="9"/>
        <v>0</v>
      </c>
      <c r="FD9" s="330">
        <f t="shared" si="9"/>
        <v>0</v>
      </c>
      <c r="FE9" s="331">
        <f t="shared" si="9"/>
        <v>0</v>
      </c>
      <c r="FF9" s="329">
        <f t="shared" si="10"/>
        <v>0</v>
      </c>
      <c r="FG9" s="330">
        <f t="shared" si="10"/>
        <v>0</v>
      </c>
      <c r="FH9" s="330">
        <f t="shared" si="10"/>
        <v>0</v>
      </c>
      <c r="FI9" s="330">
        <f t="shared" si="10"/>
        <v>0</v>
      </c>
      <c r="FJ9" s="330">
        <f t="shared" si="10"/>
        <v>0</v>
      </c>
      <c r="FK9" s="330">
        <f t="shared" si="10"/>
        <v>0</v>
      </c>
      <c r="FL9" s="330">
        <f t="shared" si="10"/>
        <v>0</v>
      </c>
      <c r="FM9" s="330">
        <f t="shared" si="10"/>
        <v>0</v>
      </c>
      <c r="FN9" s="330">
        <f t="shared" si="10"/>
        <v>0</v>
      </c>
      <c r="FO9" s="330">
        <f t="shared" si="10"/>
        <v>0</v>
      </c>
      <c r="FP9" s="330">
        <f t="shared" si="10"/>
        <v>0</v>
      </c>
      <c r="FQ9" s="331">
        <f t="shared" si="10"/>
        <v>0</v>
      </c>
    </row>
    <row r="10" spans="1:173" ht="12.75" customHeight="1" x14ac:dyDescent="0.2">
      <c r="A10" s="74" t="str">
        <f>IF(I10="GAL/YR", CONCATENATE(D10, "-lbs/MMBtu"), CONCATENATE(D10, "-lbs/", I10, "-hr"))</f>
        <v xml:space="preserve"> -lbs/ -hr</v>
      </c>
      <c r="B10" s="112"/>
      <c r="C10" s="100" t="s">
        <v>323</v>
      </c>
      <c r="D10" s="365" t="str">
        <f>IF(ISBLANK(EMISSIONS_5!D10), " ", EMISSIONS_5!D10)</f>
        <v xml:space="preserve"> </v>
      </c>
      <c r="E10" s="32" t="s">
        <v>115</v>
      </c>
      <c r="F10" s="32" t="s">
        <v>115</v>
      </c>
      <c r="G10" s="33" t="s">
        <v>115</v>
      </c>
      <c r="H10" s="367"/>
      <c r="I10" s="367" t="s">
        <v>2</v>
      </c>
      <c r="J10" s="33" t="s">
        <v>115</v>
      </c>
      <c r="K10" s="33"/>
      <c r="L10" s="33"/>
      <c r="M10" s="372">
        <v>0</v>
      </c>
      <c r="N10" s="373">
        <v>0</v>
      </c>
      <c r="O10" s="299"/>
      <c r="P10" s="300"/>
      <c r="Q10" s="73" t="str">
        <f>IF($D10=" ", "Enter Equipment",IF(VLOOKUP($A10,'STATIONARY FACTORS'!$A$4:$O$22, Q$5, FALSE)= "N/A", "--", IF($H10=0, "Enter Activity", IF($M10=0, "Enter Run Time",IF($I10="HP", $H10*VLOOKUP($A10,'STATIONARY FACTORS'!$A$4:$O$22, Q$5, FALSE),IF(ISERROR(SEARCH("Diesel", $D10,1)),($H10*VLOOKUP($A10,'STATIONARY FACTORS'!$A$4:$O$22, Q$5, FALSE)*0.000001*'STATIONARY FACTORS'!$C$93*'STATIONARY FACTORS'!$C$98*(1/($M10*$N10))),($H10*VLOOKUP($A10,'STATIONARY FACTORS'!$A$4:$O$22, Q$5, FALSE)*0.000001*'STATIONARY FACTORS'!$C$93*'STATIONARY FACTORS'!$C$94*(1/($M10*$N10)))))))))</f>
        <v>Enter Equipment</v>
      </c>
      <c r="R10" s="79" t="str">
        <f>IF($D10=" ", "Enter Equipment",IF(VLOOKUP($A10,'STATIONARY FACTORS'!$A$4:$O$22, R$5, FALSE)= "N/A", "--", IF($H10=0, "Enter Activity", IF($M10=0, "Enter Run Time",IF($I10="HP", $H10*VLOOKUP($A10,'STATIONARY FACTORS'!$A$4:$O$22, R$5, FALSE),IF(ISERROR(SEARCH("Diesel", $D10,1)),($H10*VLOOKUP($A10,'STATIONARY FACTORS'!$A$4:$O$22, R$5, FALSE)*0.000001*'STATIONARY FACTORS'!$C$93*'STATIONARY FACTORS'!$C$98*(1/($M10*$N10))),($H10*VLOOKUP($A10,'STATIONARY FACTORS'!$A$4:$O$22, R$5, FALSE)*0.000001*'STATIONARY FACTORS'!$C$93*'STATIONARY FACTORS'!$C$94*(1/($M10*$N10)))))))))</f>
        <v>Enter Equipment</v>
      </c>
      <c r="S10" s="78" t="str">
        <f>IF($D10=" ", "Enter Equipment",IF(VLOOKUP($A10,'STATIONARY FACTORS'!$A$4:$O$22, S$5, FALSE)= "N/A", "--", IF($H10=0, "Enter Activity", IF($M10=0, "Enter Run Time",IF($I10="HP", $H10*VLOOKUP($A10,'STATIONARY FACTORS'!$A$4:$O$22, S$5, FALSE),IF(ISERROR(SEARCH("Diesel", $D10,1)),($H10*VLOOKUP($A10,'STATIONARY FACTORS'!$A$4:$O$22, S$5, FALSE)*0.000001*'STATIONARY FACTORS'!$C$93*'STATIONARY FACTORS'!$C$98*(1/($M10*$N10))),($H10*VLOOKUP($A10,'STATIONARY FACTORS'!$A$4:$O$22, S$5, FALSE)*0.000001*'STATIONARY FACTORS'!$C$93*'STATIONARY FACTORS'!$C$94*(1/($M10*$N10)))))))))</f>
        <v>Enter Equipment</v>
      </c>
      <c r="T10" s="79" t="str">
        <f>IF($D10=" ", "Enter Equipment",IF(VLOOKUP($A10,'STATIONARY FACTORS'!$A$4:$O$22, T$5, FALSE)= "N/A", "--", IF($H10=0, "Enter Activity", IF($M10=0, "Enter Run Time",IF($I10="HP", $H10*VLOOKUP($A10,'STATIONARY FACTORS'!$A$4:$O$22, T$5, FALSE),IF(ISERROR(SEARCH("Diesel", $D10,1)),($H10*VLOOKUP($A10,'STATIONARY FACTORS'!$A$4:$O$22, T$5, FALSE)*0.000001*'STATIONARY FACTORS'!$C$93*'STATIONARY FACTORS'!$C$98*(1/($M10*$N10))),($H10*VLOOKUP($A10,'STATIONARY FACTORS'!$A$4:$O$22, T$5, FALSE)*0.000001*'STATIONARY FACTORS'!$C$93*'STATIONARY FACTORS'!$C$94*(1/($M10*$N10)))))))))</f>
        <v>Enter Equipment</v>
      </c>
      <c r="U10" s="79" t="str">
        <f>IF($D10=" ", "Enter Equipment",IF(VLOOKUP($A10,'STATIONARY FACTORS'!$A$4:$O$22, U$5, FALSE)= "N/A", "--", IF($H10=0, "Enter Activity", IF($M10=0, "Enter Run Time",IF($I10="HP", $H10*VLOOKUP($A10,'STATIONARY FACTORS'!$A$4:$O$22, U$5, FALSE),IF(ISERROR(SEARCH("Diesel", $D10,1)),($H10*VLOOKUP($A10,'STATIONARY FACTORS'!$A$4:$O$22, U$5, FALSE)*0.000001*'STATIONARY FACTORS'!$C$93*'STATIONARY FACTORS'!$C$98*(1/($M10*$N10))),($H10*VLOOKUP($A10,'STATIONARY FACTORS'!$A$4:$O$22, U$5, FALSE)*0.000001*'STATIONARY FACTORS'!$C$93*'STATIONARY FACTORS'!$C$94*(1/($M10*$N10)))))))))</f>
        <v>Enter Equipment</v>
      </c>
      <c r="V10" s="79" t="str">
        <f>IF($D10=" ", "Enter Equipment",IF(VLOOKUP($A10,'STATIONARY FACTORS'!$A$4:$O$22, V$5, FALSE)= "N/A", "--", IF($H10=0, "Enter Activity", IF($M10=0, "Enter Run Time",IF($I10="HP", $H10*VLOOKUP($A10,'STATIONARY FACTORS'!$A$4:$O$22, V$5, FALSE),IF(ISERROR(SEARCH("Diesel", $D10,1)),($H10*VLOOKUP($A10,'STATIONARY FACTORS'!$A$4:$O$22, V$5, FALSE)*0.000001*'STATIONARY FACTORS'!$C$93*'STATIONARY FACTORS'!$C$98*(1/($M10*$N10))),($H10*VLOOKUP($A10,'STATIONARY FACTORS'!$A$4:$O$22, V$5, FALSE)*0.000001*'STATIONARY FACTORS'!$C$93*'STATIONARY FACTORS'!$C$94*(1/($M10*$N10)))))))))</f>
        <v>Enter Equipment</v>
      </c>
      <c r="W10" s="79" t="str">
        <f>IF($D10=" ", "Enter Equipment",IF(VLOOKUP($A10,'STATIONARY FACTORS'!$A$4:$O$22, W$5, FALSE)= "N/A", "--", IF($H10=0, "Enter Activity", IF($M10=0, "Enter Run Time",IF($I10="HP", $H10*VLOOKUP($A10,'STATIONARY FACTORS'!$A$4:$O$22, W$5, FALSE),IF(ISERROR(SEARCH("Diesel", $D10,1)),($H10*VLOOKUP($A10,'STATIONARY FACTORS'!$A$4:$O$22, W$5, FALSE)*0.000001*'STATIONARY FACTORS'!$C$93*'STATIONARY FACTORS'!$C$98*(1/($M10*$N10))),($H10*VLOOKUP($A10,'STATIONARY FACTORS'!$A$4:$O$22, W$5, FALSE)*0.000001*'STATIONARY FACTORS'!$C$93*'STATIONARY FACTORS'!$C$94*(1/($M10*$N10)))))))))</f>
        <v>Enter Equipment</v>
      </c>
      <c r="X10" s="79" t="str">
        <f>IF($D10=" ", "Enter Equipment",IF(VLOOKUP($A10,'STATIONARY FACTORS'!$A$4:$O$22, X$5, FALSE)= "N/A", "--", IF($H10=0, "Enter Activity", IF($M10=0, "Enter Run Time",IF($I10="HP", $H10*VLOOKUP($A10,'STATIONARY FACTORS'!$A$4:$O$22, X$5, FALSE),IF(ISERROR(SEARCH("Diesel", $D10,1)),($H10*VLOOKUP($A10,'STATIONARY FACTORS'!$A$4:$O$22, X$5, FALSE)*0.000001*'STATIONARY FACTORS'!$C$93*'STATIONARY FACTORS'!$C$98*(1/($M10*$N10))),($H10*VLOOKUP($A10,'STATIONARY FACTORS'!$A$4:$O$22, X$5, FALSE)*0.000001*'STATIONARY FACTORS'!$C$93*'STATIONARY FACTORS'!$C$94*(1/($M10*$N10)))))))))</f>
        <v>Enter Equipment</v>
      </c>
      <c r="Y10" s="79" t="str">
        <f>IF($D10=" ", "Enter Equipment",IF(VLOOKUP($A10,'STATIONARY FACTORS'!$A$4:$O$22, Y$5, FALSE)= "N/A", "--", IF($H10=0, "Enter Activity", IF($M10=0, "Enter Run Time",IF($I10="HP", $H10*VLOOKUP($A10,'STATIONARY FACTORS'!$A$4:$O$22, Y$5, FALSE),IF(ISERROR(SEARCH("Diesel", $D10,1)),($H10*VLOOKUP($A10,'STATIONARY FACTORS'!$A$4:$O$22, Y$5, FALSE)*0.000001*'STATIONARY FACTORS'!$C$93*'STATIONARY FACTORS'!$C$98*(1/($M10*$N10))),($H10*VLOOKUP($A10,'STATIONARY FACTORS'!$A$4:$O$22, Y$5, FALSE)*0.000001*'STATIONARY FACTORS'!$C$93*'STATIONARY FACTORS'!$C$94*(1/($M10*$N10)))))))))</f>
        <v>Enter Equipment</v>
      </c>
      <c r="Z10" s="79" t="str">
        <f>IF($D10=" ", "Enter Equipment",IF(VLOOKUP($A10,'STATIONARY FACTORS'!$A$4:$O$22, Z$5, FALSE)= "N/A", "--", IF($H10=0, "Enter Activity", IF($M10=0, "Enter Run Time",IF($I10="HP", $H10*VLOOKUP($A10,'STATIONARY FACTORS'!$A$4:$O$22, Z$5, FALSE),IF(ISERROR(SEARCH("Diesel", $D10,1)),($H10*VLOOKUP($A10,'STATIONARY FACTORS'!$A$4:$O$22, Z$5, FALSE)*0.000001*'STATIONARY FACTORS'!$C$93*'STATIONARY FACTORS'!$C$98*(1/($M10*$N10))),($H10*VLOOKUP($A10,'STATIONARY FACTORS'!$A$4:$O$22, Z$5, FALSE)*0.000001*'STATIONARY FACTORS'!$C$93*'STATIONARY FACTORS'!$C$94*(1/($M10*$N10)))))))))</f>
        <v>Enter Equipment</v>
      </c>
      <c r="AA10" s="66" t="str">
        <f>IF($D10=" ", "Enter Equipment",IF(VLOOKUP($A10,'STATIONARY FACTORS'!$A$4:$O$22, AA$5, FALSE)= "N/A", "--", IF($H10=0, "Enter Activity", IF($M10=0, "Enter Run Time",IF($I10="HP", $H10*VLOOKUP($A10,'STATIONARY FACTORS'!$A$4:$O$22, AA$5, FALSE),IF(ISERROR(SEARCH("Diesel", $D10,1)),($H10*VLOOKUP($A10,'STATIONARY FACTORS'!$A$4:$O$22, AA$5, FALSE)*0.000001*'STATIONARY FACTORS'!$C$93*'STATIONARY FACTORS'!$C$98*(1/($M10*$N10))),($H10*VLOOKUP($A10,'STATIONARY FACTORS'!$A$4:$O$22, AA$5, FALSE)*0.000001*'STATIONARY FACTORS'!$C$93*'STATIONARY FACTORS'!$C$94*(1/($M10*$N10)))))))))</f>
        <v>Enter Equipment</v>
      </c>
      <c r="AB10" s="466" t="str">
        <f>IF($D10=" ", "Enter Equipment",IF(VLOOKUP($A10,'STATIONARY FACTORS'!$A$4:$O$22, AB$5, FALSE)= "N/A", "--", IF($H10=0, "Enter Activity", IF($M10=0, "Enter Run Time",IF($I10="HP",( ($H10*VLOOKUP($A10,'STATIONARY FACTORS'!$A$4:$O$22, AB$5, FALSE)*$M10*$N10)/2000),IF(ISERROR(SEARCH("Diesel", $D10,1)),($H10*VLOOKUP($A10,'STATIONARY FACTORS'!$A$4:$O$22, AB$5, FALSE)*0.000001*'STATIONARY FACTORS'!$C$93*'STATIONARY FACTORS'!$C$98)/2000,($H10*VLOOKUP($A10,'STATIONARY FACTORS'!$A$4:$O$22, AB$5, FALSE)*0.000001*'STATIONARY FACTORS'!$C$93*'STATIONARY FACTORS'!$C$94)/2000))))))</f>
        <v>Enter Equipment</v>
      </c>
      <c r="AC10" s="65" t="str">
        <f>IF($D10=" ", "Enter Equipment",IF(VLOOKUP($A10,'STATIONARY FACTORS'!$A$4:$O$22, AC$5, FALSE)= "N/A", "--", IF($H10=0, "Enter Activity", IF($M10=0, "Enter Run Time",IF($I10="HP",( ($H10*VLOOKUP($A10,'STATIONARY FACTORS'!$A$4:$O$22, AC$5, FALSE)*$M10*$N10)/2000),IF(ISERROR(SEARCH("Diesel", $D10,1)),($H10*VLOOKUP($A10,'STATIONARY FACTORS'!$A$4:$O$22, AC$5, FALSE)*0.000001*'STATIONARY FACTORS'!$C$93*'STATIONARY FACTORS'!$C$98)/2000,($H10*VLOOKUP($A10,'STATIONARY FACTORS'!$A$4:$O$22, AC$5, FALSE)*0.000001*'STATIONARY FACTORS'!$C$93*'STATIONARY FACTORS'!$C$94)/2000))))))</f>
        <v>Enter Equipment</v>
      </c>
      <c r="AD10" s="65" t="str">
        <f>IF($D10=" ", "Enter Equipment",IF(VLOOKUP($A10,'STATIONARY FACTORS'!$A$4:$O$22, AD$5, FALSE)= "N/A", "--", IF($H10=0, "Enter Activity", IF($M10=0, "Enter Run Time",IF($I10="HP",( ($H10*VLOOKUP($A10,'STATIONARY FACTORS'!$A$4:$O$22, AD$5, FALSE)*$M10*$N10)/2000),IF(ISERROR(SEARCH("Diesel", $D10,1)),($H10*VLOOKUP($A10,'STATIONARY FACTORS'!$A$4:$O$22, AD$5, FALSE)*0.000001*'STATIONARY FACTORS'!$C$93*'STATIONARY FACTORS'!$C$98)/2000,($H10*VLOOKUP($A10,'STATIONARY FACTORS'!$A$4:$O$22, AD$5, FALSE)*0.000001*'STATIONARY FACTORS'!$C$93*'STATIONARY FACTORS'!$C$94)/2000))))))</f>
        <v>Enter Equipment</v>
      </c>
      <c r="AE10" s="65" t="str">
        <f>IF($D10=" ", "Enter Equipment",IF(VLOOKUP($A10,'STATIONARY FACTORS'!$A$4:$O$22, AE$5, FALSE)= "N/A", "--", IF($H10=0, "Enter Activity", IF($M10=0, "Enter Run Time",IF($I10="HP",( ($H10*VLOOKUP($A10,'STATIONARY FACTORS'!$A$4:$O$22, AE$5, FALSE)*$M10*$N10)/2000),IF(ISERROR(SEARCH("Diesel", $D10,1)),($H10*VLOOKUP($A10,'STATIONARY FACTORS'!$A$4:$O$22, AE$5, FALSE)*0.000001*'STATIONARY FACTORS'!$C$93*'STATIONARY FACTORS'!$C$98)/2000,($H10*VLOOKUP($A10,'STATIONARY FACTORS'!$A$4:$O$22, AE$5, FALSE)*0.000001*'STATIONARY FACTORS'!$C$93*'STATIONARY FACTORS'!$C$94)/2000))))))</f>
        <v>Enter Equipment</v>
      </c>
      <c r="AF10" s="65" t="str">
        <f>IF($D10=" ", "Enter Equipment",IF(VLOOKUP($A10,'STATIONARY FACTORS'!$A$4:$O$22, AF$5, FALSE)= "N/A", "--", IF($H10=0, "Enter Activity", IF($M10=0, "Enter Run Time",IF($I10="HP",( ($H10*VLOOKUP($A10,'STATIONARY FACTORS'!$A$4:$O$22, AF$5, FALSE)*$M10*$N10)/2000),IF(ISERROR(SEARCH("Diesel", $D10,1)),($H10*VLOOKUP($A10,'STATIONARY FACTORS'!$A$4:$O$22, AF$5, FALSE)*0.000001*'STATIONARY FACTORS'!$C$93*'STATIONARY FACTORS'!$C$98)/2000,($H10*VLOOKUP($A10,'STATIONARY FACTORS'!$A$4:$O$22, AF$5, FALSE)*0.000001*'STATIONARY FACTORS'!$C$93*'STATIONARY FACTORS'!$C$94)/2000))))))</f>
        <v>Enter Equipment</v>
      </c>
      <c r="AG10" s="84" t="str">
        <f>IF($D10=" ", "Enter Equipment",IF(VLOOKUP($A10,'STATIONARY FACTORS'!$A$4:$O$22, AG$5, FALSE)= "N/A", "--", IF($H10=0, "Enter Activity", IF($M10=0, "Enter Run Time",IF($I10="HP",( ($H10*VLOOKUP($A10,'STATIONARY FACTORS'!$A$4:$O$22, AG$5, FALSE)*$M10*$N10)/2000),IF(ISERROR(SEARCH("Diesel", $D10,1)),($H10*VLOOKUP($A10,'STATIONARY FACTORS'!$A$4:$O$22, AG$5, FALSE)*0.000001*'STATIONARY FACTORS'!$C$93*'STATIONARY FACTORS'!$C$98)/2000,($H10*VLOOKUP($A10,'STATIONARY FACTORS'!$A$4:$O$22, AG$5, FALSE)*0.000001*'STATIONARY FACTORS'!$C$93*'STATIONARY FACTORS'!$C$94)/2000))))))</f>
        <v>Enter Equipment</v>
      </c>
      <c r="AH10" s="65" t="str">
        <f>IF($D10=" ", "Enter Equipment",IF(VLOOKUP($A10,'STATIONARY FACTORS'!$A$4:$O$22, AH$5, FALSE)= "N/A", "--", IF($H10=0, "Enter Activity", IF($M10=0, "Enter Run Time",IF($I10="HP",( ($H10*VLOOKUP($A10,'STATIONARY FACTORS'!$A$4:$O$22, AH$5, FALSE)*$M10*$N10)/2000),IF(ISERROR(SEARCH("Diesel", $D10,1)),($H10*VLOOKUP($A10,'STATIONARY FACTORS'!$A$4:$O$22, AH$5, FALSE)*0.000001*'STATIONARY FACTORS'!$C$93*'STATIONARY FACTORS'!$C$98)/2000,($H10*VLOOKUP($A10,'STATIONARY FACTORS'!$A$4:$O$22, AH$5, FALSE)*0.000001*'STATIONARY FACTORS'!$C$93*'STATIONARY FACTORS'!$C$94)/2000))))))</f>
        <v>Enter Equipment</v>
      </c>
      <c r="AI10" s="79" t="str">
        <f>IF($D10=" ", "Enter Equipment",IF(VLOOKUP($A10,'STATIONARY FACTORS'!$A$4:$O$22, AI$5, FALSE)= "N/A", "--", IF($H10=0, "Enter Activity", IF($M10=0, "Enter Run Time",IF($I10="HP",( ($H10*VLOOKUP($A10,'STATIONARY FACTORS'!$A$4:$O$22, AI$5, FALSE)*$M10*$N10)/2000),IF(ISERROR(SEARCH("Diesel", $D10,1)),($H10*VLOOKUP($A10,'STATIONARY FACTORS'!$A$4:$O$22, AI$5, FALSE)*0.000001*'STATIONARY FACTORS'!$C$93*'STATIONARY FACTORS'!$C$98)/2000,($H10*VLOOKUP($A10,'STATIONARY FACTORS'!$A$4:$O$22, AI$5, FALSE)*0.000001*'STATIONARY FACTORS'!$C$93*'STATIONARY FACTORS'!$C$94)/2000))))))</f>
        <v>Enter Equipment</v>
      </c>
      <c r="AJ10" s="79" t="str">
        <f>IF($D10=" ", "Enter Equipment",IF(VLOOKUP($A10,'STATIONARY FACTORS'!$A$4:$O$22, AJ$5, FALSE)= "N/A", "--", IF($H10=0, "Enter Activity", IF($M10=0, "Enter Run Time",IF($I10="HP",( ($H10*VLOOKUP($A10,'STATIONARY FACTORS'!$A$4:$O$22, AJ$5, FALSE)*$M10*$N10)/2000),IF(ISERROR(SEARCH("Diesel", $D10,1)),($H10*VLOOKUP($A10,'STATIONARY FACTORS'!$A$4:$O$22, AJ$5, FALSE)*0.000001*'STATIONARY FACTORS'!$C$93*'STATIONARY FACTORS'!$C$98)/2000,($H10*VLOOKUP($A10,'STATIONARY FACTORS'!$A$4:$O$22, AJ$5, FALSE)*0.000001*'STATIONARY FACTORS'!$C$93*'STATIONARY FACTORS'!$C$94)/2000))))))</f>
        <v>Enter Equipment</v>
      </c>
      <c r="AK10" s="79" t="str">
        <f>IF($D10=" ", "Enter Equipment",IF(VLOOKUP($A10,'STATIONARY FACTORS'!$A$4:$O$22, AK$5, FALSE)= "N/A", "--", IF($H10=0, "Enter Activity", IF($M10=0, "Enter Run Time",IF($I10="HP",( ($H10*VLOOKUP($A10,'STATIONARY FACTORS'!$A$4:$O$22, AK$5, FALSE)*$M10*$N10)/2000),IF(ISERROR(SEARCH("Diesel", $D10,1)),($H10*VLOOKUP($A10,'STATIONARY FACTORS'!$A$4:$O$22, AK$5, FALSE)*0.000001*'STATIONARY FACTORS'!$C$93*'STATIONARY FACTORS'!$C$98)/2000,($H10*VLOOKUP($A10,'STATIONARY FACTORS'!$A$4:$O$22, AK$5, FALSE)*0.000001*'STATIONARY FACTORS'!$C$93*'STATIONARY FACTORS'!$C$94)/2000))))))</f>
        <v>Enter Equipment</v>
      </c>
      <c r="AL10" s="382" t="str">
        <f>IF($D10=" ", "Enter Equipment",IF(VLOOKUP($A10,'STATIONARY FACTORS'!$A$4:$O$22, AL$5, FALSE)= "N/A", "--", IF($H10=0, "Enter Activity", IF($M10=0, "Enter Run Time",IF($I10="HP",( ($H10*VLOOKUP($A10,'STATIONARY FACTORS'!$A$4:$O$22, AL$5, FALSE)*$M10*$N10)/2000),IF(ISERROR(SEARCH("Diesel", $D10,1)),($H10*VLOOKUP($A10,'STATIONARY FACTORS'!$A$4:$O$22, AL$5, FALSE)*0.000001*'STATIONARY FACTORS'!$C$93*'STATIONARY FACTORS'!$C$98)/2000,($H10*VLOOKUP($A10,'STATIONARY FACTORS'!$A$4:$O$22, AL$5, FALSE)*0.000001*'STATIONARY FACTORS'!$C$93*'STATIONARY FACTORS'!$C$94)/2000))))))</f>
        <v>Enter Equipment</v>
      </c>
      <c r="AM10" s="73"/>
      <c r="AO10" s="74">
        <f>MONTH(EMISSIONS_1!P10)-MONTH(EMISSIONS_1!O10)+1</f>
        <v>1</v>
      </c>
      <c r="AP10" s="329">
        <f t="shared" si="0"/>
        <v>0</v>
      </c>
      <c r="AQ10" s="330">
        <f t="shared" si="0"/>
        <v>0</v>
      </c>
      <c r="AR10" s="330">
        <f t="shared" si="0"/>
        <v>0</v>
      </c>
      <c r="AS10" s="330">
        <f t="shared" si="0"/>
        <v>0</v>
      </c>
      <c r="AT10" s="330">
        <f t="shared" si="0"/>
        <v>0</v>
      </c>
      <c r="AU10" s="330">
        <f t="shared" si="0"/>
        <v>0</v>
      </c>
      <c r="AV10" s="330">
        <f t="shared" si="0"/>
        <v>0</v>
      </c>
      <c r="AW10" s="330">
        <f t="shared" si="0"/>
        <v>0</v>
      </c>
      <c r="AX10" s="330">
        <f t="shared" si="0"/>
        <v>0</v>
      </c>
      <c r="AY10" s="330">
        <f t="shared" si="0"/>
        <v>0</v>
      </c>
      <c r="AZ10" s="330">
        <f t="shared" si="0"/>
        <v>0</v>
      </c>
      <c r="BA10" s="331">
        <f t="shared" si="0"/>
        <v>0</v>
      </c>
      <c r="BB10" s="329">
        <f t="shared" si="1"/>
        <v>0</v>
      </c>
      <c r="BC10" s="330">
        <f t="shared" si="1"/>
        <v>0</v>
      </c>
      <c r="BD10" s="330">
        <f t="shared" si="1"/>
        <v>0</v>
      </c>
      <c r="BE10" s="330">
        <f t="shared" si="1"/>
        <v>0</v>
      </c>
      <c r="BF10" s="330">
        <f t="shared" si="1"/>
        <v>0</v>
      </c>
      <c r="BG10" s="330">
        <f t="shared" si="1"/>
        <v>0</v>
      </c>
      <c r="BH10" s="330">
        <f t="shared" si="1"/>
        <v>0</v>
      </c>
      <c r="BI10" s="330">
        <f t="shared" si="1"/>
        <v>0</v>
      </c>
      <c r="BJ10" s="330">
        <f t="shared" si="1"/>
        <v>0</v>
      </c>
      <c r="BK10" s="330">
        <f t="shared" si="1"/>
        <v>0</v>
      </c>
      <c r="BL10" s="330">
        <f t="shared" si="1"/>
        <v>0</v>
      </c>
      <c r="BM10" s="331">
        <f t="shared" si="1"/>
        <v>0</v>
      </c>
      <c r="BN10" s="329">
        <f t="shared" si="2"/>
        <v>0</v>
      </c>
      <c r="BO10" s="330">
        <f t="shared" si="2"/>
        <v>0</v>
      </c>
      <c r="BP10" s="330">
        <f t="shared" si="2"/>
        <v>0</v>
      </c>
      <c r="BQ10" s="330">
        <f t="shared" si="2"/>
        <v>0</v>
      </c>
      <c r="BR10" s="330">
        <f t="shared" si="2"/>
        <v>0</v>
      </c>
      <c r="BS10" s="330">
        <f t="shared" si="2"/>
        <v>0</v>
      </c>
      <c r="BT10" s="330">
        <f t="shared" si="2"/>
        <v>0</v>
      </c>
      <c r="BU10" s="330">
        <f t="shared" si="2"/>
        <v>0</v>
      </c>
      <c r="BV10" s="330">
        <f t="shared" si="2"/>
        <v>0</v>
      </c>
      <c r="BW10" s="330">
        <f t="shared" si="2"/>
        <v>0</v>
      </c>
      <c r="BX10" s="330">
        <f t="shared" si="2"/>
        <v>0</v>
      </c>
      <c r="BY10" s="331">
        <f t="shared" si="2"/>
        <v>0</v>
      </c>
      <c r="BZ10" s="329">
        <f t="shared" si="3"/>
        <v>0</v>
      </c>
      <c r="CA10" s="330">
        <f t="shared" si="3"/>
        <v>0</v>
      </c>
      <c r="CB10" s="330">
        <f t="shared" si="3"/>
        <v>0</v>
      </c>
      <c r="CC10" s="330">
        <f t="shared" si="3"/>
        <v>0</v>
      </c>
      <c r="CD10" s="330">
        <f t="shared" si="3"/>
        <v>0</v>
      </c>
      <c r="CE10" s="330">
        <f t="shared" si="3"/>
        <v>0</v>
      </c>
      <c r="CF10" s="330">
        <f t="shared" si="3"/>
        <v>0</v>
      </c>
      <c r="CG10" s="330">
        <f t="shared" si="3"/>
        <v>0</v>
      </c>
      <c r="CH10" s="330">
        <f t="shared" si="3"/>
        <v>0</v>
      </c>
      <c r="CI10" s="330">
        <f t="shared" si="3"/>
        <v>0</v>
      </c>
      <c r="CJ10" s="330">
        <f t="shared" si="3"/>
        <v>0</v>
      </c>
      <c r="CK10" s="331">
        <f t="shared" si="3"/>
        <v>0</v>
      </c>
      <c r="CL10" s="329">
        <f t="shared" si="4"/>
        <v>0</v>
      </c>
      <c r="CM10" s="330">
        <f t="shared" si="4"/>
        <v>0</v>
      </c>
      <c r="CN10" s="330">
        <f t="shared" si="4"/>
        <v>0</v>
      </c>
      <c r="CO10" s="330">
        <f t="shared" si="4"/>
        <v>0</v>
      </c>
      <c r="CP10" s="330">
        <f t="shared" si="4"/>
        <v>0</v>
      </c>
      <c r="CQ10" s="330">
        <f t="shared" si="4"/>
        <v>0</v>
      </c>
      <c r="CR10" s="330">
        <f t="shared" si="4"/>
        <v>0</v>
      </c>
      <c r="CS10" s="330">
        <f t="shared" si="4"/>
        <v>0</v>
      </c>
      <c r="CT10" s="330">
        <f t="shared" si="4"/>
        <v>0</v>
      </c>
      <c r="CU10" s="330">
        <f t="shared" si="4"/>
        <v>0</v>
      </c>
      <c r="CV10" s="330">
        <f t="shared" si="4"/>
        <v>0</v>
      </c>
      <c r="CW10" s="331">
        <f t="shared" si="4"/>
        <v>0</v>
      </c>
      <c r="CX10" s="329">
        <f t="shared" si="5"/>
        <v>0</v>
      </c>
      <c r="CY10" s="330">
        <f t="shared" si="5"/>
        <v>0</v>
      </c>
      <c r="CZ10" s="330">
        <f t="shared" si="5"/>
        <v>0</v>
      </c>
      <c r="DA10" s="330">
        <f t="shared" si="5"/>
        <v>0</v>
      </c>
      <c r="DB10" s="330">
        <f t="shared" si="5"/>
        <v>0</v>
      </c>
      <c r="DC10" s="330">
        <f t="shared" si="5"/>
        <v>0</v>
      </c>
      <c r="DD10" s="330">
        <f t="shared" si="5"/>
        <v>0</v>
      </c>
      <c r="DE10" s="330">
        <f t="shared" si="5"/>
        <v>0</v>
      </c>
      <c r="DF10" s="330">
        <f t="shared" si="5"/>
        <v>0</v>
      </c>
      <c r="DG10" s="330">
        <f t="shared" si="5"/>
        <v>0</v>
      </c>
      <c r="DH10" s="330">
        <f t="shared" si="5"/>
        <v>0</v>
      </c>
      <c r="DI10" s="331">
        <f t="shared" si="5"/>
        <v>0</v>
      </c>
      <c r="DJ10" s="329">
        <f t="shared" si="6"/>
        <v>0</v>
      </c>
      <c r="DK10" s="330">
        <f t="shared" si="6"/>
        <v>0</v>
      </c>
      <c r="DL10" s="330">
        <f t="shared" si="6"/>
        <v>0</v>
      </c>
      <c r="DM10" s="330">
        <f t="shared" si="6"/>
        <v>0</v>
      </c>
      <c r="DN10" s="330">
        <f t="shared" si="6"/>
        <v>0</v>
      </c>
      <c r="DO10" s="330">
        <f t="shared" si="6"/>
        <v>0</v>
      </c>
      <c r="DP10" s="330">
        <f t="shared" si="6"/>
        <v>0</v>
      </c>
      <c r="DQ10" s="330">
        <f t="shared" si="6"/>
        <v>0</v>
      </c>
      <c r="DR10" s="330">
        <f t="shared" si="6"/>
        <v>0</v>
      </c>
      <c r="DS10" s="330">
        <f t="shared" si="6"/>
        <v>0</v>
      </c>
      <c r="DT10" s="330">
        <f t="shared" si="6"/>
        <v>0</v>
      </c>
      <c r="DU10" s="331">
        <f t="shared" si="6"/>
        <v>0</v>
      </c>
      <c r="DV10" s="329">
        <f t="shared" si="7"/>
        <v>0</v>
      </c>
      <c r="DW10" s="330">
        <f t="shared" si="7"/>
        <v>0</v>
      </c>
      <c r="DX10" s="330">
        <f t="shared" si="7"/>
        <v>0</v>
      </c>
      <c r="DY10" s="330">
        <f t="shared" si="7"/>
        <v>0</v>
      </c>
      <c r="DZ10" s="330">
        <f t="shared" si="7"/>
        <v>0</v>
      </c>
      <c r="EA10" s="330">
        <f t="shared" si="7"/>
        <v>0</v>
      </c>
      <c r="EB10" s="330">
        <f t="shared" si="7"/>
        <v>0</v>
      </c>
      <c r="EC10" s="330">
        <f t="shared" si="7"/>
        <v>0</v>
      </c>
      <c r="ED10" s="330">
        <f t="shared" si="7"/>
        <v>0</v>
      </c>
      <c r="EE10" s="330">
        <f t="shared" si="7"/>
        <v>0</v>
      </c>
      <c r="EF10" s="330">
        <f t="shared" si="7"/>
        <v>0</v>
      </c>
      <c r="EG10" s="331">
        <f t="shared" si="7"/>
        <v>0</v>
      </c>
      <c r="EH10" s="329">
        <f t="shared" si="8"/>
        <v>0</v>
      </c>
      <c r="EI10" s="330">
        <f t="shared" si="8"/>
        <v>0</v>
      </c>
      <c r="EJ10" s="330">
        <f t="shared" si="8"/>
        <v>0</v>
      </c>
      <c r="EK10" s="330">
        <f t="shared" si="8"/>
        <v>0</v>
      </c>
      <c r="EL10" s="330">
        <f t="shared" si="8"/>
        <v>0</v>
      </c>
      <c r="EM10" s="330">
        <f t="shared" si="8"/>
        <v>0</v>
      </c>
      <c r="EN10" s="330">
        <f t="shared" si="8"/>
        <v>0</v>
      </c>
      <c r="EO10" s="330">
        <f t="shared" si="8"/>
        <v>0</v>
      </c>
      <c r="EP10" s="330">
        <f t="shared" si="8"/>
        <v>0</v>
      </c>
      <c r="EQ10" s="330">
        <f t="shared" si="8"/>
        <v>0</v>
      </c>
      <c r="ER10" s="330">
        <f t="shared" si="8"/>
        <v>0</v>
      </c>
      <c r="ES10" s="331">
        <f t="shared" si="8"/>
        <v>0</v>
      </c>
      <c r="ET10" s="329">
        <f t="shared" si="9"/>
        <v>0</v>
      </c>
      <c r="EU10" s="330">
        <f t="shared" si="9"/>
        <v>0</v>
      </c>
      <c r="EV10" s="330">
        <f t="shared" si="9"/>
        <v>0</v>
      </c>
      <c r="EW10" s="330">
        <f t="shared" si="9"/>
        <v>0</v>
      </c>
      <c r="EX10" s="330">
        <f t="shared" si="9"/>
        <v>0</v>
      </c>
      <c r="EY10" s="330">
        <f t="shared" si="9"/>
        <v>0</v>
      </c>
      <c r="EZ10" s="330">
        <f t="shared" si="9"/>
        <v>0</v>
      </c>
      <c r="FA10" s="330">
        <f t="shared" si="9"/>
        <v>0</v>
      </c>
      <c r="FB10" s="330">
        <f t="shared" si="9"/>
        <v>0</v>
      </c>
      <c r="FC10" s="330">
        <f t="shared" si="9"/>
        <v>0</v>
      </c>
      <c r="FD10" s="330">
        <f t="shared" si="9"/>
        <v>0</v>
      </c>
      <c r="FE10" s="331">
        <f t="shared" si="9"/>
        <v>0</v>
      </c>
      <c r="FF10" s="329">
        <f t="shared" si="10"/>
        <v>0</v>
      </c>
      <c r="FG10" s="330">
        <f t="shared" si="10"/>
        <v>0</v>
      </c>
      <c r="FH10" s="330">
        <f t="shared" si="10"/>
        <v>0</v>
      </c>
      <c r="FI10" s="330">
        <f t="shared" si="10"/>
        <v>0</v>
      </c>
      <c r="FJ10" s="330">
        <f t="shared" si="10"/>
        <v>0</v>
      </c>
      <c r="FK10" s="330">
        <f t="shared" si="10"/>
        <v>0</v>
      </c>
      <c r="FL10" s="330">
        <f t="shared" si="10"/>
        <v>0</v>
      </c>
      <c r="FM10" s="330">
        <f t="shared" si="10"/>
        <v>0</v>
      </c>
      <c r="FN10" s="330">
        <f t="shared" si="10"/>
        <v>0</v>
      </c>
      <c r="FO10" s="330">
        <f t="shared" si="10"/>
        <v>0</v>
      </c>
      <c r="FP10" s="330">
        <f t="shared" si="10"/>
        <v>0</v>
      </c>
      <c r="FQ10" s="331">
        <f t="shared" si="10"/>
        <v>0</v>
      </c>
    </row>
    <row r="11" spans="1:173" x14ac:dyDescent="0.2">
      <c r="A11" s="74" t="str">
        <f>IF(I11="GAL/YR", CONCATENATE(D11, "-lbs/MMBtu"), CONCATENATE(D11, "-lbs/", I11, "-hr"))</f>
        <v xml:space="preserve"> -lbs/ -hr</v>
      </c>
      <c r="B11" s="112"/>
      <c r="C11" s="100" t="s">
        <v>325</v>
      </c>
      <c r="D11" s="365" t="str">
        <f>IF(ISBLANK(EMISSIONS_5!D11), " ", EMISSIONS_5!D11)</f>
        <v xml:space="preserve"> </v>
      </c>
      <c r="E11" s="32" t="s">
        <v>115</v>
      </c>
      <c r="F11" s="32" t="s">
        <v>115</v>
      </c>
      <c r="G11" s="33" t="s">
        <v>115</v>
      </c>
      <c r="H11" s="367"/>
      <c r="I11" s="367" t="s">
        <v>2</v>
      </c>
      <c r="J11" s="33" t="s">
        <v>115</v>
      </c>
      <c r="K11" s="33"/>
      <c r="L11" s="33"/>
      <c r="M11" s="372">
        <v>0</v>
      </c>
      <c r="N11" s="373">
        <v>0</v>
      </c>
      <c r="O11" s="299"/>
      <c r="P11" s="300"/>
      <c r="Q11" s="73" t="str">
        <f>IF($D11=" ", "Enter Equipment",IF(VLOOKUP($A11,'STATIONARY FACTORS'!$A$4:$O$22, Q$5, FALSE)= "N/A", "--", IF($H11=0, "Enter Activity", IF($M11=0, "Enter Run Time",IF($I11="HP", $H11*VLOOKUP($A11,'STATIONARY FACTORS'!$A$4:$O$22, Q$5, FALSE),IF(ISERROR(SEARCH("Diesel", $D11,1)),($H11*VLOOKUP($A11,'STATIONARY FACTORS'!$A$4:$O$22, Q$5, FALSE)*0.000001*'STATIONARY FACTORS'!$C$93*'STATIONARY FACTORS'!$C$98*(1/($M11*$N11))),($H11*VLOOKUP($A11,'STATIONARY FACTORS'!$A$4:$O$22, Q$5, FALSE)*0.000001*'STATIONARY FACTORS'!$C$93*'STATIONARY FACTORS'!$C$94*(1/($M11*$N11)))))))))</f>
        <v>Enter Equipment</v>
      </c>
      <c r="R11" s="79" t="str">
        <f>IF($D11=" ", "Enter Equipment",IF(VLOOKUP($A11,'STATIONARY FACTORS'!$A$4:$O$22, R$5, FALSE)= "N/A", "--", IF($H11=0, "Enter Activity", IF($M11=0, "Enter Run Time",IF($I11="HP", $H11*VLOOKUP($A11,'STATIONARY FACTORS'!$A$4:$O$22, R$5, FALSE),IF(ISERROR(SEARCH("Diesel", $D11,1)),($H11*VLOOKUP($A11,'STATIONARY FACTORS'!$A$4:$O$22, R$5, FALSE)*0.000001*'STATIONARY FACTORS'!$C$93*'STATIONARY FACTORS'!$C$98*(1/($M11*$N11))),($H11*VLOOKUP($A11,'STATIONARY FACTORS'!$A$4:$O$22, R$5, FALSE)*0.000001*'STATIONARY FACTORS'!$C$93*'STATIONARY FACTORS'!$C$94*(1/($M11*$N11)))))))))</f>
        <v>Enter Equipment</v>
      </c>
      <c r="S11" s="79" t="str">
        <f>IF($D11=" ", "Enter Equipment",IF(VLOOKUP($A11,'STATIONARY FACTORS'!$A$4:$O$22, S$5, FALSE)= "N/A", "--", IF($H11=0, "Enter Activity", IF($M11=0, "Enter Run Time",IF($I11="HP", $H11*VLOOKUP($A11,'STATIONARY FACTORS'!$A$4:$O$22, S$5, FALSE),IF(ISERROR(SEARCH("Diesel", $D11,1)),($H11*VLOOKUP($A11,'STATIONARY FACTORS'!$A$4:$O$22, S$5, FALSE)*0.000001*'STATIONARY FACTORS'!$C$93*'STATIONARY FACTORS'!$C$98*(1/($M11*$N11))),($H11*VLOOKUP($A11,'STATIONARY FACTORS'!$A$4:$O$22, S$5, FALSE)*0.000001*'STATIONARY FACTORS'!$C$93*'STATIONARY FACTORS'!$C$94*(1/($M11*$N11)))))))))</f>
        <v>Enter Equipment</v>
      </c>
      <c r="T11" s="79" t="str">
        <f>IF($D11=" ", "Enter Equipment",IF(VLOOKUP($A11,'STATIONARY FACTORS'!$A$4:$O$22, T$5, FALSE)= "N/A", "--", IF($H11=0, "Enter Activity", IF($M11=0, "Enter Run Time",IF($I11="HP", $H11*VLOOKUP($A11,'STATIONARY FACTORS'!$A$4:$O$22, T$5, FALSE),IF(ISERROR(SEARCH("Diesel", $D11,1)),($H11*VLOOKUP($A11,'STATIONARY FACTORS'!$A$4:$O$22, T$5, FALSE)*0.000001*'STATIONARY FACTORS'!$C$93*'STATIONARY FACTORS'!$C$98*(1/($M11*$N11))),($H11*VLOOKUP($A11,'STATIONARY FACTORS'!$A$4:$O$22, T$5, FALSE)*0.000001*'STATIONARY FACTORS'!$C$93*'STATIONARY FACTORS'!$C$94*(1/($M11*$N11)))))))))</f>
        <v>Enter Equipment</v>
      </c>
      <c r="U11" s="79" t="str">
        <f>IF($D11=" ", "Enter Equipment",IF(VLOOKUP($A11,'STATIONARY FACTORS'!$A$4:$O$22, U$5, FALSE)= "N/A", "--", IF($H11=0, "Enter Activity", IF($M11=0, "Enter Run Time",IF($I11="HP", $H11*VLOOKUP($A11,'STATIONARY FACTORS'!$A$4:$O$22, U$5, FALSE),IF(ISERROR(SEARCH("Diesel", $D11,1)),($H11*VLOOKUP($A11,'STATIONARY FACTORS'!$A$4:$O$22, U$5, FALSE)*0.000001*'STATIONARY FACTORS'!$C$93*'STATIONARY FACTORS'!$C$98*(1/($M11*$N11))),($H11*VLOOKUP($A11,'STATIONARY FACTORS'!$A$4:$O$22, U$5, FALSE)*0.000001*'STATIONARY FACTORS'!$C$93*'STATIONARY FACTORS'!$C$94*(1/($M11*$N11)))))))))</f>
        <v>Enter Equipment</v>
      </c>
      <c r="V11" s="79" t="str">
        <f>IF($D11=" ", "Enter Equipment",IF(VLOOKUP($A11,'STATIONARY FACTORS'!$A$4:$O$22, V$5, FALSE)= "N/A", "--", IF($H11=0, "Enter Activity", IF($M11=0, "Enter Run Time",IF($I11="HP", $H11*VLOOKUP($A11,'STATIONARY FACTORS'!$A$4:$O$22, V$5, FALSE),IF(ISERROR(SEARCH("Diesel", $D11,1)),($H11*VLOOKUP($A11,'STATIONARY FACTORS'!$A$4:$O$22, V$5, FALSE)*0.000001*'STATIONARY FACTORS'!$C$93*'STATIONARY FACTORS'!$C$98*(1/($M11*$N11))),($H11*VLOOKUP($A11,'STATIONARY FACTORS'!$A$4:$O$22, V$5, FALSE)*0.000001*'STATIONARY FACTORS'!$C$93*'STATIONARY FACTORS'!$C$94*(1/($M11*$N11)))))))))</f>
        <v>Enter Equipment</v>
      </c>
      <c r="W11" s="79" t="str">
        <f>IF($D11=" ", "Enter Equipment",IF(VLOOKUP($A11,'STATIONARY FACTORS'!$A$4:$O$22, W$5, FALSE)= "N/A", "--", IF($H11=0, "Enter Activity", IF($M11=0, "Enter Run Time",IF($I11="HP", $H11*VLOOKUP($A11,'STATIONARY FACTORS'!$A$4:$O$22, W$5, FALSE),IF(ISERROR(SEARCH("Diesel", $D11,1)),($H11*VLOOKUP($A11,'STATIONARY FACTORS'!$A$4:$O$22, W$5, FALSE)*0.000001*'STATIONARY FACTORS'!$C$93*'STATIONARY FACTORS'!$C$98*(1/($M11*$N11))),($H11*VLOOKUP($A11,'STATIONARY FACTORS'!$A$4:$O$22, W$5, FALSE)*0.000001*'STATIONARY FACTORS'!$C$93*'STATIONARY FACTORS'!$C$94*(1/($M11*$N11)))))))))</f>
        <v>Enter Equipment</v>
      </c>
      <c r="X11" s="79" t="str">
        <f>IF($D11=" ", "Enter Equipment",IF(VLOOKUP($A11,'STATIONARY FACTORS'!$A$4:$O$22, X$5, FALSE)= "N/A", "--", IF($H11=0, "Enter Activity", IF($M11=0, "Enter Run Time",IF($I11="HP", $H11*VLOOKUP($A11,'STATIONARY FACTORS'!$A$4:$O$22, X$5, FALSE),IF(ISERROR(SEARCH("Diesel", $D11,1)),($H11*VLOOKUP($A11,'STATIONARY FACTORS'!$A$4:$O$22, X$5, FALSE)*0.000001*'STATIONARY FACTORS'!$C$93*'STATIONARY FACTORS'!$C$98*(1/($M11*$N11))),($H11*VLOOKUP($A11,'STATIONARY FACTORS'!$A$4:$O$22, X$5, FALSE)*0.000001*'STATIONARY FACTORS'!$C$93*'STATIONARY FACTORS'!$C$94*(1/($M11*$N11)))))))))</f>
        <v>Enter Equipment</v>
      </c>
      <c r="Y11" s="79" t="str">
        <f>IF($D11=" ", "Enter Equipment",IF(VLOOKUP($A11,'STATIONARY FACTORS'!$A$4:$O$22, Y$5, FALSE)= "N/A", "--", IF($H11=0, "Enter Activity", IF($M11=0, "Enter Run Time",IF($I11="HP", $H11*VLOOKUP($A11,'STATIONARY FACTORS'!$A$4:$O$22, Y$5, FALSE),IF(ISERROR(SEARCH("Diesel", $D11,1)),($H11*VLOOKUP($A11,'STATIONARY FACTORS'!$A$4:$O$22, Y$5, FALSE)*0.000001*'STATIONARY FACTORS'!$C$93*'STATIONARY FACTORS'!$C$98*(1/($M11*$N11))),($H11*VLOOKUP($A11,'STATIONARY FACTORS'!$A$4:$O$22, Y$5, FALSE)*0.000001*'STATIONARY FACTORS'!$C$93*'STATIONARY FACTORS'!$C$94*(1/($M11*$N11)))))))))</f>
        <v>Enter Equipment</v>
      </c>
      <c r="Z11" s="79" t="str">
        <f>IF($D11=" ", "Enter Equipment",IF(VLOOKUP($A11,'STATIONARY FACTORS'!$A$4:$O$22, Z$5, FALSE)= "N/A", "--", IF($H11=0, "Enter Activity", IF($M11=0, "Enter Run Time",IF($I11="HP", $H11*VLOOKUP($A11,'STATIONARY FACTORS'!$A$4:$O$22, Z$5, FALSE),IF(ISERROR(SEARCH("Diesel", $D11,1)),($H11*VLOOKUP($A11,'STATIONARY FACTORS'!$A$4:$O$22, Z$5, FALSE)*0.000001*'STATIONARY FACTORS'!$C$93*'STATIONARY FACTORS'!$C$98*(1/($M11*$N11))),($H11*VLOOKUP($A11,'STATIONARY FACTORS'!$A$4:$O$22, Z$5, FALSE)*0.000001*'STATIONARY FACTORS'!$C$93*'STATIONARY FACTORS'!$C$94*(1/($M11*$N11)))))))))</f>
        <v>Enter Equipment</v>
      </c>
      <c r="AA11" s="73" t="str">
        <f>IF($D11=" ", "Enter Equipment",IF(VLOOKUP($A11,'STATIONARY FACTORS'!$A$4:$O$22, AA$5, FALSE)= "N/A", "--", IF($H11=0, "Enter Activity", IF($M11=0, "Enter Run Time",IF($I11="HP", $H11*VLOOKUP($A11,'STATIONARY FACTORS'!$A$4:$O$22, AA$5, FALSE),IF(ISERROR(SEARCH("Diesel", $D11,1)),($H11*VLOOKUP($A11,'STATIONARY FACTORS'!$A$4:$O$22, AA$5, FALSE)*0.000001*'STATIONARY FACTORS'!$C$93*'STATIONARY FACTORS'!$C$98*(1/($M11*$N11))),($H11*VLOOKUP($A11,'STATIONARY FACTORS'!$A$4:$O$22, AA$5, FALSE)*0.000001*'STATIONARY FACTORS'!$C$93*'STATIONARY FACTORS'!$C$94*(1/($M11*$N11)))))))))</f>
        <v>Enter Equipment</v>
      </c>
      <c r="AB11" s="466" t="str">
        <f>IF($D7=" ", "Enter Equipment",IF(VLOOKUP($A11,'STATIONARY FACTORS'!$A$4:$O$22, AB$5, FALSE)= "N/A", "--", IF($H11=0, "Enter Activity", IF($M11=0, "Enter Run Time",IF($I11="HP",( ($H11*VLOOKUP($A11,'STATIONARY FACTORS'!$A$4:$O$22, AB$5, FALSE)*$M11*$N11)/2000),IF(ISERROR(SEARCH("Diesel", $D11,1)),($H11*VLOOKUP($A11,'STATIONARY FACTORS'!$A$4:$O$22, AB$5, FALSE)*0.000001*'STATIONARY FACTORS'!$C$93*'STATIONARY FACTORS'!$C$98)/2000,($H11*VLOOKUP($A11,'STATIONARY FACTORS'!$A$4:$O$22, AB$5, FALSE)*0.000001*'STATIONARY FACTORS'!$C$93*'STATIONARY FACTORS'!$C$94)/2000))))))</f>
        <v>Enter Equipment</v>
      </c>
      <c r="AC11" s="65" t="str">
        <f>IF($D7=" ", "Enter Equipment",IF(VLOOKUP($A11,'STATIONARY FACTORS'!$A$4:$O$22, AC$5, FALSE)= "N/A", "--", IF($H11=0, "Enter Activity", IF($M11=0, "Enter Run Time",IF($I11="HP",( ($H11*VLOOKUP($A11,'STATIONARY FACTORS'!$A$4:$O$22, AC$5, FALSE)*$M11*$N11)/2000),IF(ISERROR(SEARCH("Diesel", $D11,1)),($H11*VLOOKUP($A11,'STATIONARY FACTORS'!$A$4:$O$22, AC$5, FALSE)*0.000001*'STATIONARY FACTORS'!$C$93*'STATIONARY FACTORS'!$C$98)/2000,($H11*VLOOKUP($A11,'STATIONARY FACTORS'!$A$4:$O$22, AC$5, FALSE)*0.000001*'STATIONARY FACTORS'!$C$93*'STATIONARY FACTORS'!$C$94)/2000))))))</f>
        <v>Enter Equipment</v>
      </c>
      <c r="AD11" s="65" t="str">
        <f>IF($D7=" ", "Enter Equipment",IF(VLOOKUP($A11,'STATIONARY FACTORS'!$A$4:$O$22, AD$5, FALSE)= "N/A", "--", IF($H11=0, "Enter Activity", IF($M11=0, "Enter Run Time",IF($I11="HP",( ($H11*VLOOKUP($A11,'STATIONARY FACTORS'!$A$4:$O$22, AD$5, FALSE)*$M11*$N11)/2000),IF(ISERROR(SEARCH("Diesel", $D11,1)),($H11*VLOOKUP($A11,'STATIONARY FACTORS'!$A$4:$O$22, AD$5, FALSE)*0.000001*'STATIONARY FACTORS'!$C$93*'STATIONARY FACTORS'!$C$98)/2000,($H11*VLOOKUP($A11,'STATIONARY FACTORS'!$A$4:$O$22, AD$5, FALSE)*0.000001*'STATIONARY FACTORS'!$C$93*'STATIONARY FACTORS'!$C$94)/2000))))))</f>
        <v>Enter Equipment</v>
      </c>
      <c r="AE11" s="65" t="str">
        <f>IF($D7=" ", "Enter Equipment",IF(VLOOKUP($A11,'STATIONARY FACTORS'!$A$4:$O$22, AE$5, FALSE)= "N/A", "--", IF($H11=0, "Enter Activity", IF($M11=0, "Enter Run Time",IF($I11="HP",( ($H11*VLOOKUP($A11,'STATIONARY FACTORS'!$A$4:$O$22, AE$5, FALSE)*$M11*$N11)/2000),IF(ISERROR(SEARCH("Diesel", $D11,1)),($H11*VLOOKUP($A11,'STATIONARY FACTORS'!$A$4:$O$22, AE$5, FALSE)*0.000001*'STATIONARY FACTORS'!$C$93*'STATIONARY FACTORS'!$C$98)/2000,($H11*VLOOKUP($A11,'STATIONARY FACTORS'!$A$4:$O$22, AE$5, FALSE)*0.000001*'STATIONARY FACTORS'!$C$93*'STATIONARY FACTORS'!$C$94)/2000))))))</f>
        <v>Enter Equipment</v>
      </c>
      <c r="AF11" s="65" t="str">
        <f>IF($D7=" ", "Enter Equipment",IF(VLOOKUP($A11,'STATIONARY FACTORS'!$A$4:$O$22, AF$5, FALSE)= "N/A", "--", IF($H11=0, "Enter Activity", IF($M11=0, "Enter Run Time",IF($I11="HP",( ($H11*VLOOKUP($A11,'STATIONARY FACTORS'!$A$4:$O$22, AF$5, FALSE)*$M11*$N11)/2000),IF(ISERROR(SEARCH("Diesel", $D11,1)),($H11*VLOOKUP($A11,'STATIONARY FACTORS'!$A$4:$O$22, AF$5, FALSE)*0.000001*'STATIONARY FACTORS'!$C$93*'STATIONARY FACTORS'!$C$98)/2000,($H11*VLOOKUP($A11,'STATIONARY FACTORS'!$A$4:$O$22, AF$5, FALSE)*0.000001*'STATIONARY FACTORS'!$C$93*'STATIONARY FACTORS'!$C$94)/2000))))))</f>
        <v>Enter Equipment</v>
      </c>
      <c r="AG11" s="84" t="str">
        <f>IF($D7=" ", "Enter Equipment",IF(VLOOKUP($A11,'STATIONARY FACTORS'!$A$4:$O$22, AG$5, FALSE)= "N/A", "--", IF($H11=0, "Enter Activity", IF($M11=0, "Enter Run Time",IF($I11="HP",( ($H11*VLOOKUP($A11,'STATIONARY FACTORS'!$A$4:$O$22, AG$5, FALSE)*$M11*$N11)/2000),IF(ISERROR(SEARCH("Diesel", $D11,1)),($H11*VLOOKUP($A11,'STATIONARY FACTORS'!$A$4:$O$22, AG$5, FALSE)*0.000001*'STATIONARY FACTORS'!$C$93*'STATIONARY FACTORS'!$C$98)/2000,($H11*VLOOKUP($A11,'STATIONARY FACTORS'!$A$4:$O$22, AG$5, FALSE)*0.000001*'STATIONARY FACTORS'!$C$93*'STATIONARY FACTORS'!$C$94)/2000))))))</f>
        <v>Enter Equipment</v>
      </c>
      <c r="AH11" s="65" t="str">
        <f>IF($D7=" ", "Enter Equipment",IF(VLOOKUP($A11,'STATIONARY FACTORS'!$A$4:$O$22, AH$5, FALSE)= "N/A", "--", IF($H11=0, "Enter Activity", IF($M11=0, "Enter Run Time",IF($I11="HP",( ($H11*VLOOKUP($A11,'STATIONARY FACTORS'!$A$4:$O$22, AH$5, FALSE)*$M11*$N11)/2000),IF(ISERROR(SEARCH("Diesel", $D11,1)),($H11*VLOOKUP($A11,'STATIONARY FACTORS'!$A$4:$O$22, AH$5, FALSE)*0.000001*'STATIONARY FACTORS'!$C$93*'STATIONARY FACTORS'!$C$98)/2000,($H11*VLOOKUP($A11,'STATIONARY FACTORS'!$A$4:$O$22, AH$5, FALSE)*0.000001*'STATIONARY FACTORS'!$C$93*'STATIONARY FACTORS'!$C$94)/2000))))))</f>
        <v>Enter Equipment</v>
      </c>
      <c r="AI11" s="79" t="str">
        <f>IF($D7=" ", "Enter Equipment",IF(VLOOKUP($A11,'STATIONARY FACTORS'!$A$4:$O$22, AI$5, FALSE)= "N/A", "--", IF($H11=0, "Enter Activity", IF($M11=0, "Enter Run Time",IF($I11="HP",( ($H11*VLOOKUP($A11,'STATIONARY FACTORS'!$A$4:$O$22, AI$5, FALSE)*$M11*$N11)/2000),IF(ISERROR(SEARCH("Diesel", $D11,1)),($H11*VLOOKUP($A11,'STATIONARY FACTORS'!$A$4:$O$22, AI$5, FALSE)*0.000001*'STATIONARY FACTORS'!$C$93*'STATIONARY FACTORS'!$C$98)/2000,($H11*VLOOKUP($A11,'STATIONARY FACTORS'!$A$4:$O$22, AI$5, FALSE)*0.000001*'STATIONARY FACTORS'!$C$93*'STATIONARY FACTORS'!$C$94)/2000))))))</f>
        <v>Enter Equipment</v>
      </c>
      <c r="AJ11" s="79" t="str">
        <f>IF($D7=" ", "Enter Equipment",IF(VLOOKUP($A11,'STATIONARY FACTORS'!$A$4:$O$22, AJ$5, FALSE)= "N/A", "--", IF($H11=0, "Enter Activity", IF($M11=0, "Enter Run Time",IF($I11="HP",( ($H11*VLOOKUP($A11,'STATIONARY FACTORS'!$A$4:$O$22, AJ$5, FALSE)*$M11*$N11)/2000),IF(ISERROR(SEARCH("Diesel", $D11,1)),($H11*VLOOKUP($A11,'STATIONARY FACTORS'!$A$4:$O$22, AJ$5, FALSE)*0.000001*'STATIONARY FACTORS'!$C$93*'STATIONARY FACTORS'!$C$98)/2000,($H11*VLOOKUP($A11,'STATIONARY FACTORS'!$A$4:$O$22, AJ$5, FALSE)*0.000001*'STATIONARY FACTORS'!$C$93*'STATIONARY FACTORS'!$C$94)/2000))))))</f>
        <v>Enter Equipment</v>
      </c>
      <c r="AK11" s="79" t="str">
        <f>IF($D7=" ", "Enter Equipment",IF(VLOOKUP($A11,'STATIONARY FACTORS'!$A$4:$O$22, AK$5, FALSE)= "N/A", "--", IF($H11=0, "Enter Activity", IF($M11=0, "Enter Run Time",IF($I11="HP",( ($H11*VLOOKUP($A11,'STATIONARY FACTORS'!$A$4:$O$22, AK$5, FALSE)*$M11*$N11)/2000),IF(ISERROR(SEARCH("Diesel", $D11,1)),($H11*VLOOKUP($A11,'STATIONARY FACTORS'!$A$4:$O$22, AK$5, FALSE)*0.000001*'STATIONARY FACTORS'!$C$93*'STATIONARY FACTORS'!$C$98)/2000,($H11*VLOOKUP($A11,'STATIONARY FACTORS'!$A$4:$O$22, AK$5, FALSE)*0.000001*'STATIONARY FACTORS'!$C$93*'STATIONARY FACTORS'!$C$94)/2000))))))</f>
        <v>Enter Equipment</v>
      </c>
      <c r="AL11" s="382" t="str">
        <f>IF($D7=" ", "Enter Equipment",IF(VLOOKUP($A11,'STATIONARY FACTORS'!$A$4:$O$22, AL$5, FALSE)= "N/A", "--", IF($H11=0, "Enter Activity", IF($M11=0, "Enter Run Time",IF($I11="HP",( ($H11*VLOOKUP($A11,'STATIONARY FACTORS'!$A$4:$O$22, AL$5, FALSE)*$M11*$N11)/2000),IF(ISERROR(SEARCH("Diesel", $D11,1)),($H11*VLOOKUP($A11,'STATIONARY FACTORS'!$A$4:$O$22, AL$5, FALSE)*0.000001*'STATIONARY FACTORS'!$C$93*'STATIONARY FACTORS'!$C$98)/2000,($H11*VLOOKUP($A11,'STATIONARY FACTORS'!$A$4:$O$22, AL$5, FALSE)*0.000001*'STATIONARY FACTORS'!$C$93*'STATIONARY FACTORS'!$C$94)/2000))))))</f>
        <v>Enter Equipment</v>
      </c>
      <c r="AM11" s="73"/>
      <c r="AO11" s="74">
        <f>MONTH(EMISSIONS_1!P11)-MONTH(EMISSIONS_1!O11)+1</f>
        <v>1</v>
      </c>
      <c r="AP11" s="329">
        <f t="shared" si="0"/>
        <v>0</v>
      </c>
      <c r="AQ11" s="330">
        <f t="shared" si="0"/>
        <v>0</v>
      </c>
      <c r="AR11" s="330">
        <f t="shared" si="0"/>
        <v>0</v>
      </c>
      <c r="AS11" s="330">
        <f t="shared" si="0"/>
        <v>0</v>
      </c>
      <c r="AT11" s="330">
        <f t="shared" si="0"/>
        <v>0</v>
      </c>
      <c r="AU11" s="330">
        <f t="shared" si="0"/>
        <v>0</v>
      </c>
      <c r="AV11" s="330">
        <f t="shared" si="0"/>
        <v>0</v>
      </c>
      <c r="AW11" s="330">
        <f t="shared" si="0"/>
        <v>0</v>
      </c>
      <c r="AX11" s="330">
        <f t="shared" si="0"/>
        <v>0</v>
      </c>
      <c r="AY11" s="330">
        <f t="shared" si="0"/>
        <v>0</v>
      </c>
      <c r="AZ11" s="330">
        <f t="shared" si="0"/>
        <v>0</v>
      </c>
      <c r="BA11" s="331">
        <f t="shared" si="0"/>
        <v>0</v>
      </c>
      <c r="BB11" s="329">
        <f t="shared" si="1"/>
        <v>0</v>
      </c>
      <c r="BC11" s="330">
        <f t="shared" si="1"/>
        <v>0</v>
      </c>
      <c r="BD11" s="330">
        <f t="shared" si="1"/>
        <v>0</v>
      </c>
      <c r="BE11" s="330">
        <f t="shared" si="1"/>
        <v>0</v>
      </c>
      <c r="BF11" s="330">
        <f t="shared" si="1"/>
        <v>0</v>
      </c>
      <c r="BG11" s="330">
        <f t="shared" si="1"/>
        <v>0</v>
      </c>
      <c r="BH11" s="330">
        <f t="shared" si="1"/>
        <v>0</v>
      </c>
      <c r="BI11" s="330">
        <f t="shared" si="1"/>
        <v>0</v>
      </c>
      <c r="BJ11" s="330">
        <f t="shared" si="1"/>
        <v>0</v>
      </c>
      <c r="BK11" s="330">
        <f t="shared" si="1"/>
        <v>0</v>
      </c>
      <c r="BL11" s="330">
        <f t="shared" si="1"/>
        <v>0</v>
      </c>
      <c r="BM11" s="331">
        <f t="shared" si="1"/>
        <v>0</v>
      </c>
      <c r="BN11" s="329">
        <f t="shared" si="2"/>
        <v>0</v>
      </c>
      <c r="BO11" s="330">
        <f t="shared" si="2"/>
        <v>0</v>
      </c>
      <c r="BP11" s="330">
        <f t="shared" si="2"/>
        <v>0</v>
      </c>
      <c r="BQ11" s="330">
        <f t="shared" si="2"/>
        <v>0</v>
      </c>
      <c r="BR11" s="330">
        <f t="shared" si="2"/>
        <v>0</v>
      </c>
      <c r="BS11" s="330">
        <f t="shared" si="2"/>
        <v>0</v>
      </c>
      <c r="BT11" s="330">
        <f t="shared" si="2"/>
        <v>0</v>
      </c>
      <c r="BU11" s="330">
        <f t="shared" si="2"/>
        <v>0</v>
      </c>
      <c r="BV11" s="330">
        <f t="shared" si="2"/>
        <v>0</v>
      </c>
      <c r="BW11" s="330">
        <f t="shared" si="2"/>
        <v>0</v>
      </c>
      <c r="BX11" s="330">
        <f t="shared" si="2"/>
        <v>0</v>
      </c>
      <c r="BY11" s="331">
        <f t="shared" si="2"/>
        <v>0</v>
      </c>
      <c r="BZ11" s="329">
        <f t="shared" si="3"/>
        <v>0</v>
      </c>
      <c r="CA11" s="330">
        <f t="shared" si="3"/>
        <v>0</v>
      </c>
      <c r="CB11" s="330">
        <f t="shared" si="3"/>
        <v>0</v>
      </c>
      <c r="CC11" s="330">
        <f t="shared" si="3"/>
        <v>0</v>
      </c>
      <c r="CD11" s="330">
        <f t="shared" si="3"/>
        <v>0</v>
      </c>
      <c r="CE11" s="330">
        <f t="shared" si="3"/>
        <v>0</v>
      </c>
      <c r="CF11" s="330">
        <f t="shared" si="3"/>
        <v>0</v>
      </c>
      <c r="CG11" s="330">
        <f t="shared" si="3"/>
        <v>0</v>
      </c>
      <c r="CH11" s="330">
        <f t="shared" si="3"/>
        <v>0</v>
      </c>
      <c r="CI11" s="330">
        <f t="shared" si="3"/>
        <v>0</v>
      </c>
      <c r="CJ11" s="330">
        <f t="shared" si="3"/>
        <v>0</v>
      </c>
      <c r="CK11" s="331">
        <f t="shared" si="3"/>
        <v>0</v>
      </c>
      <c r="CL11" s="329">
        <f t="shared" si="4"/>
        <v>0</v>
      </c>
      <c r="CM11" s="330">
        <f t="shared" si="4"/>
        <v>0</v>
      </c>
      <c r="CN11" s="330">
        <f t="shared" si="4"/>
        <v>0</v>
      </c>
      <c r="CO11" s="330">
        <f t="shared" si="4"/>
        <v>0</v>
      </c>
      <c r="CP11" s="330">
        <f t="shared" si="4"/>
        <v>0</v>
      </c>
      <c r="CQ11" s="330">
        <f t="shared" si="4"/>
        <v>0</v>
      </c>
      <c r="CR11" s="330">
        <f t="shared" si="4"/>
        <v>0</v>
      </c>
      <c r="CS11" s="330">
        <f t="shared" si="4"/>
        <v>0</v>
      </c>
      <c r="CT11" s="330">
        <f t="shared" si="4"/>
        <v>0</v>
      </c>
      <c r="CU11" s="330">
        <f t="shared" si="4"/>
        <v>0</v>
      </c>
      <c r="CV11" s="330">
        <f t="shared" si="4"/>
        <v>0</v>
      </c>
      <c r="CW11" s="331">
        <f t="shared" si="4"/>
        <v>0</v>
      </c>
      <c r="CX11" s="329">
        <f t="shared" si="5"/>
        <v>0</v>
      </c>
      <c r="CY11" s="330">
        <f t="shared" si="5"/>
        <v>0</v>
      </c>
      <c r="CZ11" s="330">
        <f t="shared" si="5"/>
        <v>0</v>
      </c>
      <c r="DA11" s="330">
        <f t="shared" si="5"/>
        <v>0</v>
      </c>
      <c r="DB11" s="330">
        <f t="shared" si="5"/>
        <v>0</v>
      </c>
      <c r="DC11" s="330">
        <f t="shared" si="5"/>
        <v>0</v>
      </c>
      <c r="DD11" s="330">
        <f t="shared" si="5"/>
        <v>0</v>
      </c>
      <c r="DE11" s="330">
        <f t="shared" si="5"/>
        <v>0</v>
      </c>
      <c r="DF11" s="330">
        <f t="shared" si="5"/>
        <v>0</v>
      </c>
      <c r="DG11" s="330">
        <f t="shared" si="5"/>
        <v>0</v>
      </c>
      <c r="DH11" s="330">
        <f t="shared" si="5"/>
        <v>0</v>
      </c>
      <c r="DI11" s="331">
        <f t="shared" si="5"/>
        <v>0</v>
      </c>
      <c r="DJ11" s="329">
        <f t="shared" si="6"/>
        <v>0</v>
      </c>
      <c r="DK11" s="330">
        <f t="shared" si="6"/>
        <v>0</v>
      </c>
      <c r="DL11" s="330">
        <f t="shared" si="6"/>
        <v>0</v>
      </c>
      <c r="DM11" s="330">
        <f t="shared" si="6"/>
        <v>0</v>
      </c>
      <c r="DN11" s="330">
        <f t="shared" si="6"/>
        <v>0</v>
      </c>
      <c r="DO11" s="330">
        <f t="shared" si="6"/>
        <v>0</v>
      </c>
      <c r="DP11" s="330">
        <f t="shared" si="6"/>
        <v>0</v>
      </c>
      <c r="DQ11" s="330">
        <f t="shared" si="6"/>
        <v>0</v>
      </c>
      <c r="DR11" s="330">
        <f t="shared" si="6"/>
        <v>0</v>
      </c>
      <c r="DS11" s="330">
        <f t="shared" si="6"/>
        <v>0</v>
      </c>
      <c r="DT11" s="330">
        <f t="shared" si="6"/>
        <v>0</v>
      </c>
      <c r="DU11" s="331">
        <f t="shared" si="6"/>
        <v>0</v>
      </c>
      <c r="DV11" s="329">
        <f t="shared" si="7"/>
        <v>0</v>
      </c>
      <c r="DW11" s="330">
        <f t="shared" si="7"/>
        <v>0</v>
      </c>
      <c r="DX11" s="330">
        <f t="shared" si="7"/>
        <v>0</v>
      </c>
      <c r="DY11" s="330">
        <f t="shared" si="7"/>
        <v>0</v>
      </c>
      <c r="DZ11" s="330">
        <f t="shared" si="7"/>
        <v>0</v>
      </c>
      <c r="EA11" s="330">
        <f t="shared" si="7"/>
        <v>0</v>
      </c>
      <c r="EB11" s="330">
        <f t="shared" si="7"/>
        <v>0</v>
      </c>
      <c r="EC11" s="330">
        <f t="shared" si="7"/>
        <v>0</v>
      </c>
      <c r="ED11" s="330">
        <f t="shared" si="7"/>
        <v>0</v>
      </c>
      <c r="EE11" s="330">
        <f t="shared" si="7"/>
        <v>0</v>
      </c>
      <c r="EF11" s="330">
        <f t="shared" si="7"/>
        <v>0</v>
      </c>
      <c r="EG11" s="331">
        <f t="shared" si="7"/>
        <v>0</v>
      </c>
      <c r="EH11" s="329">
        <f t="shared" si="8"/>
        <v>0</v>
      </c>
      <c r="EI11" s="330">
        <f t="shared" si="8"/>
        <v>0</v>
      </c>
      <c r="EJ11" s="330">
        <f t="shared" si="8"/>
        <v>0</v>
      </c>
      <c r="EK11" s="330">
        <f t="shared" si="8"/>
        <v>0</v>
      </c>
      <c r="EL11" s="330">
        <f t="shared" si="8"/>
        <v>0</v>
      </c>
      <c r="EM11" s="330">
        <f t="shared" si="8"/>
        <v>0</v>
      </c>
      <c r="EN11" s="330">
        <f t="shared" si="8"/>
        <v>0</v>
      </c>
      <c r="EO11" s="330">
        <f t="shared" si="8"/>
        <v>0</v>
      </c>
      <c r="EP11" s="330">
        <f t="shared" si="8"/>
        <v>0</v>
      </c>
      <c r="EQ11" s="330">
        <f t="shared" si="8"/>
        <v>0</v>
      </c>
      <c r="ER11" s="330">
        <f t="shared" si="8"/>
        <v>0</v>
      </c>
      <c r="ES11" s="331">
        <f t="shared" si="8"/>
        <v>0</v>
      </c>
      <c r="ET11" s="329">
        <f t="shared" si="9"/>
        <v>0</v>
      </c>
      <c r="EU11" s="330">
        <f t="shared" si="9"/>
        <v>0</v>
      </c>
      <c r="EV11" s="330">
        <f t="shared" si="9"/>
        <v>0</v>
      </c>
      <c r="EW11" s="330">
        <f t="shared" si="9"/>
        <v>0</v>
      </c>
      <c r="EX11" s="330">
        <f t="shared" si="9"/>
        <v>0</v>
      </c>
      <c r="EY11" s="330">
        <f t="shared" si="9"/>
        <v>0</v>
      </c>
      <c r="EZ11" s="330">
        <f t="shared" si="9"/>
        <v>0</v>
      </c>
      <c r="FA11" s="330">
        <f t="shared" si="9"/>
        <v>0</v>
      </c>
      <c r="FB11" s="330">
        <f t="shared" si="9"/>
        <v>0</v>
      </c>
      <c r="FC11" s="330">
        <f t="shared" si="9"/>
        <v>0</v>
      </c>
      <c r="FD11" s="330">
        <f t="shared" si="9"/>
        <v>0</v>
      </c>
      <c r="FE11" s="331">
        <f t="shared" si="9"/>
        <v>0</v>
      </c>
      <c r="FF11" s="329">
        <f t="shared" si="10"/>
        <v>0</v>
      </c>
      <c r="FG11" s="330">
        <f t="shared" si="10"/>
        <v>0</v>
      </c>
      <c r="FH11" s="330">
        <f t="shared" si="10"/>
        <v>0</v>
      </c>
      <c r="FI11" s="330">
        <f t="shared" si="10"/>
        <v>0</v>
      </c>
      <c r="FJ11" s="330">
        <f t="shared" si="10"/>
        <v>0</v>
      </c>
      <c r="FK11" s="330">
        <f t="shared" si="10"/>
        <v>0</v>
      </c>
      <c r="FL11" s="330">
        <f t="shared" si="10"/>
        <v>0</v>
      </c>
      <c r="FM11" s="330">
        <f t="shared" si="10"/>
        <v>0</v>
      </c>
      <c r="FN11" s="330">
        <f t="shared" si="10"/>
        <v>0</v>
      </c>
      <c r="FO11" s="330">
        <f t="shared" si="10"/>
        <v>0</v>
      </c>
      <c r="FP11" s="330">
        <f t="shared" si="10"/>
        <v>0</v>
      </c>
      <c r="FQ11" s="331">
        <f t="shared" si="10"/>
        <v>0</v>
      </c>
    </row>
    <row r="12" spans="1:173" x14ac:dyDescent="0.2">
      <c r="A12" s="74" t="str">
        <f>D12</f>
        <v xml:space="preserve"> </v>
      </c>
      <c r="B12" s="112"/>
      <c r="C12" s="100" t="s">
        <v>324</v>
      </c>
      <c r="D12" s="365" t="str">
        <f>IF(ISBLANK(EMISSIONS_5!D12), " ", EMISSIONS_5!D12)</f>
        <v xml:space="preserve"> </v>
      </c>
      <c r="E12" s="360" t="s">
        <v>115</v>
      </c>
      <c r="F12" s="360" t="s">
        <v>115</v>
      </c>
      <c r="G12" s="33" t="s">
        <v>115</v>
      </c>
      <c r="H12" s="367"/>
      <c r="I12" s="367" t="s">
        <v>2</v>
      </c>
      <c r="J12" s="33" t="s">
        <v>115</v>
      </c>
      <c r="K12" s="33"/>
      <c r="L12" s="33"/>
      <c r="M12" s="372">
        <v>0</v>
      </c>
      <c r="N12" s="373">
        <v>0</v>
      </c>
      <c r="O12" s="299"/>
      <c r="P12" s="300"/>
      <c r="Q12" s="73" t="str">
        <f>IF($D12=" ", "Enter Equipment",IF(VLOOKUP($A12,'STATIONARY FACTORS'!$A$4:$O$22,Q$5,FALSE)="N/A","--", IF($H12=0,"Enter Activity",IF($M12=0, "Enter Run Time", IF($N12=0, "Enter Run Time", IF(ISERROR(SEARCH("Diesel",$D12,1)),((VLOOKUP($A12,'STATIONARY FACTORS'!$A$4:$O$22,Q$5,FALSE))/1000*$H12/$N12/$M12),($H12*(VLOOKUP($A12,'STATIONARY FACTORS'!$A$4:$O$22,Q$5,FALSE))/'STATIONARY FACTORS'!$C$101)))))))</f>
        <v>Enter Equipment</v>
      </c>
      <c r="R12" s="79" t="str">
        <f>IF($D12=" ","Enter Equipment",IF(VLOOKUP($A12,'STATIONARY FACTORS'!$A$4:$O$22,R$5,FALSE)="N/A","--",IF($H12=0,"Enter Activity",IF($M12=0,"Enter Run Time",IF($N12=0,"Enter Run Time",IF(ISERROR(SEARCH("Diesel",$D13,1)),((VLOOKUP($A12,'STATIONARY FACTORS'!$A$4:$O$22,R$5,FALSE))/1000*$H12/$N12/$M12),($H12*(VLOOKUP($A12,'STATIONARY FACTORS'!$A$4:$O$22,R$5,FALSE))/'STATIONARY FACTORS'!$C$101)))))))</f>
        <v>Enter Equipment</v>
      </c>
      <c r="S12" s="79" t="str">
        <f>IF($D12=" ", "Enter Equipment",IF(VLOOKUP($A12,'STATIONARY FACTORS'!$A$4:$O$22,S$5,FALSE)="N/A","--", IF($H12=0,"Enter Activity",IF($M12=0, "Enter Run Time", IF($N12=0, "Enter Run Time", IF(ISERROR(SEARCH("Diesel",$D13,1)),((VLOOKUP($A12,'STATIONARY FACTORS'!$A$4:$O$22,S$5,FALSE))/1000*$H12/$N12/$M12),($H12*(VLOOKUP($A12,'STATIONARY FACTORS'!$A$4:$O$22,S$5,FALSE))/'STATIONARY FACTORS'!$C$101)))))))</f>
        <v>Enter Equipment</v>
      </c>
      <c r="T12" s="79" t="str">
        <f>IF($D12=" ", "Enter Equipment",IF(VLOOKUP($A12,'STATIONARY FACTORS'!$A$4:$O$22,T$5,FALSE)="N/A","--", IF($H12=0,"Enter Activity",IF($M12=0, "Enter Run Time", IF($N12=0, "Enter Run Time", IF(ISERROR(SEARCH("Diesel",$D13,1)),((VLOOKUP($A12,'STATIONARY FACTORS'!$A$4:$O$22,T$5,FALSE))/1000*$H12/$N12/$M12),($H12*(VLOOKUP($A12,'STATIONARY FACTORS'!$A$4:$O$22,T$5,FALSE))/'STATIONARY FACTORS'!$C$101)))))))</f>
        <v>Enter Equipment</v>
      </c>
      <c r="U12" s="79" t="str">
        <f>IF($D12=" ", "Enter Equipment",IF(VLOOKUP($A12,'STATIONARY FACTORS'!$A$4:$O$22,U$5,FALSE)="N/A","--", IF($H12=0,"Enter Activity",IF($M12=0, "Enter Run Time", IF($N12=0, "Enter Run Time", IF(ISERROR(SEARCH("Diesel",$D13,1)),((VLOOKUP($A12,'STATIONARY FACTORS'!$A$4:$O$22,U$5,FALSE))/1000*$H12/$N12/$M12),($H12*(VLOOKUP($A12,'STATIONARY FACTORS'!$A$4:$O$22,U$5,FALSE))/'STATIONARY FACTORS'!$C$101)))))))</f>
        <v>Enter Equipment</v>
      </c>
      <c r="V12" s="79" t="str">
        <f>IF($D12=" ", "Enter Equipment",IF(VLOOKUP($A12,'STATIONARY FACTORS'!$A$4:$O$22,V$5,FALSE)="N/A","--", IF($H12=0,"Enter Activity",IF($M12=0, "Enter Run Time", IF($N12=0, "Enter Run Time", IF(ISERROR(SEARCH("Diesel",$D13,1)),((VLOOKUP($A12,'STATIONARY FACTORS'!$A$4:$O$22,V$5,FALSE))/1000*$H12/$N12/$M12),($H12*(VLOOKUP($A12,'STATIONARY FACTORS'!$A$4:$O$22,V$5,FALSE))/'STATIONARY FACTORS'!$C$101)))))))</f>
        <v>Enter Equipment</v>
      </c>
      <c r="W12" s="79" t="str">
        <f>IF($D12=" ", "Enter Equipment",IF(VLOOKUP($A12,'STATIONARY FACTORS'!$A$4:$O$22,W$5,FALSE)="N/A","--", IF($H12=0,"Enter Activity",IF($M12=0, "Enter Run Time", IF($N12=0, "Enter Run Time", IF(ISERROR(SEARCH("Diesel",$D13,1)),((VLOOKUP($A12,'STATIONARY FACTORS'!$A$4:$O$22,W$5,FALSE))/1000*$H12/$N12/$M12),($H12*(VLOOKUP($A12,'STATIONARY FACTORS'!$A$4:$O$22,W$5,FALSE))/'STATIONARY FACTORS'!$C$101)))))))</f>
        <v>Enter Equipment</v>
      </c>
      <c r="X12" s="79" t="str">
        <f>IF($D12=" ", "Enter Equipment",IF(VLOOKUP($A12,'STATIONARY FACTORS'!$A$4:$O$22,X$5,FALSE)="N/A","--", IF($H12=0,"Enter Activity",IF($M12=0, "Enter Run Time", IF($N12=0, "Enter Run Time", IF(ISERROR(SEARCH("Diesel",$D13,1)),((VLOOKUP($A12,'STATIONARY FACTORS'!$A$4:$O$22,X$5,FALSE))/1000*$H12/$N12/$M12),($H12*(VLOOKUP($A12,'STATIONARY FACTORS'!$A$4:$O$22,X$5,FALSE))/'STATIONARY FACTORS'!$C$101)))))))</f>
        <v>Enter Equipment</v>
      </c>
      <c r="Y12" s="79" t="str">
        <f>IF($D12=" ", "Enter Equipment",IF(VLOOKUP($A12,'STATIONARY FACTORS'!$A$4:$O$22,Y$5,FALSE)="N/A","--", IF($H12=0,"Enter Activity",IF($M12=0, "Enter Run Time", IF($N12=0, "Enter Run Time", IF(ISERROR(SEARCH("Diesel",$D13,1)),((VLOOKUP($A12,'STATIONARY FACTORS'!$A$4:$O$22,Y$5,FALSE))/1000*$H12/$N12/$M12),($H12*(VLOOKUP($A12,'STATIONARY FACTORS'!$A$4:$O$22,Y$5,FALSE))/'STATIONARY FACTORS'!$C$101)))))))</f>
        <v>Enter Equipment</v>
      </c>
      <c r="Z12" s="79" t="str">
        <f>IF($D12=" ", "Enter Equipment",IF(VLOOKUP($A12,'STATIONARY FACTORS'!$A$4:$O$22,Z$5,FALSE)="N/A","--", IF($H12=0,"Enter Activity",IF($M12=0, "Enter Run Time", IF($N12=0, "Enter Run Time", IF(ISERROR(SEARCH("Diesel",$D13,1)),((VLOOKUP($A12,'STATIONARY FACTORS'!$A$4:$O$22,Z$5,FALSE))/1000*$H12/$N12/$M12),($H12*(VLOOKUP($A12,'STATIONARY FACTORS'!$A$4:$O$22,Z$5,FALSE))/'STATIONARY FACTORS'!$C$101)))))))</f>
        <v>Enter Equipment</v>
      </c>
      <c r="AA12" s="415" t="str">
        <f>IF($D12=" ", "Enter Equipment",IF(VLOOKUP($A12,'STATIONARY FACTORS'!$A$4:$O$22,AA$5,FALSE)="N/A","--", IF($H12=0,"Enter Activity",IF($M12=0, "Enter Run Time", IF($N12=0, "Enter Run Time", IF(ISERROR(SEARCH("Diesel",$D13,1)),((VLOOKUP($A12,'STATIONARY FACTORS'!$A$4:$O$22,AA$5,FALSE))/1000*$H12/$N12/$M12),($H12*(VLOOKUP($A12,'STATIONARY FACTORS'!$A$4:$O$22,AA$5,FALSE))/'STATIONARY FACTORS'!$C$101)))))))</f>
        <v>Enter Equipment</v>
      </c>
      <c r="AB12" s="65" t="str">
        <f t="shared" ref="AB12:AL12" si="11">IF(T(Q12)=" ", IF($M12=0, "Enter Run Time", IF($N12=0, "Enter Run Time", Q12*$M12*$N12/2000)), Q12)</f>
        <v>Enter Equipment</v>
      </c>
      <c r="AC12" s="65" t="str">
        <f t="shared" si="11"/>
        <v>Enter Equipment</v>
      </c>
      <c r="AD12" s="65" t="str">
        <f t="shared" si="11"/>
        <v>Enter Equipment</v>
      </c>
      <c r="AE12" s="65" t="str">
        <f t="shared" si="11"/>
        <v>Enter Equipment</v>
      </c>
      <c r="AF12" s="65" t="str">
        <f t="shared" si="11"/>
        <v>Enter Equipment</v>
      </c>
      <c r="AG12" s="84" t="str">
        <f t="shared" si="11"/>
        <v>Enter Equipment</v>
      </c>
      <c r="AH12" s="65" t="str">
        <f t="shared" si="11"/>
        <v>Enter Equipment</v>
      </c>
      <c r="AI12" s="79" t="str">
        <f t="shared" si="11"/>
        <v>Enter Equipment</v>
      </c>
      <c r="AJ12" s="79" t="str">
        <f t="shared" si="11"/>
        <v>Enter Equipment</v>
      </c>
      <c r="AK12" s="79" t="str">
        <f t="shared" si="11"/>
        <v>Enter Equipment</v>
      </c>
      <c r="AL12" s="382" t="str">
        <f t="shared" si="11"/>
        <v>Enter Equipment</v>
      </c>
      <c r="AM12" s="73"/>
      <c r="AO12" s="74">
        <f>MONTH(EMISSIONS_1!P12)-MONTH(EMISSIONS_1!O12)+1</f>
        <v>1</v>
      </c>
      <c r="AP12" s="332">
        <f t="shared" ref="AP12:AP30" si="12">IF(T($AB12)="",IF((AP$6&gt;=MONTH($O12))*(AP$6&lt;=MONTH($P12)), $AB12/$AO12, 0),0)</f>
        <v>0</v>
      </c>
      <c r="AQ12" s="333">
        <f t="shared" si="0"/>
        <v>0</v>
      </c>
      <c r="AR12" s="333">
        <f t="shared" si="0"/>
        <v>0</v>
      </c>
      <c r="AS12" s="333">
        <f t="shared" si="0"/>
        <v>0</v>
      </c>
      <c r="AT12" s="333">
        <f t="shared" si="0"/>
        <v>0</v>
      </c>
      <c r="AU12" s="333">
        <f t="shared" si="0"/>
        <v>0</v>
      </c>
      <c r="AV12" s="333">
        <f t="shared" si="0"/>
        <v>0</v>
      </c>
      <c r="AW12" s="333">
        <f t="shared" si="0"/>
        <v>0</v>
      </c>
      <c r="AX12" s="333">
        <f t="shared" si="0"/>
        <v>0</v>
      </c>
      <c r="AY12" s="333">
        <f t="shared" si="0"/>
        <v>0</v>
      </c>
      <c r="AZ12" s="333">
        <f t="shared" si="0"/>
        <v>0</v>
      </c>
      <c r="BA12" s="334">
        <f t="shared" si="0"/>
        <v>0</v>
      </c>
      <c r="BB12" s="332">
        <f t="shared" si="1"/>
        <v>0</v>
      </c>
      <c r="BC12" s="333">
        <f t="shared" si="1"/>
        <v>0</v>
      </c>
      <c r="BD12" s="333">
        <f t="shared" si="1"/>
        <v>0</v>
      </c>
      <c r="BE12" s="333">
        <f t="shared" si="1"/>
        <v>0</v>
      </c>
      <c r="BF12" s="333">
        <f t="shared" si="1"/>
        <v>0</v>
      </c>
      <c r="BG12" s="333">
        <f t="shared" si="1"/>
        <v>0</v>
      </c>
      <c r="BH12" s="333">
        <f t="shared" si="1"/>
        <v>0</v>
      </c>
      <c r="BI12" s="333">
        <f t="shared" si="1"/>
        <v>0</v>
      </c>
      <c r="BJ12" s="333">
        <f t="shared" si="1"/>
        <v>0</v>
      </c>
      <c r="BK12" s="333">
        <f t="shared" si="1"/>
        <v>0</v>
      </c>
      <c r="BL12" s="333">
        <f t="shared" si="1"/>
        <v>0</v>
      </c>
      <c r="BM12" s="334">
        <f t="shared" si="1"/>
        <v>0</v>
      </c>
      <c r="BN12" s="332">
        <f t="shared" si="2"/>
        <v>0</v>
      </c>
      <c r="BO12" s="333">
        <f t="shared" si="2"/>
        <v>0</v>
      </c>
      <c r="BP12" s="333">
        <f t="shared" si="2"/>
        <v>0</v>
      </c>
      <c r="BQ12" s="333">
        <f t="shared" si="2"/>
        <v>0</v>
      </c>
      <c r="BR12" s="333">
        <f t="shared" si="2"/>
        <v>0</v>
      </c>
      <c r="BS12" s="333">
        <f t="shared" si="2"/>
        <v>0</v>
      </c>
      <c r="BT12" s="333">
        <f t="shared" si="2"/>
        <v>0</v>
      </c>
      <c r="BU12" s="333">
        <f t="shared" si="2"/>
        <v>0</v>
      </c>
      <c r="BV12" s="333">
        <f t="shared" si="2"/>
        <v>0</v>
      </c>
      <c r="BW12" s="333">
        <f t="shared" si="2"/>
        <v>0</v>
      </c>
      <c r="BX12" s="333">
        <f t="shared" si="2"/>
        <v>0</v>
      </c>
      <c r="BY12" s="334">
        <f t="shared" si="2"/>
        <v>0</v>
      </c>
      <c r="BZ12" s="332">
        <f t="shared" si="3"/>
        <v>0</v>
      </c>
      <c r="CA12" s="333">
        <f t="shared" si="3"/>
        <v>0</v>
      </c>
      <c r="CB12" s="333">
        <f t="shared" si="3"/>
        <v>0</v>
      </c>
      <c r="CC12" s="333">
        <f t="shared" si="3"/>
        <v>0</v>
      </c>
      <c r="CD12" s="333">
        <f t="shared" si="3"/>
        <v>0</v>
      </c>
      <c r="CE12" s="333">
        <f t="shared" si="3"/>
        <v>0</v>
      </c>
      <c r="CF12" s="333">
        <f t="shared" si="3"/>
        <v>0</v>
      </c>
      <c r="CG12" s="333">
        <f t="shared" si="3"/>
        <v>0</v>
      </c>
      <c r="CH12" s="333">
        <f t="shared" si="3"/>
        <v>0</v>
      </c>
      <c r="CI12" s="333">
        <f t="shared" si="3"/>
        <v>0</v>
      </c>
      <c r="CJ12" s="333">
        <f t="shared" si="3"/>
        <v>0</v>
      </c>
      <c r="CK12" s="334">
        <f t="shared" si="3"/>
        <v>0</v>
      </c>
      <c r="CL12" s="332">
        <f t="shared" si="4"/>
        <v>0</v>
      </c>
      <c r="CM12" s="333">
        <f t="shared" si="4"/>
        <v>0</v>
      </c>
      <c r="CN12" s="333">
        <f t="shared" si="4"/>
        <v>0</v>
      </c>
      <c r="CO12" s="333">
        <f t="shared" si="4"/>
        <v>0</v>
      </c>
      <c r="CP12" s="333">
        <f t="shared" si="4"/>
        <v>0</v>
      </c>
      <c r="CQ12" s="333">
        <f t="shared" si="4"/>
        <v>0</v>
      </c>
      <c r="CR12" s="333">
        <f t="shared" si="4"/>
        <v>0</v>
      </c>
      <c r="CS12" s="333">
        <f t="shared" si="4"/>
        <v>0</v>
      </c>
      <c r="CT12" s="333">
        <f t="shared" si="4"/>
        <v>0</v>
      </c>
      <c r="CU12" s="333">
        <f t="shared" si="4"/>
        <v>0</v>
      </c>
      <c r="CV12" s="333">
        <f t="shared" si="4"/>
        <v>0</v>
      </c>
      <c r="CW12" s="334">
        <f t="shared" si="4"/>
        <v>0</v>
      </c>
      <c r="CX12" s="332">
        <f t="shared" si="5"/>
        <v>0</v>
      </c>
      <c r="CY12" s="333">
        <f t="shared" si="5"/>
        <v>0</v>
      </c>
      <c r="CZ12" s="333">
        <f t="shared" si="5"/>
        <v>0</v>
      </c>
      <c r="DA12" s="333">
        <f t="shared" si="5"/>
        <v>0</v>
      </c>
      <c r="DB12" s="333">
        <f t="shared" si="5"/>
        <v>0</v>
      </c>
      <c r="DC12" s="333">
        <f t="shared" si="5"/>
        <v>0</v>
      </c>
      <c r="DD12" s="333">
        <f t="shared" si="5"/>
        <v>0</v>
      </c>
      <c r="DE12" s="333">
        <f t="shared" si="5"/>
        <v>0</v>
      </c>
      <c r="DF12" s="333">
        <f t="shared" si="5"/>
        <v>0</v>
      </c>
      <c r="DG12" s="333">
        <f t="shared" si="5"/>
        <v>0</v>
      </c>
      <c r="DH12" s="333">
        <f t="shared" si="5"/>
        <v>0</v>
      </c>
      <c r="DI12" s="334">
        <f t="shared" si="5"/>
        <v>0</v>
      </c>
      <c r="DJ12" s="332">
        <f t="shared" si="6"/>
        <v>0</v>
      </c>
      <c r="DK12" s="333">
        <f t="shared" si="6"/>
        <v>0</v>
      </c>
      <c r="DL12" s="333">
        <f t="shared" si="6"/>
        <v>0</v>
      </c>
      <c r="DM12" s="333">
        <f t="shared" si="6"/>
        <v>0</v>
      </c>
      <c r="DN12" s="333">
        <f t="shared" si="6"/>
        <v>0</v>
      </c>
      <c r="DO12" s="333">
        <f t="shared" si="6"/>
        <v>0</v>
      </c>
      <c r="DP12" s="333">
        <f t="shared" si="6"/>
        <v>0</v>
      </c>
      <c r="DQ12" s="333">
        <f t="shared" si="6"/>
        <v>0</v>
      </c>
      <c r="DR12" s="333">
        <f t="shared" si="6"/>
        <v>0</v>
      </c>
      <c r="DS12" s="333">
        <f t="shared" si="6"/>
        <v>0</v>
      </c>
      <c r="DT12" s="333">
        <f t="shared" si="6"/>
        <v>0</v>
      </c>
      <c r="DU12" s="334">
        <f t="shared" si="6"/>
        <v>0</v>
      </c>
      <c r="DV12" s="332">
        <f t="shared" si="7"/>
        <v>0</v>
      </c>
      <c r="DW12" s="333">
        <f t="shared" si="7"/>
        <v>0</v>
      </c>
      <c r="DX12" s="333">
        <f t="shared" si="7"/>
        <v>0</v>
      </c>
      <c r="DY12" s="333">
        <f t="shared" si="7"/>
        <v>0</v>
      </c>
      <c r="DZ12" s="333">
        <f t="shared" si="7"/>
        <v>0</v>
      </c>
      <c r="EA12" s="333">
        <f t="shared" si="7"/>
        <v>0</v>
      </c>
      <c r="EB12" s="333">
        <f t="shared" si="7"/>
        <v>0</v>
      </c>
      <c r="EC12" s="333">
        <f t="shared" si="7"/>
        <v>0</v>
      </c>
      <c r="ED12" s="333">
        <f t="shared" si="7"/>
        <v>0</v>
      </c>
      <c r="EE12" s="333">
        <f t="shared" si="7"/>
        <v>0</v>
      </c>
      <c r="EF12" s="333">
        <f t="shared" si="7"/>
        <v>0</v>
      </c>
      <c r="EG12" s="334">
        <f t="shared" si="7"/>
        <v>0</v>
      </c>
      <c r="EH12" s="332">
        <f t="shared" si="8"/>
        <v>0</v>
      </c>
      <c r="EI12" s="333">
        <f t="shared" si="8"/>
        <v>0</v>
      </c>
      <c r="EJ12" s="333">
        <f t="shared" si="8"/>
        <v>0</v>
      </c>
      <c r="EK12" s="333">
        <f t="shared" si="8"/>
        <v>0</v>
      </c>
      <c r="EL12" s="333">
        <f t="shared" si="8"/>
        <v>0</v>
      </c>
      <c r="EM12" s="333">
        <f t="shared" si="8"/>
        <v>0</v>
      </c>
      <c r="EN12" s="333">
        <f t="shared" si="8"/>
        <v>0</v>
      </c>
      <c r="EO12" s="333">
        <f t="shared" si="8"/>
        <v>0</v>
      </c>
      <c r="EP12" s="333">
        <f t="shared" si="8"/>
        <v>0</v>
      </c>
      <c r="EQ12" s="333">
        <f t="shared" si="8"/>
        <v>0</v>
      </c>
      <c r="ER12" s="333">
        <f t="shared" si="8"/>
        <v>0</v>
      </c>
      <c r="ES12" s="334">
        <f t="shared" si="8"/>
        <v>0</v>
      </c>
      <c r="ET12" s="332">
        <f t="shared" si="9"/>
        <v>0</v>
      </c>
      <c r="EU12" s="333">
        <f t="shared" si="9"/>
        <v>0</v>
      </c>
      <c r="EV12" s="333">
        <f t="shared" si="9"/>
        <v>0</v>
      </c>
      <c r="EW12" s="333">
        <f t="shared" si="9"/>
        <v>0</v>
      </c>
      <c r="EX12" s="333">
        <f t="shared" si="9"/>
        <v>0</v>
      </c>
      <c r="EY12" s="333">
        <f t="shared" si="9"/>
        <v>0</v>
      </c>
      <c r="EZ12" s="333">
        <f t="shared" si="9"/>
        <v>0</v>
      </c>
      <c r="FA12" s="333">
        <f t="shared" si="9"/>
        <v>0</v>
      </c>
      <c r="FB12" s="333">
        <f t="shared" si="9"/>
        <v>0</v>
      </c>
      <c r="FC12" s="333">
        <f t="shared" si="9"/>
        <v>0</v>
      </c>
      <c r="FD12" s="333">
        <f t="shared" si="9"/>
        <v>0</v>
      </c>
      <c r="FE12" s="334">
        <f t="shared" si="9"/>
        <v>0</v>
      </c>
      <c r="FF12" s="332">
        <f t="shared" si="10"/>
        <v>0</v>
      </c>
      <c r="FG12" s="333">
        <f t="shared" si="10"/>
        <v>0</v>
      </c>
      <c r="FH12" s="333">
        <f t="shared" si="10"/>
        <v>0</v>
      </c>
      <c r="FI12" s="333">
        <f t="shared" si="10"/>
        <v>0</v>
      </c>
      <c r="FJ12" s="333">
        <f t="shared" si="10"/>
        <v>0</v>
      </c>
      <c r="FK12" s="333">
        <f t="shared" si="10"/>
        <v>0</v>
      </c>
      <c r="FL12" s="333">
        <f t="shared" si="10"/>
        <v>0</v>
      </c>
      <c r="FM12" s="333">
        <f t="shared" si="10"/>
        <v>0</v>
      </c>
      <c r="FN12" s="333">
        <f t="shared" si="10"/>
        <v>0</v>
      </c>
      <c r="FO12" s="333">
        <f t="shared" si="10"/>
        <v>0</v>
      </c>
      <c r="FP12" s="333">
        <f t="shared" si="10"/>
        <v>0</v>
      </c>
      <c r="FQ12" s="334">
        <f t="shared" si="10"/>
        <v>0</v>
      </c>
    </row>
    <row r="13" spans="1:173" x14ac:dyDescent="0.2">
      <c r="A13" s="74" t="str">
        <f>CONCATENATE(D13, "-", E13)</f>
        <v xml:space="preserve"> - </v>
      </c>
      <c r="B13" s="112"/>
      <c r="C13" s="171" t="s">
        <v>306</v>
      </c>
      <c r="D13" s="366" t="str">
        <f>IF(ISBLANK(EMISSIONS_5!D13), " ", EMISSIONS_5!D13)</f>
        <v xml:space="preserve"> </v>
      </c>
      <c r="E13" s="366" t="str">
        <f>IF(ISBLANK(EMISSIONS_5!E13), " ", EMISSIONS_5!E13)</f>
        <v xml:space="preserve"> </v>
      </c>
      <c r="F13" s="366" t="str">
        <f>IF(ISBLANK(EMISSIONS_5!F13), " ", EMISSIONS_5!F13)</f>
        <v xml:space="preserve"> </v>
      </c>
      <c r="G13" s="367"/>
      <c r="H13" s="368"/>
      <c r="I13" s="33" t="s">
        <v>299</v>
      </c>
      <c r="J13" s="367">
        <v>0</v>
      </c>
      <c r="K13" s="33">
        <f>IF($J$4="NO Attribution",1,IF($J$4="Enter NO. PLATFORMS",IF(J13="",1,1/J13),1))</f>
        <v>1</v>
      </c>
      <c r="L13" s="33">
        <f>IF(J4="Enter Emissions (tpy)",IF( J13="", 0, J13), 0)</f>
        <v>0</v>
      </c>
      <c r="M13" s="367">
        <v>0</v>
      </c>
      <c r="N13" s="373">
        <v>0</v>
      </c>
      <c r="O13" s="299"/>
      <c r="P13" s="300"/>
      <c r="Q13" s="73" t="str">
        <f t="shared" ref="Q13:Q30" si="13">IF(T(AB13)=" ",(IF($M13=0,(IF($N13=0,0,AB13/$N13/$M13*2000)),AB13/$N13/$M13*2000)),T(AB13))</f>
        <v>Enter vessel info</v>
      </c>
      <c r="R13" s="79" t="str">
        <f t="shared" ref="R13:R30" si="14">IF(T(AC13)=" ",(IF($M13=0,(IF($N13=0,0,AC13/$N13/$M13*2000)),AC13/$N13/$M13*2000)),T(AC13))</f>
        <v>Enter vessel info</v>
      </c>
      <c r="S13" s="79" t="str">
        <f t="shared" ref="S13:S30" si="15">IF(T(AD13)=" ",(IF($M13=0,(IF($N13=0,0,AD13/$N13/$M13*2000)),AD13/$N13/$M13*2000)),T(AD13))</f>
        <v>Enter vessel info</v>
      </c>
      <c r="T13" s="79" t="str">
        <f t="shared" ref="T13:T30" si="16">IF(T(AE13)=" ",(IF($M13=0,(IF($N13=0,0,AE13/$N13/$M13*2000)),AE13/$N13/$M13*2000)),T(AE13))</f>
        <v>Enter vessel info</v>
      </c>
      <c r="U13" s="79" t="str">
        <f t="shared" ref="U13:U30" si="17">IF(T(AF13)=" ",(IF($M13=0,(IF($N13=0,0,AF13/$N13/$M13*2000)),AF13/$N13/$M13*2000)),T(AF13))</f>
        <v>Enter vessel info</v>
      </c>
      <c r="V13" s="79" t="str">
        <f t="shared" ref="V13:V30" si="18">IF(T(AG13)=" ",(IF($M13=0,(IF($N13=0,0,AG13/$N13/$M13*2000)),AG13/$N13/$M13*2000)),T(AG13))</f>
        <v>Enter vessel info</v>
      </c>
      <c r="W13" s="79" t="str">
        <f t="shared" ref="W13:W30" si="19">IF(T(AH13)=" ",(IF($M13=0,(IF($N13=0,0,AH13/$N13/$M13*2000)),AH13/$N13/$M13*2000)),T(AH13))</f>
        <v>Enter vessel info</v>
      </c>
      <c r="X13" s="79" t="str">
        <f t="shared" ref="X13:X30" si="20">IF(T(AI13)=" ",(IF($M13=0,(IF($N13=0,0,AI13/$N13/$M13*2000)),AI13/$N13/$M13*2000)),T(AI13))</f>
        <v>Enter vessel info</v>
      </c>
      <c r="Y13" s="78" t="s">
        <v>115</v>
      </c>
      <c r="Z13" s="79" t="s">
        <v>115</v>
      </c>
      <c r="AA13" s="82" t="s">
        <v>115</v>
      </c>
      <c r="AB13" s="76" t="str">
        <f>IF(OR($D13=" ",$E13=" ",$F13=" "),"Enter vessel info",IF(T($H13)&lt;&gt;"","Enter Activity",IF(OR($M13=0,$N13=0),"Enter Run Time",IF((VLOOKUP($F13,'VESSEL FACTORS'!$A$3:$O$5,AB$5,FALSE))="N/A","--",IF($G13=" ",IF(ISERROR(SEARCH("Aux",$E13,1)),($H13*VLOOKUP($F13,'VESSEL FACTORS'!$A$2:$O$5,AB$5,FALSE)*0.0000011023*$M13*$N13*0.82),($H13*VLOOKUP($F13,'VESSEL FACTORS'!$A$2:$O$5,AB$5,FALSE)*0.0000011023*$M13*$N13*1)),IF($G13&lt;21,($H13*VLOOKUP($F13,'VESSEL FACTORS'!$A$2:$O$5,AB$5,FALSE)*0.0000011023*$M13*$N13*VLOOKUP($G13,'VESSEL FACTORS'!$A$16:$L$36,AB$5,FALSE)),($H13*VLOOKUP($F13,'VESSEL FACTORS'!$A$3:$O$5,AB$5,FALSE)*0.0000011023*$M13*$N13*($G13/100))))))))</f>
        <v>Enter vessel info</v>
      </c>
      <c r="AC13" s="76" t="str">
        <f>IF(OR($D13=" ",$E13=" ",$F13=" "),"Enter vessel info",IF(T($H13)&lt;&gt;"","Enter Activity",IF(OR($M13=0,$N13=0),"Enter Run Time",IF((VLOOKUP($F13,'VESSEL FACTORS'!$A$3:$O$5,AC$5,FALSE))="N/A","--",IF($G13=" ",IF(ISERROR(SEARCH("Aux",$E13,1)),($H13*VLOOKUP($F13,'VESSEL FACTORS'!$A$2:$O$5,AC$5,FALSE)*0.0000011023*$M13*$N13*0.82),($H13*VLOOKUP($F13,'VESSEL FACTORS'!$A$2:$O$5,AC$5,FALSE)*0.0000011023*$M13*$N13*1)),IF($G13&lt;21,($H13*VLOOKUP($F13,'VESSEL FACTORS'!$A$2:$O$5,AC$5,FALSE)*0.0000011023*$M13*$N13*VLOOKUP($G13,'VESSEL FACTORS'!$A$16:$L$36,AC$5,FALSE)),($H13*VLOOKUP($F13,'VESSEL FACTORS'!$A$3:$O$5,AC$5,FALSE)*0.0000011023*$M13*$N13*($G13/100))))))))</f>
        <v>Enter vessel info</v>
      </c>
      <c r="AD13" s="76" t="str">
        <f>IF(OR($D13=" ",$E13=" ",$F13=" "),"Enter vessel info",IF(T($H13)&lt;&gt;"","Enter Activity",IF(OR($M13=0,$N13=0),"Enter Run Time",IF((VLOOKUP($F13,'VESSEL FACTORS'!$A$3:$O$5,AD$5,FALSE))="N/A","--",IF($G13=" ",IF(ISERROR(SEARCH("Aux",$E13,1)),($H13*VLOOKUP($F13,'VESSEL FACTORS'!$A$2:$O$5,AD$5,FALSE)*0.0000011023*$M13*$N13*0.82),($H13*VLOOKUP($F13,'VESSEL FACTORS'!$A$2:$O$5,AD$5,FALSE)*0.0000011023*$M13*$N13*1)),IF($G13&lt;21,($H13*VLOOKUP($F13,'VESSEL FACTORS'!$A$2:$O$5,AD$5,FALSE)*0.0000011023*$M13*$N13*VLOOKUP($G13,'VESSEL FACTORS'!$A$16:$L$36,AD$5,FALSE)),($H13*VLOOKUP($F13,'VESSEL FACTORS'!$A$3:$O$5,AD$5,FALSE)*0.0000011023*$M13*$N13*($G13/100))))))))</f>
        <v>Enter vessel info</v>
      </c>
      <c r="AE13" s="76" t="str">
        <f>IF(OR($D13=" ",$E13=" ",$F13=" "),"Enter vessel info",IF(T($H13)&lt;&gt;"","Enter Activity",IF(OR($M13=0,$N13=0),"Enter Run Time",IF((VLOOKUP($F13,'VESSEL FACTORS'!$A$3:$O$5,AE$5,FALSE))="N/A","--",IF($G13=" ",IF(ISERROR(SEARCH("Aux",$E13,1)),($H13*VLOOKUP($F13,'VESSEL FACTORS'!$A$2:$O$5,AE$5,FALSE)*0.0000011023*$M13*$N13*0.82),($H13*VLOOKUP($F13,'VESSEL FACTORS'!$A$2:$O$5,AE$5,FALSE)*0.0000011023*$M13*$N13*1)),IF($G13&lt;21,($H13*VLOOKUP($F13,'VESSEL FACTORS'!$A$2:$O$5,AE$5,FALSE)*0.0000011023*$M13*$N13*VLOOKUP($G13,'VESSEL FACTORS'!$A$16:$L$36,AE$5,FALSE)),($H13*VLOOKUP($F13,'VESSEL FACTORS'!$A$3:$O$5,AE$5,FALSE)*0.0000011023*$M13*$N13*($G13/100))))))))</f>
        <v>Enter vessel info</v>
      </c>
      <c r="AF13" s="76" t="str">
        <f>IF(OR($D13=" ",$E13=" ",$F13=" "),"Enter vessel info",IF(T($H13)&lt;&gt;"","Enter Activity",IF(OR($M13=0,$N13=0),"Enter Run Time",IF((VLOOKUP($F13,'VESSEL FACTORS'!$A$3:$O$5,AF$5,FALSE))="N/A","--",IF($G13=" ",IF(ISERROR(SEARCH("Aux",$E13,1)),($H13*VLOOKUP($F13,'VESSEL FACTORS'!$A$2:$O$5,AF$5,FALSE)*0.0000011023*$M13*$N13*0.82),($H13*VLOOKUP($F13,'VESSEL FACTORS'!$A$2:$O$5,AF$5,FALSE)*0.0000011023*$M13*$N13*1)),IF($G13&lt;21,($H13*VLOOKUP($F13,'VESSEL FACTORS'!$A$2:$O$5,AF$5,FALSE)*0.0000011023*$M13*$N13*VLOOKUP($G13,'VESSEL FACTORS'!$A$16:$L$36,AF$5,FALSE)),($H13*VLOOKUP($F13,'VESSEL FACTORS'!$A$3:$O$5,AF$5,FALSE)*0.0000011023*$M13*$N13*($G13/100))))))))</f>
        <v>Enter vessel info</v>
      </c>
      <c r="AG13" s="76" t="str">
        <f>IF(OR($D13=" ",$E13=" ",$F13=" "),"Enter vessel info",IF(T($H13)&lt;&gt;"","Enter Activity",IF(OR($M13=0,$N13=0),"Enter Run Time",IF((VLOOKUP($F13,'VESSEL FACTORS'!$A$3:$O$5,AG$5,FALSE))="N/A","--",IF($G13=" ",IF(ISERROR(SEARCH("Aux",$E13,1)),($H13*VLOOKUP($F13,'VESSEL FACTORS'!$A$2:$O$5,AG$5,FALSE)*0.0000011023*$M13*$N13*0.82),($H13*VLOOKUP($F13,'VESSEL FACTORS'!$A$2:$O$5,AG$5,FALSE)*0.0000011023*$M13*$N13*1)),IF($G13&lt;21,($H13*VLOOKUP($F13,'VESSEL FACTORS'!$A$2:$O$5,AG$5,FALSE)*0.0000011023*$M13*$N13*VLOOKUP($G13,'VESSEL FACTORS'!$A$16:$L$36,AG$5,FALSE)),($H13*VLOOKUP($F13,'VESSEL FACTORS'!$A$3:$O$5,AG$5,FALSE)*0.0000011023*$M13*$N13*($G13/100))))))))</f>
        <v>Enter vessel info</v>
      </c>
      <c r="AH13" s="76" t="str">
        <f>IF(OR($D13=" ",$E13=" ",$F13=" "),"Enter vessel info",IF(T($H13)&lt;&gt;"","Enter Activity",IF(OR($M13=0,$N13=0),"Enter Run Time",IF((VLOOKUP($F13,'VESSEL FACTORS'!$A$3:$O$5,AH$5,FALSE))="N/A","--",IF($G13=" ",IF(ISERROR(SEARCH("Aux",$E13,1)),($H13*VLOOKUP($F13,'VESSEL FACTORS'!$A$2:$O$5,AH$5,FALSE)*0.0000011023*$M13*$N13*0.82),($H13*VLOOKUP($F13,'VESSEL FACTORS'!$A$2:$O$5,AH$5,FALSE)*0.0000011023*$M13*$N13*1)),IF($G13&lt;21,($H13*VLOOKUP($F13,'VESSEL FACTORS'!$A$2:$O$5,AH$5,FALSE)*0.0000011023*$M13*$N13*VLOOKUP($G13,'VESSEL FACTORS'!$A$16:$L$36,AH$5,FALSE)),($H13*VLOOKUP($F13,'VESSEL FACTORS'!$A$3:$O$5,AH$5,FALSE)*0.0000011023*$M13*$N13*($G13/100))))))))</f>
        <v>Enter vessel info</v>
      </c>
      <c r="AI13" s="76" t="str">
        <f>IF(OR($D13=" ",$E13=" ",$F13=" "),"Enter vessel info",IF(T($H13)&lt;&gt;"","Enter Activity",IF(OR($M13=0,$N13=0),"Enter Run Time",IF((VLOOKUP($F13,'VESSEL FACTORS'!$A$3:$O$5,AI$5,FALSE))="N/A","--",IF($G13=" ",IF(ISERROR(SEARCH("Aux",$E13,1)),($H13*VLOOKUP($F13,'VESSEL FACTORS'!$A$2:$O$5,AI$5,FALSE)*0.0000011023*$M13*$N13*0.82),($H13*VLOOKUP($F13,'VESSEL FACTORS'!$A$2:$O$5,AI$5,FALSE)*0.0000011023*$M13*$N13*1)),IF($G13&lt;21,($H13*VLOOKUP($F13,'VESSEL FACTORS'!$A$2:$O$5,AI$5,FALSE)*0.0000011023*$M13*$N13*VLOOKUP($G13,'VESSEL FACTORS'!$A$16:$L$36,AI$5,FALSE)),($H13*VLOOKUP($F13,'VESSEL FACTORS'!$A$3:$O$5,AI$5,FALSE)*0.0000011023*$M13*$N13*($G13/100))))))))</f>
        <v>Enter vessel info</v>
      </c>
      <c r="AJ13" s="76" t="str">
        <f>IF(OR($D13=" ",$E13=" ",$F13=" "),"Enter vessel info",IF(T($H13)&lt;&gt;"","Enter Activity",IF(OR($M13=0,$N13=0),"Enter Run Time",IF((VLOOKUP($F13,'VESSEL FACTORS'!$A$3:$O$5,AJ$5,FALSE))="N/A","--",IF($G13=" ",IF(ISERROR(SEARCH("Aux",$E13,1)),($H13*VLOOKUP($F13,'VESSEL FACTORS'!$A$2:$O$5,AJ$5,FALSE)*0.0000011023*$M13*$N13*0.82),($H13*VLOOKUP($F13,'VESSEL FACTORS'!$A$2:$O$5,AJ$5,FALSE)*0.0000011023*$M13*$N13*1)),IF($G13&lt;21,($H13*VLOOKUP($F13,'VESSEL FACTORS'!$A$2:$O$5,AJ$5,FALSE)*0.0000011023*$M13*$N13*VLOOKUP($G13,'VESSEL FACTORS'!$A$16:$L$36,AJ$5,FALSE)),($H13*VLOOKUP($F13,'VESSEL FACTORS'!$A$3:$O$5,AJ$5,FALSE)*0.0000011023*$M13*$N13*($G13/100))))))))</f>
        <v>Enter vessel info</v>
      </c>
      <c r="AK13" s="76" t="str">
        <f>IF(OR($D13=" ",$E13=" ",$F13=" "),"Enter vessel info",IF(T($H13)&lt;&gt;"","Enter Activity",IF(OR($M13=0,$N13=0),"Enter Run Time",IF((VLOOKUP($F13,'VESSEL FACTORS'!$A$3:$O$5,AK$5,FALSE))="N/A","--",IF($G13=" ",IF(ISERROR(SEARCH("Aux",$E13,1)),($H13*VLOOKUP($F13,'VESSEL FACTORS'!$A$2:$O$5,AK$5,FALSE)*0.0000011023*$M13*$N13*0.82),($H13*VLOOKUP($F13,'VESSEL FACTORS'!$A$2:$O$5,AK$5,FALSE)*0.0000011023*$M13*$N13*1)),IF($G13&lt;21,($H13*VLOOKUP($F13,'VESSEL FACTORS'!$A$2:$O$5,AK$5,FALSE)*0.0000011023*$M13*$N13*VLOOKUP($G13,'VESSEL FACTORS'!$A$16:$L$36,AK$5,FALSE)),($H13*VLOOKUP($F13,'VESSEL FACTORS'!$A$3:$O$5,AK$5,FALSE)*0.0000011023*$M13*$N13*($G13/100))))))))</f>
        <v>Enter vessel info</v>
      </c>
      <c r="AL13" s="67" t="str">
        <f>IF(OR($D13=" ",$E13=" ",$F13=" "),"Enter vessel info",IF(T($H13)&lt;&gt;"","Enter Activity",IF(OR($M13=0,$N13=0),"Enter Run Time",IF((VLOOKUP($F13,'VESSEL FACTORS'!$A$3:$O$5,AL$5,FALSE))="N/A","--",IF($G13=" ",IF(ISERROR(SEARCH("Aux",$E13,1)),($H13*VLOOKUP($F13,'VESSEL FACTORS'!$A$2:$O$5,AL$5,FALSE)*0.0000011023*$M13*$N13*0.82),($H13*VLOOKUP($F13,'VESSEL FACTORS'!$A$2:$O$5,AL$5,FALSE)*0.0000011023*$M13*$N13*1)),IF($G13&lt;21,($H13*VLOOKUP($F13,'VESSEL FACTORS'!$A$2:$O$5,AL$5,FALSE)*0.0000011023*$M13*$N13*VLOOKUP($G13,'VESSEL FACTORS'!$A$16:$L$36,AL$5,FALSE)),($H13*VLOOKUP($F13,'VESSEL FACTORS'!$A$3:$O$5,AL$5,FALSE)*0.0000011023*$M13*$N13*($G13/100))))))))</f>
        <v>Enter vessel info</v>
      </c>
      <c r="AM13" s="74"/>
      <c r="AO13" s="74">
        <f>MONTH(EMISSIONS_1!P13)-MONTH(EMISSIONS_1!O13)+1</f>
        <v>1</v>
      </c>
      <c r="AP13" s="335">
        <f t="shared" si="12"/>
        <v>0</v>
      </c>
      <c r="AQ13" s="336">
        <f t="shared" si="0"/>
        <v>0</v>
      </c>
      <c r="AR13" s="336">
        <f t="shared" si="0"/>
        <v>0</v>
      </c>
      <c r="AS13" s="336">
        <f t="shared" si="0"/>
        <v>0</v>
      </c>
      <c r="AT13" s="336">
        <f t="shared" si="0"/>
        <v>0</v>
      </c>
      <c r="AU13" s="336">
        <f t="shared" si="0"/>
        <v>0</v>
      </c>
      <c r="AV13" s="336">
        <f t="shared" si="0"/>
        <v>0</v>
      </c>
      <c r="AW13" s="336">
        <f t="shared" si="0"/>
        <v>0</v>
      </c>
      <c r="AX13" s="336">
        <f t="shared" si="0"/>
        <v>0</v>
      </c>
      <c r="AY13" s="336">
        <f t="shared" si="0"/>
        <v>0</v>
      </c>
      <c r="AZ13" s="336">
        <f t="shared" si="0"/>
        <v>0</v>
      </c>
      <c r="BA13" s="337">
        <f t="shared" si="0"/>
        <v>0</v>
      </c>
      <c r="BB13" s="335">
        <f t="shared" si="1"/>
        <v>0</v>
      </c>
      <c r="BC13" s="336">
        <f t="shared" si="1"/>
        <v>0</v>
      </c>
      <c r="BD13" s="336">
        <f t="shared" si="1"/>
        <v>0</v>
      </c>
      <c r="BE13" s="336">
        <f t="shared" si="1"/>
        <v>0</v>
      </c>
      <c r="BF13" s="336">
        <f t="shared" si="1"/>
        <v>0</v>
      </c>
      <c r="BG13" s="336">
        <f t="shared" si="1"/>
        <v>0</v>
      </c>
      <c r="BH13" s="336">
        <f t="shared" si="1"/>
        <v>0</v>
      </c>
      <c r="BI13" s="336">
        <f t="shared" si="1"/>
        <v>0</v>
      </c>
      <c r="BJ13" s="336">
        <f t="shared" si="1"/>
        <v>0</v>
      </c>
      <c r="BK13" s="336">
        <f t="shared" si="1"/>
        <v>0</v>
      </c>
      <c r="BL13" s="336">
        <f t="shared" si="1"/>
        <v>0</v>
      </c>
      <c r="BM13" s="337">
        <f t="shared" si="1"/>
        <v>0</v>
      </c>
      <c r="BN13" s="335">
        <f t="shared" si="2"/>
        <v>0</v>
      </c>
      <c r="BO13" s="336">
        <f t="shared" si="2"/>
        <v>0</v>
      </c>
      <c r="BP13" s="336">
        <f t="shared" si="2"/>
        <v>0</v>
      </c>
      <c r="BQ13" s="336">
        <f t="shared" si="2"/>
        <v>0</v>
      </c>
      <c r="BR13" s="336">
        <f t="shared" si="2"/>
        <v>0</v>
      </c>
      <c r="BS13" s="336">
        <f t="shared" si="2"/>
        <v>0</v>
      </c>
      <c r="BT13" s="336">
        <f t="shared" si="2"/>
        <v>0</v>
      </c>
      <c r="BU13" s="336">
        <f t="shared" si="2"/>
        <v>0</v>
      </c>
      <c r="BV13" s="336">
        <f t="shared" si="2"/>
        <v>0</v>
      </c>
      <c r="BW13" s="336">
        <f t="shared" si="2"/>
        <v>0</v>
      </c>
      <c r="BX13" s="336">
        <f t="shared" si="2"/>
        <v>0</v>
      </c>
      <c r="BY13" s="337">
        <f t="shared" si="2"/>
        <v>0</v>
      </c>
      <c r="BZ13" s="335">
        <f t="shared" si="3"/>
        <v>0</v>
      </c>
      <c r="CA13" s="336">
        <f t="shared" si="3"/>
        <v>0</v>
      </c>
      <c r="CB13" s="336">
        <f t="shared" si="3"/>
        <v>0</v>
      </c>
      <c r="CC13" s="336">
        <f t="shared" si="3"/>
        <v>0</v>
      </c>
      <c r="CD13" s="336">
        <f t="shared" si="3"/>
        <v>0</v>
      </c>
      <c r="CE13" s="336">
        <f t="shared" si="3"/>
        <v>0</v>
      </c>
      <c r="CF13" s="336">
        <f t="shared" si="3"/>
        <v>0</v>
      </c>
      <c r="CG13" s="336">
        <f t="shared" si="3"/>
        <v>0</v>
      </c>
      <c r="CH13" s="336">
        <f t="shared" si="3"/>
        <v>0</v>
      </c>
      <c r="CI13" s="336">
        <f t="shared" si="3"/>
        <v>0</v>
      </c>
      <c r="CJ13" s="336">
        <f t="shared" si="3"/>
        <v>0</v>
      </c>
      <c r="CK13" s="337">
        <f t="shared" si="3"/>
        <v>0</v>
      </c>
      <c r="CL13" s="335">
        <f t="shared" si="4"/>
        <v>0</v>
      </c>
      <c r="CM13" s="336">
        <f t="shared" si="4"/>
        <v>0</v>
      </c>
      <c r="CN13" s="336">
        <f t="shared" si="4"/>
        <v>0</v>
      </c>
      <c r="CO13" s="336">
        <f t="shared" si="4"/>
        <v>0</v>
      </c>
      <c r="CP13" s="336">
        <f t="shared" si="4"/>
        <v>0</v>
      </c>
      <c r="CQ13" s="336">
        <f t="shared" si="4"/>
        <v>0</v>
      </c>
      <c r="CR13" s="336">
        <f t="shared" si="4"/>
        <v>0</v>
      </c>
      <c r="CS13" s="336">
        <f t="shared" si="4"/>
        <v>0</v>
      </c>
      <c r="CT13" s="336">
        <f t="shared" si="4"/>
        <v>0</v>
      </c>
      <c r="CU13" s="336">
        <f t="shared" si="4"/>
        <v>0</v>
      </c>
      <c r="CV13" s="336">
        <f t="shared" si="4"/>
        <v>0</v>
      </c>
      <c r="CW13" s="337">
        <f t="shared" si="4"/>
        <v>0</v>
      </c>
      <c r="CX13" s="335">
        <f t="shared" si="5"/>
        <v>0</v>
      </c>
      <c r="CY13" s="336">
        <f t="shared" si="5"/>
        <v>0</v>
      </c>
      <c r="CZ13" s="336">
        <f t="shared" si="5"/>
        <v>0</v>
      </c>
      <c r="DA13" s="336">
        <f t="shared" si="5"/>
        <v>0</v>
      </c>
      <c r="DB13" s="336">
        <f t="shared" si="5"/>
        <v>0</v>
      </c>
      <c r="DC13" s="336">
        <f t="shared" si="5"/>
        <v>0</v>
      </c>
      <c r="DD13" s="336">
        <f t="shared" si="5"/>
        <v>0</v>
      </c>
      <c r="DE13" s="336">
        <f t="shared" si="5"/>
        <v>0</v>
      </c>
      <c r="DF13" s="336">
        <f t="shared" si="5"/>
        <v>0</v>
      </c>
      <c r="DG13" s="336">
        <f t="shared" si="5"/>
        <v>0</v>
      </c>
      <c r="DH13" s="336">
        <f t="shared" si="5"/>
        <v>0</v>
      </c>
      <c r="DI13" s="337">
        <f t="shared" si="5"/>
        <v>0</v>
      </c>
      <c r="DJ13" s="335">
        <f t="shared" si="6"/>
        <v>0</v>
      </c>
      <c r="DK13" s="336">
        <f t="shared" si="6"/>
        <v>0</v>
      </c>
      <c r="DL13" s="336">
        <f t="shared" si="6"/>
        <v>0</v>
      </c>
      <c r="DM13" s="336">
        <f t="shared" si="6"/>
        <v>0</v>
      </c>
      <c r="DN13" s="336">
        <f t="shared" si="6"/>
        <v>0</v>
      </c>
      <c r="DO13" s="336">
        <f t="shared" si="6"/>
        <v>0</v>
      </c>
      <c r="DP13" s="336">
        <f t="shared" si="6"/>
        <v>0</v>
      </c>
      <c r="DQ13" s="336">
        <f t="shared" si="6"/>
        <v>0</v>
      </c>
      <c r="DR13" s="336">
        <f t="shared" si="6"/>
        <v>0</v>
      </c>
      <c r="DS13" s="336">
        <f t="shared" si="6"/>
        <v>0</v>
      </c>
      <c r="DT13" s="336">
        <f t="shared" si="6"/>
        <v>0</v>
      </c>
      <c r="DU13" s="337">
        <f t="shared" si="6"/>
        <v>0</v>
      </c>
      <c r="DV13" s="335">
        <f t="shared" si="7"/>
        <v>0</v>
      </c>
      <c r="DW13" s="336">
        <f t="shared" si="7"/>
        <v>0</v>
      </c>
      <c r="DX13" s="336">
        <f t="shared" si="7"/>
        <v>0</v>
      </c>
      <c r="DY13" s="336">
        <f t="shared" si="7"/>
        <v>0</v>
      </c>
      <c r="DZ13" s="336">
        <f t="shared" si="7"/>
        <v>0</v>
      </c>
      <c r="EA13" s="336">
        <f t="shared" si="7"/>
        <v>0</v>
      </c>
      <c r="EB13" s="336">
        <f t="shared" si="7"/>
        <v>0</v>
      </c>
      <c r="EC13" s="336">
        <f t="shared" si="7"/>
        <v>0</v>
      </c>
      <c r="ED13" s="336">
        <f t="shared" si="7"/>
        <v>0</v>
      </c>
      <c r="EE13" s="336">
        <f t="shared" si="7"/>
        <v>0</v>
      </c>
      <c r="EF13" s="336">
        <f t="shared" si="7"/>
        <v>0</v>
      </c>
      <c r="EG13" s="337">
        <f t="shared" si="7"/>
        <v>0</v>
      </c>
      <c r="EH13" s="335">
        <f t="shared" si="8"/>
        <v>0</v>
      </c>
      <c r="EI13" s="336">
        <f t="shared" si="8"/>
        <v>0</v>
      </c>
      <c r="EJ13" s="336">
        <f t="shared" si="8"/>
        <v>0</v>
      </c>
      <c r="EK13" s="336">
        <f t="shared" si="8"/>
        <v>0</v>
      </c>
      <c r="EL13" s="336">
        <f t="shared" si="8"/>
        <v>0</v>
      </c>
      <c r="EM13" s="336">
        <f t="shared" si="8"/>
        <v>0</v>
      </c>
      <c r="EN13" s="336">
        <f t="shared" si="8"/>
        <v>0</v>
      </c>
      <c r="EO13" s="336">
        <f t="shared" si="8"/>
        <v>0</v>
      </c>
      <c r="EP13" s="336">
        <f t="shared" si="8"/>
        <v>0</v>
      </c>
      <c r="EQ13" s="336">
        <f t="shared" si="8"/>
        <v>0</v>
      </c>
      <c r="ER13" s="336">
        <f t="shared" si="8"/>
        <v>0</v>
      </c>
      <c r="ES13" s="337">
        <f t="shared" si="8"/>
        <v>0</v>
      </c>
      <c r="ET13" s="335">
        <f t="shared" si="9"/>
        <v>0</v>
      </c>
      <c r="EU13" s="336">
        <f t="shared" si="9"/>
        <v>0</v>
      </c>
      <c r="EV13" s="336">
        <f t="shared" si="9"/>
        <v>0</v>
      </c>
      <c r="EW13" s="336">
        <f t="shared" si="9"/>
        <v>0</v>
      </c>
      <c r="EX13" s="336">
        <f t="shared" si="9"/>
        <v>0</v>
      </c>
      <c r="EY13" s="336">
        <f t="shared" si="9"/>
        <v>0</v>
      </c>
      <c r="EZ13" s="336">
        <f t="shared" si="9"/>
        <v>0</v>
      </c>
      <c r="FA13" s="336">
        <f t="shared" si="9"/>
        <v>0</v>
      </c>
      <c r="FB13" s="336">
        <f t="shared" si="9"/>
        <v>0</v>
      </c>
      <c r="FC13" s="336">
        <f t="shared" si="9"/>
        <v>0</v>
      </c>
      <c r="FD13" s="336">
        <f t="shared" si="9"/>
        <v>0</v>
      </c>
      <c r="FE13" s="337">
        <f t="shared" si="9"/>
        <v>0</v>
      </c>
      <c r="FF13" s="335">
        <f t="shared" si="10"/>
        <v>0</v>
      </c>
      <c r="FG13" s="336">
        <f t="shared" si="10"/>
        <v>0</v>
      </c>
      <c r="FH13" s="336">
        <f t="shared" si="10"/>
        <v>0</v>
      </c>
      <c r="FI13" s="336">
        <f t="shared" si="10"/>
        <v>0</v>
      </c>
      <c r="FJ13" s="336">
        <f t="shared" si="10"/>
        <v>0</v>
      </c>
      <c r="FK13" s="336">
        <f t="shared" si="10"/>
        <v>0</v>
      </c>
      <c r="FL13" s="336">
        <f t="shared" si="10"/>
        <v>0</v>
      </c>
      <c r="FM13" s="336">
        <f t="shared" si="10"/>
        <v>0</v>
      </c>
      <c r="FN13" s="336">
        <f t="shared" si="10"/>
        <v>0</v>
      </c>
      <c r="FO13" s="336">
        <f t="shared" si="10"/>
        <v>0</v>
      </c>
      <c r="FP13" s="336">
        <f t="shared" si="10"/>
        <v>0</v>
      </c>
      <c r="FQ13" s="337">
        <f t="shared" si="10"/>
        <v>0</v>
      </c>
    </row>
    <row r="14" spans="1:173" x14ac:dyDescent="0.2">
      <c r="A14" s="74" t="str">
        <f t="shared" ref="A14:A43" si="21">CONCATENATE(D14, "-", E14)</f>
        <v xml:space="preserve"> - </v>
      </c>
      <c r="B14" s="112"/>
      <c r="C14" s="171" t="s">
        <v>306</v>
      </c>
      <c r="D14" s="366" t="str">
        <f>IF(ISBLANK(EMISSIONS_5!D14), " ", EMISSIONS_5!D14)</f>
        <v xml:space="preserve"> </v>
      </c>
      <c r="E14" s="366" t="str">
        <f>IF(ISBLANK(EMISSIONS_5!E14), " ", EMISSIONS_5!E14)</f>
        <v xml:space="preserve"> </v>
      </c>
      <c r="F14" s="366" t="str">
        <f>IF(ISBLANK(EMISSIONS_5!F14), " ", EMISSIONS_5!F14)</f>
        <v xml:space="preserve"> </v>
      </c>
      <c r="G14" s="367"/>
      <c r="H14" s="368"/>
      <c r="I14" s="33" t="s">
        <v>299</v>
      </c>
      <c r="J14" s="367"/>
      <c r="K14" s="33">
        <f t="shared" ref="K14:K30" si="22">IF($J$4="NO Attribution",1,IF($J$4="Enter NO. PLATFORMS",IF(J14="",1,1/J14),IF($J$4="Enter EMISS TO SUBTRACT",IF(J14="",0,J14),1)))</f>
        <v>1</v>
      </c>
      <c r="L14" s="33">
        <f t="shared" ref="L14:L43" si="23">IF(J5="Enter Emissions (tpy)",IF( J14="", 0, J14), 0)</f>
        <v>0</v>
      </c>
      <c r="M14" s="367">
        <v>0</v>
      </c>
      <c r="N14" s="373">
        <v>0</v>
      </c>
      <c r="O14" s="299"/>
      <c r="P14" s="300"/>
      <c r="Q14" s="73" t="str">
        <f t="shared" si="13"/>
        <v>Enter vessel info</v>
      </c>
      <c r="R14" s="79" t="str">
        <f t="shared" si="14"/>
        <v>Enter vessel info</v>
      </c>
      <c r="S14" s="79" t="str">
        <f t="shared" si="15"/>
        <v>Enter vessel info</v>
      </c>
      <c r="T14" s="79" t="str">
        <f t="shared" si="16"/>
        <v>Enter vessel info</v>
      </c>
      <c r="U14" s="79" t="str">
        <f t="shared" si="17"/>
        <v>Enter vessel info</v>
      </c>
      <c r="V14" s="79" t="str">
        <f t="shared" si="18"/>
        <v>Enter vessel info</v>
      </c>
      <c r="W14" s="79" t="str">
        <f t="shared" si="19"/>
        <v>Enter vessel info</v>
      </c>
      <c r="X14" s="79" t="str">
        <f t="shared" si="20"/>
        <v>Enter vessel info</v>
      </c>
      <c r="Y14" s="78" t="s">
        <v>115</v>
      </c>
      <c r="Z14" s="79" t="s">
        <v>115</v>
      </c>
      <c r="AA14" s="82" t="s">
        <v>115</v>
      </c>
      <c r="AB14" s="76" t="str">
        <f>IF(OR($D14=" ",$E14=" ",$F14=" "),"Enter vessel info",IF(T($H14)&lt;&gt;"","Enter Activity",IF(OR($M14=0,$N14=0),"Enter Run Time",IF((VLOOKUP($F14,'VESSEL FACTORS'!$A$3:$O$5,AB$5,FALSE))="N/A","--",IF($G14=" ",IF(ISERROR(SEARCH("Aux",$E14,1)),($H14*VLOOKUP($F14,'VESSEL FACTORS'!$A$2:$O$5,AB$5,FALSE)*0.0000011023*$M14*$N14*0.82),($H14*VLOOKUP($F14,'VESSEL FACTORS'!$A$2:$O$5,AB$5,FALSE)*0.0000011023*$M14*$N14*1)),IF($G14&lt;21,($H14*VLOOKUP($F14,'VESSEL FACTORS'!$A$2:$O$5,AB$5,FALSE)*0.0000011023*$M14*$N14*VLOOKUP($G14,'VESSEL FACTORS'!$A$16:$L$36,AB$5,FALSE)),($H14*VLOOKUP($F14,'VESSEL FACTORS'!$A$3:$O$5,AB$5,FALSE)*0.0000011023*$M14*$N14*($G14/100))))))))</f>
        <v>Enter vessel info</v>
      </c>
      <c r="AC14" s="76" t="str">
        <f>IF(OR($D14=" ",$E14=" ",$F14=" "),"Enter vessel info",IF(T($H14)&lt;&gt;"","Enter Activity",IF(OR($M14=0,$N14=0),"Enter Run Time",IF((VLOOKUP($F14,'VESSEL FACTORS'!$A$3:$O$5,AC$5,FALSE))="N/A","--",IF($G14=" ",IF(ISERROR(SEARCH("Aux",$E14,1)),($H14*VLOOKUP($F14,'VESSEL FACTORS'!$A$2:$O$5,AC$5,FALSE)*0.0000011023*$M14*$N14*0.82),($H14*VLOOKUP($F14,'VESSEL FACTORS'!$A$2:$O$5,AC$5,FALSE)*0.0000011023*$M14*$N14*1)),IF($G14&lt;21,($H14*VLOOKUP($F14,'VESSEL FACTORS'!$A$2:$O$5,AC$5,FALSE)*0.0000011023*$M14*$N14*VLOOKUP($G14,'VESSEL FACTORS'!$A$16:$L$36,AC$5,FALSE)),($H14*VLOOKUP($F14,'VESSEL FACTORS'!$A$3:$O$5,AC$5,FALSE)*0.0000011023*$M14*$N14*($G14/100))))))))</f>
        <v>Enter vessel info</v>
      </c>
      <c r="AD14" s="76" t="str">
        <f>IF(OR($D14=" ",$E14=" ",$F14=" "),"Enter vessel info",IF(T($H14)&lt;&gt;"","Enter Activity",IF(OR($M14=0,$N14=0),"Enter Run Time",IF((VLOOKUP($F14,'VESSEL FACTORS'!$A$3:$O$5,AD$5,FALSE))="N/A","--",IF($G14=" ",IF(ISERROR(SEARCH("Aux",$E14,1)),($H14*VLOOKUP($F14,'VESSEL FACTORS'!$A$2:$O$5,AD$5,FALSE)*0.0000011023*$M14*$N14*0.82),($H14*VLOOKUP($F14,'VESSEL FACTORS'!$A$2:$O$5,AD$5,FALSE)*0.0000011023*$M14*$N14*1)),IF($G14&lt;21,($H14*VLOOKUP($F14,'VESSEL FACTORS'!$A$2:$O$5,AD$5,FALSE)*0.0000011023*$M14*$N14*VLOOKUP($G14,'VESSEL FACTORS'!$A$16:$L$36,AD$5,FALSE)),($H14*VLOOKUP($F14,'VESSEL FACTORS'!$A$3:$O$5,AD$5,FALSE)*0.0000011023*$M14*$N14*($G14/100))))))))</f>
        <v>Enter vessel info</v>
      </c>
      <c r="AE14" s="76" t="str">
        <f>IF(OR($D14=" ",$E14=" ",$F14=" "),"Enter vessel info",IF(T($H14)&lt;&gt;"","Enter Activity",IF(OR($M14=0,$N14=0),"Enter Run Time",IF((VLOOKUP($F14,'VESSEL FACTORS'!$A$3:$O$5,AE$5,FALSE))="N/A","--",IF($G14=" ",IF(ISERROR(SEARCH("Aux",$E14,1)),($H14*VLOOKUP($F14,'VESSEL FACTORS'!$A$2:$O$5,AE$5,FALSE)*0.0000011023*$M14*$N14*0.82),($H14*VLOOKUP($F14,'VESSEL FACTORS'!$A$2:$O$5,AE$5,FALSE)*0.0000011023*$M14*$N14*1)),IF($G14&lt;21,($H14*VLOOKUP($F14,'VESSEL FACTORS'!$A$2:$O$5,AE$5,FALSE)*0.0000011023*$M14*$N14*VLOOKUP($G14,'VESSEL FACTORS'!$A$16:$L$36,AE$5,FALSE)),($H14*VLOOKUP($F14,'VESSEL FACTORS'!$A$3:$O$5,AE$5,FALSE)*0.0000011023*$M14*$N14*($G14/100))))))))</f>
        <v>Enter vessel info</v>
      </c>
      <c r="AF14" s="76" t="str">
        <f>IF(OR($D14=" ",$E14=" ",$F14=" "),"Enter vessel info",IF(T($H14)&lt;&gt;"","Enter Activity",IF(OR($M14=0,$N14=0),"Enter Run Time",IF((VLOOKUP($F14,'VESSEL FACTORS'!$A$3:$O$5,AF$5,FALSE))="N/A","--",IF($G14=" ",IF(ISERROR(SEARCH("Aux",$E14,1)),($H14*VLOOKUP($F14,'VESSEL FACTORS'!$A$2:$O$5,AF$5,FALSE)*0.0000011023*$M14*$N14*0.82),($H14*VLOOKUP($F14,'VESSEL FACTORS'!$A$2:$O$5,AF$5,FALSE)*0.0000011023*$M14*$N14*1)),IF($G14&lt;21,($H14*VLOOKUP($F14,'VESSEL FACTORS'!$A$2:$O$5,AF$5,FALSE)*0.0000011023*$M14*$N14*VLOOKUP($G14,'VESSEL FACTORS'!$A$16:$L$36,AF$5,FALSE)),($H14*VLOOKUP($F14,'VESSEL FACTORS'!$A$3:$O$5,AF$5,FALSE)*0.0000011023*$M14*$N14*($G14/100))))))))</f>
        <v>Enter vessel info</v>
      </c>
      <c r="AG14" s="76" t="str">
        <f>IF(OR($D14=" ",$E14=" ",$F14=" "),"Enter vessel info",IF(T($H14)&lt;&gt;"","Enter Activity",IF(OR($M14=0,$N14=0),"Enter Run Time",IF((VLOOKUP($F14,'VESSEL FACTORS'!$A$3:$O$5,AG$5,FALSE))="N/A","--",IF($G14=" ",IF(ISERROR(SEARCH("Aux",$E14,1)),($H14*VLOOKUP($F14,'VESSEL FACTORS'!$A$2:$O$5,AG$5,FALSE)*0.0000011023*$M14*$N14*0.82),($H14*VLOOKUP($F14,'VESSEL FACTORS'!$A$2:$O$5,AG$5,FALSE)*0.0000011023*$M14*$N14*1)),IF($G14&lt;21,($H14*VLOOKUP($F14,'VESSEL FACTORS'!$A$2:$O$5,AG$5,FALSE)*0.0000011023*$M14*$N14*VLOOKUP($G14,'VESSEL FACTORS'!$A$16:$L$36,AG$5,FALSE)),($H14*VLOOKUP($F14,'VESSEL FACTORS'!$A$3:$O$5,AG$5,FALSE)*0.0000011023*$M14*$N14*($G14/100))))))))</f>
        <v>Enter vessel info</v>
      </c>
      <c r="AH14" s="76" t="str">
        <f>IF(OR($D14=" ",$E14=" ",$F14=" "),"Enter vessel info",IF(T($H14)&lt;&gt;"","Enter Activity",IF(OR($M14=0,$N14=0),"Enter Run Time",IF((VLOOKUP($F14,'VESSEL FACTORS'!$A$3:$O$5,AH$5,FALSE))="N/A","--",IF($G14=" ",IF(ISERROR(SEARCH("Aux",$E14,1)),($H14*VLOOKUP($F14,'VESSEL FACTORS'!$A$2:$O$5,AH$5,FALSE)*0.0000011023*$M14*$N14*0.82),($H14*VLOOKUP($F14,'VESSEL FACTORS'!$A$2:$O$5,AH$5,FALSE)*0.0000011023*$M14*$N14*1)),IF($G14&lt;21,($H14*VLOOKUP($F14,'VESSEL FACTORS'!$A$2:$O$5,AH$5,FALSE)*0.0000011023*$M14*$N14*VLOOKUP($G14,'VESSEL FACTORS'!$A$16:$L$36,AH$5,FALSE)),($H14*VLOOKUP($F14,'VESSEL FACTORS'!$A$3:$O$5,AH$5,FALSE)*0.0000011023*$M14*$N14*($G14/100))))))))</f>
        <v>Enter vessel info</v>
      </c>
      <c r="AI14" s="76" t="str">
        <f>IF(OR($D14=" ",$E14=" ",$F14=" "),"Enter vessel info",IF(T($H14)&lt;&gt;"","Enter Activity",IF(OR($M14=0,$N14=0),"Enter Run Time",IF((VLOOKUP($F14,'VESSEL FACTORS'!$A$3:$O$5,AI$5,FALSE))="N/A","--",IF($G14=" ",IF(ISERROR(SEARCH("Aux",$E14,1)),($H14*VLOOKUP($F14,'VESSEL FACTORS'!$A$2:$O$5,AI$5,FALSE)*0.0000011023*$M14*$N14*0.82),($H14*VLOOKUP($F14,'VESSEL FACTORS'!$A$2:$O$5,AI$5,FALSE)*0.0000011023*$M14*$N14*1)),IF($G14&lt;21,($H14*VLOOKUP($F14,'VESSEL FACTORS'!$A$2:$O$5,AI$5,FALSE)*0.0000011023*$M14*$N14*VLOOKUP($G14,'VESSEL FACTORS'!$A$16:$L$36,AI$5,FALSE)),($H14*VLOOKUP($F14,'VESSEL FACTORS'!$A$3:$O$5,AI$5,FALSE)*0.0000011023*$M14*$N14*($G14/100))))))))</f>
        <v>Enter vessel info</v>
      </c>
      <c r="AJ14" s="76" t="str">
        <f>IF(OR($D14=" ",$E14=" ",$F14=" "),"Enter vessel info",IF(T($H14)&lt;&gt;"","Enter Activity",IF(OR($M14=0,$N14=0),"Enter Run Time",IF((VLOOKUP($F14,'VESSEL FACTORS'!$A$3:$O$5,AJ$5,FALSE))="N/A","--",IF($G14=" ",IF(ISERROR(SEARCH("Aux",$E14,1)),($H14*VLOOKUP($F14,'VESSEL FACTORS'!$A$2:$O$5,AJ$5,FALSE)*0.0000011023*$M14*$N14*0.82),($H14*VLOOKUP($F14,'VESSEL FACTORS'!$A$2:$O$5,AJ$5,FALSE)*0.0000011023*$M14*$N14*1)),IF($G14&lt;21,($H14*VLOOKUP($F14,'VESSEL FACTORS'!$A$2:$O$5,AJ$5,FALSE)*0.0000011023*$M14*$N14*VLOOKUP($G14,'VESSEL FACTORS'!$A$16:$L$36,AJ$5,FALSE)),($H14*VLOOKUP($F14,'VESSEL FACTORS'!$A$3:$O$5,AJ$5,FALSE)*0.0000011023*$M14*$N14*($G14/100))))))))</f>
        <v>Enter vessel info</v>
      </c>
      <c r="AK14" s="76" t="str">
        <f>IF(OR($D14=" ",$E14=" ",$F14=" "),"Enter vessel info",IF(T($H14)&lt;&gt;"","Enter Activity",IF(OR($M14=0,$N14=0),"Enter Run Time",IF((VLOOKUP($F14,'VESSEL FACTORS'!$A$3:$O$5,AK$5,FALSE))="N/A","--",IF($G14=" ",IF(ISERROR(SEARCH("Aux",$E14,1)),($H14*VLOOKUP($F14,'VESSEL FACTORS'!$A$2:$O$5,AK$5,FALSE)*0.0000011023*$M14*$N14*0.82),($H14*VLOOKUP($F14,'VESSEL FACTORS'!$A$2:$O$5,AK$5,FALSE)*0.0000011023*$M14*$N14*1)),IF($G14&lt;21,($H14*VLOOKUP($F14,'VESSEL FACTORS'!$A$2:$O$5,AK$5,FALSE)*0.0000011023*$M14*$N14*VLOOKUP($G14,'VESSEL FACTORS'!$A$16:$L$36,AK$5,FALSE)),($H14*VLOOKUP($F14,'VESSEL FACTORS'!$A$3:$O$5,AK$5,FALSE)*0.0000011023*$M14*$N14*($G14/100))))))))</f>
        <v>Enter vessel info</v>
      </c>
      <c r="AL14" s="67" t="str">
        <f>IF(OR($D14=" ",$E14=" ",$F14=" "),"Enter vessel info",IF(T($H14)&lt;&gt;"","Enter Activity",IF(OR($M14=0,$N14=0),"Enter Run Time",IF((VLOOKUP($F14,'VESSEL FACTORS'!$A$3:$O$5,AL$5,FALSE))="N/A","--",IF($G14=" ",IF(ISERROR(SEARCH("Aux",$E14,1)),($H14*VLOOKUP($F14,'VESSEL FACTORS'!$A$2:$O$5,AL$5,FALSE)*0.0000011023*$M14*$N14*0.82),($H14*VLOOKUP($F14,'VESSEL FACTORS'!$A$2:$O$5,AL$5,FALSE)*0.0000011023*$M14*$N14*1)),IF($G14&lt;21,($H14*VLOOKUP($F14,'VESSEL FACTORS'!$A$2:$O$5,AL$5,FALSE)*0.0000011023*$M14*$N14*VLOOKUP($G14,'VESSEL FACTORS'!$A$16:$L$36,AL$5,FALSE)),($H14*VLOOKUP($F14,'VESSEL FACTORS'!$A$3:$O$5,AL$5,FALSE)*0.0000011023*$M14*$N14*($G14/100))))))))</f>
        <v>Enter vessel info</v>
      </c>
      <c r="AM14" s="74"/>
      <c r="AO14" s="74">
        <f>MONTH(EMISSIONS_1!P14)-MONTH(EMISSIONS_1!O14)+1</f>
        <v>1</v>
      </c>
      <c r="AP14" s="335">
        <f t="shared" si="12"/>
        <v>0</v>
      </c>
      <c r="AQ14" s="336">
        <f t="shared" si="0"/>
        <v>0</v>
      </c>
      <c r="AR14" s="336">
        <f t="shared" si="0"/>
        <v>0</v>
      </c>
      <c r="AS14" s="336">
        <f t="shared" si="0"/>
        <v>0</v>
      </c>
      <c r="AT14" s="336">
        <f t="shared" si="0"/>
        <v>0</v>
      </c>
      <c r="AU14" s="336">
        <f t="shared" si="0"/>
        <v>0</v>
      </c>
      <c r="AV14" s="336">
        <f t="shared" si="0"/>
        <v>0</v>
      </c>
      <c r="AW14" s="336">
        <f t="shared" si="0"/>
        <v>0</v>
      </c>
      <c r="AX14" s="336">
        <f t="shared" si="0"/>
        <v>0</v>
      </c>
      <c r="AY14" s="336">
        <f t="shared" si="0"/>
        <v>0</v>
      </c>
      <c r="AZ14" s="336">
        <f t="shared" si="0"/>
        <v>0</v>
      </c>
      <c r="BA14" s="337">
        <f t="shared" si="0"/>
        <v>0</v>
      </c>
      <c r="BB14" s="335">
        <f t="shared" si="1"/>
        <v>0</v>
      </c>
      <c r="BC14" s="336">
        <f t="shared" si="1"/>
        <v>0</v>
      </c>
      <c r="BD14" s="336">
        <f t="shared" si="1"/>
        <v>0</v>
      </c>
      <c r="BE14" s="336">
        <f t="shared" si="1"/>
        <v>0</v>
      </c>
      <c r="BF14" s="336">
        <f t="shared" si="1"/>
        <v>0</v>
      </c>
      <c r="BG14" s="336">
        <f t="shared" si="1"/>
        <v>0</v>
      </c>
      <c r="BH14" s="336">
        <f t="shared" si="1"/>
        <v>0</v>
      </c>
      <c r="BI14" s="336">
        <f t="shared" si="1"/>
        <v>0</v>
      </c>
      <c r="BJ14" s="336">
        <f t="shared" si="1"/>
        <v>0</v>
      </c>
      <c r="BK14" s="336">
        <f t="shared" si="1"/>
        <v>0</v>
      </c>
      <c r="BL14" s="336">
        <f t="shared" si="1"/>
        <v>0</v>
      </c>
      <c r="BM14" s="337">
        <f t="shared" si="1"/>
        <v>0</v>
      </c>
      <c r="BN14" s="335">
        <f t="shared" si="2"/>
        <v>0</v>
      </c>
      <c r="BO14" s="336">
        <f t="shared" si="2"/>
        <v>0</v>
      </c>
      <c r="BP14" s="336">
        <f t="shared" si="2"/>
        <v>0</v>
      </c>
      <c r="BQ14" s="336">
        <f t="shared" si="2"/>
        <v>0</v>
      </c>
      <c r="BR14" s="336">
        <f t="shared" si="2"/>
        <v>0</v>
      </c>
      <c r="BS14" s="336">
        <f t="shared" si="2"/>
        <v>0</v>
      </c>
      <c r="BT14" s="336">
        <f t="shared" si="2"/>
        <v>0</v>
      </c>
      <c r="BU14" s="336">
        <f t="shared" si="2"/>
        <v>0</v>
      </c>
      <c r="BV14" s="336">
        <f t="shared" si="2"/>
        <v>0</v>
      </c>
      <c r="BW14" s="336">
        <f t="shared" si="2"/>
        <v>0</v>
      </c>
      <c r="BX14" s="336">
        <f t="shared" si="2"/>
        <v>0</v>
      </c>
      <c r="BY14" s="337">
        <f t="shared" si="2"/>
        <v>0</v>
      </c>
      <c r="BZ14" s="335">
        <f t="shared" si="3"/>
        <v>0</v>
      </c>
      <c r="CA14" s="336">
        <f t="shared" si="3"/>
        <v>0</v>
      </c>
      <c r="CB14" s="336">
        <f t="shared" si="3"/>
        <v>0</v>
      </c>
      <c r="CC14" s="336">
        <f t="shared" si="3"/>
        <v>0</v>
      </c>
      <c r="CD14" s="336">
        <f t="shared" si="3"/>
        <v>0</v>
      </c>
      <c r="CE14" s="336">
        <f t="shared" si="3"/>
        <v>0</v>
      </c>
      <c r="CF14" s="336">
        <f t="shared" si="3"/>
        <v>0</v>
      </c>
      <c r="CG14" s="336">
        <f t="shared" si="3"/>
        <v>0</v>
      </c>
      <c r="CH14" s="336">
        <f t="shared" si="3"/>
        <v>0</v>
      </c>
      <c r="CI14" s="336">
        <f t="shared" si="3"/>
        <v>0</v>
      </c>
      <c r="CJ14" s="336">
        <f t="shared" si="3"/>
        <v>0</v>
      </c>
      <c r="CK14" s="337">
        <f t="shared" si="3"/>
        <v>0</v>
      </c>
      <c r="CL14" s="335">
        <f t="shared" si="4"/>
        <v>0</v>
      </c>
      <c r="CM14" s="336">
        <f t="shared" si="4"/>
        <v>0</v>
      </c>
      <c r="CN14" s="336">
        <f t="shared" si="4"/>
        <v>0</v>
      </c>
      <c r="CO14" s="336">
        <f t="shared" si="4"/>
        <v>0</v>
      </c>
      <c r="CP14" s="336">
        <f t="shared" si="4"/>
        <v>0</v>
      </c>
      <c r="CQ14" s="336">
        <f t="shared" si="4"/>
        <v>0</v>
      </c>
      <c r="CR14" s="336">
        <f t="shared" si="4"/>
        <v>0</v>
      </c>
      <c r="CS14" s="336">
        <f t="shared" si="4"/>
        <v>0</v>
      </c>
      <c r="CT14" s="336">
        <f t="shared" si="4"/>
        <v>0</v>
      </c>
      <c r="CU14" s="336">
        <f t="shared" si="4"/>
        <v>0</v>
      </c>
      <c r="CV14" s="336">
        <f t="shared" si="4"/>
        <v>0</v>
      </c>
      <c r="CW14" s="337">
        <f t="shared" si="4"/>
        <v>0</v>
      </c>
      <c r="CX14" s="335">
        <f t="shared" si="5"/>
        <v>0</v>
      </c>
      <c r="CY14" s="336">
        <f t="shared" si="5"/>
        <v>0</v>
      </c>
      <c r="CZ14" s="336">
        <f t="shared" si="5"/>
        <v>0</v>
      </c>
      <c r="DA14" s="336">
        <f t="shared" si="5"/>
        <v>0</v>
      </c>
      <c r="DB14" s="336">
        <f t="shared" si="5"/>
        <v>0</v>
      </c>
      <c r="DC14" s="336">
        <f t="shared" si="5"/>
        <v>0</v>
      </c>
      <c r="DD14" s="336">
        <f t="shared" si="5"/>
        <v>0</v>
      </c>
      <c r="DE14" s="336">
        <f t="shared" si="5"/>
        <v>0</v>
      </c>
      <c r="DF14" s="336">
        <f t="shared" si="5"/>
        <v>0</v>
      </c>
      <c r="DG14" s="336">
        <f t="shared" si="5"/>
        <v>0</v>
      </c>
      <c r="DH14" s="336">
        <f t="shared" si="5"/>
        <v>0</v>
      </c>
      <c r="DI14" s="337">
        <f t="shared" si="5"/>
        <v>0</v>
      </c>
      <c r="DJ14" s="335">
        <f t="shared" si="6"/>
        <v>0</v>
      </c>
      <c r="DK14" s="336">
        <f t="shared" si="6"/>
        <v>0</v>
      </c>
      <c r="DL14" s="336">
        <f t="shared" si="6"/>
        <v>0</v>
      </c>
      <c r="DM14" s="336">
        <f t="shared" si="6"/>
        <v>0</v>
      </c>
      <c r="DN14" s="336">
        <f t="shared" si="6"/>
        <v>0</v>
      </c>
      <c r="DO14" s="336">
        <f t="shared" si="6"/>
        <v>0</v>
      </c>
      <c r="DP14" s="336">
        <f t="shared" si="6"/>
        <v>0</v>
      </c>
      <c r="DQ14" s="336">
        <f t="shared" si="6"/>
        <v>0</v>
      </c>
      <c r="DR14" s="336">
        <f t="shared" si="6"/>
        <v>0</v>
      </c>
      <c r="DS14" s="336">
        <f t="shared" si="6"/>
        <v>0</v>
      </c>
      <c r="DT14" s="336">
        <f t="shared" si="6"/>
        <v>0</v>
      </c>
      <c r="DU14" s="337">
        <f t="shared" si="6"/>
        <v>0</v>
      </c>
      <c r="DV14" s="335">
        <f t="shared" si="7"/>
        <v>0</v>
      </c>
      <c r="DW14" s="336">
        <f t="shared" si="7"/>
        <v>0</v>
      </c>
      <c r="DX14" s="336">
        <f t="shared" si="7"/>
        <v>0</v>
      </c>
      <c r="DY14" s="336">
        <f t="shared" si="7"/>
        <v>0</v>
      </c>
      <c r="DZ14" s="336">
        <f t="shared" si="7"/>
        <v>0</v>
      </c>
      <c r="EA14" s="336">
        <f t="shared" si="7"/>
        <v>0</v>
      </c>
      <c r="EB14" s="336">
        <f t="shared" si="7"/>
        <v>0</v>
      </c>
      <c r="EC14" s="336">
        <f t="shared" si="7"/>
        <v>0</v>
      </c>
      <c r="ED14" s="336">
        <f t="shared" si="7"/>
        <v>0</v>
      </c>
      <c r="EE14" s="336">
        <f t="shared" si="7"/>
        <v>0</v>
      </c>
      <c r="EF14" s="336">
        <f t="shared" si="7"/>
        <v>0</v>
      </c>
      <c r="EG14" s="337">
        <f t="shared" si="7"/>
        <v>0</v>
      </c>
      <c r="EH14" s="335">
        <f t="shared" si="8"/>
        <v>0</v>
      </c>
      <c r="EI14" s="336">
        <f t="shared" si="8"/>
        <v>0</v>
      </c>
      <c r="EJ14" s="336">
        <f t="shared" si="8"/>
        <v>0</v>
      </c>
      <c r="EK14" s="336">
        <f t="shared" si="8"/>
        <v>0</v>
      </c>
      <c r="EL14" s="336">
        <f t="shared" si="8"/>
        <v>0</v>
      </c>
      <c r="EM14" s="336">
        <f t="shared" si="8"/>
        <v>0</v>
      </c>
      <c r="EN14" s="336">
        <f t="shared" si="8"/>
        <v>0</v>
      </c>
      <c r="EO14" s="336">
        <f t="shared" si="8"/>
        <v>0</v>
      </c>
      <c r="EP14" s="336">
        <f t="shared" si="8"/>
        <v>0</v>
      </c>
      <c r="EQ14" s="336">
        <f t="shared" si="8"/>
        <v>0</v>
      </c>
      <c r="ER14" s="336">
        <f t="shared" si="8"/>
        <v>0</v>
      </c>
      <c r="ES14" s="337">
        <f t="shared" si="8"/>
        <v>0</v>
      </c>
      <c r="ET14" s="335">
        <f t="shared" si="9"/>
        <v>0</v>
      </c>
      <c r="EU14" s="336">
        <f t="shared" si="9"/>
        <v>0</v>
      </c>
      <c r="EV14" s="336">
        <f t="shared" si="9"/>
        <v>0</v>
      </c>
      <c r="EW14" s="336">
        <f t="shared" si="9"/>
        <v>0</v>
      </c>
      <c r="EX14" s="336">
        <f t="shared" si="9"/>
        <v>0</v>
      </c>
      <c r="EY14" s="336">
        <f t="shared" si="9"/>
        <v>0</v>
      </c>
      <c r="EZ14" s="336">
        <f t="shared" si="9"/>
        <v>0</v>
      </c>
      <c r="FA14" s="336">
        <f t="shared" si="9"/>
        <v>0</v>
      </c>
      <c r="FB14" s="336">
        <f t="shared" si="9"/>
        <v>0</v>
      </c>
      <c r="FC14" s="336">
        <f t="shared" si="9"/>
        <v>0</v>
      </c>
      <c r="FD14" s="336">
        <f t="shared" si="9"/>
        <v>0</v>
      </c>
      <c r="FE14" s="337">
        <f t="shared" si="9"/>
        <v>0</v>
      </c>
      <c r="FF14" s="335">
        <f t="shared" si="10"/>
        <v>0</v>
      </c>
      <c r="FG14" s="336">
        <f t="shared" si="10"/>
        <v>0</v>
      </c>
      <c r="FH14" s="336">
        <f t="shared" si="10"/>
        <v>0</v>
      </c>
      <c r="FI14" s="336">
        <f t="shared" si="10"/>
        <v>0</v>
      </c>
      <c r="FJ14" s="336">
        <f t="shared" si="10"/>
        <v>0</v>
      </c>
      <c r="FK14" s="336">
        <f t="shared" si="10"/>
        <v>0</v>
      </c>
      <c r="FL14" s="336">
        <f t="shared" si="10"/>
        <v>0</v>
      </c>
      <c r="FM14" s="336">
        <f t="shared" si="10"/>
        <v>0</v>
      </c>
      <c r="FN14" s="336">
        <f t="shared" si="10"/>
        <v>0</v>
      </c>
      <c r="FO14" s="336">
        <f t="shared" si="10"/>
        <v>0</v>
      </c>
      <c r="FP14" s="336">
        <f t="shared" si="10"/>
        <v>0</v>
      </c>
      <c r="FQ14" s="337">
        <f t="shared" si="10"/>
        <v>0</v>
      </c>
    </row>
    <row r="15" spans="1:173" x14ac:dyDescent="0.2">
      <c r="A15" s="74" t="str">
        <f t="shared" si="21"/>
        <v xml:space="preserve"> - </v>
      </c>
      <c r="B15" s="112"/>
      <c r="C15" s="171" t="s">
        <v>306</v>
      </c>
      <c r="D15" s="366" t="str">
        <f>IF(ISBLANK(EMISSIONS_5!D15), " ", EMISSIONS_5!D15)</f>
        <v xml:space="preserve"> </v>
      </c>
      <c r="E15" s="366" t="str">
        <f>IF(ISBLANK(EMISSIONS_5!E15), " ", EMISSIONS_5!E15)</f>
        <v xml:space="preserve"> </v>
      </c>
      <c r="F15" s="366" t="str">
        <f>IF(ISBLANK(EMISSIONS_5!F15), " ", EMISSIONS_5!F15)</f>
        <v xml:space="preserve"> </v>
      </c>
      <c r="G15" s="367"/>
      <c r="H15" s="368"/>
      <c r="I15" s="33" t="s">
        <v>299</v>
      </c>
      <c r="J15" s="367"/>
      <c r="K15" s="33">
        <f t="shared" si="22"/>
        <v>1</v>
      </c>
      <c r="L15" s="33">
        <f t="shared" si="23"/>
        <v>0</v>
      </c>
      <c r="M15" s="367">
        <v>0</v>
      </c>
      <c r="N15" s="373">
        <v>0</v>
      </c>
      <c r="O15" s="299"/>
      <c r="P15" s="300"/>
      <c r="Q15" s="73" t="str">
        <f t="shared" si="13"/>
        <v>Enter vessel info</v>
      </c>
      <c r="R15" s="79" t="str">
        <f t="shared" si="14"/>
        <v>Enter vessel info</v>
      </c>
      <c r="S15" s="79" t="str">
        <f t="shared" si="15"/>
        <v>Enter vessel info</v>
      </c>
      <c r="T15" s="79" t="str">
        <f t="shared" si="16"/>
        <v>Enter vessel info</v>
      </c>
      <c r="U15" s="79" t="str">
        <f t="shared" si="17"/>
        <v>Enter vessel info</v>
      </c>
      <c r="V15" s="79" t="str">
        <f t="shared" si="18"/>
        <v>Enter vessel info</v>
      </c>
      <c r="W15" s="79" t="str">
        <f t="shared" si="19"/>
        <v>Enter vessel info</v>
      </c>
      <c r="X15" s="79" t="str">
        <f t="shared" si="20"/>
        <v>Enter vessel info</v>
      </c>
      <c r="Y15" s="78" t="s">
        <v>115</v>
      </c>
      <c r="Z15" s="79" t="s">
        <v>115</v>
      </c>
      <c r="AA15" s="82" t="s">
        <v>115</v>
      </c>
      <c r="AB15" s="76" t="str">
        <f>IF(OR($D15=" ",$E15=" ",$F15=" "),"Enter vessel info",IF(T($H15)&lt;&gt;"","Enter Activity",IF(OR($M15=0,$N15=0),"Enter Run Time",IF((VLOOKUP($F15,'VESSEL FACTORS'!$A$3:$O$5,AB$5,FALSE))="N/A","--",IF($G15=" ",IF(ISERROR(SEARCH("Aux",$E15,1)),($H15*VLOOKUP($F15,'VESSEL FACTORS'!$A$2:$O$5,AB$5,FALSE)*0.0000011023*$M15*$N15*0.82),($H15*VLOOKUP($F15,'VESSEL FACTORS'!$A$2:$O$5,AB$5,FALSE)*0.0000011023*$M15*$N15*1)),IF($G15&lt;21,($H15*VLOOKUP($F15,'VESSEL FACTORS'!$A$2:$O$5,AB$5,FALSE)*0.0000011023*$M15*$N15*VLOOKUP($G15,'VESSEL FACTORS'!$A$16:$L$36,AB$5,FALSE)),($H15*VLOOKUP($F15,'VESSEL FACTORS'!$A$3:$O$5,AB$5,FALSE)*0.0000011023*$M15*$N15*($G15/100))))))))</f>
        <v>Enter vessel info</v>
      </c>
      <c r="AC15" s="76" t="str">
        <f>IF(OR($D15=" ",$E15=" ",$F15=" "),"Enter vessel info",IF(T($H15)&lt;&gt;"","Enter Activity",IF(OR($M15=0,$N15=0),"Enter Run Time",IF((VLOOKUP($F15,'VESSEL FACTORS'!$A$3:$O$5,AC$5,FALSE))="N/A","--",IF($G15=" ",IF(ISERROR(SEARCH("Aux",$E15,1)),($H15*VLOOKUP($F15,'VESSEL FACTORS'!$A$2:$O$5,AC$5,FALSE)*0.0000011023*$M15*$N15*0.82),($H15*VLOOKUP($F15,'VESSEL FACTORS'!$A$2:$O$5,AC$5,FALSE)*0.0000011023*$M15*$N15*1)),IF($G15&lt;21,($H15*VLOOKUP($F15,'VESSEL FACTORS'!$A$2:$O$5,AC$5,FALSE)*0.0000011023*$M15*$N15*VLOOKUP($G15,'VESSEL FACTORS'!$A$16:$L$36,AC$5,FALSE)),($H15*VLOOKUP($F15,'VESSEL FACTORS'!$A$3:$O$5,AC$5,FALSE)*0.0000011023*$M15*$N15*($G15/100))))))))</f>
        <v>Enter vessel info</v>
      </c>
      <c r="AD15" s="76" t="str">
        <f>IF(OR($D15=" ",$E15=" ",$F15=" "),"Enter vessel info",IF(T($H15)&lt;&gt;"","Enter Activity",IF(OR($M15=0,$N15=0),"Enter Run Time",IF((VLOOKUP($F15,'VESSEL FACTORS'!$A$3:$O$5,AD$5,FALSE))="N/A","--",IF($G15=" ",IF(ISERROR(SEARCH("Aux",$E15,1)),($H15*VLOOKUP($F15,'VESSEL FACTORS'!$A$2:$O$5,AD$5,FALSE)*0.0000011023*$M15*$N15*0.82),($H15*VLOOKUP($F15,'VESSEL FACTORS'!$A$2:$O$5,AD$5,FALSE)*0.0000011023*$M15*$N15*1)),IF($G15&lt;21,($H15*VLOOKUP($F15,'VESSEL FACTORS'!$A$2:$O$5,AD$5,FALSE)*0.0000011023*$M15*$N15*VLOOKUP($G15,'VESSEL FACTORS'!$A$16:$L$36,AD$5,FALSE)),($H15*VLOOKUP($F15,'VESSEL FACTORS'!$A$3:$O$5,AD$5,FALSE)*0.0000011023*$M15*$N15*($G15/100))))))))</f>
        <v>Enter vessel info</v>
      </c>
      <c r="AE15" s="76" t="str">
        <f>IF(OR($D15=" ",$E15=" ",$F15=" "),"Enter vessel info",IF(T($H15)&lt;&gt;"","Enter Activity",IF(OR($M15=0,$N15=0),"Enter Run Time",IF((VLOOKUP($F15,'VESSEL FACTORS'!$A$3:$O$5,AE$5,FALSE))="N/A","--",IF($G15=" ",IF(ISERROR(SEARCH("Aux",$E15,1)),($H15*VLOOKUP($F15,'VESSEL FACTORS'!$A$2:$O$5,AE$5,FALSE)*0.0000011023*$M15*$N15*0.82),($H15*VLOOKUP($F15,'VESSEL FACTORS'!$A$2:$O$5,AE$5,FALSE)*0.0000011023*$M15*$N15*1)),IF($G15&lt;21,($H15*VLOOKUP($F15,'VESSEL FACTORS'!$A$2:$O$5,AE$5,FALSE)*0.0000011023*$M15*$N15*VLOOKUP($G15,'VESSEL FACTORS'!$A$16:$L$36,AE$5,FALSE)),($H15*VLOOKUP($F15,'VESSEL FACTORS'!$A$3:$O$5,AE$5,FALSE)*0.0000011023*$M15*$N15*($G15/100))))))))</f>
        <v>Enter vessel info</v>
      </c>
      <c r="AF15" s="76" t="str">
        <f>IF(OR($D15=" ",$E15=" ",$F15=" "),"Enter vessel info",IF(T($H15)&lt;&gt;"","Enter Activity",IF(OR($M15=0,$N15=0),"Enter Run Time",IF((VLOOKUP($F15,'VESSEL FACTORS'!$A$3:$O$5,AF$5,FALSE))="N/A","--",IF($G15=" ",IF(ISERROR(SEARCH("Aux",$E15,1)),($H15*VLOOKUP($F15,'VESSEL FACTORS'!$A$2:$O$5,AF$5,FALSE)*0.0000011023*$M15*$N15*0.82),($H15*VLOOKUP($F15,'VESSEL FACTORS'!$A$2:$O$5,AF$5,FALSE)*0.0000011023*$M15*$N15*1)),IF($G15&lt;21,($H15*VLOOKUP($F15,'VESSEL FACTORS'!$A$2:$O$5,AF$5,FALSE)*0.0000011023*$M15*$N15*VLOOKUP($G15,'VESSEL FACTORS'!$A$16:$L$36,AF$5,FALSE)),($H15*VLOOKUP($F15,'VESSEL FACTORS'!$A$3:$O$5,AF$5,FALSE)*0.0000011023*$M15*$N15*($G15/100))))))))</f>
        <v>Enter vessel info</v>
      </c>
      <c r="AG15" s="76" t="str">
        <f>IF(OR($D15=" ",$E15=" ",$F15=" "),"Enter vessel info",IF(T($H15)&lt;&gt;"","Enter Activity",IF(OR($M15=0,$N15=0),"Enter Run Time",IF((VLOOKUP($F15,'VESSEL FACTORS'!$A$3:$O$5,AG$5,FALSE))="N/A","--",IF($G15=" ",IF(ISERROR(SEARCH("Aux",$E15,1)),($H15*VLOOKUP($F15,'VESSEL FACTORS'!$A$2:$O$5,AG$5,FALSE)*0.0000011023*$M15*$N15*0.82),($H15*VLOOKUP($F15,'VESSEL FACTORS'!$A$2:$O$5,AG$5,FALSE)*0.0000011023*$M15*$N15*1)),IF($G15&lt;21,($H15*VLOOKUP($F15,'VESSEL FACTORS'!$A$2:$O$5,AG$5,FALSE)*0.0000011023*$M15*$N15*VLOOKUP($G15,'VESSEL FACTORS'!$A$16:$L$36,AG$5,FALSE)),($H15*VLOOKUP($F15,'VESSEL FACTORS'!$A$3:$O$5,AG$5,FALSE)*0.0000011023*$M15*$N15*($G15/100))))))))</f>
        <v>Enter vessel info</v>
      </c>
      <c r="AH15" s="76" t="str">
        <f>IF(OR($D15=" ",$E15=" ",$F15=" "),"Enter vessel info",IF(T($H15)&lt;&gt;"","Enter Activity",IF(OR($M15=0,$N15=0),"Enter Run Time",IF((VLOOKUP($F15,'VESSEL FACTORS'!$A$3:$O$5,AH$5,FALSE))="N/A","--",IF($G15=" ",IF(ISERROR(SEARCH("Aux",$E15,1)),($H15*VLOOKUP($F15,'VESSEL FACTORS'!$A$2:$O$5,AH$5,FALSE)*0.0000011023*$M15*$N15*0.82),($H15*VLOOKUP($F15,'VESSEL FACTORS'!$A$2:$O$5,AH$5,FALSE)*0.0000011023*$M15*$N15*1)),IF($G15&lt;21,($H15*VLOOKUP($F15,'VESSEL FACTORS'!$A$2:$O$5,AH$5,FALSE)*0.0000011023*$M15*$N15*VLOOKUP($G15,'VESSEL FACTORS'!$A$16:$L$36,AH$5,FALSE)),($H15*VLOOKUP($F15,'VESSEL FACTORS'!$A$3:$O$5,AH$5,FALSE)*0.0000011023*$M15*$N15*($G15/100))))))))</f>
        <v>Enter vessel info</v>
      </c>
      <c r="AI15" s="76" t="str">
        <f>IF(OR($D15=" ",$E15=" ",$F15=" "),"Enter vessel info",IF(T($H15)&lt;&gt;"","Enter Activity",IF(OR($M15=0,$N15=0),"Enter Run Time",IF((VLOOKUP($F15,'VESSEL FACTORS'!$A$3:$O$5,AI$5,FALSE))="N/A","--",IF($G15=" ",IF(ISERROR(SEARCH("Aux",$E15,1)),($H15*VLOOKUP($F15,'VESSEL FACTORS'!$A$2:$O$5,AI$5,FALSE)*0.0000011023*$M15*$N15*0.82),($H15*VLOOKUP($F15,'VESSEL FACTORS'!$A$2:$O$5,AI$5,FALSE)*0.0000011023*$M15*$N15*1)),IF($G15&lt;21,($H15*VLOOKUP($F15,'VESSEL FACTORS'!$A$2:$O$5,AI$5,FALSE)*0.0000011023*$M15*$N15*VLOOKUP($G15,'VESSEL FACTORS'!$A$16:$L$36,AI$5,FALSE)),($H15*VLOOKUP($F15,'VESSEL FACTORS'!$A$3:$O$5,AI$5,FALSE)*0.0000011023*$M15*$N15*($G15/100))))))))</f>
        <v>Enter vessel info</v>
      </c>
      <c r="AJ15" s="76" t="str">
        <f>IF(OR($D15=" ",$E15=" ",$F15=" "),"Enter vessel info",IF(T($H15)&lt;&gt;"","Enter Activity",IF(OR($M15=0,$N15=0),"Enter Run Time",IF((VLOOKUP($F15,'VESSEL FACTORS'!$A$3:$O$5,AJ$5,FALSE))="N/A","--",IF($G15=" ",IF(ISERROR(SEARCH("Aux",$E15,1)),($H15*VLOOKUP($F15,'VESSEL FACTORS'!$A$2:$O$5,AJ$5,FALSE)*0.0000011023*$M15*$N15*0.82),($H15*VLOOKUP($F15,'VESSEL FACTORS'!$A$2:$O$5,AJ$5,FALSE)*0.0000011023*$M15*$N15*1)),IF($G15&lt;21,($H15*VLOOKUP($F15,'VESSEL FACTORS'!$A$2:$O$5,AJ$5,FALSE)*0.0000011023*$M15*$N15*VLOOKUP($G15,'VESSEL FACTORS'!$A$16:$L$36,AJ$5,FALSE)),($H15*VLOOKUP($F15,'VESSEL FACTORS'!$A$3:$O$5,AJ$5,FALSE)*0.0000011023*$M15*$N15*($G15/100))))))))</f>
        <v>Enter vessel info</v>
      </c>
      <c r="AK15" s="76" t="str">
        <f>IF(OR($D15=" ",$E15=" ",$F15=" "),"Enter vessel info",IF(T($H15)&lt;&gt;"","Enter Activity",IF(OR($M15=0,$N15=0),"Enter Run Time",IF((VLOOKUP($F15,'VESSEL FACTORS'!$A$3:$O$5,AK$5,FALSE))="N/A","--",IF($G15=" ",IF(ISERROR(SEARCH("Aux",$E15,1)),($H15*VLOOKUP($F15,'VESSEL FACTORS'!$A$2:$O$5,AK$5,FALSE)*0.0000011023*$M15*$N15*0.82),($H15*VLOOKUP($F15,'VESSEL FACTORS'!$A$2:$O$5,AK$5,FALSE)*0.0000011023*$M15*$N15*1)),IF($G15&lt;21,($H15*VLOOKUP($F15,'VESSEL FACTORS'!$A$2:$O$5,AK$5,FALSE)*0.0000011023*$M15*$N15*VLOOKUP($G15,'VESSEL FACTORS'!$A$16:$L$36,AK$5,FALSE)),($H15*VLOOKUP($F15,'VESSEL FACTORS'!$A$3:$O$5,AK$5,FALSE)*0.0000011023*$M15*$N15*($G15/100))))))))</f>
        <v>Enter vessel info</v>
      </c>
      <c r="AL15" s="67" t="str">
        <f>IF(OR($D15=" ",$E15=" ",$F15=" "),"Enter vessel info",IF(T($H15)&lt;&gt;"","Enter Activity",IF(OR($M15=0,$N15=0),"Enter Run Time",IF((VLOOKUP($F15,'VESSEL FACTORS'!$A$3:$O$5,AL$5,FALSE))="N/A","--",IF($G15=" ",IF(ISERROR(SEARCH("Aux",$E15,1)),($H15*VLOOKUP($F15,'VESSEL FACTORS'!$A$2:$O$5,AL$5,FALSE)*0.0000011023*$M15*$N15*0.82),($H15*VLOOKUP($F15,'VESSEL FACTORS'!$A$2:$O$5,AL$5,FALSE)*0.0000011023*$M15*$N15*1)),IF($G15&lt;21,($H15*VLOOKUP($F15,'VESSEL FACTORS'!$A$2:$O$5,AL$5,FALSE)*0.0000011023*$M15*$N15*VLOOKUP($G15,'VESSEL FACTORS'!$A$16:$L$36,AL$5,FALSE)),($H15*VLOOKUP($F15,'VESSEL FACTORS'!$A$3:$O$5,AL$5,FALSE)*0.0000011023*$M15*$N15*($G15/100))))))))</f>
        <v>Enter vessel info</v>
      </c>
      <c r="AM15" s="74"/>
      <c r="AO15" s="74">
        <f>MONTH(EMISSIONS_1!P15)-MONTH(EMISSIONS_1!O15)+1</f>
        <v>1</v>
      </c>
      <c r="AP15" s="335">
        <f t="shared" si="12"/>
        <v>0</v>
      </c>
      <c r="AQ15" s="336">
        <f t="shared" si="0"/>
        <v>0</v>
      </c>
      <c r="AR15" s="336">
        <f t="shared" si="0"/>
        <v>0</v>
      </c>
      <c r="AS15" s="336">
        <f t="shared" si="0"/>
        <v>0</v>
      </c>
      <c r="AT15" s="336">
        <f t="shared" si="0"/>
        <v>0</v>
      </c>
      <c r="AU15" s="336">
        <f t="shared" si="0"/>
        <v>0</v>
      </c>
      <c r="AV15" s="336">
        <f t="shared" si="0"/>
        <v>0</v>
      </c>
      <c r="AW15" s="336">
        <f t="shared" si="0"/>
        <v>0</v>
      </c>
      <c r="AX15" s="336">
        <f t="shared" si="0"/>
        <v>0</v>
      </c>
      <c r="AY15" s="336">
        <f t="shared" si="0"/>
        <v>0</v>
      </c>
      <c r="AZ15" s="336">
        <f t="shared" si="0"/>
        <v>0</v>
      </c>
      <c r="BA15" s="337">
        <f t="shared" si="0"/>
        <v>0</v>
      </c>
      <c r="BB15" s="335">
        <f t="shared" si="1"/>
        <v>0</v>
      </c>
      <c r="BC15" s="336">
        <f t="shared" si="1"/>
        <v>0</v>
      </c>
      <c r="BD15" s="336">
        <f t="shared" si="1"/>
        <v>0</v>
      </c>
      <c r="BE15" s="336">
        <f t="shared" si="1"/>
        <v>0</v>
      </c>
      <c r="BF15" s="336">
        <f t="shared" si="1"/>
        <v>0</v>
      </c>
      <c r="BG15" s="336">
        <f t="shared" si="1"/>
        <v>0</v>
      </c>
      <c r="BH15" s="336">
        <f t="shared" si="1"/>
        <v>0</v>
      </c>
      <c r="BI15" s="336">
        <f t="shared" si="1"/>
        <v>0</v>
      </c>
      <c r="BJ15" s="336">
        <f t="shared" si="1"/>
        <v>0</v>
      </c>
      <c r="BK15" s="336">
        <f t="shared" si="1"/>
        <v>0</v>
      </c>
      <c r="BL15" s="336">
        <f t="shared" si="1"/>
        <v>0</v>
      </c>
      <c r="BM15" s="337">
        <f t="shared" si="1"/>
        <v>0</v>
      </c>
      <c r="BN15" s="335">
        <f t="shared" si="2"/>
        <v>0</v>
      </c>
      <c r="BO15" s="336">
        <f t="shared" si="2"/>
        <v>0</v>
      </c>
      <c r="BP15" s="336">
        <f t="shared" si="2"/>
        <v>0</v>
      </c>
      <c r="BQ15" s="336">
        <f t="shared" si="2"/>
        <v>0</v>
      </c>
      <c r="BR15" s="336">
        <f t="shared" si="2"/>
        <v>0</v>
      </c>
      <c r="BS15" s="336">
        <f t="shared" si="2"/>
        <v>0</v>
      </c>
      <c r="BT15" s="336">
        <f t="shared" si="2"/>
        <v>0</v>
      </c>
      <c r="BU15" s="336">
        <f t="shared" si="2"/>
        <v>0</v>
      </c>
      <c r="BV15" s="336">
        <f t="shared" si="2"/>
        <v>0</v>
      </c>
      <c r="BW15" s="336">
        <f t="shared" si="2"/>
        <v>0</v>
      </c>
      <c r="BX15" s="336">
        <f t="shared" si="2"/>
        <v>0</v>
      </c>
      <c r="BY15" s="337">
        <f t="shared" si="2"/>
        <v>0</v>
      </c>
      <c r="BZ15" s="335">
        <f t="shared" si="3"/>
        <v>0</v>
      </c>
      <c r="CA15" s="336">
        <f t="shared" si="3"/>
        <v>0</v>
      </c>
      <c r="CB15" s="336">
        <f t="shared" si="3"/>
        <v>0</v>
      </c>
      <c r="CC15" s="336">
        <f t="shared" si="3"/>
        <v>0</v>
      </c>
      <c r="CD15" s="336">
        <f t="shared" si="3"/>
        <v>0</v>
      </c>
      <c r="CE15" s="336">
        <f t="shared" si="3"/>
        <v>0</v>
      </c>
      <c r="CF15" s="336">
        <f t="shared" si="3"/>
        <v>0</v>
      </c>
      <c r="CG15" s="336">
        <f t="shared" si="3"/>
        <v>0</v>
      </c>
      <c r="CH15" s="336">
        <f t="shared" si="3"/>
        <v>0</v>
      </c>
      <c r="CI15" s="336">
        <f t="shared" si="3"/>
        <v>0</v>
      </c>
      <c r="CJ15" s="336">
        <f t="shared" si="3"/>
        <v>0</v>
      </c>
      <c r="CK15" s="337">
        <f t="shared" si="3"/>
        <v>0</v>
      </c>
      <c r="CL15" s="335">
        <f t="shared" si="4"/>
        <v>0</v>
      </c>
      <c r="CM15" s="336">
        <f t="shared" si="4"/>
        <v>0</v>
      </c>
      <c r="CN15" s="336">
        <f t="shared" si="4"/>
        <v>0</v>
      </c>
      <c r="CO15" s="336">
        <f t="shared" si="4"/>
        <v>0</v>
      </c>
      <c r="CP15" s="336">
        <f t="shared" si="4"/>
        <v>0</v>
      </c>
      <c r="CQ15" s="336">
        <f t="shared" si="4"/>
        <v>0</v>
      </c>
      <c r="CR15" s="336">
        <f t="shared" si="4"/>
        <v>0</v>
      </c>
      <c r="CS15" s="336">
        <f t="shared" si="4"/>
        <v>0</v>
      </c>
      <c r="CT15" s="336">
        <f t="shared" si="4"/>
        <v>0</v>
      </c>
      <c r="CU15" s="336">
        <f t="shared" si="4"/>
        <v>0</v>
      </c>
      <c r="CV15" s="336">
        <f t="shared" si="4"/>
        <v>0</v>
      </c>
      <c r="CW15" s="337">
        <f t="shared" si="4"/>
        <v>0</v>
      </c>
      <c r="CX15" s="335">
        <f t="shared" si="5"/>
        <v>0</v>
      </c>
      <c r="CY15" s="336">
        <f t="shared" si="5"/>
        <v>0</v>
      </c>
      <c r="CZ15" s="336">
        <f t="shared" si="5"/>
        <v>0</v>
      </c>
      <c r="DA15" s="336">
        <f t="shared" si="5"/>
        <v>0</v>
      </c>
      <c r="DB15" s="336">
        <f t="shared" si="5"/>
        <v>0</v>
      </c>
      <c r="DC15" s="336">
        <f t="shared" si="5"/>
        <v>0</v>
      </c>
      <c r="DD15" s="336">
        <f t="shared" si="5"/>
        <v>0</v>
      </c>
      <c r="DE15" s="336">
        <f t="shared" si="5"/>
        <v>0</v>
      </c>
      <c r="DF15" s="336">
        <f t="shared" si="5"/>
        <v>0</v>
      </c>
      <c r="DG15" s="336">
        <f t="shared" si="5"/>
        <v>0</v>
      </c>
      <c r="DH15" s="336">
        <f t="shared" si="5"/>
        <v>0</v>
      </c>
      <c r="DI15" s="337">
        <f t="shared" si="5"/>
        <v>0</v>
      </c>
      <c r="DJ15" s="335">
        <f t="shared" si="6"/>
        <v>0</v>
      </c>
      <c r="DK15" s="336">
        <f t="shared" si="6"/>
        <v>0</v>
      </c>
      <c r="DL15" s="336">
        <f t="shared" si="6"/>
        <v>0</v>
      </c>
      <c r="DM15" s="336">
        <f t="shared" si="6"/>
        <v>0</v>
      </c>
      <c r="DN15" s="336">
        <f t="shared" si="6"/>
        <v>0</v>
      </c>
      <c r="DO15" s="336">
        <f t="shared" si="6"/>
        <v>0</v>
      </c>
      <c r="DP15" s="336">
        <f t="shared" si="6"/>
        <v>0</v>
      </c>
      <c r="DQ15" s="336">
        <f t="shared" si="6"/>
        <v>0</v>
      </c>
      <c r="DR15" s="336">
        <f t="shared" si="6"/>
        <v>0</v>
      </c>
      <c r="DS15" s="336">
        <f t="shared" si="6"/>
        <v>0</v>
      </c>
      <c r="DT15" s="336">
        <f t="shared" si="6"/>
        <v>0</v>
      </c>
      <c r="DU15" s="337">
        <f t="shared" si="6"/>
        <v>0</v>
      </c>
      <c r="DV15" s="335">
        <f t="shared" si="7"/>
        <v>0</v>
      </c>
      <c r="DW15" s="336">
        <f t="shared" si="7"/>
        <v>0</v>
      </c>
      <c r="DX15" s="336">
        <f t="shared" si="7"/>
        <v>0</v>
      </c>
      <c r="DY15" s="336">
        <f t="shared" si="7"/>
        <v>0</v>
      </c>
      <c r="DZ15" s="336">
        <f t="shared" si="7"/>
        <v>0</v>
      </c>
      <c r="EA15" s="336">
        <f t="shared" si="7"/>
        <v>0</v>
      </c>
      <c r="EB15" s="336">
        <f t="shared" si="7"/>
        <v>0</v>
      </c>
      <c r="EC15" s="336">
        <f t="shared" si="7"/>
        <v>0</v>
      </c>
      <c r="ED15" s="336">
        <f t="shared" si="7"/>
        <v>0</v>
      </c>
      <c r="EE15" s="336">
        <f t="shared" si="7"/>
        <v>0</v>
      </c>
      <c r="EF15" s="336">
        <f t="shared" si="7"/>
        <v>0</v>
      </c>
      <c r="EG15" s="337">
        <f t="shared" si="7"/>
        <v>0</v>
      </c>
      <c r="EH15" s="335">
        <f t="shared" si="8"/>
        <v>0</v>
      </c>
      <c r="EI15" s="336">
        <f t="shared" si="8"/>
        <v>0</v>
      </c>
      <c r="EJ15" s="336">
        <f t="shared" si="8"/>
        <v>0</v>
      </c>
      <c r="EK15" s="336">
        <f t="shared" si="8"/>
        <v>0</v>
      </c>
      <c r="EL15" s="336">
        <f t="shared" si="8"/>
        <v>0</v>
      </c>
      <c r="EM15" s="336">
        <f t="shared" si="8"/>
        <v>0</v>
      </c>
      <c r="EN15" s="336">
        <f t="shared" si="8"/>
        <v>0</v>
      </c>
      <c r="EO15" s="336">
        <f t="shared" si="8"/>
        <v>0</v>
      </c>
      <c r="EP15" s="336">
        <f t="shared" si="8"/>
        <v>0</v>
      </c>
      <c r="EQ15" s="336">
        <f t="shared" si="8"/>
        <v>0</v>
      </c>
      <c r="ER15" s="336">
        <f t="shared" si="8"/>
        <v>0</v>
      </c>
      <c r="ES15" s="337">
        <f t="shared" si="8"/>
        <v>0</v>
      </c>
      <c r="ET15" s="335">
        <f t="shared" si="9"/>
        <v>0</v>
      </c>
      <c r="EU15" s="336">
        <f t="shared" si="9"/>
        <v>0</v>
      </c>
      <c r="EV15" s="336">
        <f t="shared" si="9"/>
        <v>0</v>
      </c>
      <c r="EW15" s="336">
        <f t="shared" si="9"/>
        <v>0</v>
      </c>
      <c r="EX15" s="336">
        <f t="shared" si="9"/>
        <v>0</v>
      </c>
      <c r="EY15" s="336">
        <f t="shared" si="9"/>
        <v>0</v>
      </c>
      <c r="EZ15" s="336">
        <f t="shared" si="9"/>
        <v>0</v>
      </c>
      <c r="FA15" s="336">
        <f t="shared" si="9"/>
        <v>0</v>
      </c>
      <c r="FB15" s="336">
        <f t="shared" si="9"/>
        <v>0</v>
      </c>
      <c r="FC15" s="336">
        <f t="shared" si="9"/>
        <v>0</v>
      </c>
      <c r="FD15" s="336">
        <f t="shared" si="9"/>
        <v>0</v>
      </c>
      <c r="FE15" s="337">
        <f t="shared" si="9"/>
        <v>0</v>
      </c>
      <c r="FF15" s="335">
        <f t="shared" si="10"/>
        <v>0</v>
      </c>
      <c r="FG15" s="336">
        <f t="shared" si="10"/>
        <v>0</v>
      </c>
      <c r="FH15" s="336">
        <f t="shared" si="10"/>
        <v>0</v>
      </c>
      <c r="FI15" s="336">
        <f t="shared" si="10"/>
        <v>0</v>
      </c>
      <c r="FJ15" s="336">
        <f t="shared" si="10"/>
        <v>0</v>
      </c>
      <c r="FK15" s="336">
        <f t="shared" si="10"/>
        <v>0</v>
      </c>
      <c r="FL15" s="336">
        <f t="shared" si="10"/>
        <v>0</v>
      </c>
      <c r="FM15" s="336">
        <f t="shared" si="10"/>
        <v>0</v>
      </c>
      <c r="FN15" s="336">
        <f t="shared" si="10"/>
        <v>0</v>
      </c>
      <c r="FO15" s="336">
        <f t="shared" si="10"/>
        <v>0</v>
      </c>
      <c r="FP15" s="336">
        <f t="shared" si="10"/>
        <v>0</v>
      </c>
      <c r="FQ15" s="337">
        <f t="shared" si="10"/>
        <v>0</v>
      </c>
    </row>
    <row r="16" spans="1:173" x14ac:dyDescent="0.2">
      <c r="A16" s="74" t="str">
        <f t="shared" si="21"/>
        <v xml:space="preserve"> - </v>
      </c>
      <c r="B16" s="112"/>
      <c r="C16" s="171" t="s">
        <v>306</v>
      </c>
      <c r="D16" s="366" t="str">
        <f>IF(ISBLANK(EMISSIONS_5!D16), " ", EMISSIONS_5!D16)</f>
        <v xml:space="preserve"> </v>
      </c>
      <c r="E16" s="366" t="str">
        <f>IF(ISBLANK(EMISSIONS_5!E16), " ", EMISSIONS_5!E16)</f>
        <v xml:space="preserve"> </v>
      </c>
      <c r="F16" s="366" t="str">
        <f>IF(ISBLANK(EMISSIONS_5!F16), " ", EMISSIONS_5!F16)</f>
        <v xml:space="preserve"> </v>
      </c>
      <c r="G16" s="367"/>
      <c r="H16" s="368"/>
      <c r="I16" s="33" t="s">
        <v>299</v>
      </c>
      <c r="J16" s="367"/>
      <c r="K16" s="33">
        <f t="shared" si="22"/>
        <v>1</v>
      </c>
      <c r="L16" s="33">
        <f t="shared" si="23"/>
        <v>0</v>
      </c>
      <c r="M16" s="367">
        <v>0</v>
      </c>
      <c r="N16" s="373">
        <v>0</v>
      </c>
      <c r="O16" s="299"/>
      <c r="P16" s="300"/>
      <c r="Q16" s="73" t="str">
        <f t="shared" si="13"/>
        <v>Enter vessel info</v>
      </c>
      <c r="R16" s="79" t="str">
        <f t="shared" si="14"/>
        <v>Enter vessel info</v>
      </c>
      <c r="S16" s="79" t="str">
        <f t="shared" si="15"/>
        <v>Enter vessel info</v>
      </c>
      <c r="T16" s="79" t="str">
        <f t="shared" si="16"/>
        <v>Enter vessel info</v>
      </c>
      <c r="U16" s="79" t="str">
        <f t="shared" si="17"/>
        <v>Enter vessel info</v>
      </c>
      <c r="V16" s="79" t="str">
        <f t="shared" si="18"/>
        <v>Enter vessel info</v>
      </c>
      <c r="W16" s="79" t="str">
        <f t="shared" si="19"/>
        <v>Enter vessel info</v>
      </c>
      <c r="X16" s="79" t="str">
        <f t="shared" si="20"/>
        <v>Enter vessel info</v>
      </c>
      <c r="Y16" s="78" t="s">
        <v>115</v>
      </c>
      <c r="Z16" s="79" t="s">
        <v>115</v>
      </c>
      <c r="AA16" s="82" t="s">
        <v>115</v>
      </c>
      <c r="AB16" s="76" t="str">
        <f>IF(OR($D16=" ",$E16=" ",$F16=" "),"Enter vessel info",IF(T($H16)&lt;&gt;"","Enter Activity",IF(OR($M16=0,$N16=0),"Enter Run Time",IF((VLOOKUP($F16,'VESSEL FACTORS'!$A$3:$O$5,AB$5,FALSE))="N/A","--",IF($G16=" ",IF(ISERROR(SEARCH("Aux",$E16,1)),($H16*VLOOKUP($F16,'VESSEL FACTORS'!$A$2:$O$5,AB$5,FALSE)*0.0000011023*$M16*$N16*0.82),($H16*VLOOKUP($F16,'VESSEL FACTORS'!$A$2:$O$5,AB$5,FALSE)*0.0000011023*$M16*$N16*1)),IF($G16&lt;21,($H16*VLOOKUP($F16,'VESSEL FACTORS'!$A$2:$O$5,AB$5,FALSE)*0.0000011023*$M16*$N16*VLOOKUP($G16,'VESSEL FACTORS'!$A$16:$L$36,AB$5,FALSE)),($H16*VLOOKUP($F16,'VESSEL FACTORS'!$A$3:$O$5,AB$5,FALSE)*0.0000011023*$M16*$N16*($G16/100))))))))</f>
        <v>Enter vessel info</v>
      </c>
      <c r="AC16" s="76" t="str">
        <f>IF(OR($D16=" ",$E16=" ",$F16=" "),"Enter vessel info",IF(T($H16)&lt;&gt;"","Enter Activity",IF(OR($M16=0,$N16=0),"Enter Run Time",IF((VLOOKUP($F16,'VESSEL FACTORS'!$A$3:$O$5,AC$5,FALSE))="N/A","--",IF($G16=" ",IF(ISERROR(SEARCH("Aux",$E16,1)),($H16*VLOOKUP($F16,'VESSEL FACTORS'!$A$2:$O$5,AC$5,FALSE)*0.0000011023*$M16*$N16*0.82),($H16*VLOOKUP($F16,'VESSEL FACTORS'!$A$2:$O$5,AC$5,FALSE)*0.0000011023*$M16*$N16*1)),IF($G16&lt;21,($H16*VLOOKUP($F16,'VESSEL FACTORS'!$A$2:$O$5,AC$5,FALSE)*0.0000011023*$M16*$N16*VLOOKUP($G16,'VESSEL FACTORS'!$A$16:$L$36,AC$5,FALSE)),($H16*VLOOKUP($F16,'VESSEL FACTORS'!$A$3:$O$5,AC$5,FALSE)*0.0000011023*$M16*$N16*($G16/100))))))))</f>
        <v>Enter vessel info</v>
      </c>
      <c r="AD16" s="76" t="str">
        <f>IF(OR($D16=" ",$E16=" ",$F16=" "),"Enter vessel info",IF(T($H16)&lt;&gt;"","Enter Activity",IF(OR($M16=0,$N16=0),"Enter Run Time",IF((VLOOKUP($F16,'VESSEL FACTORS'!$A$3:$O$5,AD$5,FALSE))="N/A","--",IF($G16=" ",IF(ISERROR(SEARCH("Aux",$E16,1)),($H16*VLOOKUP($F16,'VESSEL FACTORS'!$A$2:$O$5,AD$5,FALSE)*0.0000011023*$M16*$N16*0.82),($H16*VLOOKUP($F16,'VESSEL FACTORS'!$A$2:$O$5,AD$5,FALSE)*0.0000011023*$M16*$N16*1)),IF($G16&lt;21,($H16*VLOOKUP($F16,'VESSEL FACTORS'!$A$2:$O$5,AD$5,FALSE)*0.0000011023*$M16*$N16*VLOOKUP($G16,'VESSEL FACTORS'!$A$16:$L$36,AD$5,FALSE)),($H16*VLOOKUP($F16,'VESSEL FACTORS'!$A$3:$O$5,AD$5,FALSE)*0.0000011023*$M16*$N16*($G16/100))))))))</f>
        <v>Enter vessel info</v>
      </c>
      <c r="AE16" s="76" t="str">
        <f>IF(OR($D16=" ",$E16=" ",$F16=" "),"Enter vessel info",IF(T($H16)&lt;&gt;"","Enter Activity",IF(OR($M16=0,$N16=0),"Enter Run Time",IF((VLOOKUP($F16,'VESSEL FACTORS'!$A$3:$O$5,AE$5,FALSE))="N/A","--",IF($G16=" ",IF(ISERROR(SEARCH("Aux",$E16,1)),($H16*VLOOKUP($F16,'VESSEL FACTORS'!$A$2:$O$5,AE$5,FALSE)*0.0000011023*$M16*$N16*0.82),($H16*VLOOKUP($F16,'VESSEL FACTORS'!$A$2:$O$5,AE$5,FALSE)*0.0000011023*$M16*$N16*1)),IF($G16&lt;21,($H16*VLOOKUP($F16,'VESSEL FACTORS'!$A$2:$O$5,AE$5,FALSE)*0.0000011023*$M16*$N16*VLOOKUP($G16,'VESSEL FACTORS'!$A$16:$L$36,AE$5,FALSE)),($H16*VLOOKUP($F16,'VESSEL FACTORS'!$A$3:$O$5,AE$5,FALSE)*0.0000011023*$M16*$N16*($G16/100))))))))</f>
        <v>Enter vessel info</v>
      </c>
      <c r="AF16" s="76" t="str">
        <f>IF(OR($D16=" ",$E16=" ",$F16=" "),"Enter vessel info",IF(T($H16)&lt;&gt;"","Enter Activity",IF(OR($M16=0,$N16=0),"Enter Run Time",IF((VLOOKUP($F16,'VESSEL FACTORS'!$A$3:$O$5,AF$5,FALSE))="N/A","--",IF($G16=" ",IF(ISERROR(SEARCH("Aux",$E16,1)),($H16*VLOOKUP($F16,'VESSEL FACTORS'!$A$2:$O$5,AF$5,FALSE)*0.0000011023*$M16*$N16*0.82),($H16*VLOOKUP($F16,'VESSEL FACTORS'!$A$2:$O$5,AF$5,FALSE)*0.0000011023*$M16*$N16*1)),IF($G16&lt;21,($H16*VLOOKUP($F16,'VESSEL FACTORS'!$A$2:$O$5,AF$5,FALSE)*0.0000011023*$M16*$N16*VLOOKUP($G16,'VESSEL FACTORS'!$A$16:$L$36,AF$5,FALSE)),($H16*VLOOKUP($F16,'VESSEL FACTORS'!$A$3:$O$5,AF$5,FALSE)*0.0000011023*$M16*$N16*($G16/100))))))))</f>
        <v>Enter vessel info</v>
      </c>
      <c r="AG16" s="76" t="str">
        <f>IF(OR($D16=" ",$E16=" ",$F16=" "),"Enter vessel info",IF(T($H16)&lt;&gt;"","Enter Activity",IF(OR($M16=0,$N16=0),"Enter Run Time",IF((VLOOKUP($F16,'VESSEL FACTORS'!$A$3:$O$5,AG$5,FALSE))="N/A","--",IF($G16=" ",IF(ISERROR(SEARCH("Aux",$E16,1)),($H16*VLOOKUP($F16,'VESSEL FACTORS'!$A$2:$O$5,AG$5,FALSE)*0.0000011023*$M16*$N16*0.82),($H16*VLOOKUP($F16,'VESSEL FACTORS'!$A$2:$O$5,AG$5,FALSE)*0.0000011023*$M16*$N16*1)),IF($G16&lt;21,($H16*VLOOKUP($F16,'VESSEL FACTORS'!$A$2:$O$5,AG$5,FALSE)*0.0000011023*$M16*$N16*VLOOKUP($G16,'VESSEL FACTORS'!$A$16:$L$36,AG$5,FALSE)),($H16*VLOOKUP($F16,'VESSEL FACTORS'!$A$3:$O$5,AG$5,FALSE)*0.0000011023*$M16*$N16*($G16/100))))))))</f>
        <v>Enter vessel info</v>
      </c>
      <c r="AH16" s="76" t="str">
        <f>IF(OR($D16=" ",$E16=" ",$F16=" "),"Enter vessel info",IF(T($H16)&lt;&gt;"","Enter Activity",IF(OR($M16=0,$N16=0),"Enter Run Time",IF((VLOOKUP($F16,'VESSEL FACTORS'!$A$3:$O$5,AH$5,FALSE))="N/A","--",IF($G16=" ",IF(ISERROR(SEARCH("Aux",$E16,1)),($H16*VLOOKUP($F16,'VESSEL FACTORS'!$A$2:$O$5,AH$5,FALSE)*0.0000011023*$M16*$N16*0.82),($H16*VLOOKUP($F16,'VESSEL FACTORS'!$A$2:$O$5,AH$5,FALSE)*0.0000011023*$M16*$N16*1)),IF($G16&lt;21,($H16*VLOOKUP($F16,'VESSEL FACTORS'!$A$2:$O$5,AH$5,FALSE)*0.0000011023*$M16*$N16*VLOOKUP($G16,'VESSEL FACTORS'!$A$16:$L$36,AH$5,FALSE)),($H16*VLOOKUP($F16,'VESSEL FACTORS'!$A$3:$O$5,AH$5,FALSE)*0.0000011023*$M16*$N16*($G16/100))))))))</f>
        <v>Enter vessel info</v>
      </c>
      <c r="AI16" s="76" t="str">
        <f>IF(OR($D16=" ",$E16=" ",$F16=" "),"Enter vessel info",IF(T($H16)&lt;&gt;"","Enter Activity",IF(OR($M16=0,$N16=0),"Enter Run Time",IF((VLOOKUP($F16,'VESSEL FACTORS'!$A$3:$O$5,AI$5,FALSE))="N/A","--",IF($G16=" ",IF(ISERROR(SEARCH("Aux",$E16,1)),($H16*VLOOKUP($F16,'VESSEL FACTORS'!$A$2:$O$5,AI$5,FALSE)*0.0000011023*$M16*$N16*0.82),($H16*VLOOKUP($F16,'VESSEL FACTORS'!$A$2:$O$5,AI$5,FALSE)*0.0000011023*$M16*$N16*1)),IF($G16&lt;21,($H16*VLOOKUP($F16,'VESSEL FACTORS'!$A$2:$O$5,AI$5,FALSE)*0.0000011023*$M16*$N16*VLOOKUP($G16,'VESSEL FACTORS'!$A$16:$L$36,AI$5,FALSE)),($H16*VLOOKUP($F16,'VESSEL FACTORS'!$A$3:$O$5,AI$5,FALSE)*0.0000011023*$M16*$N16*($G16/100))))))))</f>
        <v>Enter vessel info</v>
      </c>
      <c r="AJ16" s="76" t="str">
        <f>IF(OR($D16=" ",$E16=" ",$F16=" "),"Enter vessel info",IF(T($H16)&lt;&gt;"","Enter Activity",IF(OR($M16=0,$N16=0),"Enter Run Time",IF((VLOOKUP($F16,'VESSEL FACTORS'!$A$3:$O$5,AJ$5,FALSE))="N/A","--",IF($G16=" ",IF(ISERROR(SEARCH("Aux",$E16,1)),($H16*VLOOKUP($F16,'VESSEL FACTORS'!$A$2:$O$5,AJ$5,FALSE)*0.0000011023*$M16*$N16*0.82),($H16*VLOOKUP($F16,'VESSEL FACTORS'!$A$2:$O$5,AJ$5,FALSE)*0.0000011023*$M16*$N16*1)),IF($G16&lt;21,($H16*VLOOKUP($F16,'VESSEL FACTORS'!$A$2:$O$5,AJ$5,FALSE)*0.0000011023*$M16*$N16*VLOOKUP($G16,'VESSEL FACTORS'!$A$16:$L$36,AJ$5,FALSE)),($H16*VLOOKUP($F16,'VESSEL FACTORS'!$A$3:$O$5,AJ$5,FALSE)*0.0000011023*$M16*$N16*($G16/100))))))))</f>
        <v>Enter vessel info</v>
      </c>
      <c r="AK16" s="76" t="str">
        <f>IF(OR($D16=" ",$E16=" ",$F16=" "),"Enter vessel info",IF(T($H16)&lt;&gt;"","Enter Activity",IF(OR($M16=0,$N16=0),"Enter Run Time",IF((VLOOKUP($F16,'VESSEL FACTORS'!$A$3:$O$5,AK$5,FALSE))="N/A","--",IF($G16=" ",IF(ISERROR(SEARCH("Aux",$E16,1)),($H16*VLOOKUP($F16,'VESSEL FACTORS'!$A$2:$O$5,AK$5,FALSE)*0.0000011023*$M16*$N16*0.82),($H16*VLOOKUP($F16,'VESSEL FACTORS'!$A$2:$O$5,AK$5,FALSE)*0.0000011023*$M16*$N16*1)),IF($G16&lt;21,($H16*VLOOKUP($F16,'VESSEL FACTORS'!$A$2:$O$5,AK$5,FALSE)*0.0000011023*$M16*$N16*VLOOKUP($G16,'VESSEL FACTORS'!$A$16:$L$36,AK$5,FALSE)),($H16*VLOOKUP($F16,'VESSEL FACTORS'!$A$3:$O$5,AK$5,FALSE)*0.0000011023*$M16*$N16*($G16/100))))))))</f>
        <v>Enter vessel info</v>
      </c>
      <c r="AL16" s="67" t="str">
        <f>IF(OR($D16=" ",$E16=" ",$F16=" "),"Enter vessel info",IF(T($H16)&lt;&gt;"","Enter Activity",IF(OR($M16=0,$N16=0),"Enter Run Time",IF((VLOOKUP($F16,'VESSEL FACTORS'!$A$3:$O$5,AL$5,FALSE))="N/A","--",IF($G16=" ",IF(ISERROR(SEARCH("Aux",$E16,1)),($H16*VLOOKUP($F16,'VESSEL FACTORS'!$A$2:$O$5,AL$5,FALSE)*0.0000011023*$M16*$N16*0.82),($H16*VLOOKUP($F16,'VESSEL FACTORS'!$A$2:$O$5,AL$5,FALSE)*0.0000011023*$M16*$N16*1)),IF($G16&lt;21,($H16*VLOOKUP($F16,'VESSEL FACTORS'!$A$2:$O$5,AL$5,FALSE)*0.0000011023*$M16*$N16*VLOOKUP($G16,'VESSEL FACTORS'!$A$16:$L$36,AL$5,FALSE)),($H16*VLOOKUP($F16,'VESSEL FACTORS'!$A$3:$O$5,AL$5,FALSE)*0.0000011023*$M16*$N16*($G16/100))))))))</f>
        <v>Enter vessel info</v>
      </c>
      <c r="AM16" s="74"/>
      <c r="AO16" s="74">
        <f>MONTH(EMISSIONS_1!P16)-MONTH(EMISSIONS_1!O16)+1</f>
        <v>1</v>
      </c>
      <c r="AP16" s="335">
        <f t="shared" si="12"/>
        <v>0</v>
      </c>
      <c r="AQ16" s="336">
        <f t="shared" si="0"/>
        <v>0</v>
      </c>
      <c r="AR16" s="336">
        <f t="shared" si="0"/>
        <v>0</v>
      </c>
      <c r="AS16" s="336">
        <f t="shared" si="0"/>
        <v>0</v>
      </c>
      <c r="AT16" s="336">
        <f t="shared" si="0"/>
        <v>0</v>
      </c>
      <c r="AU16" s="336">
        <f t="shared" si="0"/>
        <v>0</v>
      </c>
      <c r="AV16" s="336">
        <f t="shared" si="0"/>
        <v>0</v>
      </c>
      <c r="AW16" s="336">
        <f t="shared" si="0"/>
        <v>0</v>
      </c>
      <c r="AX16" s="336">
        <f t="shared" si="0"/>
        <v>0</v>
      </c>
      <c r="AY16" s="336">
        <f t="shared" si="0"/>
        <v>0</v>
      </c>
      <c r="AZ16" s="336">
        <f t="shared" si="0"/>
        <v>0</v>
      </c>
      <c r="BA16" s="337">
        <f t="shared" si="0"/>
        <v>0</v>
      </c>
      <c r="BB16" s="335">
        <f t="shared" si="1"/>
        <v>0</v>
      </c>
      <c r="BC16" s="336">
        <f t="shared" si="1"/>
        <v>0</v>
      </c>
      <c r="BD16" s="336">
        <f t="shared" si="1"/>
        <v>0</v>
      </c>
      <c r="BE16" s="336">
        <f t="shared" si="1"/>
        <v>0</v>
      </c>
      <c r="BF16" s="336">
        <f t="shared" si="1"/>
        <v>0</v>
      </c>
      <c r="BG16" s="336">
        <f t="shared" si="1"/>
        <v>0</v>
      </c>
      <c r="BH16" s="336">
        <f t="shared" si="1"/>
        <v>0</v>
      </c>
      <c r="BI16" s="336">
        <f t="shared" si="1"/>
        <v>0</v>
      </c>
      <c r="BJ16" s="336">
        <f t="shared" si="1"/>
        <v>0</v>
      </c>
      <c r="BK16" s="336">
        <f t="shared" si="1"/>
        <v>0</v>
      </c>
      <c r="BL16" s="336">
        <f t="shared" si="1"/>
        <v>0</v>
      </c>
      <c r="BM16" s="337">
        <f t="shared" si="1"/>
        <v>0</v>
      </c>
      <c r="BN16" s="335">
        <f t="shared" si="2"/>
        <v>0</v>
      </c>
      <c r="BO16" s="336">
        <f t="shared" si="2"/>
        <v>0</v>
      </c>
      <c r="BP16" s="336">
        <f t="shared" si="2"/>
        <v>0</v>
      </c>
      <c r="BQ16" s="336">
        <f t="shared" si="2"/>
        <v>0</v>
      </c>
      <c r="BR16" s="336">
        <f t="shared" si="2"/>
        <v>0</v>
      </c>
      <c r="BS16" s="336">
        <f t="shared" si="2"/>
        <v>0</v>
      </c>
      <c r="BT16" s="336">
        <f t="shared" si="2"/>
        <v>0</v>
      </c>
      <c r="BU16" s="336">
        <f t="shared" si="2"/>
        <v>0</v>
      </c>
      <c r="BV16" s="336">
        <f t="shared" si="2"/>
        <v>0</v>
      </c>
      <c r="BW16" s="336">
        <f t="shared" si="2"/>
        <v>0</v>
      </c>
      <c r="BX16" s="336">
        <f t="shared" si="2"/>
        <v>0</v>
      </c>
      <c r="BY16" s="337">
        <f t="shared" si="2"/>
        <v>0</v>
      </c>
      <c r="BZ16" s="335">
        <f t="shared" si="3"/>
        <v>0</v>
      </c>
      <c r="CA16" s="336">
        <f t="shared" si="3"/>
        <v>0</v>
      </c>
      <c r="CB16" s="336">
        <f t="shared" si="3"/>
        <v>0</v>
      </c>
      <c r="CC16" s="336">
        <f t="shared" si="3"/>
        <v>0</v>
      </c>
      <c r="CD16" s="336">
        <f t="shared" si="3"/>
        <v>0</v>
      </c>
      <c r="CE16" s="336">
        <f t="shared" si="3"/>
        <v>0</v>
      </c>
      <c r="CF16" s="336">
        <f t="shared" si="3"/>
        <v>0</v>
      </c>
      <c r="CG16" s="336">
        <f t="shared" si="3"/>
        <v>0</v>
      </c>
      <c r="CH16" s="336">
        <f t="shared" si="3"/>
        <v>0</v>
      </c>
      <c r="CI16" s="336">
        <f t="shared" si="3"/>
        <v>0</v>
      </c>
      <c r="CJ16" s="336">
        <f t="shared" si="3"/>
        <v>0</v>
      </c>
      <c r="CK16" s="337">
        <f t="shared" si="3"/>
        <v>0</v>
      </c>
      <c r="CL16" s="335">
        <f t="shared" si="4"/>
        <v>0</v>
      </c>
      <c r="CM16" s="336">
        <f t="shared" si="4"/>
        <v>0</v>
      </c>
      <c r="CN16" s="336">
        <f t="shared" si="4"/>
        <v>0</v>
      </c>
      <c r="CO16" s="336">
        <f t="shared" si="4"/>
        <v>0</v>
      </c>
      <c r="CP16" s="336">
        <f t="shared" si="4"/>
        <v>0</v>
      </c>
      <c r="CQ16" s="336">
        <f t="shared" si="4"/>
        <v>0</v>
      </c>
      <c r="CR16" s="336">
        <f t="shared" si="4"/>
        <v>0</v>
      </c>
      <c r="CS16" s="336">
        <f t="shared" si="4"/>
        <v>0</v>
      </c>
      <c r="CT16" s="336">
        <f t="shared" si="4"/>
        <v>0</v>
      </c>
      <c r="CU16" s="336">
        <f t="shared" si="4"/>
        <v>0</v>
      </c>
      <c r="CV16" s="336">
        <f t="shared" si="4"/>
        <v>0</v>
      </c>
      <c r="CW16" s="337">
        <f t="shared" si="4"/>
        <v>0</v>
      </c>
      <c r="CX16" s="335">
        <f t="shared" si="5"/>
        <v>0</v>
      </c>
      <c r="CY16" s="336">
        <f t="shared" si="5"/>
        <v>0</v>
      </c>
      <c r="CZ16" s="336">
        <f t="shared" si="5"/>
        <v>0</v>
      </c>
      <c r="DA16" s="336">
        <f t="shared" si="5"/>
        <v>0</v>
      </c>
      <c r="DB16" s="336">
        <f t="shared" si="5"/>
        <v>0</v>
      </c>
      <c r="DC16" s="336">
        <f t="shared" si="5"/>
        <v>0</v>
      </c>
      <c r="DD16" s="336">
        <f t="shared" si="5"/>
        <v>0</v>
      </c>
      <c r="DE16" s="336">
        <f t="shared" si="5"/>
        <v>0</v>
      </c>
      <c r="DF16" s="336">
        <f t="shared" si="5"/>
        <v>0</v>
      </c>
      <c r="DG16" s="336">
        <f t="shared" si="5"/>
        <v>0</v>
      </c>
      <c r="DH16" s="336">
        <f t="shared" si="5"/>
        <v>0</v>
      </c>
      <c r="DI16" s="337">
        <f t="shared" si="5"/>
        <v>0</v>
      </c>
      <c r="DJ16" s="335">
        <f t="shared" si="6"/>
        <v>0</v>
      </c>
      <c r="DK16" s="336">
        <f t="shared" si="6"/>
        <v>0</v>
      </c>
      <c r="DL16" s="336">
        <f t="shared" si="6"/>
        <v>0</v>
      </c>
      <c r="DM16" s="336">
        <f t="shared" si="6"/>
        <v>0</v>
      </c>
      <c r="DN16" s="336">
        <f t="shared" si="6"/>
        <v>0</v>
      </c>
      <c r="DO16" s="336">
        <f t="shared" si="6"/>
        <v>0</v>
      </c>
      <c r="DP16" s="336">
        <f t="shared" si="6"/>
        <v>0</v>
      </c>
      <c r="DQ16" s="336">
        <f t="shared" si="6"/>
        <v>0</v>
      </c>
      <c r="DR16" s="336">
        <f t="shared" si="6"/>
        <v>0</v>
      </c>
      <c r="DS16" s="336">
        <f t="shared" si="6"/>
        <v>0</v>
      </c>
      <c r="DT16" s="336">
        <f t="shared" si="6"/>
        <v>0</v>
      </c>
      <c r="DU16" s="337">
        <f t="shared" si="6"/>
        <v>0</v>
      </c>
      <c r="DV16" s="335">
        <f t="shared" si="7"/>
        <v>0</v>
      </c>
      <c r="DW16" s="336">
        <f t="shared" si="7"/>
        <v>0</v>
      </c>
      <c r="DX16" s="336">
        <f t="shared" si="7"/>
        <v>0</v>
      </c>
      <c r="DY16" s="336">
        <f t="shared" si="7"/>
        <v>0</v>
      </c>
      <c r="DZ16" s="336">
        <f t="shared" si="7"/>
        <v>0</v>
      </c>
      <c r="EA16" s="336">
        <f t="shared" si="7"/>
        <v>0</v>
      </c>
      <c r="EB16" s="336">
        <f t="shared" si="7"/>
        <v>0</v>
      </c>
      <c r="EC16" s="336">
        <f t="shared" si="7"/>
        <v>0</v>
      </c>
      <c r="ED16" s="336">
        <f t="shared" si="7"/>
        <v>0</v>
      </c>
      <c r="EE16" s="336">
        <f t="shared" si="7"/>
        <v>0</v>
      </c>
      <c r="EF16" s="336">
        <f t="shared" si="7"/>
        <v>0</v>
      </c>
      <c r="EG16" s="337">
        <f t="shared" si="7"/>
        <v>0</v>
      </c>
      <c r="EH16" s="335">
        <f t="shared" si="8"/>
        <v>0</v>
      </c>
      <c r="EI16" s="336">
        <f t="shared" si="8"/>
        <v>0</v>
      </c>
      <c r="EJ16" s="336">
        <f t="shared" si="8"/>
        <v>0</v>
      </c>
      <c r="EK16" s="336">
        <f t="shared" si="8"/>
        <v>0</v>
      </c>
      <c r="EL16" s="336">
        <f t="shared" si="8"/>
        <v>0</v>
      </c>
      <c r="EM16" s="336">
        <f t="shared" si="8"/>
        <v>0</v>
      </c>
      <c r="EN16" s="336">
        <f t="shared" si="8"/>
        <v>0</v>
      </c>
      <c r="EO16" s="336">
        <f t="shared" si="8"/>
        <v>0</v>
      </c>
      <c r="EP16" s="336">
        <f t="shared" si="8"/>
        <v>0</v>
      </c>
      <c r="EQ16" s="336">
        <f t="shared" si="8"/>
        <v>0</v>
      </c>
      <c r="ER16" s="336">
        <f t="shared" si="8"/>
        <v>0</v>
      </c>
      <c r="ES16" s="337">
        <f t="shared" si="8"/>
        <v>0</v>
      </c>
      <c r="ET16" s="335">
        <f t="shared" si="9"/>
        <v>0</v>
      </c>
      <c r="EU16" s="336">
        <f t="shared" si="9"/>
        <v>0</v>
      </c>
      <c r="EV16" s="336">
        <f t="shared" si="9"/>
        <v>0</v>
      </c>
      <c r="EW16" s="336">
        <f t="shared" si="9"/>
        <v>0</v>
      </c>
      <c r="EX16" s="336">
        <f t="shared" si="9"/>
        <v>0</v>
      </c>
      <c r="EY16" s="336">
        <f t="shared" si="9"/>
        <v>0</v>
      </c>
      <c r="EZ16" s="336">
        <f t="shared" si="9"/>
        <v>0</v>
      </c>
      <c r="FA16" s="336">
        <f t="shared" si="9"/>
        <v>0</v>
      </c>
      <c r="FB16" s="336">
        <f t="shared" si="9"/>
        <v>0</v>
      </c>
      <c r="FC16" s="336">
        <f t="shared" si="9"/>
        <v>0</v>
      </c>
      <c r="FD16" s="336">
        <f t="shared" si="9"/>
        <v>0</v>
      </c>
      <c r="FE16" s="337">
        <f t="shared" si="9"/>
        <v>0</v>
      </c>
      <c r="FF16" s="335">
        <f t="shared" si="10"/>
        <v>0</v>
      </c>
      <c r="FG16" s="336">
        <f t="shared" si="10"/>
        <v>0</v>
      </c>
      <c r="FH16" s="336">
        <f t="shared" si="10"/>
        <v>0</v>
      </c>
      <c r="FI16" s="336">
        <f t="shared" si="10"/>
        <v>0</v>
      </c>
      <c r="FJ16" s="336">
        <f t="shared" si="10"/>
        <v>0</v>
      </c>
      <c r="FK16" s="336">
        <f t="shared" si="10"/>
        <v>0</v>
      </c>
      <c r="FL16" s="336">
        <f t="shared" si="10"/>
        <v>0</v>
      </c>
      <c r="FM16" s="336">
        <f t="shared" si="10"/>
        <v>0</v>
      </c>
      <c r="FN16" s="336">
        <f t="shared" si="10"/>
        <v>0</v>
      </c>
      <c r="FO16" s="336">
        <f t="shared" si="10"/>
        <v>0</v>
      </c>
      <c r="FP16" s="336">
        <f t="shared" si="10"/>
        <v>0</v>
      </c>
      <c r="FQ16" s="337">
        <f t="shared" si="10"/>
        <v>0</v>
      </c>
    </row>
    <row r="17" spans="1:173" x14ac:dyDescent="0.2">
      <c r="A17" s="74" t="str">
        <f t="shared" si="21"/>
        <v xml:space="preserve"> - </v>
      </c>
      <c r="B17" s="112"/>
      <c r="C17" s="171" t="s">
        <v>306</v>
      </c>
      <c r="D17" s="366" t="str">
        <f>IF(ISBLANK(EMISSIONS_5!D17), " ", EMISSIONS_5!D17)</f>
        <v xml:space="preserve"> </v>
      </c>
      <c r="E17" s="366" t="str">
        <f>IF(ISBLANK(EMISSIONS_5!E17), " ", EMISSIONS_5!E17)</f>
        <v xml:space="preserve"> </v>
      </c>
      <c r="F17" s="366" t="str">
        <f>IF(ISBLANK(EMISSIONS_5!F17), " ", EMISSIONS_5!F17)</f>
        <v xml:space="preserve"> </v>
      </c>
      <c r="G17" s="367"/>
      <c r="H17" s="368"/>
      <c r="I17" s="33" t="s">
        <v>299</v>
      </c>
      <c r="J17" s="367"/>
      <c r="K17" s="33">
        <f t="shared" si="22"/>
        <v>1</v>
      </c>
      <c r="L17" s="33">
        <f t="shared" si="23"/>
        <v>0</v>
      </c>
      <c r="M17" s="367">
        <v>0</v>
      </c>
      <c r="N17" s="373">
        <v>0</v>
      </c>
      <c r="O17" s="299"/>
      <c r="P17" s="300"/>
      <c r="Q17" s="73" t="str">
        <f t="shared" si="13"/>
        <v>Enter vessel info</v>
      </c>
      <c r="R17" s="79" t="str">
        <f t="shared" si="14"/>
        <v>Enter vessel info</v>
      </c>
      <c r="S17" s="79" t="str">
        <f t="shared" si="15"/>
        <v>Enter vessel info</v>
      </c>
      <c r="T17" s="79" t="str">
        <f t="shared" si="16"/>
        <v>Enter vessel info</v>
      </c>
      <c r="U17" s="79" t="str">
        <f t="shared" si="17"/>
        <v>Enter vessel info</v>
      </c>
      <c r="V17" s="79" t="str">
        <f t="shared" si="18"/>
        <v>Enter vessel info</v>
      </c>
      <c r="W17" s="79" t="str">
        <f t="shared" si="19"/>
        <v>Enter vessel info</v>
      </c>
      <c r="X17" s="79" t="str">
        <f t="shared" si="20"/>
        <v>Enter vessel info</v>
      </c>
      <c r="Y17" s="78" t="s">
        <v>115</v>
      </c>
      <c r="Z17" s="79" t="s">
        <v>115</v>
      </c>
      <c r="AA17" s="82" t="s">
        <v>115</v>
      </c>
      <c r="AB17" s="76" t="str">
        <f>IF(OR($D17=" ",$E17=" ",$F17=" "),"Enter vessel info",IF(T($H17)&lt;&gt;"","Enter Activity",IF(OR($M17=0,$N17=0),"Enter Run Time",IF((VLOOKUP($F17,'VESSEL FACTORS'!$A$3:$O$5,AB$5,FALSE))="N/A","--",IF($G17=" ",IF(ISERROR(SEARCH("Aux",$E17,1)),($H17*VLOOKUP($F17,'VESSEL FACTORS'!$A$2:$O$5,AB$5,FALSE)*0.0000011023*$M17*$N17*0.82),($H17*VLOOKUP($F17,'VESSEL FACTORS'!$A$2:$O$5,AB$5,FALSE)*0.0000011023*$M17*$N17*1)),IF($G17&lt;21,($H17*VLOOKUP($F17,'VESSEL FACTORS'!$A$2:$O$5,AB$5,FALSE)*0.0000011023*$M17*$N17*VLOOKUP($G17,'VESSEL FACTORS'!$A$16:$L$36,AB$5,FALSE)),($H17*VLOOKUP($F17,'VESSEL FACTORS'!$A$3:$O$5,AB$5,FALSE)*0.0000011023*$M17*$N17*($G17/100))))))))</f>
        <v>Enter vessel info</v>
      </c>
      <c r="AC17" s="76" t="str">
        <f>IF(OR($D17=" ",$E17=" ",$F17=" "),"Enter vessel info",IF(T($H17)&lt;&gt;"","Enter Activity",IF(OR($M17=0,$N17=0),"Enter Run Time",IF((VLOOKUP($F17,'VESSEL FACTORS'!$A$3:$O$5,AC$5,FALSE))="N/A","--",IF($G17=" ",IF(ISERROR(SEARCH("Aux",$E17,1)),($H17*VLOOKUP($F17,'VESSEL FACTORS'!$A$2:$O$5,AC$5,FALSE)*0.0000011023*$M17*$N17*0.82),($H17*VLOOKUP($F17,'VESSEL FACTORS'!$A$2:$O$5,AC$5,FALSE)*0.0000011023*$M17*$N17*1)),IF($G17&lt;21,($H17*VLOOKUP($F17,'VESSEL FACTORS'!$A$2:$O$5,AC$5,FALSE)*0.0000011023*$M17*$N17*VLOOKUP($G17,'VESSEL FACTORS'!$A$16:$L$36,AC$5,FALSE)),($H17*VLOOKUP($F17,'VESSEL FACTORS'!$A$3:$O$5,AC$5,FALSE)*0.0000011023*$M17*$N17*($G17/100))))))))</f>
        <v>Enter vessel info</v>
      </c>
      <c r="AD17" s="76" t="str">
        <f>IF(OR($D17=" ",$E17=" ",$F17=" "),"Enter vessel info",IF(T($H17)&lt;&gt;"","Enter Activity",IF(OR($M17=0,$N17=0),"Enter Run Time",IF((VLOOKUP($F17,'VESSEL FACTORS'!$A$3:$O$5,AD$5,FALSE))="N/A","--",IF($G17=" ",IF(ISERROR(SEARCH("Aux",$E17,1)),($H17*VLOOKUP($F17,'VESSEL FACTORS'!$A$2:$O$5,AD$5,FALSE)*0.0000011023*$M17*$N17*0.82),($H17*VLOOKUP($F17,'VESSEL FACTORS'!$A$2:$O$5,AD$5,FALSE)*0.0000011023*$M17*$N17*1)),IF($G17&lt;21,($H17*VLOOKUP($F17,'VESSEL FACTORS'!$A$2:$O$5,AD$5,FALSE)*0.0000011023*$M17*$N17*VLOOKUP($G17,'VESSEL FACTORS'!$A$16:$L$36,AD$5,FALSE)),($H17*VLOOKUP($F17,'VESSEL FACTORS'!$A$3:$O$5,AD$5,FALSE)*0.0000011023*$M17*$N17*($G17/100))))))))</f>
        <v>Enter vessel info</v>
      </c>
      <c r="AE17" s="76" t="str">
        <f>IF(OR($D17=" ",$E17=" ",$F17=" "),"Enter vessel info",IF(T($H17)&lt;&gt;"","Enter Activity",IF(OR($M17=0,$N17=0),"Enter Run Time",IF((VLOOKUP($F17,'VESSEL FACTORS'!$A$3:$O$5,AE$5,FALSE))="N/A","--",IF($G17=" ",IF(ISERROR(SEARCH("Aux",$E17,1)),($H17*VLOOKUP($F17,'VESSEL FACTORS'!$A$2:$O$5,AE$5,FALSE)*0.0000011023*$M17*$N17*0.82),($H17*VLOOKUP($F17,'VESSEL FACTORS'!$A$2:$O$5,AE$5,FALSE)*0.0000011023*$M17*$N17*1)),IF($G17&lt;21,($H17*VLOOKUP($F17,'VESSEL FACTORS'!$A$2:$O$5,AE$5,FALSE)*0.0000011023*$M17*$N17*VLOOKUP($G17,'VESSEL FACTORS'!$A$16:$L$36,AE$5,FALSE)),($H17*VLOOKUP($F17,'VESSEL FACTORS'!$A$3:$O$5,AE$5,FALSE)*0.0000011023*$M17*$N17*($G17/100))))))))</f>
        <v>Enter vessel info</v>
      </c>
      <c r="AF17" s="76" t="str">
        <f>IF(OR($D17=" ",$E17=" ",$F17=" "),"Enter vessel info",IF(T($H17)&lt;&gt;"","Enter Activity",IF(OR($M17=0,$N17=0),"Enter Run Time",IF((VLOOKUP($F17,'VESSEL FACTORS'!$A$3:$O$5,AF$5,FALSE))="N/A","--",IF($G17=" ",IF(ISERROR(SEARCH("Aux",$E17,1)),($H17*VLOOKUP($F17,'VESSEL FACTORS'!$A$2:$O$5,AF$5,FALSE)*0.0000011023*$M17*$N17*0.82),($H17*VLOOKUP($F17,'VESSEL FACTORS'!$A$2:$O$5,AF$5,FALSE)*0.0000011023*$M17*$N17*1)),IF($G17&lt;21,($H17*VLOOKUP($F17,'VESSEL FACTORS'!$A$2:$O$5,AF$5,FALSE)*0.0000011023*$M17*$N17*VLOOKUP($G17,'VESSEL FACTORS'!$A$16:$L$36,AF$5,FALSE)),($H17*VLOOKUP($F17,'VESSEL FACTORS'!$A$3:$O$5,AF$5,FALSE)*0.0000011023*$M17*$N17*($G17/100))))))))</f>
        <v>Enter vessel info</v>
      </c>
      <c r="AG17" s="76" t="str">
        <f>IF(OR($D17=" ",$E17=" ",$F17=" "),"Enter vessel info",IF(T($H17)&lt;&gt;"","Enter Activity",IF(OR($M17=0,$N17=0),"Enter Run Time",IF((VLOOKUP($F17,'VESSEL FACTORS'!$A$3:$O$5,AG$5,FALSE))="N/A","--",IF($G17=" ",IF(ISERROR(SEARCH("Aux",$E17,1)),($H17*VLOOKUP($F17,'VESSEL FACTORS'!$A$2:$O$5,AG$5,FALSE)*0.0000011023*$M17*$N17*0.82),($H17*VLOOKUP($F17,'VESSEL FACTORS'!$A$2:$O$5,AG$5,FALSE)*0.0000011023*$M17*$N17*1)),IF($G17&lt;21,($H17*VLOOKUP($F17,'VESSEL FACTORS'!$A$2:$O$5,AG$5,FALSE)*0.0000011023*$M17*$N17*VLOOKUP($G17,'VESSEL FACTORS'!$A$16:$L$36,AG$5,FALSE)),($H17*VLOOKUP($F17,'VESSEL FACTORS'!$A$3:$O$5,AG$5,FALSE)*0.0000011023*$M17*$N17*($G17/100))))))))</f>
        <v>Enter vessel info</v>
      </c>
      <c r="AH17" s="76" t="str">
        <f>IF(OR($D17=" ",$E17=" ",$F17=" "),"Enter vessel info",IF(T($H17)&lt;&gt;"","Enter Activity",IF(OR($M17=0,$N17=0),"Enter Run Time",IF((VLOOKUP($F17,'VESSEL FACTORS'!$A$3:$O$5,AH$5,FALSE))="N/A","--",IF($G17=" ",IF(ISERROR(SEARCH("Aux",$E17,1)),($H17*VLOOKUP($F17,'VESSEL FACTORS'!$A$2:$O$5,AH$5,FALSE)*0.0000011023*$M17*$N17*0.82),($H17*VLOOKUP($F17,'VESSEL FACTORS'!$A$2:$O$5,AH$5,FALSE)*0.0000011023*$M17*$N17*1)),IF($G17&lt;21,($H17*VLOOKUP($F17,'VESSEL FACTORS'!$A$2:$O$5,AH$5,FALSE)*0.0000011023*$M17*$N17*VLOOKUP($G17,'VESSEL FACTORS'!$A$16:$L$36,AH$5,FALSE)),($H17*VLOOKUP($F17,'VESSEL FACTORS'!$A$3:$O$5,AH$5,FALSE)*0.0000011023*$M17*$N17*($G17/100))))))))</f>
        <v>Enter vessel info</v>
      </c>
      <c r="AI17" s="76" t="str">
        <f>IF(OR($D17=" ",$E17=" ",$F17=" "),"Enter vessel info",IF(T($H17)&lt;&gt;"","Enter Activity",IF(OR($M17=0,$N17=0),"Enter Run Time",IF((VLOOKUP($F17,'VESSEL FACTORS'!$A$3:$O$5,AI$5,FALSE))="N/A","--",IF($G17=" ",IF(ISERROR(SEARCH("Aux",$E17,1)),($H17*VLOOKUP($F17,'VESSEL FACTORS'!$A$2:$O$5,AI$5,FALSE)*0.0000011023*$M17*$N17*0.82),($H17*VLOOKUP($F17,'VESSEL FACTORS'!$A$2:$O$5,AI$5,FALSE)*0.0000011023*$M17*$N17*1)),IF($G17&lt;21,($H17*VLOOKUP($F17,'VESSEL FACTORS'!$A$2:$O$5,AI$5,FALSE)*0.0000011023*$M17*$N17*VLOOKUP($G17,'VESSEL FACTORS'!$A$16:$L$36,AI$5,FALSE)),($H17*VLOOKUP($F17,'VESSEL FACTORS'!$A$3:$O$5,AI$5,FALSE)*0.0000011023*$M17*$N17*($G17/100))))))))</f>
        <v>Enter vessel info</v>
      </c>
      <c r="AJ17" s="76" t="str">
        <f>IF(OR($D17=" ",$E17=" ",$F17=" "),"Enter vessel info",IF(T($H17)&lt;&gt;"","Enter Activity",IF(OR($M17=0,$N17=0),"Enter Run Time",IF((VLOOKUP($F17,'VESSEL FACTORS'!$A$3:$O$5,AJ$5,FALSE))="N/A","--",IF($G17=" ",IF(ISERROR(SEARCH("Aux",$E17,1)),($H17*VLOOKUP($F17,'VESSEL FACTORS'!$A$2:$O$5,AJ$5,FALSE)*0.0000011023*$M17*$N17*0.82),($H17*VLOOKUP($F17,'VESSEL FACTORS'!$A$2:$O$5,AJ$5,FALSE)*0.0000011023*$M17*$N17*1)),IF($G17&lt;21,($H17*VLOOKUP($F17,'VESSEL FACTORS'!$A$2:$O$5,AJ$5,FALSE)*0.0000011023*$M17*$N17*VLOOKUP($G17,'VESSEL FACTORS'!$A$16:$L$36,AJ$5,FALSE)),($H17*VLOOKUP($F17,'VESSEL FACTORS'!$A$3:$O$5,AJ$5,FALSE)*0.0000011023*$M17*$N17*($G17/100))))))))</f>
        <v>Enter vessel info</v>
      </c>
      <c r="AK17" s="76" t="str">
        <f>IF(OR($D17=" ",$E17=" ",$F17=" "),"Enter vessel info",IF(T($H17)&lt;&gt;"","Enter Activity",IF(OR($M17=0,$N17=0),"Enter Run Time",IF((VLOOKUP($F17,'VESSEL FACTORS'!$A$3:$O$5,AK$5,FALSE))="N/A","--",IF($G17=" ",IF(ISERROR(SEARCH("Aux",$E17,1)),($H17*VLOOKUP($F17,'VESSEL FACTORS'!$A$2:$O$5,AK$5,FALSE)*0.0000011023*$M17*$N17*0.82),($H17*VLOOKUP($F17,'VESSEL FACTORS'!$A$2:$O$5,AK$5,FALSE)*0.0000011023*$M17*$N17*1)),IF($G17&lt;21,($H17*VLOOKUP($F17,'VESSEL FACTORS'!$A$2:$O$5,AK$5,FALSE)*0.0000011023*$M17*$N17*VLOOKUP($G17,'VESSEL FACTORS'!$A$16:$L$36,AK$5,FALSE)),($H17*VLOOKUP($F17,'VESSEL FACTORS'!$A$3:$O$5,AK$5,FALSE)*0.0000011023*$M17*$N17*($G17/100))))))))</f>
        <v>Enter vessel info</v>
      </c>
      <c r="AL17" s="67" t="str">
        <f>IF(OR($D17=" ",$E17=" ",$F17=" "),"Enter vessel info",IF(T($H17)&lt;&gt;"","Enter Activity",IF(OR($M17=0,$N17=0),"Enter Run Time",IF((VLOOKUP($F17,'VESSEL FACTORS'!$A$3:$O$5,AL$5,FALSE))="N/A","--",IF($G17=" ",IF(ISERROR(SEARCH("Aux",$E17,1)),($H17*VLOOKUP($F17,'VESSEL FACTORS'!$A$2:$O$5,AL$5,FALSE)*0.0000011023*$M17*$N17*0.82),($H17*VLOOKUP($F17,'VESSEL FACTORS'!$A$2:$O$5,AL$5,FALSE)*0.0000011023*$M17*$N17*1)),IF($G17&lt;21,($H17*VLOOKUP($F17,'VESSEL FACTORS'!$A$2:$O$5,AL$5,FALSE)*0.0000011023*$M17*$N17*VLOOKUP($G17,'VESSEL FACTORS'!$A$16:$L$36,AL$5,FALSE)),($H17*VLOOKUP($F17,'VESSEL FACTORS'!$A$3:$O$5,AL$5,FALSE)*0.0000011023*$M17*$N17*($G17/100))))))))</f>
        <v>Enter vessel info</v>
      </c>
      <c r="AM17" s="74"/>
      <c r="AO17" s="74">
        <f>MONTH(EMISSIONS_1!P17)-MONTH(EMISSIONS_1!O17)+1</f>
        <v>1</v>
      </c>
      <c r="AP17" s="335">
        <f t="shared" si="12"/>
        <v>0</v>
      </c>
      <c r="AQ17" s="336">
        <f t="shared" si="0"/>
        <v>0</v>
      </c>
      <c r="AR17" s="336">
        <f t="shared" si="0"/>
        <v>0</v>
      </c>
      <c r="AS17" s="336">
        <f t="shared" si="0"/>
        <v>0</v>
      </c>
      <c r="AT17" s="336">
        <f t="shared" si="0"/>
        <v>0</v>
      </c>
      <c r="AU17" s="336">
        <f t="shared" si="0"/>
        <v>0</v>
      </c>
      <c r="AV17" s="336">
        <f t="shared" si="0"/>
        <v>0</v>
      </c>
      <c r="AW17" s="336">
        <f t="shared" si="0"/>
        <v>0</v>
      </c>
      <c r="AX17" s="336">
        <f t="shared" si="0"/>
        <v>0</v>
      </c>
      <c r="AY17" s="336">
        <f t="shared" si="0"/>
        <v>0</v>
      </c>
      <c r="AZ17" s="336">
        <f t="shared" si="0"/>
        <v>0</v>
      </c>
      <c r="BA17" s="337">
        <f t="shared" si="0"/>
        <v>0</v>
      </c>
      <c r="BB17" s="335">
        <f t="shared" ref="BB17:BM30" si="24">IF(T($AC17)="",IF((BB$6&gt;=MONTH($O17))*(BB$6&lt;=MONTH($P17)), $AC17/$AO17, 0),0)</f>
        <v>0</v>
      </c>
      <c r="BC17" s="336">
        <f t="shared" si="24"/>
        <v>0</v>
      </c>
      <c r="BD17" s="336">
        <f t="shared" si="24"/>
        <v>0</v>
      </c>
      <c r="BE17" s="336">
        <f t="shared" si="24"/>
        <v>0</v>
      </c>
      <c r="BF17" s="336">
        <f t="shared" si="24"/>
        <v>0</v>
      </c>
      <c r="BG17" s="336">
        <f t="shared" si="24"/>
        <v>0</v>
      </c>
      <c r="BH17" s="336">
        <f t="shared" si="24"/>
        <v>0</v>
      </c>
      <c r="BI17" s="336">
        <f t="shared" si="24"/>
        <v>0</v>
      </c>
      <c r="BJ17" s="336">
        <f t="shared" si="24"/>
        <v>0</v>
      </c>
      <c r="BK17" s="336">
        <f t="shared" si="24"/>
        <v>0</v>
      </c>
      <c r="BL17" s="336">
        <f t="shared" si="24"/>
        <v>0</v>
      </c>
      <c r="BM17" s="337">
        <f t="shared" si="24"/>
        <v>0</v>
      </c>
      <c r="BN17" s="335">
        <f t="shared" ref="BN17:BY30" si="25">IF(T($AD17)="",IF((BN$6&gt;=MONTH($O17))*(BN$6&lt;=MONTH($P17)), $AD17/$AO17, 0),0)</f>
        <v>0</v>
      </c>
      <c r="BO17" s="336">
        <f t="shared" si="25"/>
        <v>0</v>
      </c>
      <c r="BP17" s="336">
        <f t="shared" si="25"/>
        <v>0</v>
      </c>
      <c r="BQ17" s="336">
        <f t="shared" si="25"/>
        <v>0</v>
      </c>
      <c r="BR17" s="336">
        <f t="shared" si="25"/>
        <v>0</v>
      </c>
      <c r="BS17" s="336">
        <f t="shared" si="25"/>
        <v>0</v>
      </c>
      <c r="BT17" s="336">
        <f t="shared" si="25"/>
        <v>0</v>
      </c>
      <c r="BU17" s="336">
        <f t="shared" si="25"/>
        <v>0</v>
      </c>
      <c r="BV17" s="336">
        <f t="shared" si="25"/>
        <v>0</v>
      </c>
      <c r="BW17" s="336">
        <f t="shared" si="25"/>
        <v>0</v>
      </c>
      <c r="BX17" s="336">
        <f t="shared" si="25"/>
        <v>0</v>
      </c>
      <c r="BY17" s="337">
        <f t="shared" si="25"/>
        <v>0</v>
      </c>
      <c r="BZ17" s="335">
        <f t="shared" ref="BZ17:CK30" si="26">IF(T($AE17)="",IF((BZ$6&gt;=MONTH($O17))*(BZ$6&lt;=MONTH($P17)), $AE17/$AO17, 0),0)</f>
        <v>0</v>
      </c>
      <c r="CA17" s="336">
        <f t="shared" si="26"/>
        <v>0</v>
      </c>
      <c r="CB17" s="336">
        <f t="shared" si="26"/>
        <v>0</v>
      </c>
      <c r="CC17" s="336">
        <f t="shared" si="26"/>
        <v>0</v>
      </c>
      <c r="CD17" s="336">
        <f t="shared" si="26"/>
        <v>0</v>
      </c>
      <c r="CE17" s="336">
        <f t="shared" si="26"/>
        <v>0</v>
      </c>
      <c r="CF17" s="336">
        <f t="shared" si="26"/>
        <v>0</v>
      </c>
      <c r="CG17" s="336">
        <f t="shared" si="26"/>
        <v>0</v>
      </c>
      <c r="CH17" s="336">
        <f t="shared" si="26"/>
        <v>0</v>
      </c>
      <c r="CI17" s="336">
        <f t="shared" si="26"/>
        <v>0</v>
      </c>
      <c r="CJ17" s="336">
        <f t="shared" si="26"/>
        <v>0</v>
      </c>
      <c r="CK17" s="337">
        <f t="shared" si="26"/>
        <v>0</v>
      </c>
      <c r="CL17" s="335">
        <f t="shared" ref="CL17:CW30" si="27">IF(T($AF17)="",IF((CL$6&gt;=MONTH($O17))*(CL$6&lt;=MONTH($P17)), $AF17/$AO17, 0),0)</f>
        <v>0</v>
      </c>
      <c r="CM17" s="336">
        <f t="shared" si="27"/>
        <v>0</v>
      </c>
      <c r="CN17" s="336">
        <f t="shared" si="27"/>
        <v>0</v>
      </c>
      <c r="CO17" s="336">
        <f t="shared" si="27"/>
        <v>0</v>
      </c>
      <c r="CP17" s="336">
        <f t="shared" si="27"/>
        <v>0</v>
      </c>
      <c r="CQ17" s="336">
        <f t="shared" si="27"/>
        <v>0</v>
      </c>
      <c r="CR17" s="336">
        <f t="shared" si="27"/>
        <v>0</v>
      </c>
      <c r="CS17" s="336">
        <f t="shared" si="27"/>
        <v>0</v>
      </c>
      <c r="CT17" s="336">
        <f t="shared" si="27"/>
        <v>0</v>
      </c>
      <c r="CU17" s="336">
        <f t="shared" si="27"/>
        <v>0</v>
      </c>
      <c r="CV17" s="336">
        <f t="shared" si="27"/>
        <v>0</v>
      </c>
      <c r="CW17" s="337">
        <f t="shared" si="27"/>
        <v>0</v>
      </c>
      <c r="CX17" s="335">
        <f t="shared" ref="CX17:DI30" si="28">IF(T($AG17)="",IF((CX$6&gt;=MONTH($O17))*(CX$6&lt;=MONTH($P17)), $AG17/$AO17, 0),0)</f>
        <v>0</v>
      </c>
      <c r="CY17" s="336">
        <f t="shared" si="28"/>
        <v>0</v>
      </c>
      <c r="CZ17" s="336">
        <f t="shared" si="28"/>
        <v>0</v>
      </c>
      <c r="DA17" s="336">
        <f t="shared" si="28"/>
        <v>0</v>
      </c>
      <c r="DB17" s="336">
        <f t="shared" si="28"/>
        <v>0</v>
      </c>
      <c r="DC17" s="336">
        <f t="shared" si="28"/>
        <v>0</v>
      </c>
      <c r="DD17" s="336">
        <f t="shared" si="28"/>
        <v>0</v>
      </c>
      <c r="DE17" s="336">
        <f t="shared" si="28"/>
        <v>0</v>
      </c>
      <c r="DF17" s="336">
        <f t="shared" si="28"/>
        <v>0</v>
      </c>
      <c r="DG17" s="336">
        <f t="shared" si="28"/>
        <v>0</v>
      </c>
      <c r="DH17" s="336">
        <f t="shared" si="28"/>
        <v>0</v>
      </c>
      <c r="DI17" s="337">
        <f t="shared" si="28"/>
        <v>0</v>
      </c>
      <c r="DJ17" s="335">
        <f t="shared" ref="DJ17:DU30" si="29">IF(T($AH17)="",IF((DJ$6&gt;=MONTH($O17))*(DJ$6&lt;=MONTH($P17)), $AH17/$AO17, 0),0)</f>
        <v>0</v>
      </c>
      <c r="DK17" s="336">
        <f t="shared" si="29"/>
        <v>0</v>
      </c>
      <c r="DL17" s="336">
        <f t="shared" si="29"/>
        <v>0</v>
      </c>
      <c r="DM17" s="336">
        <f t="shared" si="29"/>
        <v>0</v>
      </c>
      <c r="DN17" s="336">
        <f t="shared" si="29"/>
        <v>0</v>
      </c>
      <c r="DO17" s="336">
        <f t="shared" si="29"/>
        <v>0</v>
      </c>
      <c r="DP17" s="336">
        <f t="shared" si="29"/>
        <v>0</v>
      </c>
      <c r="DQ17" s="336">
        <f t="shared" si="29"/>
        <v>0</v>
      </c>
      <c r="DR17" s="336">
        <f t="shared" si="29"/>
        <v>0</v>
      </c>
      <c r="DS17" s="336">
        <f t="shared" si="29"/>
        <v>0</v>
      </c>
      <c r="DT17" s="336">
        <f t="shared" si="29"/>
        <v>0</v>
      </c>
      <c r="DU17" s="337">
        <f t="shared" si="29"/>
        <v>0</v>
      </c>
      <c r="DV17" s="335">
        <f t="shared" ref="DV17:EG30" si="30">IF(T($AI17)="",IF((DV$6&gt;=MONTH($O17))*(DV$6&lt;=MONTH($P17)), $AI17/$AO17, 0),0)</f>
        <v>0</v>
      </c>
      <c r="DW17" s="336">
        <f t="shared" si="30"/>
        <v>0</v>
      </c>
      <c r="DX17" s="336">
        <f t="shared" si="30"/>
        <v>0</v>
      </c>
      <c r="DY17" s="336">
        <f t="shared" si="30"/>
        <v>0</v>
      </c>
      <c r="DZ17" s="336">
        <f t="shared" si="30"/>
        <v>0</v>
      </c>
      <c r="EA17" s="336">
        <f t="shared" si="30"/>
        <v>0</v>
      </c>
      <c r="EB17" s="336">
        <f t="shared" si="30"/>
        <v>0</v>
      </c>
      <c r="EC17" s="336">
        <f t="shared" si="30"/>
        <v>0</v>
      </c>
      <c r="ED17" s="336">
        <f t="shared" si="30"/>
        <v>0</v>
      </c>
      <c r="EE17" s="336">
        <f t="shared" si="30"/>
        <v>0</v>
      </c>
      <c r="EF17" s="336">
        <f t="shared" si="30"/>
        <v>0</v>
      </c>
      <c r="EG17" s="337">
        <f t="shared" si="30"/>
        <v>0</v>
      </c>
      <c r="EH17" s="335">
        <f t="shared" ref="EH17:ES30" si="31">IF(T($AJ17)="",IF((EH$6&gt;=MONTH($O17))*(EH$6&lt;=MONTH($P17)), $AJ17/$AO17, 0),0)</f>
        <v>0</v>
      </c>
      <c r="EI17" s="336">
        <f t="shared" si="31"/>
        <v>0</v>
      </c>
      <c r="EJ17" s="336">
        <f t="shared" si="31"/>
        <v>0</v>
      </c>
      <c r="EK17" s="336">
        <f t="shared" si="31"/>
        <v>0</v>
      </c>
      <c r="EL17" s="336">
        <f t="shared" si="31"/>
        <v>0</v>
      </c>
      <c r="EM17" s="336">
        <f t="shared" si="31"/>
        <v>0</v>
      </c>
      <c r="EN17" s="336">
        <f t="shared" si="31"/>
        <v>0</v>
      </c>
      <c r="EO17" s="336">
        <f t="shared" si="31"/>
        <v>0</v>
      </c>
      <c r="EP17" s="336">
        <f t="shared" si="31"/>
        <v>0</v>
      </c>
      <c r="EQ17" s="336">
        <f t="shared" si="31"/>
        <v>0</v>
      </c>
      <c r="ER17" s="336">
        <f t="shared" si="31"/>
        <v>0</v>
      </c>
      <c r="ES17" s="337">
        <f t="shared" si="31"/>
        <v>0</v>
      </c>
      <c r="ET17" s="335">
        <f t="shared" ref="ET17:FE30" si="32">IF(T($AK17)="",IF((ET$6&gt;=MONTH($O17))*(ET$6&lt;=MONTH($P17)), $AK17/$AO17, 0),0)</f>
        <v>0</v>
      </c>
      <c r="EU17" s="336">
        <f t="shared" si="32"/>
        <v>0</v>
      </c>
      <c r="EV17" s="336">
        <f t="shared" si="32"/>
        <v>0</v>
      </c>
      <c r="EW17" s="336">
        <f t="shared" si="32"/>
        <v>0</v>
      </c>
      <c r="EX17" s="336">
        <f t="shared" si="32"/>
        <v>0</v>
      </c>
      <c r="EY17" s="336">
        <f t="shared" si="32"/>
        <v>0</v>
      </c>
      <c r="EZ17" s="336">
        <f t="shared" si="32"/>
        <v>0</v>
      </c>
      <c r="FA17" s="336">
        <f t="shared" si="32"/>
        <v>0</v>
      </c>
      <c r="FB17" s="336">
        <f t="shared" si="32"/>
        <v>0</v>
      </c>
      <c r="FC17" s="336">
        <f t="shared" si="32"/>
        <v>0</v>
      </c>
      <c r="FD17" s="336">
        <f t="shared" si="32"/>
        <v>0</v>
      </c>
      <c r="FE17" s="337">
        <f t="shared" si="32"/>
        <v>0</v>
      </c>
      <c r="FF17" s="335">
        <f t="shared" ref="FF17:FQ30" si="33">IF(T($AL17)="",IF((FF$6&gt;=MONTH($O17))*(FF$6&lt;=MONTH($P17)), $AL17/$AO17, 0),0)</f>
        <v>0</v>
      </c>
      <c r="FG17" s="336">
        <f t="shared" si="33"/>
        <v>0</v>
      </c>
      <c r="FH17" s="336">
        <f t="shared" si="33"/>
        <v>0</v>
      </c>
      <c r="FI17" s="336">
        <f t="shared" si="33"/>
        <v>0</v>
      </c>
      <c r="FJ17" s="336">
        <f t="shared" si="33"/>
        <v>0</v>
      </c>
      <c r="FK17" s="336">
        <f t="shared" si="33"/>
        <v>0</v>
      </c>
      <c r="FL17" s="336">
        <f t="shared" si="33"/>
        <v>0</v>
      </c>
      <c r="FM17" s="336">
        <f t="shared" si="33"/>
        <v>0</v>
      </c>
      <c r="FN17" s="336">
        <f t="shared" si="33"/>
        <v>0</v>
      </c>
      <c r="FO17" s="336">
        <f t="shared" si="33"/>
        <v>0</v>
      </c>
      <c r="FP17" s="336">
        <f t="shared" si="33"/>
        <v>0</v>
      </c>
      <c r="FQ17" s="337">
        <f t="shared" si="33"/>
        <v>0</v>
      </c>
    </row>
    <row r="18" spans="1:173" x14ac:dyDescent="0.2">
      <c r="A18" s="74" t="str">
        <f t="shared" si="21"/>
        <v xml:space="preserve"> - </v>
      </c>
      <c r="B18" s="112"/>
      <c r="C18" s="171" t="s">
        <v>306</v>
      </c>
      <c r="D18" s="366" t="str">
        <f>IF(ISBLANK(EMISSIONS_5!D18), " ", EMISSIONS_5!D18)</f>
        <v xml:space="preserve"> </v>
      </c>
      <c r="E18" s="366" t="str">
        <f>IF(ISBLANK(EMISSIONS_5!E18), " ", EMISSIONS_5!E18)</f>
        <v xml:space="preserve"> </v>
      </c>
      <c r="F18" s="366" t="str">
        <f>IF(ISBLANK(EMISSIONS_5!F18), " ", EMISSIONS_5!F18)</f>
        <v xml:space="preserve"> </v>
      </c>
      <c r="G18" s="367"/>
      <c r="H18" s="368"/>
      <c r="I18" s="33" t="s">
        <v>299</v>
      </c>
      <c r="J18" s="367"/>
      <c r="K18" s="33">
        <f t="shared" si="22"/>
        <v>1</v>
      </c>
      <c r="L18" s="33">
        <f t="shared" si="23"/>
        <v>0</v>
      </c>
      <c r="M18" s="367">
        <v>0</v>
      </c>
      <c r="N18" s="373">
        <v>0</v>
      </c>
      <c r="O18" s="299"/>
      <c r="P18" s="300"/>
      <c r="Q18" s="73" t="str">
        <f t="shared" si="13"/>
        <v>Enter vessel info</v>
      </c>
      <c r="R18" s="79" t="str">
        <f t="shared" si="14"/>
        <v>Enter vessel info</v>
      </c>
      <c r="S18" s="79" t="str">
        <f t="shared" si="15"/>
        <v>Enter vessel info</v>
      </c>
      <c r="T18" s="79" t="str">
        <f t="shared" si="16"/>
        <v>Enter vessel info</v>
      </c>
      <c r="U18" s="79" t="str">
        <f t="shared" si="17"/>
        <v>Enter vessel info</v>
      </c>
      <c r="V18" s="79" t="str">
        <f t="shared" si="18"/>
        <v>Enter vessel info</v>
      </c>
      <c r="W18" s="79" t="str">
        <f t="shared" si="19"/>
        <v>Enter vessel info</v>
      </c>
      <c r="X18" s="79" t="str">
        <f t="shared" si="20"/>
        <v>Enter vessel info</v>
      </c>
      <c r="Y18" s="78" t="s">
        <v>115</v>
      </c>
      <c r="Z18" s="79" t="s">
        <v>115</v>
      </c>
      <c r="AA18" s="82" t="s">
        <v>115</v>
      </c>
      <c r="AB18" s="76" t="str">
        <f>IF(OR($D18=" ",$E18=" ",$F18=" "),"Enter vessel info",IF(T($H18)&lt;&gt;"","Enter Activity",IF(OR($M18=0,$N18=0),"Enter Run Time",IF((VLOOKUP($F18,'VESSEL FACTORS'!$A$3:$O$5,AB$5,FALSE))="N/A","--",IF($G18=" ",IF(ISERROR(SEARCH("Aux",$E18,1)),($H18*VLOOKUP($F18,'VESSEL FACTORS'!$A$2:$O$5,AB$5,FALSE)*0.0000011023*$M18*$N18*0.82),($H18*VLOOKUP($F18,'VESSEL FACTORS'!$A$2:$O$5,AB$5,FALSE)*0.0000011023*$M18*$N18*1)),IF($G18&lt;21,($H18*VLOOKUP($F18,'VESSEL FACTORS'!$A$2:$O$5,AB$5,FALSE)*0.0000011023*$M18*$N18*VLOOKUP($G18,'VESSEL FACTORS'!$A$16:$L$36,AB$5,FALSE)),($H18*VLOOKUP($F18,'VESSEL FACTORS'!$A$3:$O$5,AB$5,FALSE)*0.0000011023*$M18*$N18*($G18/100))))))))</f>
        <v>Enter vessel info</v>
      </c>
      <c r="AC18" s="76" t="str">
        <f>IF(OR($D18=" ",$E18=" ",$F18=" "),"Enter vessel info",IF(T($H18)&lt;&gt;"","Enter Activity",IF(OR($M18=0,$N18=0),"Enter Run Time",IF((VLOOKUP($F18,'VESSEL FACTORS'!$A$3:$O$5,AC$5,FALSE))="N/A","--",IF($G18=" ",IF(ISERROR(SEARCH("Aux",$E18,1)),($H18*VLOOKUP($F18,'VESSEL FACTORS'!$A$2:$O$5,AC$5,FALSE)*0.0000011023*$M18*$N18*0.82),($H18*VLOOKUP($F18,'VESSEL FACTORS'!$A$2:$O$5,AC$5,FALSE)*0.0000011023*$M18*$N18*1)),IF($G18&lt;21,($H18*VLOOKUP($F18,'VESSEL FACTORS'!$A$2:$O$5,AC$5,FALSE)*0.0000011023*$M18*$N18*VLOOKUP($G18,'VESSEL FACTORS'!$A$16:$L$36,AC$5,FALSE)),($H18*VLOOKUP($F18,'VESSEL FACTORS'!$A$3:$O$5,AC$5,FALSE)*0.0000011023*$M18*$N18*($G18/100))))))))</f>
        <v>Enter vessel info</v>
      </c>
      <c r="AD18" s="76" t="str">
        <f>IF(OR($D18=" ",$E18=" ",$F18=" "),"Enter vessel info",IF(T($H18)&lt;&gt;"","Enter Activity",IF(OR($M18=0,$N18=0),"Enter Run Time",IF((VLOOKUP($F18,'VESSEL FACTORS'!$A$3:$O$5,AD$5,FALSE))="N/A","--",IF($G18=" ",IF(ISERROR(SEARCH("Aux",$E18,1)),($H18*VLOOKUP($F18,'VESSEL FACTORS'!$A$2:$O$5,AD$5,FALSE)*0.0000011023*$M18*$N18*0.82),($H18*VLOOKUP($F18,'VESSEL FACTORS'!$A$2:$O$5,AD$5,FALSE)*0.0000011023*$M18*$N18*1)),IF($G18&lt;21,($H18*VLOOKUP($F18,'VESSEL FACTORS'!$A$2:$O$5,AD$5,FALSE)*0.0000011023*$M18*$N18*VLOOKUP($G18,'VESSEL FACTORS'!$A$16:$L$36,AD$5,FALSE)),($H18*VLOOKUP($F18,'VESSEL FACTORS'!$A$3:$O$5,AD$5,FALSE)*0.0000011023*$M18*$N18*($G18/100))))))))</f>
        <v>Enter vessel info</v>
      </c>
      <c r="AE18" s="76" t="str">
        <f>IF(OR($D18=" ",$E18=" ",$F18=" "),"Enter vessel info",IF(T($H18)&lt;&gt;"","Enter Activity",IF(OR($M18=0,$N18=0),"Enter Run Time",IF((VLOOKUP($F18,'VESSEL FACTORS'!$A$3:$O$5,AE$5,FALSE))="N/A","--",IF($G18=" ",IF(ISERROR(SEARCH("Aux",$E18,1)),($H18*VLOOKUP($F18,'VESSEL FACTORS'!$A$2:$O$5,AE$5,FALSE)*0.0000011023*$M18*$N18*0.82),($H18*VLOOKUP($F18,'VESSEL FACTORS'!$A$2:$O$5,AE$5,FALSE)*0.0000011023*$M18*$N18*1)),IF($G18&lt;21,($H18*VLOOKUP($F18,'VESSEL FACTORS'!$A$2:$O$5,AE$5,FALSE)*0.0000011023*$M18*$N18*VLOOKUP($G18,'VESSEL FACTORS'!$A$16:$L$36,AE$5,FALSE)),($H18*VLOOKUP($F18,'VESSEL FACTORS'!$A$3:$O$5,AE$5,FALSE)*0.0000011023*$M18*$N18*($G18/100))))))))</f>
        <v>Enter vessel info</v>
      </c>
      <c r="AF18" s="76" t="str">
        <f>IF(OR($D18=" ",$E18=" ",$F18=" "),"Enter vessel info",IF(T($H18)&lt;&gt;"","Enter Activity",IF(OR($M18=0,$N18=0),"Enter Run Time",IF((VLOOKUP($F18,'VESSEL FACTORS'!$A$3:$O$5,AF$5,FALSE))="N/A","--",IF($G18=" ",IF(ISERROR(SEARCH("Aux",$E18,1)),($H18*VLOOKUP($F18,'VESSEL FACTORS'!$A$2:$O$5,AF$5,FALSE)*0.0000011023*$M18*$N18*0.82),($H18*VLOOKUP($F18,'VESSEL FACTORS'!$A$2:$O$5,AF$5,FALSE)*0.0000011023*$M18*$N18*1)),IF($G18&lt;21,($H18*VLOOKUP($F18,'VESSEL FACTORS'!$A$2:$O$5,AF$5,FALSE)*0.0000011023*$M18*$N18*VLOOKUP($G18,'VESSEL FACTORS'!$A$16:$L$36,AF$5,FALSE)),($H18*VLOOKUP($F18,'VESSEL FACTORS'!$A$3:$O$5,AF$5,FALSE)*0.0000011023*$M18*$N18*($G18/100))))))))</f>
        <v>Enter vessel info</v>
      </c>
      <c r="AG18" s="76" t="str">
        <f>IF(OR($D18=" ",$E18=" ",$F18=" "),"Enter vessel info",IF(T($H18)&lt;&gt;"","Enter Activity",IF(OR($M18=0,$N18=0),"Enter Run Time",IF((VLOOKUP($F18,'VESSEL FACTORS'!$A$3:$O$5,AG$5,FALSE))="N/A","--",IF($G18=" ",IF(ISERROR(SEARCH("Aux",$E18,1)),($H18*VLOOKUP($F18,'VESSEL FACTORS'!$A$2:$O$5,AG$5,FALSE)*0.0000011023*$M18*$N18*0.82),($H18*VLOOKUP($F18,'VESSEL FACTORS'!$A$2:$O$5,AG$5,FALSE)*0.0000011023*$M18*$N18*1)),IF($G18&lt;21,($H18*VLOOKUP($F18,'VESSEL FACTORS'!$A$2:$O$5,AG$5,FALSE)*0.0000011023*$M18*$N18*VLOOKUP($G18,'VESSEL FACTORS'!$A$16:$L$36,AG$5,FALSE)),($H18*VLOOKUP($F18,'VESSEL FACTORS'!$A$3:$O$5,AG$5,FALSE)*0.0000011023*$M18*$N18*($G18/100))))))))</f>
        <v>Enter vessel info</v>
      </c>
      <c r="AH18" s="76" t="str">
        <f>IF(OR($D18=" ",$E18=" ",$F18=" "),"Enter vessel info",IF(T($H18)&lt;&gt;"","Enter Activity",IF(OR($M18=0,$N18=0),"Enter Run Time",IF((VLOOKUP($F18,'VESSEL FACTORS'!$A$3:$O$5,AH$5,FALSE))="N/A","--",IF($G18=" ",IF(ISERROR(SEARCH("Aux",$E18,1)),($H18*VLOOKUP($F18,'VESSEL FACTORS'!$A$2:$O$5,AH$5,FALSE)*0.0000011023*$M18*$N18*0.82),($H18*VLOOKUP($F18,'VESSEL FACTORS'!$A$2:$O$5,AH$5,FALSE)*0.0000011023*$M18*$N18*1)),IF($G18&lt;21,($H18*VLOOKUP($F18,'VESSEL FACTORS'!$A$2:$O$5,AH$5,FALSE)*0.0000011023*$M18*$N18*VLOOKUP($G18,'VESSEL FACTORS'!$A$16:$L$36,AH$5,FALSE)),($H18*VLOOKUP($F18,'VESSEL FACTORS'!$A$3:$O$5,AH$5,FALSE)*0.0000011023*$M18*$N18*($G18/100))))))))</f>
        <v>Enter vessel info</v>
      </c>
      <c r="AI18" s="76" t="str">
        <f>IF(OR($D18=" ",$E18=" ",$F18=" "),"Enter vessel info",IF(T($H18)&lt;&gt;"","Enter Activity",IF(OR($M18=0,$N18=0),"Enter Run Time",IF((VLOOKUP($F18,'VESSEL FACTORS'!$A$3:$O$5,AI$5,FALSE))="N/A","--",IF($G18=" ",IF(ISERROR(SEARCH("Aux",$E18,1)),($H18*VLOOKUP($F18,'VESSEL FACTORS'!$A$2:$O$5,AI$5,FALSE)*0.0000011023*$M18*$N18*0.82),($H18*VLOOKUP($F18,'VESSEL FACTORS'!$A$2:$O$5,AI$5,FALSE)*0.0000011023*$M18*$N18*1)),IF($G18&lt;21,($H18*VLOOKUP($F18,'VESSEL FACTORS'!$A$2:$O$5,AI$5,FALSE)*0.0000011023*$M18*$N18*VLOOKUP($G18,'VESSEL FACTORS'!$A$16:$L$36,AI$5,FALSE)),($H18*VLOOKUP($F18,'VESSEL FACTORS'!$A$3:$O$5,AI$5,FALSE)*0.0000011023*$M18*$N18*($G18/100))))))))</f>
        <v>Enter vessel info</v>
      </c>
      <c r="AJ18" s="76" t="str">
        <f>IF(OR($D18=" ",$E18=" ",$F18=" "),"Enter vessel info",IF(T($H18)&lt;&gt;"","Enter Activity",IF(OR($M18=0,$N18=0),"Enter Run Time",IF((VLOOKUP($F18,'VESSEL FACTORS'!$A$3:$O$5,AJ$5,FALSE))="N/A","--",IF($G18=" ",IF(ISERROR(SEARCH("Aux",$E18,1)),($H18*VLOOKUP($F18,'VESSEL FACTORS'!$A$2:$O$5,AJ$5,FALSE)*0.0000011023*$M18*$N18*0.82),($H18*VLOOKUP($F18,'VESSEL FACTORS'!$A$2:$O$5,AJ$5,FALSE)*0.0000011023*$M18*$N18*1)),IF($G18&lt;21,($H18*VLOOKUP($F18,'VESSEL FACTORS'!$A$2:$O$5,AJ$5,FALSE)*0.0000011023*$M18*$N18*VLOOKUP($G18,'VESSEL FACTORS'!$A$16:$L$36,AJ$5,FALSE)),($H18*VLOOKUP($F18,'VESSEL FACTORS'!$A$3:$O$5,AJ$5,FALSE)*0.0000011023*$M18*$N18*($G18/100))))))))</f>
        <v>Enter vessel info</v>
      </c>
      <c r="AK18" s="76" t="str">
        <f>IF(OR($D18=" ",$E18=" ",$F18=" "),"Enter vessel info",IF(T($H18)&lt;&gt;"","Enter Activity",IF(OR($M18=0,$N18=0),"Enter Run Time",IF((VLOOKUP($F18,'VESSEL FACTORS'!$A$3:$O$5,AK$5,FALSE))="N/A","--",IF($G18=" ",IF(ISERROR(SEARCH("Aux",$E18,1)),($H18*VLOOKUP($F18,'VESSEL FACTORS'!$A$2:$O$5,AK$5,FALSE)*0.0000011023*$M18*$N18*0.82),($H18*VLOOKUP($F18,'VESSEL FACTORS'!$A$2:$O$5,AK$5,FALSE)*0.0000011023*$M18*$N18*1)),IF($G18&lt;21,($H18*VLOOKUP($F18,'VESSEL FACTORS'!$A$2:$O$5,AK$5,FALSE)*0.0000011023*$M18*$N18*VLOOKUP($G18,'VESSEL FACTORS'!$A$16:$L$36,AK$5,FALSE)),($H18*VLOOKUP($F18,'VESSEL FACTORS'!$A$3:$O$5,AK$5,FALSE)*0.0000011023*$M18*$N18*($G18/100))))))))</f>
        <v>Enter vessel info</v>
      </c>
      <c r="AL18" s="67" t="str">
        <f>IF(OR($D18=" ",$E18=" ",$F18=" "),"Enter vessel info",IF(T($H18)&lt;&gt;"","Enter Activity",IF(OR($M18=0,$N18=0),"Enter Run Time",IF((VLOOKUP($F18,'VESSEL FACTORS'!$A$3:$O$5,AL$5,FALSE))="N/A","--",IF($G18=" ",IF(ISERROR(SEARCH("Aux",$E18,1)),($H18*VLOOKUP($F18,'VESSEL FACTORS'!$A$2:$O$5,AL$5,FALSE)*0.0000011023*$M18*$N18*0.82),($H18*VLOOKUP($F18,'VESSEL FACTORS'!$A$2:$O$5,AL$5,FALSE)*0.0000011023*$M18*$N18*1)),IF($G18&lt;21,($H18*VLOOKUP($F18,'VESSEL FACTORS'!$A$2:$O$5,AL$5,FALSE)*0.0000011023*$M18*$N18*VLOOKUP($G18,'VESSEL FACTORS'!$A$16:$L$36,AL$5,FALSE)),($H18*VLOOKUP($F18,'VESSEL FACTORS'!$A$3:$O$5,AL$5,FALSE)*0.0000011023*$M18*$N18*($G18/100))))))))</f>
        <v>Enter vessel info</v>
      </c>
      <c r="AM18" s="74"/>
      <c r="AO18" s="74">
        <f>MONTH(EMISSIONS_1!P18)-MONTH(EMISSIONS_1!O18)+1</f>
        <v>1</v>
      </c>
      <c r="AP18" s="335">
        <f t="shared" si="12"/>
        <v>0</v>
      </c>
      <c r="AQ18" s="336">
        <f t="shared" si="0"/>
        <v>0</v>
      </c>
      <c r="AR18" s="336">
        <f t="shared" si="0"/>
        <v>0</v>
      </c>
      <c r="AS18" s="336">
        <f t="shared" si="0"/>
        <v>0</v>
      </c>
      <c r="AT18" s="336">
        <f t="shared" si="0"/>
        <v>0</v>
      </c>
      <c r="AU18" s="336">
        <f t="shared" si="0"/>
        <v>0</v>
      </c>
      <c r="AV18" s="336">
        <f t="shared" si="0"/>
        <v>0</v>
      </c>
      <c r="AW18" s="336">
        <f t="shared" si="0"/>
        <v>0</v>
      </c>
      <c r="AX18" s="336">
        <f t="shared" si="0"/>
        <v>0</v>
      </c>
      <c r="AY18" s="336">
        <f t="shared" si="0"/>
        <v>0</v>
      </c>
      <c r="AZ18" s="336">
        <f t="shared" si="0"/>
        <v>0</v>
      </c>
      <c r="BA18" s="337">
        <f t="shared" si="0"/>
        <v>0</v>
      </c>
      <c r="BB18" s="335">
        <f t="shared" si="24"/>
        <v>0</v>
      </c>
      <c r="BC18" s="336">
        <f t="shared" si="24"/>
        <v>0</v>
      </c>
      <c r="BD18" s="336">
        <f t="shared" si="24"/>
        <v>0</v>
      </c>
      <c r="BE18" s="336">
        <f t="shared" si="24"/>
        <v>0</v>
      </c>
      <c r="BF18" s="336">
        <f t="shared" si="24"/>
        <v>0</v>
      </c>
      <c r="BG18" s="336">
        <f t="shared" si="24"/>
        <v>0</v>
      </c>
      <c r="BH18" s="336">
        <f t="shared" si="24"/>
        <v>0</v>
      </c>
      <c r="BI18" s="336">
        <f t="shared" si="24"/>
        <v>0</v>
      </c>
      <c r="BJ18" s="336">
        <f t="shared" si="24"/>
        <v>0</v>
      </c>
      <c r="BK18" s="336">
        <f t="shared" si="24"/>
        <v>0</v>
      </c>
      <c r="BL18" s="336">
        <f t="shared" si="24"/>
        <v>0</v>
      </c>
      <c r="BM18" s="337">
        <f t="shared" si="24"/>
        <v>0</v>
      </c>
      <c r="BN18" s="335">
        <f t="shared" si="25"/>
        <v>0</v>
      </c>
      <c r="BO18" s="336">
        <f t="shared" si="25"/>
        <v>0</v>
      </c>
      <c r="BP18" s="336">
        <f t="shared" si="25"/>
        <v>0</v>
      </c>
      <c r="BQ18" s="336">
        <f t="shared" si="25"/>
        <v>0</v>
      </c>
      <c r="BR18" s="336">
        <f t="shared" si="25"/>
        <v>0</v>
      </c>
      <c r="BS18" s="336">
        <f t="shared" si="25"/>
        <v>0</v>
      </c>
      <c r="BT18" s="336">
        <f t="shared" si="25"/>
        <v>0</v>
      </c>
      <c r="BU18" s="336">
        <f t="shared" si="25"/>
        <v>0</v>
      </c>
      <c r="BV18" s="336">
        <f t="shared" si="25"/>
        <v>0</v>
      </c>
      <c r="BW18" s="336">
        <f t="shared" si="25"/>
        <v>0</v>
      </c>
      <c r="BX18" s="336">
        <f t="shared" si="25"/>
        <v>0</v>
      </c>
      <c r="BY18" s="337">
        <f t="shared" si="25"/>
        <v>0</v>
      </c>
      <c r="BZ18" s="335">
        <f t="shared" si="26"/>
        <v>0</v>
      </c>
      <c r="CA18" s="336">
        <f t="shared" si="26"/>
        <v>0</v>
      </c>
      <c r="CB18" s="336">
        <f t="shared" si="26"/>
        <v>0</v>
      </c>
      <c r="CC18" s="336">
        <f t="shared" si="26"/>
        <v>0</v>
      </c>
      <c r="CD18" s="336">
        <f t="shared" si="26"/>
        <v>0</v>
      </c>
      <c r="CE18" s="336">
        <f t="shared" si="26"/>
        <v>0</v>
      </c>
      <c r="CF18" s="336">
        <f t="shared" si="26"/>
        <v>0</v>
      </c>
      <c r="CG18" s="336">
        <f t="shared" si="26"/>
        <v>0</v>
      </c>
      <c r="CH18" s="336">
        <f t="shared" si="26"/>
        <v>0</v>
      </c>
      <c r="CI18" s="336">
        <f t="shared" si="26"/>
        <v>0</v>
      </c>
      <c r="CJ18" s="336">
        <f t="shared" si="26"/>
        <v>0</v>
      </c>
      <c r="CK18" s="337">
        <f t="shared" si="26"/>
        <v>0</v>
      </c>
      <c r="CL18" s="335">
        <f t="shared" si="27"/>
        <v>0</v>
      </c>
      <c r="CM18" s="336">
        <f t="shared" si="27"/>
        <v>0</v>
      </c>
      <c r="CN18" s="336">
        <f t="shared" si="27"/>
        <v>0</v>
      </c>
      <c r="CO18" s="336">
        <f t="shared" si="27"/>
        <v>0</v>
      </c>
      <c r="CP18" s="336">
        <f t="shared" si="27"/>
        <v>0</v>
      </c>
      <c r="CQ18" s="336">
        <f t="shared" si="27"/>
        <v>0</v>
      </c>
      <c r="CR18" s="336">
        <f t="shared" si="27"/>
        <v>0</v>
      </c>
      <c r="CS18" s="336">
        <f t="shared" si="27"/>
        <v>0</v>
      </c>
      <c r="CT18" s="336">
        <f t="shared" si="27"/>
        <v>0</v>
      </c>
      <c r="CU18" s="336">
        <f t="shared" si="27"/>
        <v>0</v>
      </c>
      <c r="CV18" s="336">
        <f t="shared" si="27"/>
        <v>0</v>
      </c>
      <c r="CW18" s="337">
        <f t="shared" si="27"/>
        <v>0</v>
      </c>
      <c r="CX18" s="335">
        <f t="shared" si="28"/>
        <v>0</v>
      </c>
      <c r="CY18" s="336">
        <f t="shared" si="28"/>
        <v>0</v>
      </c>
      <c r="CZ18" s="336">
        <f t="shared" si="28"/>
        <v>0</v>
      </c>
      <c r="DA18" s="336">
        <f t="shared" si="28"/>
        <v>0</v>
      </c>
      <c r="DB18" s="336">
        <f t="shared" si="28"/>
        <v>0</v>
      </c>
      <c r="DC18" s="336">
        <f t="shared" si="28"/>
        <v>0</v>
      </c>
      <c r="DD18" s="336">
        <f t="shared" si="28"/>
        <v>0</v>
      </c>
      <c r="DE18" s="336">
        <f t="shared" si="28"/>
        <v>0</v>
      </c>
      <c r="DF18" s="336">
        <f t="shared" si="28"/>
        <v>0</v>
      </c>
      <c r="DG18" s="336">
        <f t="shared" si="28"/>
        <v>0</v>
      </c>
      <c r="DH18" s="336">
        <f t="shared" si="28"/>
        <v>0</v>
      </c>
      <c r="DI18" s="337">
        <f t="shared" si="28"/>
        <v>0</v>
      </c>
      <c r="DJ18" s="335">
        <f t="shared" si="29"/>
        <v>0</v>
      </c>
      <c r="DK18" s="336">
        <f t="shared" si="29"/>
        <v>0</v>
      </c>
      <c r="DL18" s="336">
        <f t="shared" si="29"/>
        <v>0</v>
      </c>
      <c r="DM18" s="336">
        <f t="shared" si="29"/>
        <v>0</v>
      </c>
      <c r="DN18" s="336">
        <f t="shared" si="29"/>
        <v>0</v>
      </c>
      <c r="DO18" s="336">
        <f t="shared" si="29"/>
        <v>0</v>
      </c>
      <c r="DP18" s="336">
        <f t="shared" si="29"/>
        <v>0</v>
      </c>
      <c r="DQ18" s="336">
        <f t="shared" si="29"/>
        <v>0</v>
      </c>
      <c r="DR18" s="336">
        <f t="shared" si="29"/>
        <v>0</v>
      </c>
      <c r="DS18" s="336">
        <f t="shared" si="29"/>
        <v>0</v>
      </c>
      <c r="DT18" s="336">
        <f t="shared" si="29"/>
        <v>0</v>
      </c>
      <c r="DU18" s="337">
        <f t="shared" si="29"/>
        <v>0</v>
      </c>
      <c r="DV18" s="335">
        <f t="shared" si="30"/>
        <v>0</v>
      </c>
      <c r="DW18" s="336">
        <f t="shared" si="30"/>
        <v>0</v>
      </c>
      <c r="DX18" s="336">
        <f t="shared" si="30"/>
        <v>0</v>
      </c>
      <c r="DY18" s="336">
        <f t="shared" si="30"/>
        <v>0</v>
      </c>
      <c r="DZ18" s="336">
        <f t="shared" si="30"/>
        <v>0</v>
      </c>
      <c r="EA18" s="336">
        <f t="shared" si="30"/>
        <v>0</v>
      </c>
      <c r="EB18" s="336">
        <f t="shared" si="30"/>
        <v>0</v>
      </c>
      <c r="EC18" s="336">
        <f t="shared" si="30"/>
        <v>0</v>
      </c>
      <c r="ED18" s="336">
        <f t="shared" si="30"/>
        <v>0</v>
      </c>
      <c r="EE18" s="336">
        <f t="shared" si="30"/>
        <v>0</v>
      </c>
      <c r="EF18" s="336">
        <f t="shared" si="30"/>
        <v>0</v>
      </c>
      <c r="EG18" s="337">
        <f t="shared" si="30"/>
        <v>0</v>
      </c>
      <c r="EH18" s="335">
        <f t="shared" si="31"/>
        <v>0</v>
      </c>
      <c r="EI18" s="336">
        <f t="shared" si="31"/>
        <v>0</v>
      </c>
      <c r="EJ18" s="336">
        <f t="shared" si="31"/>
        <v>0</v>
      </c>
      <c r="EK18" s="336">
        <f t="shared" si="31"/>
        <v>0</v>
      </c>
      <c r="EL18" s="336">
        <f t="shared" si="31"/>
        <v>0</v>
      </c>
      <c r="EM18" s="336">
        <f t="shared" si="31"/>
        <v>0</v>
      </c>
      <c r="EN18" s="336">
        <f t="shared" si="31"/>
        <v>0</v>
      </c>
      <c r="EO18" s="336">
        <f t="shared" si="31"/>
        <v>0</v>
      </c>
      <c r="EP18" s="336">
        <f t="shared" si="31"/>
        <v>0</v>
      </c>
      <c r="EQ18" s="336">
        <f t="shared" si="31"/>
        <v>0</v>
      </c>
      <c r="ER18" s="336">
        <f t="shared" si="31"/>
        <v>0</v>
      </c>
      <c r="ES18" s="337">
        <f t="shared" si="31"/>
        <v>0</v>
      </c>
      <c r="ET18" s="335">
        <f t="shared" si="32"/>
        <v>0</v>
      </c>
      <c r="EU18" s="336">
        <f t="shared" si="32"/>
        <v>0</v>
      </c>
      <c r="EV18" s="336">
        <f t="shared" si="32"/>
        <v>0</v>
      </c>
      <c r="EW18" s="336">
        <f t="shared" si="32"/>
        <v>0</v>
      </c>
      <c r="EX18" s="336">
        <f t="shared" si="32"/>
        <v>0</v>
      </c>
      <c r="EY18" s="336">
        <f t="shared" si="32"/>
        <v>0</v>
      </c>
      <c r="EZ18" s="336">
        <f t="shared" si="32"/>
        <v>0</v>
      </c>
      <c r="FA18" s="336">
        <f t="shared" si="32"/>
        <v>0</v>
      </c>
      <c r="FB18" s="336">
        <f t="shared" si="32"/>
        <v>0</v>
      </c>
      <c r="FC18" s="336">
        <f t="shared" si="32"/>
        <v>0</v>
      </c>
      <c r="FD18" s="336">
        <f t="shared" si="32"/>
        <v>0</v>
      </c>
      <c r="FE18" s="337">
        <f t="shared" si="32"/>
        <v>0</v>
      </c>
      <c r="FF18" s="335">
        <f t="shared" si="33"/>
        <v>0</v>
      </c>
      <c r="FG18" s="336">
        <f t="shared" si="33"/>
        <v>0</v>
      </c>
      <c r="FH18" s="336">
        <f t="shared" si="33"/>
        <v>0</v>
      </c>
      <c r="FI18" s="336">
        <f t="shared" si="33"/>
        <v>0</v>
      </c>
      <c r="FJ18" s="336">
        <f t="shared" si="33"/>
        <v>0</v>
      </c>
      <c r="FK18" s="336">
        <f t="shared" si="33"/>
        <v>0</v>
      </c>
      <c r="FL18" s="336">
        <f t="shared" si="33"/>
        <v>0</v>
      </c>
      <c r="FM18" s="336">
        <f t="shared" si="33"/>
        <v>0</v>
      </c>
      <c r="FN18" s="336">
        <f t="shared" si="33"/>
        <v>0</v>
      </c>
      <c r="FO18" s="336">
        <f t="shared" si="33"/>
        <v>0</v>
      </c>
      <c r="FP18" s="336">
        <f t="shared" si="33"/>
        <v>0</v>
      </c>
      <c r="FQ18" s="337">
        <f t="shared" si="33"/>
        <v>0</v>
      </c>
    </row>
    <row r="19" spans="1:173" ht="12.75" customHeight="1" x14ac:dyDescent="0.2">
      <c r="A19" s="74" t="str">
        <f>CONCATENATE(D19, "-", E19)</f>
        <v xml:space="preserve"> - </v>
      </c>
      <c r="B19" s="112"/>
      <c r="C19" s="171" t="s">
        <v>305</v>
      </c>
      <c r="D19" s="366" t="str">
        <f>IF(ISBLANK(EMISSIONS_5!D19), " ", EMISSIONS_5!D19)</f>
        <v xml:space="preserve"> </v>
      </c>
      <c r="E19" s="366" t="str">
        <f>IF(ISBLANK(EMISSIONS_5!E19), " ", EMISSIONS_5!E19)</f>
        <v xml:space="preserve"> </v>
      </c>
      <c r="F19" s="366" t="str">
        <f>IF(ISBLANK(EMISSIONS_5!F19), " ", EMISSIONS_5!F19)</f>
        <v xml:space="preserve"> </v>
      </c>
      <c r="G19" s="367"/>
      <c r="H19" s="368"/>
      <c r="I19" s="33" t="s">
        <v>299</v>
      </c>
      <c r="J19" s="367"/>
      <c r="K19" s="33">
        <f t="shared" si="22"/>
        <v>1</v>
      </c>
      <c r="L19" s="33">
        <f t="shared" si="23"/>
        <v>0</v>
      </c>
      <c r="M19" s="367">
        <v>0</v>
      </c>
      <c r="N19" s="373">
        <v>0</v>
      </c>
      <c r="O19" s="299"/>
      <c r="P19" s="300"/>
      <c r="Q19" s="73" t="str">
        <f t="shared" si="13"/>
        <v>Enter vessel info</v>
      </c>
      <c r="R19" s="79" t="str">
        <f t="shared" si="14"/>
        <v>Enter vessel info</v>
      </c>
      <c r="S19" s="79" t="str">
        <f t="shared" si="15"/>
        <v>Enter vessel info</v>
      </c>
      <c r="T19" s="79" t="str">
        <f t="shared" si="16"/>
        <v>Enter vessel info</v>
      </c>
      <c r="U19" s="79" t="str">
        <f t="shared" si="17"/>
        <v>Enter vessel info</v>
      </c>
      <c r="V19" s="79" t="str">
        <f t="shared" si="18"/>
        <v>Enter vessel info</v>
      </c>
      <c r="W19" s="79" t="str">
        <f t="shared" si="19"/>
        <v>Enter vessel info</v>
      </c>
      <c r="X19" s="79" t="str">
        <f t="shared" si="20"/>
        <v>Enter vessel info</v>
      </c>
      <c r="Y19" s="78" t="s">
        <v>115</v>
      </c>
      <c r="Z19" s="79" t="s">
        <v>115</v>
      </c>
      <c r="AA19" s="82" t="s">
        <v>115</v>
      </c>
      <c r="AB19" s="76" t="str">
        <f>IF(OR($D19=" ",$E19=" ",$F19=" "),"Enter vessel info",IF(T($H19)&lt;&gt;"","Enter Activity",IF(OR($M19=0,$N19=0),"Enter Run Time",IF((VLOOKUP($F19,'VESSEL FACTORS'!$A$3:$O$5,AB$5,FALSE))="N/A","--",IF($G19=" ",IF(ISERROR(SEARCH("Aux",$E19,1)),($H19*VLOOKUP($F19,'VESSEL FACTORS'!$A$2:$O$5,AB$5,FALSE)*0.0000011023*$M19*$N19*0.82),($H19*VLOOKUP($F19,'VESSEL FACTORS'!$A$2:$O$5,AB$5,FALSE)*0.0000011023*$M19*$N19*1)),IF($G19&lt;21,($H19*VLOOKUP($F19,'VESSEL FACTORS'!$A$2:$O$5,AB$5,FALSE)*0.0000011023*$M19*$N19*VLOOKUP($G19,'VESSEL FACTORS'!$A$16:$L$36,AB$5,FALSE)),($H19*VLOOKUP($F19,'VESSEL FACTORS'!$A$3:$O$5,AB$5,FALSE)*0.0000011023*$M19*$N19*($G19/100))))))))</f>
        <v>Enter vessel info</v>
      </c>
      <c r="AC19" s="76" t="str">
        <f>IF(OR($D19=" ",$E19=" ",$F19=" "),"Enter vessel info",IF(T($H19)&lt;&gt;"","Enter Activity",IF(OR($M19=0,$N19=0),"Enter Run Time",IF((VLOOKUP($F19,'VESSEL FACTORS'!$A$3:$O$5,AC$5,FALSE))="N/A","--",IF($G19=" ",IF(ISERROR(SEARCH("Aux",$E19,1)),($H19*VLOOKUP($F19,'VESSEL FACTORS'!$A$2:$O$5,AC$5,FALSE)*0.0000011023*$M19*$N19*0.82),($H19*VLOOKUP($F19,'VESSEL FACTORS'!$A$2:$O$5,AC$5,FALSE)*0.0000011023*$M19*$N19*1)),IF($G19&lt;21,($H19*VLOOKUP($F19,'VESSEL FACTORS'!$A$2:$O$5,AC$5,FALSE)*0.0000011023*$M19*$N19*VLOOKUP($G19,'VESSEL FACTORS'!$A$16:$L$36,AC$5,FALSE)),($H19*VLOOKUP($F19,'VESSEL FACTORS'!$A$3:$O$5,AC$5,FALSE)*0.0000011023*$M19*$N19*($G19/100))))))))</f>
        <v>Enter vessel info</v>
      </c>
      <c r="AD19" s="76" t="str">
        <f>IF(OR($D19=" ",$E19=" ",$F19=" "),"Enter vessel info",IF(T($H19)&lt;&gt;"","Enter Activity",IF(OR($M19=0,$N19=0),"Enter Run Time",IF((VLOOKUP($F19,'VESSEL FACTORS'!$A$3:$O$5,AD$5,FALSE))="N/A","--",IF($G19=" ",IF(ISERROR(SEARCH("Aux",$E19,1)),($H19*VLOOKUP($F19,'VESSEL FACTORS'!$A$2:$O$5,AD$5,FALSE)*0.0000011023*$M19*$N19*0.82),($H19*VLOOKUP($F19,'VESSEL FACTORS'!$A$2:$O$5,AD$5,FALSE)*0.0000011023*$M19*$N19*1)),IF($G19&lt;21,($H19*VLOOKUP($F19,'VESSEL FACTORS'!$A$2:$O$5,AD$5,FALSE)*0.0000011023*$M19*$N19*VLOOKUP($G19,'VESSEL FACTORS'!$A$16:$L$36,AD$5,FALSE)),($H19*VLOOKUP($F19,'VESSEL FACTORS'!$A$3:$O$5,AD$5,FALSE)*0.0000011023*$M19*$N19*($G19/100))))))))</f>
        <v>Enter vessel info</v>
      </c>
      <c r="AE19" s="76" t="str">
        <f>IF(OR($D19=" ",$E19=" ",$F19=" "),"Enter vessel info",IF(T($H19)&lt;&gt;"","Enter Activity",IF(OR($M19=0,$N19=0),"Enter Run Time",IF((VLOOKUP($F19,'VESSEL FACTORS'!$A$3:$O$5,AE$5,FALSE))="N/A","--",IF($G19=" ",IF(ISERROR(SEARCH("Aux",$E19,1)),($H19*VLOOKUP($F19,'VESSEL FACTORS'!$A$2:$O$5,AE$5,FALSE)*0.0000011023*$M19*$N19*0.82),($H19*VLOOKUP($F19,'VESSEL FACTORS'!$A$2:$O$5,AE$5,FALSE)*0.0000011023*$M19*$N19*1)),IF($G19&lt;21,($H19*VLOOKUP($F19,'VESSEL FACTORS'!$A$2:$O$5,AE$5,FALSE)*0.0000011023*$M19*$N19*VLOOKUP($G19,'VESSEL FACTORS'!$A$16:$L$36,AE$5,FALSE)),($H19*VLOOKUP($F19,'VESSEL FACTORS'!$A$3:$O$5,AE$5,FALSE)*0.0000011023*$M19*$N19*($G19/100))))))))</f>
        <v>Enter vessel info</v>
      </c>
      <c r="AF19" s="76" t="str">
        <f>IF(OR($D19=" ",$E19=" ",$F19=" "),"Enter vessel info",IF(T($H19)&lt;&gt;"","Enter Activity",IF(OR($M19=0,$N19=0),"Enter Run Time",IF((VLOOKUP($F19,'VESSEL FACTORS'!$A$3:$O$5,AF$5,FALSE))="N/A","--",IF($G19=" ",IF(ISERROR(SEARCH("Aux",$E19,1)),($H19*VLOOKUP($F19,'VESSEL FACTORS'!$A$2:$O$5,AF$5,FALSE)*0.0000011023*$M19*$N19*0.82),($H19*VLOOKUP($F19,'VESSEL FACTORS'!$A$2:$O$5,AF$5,FALSE)*0.0000011023*$M19*$N19*1)),IF($G19&lt;21,($H19*VLOOKUP($F19,'VESSEL FACTORS'!$A$2:$O$5,AF$5,FALSE)*0.0000011023*$M19*$N19*VLOOKUP($G19,'VESSEL FACTORS'!$A$16:$L$36,AF$5,FALSE)),($H19*VLOOKUP($F19,'VESSEL FACTORS'!$A$3:$O$5,AF$5,FALSE)*0.0000011023*$M19*$N19*($G19/100))))))))</f>
        <v>Enter vessel info</v>
      </c>
      <c r="AG19" s="76" t="str">
        <f>IF(OR($D19=" ",$E19=" ",$F19=" "),"Enter vessel info",IF(T($H19)&lt;&gt;"","Enter Activity",IF(OR($M19=0,$N19=0),"Enter Run Time",IF((VLOOKUP($F19,'VESSEL FACTORS'!$A$3:$O$5,AG$5,FALSE))="N/A","--",IF($G19=" ",IF(ISERROR(SEARCH("Aux",$E19,1)),($H19*VLOOKUP($F19,'VESSEL FACTORS'!$A$2:$O$5,AG$5,FALSE)*0.0000011023*$M19*$N19*0.82),($H19*VLOOKUP($F19,'VESSEL FACTORS'!$A$2:$O$5,AG$5,FALSE)*0.0000011023*$M19*$N19*1)),IF($G19&lt;21,($H19*VLOOKUP($F19,'VESSEL FACTORS'!$A$2:$O$5,AG$5,FALSE)*0.0000011023*$M19*$N19*VLOOKUP($G19,'VESSEL FACTORS'!$A$16:$L$36,AG$5,FALSE)),($H19*VLOOKUP($F19,'VESSEL FACTORS'!$A$3:$O$5,AG$5,FALSE)*0.0000011023*$M19*$N19*($G19/100))))))))</f>
        <v>Enter vessel info</v>
      </c>
      <c r="AH19" s="76" t="str">
        <f>IF(OR($D19=" ",$E19=" ",$F19=" "),"Enter vessel info",IF(T($H19)&lt;&gt;"","Enter Activity",IF(OR($M19=0,$N19=0),"Enter Run Time",IF((VLOOKUP($F19,'VESSEL FACTORS'!$A$3:$O$5,AH$5,FALSE))="N/A","--",IF($G19=" ",IF(ISERROR(SEARCH("Aux",$E19,1)),($H19*VLOOKUP($F19,'VESSEL FACTORS'!$A$2:$O$5,AH$5,FALSE)*0.0000011023*$M19*$N19*0.82),($H19*VLOOKUP($F19,'VESSEL FACTORS'!$A$2:$O$5,AH$5,FALSE)*0.0000011023*$M19*$N19*1)),IF($G19&lt;21,($H19*VLOOKUP($F19,'VESSEL FACTORS'!$A$2:$O$5,AH$5,FALSE)*0.0000011023*$M19*$N19*VLOOKUP($G19,'VESSEL FACTORS'!$A$16:$L$36,AH$5,FALSE)),($H19*VLOOKUP($F19,'VESSEL FACTORS'!$A$3:$O$5,AH$5,FALSE)*0.0000011023*$M19*$N19*($G19/100))))))))</f>
        <v>Enter vessel info</v>
      </c>
      <c r="AI19" s="76" t="str">
        <f>IF(OR($D19=" ",$E19=" ",$F19=" "),"Enter vessel info",IF(T($H19)&lt;&gt;"","Enter Activity",IF(OR($M19=0,$N19=0),"Enter Run Time",IF((VLOOKUP($F19,'VESSEL FACTORS'!$A$3:$O$5,AI$5,FALSE))="N/A","--",IF($G19=" ",IF(ISERROR(SEARCH("Aux",$E19,1)),($H19*VLOOKUP($F19,'VESSEL FACTORS'!$A$2:$O$5,AI$5,FALSE)*0.0000011023*$M19*$N19*0.82),($H19*VLOOKUP($F19,'VESSEL FACTORS'!$A$2:$O$5,AI$5,FALSE)*0.0000011023*$M19*$N19*1)),IF($G19&lt;21,($H19*VLOOKUP($F19,'VESSEL FACTORS'!$A$2:$O$5,AI$5,FALSE)*0.0000011023*$M19*$N19*VLOOKUP($G19,'VESSEL FACTORS'!$A$16:$L$36,AI$5,FALSE)),($H19*VLOOKUP($F19,'VESSEL FACTORS'!$A$3:$O$5,AI$5,FALSE)*0.0000011023*$M19*$N19*($G19/100))))))))</f>
        <v>Enter vessel info</v>
      </c>
      <c r="AJ19" s="76" t="str">
        <f>IF(OR($D19=" ",$E19=" ",$F19=" "),"Enter vessel info",IF(T($H19)&lt;&gt;"","Enter Activity",IF(OR($M19=0,$N19=0),"Enter Run Time",IF((VLOOKUP($F19,'VESSEL FACTORS'!$A$3:$O$5,AJ$5,FALSE))="N/A","--",IF($G19=" ",IF(ISERROR(SEARCH("Aux",$E19,1)),($H19*VLOOKUP($F19,'VESSEL FACTORS'!$A$2:$O$5,AJ$5,FALSE)*0.0000011023*$M19*$N19*0.82),($H19*VLOOKUP($F19,'VESSEL FACTORS'!$A$2:$O$5,AJ$5,FALSE)*0.0000011023*$M19*$N19*1)),IF($G19&lt;21,($H19*VLOOKUP($F19,'VESSEL FACTORS'!$A$2:$O$5,AJ$5,FALSE)*0.0000011023*$M19*$N19*VLOOKUP($G19,'VESSEL FACTORS'!$A$16:$L$36,AJ$5,FALSE)),($H19*VLOOKUP($F19,'VESSEL FACTORS'!$A$3:$O$5,AJ$5,FALSE)*0.0000011023*$M19*$N19*($G19/100))))))))</f>
        <v>Enter vessel info</v>
      </c>
      <c r="AK19" s="76" t="str">
        <f>IF(OR($D19=" ",$E19=" ",$F19=" "),"Enter vessel info",IF(T($H19)&lt;&gt;"","Enter Activity",IF(OR($M19=0,$N19=0),"Enter Run Time",IF((VLOOKUP($F19,'VESSEL FACTORS'!$A$3:$O$5,AK$5,FALSE))="N/A","--",IF($G19=" ",IF(ISERROR(SEARCH("Aux",$E19,1)),($H19*VLOOKUP($F19,'VESSEL FACTORS'!$A$2:$O$5,AK$5,FALSE)*0.0000011023*$M19*$N19*0.82),($H19*VLOOKUP($F19,'VESSEL FACTORS'!$A$2:$O$5,AK$5,FALSE)*0.0000011023*$M19*$N19*1)),IF($G19&lt;21,($H19*VLOOKUP($F19,'VESSEL FACTORS'!$A$2:$O$5,AK$5,FALSE)*0.0000011023*$M19*$N19*VLOOKUP($G19,'VESSEL FACTORS'!$A$16:$L$36,AK$5,FALSE)),($H19*VLOOKUP($F19,'VESSEL FACTORS'!$A$3:$O$5,AK$5,FALSE)*0.0000011023*$M19*$N19*($G19/100))))))))</f>
        <v>Enter vessel info</v>
      </c>
      <c r="AL19" s="67" t="str">
        <f>IF(OR($D19=" ",$E19=" ",$F19=" "),"Enter vessel info",IF(T($H19)&lt;&gt;"","Enter Activity",IF(OR($M19=0,$N19=0),"Enter Run Time",IF((VLOOKUP($F19,'VESSEL FACTORS'!$A$3:$O$5,AL$5,FALSE))="N/A","--",IF($G19=" ",IF(ISERROR(SEARCH("Aux",$E19,1)),($H19*VLOOKUP($F19,'VESSEL FACTORS'!$A$2:$O$5,AL$5,FALSE)*0.0000011023*$M19*$N19*0.82),($H19*VLOOKUP($F19,'VESSEL FACTORS'!$A$2:$O$5,AL$5,FALSE)*0.0000011023*$M19*$N19*1)),IF($G19&lt;21,($H19*VLOOKUP($F19,'VESSEL FACTORS'!$A$2:$O$5,AL$5,FALSE)*0.0000011023*$M19*$N19*VLOOKUP($G19,'VESSEL FACTORS'!$A$16:$L$36,AL$5,FALSE)),($H19*VLOOKUP($F19,'VESSEL FACTORS'!$A$3:$O$5,AL$5,FALSE)*0.0000011023*$M19*$N19*($G19/100))))))))</f>
        <v>Enter vessel info</v>
      </c>
      <c r="AM19" s="315"/>
      <c r="AO19" s="74">
        <f>MONTH(EMISSIONS_1!P19)-MONTH(EMISSIONS_1!O19)+1</f>
        <v>1</v>
      </c>
      <c r="AP19" s="335">
        <f t="shared" si="12"/>
        <v>0</v>
      </c>
      <c r="AQ19" s="336">
        <f t="shared" si="0"/>
        <v>0</v>
      </c>
      <c r="AR19" s="336">
        <f t="shared" si="0"/>
        <v>0</v>
      </c>
      <c r="AS19" s="336">
        <f t="shared" si="0"/>
        <v>0</v>
      </c>
      <c r="AT19" s="336">
        <f t="shared" si="0"/>
        <v>0</v>
      </c>
      <c r="AU19" s="336">
        <f t="shared" si="0"/>
        <v>0</v>
      </c>
      <c r="AV19" s="336">
        <f t="shared" si="0"/>
        <v>0</v>
      </c>
      <c r="AW19" s="336">
        <f t="shared" si="0"/>
        <v>0</v>
      </c>
      <c r="AX19" s="336">
        <f t="shared" si="0"/>
        <v>0</v>
      </c>
      <c r="AY19" s="336">
        <f t="shared" si="0"/>
        <v>0</v>
      </c>
      <c r="AZ19" s="336">
        <f t="shared" si="0"/>
        <v>0</v>
      </c>
      <c r="BA19" s="337">
        <f t="shared" si="0"/>
        <v>0</v>
      </c>
      <c r="BB19" s="335">
        <f t="shared" si="24"/>
        <v>0</v>
      </c>
      <c r="BC19" s="336">
        <f t="shared" si="24"/>
        <v>0</v>
      </c>
      <c r="BD19" s="336">
        <f t="shared" si="24"/>
        <v>0</v>
      </c>
      <c r="BE19" s="336">
        <f t="shared" si="24"/>
        <v>0</v>
      </c>
      <c r="BF19" s="336">
        <f t="shared" si="24"/>
        <v>0</v>
      </c>
      <c r="BG19" s="336">
        <f t="shared" si="24"/>
        <v>0</v>
      </c>
      <c r="BH19" s="336">
        <f t="shared" si="24"/>
        <v>0</v>
      </c>
      <c r="BI19" s="336">
        <f t="shared" si="24"/>
        <v>0</v>
      </c>
      <c r="BJ19" s="336">
        <f t="shared" si="24"/>
        <v>0</v>
      </c>
      <c r="BK19" s="336">
        <f t="shared" si="24"/>
        <v>0</v>
      </c>
      <c r="BL19" s="336">
        <f t="shared" si="24"/>
        <v>0</v>
      </c>
      <c r="BM19" s="337">
        <f t="shared" si="24"/>
        <v>0</v>
      </c>
      <c r="BN19" s="335">
        <f t="shared" si="25"/>
        <v>0</v>
      </c>
      <c r="BO19" s="336">
        <f t="shared" si="25"/>
        <v>0</v>
      </c>
      <c r="BP19" s="336">
        <f t="shared" si="25"/>
        <v>0</v>
      </c>
      <c r="BQ19" s="336">
        <f t="shared" si="25"/>
        <v>0</v>
      </c>
      <c r="BR19" s="336">
        <f t="shared" si="25"/>
        <v>0</v>
      </c>
      <c r="BS19" s="336">
        <f t="shared" si="25"/>
        <v>0</v>
      </c>
      <c r="BT19" s="336">
        <f t="shared" si="25"/>
        <v>0</v>
      </c>
      <c r="BU19" s="336">
        <f t="shared" si="25"/>
        <v>0</v>
      </c>
      <c r="BV19" s="336">
        <f t="shared" si="25"/>
        <v>0</v>
      </c>
      <c r="BW19" s="336">
        <f t="shared" si="25"/>
        <v>0</v>
      </c>
      <c r="BX19" s="336">
        <f t="shared" si="25"/>
        <v>0</v>
      </c>
      <c r="BY19" s="337">
        <f t="shared" si="25"/>
        <v>0</v>
      </c>
      <c r="BZ19" s="335">
        <f t="shared" si="26"/>
        <v>0</v>
      </c>
      <c r="CA19" s="336">
        <f t="shared" si="26"/>
        <v>0</v>
      </c>
      <c r="CB19" s="336">
        <f t="shared" si="26"/>
        <v>0</v>
      </c>
      <c r="CC19" s="336">
        <f t="shared" si="26"/>
        <v>0</v>
      </c>
      <c r="CD19" s="336">
        <f t="shared" si="26"/>
        <v>0</v>
      </c>
      <c r="CE19" s="336">
        <f t="shared" si="26"/>
        <v>0</v>
      </c>
      <c r="CF19" s="336">
        <f t="shared" si="26"/>
        <v>0</v>
      </c>
      <c r="CG19" s="336">
        <f t="shared" si="26"/>
        <v>0</v>
      </c>
      <c r="CH19" s="336">
        <f t="shared" si="26"/>
        <v>0</v>
      </c>
      <c r="CI19" s="336">
        <f t="shared" si="26"/>
        <v>0</v>
      </c>
      <c r="CJ19" s="336">
        <f t="shared" si="26"/>
        <v>0</v>
      </c>
      <c r="CK19" s="337">
        <f t="shared" si="26"/>
        <v>0</v>
      </c>
      <c r="CL19" s="335">
        <f t="shared" si="27"/>
        <v>0</v>
      </c>
      <c r="CM19" s="336">
        <f t="shared" si="27"/>
        <v>0</v>
      </c>
      <c r="CN19" s="336">
        <f t="shared" si="27"/>
        <v>0</v>
      </c>
      <c r="CO19" s="336">
        <f t="shared" si="27"/>
        <v>0</v>
      </c>
      <c r="CP19" s="336">
        <f t="shared" si="27"/>
        <v>0</v>
      </c>
      <c r="CQ19" s="336">
        <f t="shared" si="27"/>
        <v>0</v>
      </c>
      <c r="CR19" s="336">
        <f t="shared" si="27"/>
        <v>0</v>
      </c>
      <c r="CS19" s="336">
        <f t="shared" si="27"/>
        <v>0</v>
      </c>
      <c r="CT19" s="336">
        <f t="shared" si="27"/>
        <v>0</v>
      </c>
      <c r="CU19" s="336">
        <f t="shared" si="27"/>
        <v>0</v>
      </c>
      <c r="CV19" s="336">
        <f t="shared" si="27"/>
        <v>0</v>
      </c>
      <c r="CW19" s="337">
        <f t="shared" si="27"/>
        <v>0</v>
      </c>
      <c r="CX19" s="335">
        <f t="shared" si="28"/>
        <v>0</v>
      </c>
      <c r="CY19" s="336">
        <f t="shared" si="28"/>
        <v>0</v>
      </c>
      <c r="CZ19" s="336">
        <f t="shared" si="28"/>
        <v>0</v>
      </c>
      <c r="DA19" s="336">
        <f t="shared" si="28"/>
        <v>0</v>
      </c>
      <c r="DB19" s="336">
        <f t="shared" si="28"/>
        <v>0</v>
      </c>
      <c r="DC19" s="336">
        <f t="shared" si="28"/>
        <v>0</v>
      </c>
      <c r="DD19" s="336">
        <f t="shared" si="28"/>
        <v>0</v>
      </c>
      <c r="DE19" s="336">
        <f t="shared" si="28"/>
        <v>0</v>
      </c>
      <c r="DF19" s="336">
        <f t="shared" si="28"/>
        <v>0</v>
      </c>
      <c r="DG19" s="336">
        <f t="shared" si="28"/>
        <v>0</v>
      </c>
      <c r="DH19" s="336">
        <f t="shared" si="28"/>
        <v>0</v>
      </c>
      <c r="DI19" s="337">
        <f t="shared" si="28"/>
        <v>0</v>
      </c>
      <c r="DJ19" s="335">
        <f t="shared" si="29"/>
        <v>0</v>
      </c>
      <c r="DK19" s="336">
        <f t="shared" si="29"/>
        <v>0</v>
      </c>
      <c r="DL19" s="336">
        <f t="shared" si="29"/>
        <v>0</v>
      </c>
      <c r="DM19" s="336">
        <f t="shared" si="29"/>
        <v>0</v>
      </c>
      <c r="DN19" s="336">
        <f t="shared" si="29"/>
        <v>0</v>
      </c>
      <c r="DO19" s="336">
        <f t="shared" si="29"/>
        <v>0</v>
      </c>
      <c r="DP19" s="336">
        <f t="shared" si="29"/>
        <v>0</v>
      </c>
      <c r="DQ19" s="336">
        <f t="shared" si="29"/>
        <v>0</v>
      </c>
      <c r="DR19" s="336">
        <f t="shared" si="29"/>
        <v>0</v>
      </c>
      <c r="DS19" s="336">
        <f t="shared" si="29"/>
        <v>0</v>
      </c>
      <c r="DT19" s="336">
        <f t="shared" si="29"/>
        <v>0</v>
      </c>
      <c r="DU19" s="337">
        <f t="shared" si="29"/>
        <v>0</v>
      </c>
      <c r="DV19" s="335">
        <f t="shared" si="30"/>
        <v>0</v>
      </c>
      <c r="DW19" s="336">
        <f t="shared" si="30"/>
        <v>0</v>
      </c>
      <c r="DX19" s="336">
        <f t="shared" si="30"/>
        <v>0</v>
      </c>
      <c r="DY19" s="336">
        <f t="shared" si="30"/>
        <v>0</v>
      </c>
      <c r="DZ19" s="336">
        <f t="shared" si="30"/>
        <v>0</v>
      </c>
      <c r="EA19" s="336">
        <f t="shared" si="30"/>
        <v>0</v>
      </c>
      <c r="EB19" s="336">
        <f t="shared" si="30"/>
        <v>0</v>
      </c>
      <c r="EC19" s="336">
        <f t="shared" si="30"/>
        <v>0</v>
      </c>
      <c r="ED19" s="336">
        <f t="shared" si="30"/>
        <v>0</v>
      </c>
      <c r="EE19" s="336">
        <f t="shared" si="30"/>
        <v>0</v>
      </c>
      <c r="EF19" s="336">
        <f t="shared" si="30"/>
        <v>0</v>
      </c>
      <c r="EG19" s="337">
        <f t="shared" si="30"/>
        <v>0</v>
      </c>
      <c r="EH19" s="335">
        <f t="shared" si="31"/>
        <v>0</v>
      </c>
      <c r="EI19" s="336">
        <f t="shared" si="31"/>
        <v>0</v>
      </c>
      <c r="EJ19" s="336">
        <f t="shared" si="31"/>
        <v>0</v>
      </c>
      <c r="EK19" s="336">
        <f t="shared" si="31"/>
        <v>0</v>
      </c>
      <c r="EL19" s="336">
        <f t="shared" si="31"/>
        <v>0</v>
      </c>
      <c r="EM19" s="336">
        <f t="shared" si="31"/>
        <v>0</v>
      </c>
      <c r="EN19" s="336">
        <f t="shared" si="31"/>
        <v>0</v>
      </c>
      <c r="EO19" s="336">
        <f t="shared" si="31"/>
        <v>0</v>
      </c>
      <c r="EP19" s="336">
        <f t="shared" si="31"/>
        <v>0</v>
      </c>
      <c r="EQ19" s="336">
        <f t="shared" si="31"/>
        <v>0</v>
      </c>
      <c r="ER19" s="336">
        <f t="shared" si="31"/>
        <v>0</v>
      </c>
      <c r="ES19" s="337">
        <f t="shared" si="31"/>
        <v>0</v>
      </c>
      <c r="ET19" s="335">
        <f t="shared" si="32"/>
        <v>0</v>
      </c>
      <c r="EU19" s="336">
        <f t="shared" si="32"/>
        <v>0</v>
      </c>
      <c r="EV19" s="336">
        <f t="shared" si="32"/>
        <v>0</v>
      </c>
      <c r="EW19" s="336">
        <f t="shared" si="32"/>
        <v>0</v>
      </c>
      <c r="EX19" s="336">
        <f t="shared" si="32"/>
        <v>0</v>
      </c>
      <c r="EY19" s="336">
        <f t="shared" si="32"/>
        <v>0</v>
      </c>
      <c r="EZ19" s="336">
        <f t="shared" si="32"/>
        <v>0</v>
      </c>
      <c r="FA19" s="336">
        <f t="shared" si="32"/>
        <v>0</v>
      </c>
      <c r="FB19" s="336">
        <f t="shared" si="32"/>
        <v>0</v>
      </c>
      <c r="FC19" s="336">
        <f t="shared" si="32"/>
        <v>0</v>
      </c>
      <c r="FD19" s="336">
        <f t="shared" si="32"/>
        <v>0</v>
      </c>
      <c r="FE19" s="337">
        <f t="shared" si="32"/>
        <v>0</v>
      </c>
      <c r="FF19" s="335">
        <f t="shared" si="33"/>
        <v>0</v>
      </c>
      <c r="FG19" s="336">
        <f t="shared" si="33"/>
        <v>0</v>
      </c>
      <c r="FH19" s="336">
        <f t="shared" si="33"/>
        <v>0</v>
      </c>
      <c r="FI19" s="336">
        <f t="shared" si="33"/>
        <v>0</v>
      </c>
      <c r="FJ19" s="336">
        <f t="shared" si="33"/>
        <v>0</v>
      </c>
      <c r="FK19" s="336">
        <f t="shared" si="33"/>
        <v>0</v>
      </c>
      <c r="FL19" s="336">
        <f t="shared" si="33"/>
        <v>0</v>
      </c>
      <c r="FM19" s="336">
        <f t="shared" si="33"/>
        <v>0</v>
      </c>
      <c r="FN19" s="336">
        <f t="shared" si="33"/>
        <v>0</v>
      </c>
      <c r="FO19" s="336">
        <f t="shared" si="33"/>
        <v>0</v>
      </c>
      <c r="FP19" s="336">
        <f t="shared" si="33"/>
        <v>0</v>
      </c>
      <c r="FQ19" s="337">
        <f t="shared" si="33"/>
        <v>0</v>
      </c>
    </row>
    <row r="20" spans="1:173" ht="12.75" customHeight="1" x14ac:dyDescent="0.2">
      <c r="A20" s="74" t="str">
        <f t="shared" si="21"/>
        <v xml:space="preserve"> - </v>
      </c>
      <c r="B20" s="112"/>
      <c r="C20" s="171" t="s">
        <v>305</v>
      </c>
      <c r="D20" s="366" t="str">
        <f>IF(ISBLANK(EMISSIONS_5!D20), " ", EMISSIONS_5!D20)</f>
        <v xml:space="preserve"> </v>
      </c>
      <c r="E20" s="366" t="str">
        <f>IF(ISBLANK(EMISSIONS_5!E20), " ", EMISSIONS_5!E20)</f>
        <v xml:space="preserve"> </v>
      </c>
      <c r="F20" s="366" t="str">
        <f>IF(ISBLANK(EMISSIONS_5!F20), " ", EMISSIONS_5!F20)</f>
        <v xml:space="preserve"> </v>
      </c>
      <c r="G20" s="367"/>
      <c r="H20" s="368"/>
      <c r="I20" s="33" t="s">
        <v>299</v>
      </c>
      <c r="J20" s="367"/>
      <c r="K20" s="33">
        <f t="shared" si="22"/>
        <v>1</v>
      </c>
      <c r="L20" s="33">
        <f t="shared" si="23"/>
        <v>0</v>
      </c>
      <c r="M20" s="367">
        <v>0</v>
      </c>
      <c r="N20" s="373">
        <v>0</v>
      </c>
      <c r="O20" s="299"/>
      <c r="P20" s="300"/>
      <c r="Q20" s="73" t="str">
        <f t="shared" si="13"/>
        <v>Enter vessel info</v>
      </c>
      <c r="R20" s="79" t="str">
        <f t="shared" si="14"/>
        <v>Enter vessel info</v>
      </c>
      <c r="S20" s="79" t="str">
        <f t="shared" si="15"/>
        <v>Enter vessel info</v>
      </c>
      <c r="T20" s="79" t="str">
        <f t="shared" si="16"/>
        <v>Enter vessel info</v>
      </c>
      <c r="U20" s="79" t="str">
        <f t="shared" si="17"/>
        <v>Enter vessel info</v>
      </c>
      <c r="V20" s="79" t="str">
        <f t="shared" si="18"/>
        <v>Enter vessel info</v>
      </c>
      <c r="W20" s="79" t="str">
        <f t="shared" si="19"/>
        <v>Enter vessel info</v>
      </c>
      <c r="X20" s="79" t="str">
        <f t="shared" si="20"/>
        <v>Enter vessel info</v>
      </c>
      <c r="Y20" s="78" t="s">
        <v>115</v>
      </c>
      <c r="Z20" s="79" t="s">
        <v>115</v>
      </c>
      <c r="AA20" s="82" t="s">
        <v>115</v>
      </c>
      <c r="AB20" s="76" t="str">
        <f>IF(OR($D20=" ",$E20=" ",$F20=" "),"Enter vessel info",IF(T($H20)&lt;&gt;"","Enter Activity",IF(OR($M20=0,$N20=0),"Enter Run Time",IF((VLOOKUP($F20,'VESSEL FACTORS'!$A$3:$O$5,AB$5,FALSE))="N/A","--",IF($G20=" ",IF(ISERROR(SEARCH("Aux",$E20,1)),($H20*VLOOKUP($F20,'VESSEL FACTORS'!$A$2:$O$5,AB$5,FALSE)*0.0000011023*$M20*$N20*0.82),($H20*VLOOKUP($F20,'VESSEL FACTORS'!$A$2:$O$5,AB$5,FALSE)*0.0000011023*$M20*$N20*1)),IF($G20&lt;21,($H20*VLOOKUP($F20,'VESSEL FACTORS'!$A$2:$O$5,AB$5,FALSE)*0.0000011023*$M20*$N20*VLOOKUP($G20,'VESSEL FACTORS'!$A$16:$L$36,AB$5,FALSE)),($H20*VLOOKUP($F20,'VESSEL FACTORS'!$A$3:$O$5,AB$5,FALSE)*0.0000011023*$M20*$N20*($G20/100))))))))</f>
        <v>Enter vessel info</v>
      </c>
      <c r="AC20" s="76" t="str">
        <f>IF(OR($D20=" ",$E20=" ",$F20=" "),"Enter vessel info",IF(T($H20)&lt;&gt;"","Enter Activity",IF(OR($M20=0,$N20=0),"Enter Run Time",IF((VLOOKUP($F20,'VESSEL FACTORS'!$A$3:$O$5,AC$5,FALSE))="N/A","--",IF($G20=" ",IF(ISERROR(SEARCH("Aux",$E20,1)),($H20*VLOOKUP($F20,'VESSEL FACTORS'!$A$2:$O$5,AC$5,FALSE)*0.0000011023*$M20*$N20*0.82),($H20*VLOOKUP($F20,'VESSEL FACTORS'!$A$2:$O$5,AC$5,FALSE)*0.0000011023*$M20*$N20*1)),IF($G20&lt;21,($H20*VLOOKUP($F20,'VESSEL FACTORS'!$A$2:$O$5,AC$5,FALSE)*0.0000011023*$M20*$N20*VLOOKUP($G20,'VESSEL FACTORS'!$A$16:$L$36,AC$5,FALSE)),($H20*VLOOKUP($F20,'VESSEL FACTORS'!$A$3:$O$5,AC$5,FALSE)*0.0000011023*$M20*$N20*($G20/100))))))))</f>
        <v>Enter vessel info</v>
      </c>
      <c r="AD20" s="76" t="str">
        <f>IF(OR($D20=" ",$E20=" ",$F20=" "),"Enter vessel info",IF(T($H20)&lt;&gt;"","Enter Activity",IF(OR($M20=0,$N20=0),"Enter Run Time",IF((VLOOKUP($F20,'VESSEL FACTORS'!$A$3:$O$5,AD$5,FALSE))="N/A","--",IF($G20=" ",IF(ISERROR(SEARCH("Aux",$E20,1)),($H20*VLOOKUP($F20,'VESSEL FACTORS'!$A$2:$O$5,AD$5,FALSE)*0.0000011023*$M20*$N20*0.82),($H20*VLOOKUP($F20,'VESSEL FACTORS'!$A$2:$O$5,AD$5,FALSE)*0.0000011023*$M20*$N20*1)),IF($G20&lt;21,($H20*VLOOKUP($F20,'VESSEL FACTORS'!$A$2:$O$5,AD$5,FALSE)*0.0000011023*$M20*$N20*VLOOKUP($G20,'VESSEL FACTORS'!$A$16:$L$36,AD$5,FALSE)),($H20*VLOOKUP($F20,'VESSEL FACTORS'!$A$3:$O$5,AD$5,FALSE)*0.0000011023*$M20*$N20*($G20/100))))))))</f>
        <v>Enter vessel info</v>
      </c>
      <c r="AE20" s="76" t="str">
        <f>IF(OR($D20=" ",$E20=" ",$F20=" "),"Enter vessel info",IF(T($H20)&lt;&gt;"","Enter Activity",IF(OR($M20=0,$N20=0),"Enter Run Time",IF((VLOOKUP($F20,'VESSEL FACTORS'!$A$3:$O$5,AE$5,FALSE))="N/A","--",IF($G20=" ",IF(ISERROR(SEARCH("Aux",$E20,1)),($H20*VLOOKUP($F20,'VESSEL FACTORS'!$A$2:$O$5,AE$5,FALSE)*0.0000011023*$M20*$N20*0.82),($H20*VLOOKUP($F20,'VESSEL FACTORS'!$A$2:$O$5,AE$5,FALSE)*0.0000011023*$M20*$N20*1)),IF($G20&lt;21,($H20*VLOOKUP($F20,'VESSEL FACTORS'!$A$2:$O$5,AE$5,FALSE)*0.0000011023*$M20*$N20*VLOOKUP($G20,'VESSEL FACTORS'!$A$16:$L$36,AE$5,FALSE)),($H20*VLOOKUP($F20,'VESSEL FACTORS'!$A$3:$O$5,AE$5,FALSE)*0.0000011023*$M20*$N20*($G20/100))))))))</f>
        <v>Enter vessel info</v>
      </c>
      <c r="AF20" s="76" t="str">
        <f>IF(OR($D20=" ",$E20=" ",$F20=" "),"Enter vessel info",IF(T($H20)&lt;&gt;"","Enter Activity",IF(OR($M20=0,$N20=0),"Enter Run Time",IF((VLOOKUP($F20,'VESSEL FACTORS'!$A$3:$O$5,AF$5,FALSE))="N/A","--",IF($G20=" ",IF(ISERROR(SEARCH("Aux",$E20,1)),($H20*VLOOKUP($F20,'VESSEL FACTORS'!$A$2:$O$5,AF$5,FALSE)*0.0000011023*$M20*$N20*0.82),($H20*VLOOKUP($F20,'VESSEL FACTORS'!$A$2:$O$5,AF$5,FALSE)*0.0000011023*$M20*$N20*1)),IF($G20&lt;21,($H20*VLOOKUP($F20,'VESSEL FACTORS'!$A$2:$O$5,AF$5,FALSE)*0.0000011023*$M20*$N20*VLOOKUP($G20,'VESSEL FACTORS'!$A$16:$L$36,AF$5,FALSE)),($H20*VLOOKUP($F20,'VESSEL FACTORS'!$A$3:$O$5,AF$5,FALSE)*0.0000011023*$M20*$N20*($G20/100))))))))</f>
        <v>Enter vessel info</v>
      </c>
      <c r="AG20" s="76" t="str">
        <f>IF(OR($D20=" ",$E20=" ",$F20=" "),"Enter vessel info",IF(T($H20)&lt;&gt;"","Enter Activity",IF(OR($M20=0,$N20=0),"Enter Run Time",IF((VLOOKUP($F20,'VESSEL FACTORS'!$A$3:$O$5,AG$5,FALSE))="N/A","--",IF($G20=" ",IF(ISERROR(SEARCH("Aux",$E20,1)),($H20*VLOOKUP($F20,'VESSEL FACTORS'!$A$2:$O$5,AG$5,FALSE)*0.0000011023*$M20*$N20*0.82),($H20*VLOOKUP($F20,'VESSEL FACTORS'!$A$2:$O$5,AG$5,FALSE)*0.0000011023*$M20*$N20*1)),IF($G20&lt;21,($H20*VLOOKUP($F20,'VESSEL FACTORS'!$A$2:$O$5,AG$5,FALSE)*0.0000011023*$M20*$N20*VLOOKUP($G20,'VESSEL FACTORS'!$A$16:$L$36,AG$5,FALSE)),($H20*VLOOKUP($F20,'VESSEL FACTORS'!$A$3:$O$5,AG$5,FALSE)*0.0000011023*$M20*$N20*($G20/100))))))))</f>
        <v>Enter vessel info</v>
      </c>
      <c r="AH20" s="76" t="str">
        <f>IF(OR($D20=" ",$E20=" ",$F20=" "),"Enter vessel info",IF(T($H20)&lt;&gt;"","Enter Activity",IF(OR($M20=0,$N20=0),"Enter Run Time",IF((VLOOKUP($F20,'VESSEL FACTORS'!$A$3:$O$5,AH$5,FALSE))="N/A","--",IF($G20=" ",IF(ISERROR(SEARCH("Aux",$E20,1)),($H20*VLOOKUP($F20,'VESSEL FACTORS'!$A$2:$O$5,AH$5,FALSE)*0.0000011023*$M20*$N20*0.82),($H20*VLOOKUP($F20,'VESSEL FACTORS'!$A$2:$O$5,AH$5,FALSE)*0.0000011023*$M20*$N20*1)),IF($G20&lt;21,($H20*VLOOKUP($F20,'VESSEL FACTORS'!$A$2:$O$5,AH$5,FALSE)*0.0000011023*$M20*$N20*VLOOKUP($G20,'VESSEL FACTORS'!$A$16:$L$36,AH$5,FALSE)),($H20*VLOOKUP($F20,'VESSEL FACTORS'!$A$3:$O$5,AH$5,FALSE)*0.0000011023*$M20*$N20*($G20/100))))))))</f>
        <v>Enter vessel info</v>
      </c>
      <c r="AI20" s="76" t="str">
        <f>IF(OR($D20=" ",$E20=" ",$F20=" "),"Enter vessel info",IF(T($H20)&lt;&gt;"","Enter Activity",IF(OR($M20=0,$N20=0),"Enter Run Time",IF((VLOOKUP($F20,'VESSEL FACTORS'!$A$3:$O$5,AI$5,FALSE))="N/A","--",IF($G20=" ",IF(ISERROR(SEARCH("Aux",$E20,1)),($H20*VLOOKUP($F20,'VESSEL FACTORS'!$A$2:$O$5,AI$5,FALSE)*0.0000011023*$M20*$N20*0.82),($H20*VLOOKUP($F20,'VESSEL FACTORS'!$A$2:$O$5,AI$5,FALSE)*0.0000011023*$M20*$N20*1)),IF($G20&lt;21,($H20*VLOOKUP($F20,'VESSEL FACTORS'!$A$2:$O$5,AI$5,FALSE)*0.0000011023*$M20*$N20*VLOOKUP($G20,'VESSEL FACTORS'!$A$16:$L$36,AI$5,FALSE)),($H20*VLOOKUP($F20,'VESSEL FACTORS'!$A$3:$O$5,AI$5,FALSE)*0.0000011023*$M20*$N20*($G20/100))))))))</f>
        <v>Enter vessel info</v>
      </c>
      <c r="AJ20" s="76" t="str">
        <f>IF(OR($D20=" ",$E20=" ",$F20=" "),"Enter vessel info",IF(T($H20)&lt;&gt;"","Enter Activity",IF(OR($M20=0,$N20=0),"Enter Run Time",IF((VLOOKUP($F20,'VESSEL FACTORS'!$A$3:$O$5,AJ$5,FALSE))="N/A","--",IF($G20=" ",IF(ISERROR(SEARCH("Aux",$E20,1)),($H20*VLOOKUP($F20,'VESSEL FACTORS'!$A$2:$O$5,AJ$5,FALSE)*0.0000011023*$M20*$N20*0.82),($H20*VLOOKUP($F20,'VESSEL FACTORS'!$A$2:$O$5,AJ$5,FALSE)*0.0000011023*$M20*$N20*1)),IF($G20&lt;21,($H20*VLOOKUP($F20,'VESSEL FACTORS'!$A$2:$O$5,AJ$5,FALSE)*0.0000011023*$M20*$N20*VLOOKUP($G20,'VESSEL FACTORS'!$A$16:$L$36,AJ$5,FALSE)),($H20*VLOOKUP($F20,'VESSEL FACTORS'!$A$3:$O$5,AJ$5,FALSE)*0.0000011023*$M20*$N20*($G20/100))))))))</f>
        <v>Enter vessel info</v>
      </c>
      <c r="AK20" s="76" t="str">
        <f>IF(OR($D20=" ",$E20=" ",$F20=" "),"Enter vessel info",IF(T($H20)&lt;&gt;"","Enter Activity",IF(OR($M20=0,$N20=0),"Enter Run Time",IF((VLOOKUP($F20,'VESSEL FACTORS'!$A$3:$O$5,AK$5,FALSE))="N/A","--",IF($G20=" ",IF(ISERROR(SEARCH("Aux",$E20,1)),($H20*VLOOKUP($F20,'VESSEL FACTORS'!$A$2:$O$5,AK$5,FALSE)*0.0000011023*$M20*$N20*0.82),($H20*VLOOKUP($F20,'VESSEL FACTORS'!$A$2:$O$5,AK$5,FALSE)*0.0000011023*$M20*$N20*1)),IF($G20&lt;21,($H20*VLOOKUP($F20,'VESSEL FACTORS'!$A$2:$O$5,AK$5,FALSE)*0.0000011023*$M20*$N20*VLOOKUP($G20,'VESSEL FACTORS'!$A$16:$L$36,AK$5,FALSE)),($H20*VLOOKUP($F20,'VESSEL FACTORS'!$A$3:$O$5,AK$5,FALSE)*0.0000011023*$M20*$N20*($G20/100))))))))</f>
        <v>Enter vessel info</v>
      </c>
      <c r="AL20" s="67" t="str">
        <f>IF(OR($D20=" ",$E20=" ",$F20=" "),"Enter vessel info",IF(T($H20)&lt;&gt;"","Enter Activity",IF(OR($M20=0,$N20=0),"Enter Run Time",IF((VLOOKUP($F20,'VESSEL FACTORS'!$A$3:$O$5,AL$5,FALSE))="N/A","--",IF($G20=" ",IF(ISERROR(SEARCH("Aux",$E20,1)),($H20*VLOOKUP($F20,'VESSEL FACTORS'!$A$2:$O$5,AL$5,FALSE)*0.0000011023*$M20*$N20*0.82),($H20*VLOOKUP($F20,'VESSEL FACTORS'!$A$2:$O$5,AL$5,FALSE)*0.0000011023*$M20*$N20*1)),IF($G20&lt;21,($H20*VLOOKUP($F20,'VESSEL FACTORS'!$A$2:$O$5,AL$5,FALSE)*0.0000011023*$M20*$N20*VLOOKUP($G20,'VESSEL FACTORS'!$A$16:$L$36,AL$5,FALSE)),($H20*VLOOKUP($F20,'VESSEL FACTORS'!$A$3:$O$5,AL$5,FALSE)*0.0000011023*$M20*$N20*($G20/100))))))))</f>
        <v>Enter vessel info</v>
      </c>
      <c r="AM20" s="315"/>
      <c r="AO20" s="74">
        <f>MONTH(EMISSIONS_1!P20)-MONTH(EMISSIONS_1!O20)+1</f>
        <v>1</v>
      </c>
      <c r="AP20" s="335">
        <f t="shared" si="12"/>
        <v>0</v>
      </c>
      <c r="AQ20" s="336">
        <f t="shared" si="0"/>
        <v>0</v>
      </c>
      <c r="AR20" s="336">
        <f t="shared" si="0"/>
        <v>0</v>
      </c>
      <c r="AS20" s="336">
        <f t="shared" si="0"/>
        <v>0</v>
      </c>
      <c r="AT20" s="336">
        <f t="shared" si="0"/>
        <v>0</v>
      </c>
      <c r="AU20" s="336">
        <f t="shared" si="0"/>
        <v>0</v>
      </c>
      <c r="AV20" s="336">
        <f t="shared" si="0"/>
        <v>0</v>
      </c>
      <c r="AW20" s="336">
        <f t="shared" si="0"/>
        <v>0</v>
      </c>
      <c r="AX20" s="336">
        <f t="shared" si="0"/>
        <v>0</v>
      </c>
      <c r="AY20" s="336">
        <f t="shared" si="0"/>
        <v>0</v>
      </c>
      <c r="AZ20" s="336">
        <f t="shared" si="0"/>
        <v>0</v>
      </c>
      <c r="BA20" s="337">
        <f t="shared" si="0"/>
        <v>0</v>
      </c>
      <c r="BB20" s="335">
        <f t="shared" si="24"/>
        <v>0</v>
      </c>
      <c r="BC20" s="336">
        <f t="shared" si="24"/>
        <v>0</v>
      </c>
      <c r="BD20" s="336">
        <f t="shared" si="24"/>
        <v>0</v>
      </c>
      <c r="BE20" s="336">
        <f t="shared" si="24"/>
        <v>0</v>
      </c>
      <c r="BF20" s="336">
        <f t="shared" si="24"/>
        <v>0</v>
      </c>
      <c r="BG20" s="336">
        <f t="shared" si="24"/>
        <v>0</v>
      </c>
      <c r="BH20" s="336">
        <f t="shared" si="24"/>
        <v>0</v>
      </c>
      <c r="BI20" s="336">
        <f t="shared" si="24"/>
        <v>0</v>
      </c>
      <c r="BJ20" s="336">
        <f t="shared" si="24"/>
        <v>0</v>
      </c>
      <c r="BK20" s="336">
        <f t="shared" si="24"/>
        <v>0</v>
      </c>
      <c r="BL20" s="336">
        <f t="shared" si="24"/>
        <v>0</v>
      </c>
      <c r="BM20" s="337">
        <f t="shared" si="24"/>
        <v>0</v>
      </c>
      <c r="BN20" s="335">
        <f t="shared" si="25"/>
        <v>0</v>
      </c>
      <c r="BO20" s="336">
        <f t="shared" si="25"/>
        <v>0</v>
      </c>
      <c r="BP20" s="336">
        <f t="shared" si="25"/>
        <v>0</v>
      </c>
      <c r="BQ20" s="336">
        <f t="shared" si="25"/>
        <v>0</v>
      </c>
      <c r="BR20" s="336">
        <f t="shared" si="25"/>
        <v>0</v>
      </c>
      <c r="BS20" s="336">
        <f t="shared" si="25"/>
        <v>0</v>
      </c>
      <c r="BT20" s="336">
        <f t="shared" si="25"/>
        <v>0</v>
      </c>
      <c r="BU20" s="336">
        <f t="shared" si="25"/>
        <v>0</v>
      </c>
      <c r="BV20" s="336">
        <f t="shared" si="25"/>
        <v>0</v>
      </c>
      <c r="BW20" s="336">
        <f t="shared" si="25"/>
        <v>0</v>
      </c>
      <c r="BX20" s="336">
        <f t="shared" si="25"/>
        <v>0</v>
      </c>
      <c r="BY20" s="337">
        <f t="shared" si="25"/>
        <v>0</v>
      </c>
      <c r="BZ20" s="335">
        <f t="shared" si="26"/>
        <v>0</v>
      </c>
      <c r="CA20" s="336">
        <f t="shared" si="26"/>
        <v>0</v>
      </c>
      <c r="CB20" s="336">
        <f t="shared" si="26"/>
        <v>0</v>
      </c>
      <c r="CC20" s="336">
        <f t="shared" si="26"/>
        <v>0</v>
      </c>
      <c r="CD20" s="336">
        <f t="shared" si="26"/>
        <v>0</v>
      </c>
      <c r="CE20" s="336">
        <f t="shared" si="26"/>
        <v>0</v>
      </c>
      <c r="CF20" s="336">
        <f t="shared" si="26"/>
        <v>0</v>
      </c>
      <c r="CG20" s="336">
        <f t="shared" si="26"/>
        <v>0</v>
      </c>
      <c r="CH20" s="336">
        <f t="shared" si="26"/>
        <v>0</v>
      </c>
      <c r="CI20" s="336">
        <f t="shared" si="26"/>
        <v>0</v>
      </c>
      <c r="CJ20" s="336">
        <f t="shared" si="26"/>
        <v>0</v>
      </c>
      <c r="CK20" s="337">
        <f t="shared" si="26"/>
        <v>0</v>
      </c>
      <c r="CL20" s="335">
        <f t="shared" si="27"/>
        <v>0</v>
      </c>
      <c r="CM20" s="336">
        <f t="shared" si="27"/>
        <v>0</v>
      </c>
      <c r="CN20" s="336">
        <f t="shared" si="27"/>
        <v>0</v>
      </c>
      <c r="CO20" s="336">
        <f t="shared" si="27"/>
        <v>0</v>
      </c>
      <c r="CP20" s="336">
        <f t="shared" si="27"/>
        <v>0</v>
      </c>
      <c r="CQ20" s="336">
        <f t="shared" si="27"/>
        <v>0</v>
      </c>
      <c r="CR20" s="336">
        <f t="shared" si="27"/>
        <v>0</v>
      </c>
      <c r="CS20" s="336">
        <f t="shared" si="27"/>
        <v>0</v>
      </c>
      <c r="CT20" s="336">
        <f t="shared" si="27"/>
        <v>0</v>
      </c>
      <c r="CU20" s="336">
        <f t="shared" si="27"/>
        <v>0</v>
      </c>
      <c r="CV20" s="336">
        <f t="shared" si="27"/>
        <v>0</v>
      </c>
      <c r="CW20" s="337">
        <f t="shared" si="27"/>
        <v>0</v>
      </c>
      <c r="CX20" s="335">
        <f t="shared" si="28"/>
        <v>0</v>
      </c>
      <c r="CY20" s="336">
        <f t="shared" si="28"/>
        <v>0</v>
      </c>
      <c r="CZ20" s="336">
        <f t="shared" si="28"/>
        <v>0</v>
      </c>
      <c r="DA20" s="336">
        <f t="shared" si="28"/>
        <v>0</v>
      </c>
      <c r="DB20" s="336">
        <f t="shared" si="28"/>
        <v>0</v>
      </c>
      <c r="DC20" s="336">
        <f t="shared" si="28"/>
        <v>0</v>
      </c>
      <c r="DD20" s="336">
        <f t="shared" si="28"/>
        <v>0</v>
      </c>
      <c r="DE20" s="336">
        <f t="shared" si="28"/>
        <v>0</v>
      </c>
      <c r="DF20" s="336">
        <f t="shared" si="28"/>
        <v>0</v>
      </c>
      <c r="DG20" s="336">
        <f t="shared" si="28"/>
        <v>0</v>
      </c>
      <c r="DH20" s="336">
        <f t="shared" si="28"/>
        <v>0</v>
      </c>
      <c r="DI20" s="337">
        <f t="shared" si="28"/>
        <v>0</v>
      </c>
      <c r="DJ20" s="335">
        <f t="shared" si="29"/>
        <v>0</v>
      </c>
      <c r="DK20" s="336">
        <f t="shared" si="29"/>
        <v>0</v>
      </c>
      <c r="DL20" s="336">
        <f t="shared" si="29"/>
        <v>0</v>
      </c>
      <c r="DM20" s="336">
        <f t="shared" si="29"/>
        <v>0</v>
      </c>
      <c r="DN20" s="336">
        <f t="shared" si="29"/>
        <v>0</v>
      </c>
      <c r="DO20" s="336">
        <f t="shared" si="29"/>
        <v>0</v>
      </c>
      <c r="DP20" s="336">
        <f t="shared" si="29"/>
        <v>0</v>
      </c>
      <c r="DQ20" s="336">
        <f t="shared" si="29"/>
        <v>0</v>
      </c>
      <c r="DR20" s="336">
        <f t="shared" si="29"/>
        <v>0</v>
      </c>
      <c r="DS20" s="336">
        <f t="shared" si="29"/>
        <v>0</v>
      </c>
      <c r="DT20" s="336">
        <f t="shared" si="29"/>
        <v>0</v>
      </c>
      <c r="DU20" s="337">
        <f t="shared" si="29"/>
        <v>0</v>
      </c>
      <c r="DV20" s="335">
        <f t="shared" si="30"/>
        <v>0</v>
      </c>
      <c r="DW20" s="336">
        <f t="shared" si="30"/>
        <v>0</v>
      </c>
      <c r="DX20" s="336">
        <f t="shared" si="30"/>
        <v>0</v>
      </c>
      <c r="DY20" s="336">
        <f t="shared" si="30"/>
        <v>0</v>
      </c>
      <c r="DZ20" s="336">
        <f t="shared" si="30"/>
        <v>0</v>
      </c>
      <c r="EA20" s="336">
        <f t="shared" si="30"/>
        <v>0</v>
      </c>
      <c r="EB20" s="336">
        <f t="shared" si="30"/>
        <v>0</v>
      </c>
      <c r="EC20" s="336">
        <f t="shared" si="30"/>
        <v>0</v>
      </c>
      <c r="ED20" s="336">
        <f t="shared" si="30"/>
        <v>0</v>
      </c>
      <c r="EE20" s="336">
        <f t="shared" si="30"/>
        <v>0</v>
      </c>
      <c r="EF20" s="336">
        <f t="shared" si="30"/>
        <v>0</v>
      </c>
      <c r="EG20" s="337">
        <f t="shared" si="30"/>
        <v>0</v>
      </c>
      <c r="EH20" s="335">
        <f t="shared" si="31"/>
        <v>0</v>
      </c>
      <c r="EI20" s="336">
        <f t="shared" si="31"/>
        <v>0</v>
      </c>
      <c r="EJ20" s="336">
        <f t="shared" si="31"/>
        <v>0</v>
      </c>
      <c r="EK20" s="336">
        <f t="shared" si="31"/>
        <v>0</v>
      </c>
      <c r="EL20" s="336">
        <f t="shared" si="31"/>
        <v>0</v>
      </c>
      <c r="EM20" s="336">
        <f t="shared" si="31"/>
        <v>0</v>
      </c>
      <c r="EN20" s="336">
        <f t="shared" si="31"/>
        <v>0</v>
      </c>
      <c r="EO20" s="336">
        <f t="shared" si="31"/>
        <v>0</v>
      </c>
      <c r="EP20" s="336">
        <f t="shared" si="31"/>
        <v>0</v>
      </c>
      <c r="EQ20" s="336">
        <f t="shared" si="31"/>
        <v>0</v>
      </c>
      <c r="ER20" s="336">
        <f t="shared" si="31"/>
        <v>0</v>
      </c>
      <c r="ES20" s="337">
        <f t="shared" si="31"/>
        <v>0</v>
      </c>
      <c r="ET20" s="335">
        <f t="shared" si="32"/>
        <v>0</v>
      </c>
      <c r="EU20" s="336">
        <f t="shared" si="32"/>
        <v>0</v>
      </c>
      <c r="EV20" s="336">
        <f t="shared" si="32"/>
        <v>0</v>
      </c>
      <c r="EW20" s="336">
        <f t="shared" si="32"/>
        <v>0</v>
      </c>
      <c r="EX20" s="336">
        <f t="shared" si="32"/>
        <v>0</v>
      </c>
      <c r="EY20" s="336">
        <f t="shared" si="32"/>
        <v>0</v>
      </c>
      <c r="EZ20" s="336">
        <f t="shared" si="32"/>
        <v>0</v>
      </c>
      <c r="FA20" s="336">
        <f t="shared" si="32"/>
        <v>0</v>
      </c>
      <c r="FB20" s="336">
        <f t="shared" si="32"/>
        <v>0</v>
      </c>
      <c r="FC20" s="336">
        <f t="shared" si="32"/>
        <v>0</v>
      </c>
      <c r="FD20" s="336">
        <f t="shared" si="32"/>
        <v>0</v>
      </c>
      <c r="FE20" s="337">
        <f t="shared" si="32"/>
        <v>0</v>
      </c>
      <c r="FF20" s="335">
        <f t="shared" si="33"/>
        <v>0</v>
      </c>
      <c r="FG20" s="336">
        <f t="shared" si="33"/>
        <v>0</v>
      </c>
      <c r="FH20" s="336">
        <f t="shared" si="33"/>
        <v>0</v>
      </c>
      <c r="FI20" s="336">
        <f t="shared" si="33"/>
        <v>0</v>
      </c>
      <c r="FJ20" s="336">
        <f t="shared" si="33"/>
        <v>0</v>
      </c>
      <c r="FK20" s="336">
        <f t="shared" si="33"/>
        <v>0</v>
      </c>
      <c r="FL20" s="336">
        <f t="shared" si="33"/>
        <v>0</v>
      </c>
      <c r="FM20" s="336">
        <f t="shared" si="33"/>
        <v>0</v>
      </c>
      <c r="FN20" s="336">
        <f t="shared" si="33"/>
        <v>0</v>
      </c>
      <c r="FO20" s="336">
        <f t="shared" si="33"/>
        <v>0</v>
      </c>
      <c r="FP20" s="336">
        <f t="shared" si="33"/>
        <v>0</v>
      </c>
      <c r="FQ20" s="337">
        <f t="shared" si="33"/>
        <v>0</v>
      </c>
    </row>
    <row r="21" spans="1:173" ht="12.75" customHeight="1" x14ac:dyDescent="0.2">
      <c r="A21" s="74" t="str">
        <f t="shared" si="21"/>
        <v xml:space="preserve"> - </v>
      </c>
      <c r="B21" s="112"/>
      <c r="C21" s="171" t="s">
        <v>305</v>
      </c>
      <c r="D21" s="366" t="str">
        <f>IF(ISBLANK(EMISSIONS_5!D21), " ", EMISSIONS_5!D21)</f>
        <v xml:space="preserve"> </v>
      </c>
      <c r="E21" s="366" t="str">
        <f>IF(ISBLANK(EMISSIONS_5!E21), " ", EMISSIONS_5!E21)</f>
        <v xml:space="preserve"> </v>
      </c>
      <c r="F21" s="366" t="str">
        <f>IF(ISBLANK(EMISSIONS_5!F21), " ", EMISSIONS_5!F21)</f>
        <v xml:space="preserve"> </v>
      </c>
      <c r="G21" s="367"/>
      <c r="H21" s="368"/>
      <c r="I21" s="33" t="s">
        <v>299</v>
      </c>
      <c r="J21" s="367"/>
      <c r="K21" s="33">
        <f t="shared" si="22"/>
        <v>1</v>
      </c>
      <c r="L21" s="33">
        <f t="shared" si="23"/>
        <v>0</v>
      </c>
      <c r="M21" s="367">
        <v>0</v>
      </c>
      <c r="N21" s="373">
        <v>0</v>
      </c>
      <c r="O21" s="299"/>
      <c r="P21" s="300"/>
      <c r="Q21" s="73" t="str">
        <f t="shared" si="13"/>
        <v>Enter vessel info</v>
      </c>
      <c r="R21" s="79" t="str">
        <f t="shared" si="14"/>
        <v>Enter vessel info</v>
      </c>
      <c r="S21" s="79" t="str">
        <f t="shared" si="15"/>
        <v>Enter vessel info</v>
      </c>
      <c r="T21" s="79" t="str">
        <f t="shared" si="16"/>
        <v>Enter vessel info</v>
      </c>
      <c r="U21" s="79" t="str">
        <f t="shared" si="17"/>
        <v>Enter vessel info</v>
      </c>
      <c r="V21" s="79" t="str">
        <f t="shared" si="18"/>
        <v>Enter vessel info</v>
      </c>
      <c r="W21" s="79" t="str">
        <f t="shared" si="19"/>
        <v>Enter vessel info</v>
      </c>
      <c r="X21" s="79" t="str">
        <f t="shared" si="20"/>
        <v>Enter vessel info</v>
      </c>
      <c r="Y21" s="78" t="s">
        <v>115</v>
      </c>
      <c r="Z21" s="79" t="s">
        <v>115</v>
      </c>
      <c r="AA21" s="82" t="s">
        <v>115</v>
      </c>
      <c r="AB21" s="76" t="str">
        <f>IF(OR($D21=" ",$E21=" ",$F21=" "),"Enter vessel info",IF(T($H21)&lt;&gt;"","Enter Activity",IF(OR($M21=0,$N21=0),"Enter Run Time",IF((VLOOKUP($F21,'VESSEL FACTORS'!$A$3:$O$5,AB$5,FALSE))="N/A","--",IF($G21=" ",IF(ISERROR(SEARCH("Aux",$E21,1)),($H21*VLOOKUP($F21,'VESSEL FACTORS'!$A$2:$O$5,AB$5,FALSE)*0.0000011023*$M21*$N21*0.82),($H21*VLOOKUP($F21,'VESSEL FACTORS'!$A$2:$O$5,AB$5,FALSE)*0.0000011023*$M21*$N21*1)),IF($G21&lt;21,($H21*VLOOKUP($F21,'VESSEL FACTORS'!$A$2:$O$5,AB$5,FALSE)*0.0000011023*$M21*$N21*VLOOKUP($G21,'VESSEL FACTORS'!$A$16:$L$36,AB$5,FALSE)),($H21*VLOOKUP($F21,'VESSEL FACTORS'!$A$3:$O$5,AB$5,FALSE)*0.0000011023*$M21*$N21*($G21/100))))))))</f>
        <v>Enter vessel info</v>
      </c>
      <c r="AC21" s="76" t="str">
        <f>IF(OR($D21=" ",$E21=" ",$F21=" "),"Enter vessel info",IF(T($H21)&lt;&gt;"","Enter Activity",IF(OR($M21=0,$N21=0),"Enter Run Time",IF((VLOOKUP($F21,'VESSEL FACTORS'!$A$3:$O$5,AC$5,FALSE))="N/A","--",IF($G21=" ",IF(ISERROR(SEARCH("Aux",$E21,1)),($H21*VLOOKUP($F21,'VESSEL FACTORS'!$A$2:$O$5,AC$5,FALSE)*0.0000011023*$M21*$N21*0.82),($H21*VLOOKUP($F21,'VESSEL FACTORS'!$A$2:$O$5,AC$5,FALSE)*0.0000011023*$M21*$N21*1)),IF($G21&lt;21,($H21*VLOOKUP($F21,'VESSEL FACTORS'!$A$2:$O$5,AC$5,FALSE)*0.0000011023*$M21*$N21*VLOOKUP($G21,'VESSEL FACTORS'!$A$16:$L$36,AC$5,FALSE)),($H21*VLOOKUP($F21,'VESSEL FACTORS'!$A$3:$O$5,AC$5,FALSE)*0.0000011023*$M21*$N21*($G21/100))))))))</f>
        <v>Enter vessel info</v>
      </c>
      <c r="AD21" s="76" t="str">
        <f>IF(OR($D21=" ",$E21=" ",$F21=" "),"Enter vessel info",IF(T($H21)&lt;&gt;"","Enter Activity",IF(OR($M21=0,$N21=0),"Enter Run Time",IF((VLOOKUP($F21,'VESSEL FACTORS'!$A$3:$O$5,AD$5,FALSE))="N/A","--",IF($G21=" ",IF(ISERROR(SEARCH("Aux",$E21,1)),($H21*VLOOKUP($F21,'VESSEL FACTORS'!$A$2:$O$5,AD$5,FALSE)*0.0000011023*$M21*$N21*0.82),($H21*VLOOKUP($F21,'VESSEL FACTORS'!$A$2:$O$5,AD$5,FALSE)*0.0000011023*$M21*$N21*1)),IF($G21&lt;21,($H21*VLOOKUP($F21,'VESSEL FACTORS'!$A$2:$O$5,AD$5,FALSE)*0.0000011023*$M21*$N21*VLOOKUP($G21,'VESSEL FACTORS'!$A$16:$L$36,AD$5,FALSE)),($H21*VLOOKUP($F21,'VESSEL FACTORS'!$A$3:$O$5,AD$5,FALSE)*0.0000011023*$M21*$N21*($G21/100))))))))</f>
        <v>Enter vessel info</v>
      </c>
      <c r="AE21" s="76" t="str">
        <f>IF(OR($D21=" ",$E21=" ",$F21=" "),"Enter vessel info",IF(T($H21)&lt;&gt;"","Enter Activity",IF(OR($M21=0,$N21=0),"Enter Run Time",IF((VLOOKUP($F21,'VESSEL FACTORS'!$A$3:$O$5,AE$5,FALSE))="N/A","--",IF($G21=" ",IF(ISERROR(SEARCH("Aux",$E21,1)),($H21*VLOOKUP($F21,'VESSEL FACTORS'!$A$2:$O$5,AE$5,FALSE)*0.0000011023*$M21*$N21*0.82),($H21*VLOOKUP($F21,'VESSEL FACTORS'!$A$2:$O$5,AE$5,FALSE)*0.0000011023*$M21*$N21*1)),IF($G21&lt;21,($H21*VLOOKUP($F21,'VESSEL FACTORS'!$A$2:$O$5,AE$5,FALSE)*0.0000011023*$M21*$N21*VLOOKUP($G21,'VESSEL FACTORS'!$A$16:$L$36,AE$5,FALSE)),($H21*VLOOKUP($F21,'VESSEL FACTORS'!$A$3:$O$5,AE$5,FALSE)*0.0000011023*$M21*$N21*($G21/100))))))))</f>
        <v>Enter vessel info</v>
      </c>
      <c r="AF21" s="76" t="str">
        <f>IF(OR($D21=" ",$E21=" ",$F21=" "),"Enter vessel info",IF(T($H21)&lt;&gt;"","Enter Activity",IF(OR($M21=0,$N21=0),"Enter Run Time",IF((VLOOKUP($F21,'VESSEL FACTORS'!$A$3:$O$5,AF$5,FALSE))="N/A","--",IF($G21=" ",IF(ISERROR(SEARCH("Aux",$E21,1)),($H21*VLOOKUP($F21,'VESSEL FACTORS'!$A$2:$O$5,AF$5,FALSE)*0.0000011023*$M21*$N21*0.82),($H21*VLOOKUP($F21,'VESSEL FACTORS'!$A$2:$O$5,AF$5,FALSE)*0.0000011023*$M21*$N21*1)),IF($G21&lt;21,($H21*VLOOKUP($F21,'VESSEL FACTORS'!$A$2:$O$5,AF$5,FALSE)*0.0000011023*$M21*$N21*VLOOKUP($G21,'VESSEL FACTORS'!$A$16:$L$36,AF$5,FALSE)),($H21*VLOOKUP($F21,'VESSEL FACTORS'!$A$3:$O$5,AF$5,FALSE)*0.0000011023*$M21*$N21*($G21/100))))))))</f>
        <v>Enter vessel info</v>
      </c>
      <c r="AG21" s="76" t="str">
        <f>IF(OR($D21=" ",$E21=" ",$F21=" "),"Enter vessel info",IF(T($H21)&lt;&gt;"","Enter Activity",IF(OR($M21=0,$N21=0),"Enter Run Time",IF((VLOOKUP($F21,'VESSEL FACTORS'!$A$3:$O$5,AG$5,FALSE))="N/A","--",IF($G21=" ",IF(ISERROR(SEARCH("Aux",$E21,1)),($H21*VLOOKUP($F21,'VESSEL FACTORS'!$A$2:$O$5,AG$5,FALSE)*0.0000011023*$M21*$N21*0.82),($H21*VLOOKUP($F21,'VESSEL FACTORS'!$A$2:$O$5,AG$5,FALSE)*0.0000011023*$M21*$N21*1)),IF($G21&lt;21,($H21*VLOOKUP($F21,'VESSEL FACTORS'!$A$2:$O$5,AG$5,FALSE)*0.0000011023*$M21*$N21*VLOOKUP($G21,'VESSEL FACTORS'!$A$16:$L$36,AG$5,FALSE)),($H21*VLOOKUP($F21,'VESSEL FACTORS'!$A$3:$O$5,AG$5,FALSE)*0.0000011023*$M21*$N21*($G21/100))))))))</f>
        <v>Enter vessel info</v>
      </c>
      <c r="AH21" s="76" t="str">
        <f>IF(OR($D21=" ",$E21=" ",$F21=" "),"Enter vessel info",IF(T($H21)&lt;&gt;"","Enter Activity",IF(OR($M21=0,$N21=0),"Enter Run Time",IF((VLOOKUP($F21,'VESSEL FACTORS'!$A$3:$O$5,AH$5,FALSE))="N/A","--",IF($G21=" ",IF(ISERROR(SEARCH("Aux",$E21,1)),($H21*VLOOKUP($F21,'VESSEL FACTORS'!$A$2:$O$5,AH$5,FALSE)*0.0000011023*$M21*$N21*0.82),($H21*VLOOKUP($F21,'VESSEL FACTORS'!$A$2:$O$5,AH$5,FALSE)*0.0000011023*$M21*$N21*1)),IF($G21&lt;21,($H21*VLOOKUP($F21,'VESSEL FACTORS'!$A$2:$O$5,AH$5,FALSE)*0.0000011023*$M21*$N21*VLOOKUP($G21,'VESSEL FACTORS'!$A$16:$L$36,AH$5,FALSE)),($H21*VLOOKUP($F21,'VESSEL FACTORS'!$A$3:$O$5,AH$5,FALSE)*0.0000011023*$M21*$N21*($G21/100))))))))</f>
        <v>Enter vessel info</v>
      </c>
      <c r="AI21" s="76" t="str">
        <f>IF(OR($D21=" ",$E21=" ",$F21=" "),"Enter vessel info",IF(T($H21)&lt;&gt;"","Enter Activity",IF(OR($M21=0,$N21=0),"Enter Run Time",IF((VLOOKUP($F21,'VESSEL FACTORS'!$A$3:$O$5,AI$5,FALSE))="N/A","--",IF($G21=" ",IF(ISERROR(SEARCH("Aux",$E21,1)),($H21*VLOOKUP($F21,'VESSEL FACTORS'!$A$2:$O$5,AI$5,FALSE)*0.0000011023*$M21*$N21*0.82),($H21*VLOOKUP($F21,'VESSEL FACTORS'!$A$2:$O$5,AI$5,FALSE)*0.0000011023*$M21*$N21*1)),IF($G21&lt;21,($H21*VLOOKUP($F21,'VESSEL FACTORS'!$A$2:$O$5,AI$5,FALSE)*0.0000011023*$M21*$N21*VLOOKUP($G21,'VESSEL FACTORS'!$A$16:$L$36,AI$5,FALSE)),($H21*VLOOKUP($F21,'VESSEL FACTORS'!$A$3:$O$5,AI$5,FALSE)*0.0000011023*$M21*$N21*($G21/100))))))))</f>
        <v>Enter vessel info</v>
      </c>
      <c r="AJ21" s="76" t="str">
        <f>IF(OR($D21=" ",$E21=" ",$F21=" "),"Enter vessel info",IF(T($H21)&lt;&gt;"","Enter Activity",IF(OR($M21=0,$N21=0),"Enter Run Time",IF((VLOOKUP($F21,'VESSEL FACTORS'!$A$3:$O$5,AJ$5,FALSE))="N/A","--",IF($G21=" ",IF(ISERROR(SEARCH("Aux",$E21,1)),($H21*VLOOKUP($F21,'VESSEL FACTORS'!$A$2:$O$5,AJ$5,FALSE)*0.0000011023*$M21*$N21*0.82),($H21*VLOOKUP($F21,'VESSEL FACTORS'!$A$2:$O$5,AJ$5,FALSE)*0.0000011023*$M21*$N21*1)),IF($G21&lt;21,($H21*VLOOKUP($F21,'VESSEL FACTORS'!$A$2:$O$5,AJ$5,FALSE)*0.0000011023*$M21*$N21*VLOOKUP($G21,'VESSEL FACTORS'!$A$16:$L$36,AJ$5,FALSE)),($H21*VLOOKUP($F21,'VESSEL FACTORS'!$A$3:$O$5,AJ$5,FALSE)*0.0000011023*$M21*$N21*($G21/100))))))))</f>
        <v>Enter vessel info</v>
      </c>
      <c r="AK21" s="76" t="str">
        <f>IF(OR($D21=" ",$E21=" ",$F21=" "),"Enter vessel info",IF(T($H21)&lt;&gt;"","Enter Activity",IF(OR($M21=0,$N21=0),"Enter Run Time",IF((VLOOKUP($F21,'VESSEL FACTORS'!$A$3:$O$5,AK$5,FALSE))="N/A","--",IF($G21=" ",IF(ISERROR(SEARCH("Aux",$E21,1)),($H21*VLOOKUP($F21,'VESSEL FACTORS'!$A$2:$O$5,AK$5,FALSE)*0.0000011023*$M21*$N21*0.82),($H21*VLOOKUP($F21,'VESSEL FACTORS'!$A$2:$O$5,AK$5,FALSE)*0.0000011023*$M21*$N21*1)),IF($G21&lt;21,($H21*VLOOKUP($F21,'VESSEL FACTORS'!$A$2:$O$5,AK$5,FALSE)*0.0000011023*$M21*$N21*VLOOKUP($G21,'VESSEL FACTORS'!$A$16:$L$36,AK$5,FALSE)),($H21*VLOOKUP($F21,'VESSEL FACTORS'!$A$3:$O$5,AK$5,FALSE)*0.0000011023*$M21*$N21*($G21/100))))))))</f>
        <v>Enter vessel info</v>
      </c>
      <c r="AL21" s="67" t="str">
        <f>IF(OR($D21=" ",$E21=" ",$F21=" "),"Enter vessel info",IF(T($H21)&lt;&gt;"","Enter Activity",IF(OR($M21=0,$N21=0),"Enter Run Time",IF((VLOOKUP($F21,'VESSEL FACTORS'!$A$3:$O$5,AL$5,FALSE))="N/A","--",IF($G21=" ",IF(ISERROR(SEARCH("Aux",$E21,1)),($H21*VLOOKUP($F21,'VESSEL FACTORS'!$A$2:$O$5,AL$5,FALSE)*0.0000011023*$M21*$N21*0.82),($H21*VLOOKUP($F21,'VESSEL FACTORS'!$A$2:$O$5,AL$5,FALSE)*0.0000011023*$M21*$N21*1)),IF($G21&lt;21,($H21*VLOOKUP($F21,'VESSEL FACTORS'!$A$2:$O$5,AL$5,FALSE)*0.0000011023*$M21*$N21*VLOOKUP($G21,'VESSEL FACTORS'!$A$16:$L$36,AL$5,FALSE)),($H21*VLOOKUP($F21,'VESSEL FACTORS'!$A$3:$O$5,AL$5,FALSE)*0.0000011023*$M21*$N21*($G21/100))))))))</f>
        <v>Enter vessel info</v>
      </c>
      <c r="AM21" s="315"/>
      <c r="AO21" s="74">
        <f>MONTH(EMISSIONS_1!P21)-MONTH(EMISSIONS_1!O21)+1</f>
        <v>1</v>
      </c>
      <c r="AP21" s="335">
        <f t="shared" si="12"/>
        <v>0</v>
      </c>
      <c r="AQ21" s="336">
        <f t="shared" si="0"/>
        <v>0</v>
      </c>
      <c r="AR21" s="336">
        <f t="shared" si="0"/>
        <v>0</v>
      </c>
      <c r="AS21" s="336">
        <f t="shared" si="0"/>
        <v>0</v>
      </c>
      <c r="AT21" s="336">
        <f t="shared" si="0"/>
        <v>0</v>
      </c>
      <c r="AU21" s="336">
        <f t="shared" si="0"/>
        <v>0</v>
      </c>
      <c r="AV21" s="336">
        <f t="shared" si="0"/>
        <v>0</v>
      </c>
      <c r="AW21" s="336">
        <f t="shared" si="0"/>
        <v>0</v>
      </c>
      <c r="AX21" s="336">
        <f t="shared" si="0"/>
        <v>0</v>
      </c>
      <c r="AY21" s="336">
        <f t="shared" si="0"/>
        <v>0</v>
      </c>
      <c r="AZ21" s="336">
        <f t="shared" si="0"/>
        <v>0</v>
      </c>
      <c r="BA21" s="337">
        <f t="shared" si="0"/>
        <v>0</v>
      </c>
      <c r="BB21" s="335">
        <f t="shared" si="24"/>
        <v>0</v>
      </c>
      <c r="BC21" s="336">
        <f t="shared" si="24"/>
        <v>0</v>
      </c>
      <c r="BD21" s="336">
        <f t="shared" si="24"/>
        <v>0</v>
      </c>
      <c r="BE21" s="336">
        <f t="shared" si="24"/>
        <v>0</v>
      </c>
      <c r="BF21" s="336">
        <f t="shared" si="24"/>
        <v>0</v>
      </c>
      <c r="BG21" s="336">
        <f t="shared" si="24"/>
        <v>0</v>
      </c>
      <c r="BH21" s="336">
        <f t="shared" si="24"/>
        <v>0</v>
      </c>
      <c r="BI21" s="336">
        <f t="shared" si="24"/>
        <v>0</v>
      </c>
      <c r="BJ21" s="336">
        <f t="shared" si="24"/>
        <v>0</v>
      </c>
      <c r="BK21" s="336">
        <f t="shared" si="24"/>
        <v>0</v>
      </c>
      <c r="BL21" s="336">
        <f t="shared" si="24"/>
        <v>0</v>
      </c>
      <c r="BM21" s="337">
        <f t="shared" si="24"/>
        <v>0</v>
      </c>
      <c r="BN21" s="335">
        <f t="shared" si="25"/>
        <v>0</v>
      </c>
      <c r="BO21" s="336">
        <f t="shared" si="25"/>
        <v>0</v>
      </c>
      <c r="BP21" s="336">
        <f t="shared" si="25"/>
        <v>0</v>
      </c>
      <c r="BQ21" s="336">
        <f t="shared" si="25"/>
        <v>0</v>
      </c>
      <c r="BR21" s="336">
        <f t="shared" si="25"/>
        <v>0</v>
      </c>
      <c r="BS21" s="336">
        <f t="shared" si="25"/>
        <v>0</v>
      </c>
      <c r="BT21" s="336">
        <f t="shared" si="25"/>
        <v>0</v>
      </c>
      <c r="BU21" s="336">
        <f t="shared" si="25"/>
        <v>0</v>
      </c>
      <c r="BV21" s="336">
        <f t="shared" si="25"/>
        <v>0</v>
      </c>
      <c r="BW21" s="336">
        <f t="shared" si="25"/>
        <v>0</v>
      </c>
      <c r="BX21" s="336">
        <f t="shared" si="25"/>
        <v>0</v>
      </c>
      <c r="BY21" s="337">
        <f t="shared" si="25"/>
        <v>0</v>
      </c>
      <c r="BZ21" s="335">
        <f t="shared" si="26"/>
        <v>0</v>
      </c>
      <c r="CA21" s="336">
        <f t="shared" si="26"/>
        <v>0</v>
      </c>
      <c r="CB21" s="336">
        <f t="shared" si="26"/>
        <v>0</v>
      </c>
      <c r="CC21" s="336">
        <f t="shared" si="26"/>
        <v>0</v>
      </c>
      <c r="CD21" s="336">
        <f t="shared" si="26"/>
        <v>0</v>
      </c>
      <c r="CE21" s="336">
        <f t="shared" si="26"/>
        <v>0</v>
      </c>
      <c r="CF21" s="336">
        <f t="shared" si="26"/>
        <v>0</v>
      </c>
      <c r="CG21" s="336">
        <f t="shared" si="26"/>
        <v>0</v>
      </c>
      <c r="CH21" s="336">
        <f t="shared" si="26"/>
        <v>0</v>
      </c>
      <c r="CI21" s="336">
        <f t="shared" si="26"/>
        <v>0</v>
      </c>
      <c r="CJ21" s="336">
        <f t="shared" si="26"/>
        <v>0</v>
      </c>
      <c r="CK21" s="337">
        <f t="shared" si="26"/>
        <v>0</v>
      </c>
      <c r="CL21" s="335">
        <f t="shared" si="27"/>
        <v>0</v>
      </c>
      <c r="CM21" s="336">
        <f t="shared" si="27"/>
        <v>0</v>
      </c>
      <c r="CN21" s="336">
        <f t="shared" si="27"/>
        <v>0</v>
      </c>
      <c r="CO21" s="336">
        <f t="shared" si="27"/>
        <v>0</v>
      </c>
      <c r="CP21" s="336">
        <f t="shared" si="27"/>
        <v>0</v>
      </c>
      <c r="CQ21" s="336">
        <f t="shared" si="27"/>
        <v>0</v>
      </c>
      <c r="CR21" s="336">
        <f t="shared" si="27"/>
        <v>0</v>
      </c>
      <c r="CS21" s="336">
        <f t="shared" si="27"/>
        <v>0</v>
      </c>
      <c r="CT21" s="336">
        <f t="shared" si="27"/>
        <v>0</v>
      </c>
      <c r="CU21" s="336">
        <f t="shared" si="27"/>
        <v>0</v>
      </c>
      <c r="CV21" s="336">
        <f t="shared" si="27"/>
        <v>0</v>
      </c>
      <c r="CW21" s="337">
        <f t="shared" si="27"/>
        <v>0</v>
      </c>
      <c r="CX21" s="335">
        <f t="shared" si="28"/>
        <v>0</v>
      </c>
      <c r="CY21" s="336">
        <f t="shared" si="28"/>
        <v>0</v>
      </c>
      <c r="CZ21" s="336">
        <f t="shared" si="28"/>
        <v>0</v>
      </c>
      <c r="DA21" s="336">
        <f t="shared" si="28"/>
        <v>0</v>
      </c>
      <c r="DB21" s="336">
        <f t="shared" si="28"/>
        <v>0</v>
      </c>
      <c r="DC21" s="336">
        <f t="shared" si="28"/>
        <v>0</v>
      </c>
      <c r="DD21" s="336">
        <f t="shared" si="28"/>
        <v>0</v>
      </c>
      <c r="DE21" s="336">
        <f t="shared" si="28"/>
        <v>0</v>
      </c>
      <c r="DF21" s="336">
        <f t="shared" si="28"/>
        <v>0</v>
      </c>
      <c r="DG21" s="336">
        <f t="shared" si="28"/>
        <v>0</v>
      </c>
      <c r="DH21" s="336">
        <f t="shared" si="28"/>
        <v>0</v>
      </c>
      <c r="DI21" s="337">
        <f t="shared" si="28"/>
        <v>0</v>
      </c>
      <c r="DJ21" s="335">
        <f t="shared" si="29"/>
        <v>0</v>
      </c>
      <c r="DK21" s="336">
        <f t="shared" si="29"/>
        <v>0</v>
      </c>
      <c r="DL21" s="336">
        <f t="shared" si="29"/>
        <v>0</v>
      </c>
      <c r="DM21" s="336">
        <f t="shared" si="29"/>
        <v>0</v>
      </c>
      <c r="DN21" s="336">
        <f t="shared" si="29"/>
        <v>0</v>
      </c>
      <c r="DO21" s="336">
        <f t="shared" si="29"/>
        <v>0</v>
      </c>
      <c r="DP21" s="336">
        <f t="shared" si="29"/>
        <v>0</v>
      </c>
      <c r="DQ21" s="336">
        <f t="shared" si="29"/>
        <v>0</v>
      </c>
      <c r="DR21" s="336">
        <f t="shared" si="29"/>
        <v>0</v>
      </c>
      <c r="DS21" s="336">
        <f t="shared" si="29"/>
        <v>0</v>
      </c>
      <c r="DT21" s="336">
        <f t="shared" si="29"/>
        <v>0</v>
      </c>
      <c r="DU21" s="337">
        <f t="shared" si="29"/>
        <v>0</v>
      </c>
      <c r="DV21" s="335">
        <f t="shared" si="30"/>
        <v>0</v>
      </c>
      <c r="DW21" s="336">
        <f t="shared" si="30"/>
        <v>0</v>
      </c>
      <c r="DX21" s="336">
        <f t="shared" si="30"/>
        <v>0</v>
      </c>
      <c r="DY21" s="336">
        <f t="shared" si="30"/>
        <v>0</v>
      </c>
      <c r="DZ21" s="336">
        <f t="shared" si="30"/>
        <v>0</v>
      </c>
      <c r="EA21" s="336">
        <f t="shared" si="30"/>
        <v>0</v>
      </c>
      <c r="EB21" s="336">
        <f t="shared" si="30"/>
        <v>0</v>
      </c>
      <c r="EC21" s="336">
        <f t="shared" si="30"/>
        <v>0</v>
      </c>
      <c r="ED21" s="336">
        <f t="shared" si="30"/>
        <v>0</v>
      </c>
      <c r="EE21" s="336">
        <f t="shared" si="30"/>
        <v>0</v>
      </c>
      <c r="EF21" s="336">
        <f t="shared" si="30"/>
        <v>0</v>
      </c>
      <c r="EG21" s="337">
        <f t="shared" si="30"/>
        <v>0</v>
      </c>
      <c r="EH21" s="335">
        <f t="shared" si="31"/>
        <v>0</v>
      </c>
      <c r="EI21" s="336">
        <f t="shared" si="31"/>
        <v>0</v>
      </c>
      <c r="EJ21" s="336">
        <f t="shared" si="31"/>
        <v>0</v>
      </c>
      <c r="EK21" s="336">
        <f t="shared" si="31"/>
        <v>0</v>
      </c>
      <c r="EL21" s="336">
        <f t="shared" si="31"/>
        <v>0</v>
      </c>
      <c r="EM21" s="336">
        <f t="shared" si="31"/>
        <v>0</v>
      </c>
      <c r="EN21" s="336">
        <f t="shared" si="31"/>
        <v>0</v>
      </c>
      <c r="EO21" s="336">
        <f t="shared" si="31"/>
        <v>0</v>
      </c>
      <c r="EP21" s="336">
        <f t="shared" si="31"/>
        <v>0</v>
      </c>
      <c r="EQ21" s="336">
        <f t="shared" si="31"/>
        <v>0</v>
      </c>
      <c r="ER21" s="336">
        <f t="shared" si="31"/>
        <v>0</v>
      </c>
      <c r="ES21" s="337">
        <f t="shared" si="31"/>
        <v>0</v>
      </c>
      <c r="ET21" s="335">
        <f t="shared" si="32"/>
        <v>0</v>
      </c>
      <c r="EU21" s="336">
        <f t="shared" si="32"/>
        <v>0</v>
      </c>
      <c r="EV21" s="336">
        <f t="shared" si="32"/>
        <v>0</v>
      </c>
      <c r="EW21" s="336">
        <f t="shared" si="32"/>
        <v>0</v>
      </c>
      <c r="EX21" s="336">
        <f t="shared" si="32"/>
        <v>0</v>
      </c>
      <c r="EY21" s="336">
        <f t="shared" si="32"/>
        <v>0</v>
      </c>
      <c r="EZ21" s="336">
        <f t="shared" si="32"/>
        <v>0</v>
      </c>
      <c r="FA21" s="336">
        <f t="shared" si="32"/>
        <v>0</v>
      </c>
      <c r="FB21" s="336">
        <f t="shared" si="32"/>
        <v>0</v>
      </c>
      <c r="FC21" s="336">
        <f t="shared" si="32"/>
        <v>0</v>
      </c>
      <c r="FD21" s="336">
        <f t="shared" si="32"/>
        <v>0</v>
      </c>
      <c r="FE21" s="337">
        <f t="shared" si="32"/>
        <v>0</v>
      </c>
      <c r="FF21" s="335">
        <f t="shared" si="33"/>
        <v>0</v>
      </c>
      <c r="FG21" s="336">
        <f t="shared" si="33"/>
        <v>0</v>
      </c>
      <c r="FH21" s="336">
        <f t="shared" si="33"/>
        <v>0</v>
      </c>
      <c r="FI21" s="336">
        <f t="shared" si="33"/>
        <v>0</v>
      </c>
      <c r="FJ21" s="336">
        <f t="shared" si="33"/>
        <v>0</v>
      </c>
      <c r="FK21" s="336">
        <f t="shared" si="33"/>
        <v>0</v>
      </c>
      <c r="FL21" s="336">
        <f t="shared" si="33"/>
        <v>0</v>
      </c>
      <c r="FM21" s="336">
        <f t="shared" si="33"/>
        <v>0</v>
      </c>
      <c r="FN21" s="336">
        <f t="shared" si="33"/>
        <v>0</v>
      </c>
      <c r="FO21" s="336">
        <f t="shared" si="33"/>
        <v>0</v>
      </c>
      <c r="FP21" s="336">
        <f t="shared" si="33"/>
        <v>0</v>
      </c>
      <c r="FQ21" s="337">
        <f t="shared" si="33"/>
        <v>0</v>
      </c>
    </row>
    <row r="22" spans="1:173" ht="12.75" customHeight="1" x14ac:dyDescent="0.2">
      <c r="A22" s="74" t="str">
        <f t="shared" si="21"/>
        <v xml:space="preserve"> - </v>
      </c>
      <c r="B22" s="112"/>
      <c r="C22" s="171" t="s">
        <v>305</v>
      </c>
      <c r="D22" s="366" t="str">
        <f>IF(ISBLANK(EMISSIONS_5!D22), " ", EMISSIONS_5!D22)</f>
        <v xml:space="preserve"> </v>
      </c>
      <c r="E22" s="366" t="str">
        <f>IF(ISBLANK(EMISSIONS_5!E22), " ", EMISSIONS_5!E22)</f>
        <v xml:space="preserve"> </v>
      </c>
      <c r="F22" s="366" t="str">
        <f>IF(ISBLANK(EMISSIONS_5!F22), " ", EMISSIONS_5!F22)</f>
        <v xml:space="preserve"> </v>
      </c>
      <c r="G22" s="367"/>
      <c r="H22" s="368"/>
      <c r="I22" s="33" t="s">
        <v>299</v>
      </c>
      <c r="J22" s="367"/>
      <c r="K22" s="33">
        <f t="shared" si="22"/>
        <v>1</v>
      </c>
      <c r="L22" s="33">
        <f t="shared" si="23"/>
        <v>0</v>
      </c>
      <c r="M22" s="367">
        <v>0</v>
      </c>
      <c r="N22" s="373">
        <v>0</v>
      </c>
      <c r="O22" s="299"/>
      <c r="P22" s="300"/>
      <c r="Q22" s="73" t="str">
        <f t="shared" si="13"/>
        <v>Enter vessel info</v>
      </c>
      <c r="R22" s="79" t="str">
        <f t="shared" si="14"/>
        <v>Enter vessel info</v>
      </c>
      <c r="S22" s="79" t="str">
        <f t="shared" si="15"/>
        <v>Enter vessel info</v>
      </c>
      <c r="T22" s="79" t="str">
        <f t="shared" si="16"/>
        <v>Enter vessel info</v>
      </c>
      <c r="U22" s="79" t="str">
        <f t="shared" si="17"/>
        <v>Enter vessel info</v>
      </c>
      <c r="V22" s="79" t="str">
        <f t="shared" si="18"/>
        <v>Enter vessel info</v>
      </c>
      <c r="W22" s="79" t="str">
        <f t="shared" si="19"/>
        <v>Enter vessel info</v>
      </c>
      <c r="X22" s="79" t="str">
        <f t="shared" si="20"/>
        <v>Enter vessel info</v>
      </c>
      <c r="Y22" s="78" t="s">
        <v>115</v>
      </c>
      <c r="Z22" s="79" t="s">
        <v>115</v>
      </c>
      <c r="AA22" s="82" t="s">
        <v>115</v>
      </c>
      <c r="AB22" s="76" t="str">
        <f>IF(OR($D22=" ",$E22=" ",$F22=" "),"Enter vessel info",IF(T($H22)&lt;&gt;"","Enter Activity",IF(OR($M22=0,$N22=0),"Enter Run Time",IF((VLOOKUP($F22,'VESSEL FACTORS'!$A$3:$O$5,AB$5,FALSE))="N/A","--",IF($G22=" ",IF(ISERROR(SEARCH("Aux",$E22,1)),($H22*VLOOKUP($F22,'VESSEL FACTORS'!$A$2:$O$5,AB$5,FALSE)*0.0000011023*$M22*$N22*0.82),($H22*VLOOKUP($F22,'VESSEL FACTORS'!$A$2:$O$5,AB$5,FALSE)*0.0000011023*$M22*$N22*1)),IF($G22&lt;21,($H22*VLOOKUP($F22,'VESSEL FACTORS'!$A$2:$O$5,AB$5,FALSE)*0.0000011023*$M22*$N22*VLOOKUP($G22,'VESSEL FACTORS'!$A$16:$L$36,AB$5,FALSE)),($H22*VLOOKUP($F22,'VESSEL FACTORS'!$A$3:$O$5,AB$5,FALSE)*0.0000011023*$M22*$N22*($G22/100))))))))</f>
        <v>Enter vessel info</v>
      </c>
      <c r="AC22" s="76" t="str">
        <f>IF(OR($D22=" ",$E22=" ",$F22=" "),"Enter vessel info",IF(T($H22)&lt;&gt;"","Enter Activity",IF(OR($M22=0,$N22=0),"Enter Run Time",IF((VLOOKUP($F22,'VESSEL FACTORS'!$A$3:$O$5,AC$5,FALSE))="N/A","--",IF($G22=" ",IF(ISERROR(SEARCH("Aux",$E22,1)),($H22*VLOOKUP($F22,'VESSEL FACTORS'!$A$2:$O$5,AC$5,FALSE)*0.0000011023*$M22*$N22*0.82),($H22*VLOOKUP($F22,'VESSEL FACTORS'!$A$2:$O$5,AC$5,FALSE)*0.0000011023*$M22*$N22*1)),IF($G22&lt;21,($H22*VLOOKUP($F22,'VESSEL FACTORS'!$A$2:$O$5,AC$5,FALSE)*0.0000011023*$M22*$N22*VLOOKUP($G22,'VESSEL FACTORS'!$A$16:$L$36,AC$5,FALSE)),($H22*VLOOKUP($F22,'VESSEL FACTORS'!$A$3:$O$5,AC$5,FALSE)*0.0000011023*$M22*$N22*($G22/100))))))))</f>
        <v>Enter vessel info</v>
      </c>
      <c r="AD22" s="76" t="str">
        <f>IF(OR($D22=" ",$E22=" ",$F22=" "),"Enter vessel info",IF(T($H22)&lt;&gt;"","Enter Activity",IF(OR($M22=0,$N22=0),"Enter Run Time",IF((VLOOKUP($F22,'VESSEL FACTORS'!$A$3:$O$5,AD$5,FALSE))="N/A","--",IF($G22=" ",IF(ISERROR(SEARCH("Aux",$E22,1)),($H22*VLOOKUP($F22,'VESSEL FACTORS'!$A$2:$O$5,AD$5,FALSE)*0.0000011023*$M22*$N22*0.82),($H22*VLOOKUP($F22,'VESSEL FACTORS'!$A$2:$O$5,AD$5,FALSE)*0.0000011023*$M22*$N22*1)),IF($G22&lt;21,($H22*VLOOKUP($F22,'VESSEL FACTORS'!$A$2:$O$5,AD$5,FALSE)*0.0000011023*$M22*$N22*VLOOKUP($G22,'VESSEL FACTORS'!$A$16:$L$36,AD$5,FALSE)),($H22*VLOOKUP($F22,'VESSEL FACTORS'!$A$3:$O$5,AD$5,FALSE)*0.0000011023*$M22*$N22*($G22/100))))))))</f>
        <v>Enter vessel info</v>
      </c>
      <c r="AE22" s="76" t="str">
        <f>IF(OR($D22=" ",$E22=" ",$F22=" "),"Enter vessel info",IF(T($H22)&lt;&gt;"","Enter Activity",IF(OR($M22=0,$N22=0),"Enter Run Time",IF((VLOOKUP($F22,'VESSEL FACTORS'!$A$3:$O$5,AE$5,FALSE))="N/A","--",IF($G22=" ",IF(ISERROR(SEARCH("Aux",$E22,1)),($H22*VLOOKUP($F22,'VESSEL FACTORS'!$A$2:$O$5,AE$5,FALSE)*0.0000011023*$M22*$N22*0.82),($H22*VLOOKUP($F22,'VESSEL FACTORS'!$A$2:$O$5,AE$5,FALSE)*0.0000011023*$M22*$N22*1)),IF($G22&lt;21,($H22*VLOOKUP($F22,'VESSEL FACTORS'!$A$2:$O$5,AE$5,FALSE)*0.0000011023*$M22*$N22*VLOOKUP($G22,'VESSEL FACTORS'!$A$16:$L$36,AE$5,FALSE)),($H22*VLOOKUP($F22,'VESSEL FACTORS'!$A$3:$O$5,AE$5,FALSE)*0.0000011023*$M22*$N22*($G22/100))))))))</f>
        <v>Enter vessel info</v>
      </c>
      <c r="AF22" s="76" t="str">
        <f>IF(OR($D22=" ",$E22=" ",$F22=" "),"Enter vessel info",IF(T($H22)&lt;&gt;"","Enter Activity",IF(OR($M22=0,$N22=0),"Enter Run Time",IF((VLOOKUP($F22,'VESSEL FACTORS'!$A$3:$O$5,AF$5,FALSE))="N/A","--",IF($G22=" ",IF(ISERROR(SEARCH("Aux",$E22,1)),($H22*VLOOKUP($F22,'VESSEL FACTORS'!$A$2:$O$5,AF$5,FALSE)*0.0000011023*$M22*$N22*0.82),($H22*VLOOKUP($F22,'VESSEL FACTORS'!$A$2:$O$5,AF$5,FALSE)*0.0000011023*$M22*$N22*1)),IF($G22&lt;21,($H22*VLOOKUP($F22,'VESSEL FACTORS'!$A$2:$O$5,AF$5,FALSE)*0.0000011023*$M22*$N22*VLOOKUP($G22,'VESSEL FACTORS'!$A$16:$L$36,AF$5,FALSE)),($H22*VLOOKUP($F22,'VESSEL FACTORS'!$A$3:$O$5,AF$5,FALSE)*0.0000011023*$M22*$N22*($G22/100))))))))</f>
        <v>Enter vessel info</v>
      </c>
      <c r="AG22" s="76" t="str">
        <f>IF(OR($D22=" ",$E22=" ",$F22=" "),"Enter vessel info",IF(T($H22)&lt;&gt;"","Enter Activity",IF(OR($M22=0,$N22=0),"Enter Run Time",IF((VLOOKUP($F22,'VESSEL FACTORS'!$A$3:$O$5,AG$5,FALSE))="N/A","--",IF($G22=" ",IF(ISERROR(SEARCH("Aux",$E22,1)),($H22*VLOOKUP($F22,'VESSEL FACTORS'!$A$2:$O$5,AG$5,FALSE)*0.0000011023*$M22*$N22*0.82),($H22*VLOOKUP($F22,'VESSEL FACTORS'!$A$2:$O$5,AG$5,FALSE)*0.0000011023*$M22*$N22*1)),IF($G22&lt;21,($H22*VLOOKUP($F22,'VESSEL FACTORS'!$A$2:$O$5,AG$5,FALSE)*0.0000011023*$M22*$N22*VLOOKUP($G22,'VESSEL FACTORS'!$A$16:$L$36,AG$5,FALSE)),($H22*VLOOKUP($F22,'VESSEL FACTORS'!$A$3:$O$5,AG$5,FALSE)*0.0000011023*$M22*$N22*($G22/100))))))))</f>
        <v>Enter vessel info</v>
      </c>
      <c r="AH22" s="76" t="str">
        <f>IF(OR($D22=" ",$E22=" ",$F22=" "),"Enter vessel info",IF(T($H22)&lt;&gt;"","Enter Activity",IF(OR($M22=0,$N22=0),"Enter Run Time",IF((VLOOKUP($F22,'VESSEL FACTORS'!$A$3:$O$5,AH$5,FALSE))="N/A","--",IF($G22=" ",IF(ISERROR(SEARCH("Aux",$E22,1)),($H22*VLOOKUP($F22,'VESSEL FACTORS'!$A$2:$O$5,AH$5,FALSE)*0.0000011023*$M22*$N22*0.82),($H22*VLOOKUP($F22,'VESSEL FACTORS'!$A$2:$O$5,AH$5,FALSE)*0.0000011023*$M22*$N22*1)),IF($G22&lt;21,($H22*VLOOKUP($F22,'VESSEL FACTORS'!$A$2:$O$5,AH$5,FALSE)*0.0000011023*$M22*$N22*VLOOKUP($G22,'VESSEL FACTORS'!$A$16:$L$36,AH$5,FALSE)),($H22*VLOOKUP($F22,'VESSEL FACTORS'!$A$3:$O$5,AH$5,FALSE)*0.0000011023*$M22*$N22*($G22/100))))))))</f>
        <v>Enter vessel info</v>
      </c>
      <c r="AI22" s="76" t="str">
        <f>IF(OR($D22=" ",$E22=" ",$F22=" "),"Enter vessel info",IF(T($H22)&lt;&gt;"","Enter Activity",IF(OR($M22=0,$N22=0),"Enter Run Time",IF((VLOOKUP($F22,'VESSEL FACTORS'!$A$3:$O$5,AI$5,FALSE))="N/A","--",IF($G22=" ",IF(ISERROR(SEARCH("Aux",$E22,1)),($H22*VLOOKUP($F22,'VESSEL FACTORS'!$A$2:$O$5,AI$5,FALSE)*0.0000011023*$M22*$N22*0.82),($H22*VLOOKUP($F22,'VESSEL FACTORS'!$A$2:$O$5,AI$5,FALSE)*0.0000011023*$M22*$N22*1)),IF($G22&lt;21,($H22*VLOOKUP($F22,'VESSEL FACTORS'!$A$2:$O$5,AI$5,FALSE)*0.0000011023*$M22*$N22*VLOOKUP($G22,'VESSEL FACTORS'!$A$16:$L$36,AI$5,FALSE)),($H22*VLOOKUP($F22,'VESSEL FACTORS'!$A$3:$O$5,AI$5,FALSE)*0.0000011023*$M22*$N22*($G22/100))))))))</f>
        <v>Enter vessel info</v>
      </c>
      <c r="AJ22" s="76" t="str">
        <f>IF(OR($D22=" ",$E22=" ",$F22=" "),"Enter vessel info",IF(T($H22)&lt;&gt;"","Enter Activity",IF(OR($M22=0,$N22=0),"Enter Run Time",IF((VLOOKUP($F22,'VESSEL FACTORS'!$A$3:$O$5,AJ$5,FALSE))="N/A","--",IF($G22=" ",IF(ISERROR(SEARCH("Aux",$E22,1)),($H22*VLOOKUP($F22,'VESSEL FACTORS'!$A$2:$O$5,AJ$5,FALSE)*0.0000011023*$M22*$N22*0.82),($H22*VLOOKUP($F22,'VESSEL FACTORS'!$A$2:$O$5,AJ$5,FALSE)*0.0000011023*$M22*$N22*1)),IF($G22&lt;21,($H22*VLOOKUP($F22,'VESSEL FACTORS'!$A$2:$O$5,AJ$5,FALSE)*0.0000011023*$M22*$N22*VLOOKUP($G22,'VESSEL FACTORS'!$A$16:$L$36,AJ$5,FALSE)),($H22*VLOOKUP($F22,'VESSEL FACTORS'!$A$3:$O$5,AJ$5,FALSE)*0.0000011023*$M22*$N22*($G22/100))))))))</f>
        <v>Enter vessel info</v>
      </c>
      <c r="AK22" s="76" t="str">
        <f>IF(OR($D22=" ",$E22=" ",$F22=" "),"Enter vessel info",IF(T($H22)&lt;&gt;"","Enter Activity",IF(OR($M22=0,$N22=0),"Enter Run Time",IF((VLOOKUP($F22,'VESSEL FACTORS'!$A$3:$O$5,AK$5,FALSE))="N/A","--",IF($G22=" ",IF(ISERROR(SEARCH("Aux",$E22,1)),($H22*VLOOKUP($F22,'VESSEL FACTORS'!$A$2:$O$5,AK$5,FALSE)*0.0000011023*$M22*$N22*0.82),($H22*VLOOKUP($F22,'VESSEL FACTORS'!$A$2:$O$5,AK$5,FALSE)*0.0000011023*$M22*$N22*1)),IF($G22&lt;21,($H22*VLOOKUP($F22,'VESSEL FACTORS'!$A$2:$O$5,AK$5,FALSE)*0.0000011023*$M22*$N22*VLOOKUP($G22,'VESSEL FACTORS'!$A$16:$L$36,AK$5,FALSE)),($H22*VLOOKUP($F22,'VESSEL FACTORS'!$A$3:$O$5,AK$5,FALSE)*0.0000011023*$M22*$N22*($G22/100))))))))</f>
        <v>Enter vessel info</v>
      </c>
      <c r="AL22" s="67" t="str">
        <f>IF(OR($D22=" ",$E22=" ",$F22=" "),"Enter vessel info",IF(T($H22)&lt;&gt;"","Enter Activity",IF(OR($M22=0,$N22=0),"Enter Run Time",IF((VLOOKUP($F22,'VESSEL FACTORS'!$A$3:$O$5,AL$5,FALSE))="N/A","--",IF($G22=" ",IF(ISERROR(SEARCH("Aux",$E22,1)),($H22*VLOOKUP($F22,'VESSEL FACTORS'!$A$2:$O$5,AL$5,FALSE)*0.0000011023*$M22*$N22*0.82),($H22*VLOOKUP($F22,'VESSEL FACTORS'!$A$2:$O$5,AL$5,FALSE)*0.0000011023*$M22*$N22*1)),IF($G22&lt;21,($H22*VLOOKUP($F22,'VESSEL FACTORS'!$A$2:$O$5,AL$5,FALSE)*0.0000011023*$M22*$N22*VLOOKUP($G22,'VESSEL FACTORS'!$A$16:$L$36,AL$5,FALSE)),($H22*VLOOKUP($F22,'VESSEL FACTORS'!$A$3:$O$5,AL$5,FALSE)*0.0000011023*$M22*$N22*($G22/100))))))))</f>
        <v>Enter vessel info</v>
      </c>
      <c r="AM22" s="315"/>
      <c r="AO22" s="74">
        <f>MONTH(EMISSIONS_1!P22)-MONTH(EMISSIONS_1!O22)+1</f>
        <v>1</v>
      </c>
      <c r="AP22" s="335">
        <f t="shared" si="12"/>
        <v>0</v>
      </c>
      <c r="AQ22" s="336">
        <f t="shared" si="0"/>
        <v>0</v>
      </c>
      <c r="AR22" s="336">
        <f t="shared" si="0"/>
        <v>0</v>
      </c>
      <c r="AS22" s="336">
        <f t="shared" si="0"/>
        <v>0</v>
      </c>
      <c r="AT22" s="336">
        <f t="shared" si="0"/>
        <v>0</v>
      </c>
      <c r="AU22" s="336">
        <f t="shared" si="0"/>
        <v>0</v>
      </c>
      <c r="AV22" s="336">
        <f t="shared" si="0"/>
        <v>0</v>
      </c>
      <c r="AW22" s="336">
        <f t="shared" si="0"/>
        <v>0</v>
      </c>
      <c r="AX22" s="336">
        <f t="shared" si="0"/>
        <v>0</v>
      </c>
      <c r="AY22" s="336">
        <f t="shared" si="0"/>
        <v>0</v>
      </c>
      <c r="AZ22" s="336">
        <f t="shared" si="0"/>
        <v>0</v>
      </c>
      <c r="BA22" s="337">
        <f t="shared" si="0"/>
        <v>0</v>
      </c>
      <c r="BB22" s="335">
        <f t="shared" si="24"/>
        <v>0</v>
      </c>
      <c r="BC22" s="336">
        <f t="shared" si="24"/>
        <v>0</v>
      </c>
      <c r="BD22" s="336">
        <f t="shared" si="24"/>
        <v>0</v>
      </c>
      <c r="BE22" s="336">
        <f t="shared" si="24"/>
        <v>0</v>
      </c>
      <c r="BF22" s="336">
        <f t="shared" si="24"/>
        <v>0</v>
      </c>
      <c r="BG22" s="336">
        <f t="shared" si="24"/>
        <v>0</v>
      </c>
      <c r="BH22" s="336">
        <f t="shared" si="24"/>
        <v>0</v>
      </c>
      <c r="BI22" s="336">
        <f t="shared" si="24"/>
        <v>0</v>
      </c>
      <c r="BJ22" s="336">
        <f t="shared" si="24"/>
        <v>0</v>
      </c>
      <c r="BK22" s="336">
        <f t="shared" si="24"/>
        <v>0</v>
      </c>
      <c r="BL22" s="336">
        <f t="shared" si="24"/>
        <v>0</v>
      </c>
      <c r="BM22" s="337">
        <f t="shared" si="24"/>
        <v>0</v>
      </c>
      <c r="BN22" s="335">
        <f t="shared" si="25"/>
        <v>0</v>
      </c>
      <c r="BO22" s="336">
        <f t="shared" si="25"/>
        <v>0</v>
      </c>
      <c r="BP22" s="336">
        <f t="shared" si="25"/>
        <v>0</v>
      </c>
      <c r="BQ22" s="336">
        <f t="shared" si="25"/>
        <v>0</v>
      </c>
      <c r="BR22" s="336">
        <f t="shared" si="25"/>
        <v>0</v>
      </c>
      <c r="BS22" s="336">
        <f t="shared" si="25"/>
        <v>0</v>
      </c>
      <c r="BT22" s="336">
        <f t="shared" si="25"/>
        <v>0</v>
      </c>
      <c r="BU22" s="336">
        <f t="shared" si="25"/>
        <v>0</v>
      </c>
      <c r="BV22" s="336">
        <f t="shared" si="25"/>
        <v>0</v>
      </c>
      <c r="BW22" s="336">
        <f t="shared" si="25"/>
        <v>0</v>
      </c>
      <c r="BX22" s="336">
        <f t="shared" si="25"/>
        <v>0</v>
      </c>
      <c r="BY22" s="337">
        <f t="shared" si="25"/>
        <v>0</v>
      </c>
      <c r="BZ22" s="335">
        <f t="shared" si="26"/>
        <v>0</v>
      </c>
      <c r="CA22" s="336">
        <f t="shared" si="26"/>
        <v>0</v>
      </c>
      <c r="CB22" s="336">
        <f t="shared" si="26"/>
        <v>0</v>
      </c>
      <c r="CC22" s="336">
        <f t="shared" si="26"/>
        <v>0</v>
      </c>
      <c r="CD22" s="336">
        <f t="shared" si="26"/>
        <v>0</v>
      </c>
      <c r="CE22" s="336">
        <f t="shared" si="26"/>
        <v>0</v>
      </c>
      <c r="CF22" s="336">
        <f t="shared" si="26"/>
        <v>0</v>
      </c>
      <c r="CG22" s="336">
        <f t="shared" si="26"/>
        <v>0</v>
      </c>
      <c r="CH22" s="336">
        <f t="shared" si="26"/>
        <v>0</v>
      </c>
      <c r="CI22" s="336">
        <f t="shared" si="26"/>
        <v>0</v>
      </c>
      <c r="CJ22" s="336">
        <f t="shared" si="26"/>
        <v>0</v>
      </c>
      <c r="CK22" s="337">
        <f t="shared" si="26"/>
        <v>0</v>
      </c>
      <c r="CL22" s="335">
        <f t="shared" si="27"/>
        <v>0</v>
      </c>
      <c r="CM22" s="336">
        <f t="shared" si="27"/>
        <v>0</v>
      </c>
      <c r="CN22" s="336">
        <f t="shared" si="27"/>
        <v>0</v>
      </c>
      <c r="CO22" s="336">
        <f t="shared" si="27"/>
        <v>0</v>
      </c>
      <c r="CP22" s="336">
        <f t="shared" si="27"/>
        <v>0</v>
      </c>
      <c r="CQ22" s="336">
        <f t="shared" si="27"/>
        <v>0</v>
      </c>
      <c r="CR22" s="336">
        <f t="shared" si="27"/>
        <v>0</v>
      </c>
      <c r="CS22" s="336">
        <f t="shared" si="27"/>
        <v>0</v>
      </c>
      <c r="CT22" s="336">
        <f t="shared" si="27"/>
        <v>0</v>
      </c>
      <c r="CU22" s="336">
        <f t="shared" si="27"/>
        <v>0</v>
      </c>
      <c r="CV22" s="336">
        <f t="shared" si="27"/>
        <v>0</v>
      </c>
      <c r="CW22" s="337">
        <f t="shared" si="27"/>
        <v>0</v>
      </c>
      <c r="CX22" s="335">
        <f t="shared" si="28"/>
        <v>0</v>
      </c>
      <c r="CY22" s="336">
        <f t="shared" si="28"/>
        <v>0</v>
      </c>
      <c r="CZ22" s="336">
        <f t="shared" si="28"/>
        <v>0</v>
      </c>
      <c r="DA22" s="336">
        <f t="shared" si="28"/>
        <v>0</v>
      </c>
      <c r="DB22" s="336">
        <f t="shared" si="28"/>
        <v>0</v>
      </c>
      <c r="DC22" s="336">
        <f t="shared" si="28"/>
        <v>0</v>
      </c>
      <c r="DD22" s="336">
        <f t="shared" si="28"/>
        <v>0</v>
      </c>
      <c r="DE22" s="336">
        <f t="shared" si="28"/>
        <v>0</v>
      </c>
      <c r="DF22" s="336">
        <f t="shared" si="28"/>
        <v>0</v>
      </c>
      <c r="DG22" s="336">
        <f t="shared" si="28"/>
        <v>0</v>
      </c>
      <c r="DH22" s="336">
        <f t="shared" si="28"/>
        <v>0</v>
      </c>
      <c r="DI22" s="337">
        <f t="shared" si="28"/>
        <v>0</v>
      </c>
      <c r="DJ22" s="335">
        <f t="shared" si="29"/>
        <v>0</v>
      </c>
      <c r="DK22" s="336">
        <f t="shared" si="29"/>
        <v>0</v>
      </c>
      <c r="DL22" s="336">
        <f t="shared" si="29"/>
        <v>0</v>
      </c>
      <c r="DM22" s="336">
        <f t="shared" si="29"/>
        <v>0</v>
      </c>
      <c r="DN22" s="336">
        <f t="shared" si="29"/>
        <v>0</v>
      </c>
      <c r="DO22" s="336">
        <f t="shared" si="29"/>
        <v>0</v>
      </c>
      <c r="DP22" s="336">
        <f t="shared" si="29"/>
        <v>0</v>
      </c>
      <c r="DQ22" s="336">
        <f t="shared" si="29"/>
        <v>0</v>
      </c>
      <c r="DR22" s="336">
        <f t="shared" si="29"/>
        <v>0</v>
      </c>
      <c r="DS22" s="336">
        <f t="shared" si="29"/>
        <v>0</v>
      </c>
      <c r="DT22" s="336">
        <f t="shared" si="29"/>
        <v>0</v>
      </c>
      <c r="DU22" s="337">
        <f t="shared" si="29"/>
        <v>0</v>
      </c>
      <c r="DV22" s="335">
        <f t="shared" si="30"/>
        <v>0</v>
      </c>
      <c r="DW22" s="336">
        <f t="shared" si="30"/>
        <v>0</v>
      </c>
      <c r="DX22" s="336">
        <f t="shared" si="30"/>
        <v>0</v>
      </c>
      <c r="DY22" s="336">
        <f t="shared" si="30"/>
        <v>0</v>
      </c>
      <c r="DZ22" s="336">
        <f t="shared" si="30"/>
        <v>0</v>
      </c>
      <c r="EA22" s="336">
        <f t="shared" si="30"/>
        <v>0</v>
      </c>
      <c r="EB22" s="336">
        <f t="shared" si="30"/>
        <v>0</v>
      </c>
      <c r="EC22" s="336">
        <f t="shared" si="30"/>
        <v>0</v>
      </c>
      <c r="ED22" s="336">
        <f t="shared" si="30"/>
        <v>0</v>
      </c>
      <c r="EE22" s="336">
        <f t="shared" si="30"/>
        <v>0</v>
      </c>
      <c r="EF22" s="336">
        <f t="shared" si="30"/>
        <v>0</v>
      </c>
      <c r="EG22" s="337">
        <f t="shared" si="30"/>
        <v>0</v>
      </c>
      <c r="EH22" s="335">
        <f t="shared" si="31"/>
        <v>0</v>
      </c>
      <c r="EI22" s="336">
        <f t="shared" si="31"/>
        <v>0</v>
      </c>
      <c r="EJ22" s="336">
        <f t="shared" si="31"/>
        <v>0</v>
      </c>
      <c r="EK22" s="336">
        <f t="shared" si="31"/>
        <v>0</v>
      </c>
      <c r="EL22" s="336">
        <f t="shared" si="31"/>
        <v>0</v>
      </c>
      <c r="EM22" s="336">
        <f t="shared" si="31"/>
        <v>0</v>
      </c>
      <c r="EN22" s="336">
        <f t="shared" si="31"/>
        <v>0</v>
      </c>
      <c r="EO22" s="336">
        <f t="shared" si="31"/>
        <v>0</v>
      </c>
      <c r="EP22" s="336">
        <f t="shared" si="31"/>
        <v>0</v>
      </c>
      <c r="EQ22" s="336">
        <f t="shared" si="31"/>
        <v>0</v>
      </c>
      <c r="ER22" s="336">
        <f t="shared" si="31"/>
        <v>0</v>
      </c>
      <c r="ES22" s="337">
        <f t="shared" si="31"/>
        <v>0</v>
      </c>
      <c r="ET22" s="335">
        <f t="shared" si="32"/>
        <v>0</v>
      </c>
      <c r="EU22" s="336">
        <f t="shared" si="32"/>
        <v>0</v>
      </c>
      <c r="EV22" s="336">
        <f t="shared" si="32"/>
        <v>0</v>
      </c>
      <c r="EW22" s="336">
        <f t="shared" si="32"/>
        <v>0</v>
      </c>
      <c r="EX22" s="336">
        <f t="shared" si="32"/>
        <v>0</v>
      </c>
      <c r="EY22" s="336">
        <f t="shared" si="32"/>
        <v>0</v>
      </c>
      <c r="EZ22" s="336">
        <f t="shared" si="32"/>
        <v>0</v>
      </c>
      <c r="FA22" s="336">
        <f t="shared" si="32"/>
        <v>0</v>
      </c>
      <c r="FB22" s="336">
        <f t="shared" si="32"/>
        <v>0</v>
      </c>
      <c r="FC22" s="336">
        <f t="shared" si="32"/>
        <v>0</v>
      </c>
      <c r="FD22" s="336">
        <f t="shared" si="32"/>
        <v>0</v>
      </c>
      <c r="FE22" s="337">
        <f t="shared" si="32"/>
        <v>0</v>
      </c>
      <c r="FF22" s="335">
        <f t="shared" si="33"/>
        <v>0</v>
      </c>
      <c r="FG22" s="336">
        <f t="shared" si="33"/>
        <v>0</v>
      </c>
      <c r="FH22" s="336">
        <f t="shared" si="33"/>
        <v>0</v>
      </c>
      <c r="FI22" s="336">
        <f t="shared" si="33"/>
        <v>0</v>
      </c>
      <c r="FJ22" s="336">
        <f t="shared" si="33"/>
        <v>0</v>
      </c>
      <c r="FK22" s="336">
        <f t="shared" si="33"/>
        <v>0</v>
      </c>
      <c r="FL22" s="336">
        <f t="shared" si="33"/>
        <v>0</v>
      </c>
      <c r="FM22" s="336">
        <f t="shared" si="33"/>
        <v>0</v>
      </c>
      <c r="FN22" s="336">
        <f t="shared" si="33"/>
        <v>0</v>
      </c>
      <c r="FO22" s="336">
        <f t="shared" si="33"/>
        <v>0</v>
      </c>
      <c r="FP22" s="336">
        <f t="shared" si="33"/>
        <v>0</v>
      </c>
      <c r="FQ22" s="337">
        <f t="shared" si="33"/>
        <v>0</v>
      </c>
    </row>
    <row r="23" spans="1:173" ht="12.75" customHeight="1" x14ac:dyDescent="0.2">
      <c r="A23" s="74" t="str">
        <f t="shared" si="21"/>
        <v xml:space="preserve"> - </v>
      </c>
      <c r="B23" s="112"/>
      <c r="C23" s="171" t="s">
        <v>305</v>
      </c>
      <c r="D23" s="366" t="str">
        <f>IF(ISBLANK(EMISSIONS_5!D23), " ", EMISSIONS_5!D23)</f>
        <v xml:space="preserve"> </v>
      </c>
      <c r="E23" s="366" t="str">
        <f>IF(ISBLANK(EMISSIONS_5!E23), " ", EMISSIONS_5!E23)</f>
        <v xml:space="preserve"> </v>
      </c>
      <c r="F23" s="366" t="str">
        <f>IF(ISBLANK(EMISSIONS_5!F23), " ", EMISSIONS_5!F23)</f>
        <v xml:space="preserve"> </v>
      </c>
      <c r="G23" s="367"/>
      <c r="H23" s="368"/>
      <c r="I23" s="33" t="s">
        <v>299</v>
      </c>
      <c r="J23" s="367"/>
      <c r="K23" s="33">
        <f t="shared" si="22"/>
        <v>1</v>
      </c>
      <c r="L23" s="33">
        <f t="shared" si="23"/>
        <v>0</v>
      </c>
      <c r="M23" s="367">
        <v>0</v>
      </c>
      <c r="N23" s="373">
        <v>0</v>
      </c>
      <c r="O23" s="299"/>
      <c r="P23" s="300"/>
      <c r="Q23" s="73" t="str">
        <f t="shared" si="13"/>
        <v>Enter vessel info</v>
      </c>
      <c r="R23" s="79" t="str">
        <f t="shared" si="14"/>
        <v>Enter vessel info</v>
      </c>
      <c r="S23" s="79" t="str">
        <f t="shared" si="15"/>
        <v>Enter vessel info</v>
      </c>
      <c r="T23" s="79" t="str">
        <f t="shared" si="16"/>
        <v>Enter vessel info</v>
      </c>
      <c r="U23" s="79" t="str">
        <f t="shared" si="17"/>
        <v>Enter vessel info</v>
      </c>
      <c r="V23" s="79" t="str">
        <f t="shared" si="18"/>
        <v>Enter vessel info</v>
      </c>
      <c r="W23" s="79" t="str">
        <f t="shared" si="19"/>
        <v>Enter vessel info</v>
      </c>
      <c r="X23" s="79" t="str">
        <f t="shared" si="20"/>
        <v>Enter vessel info</v>
      </c>
      <c r="Y23" s="78" t="s">
        <v>115</v>
      </c>
      <c r="Z23" s="79" t="s">
        <v>115</v>
      </c>
      <c r="AA23" s="82" t="s">
        <v>115</v>
      </c>
      <c r="AB23" s="76" t="str">
        <f>IF(OR($D23=" ",$E23=" ",$F23=" "),"Enter vessel info",IF(T($H23)&lt;&gt;"","Enter Activity",IF(OR($M23=0,$N23=0),"Enter Run Time",IF((VLOOKUP($F23,'VESSEL FACTORS'!$A$3:$O$5,AB$5,FALSE))="N/A","--",IF($G23=" ",IF(ISERROR(SEARCH("Aux",$E23,1)),($H23*VLOOKUP($F23,'VESSEL FACTORS'!$A$2:$O$5,AB$5,FALSE)*0.0000011023*$M23*$N23*0.82),($H23*VLOOKUP($F23,'VESSEL FACTORS'!$A$2:$O$5,AB$5,FALSE)*0.0000011023*$M23*$N23*1)),IF($G23&lt;21,($H23*VLOOKUP($F23,'VESSEL FACTORS'!$A$2:$O$5,AB$5,FALSE)*0.0000011023*$M23*$N23*VLOOKUP($G23,'VESSEL FACTORS'!$A$16:$L$36,AB$5,FALSE)),($H23*VLOOKUP($F23,'VESSEL FACTORS'!$A$3:$O$5,AB$5,FALSE)*0.0000011023*$M23*$N23*($G23/100))))))))</f>
        <v>Enter vessel info</v>
      </c>
      <c r="AC23" s="76" t="str">
        <f>IF(OR($D23=" ",$E23=" ",$F23=" "),"Enter vessel info",IF(T($H23)&lt;&gt;"","Enter Activity",IF(OR($M23=0,$N23=0),"Enter Run Time",IF((VLOOKUP($F23,'VESSEL FACTORS'!$A$3:$O$5,AC$5,FALSE))="N/A","--",IF($G23=" ",IF(ISERROR(SEARCH("Aux",$E23,1)),($H23*VLOOKUP($F23,'VESSEL FACTORS'!$A$2:$O$5,AC$5,FALSE)*0.0000011023*$M23*$N23*0.82),($H23*VLOOKUP($F23,'VESSEL FACTORS'!$A$2:$O$5,AC$5,FALSE)*0.0000011023*$M23*$N23*1)),IF($G23&lt;21,($H23*VLOOKUP($F23,'VESSEL FACTORS'!$A$2:$O$5,AC$5,FALSE)*0.0000011023*$M23*$N23*VLOOKUP($G23,'VESSEL FACTORS'!$A$16:$L$36,AC$5,FALSE)),($H23*VLOOKUP($F23,'VESSEL FACTORS'!$A$3:$O$5,AC$5,FALSE)*0.0000011023*$M23*$N23*($G23/100))))))))</f>
        <v>Enter vessel info</v>
      </c>
      <c r="AD23" s="76" t="str">
        <f>IF(OR($D23=" ",$E23=" ",$F23=" "),"Enter vessel info",IF(T($H23)&lt;&gt;"","Enter Activity",IF(OR($M23=0,$N23=0),"Enter Run Time",IF((VLOOKUP($F23,'VESSEL FACTORS'!$A$3:$O$5,AD$5,FALSE))="N/A","--",IF($G23=" ",IF(ISERROR(SEARCH("Aux",$E23,1)),($H23*VLOOKUP($F23,'VESSEL FACTORS'!$A$2:$O$5,AD$5,FALSE)*0.0000011023*$M23*$N23*0.82),($H23*VLOOKUP($F23,'VESSEL FACTORS'!$A$2:$O$5,AD$5,FALSE)*0.0000011023*$M23*$N23*1)),IF($G23&lt;21,($H23*VLOOKUP($F23,'VESSEL FACTORS'!$A$2:$O$5,AD$5,FALSE)*0.0000011023*$M23*$N23*VLOOKUP($G23,'VESSEL FACTORS'!$A$16:$L$36,AD$5,FALSE)),($H23*VLOOKUP($F23,'VESSEL FACTORS'!$A$3:$O$5,AD$5,FALSE)*0.0000011023*$M23*$N23*($G23/100))))))))</f>
        <v>Enter vessel info</v>
      </c>
      <c r="AE23" s="76" t="str">
        <f>IF(OR($D23=" ",$E23=" ",$F23=" "),"Enter vessel info",IF(T($H23)&lt;&gt;"","Enter Activity",IF(OR($M23=0,$N23=0),"Enter Run Time",IF((VLOOKUP($F23,'VESSEL FACTORS'!$A$3:$O$5,AE$5,FALSE))="N/A","--",IF($G23=" ",IF(ISERROR(SEARCH("Aux",$E23,1)),($H23*VLOOKUP($F23,'VESSEL FACTORS'!$A$2:$O$5,AE$5,FALSE)*0.0000011023*$M23*$N23*0.82),($H23*VLOOKUP($F23,'VESSEL FACTORS'!$A$2:$O$5,AE$5,FALSE)*0.0000011023*$M23*$N23*1)),IF($G23&lt;21,($H23*VLOOKUP($F23,'VESSEL FACTORS'!$A$2:$O$5,AE$5,FALSE)*0.0000011023*$M23*$N23*VLOOKUP($G23,'VESSEL FACTORS'!$A$16:$L$36,AE$5,FALSE)),($H23*VLOOKUP($F23,'VESSEL FACTORS'!$A$3:$O$5,AE$5,FALSE)*0.0000011023*$M23*$N23*($G23/100))))))))</f>
        <v>Enter vessel info</v>
      </c>
      <c r="AF23" s="76" t="str">
        <f>IF(OR($D23=" ",$E23=" ",$F23=" "),"Enter vessel info",IF(T($H23)&lt;&gt;"","Enter Activity",IF(OR($M23=0,$N23=0),"Enter Run Time",IF((VLOOKUP($F23,'VESSEL FACTORS'!$A$3:$O$5,AF$5,FALSE))="N/A","--",IF($G23=" ",IF(ISERROR(SEARCH("Aux",$E23,1)),($H23*VLOOKUP($F23,'VESSEL FACTORS'!$A$2:$O$5,AF$5,FALSE)*0.0000011023*$M23*$N23*0.82),($H23*VLOOKUP($F23,'VESSEL FACTORS'!$A$2:$O$5,AF$5,FALSE)*0.0000011023*$M23*$N23*1)),IF($G23&lt;21,($H23*VLOOKUP($F23,'VESSEL FACTORS'!$A$2:$O$5,AF$5,FALSE)*0.0000011023*$M23*$N23*VLOOKUP($G23,'VESSEL FACTORS'!$A$16:$L$36,AF$5,FALSE)),($H23*VLOOKUP($F23,'VESSEL FACTORS'!$A$3:$O$5,AF$5,FALSE)*0.0000011023*$M23*$N23*($G23/100))))))))</f>
        <v>Enter vessel info</v>
      </c>
      <c r="AG23" s="76" t="str">
        <f>IF(OR($D23=" ",$E23=" ",$F23=" "),"Enter vessel info",IF(T($H23)&lt;&gt;"","Enter Activity",IF(OR($M23=0,$N23=0),"Enter Run Time",IF((VLOOKUP($F23,'VESSEL FACTORS'!$A$3:$O$5,AG$5,FALSE))="N/A","--",IF($G23=" ",IF(ISERROR(SEARCH("Aux",$E23,1)),($H23*VLOOKUP($F23,'VESSEL FACTORS'!$A$2:$O$5,AG$5,FALSE)*0.0000011023*$M23*$N23*0.82),($H23*VLOOKUP($F23,'VESSEL FACTORS'!$A$2:$O$5,AG$5,FALSE)*0.0000011023*$M23*$N23*1)),IF($G23&lt;21,($H23*VLOOKUP($F23,'VESSEL FACTORS'!$A$2:$O$5,AG$5,FALSE)*0.0000011023*$M23*$N23*VLOOKUP($G23,'VESSEL FACTORS'!$A$16:$L$36,AG$5,FALSE)),($H23*VLOOKUP($F23,'VESSEL FACTORS'!$A$3:$O$5,AG$5,FALSE)*0.0000011023*$M23*$N23*($G23/100))))))))</f>
        <v>Enter vessel info</v>
      </c>
      <c r="AH23" s="76" t="str">
        <f>IF(OR($D23=" ",$E23=" ",$F23=" "),"Enter vessel info",IF(T($H23)&lt;&gt;"","Enter Activity",IF(OR($M23=0,$N23=0),"Enter Run Time",IF((VLOOKUP($F23,'VESSEL FACTORS'!$A$3:$O$5,AH$5,FALSE))="N/A","--",IF($G23=" ",IF(ISERROR(SEARCH("Aux",$E23,1)),($H23*VLOOKUP($F23,'VESSEL FACTORS'!$A$2:$O$5,AH$5,FALSE)*0.0000011023*$M23*$N23*0.82),($H23*VLOOKUP($F23,'VESSEL FACTORS'!$A$2:$O$5,AH$5,FALSE)*0.0000011023*$M23*$N23*1)),IF($G23&lt;21,($H23*VLOOKUP($F23,'VESSEL FACTORS'!$A$2:$O$5,AH$5,FALSE)*0.0000011023*$M23*$N23*VLOOKUP($G23,'VESSEL FACTORS'!$A$16:$L$36,AH$5,FALSE)),($H23*VLOOKUP($F23,'VESSEL FACTORS'!$A$3:$O$5,AH$5,FALSE)*0.0000011023*$M23*$N23*($G23/100))))))))</f>
        <v>Enter vessel info</v>
      </c>
      <c r="AI23" s="76" t="str">
        <f>IF(OR($D23=" ",$E23=" ",$F23=" "),"Enter vessel info",IF(T($H23)&lt;&gt;"","Enter Activity",IF(OR($M23=0,$N23=0),"Enter Run Time",IF((VLOOKUP($F23,'VESSEL FACTORS'!$A$3:$O$5,AI$5,FALSE))="N/A","--",IF($G23=" ",IF(ISERROR(SEARCH("Aux",$E23,1)),($H23*VLOOKUP($F23,'VESSEL FACTORS'!$A$2:$O$5,AI$5,FALSE)*0.0000011023*$M23*$N23*0.82),($H23*VLOOKUP($F23,'VESSEL FACTORS'!$A$2:$O$5,AI$5,FALSE)*0.0000011023*$M23*$N23*1)),IF($G23&lt;21,($H23*VLOOKUP($F23,'VESSEL FACTORS'!$A$2:$O$5,AI$5,FALSE)*0.0000011023*$M23*$N23*VLOOKUP($G23,'VESSEL FACTORS'!$A$16:$L$36,AI$5,FALSE)),($H23*VLOOKUP($F23,'VESSEL FACTORS'!$A$3:$O$5,AI$5,FALSE)*0.0000011023*$M23*$N23*($G23/100))))))))</f>
        <v>Enter vessel info</v>
      </c>
      <c r="AJ23" s="76" t="str">
        <f>IF(OR($D23=" ",$E23=" ",$F23=" "),"Enter vessel info",IF(T($H23)&lt;&gt;"","Enter Activity",IF(OR($M23=0,$N23=0),"Enter Run Time",IF((VLOOKUP($F23,'VESSEL FACTORS'!$A$3:$O$5,AJ$5,FALSE))="N/A","--",IF($G23=" ",IF(ISERROR(SEARCH("Aux",$E23,1)),($H23*VLOOKUP($F23,'VESSEL FACTORS'!$A$2:$O$5,AJ$5,FALSE)*0.0000011023*$M23*$N23*0.82),($H23*VLOOKUP($F23,'VESSEL FACTORS'!$A$2:$O$5,AJ$5,FALSE)*0.0000011023*$M23*$N23*1)),IF($G23&lt;21,($H23*VLOOKUP($F23,'VESSEL FACTORS'!$A$2:$O$5,AJ$5,FALSE)*0.0000011023*$M23*$N23*VLOOKUP($G23,'VESSEL FACTORS'!$A$16:$L$36,AJ$5,FALSE)),($H23*VLOOKUP($F23,'VESSEL FACTORS'!$A$3:$O$5,AJ$5,FALSE)*0.0000011023*$M23*$N23*($G23/100))))))))</f>
        <v>Enter vessel info</v>
      </c>
      <c r="AK23" s="76" t="str">
        <f>IF(OR($D23=" ",$E23=" ",$F23=" "),"Enter vessel info",IF(T($H23)&lt;&gt;"","Enter Activity",IF(OR($M23=0,$N23=0),"Enter Run Time",IF((VLOOKUP($F23,'VESSEL FACTORS'!$A$3:$O$5,AK$5,FALSE))="N/A","--",IF($G23=" ",IF(ISERROR(SEARCH("Aux",$E23,1)),($H23*VLOOKUP($F23,'VESSEL FACTORS'!$A$2:$O$5,AK$5,FALSE)*0.0000011023*$M23*$N23*0.82),($H23*VLOOKUP($F23,'VESSEL FACTORS'!$A$2:$O$5,AK$5,FALSE)*0.0000011023*$M23*$N23*1)),IF($G23&lt;21,($H23*VLOOKUP($F23,'VESSEL FACTORS'!$A$2:$O$5,AK$5,FALSE)*0.0000011023*$M23*$N23*VLOOKUP($G23,'VESSEL FACTORS'!$A$16:$L$36,AK$5,FALSE)),($H23*VLOOKUP($F23,'VESSEL FACTORS'!$A$3:$O$5,AK$5,FALSE)*0.0000011023*$M23*$N23*($G23/100))))))))</f>
        <v>Enter vessel info</v>
      </c>
      <c r="AL23" s="67" t="str">
        <f>IF(OR($D23=" ",$E23=" ",$F23=" "),"Enter vessel info",IF(T($H23)&lt;&gt;"","Enter Activity",IF(OR($M23=0,$N23=0),"Enter Run Time",IF((VLOOKUP($F23,'VESSEL FACTORS'!$A$3:$O$5,AL$5,FALSE))="N/A","--",IF($G23=" ",IF(ISERROR(SEARCH("Aux",$E23,1)),($H23*VLOOKUP($F23,'VESSEL FACTORS'!$A$2:$O$5,AL$5,FALSE)*0.0000011023*$M23*$N23*0.82),($H23*VLOOKUP($F23,'VESSEL FACTORS'!$A$2:$O$5,AL$5,FALSE)*0.0000011023*$M23*$N23*1)),IF($G23&lt;21,($H23*VLOOKUP($F23,'VESSEL FACTORS'!$A$2:$O$5,AL$5,FALSE)*0.0000011023*$M23*$N23*VLOOKUP($G23,'VESSEL FACTORS'!$A$16:$L$36,AL$5,FALSE)),($H23*VLOOKUP($F23,'VESSEL FACTORS'!$A$3:$O$5,AL$5,FALSE)*0.0000011023*$M23*$N23*($G23/100))))))))</f>
        <v>Enter vessel info</v>
      </c>
      <c r="AM23" s="315"/>
      <c r="AO23" s="74">
        <f>MONTH(EMISSIONS_1!P23)-MONTH(EMISSIONS_1!O23)+1</f>
        <v>1</v>
      </c>
      <c r="AP23" s="335">
        <f t="shared" si="12"/>
        <v>0</v>
      </c>
      <c r="AQ23" s="336">
        <f t="shared" ref="AQ23:BA30" si="34">IF(T($AB23)="",IF((AQ$6&gt;=MONTH($O23))*(AQ$6&lt;=MONTH($P23)), $AB23/$AO23, 0),0)</f>
        <v>0</v>
      </c>
      <c r="AR23" s="336">
        <f t="shared" si="34"/>
        <v>0</v>
      </c>
      <c r="AS23" s="336">
        <f t="shared" si="34"/>
        <v>0</v>
      </c>
      <c r="AT23" s="336">
        <f t="shared" si="34"/>
        <v>0</v>
      </c>
      <c r="AU23" s="336">
        <f t="shared" si="34"/>
        <v>0</v>
      </c>
      <c r="AV23" s="336">
        <f t="shared" si="34"/>
        <v>0</v>
      </c>
      <c r="AW23" s="336">
        <f t="shared" si="34"/>
        <v>0</v>
      </c>
      <c r="AX23" s="336">
        <f t="shared" si="34"/>
        <v>0</v>
      </c>
      <c r="AY23" s="336">
        <f t="shared" si="34"/>
        <v>0</v>
      </c>
      <c r="AZ23" s="336">
        <f t="shared" si="34"/>
        <v>0</v>
      </c>
      <c r="BA23" s="337">
        <f t="shared" si="34"/>
        <v>0</v>
      </c>
      <c r="BB23" s="335">
        <f t="shared" si="24"/>
        <v>0</v>
      </c>
      <c r="BC23" s="336">
        <f t="shared" si="24"/>
        <v>0</v>
      </c>
      <c r="BD23" s="336">
        <f t="shared" si="24"/>
        <v>0</v>
      </c>
      <c r="BE23" s="336">
        <f t="shared" si="24"/>
        <v>0</v>
      </c>
      <c r="BF23" s="336">
        <f t="shared" si="24"/>
        <v>0</v>
      </c>
      <c r="BG23" s="336">
        <f t="shared" si="24"/>
        <v>0</v>
      </c>
      <c r="BH23" s="336">
        <f t="shared" si="24"/>
        <v>0</v>
      </c>
      <c r="BI23" s="336">
        <f t="shared" si="24"/>
        <v>0</v>
      </c>
      <c r="BJ23" s="336">
        <f t="shared" si="24"/>
        <v>0</v>
      </c>
      <c r="BK23" s="336">
        <f t="shared" si="24"/>
        <v>0</v>
      </c>
      <c r="BL23" s="336">
        <f t="shared" si="24"/>
        <v>0</v>
      </c>
      <c r="BM23" s="337">
        <f t="shared" si="24"/>
        <v>0</v>
      </c>
      <c r="BN23" s="335">
        <f t="shared" si="25"/>
        <v>0</v>
      </c>
      <c r="BO23" s="336">
        <f t="shared" si="25"/>
        <v>0</v>
      </c>
      <c r="BP23" s="336">
        <f t="shared" si="25"/>
        <v>0</v>
      </c>
      <c r="BQ23" s="336">
        <f t="shared" si="25"/>
        <v>0</v>
      </c>
      <c r="BR23" s="336">
        <f t="shared" si="25"/>
        <v>0</v>
      </c>
      <c r="BS23" s="336">
        <f t="shared" si="25"/>
        <v>0</v>
      </c>
      <c r="BT23" s="336">
        <f t="shared" si="25"/>
        <v>0</v>
      </c>
      <c r="BU23" s="336">
        <f t="shared" si="25"/>
        <v>0</v>
      </c>
      <c r="BV23" s="336">
        <f t="shared" si="25"/>
        <v>0</v>
      </c>
      <c r="BW23" s="336">
        <f t="shared" si="25"/>
        <v>0</v>
      </c>
      <c r="BX23" s="336">
        <f t="shared" si="25"/>
        <v>0</v>
      </c>
      <c r="BY23" s="337">
        <f t="shared" si="25"/>
        <v>0</v>
      </c>
      <c r="BZ23" s="335">
        <f t="shared" si="26"/>
        <v>0</v>
      </c>
      <c r="CA23" s="336">
        <f t="shared" si="26"/>
        <v>0</v>
      </c>
      <c r="CB23" s="336">
        <f t="shared" si="26"/>
        <v>0</v>
      </c>
      <c r="CC23" s="336">
        <f t="shared" si="26"/>
        <v>0</v>
      </c>
      <c r="CD23" s="336">
        <f t="shared" si="26"/>
        <v>0</v>
      </c>
      <c r="CE23" s="336">
        <f t="shared" si="26"/>
        <v>0</v>
      </c>
      <c r="CF23" s="336">
        <f t="shared" si="26"/>
        <v>0</v>
      </c>
      <c r="CG23" s="336">
        <f t="shared" si="26"/>
        <v>0</v>
      </c>
      <c r="CH23" s="336">
        <f t="shared" si="26"/>
        <v>0</v>
      </c>
      <c r="CI23" s="336">
        <f t="shared" si="26"/>
        <v>0</v>
      </c>
      <c r="CJ23" s="336">
        <f t="shared" si="26"/>
        <v>0</v>
      </c>
      <c r="CK23" s="337">
        <f t="shared" si="26"/>
        <v>0</v>
      </c>
      <c r="CL23" s="335">
        <f t="shared" si="27"/>
        <v>0</v>
      </c>
      <c r="CM23" s="336">
        <f t="shared" si="27"/>
        <v>0</v>
      </c>
      <c r="CN23" s="336">
        <f t="shared" si="27"/>
        <v>0</v>
      </c>
      <c r="CO23" s="336">
        <f t="shared" si="27"/>
        <v>0</v>
      </c>
      <c r="CP23" s="336">
        <f t="shared" si="27"/>
        <v>0</v>
      </c>
      <c r="CQ23" s="336">
        <f t="shared" si="27"/>
        <v>0</v>
      </c>
      <c r="CR23" s="336">
        <f t="shared" si="27"/>
        <v>0</v>
      </c>
      <c r="CS23" s="336">
        <f t="shared" si="27"/>
        <v>0</v>
      </c>
      <c r="CT23" s="336">
        <f t="shared" si="27"/>
        <v>0</v>
      </c>
      <c r="CU23" s="336">
        <f t="shared" si="27"/>
        <v>0</v>
      </c>
      <c r="CV23" s="336">
        <f t="shared" si="27"/>
        <v>0</v>
      </c>
      <c r="CW23" s="337">
        <f t="shared" si="27"/>
        <v>0</v>
      </c>
      <c r="CX23" s="335">
        <f t="shared" si="28"/>
        <v>0</v>
      </c>
      <c r="CY23" s="336">
        <f t="shared" si="28"/>
        <v>0</v>
      </c>
      <c r="CZ23" s="336">
        <f t="shared" si="28"/>
        <v>0</v>
      </c>
      <c r="DA23" s="336">
        <f t="shared" si="28"/>
        <v>0</v>
      </c>
      <c r="DB23" s="336">
        <f t="shared" si="28"/>
        <v>0</v>
      </c>
      <c r="DC23" s="336">
        <f t="shared" si="28"/>
        <v>0</v>
      </c>
      <c r="DD23" s="336">
        <f t="shared" si="28"/>
        <v>0</v>
      </c>
      <c r="DE23" s="336">
        <f t="shared" si="28"/>
        <v>0</v>
      </c>
      <c r="DF23" s="336">
        <f t="shared" si="28"/>
        <v>0</v>
      </c>
      <c r="DG23" s="336">
        <f t="shared" si="28"/>
        <v>0</v>
      </c>
      <c r="DH23" s="336">
        <f t="shared" si="28"/>
        <v>0</v>
      </c>
      <c r="DI23" s="337">
        <f t="shared" si="28"/>
        <v>0</v>
      </c>
      <c r="DJ23" s="335">
        <f t="shared" si="29"/>
        <v>0</v>
      </c>
      <c r="DK23" s="336">
        <f t="shared" si="29"/>
        <v>0</v>
      </c>
      <c r="DL23" s="336">
        <f t="shared" si="29"/>
        <v>0</v>
      </c>
      <c r="DM23" s="336">
        <f t="shared" si="29"/>
        <v>0</v>
      </c>
      <c r="DN23" s="336">
        <f t="shared" si="29"/>
        <v>0</v>
      </c>
      <c r="DO23" s="336">
        <f t="shared" si="29"/>
        <v>0</v>
      </c>
      <c r="DP23" s="336">
        <f t="shared" si="29"/>
        <v>0</v>
      </c>
      <c r="DQ23" s="336">
        <f t="shared" si="29"/>
        <v>0</v>
      </c>
      <c r="DR23" s="336">
        <f t="shared" si="29"/>
        <v>0</v>
      </c>
      <c r="DS23" s="336">
        <f t="shared" si="29"/>
        <v>0</v>
      </c>
      <c r="DT23" s="336">
        <f t="shared" si="29"/>
        <v>0</v>
      </c>
      <c r="DU23" s="337">
        <f t="shared" si="29"/>
        <v>0</v>
      </c>
      <c r="DV23" s="335">
        <f t="shared" si="30"/>
        <v>0</v>
      </c>
      <c r="DW23" s="336">
        <f t="shared" si="30"/>
        <v>0</v>
      </c>
      <c r="DX23" s="336">
        <f t="shared" si="30"/>
        <v>0</v>
      </c>
      <c r="DY23" s="336">
        <f t="shared" si="30"/>
        <v>0</v>
      </c>
      <c r="DZ23" s="336">
        <f t="shared" si="30"/>
        <v>0</v>
      </c>
      <c r="EA23" s="336">
        <f t="shared" si="30"/>
        <v>0</v>
      </c>
      <c r="EB23" s="336">
        <f t="shared" si="30"/>
        <v>0</v>
      </c>
      <c r="EC23" s="336">
        <f t="shared" si="30"/>
        <v>0</v>
      </c>
      <c r="ED23" s="336">
        <f t="shared" si="30"/>
        <v>0</v>
      </c>
      <c r="EE23" s="336">
        <f t="shared" si="30"/>
        <v>0</v>
      </c>
      <c r="EF23" s="336">
        <f t="shared" si="30"/>
        <v>0</v>
      </c>
      <c r="EG23" s="337">
        <f t="shared" si="30"/>
        <v>0</v>
      </c>
      <c r="EH23" s="335">
        <f t="shared" si="31"/>
        <v>0</v>
      </c>
      <c r="EI23" s="336">
        <f t="shared" si="31"/>
        <v>0</v>
      </c>
      <c r="EJ23" s="336">
        <f t="shared" si="31"/>
        <v>0</v>
      </c>
      <c r="EK23" s="336">
        <f t="shared" si="31"/>
        <v>0</v>
      </c>
      <c r="EL23" s="336">
        <f t="shared" si="31"/>
        <v>0</v>
      </c>
      <c r="EM23" s="336">
        <f t="shared" si="31"/>
        <v>0</v>
      </c>
      <c r="EN23" s="336">
        <f t="shared" si="31"/>
        <v>0</v>
      </c>
      <c r="EO23" s="336">
        <f t="shared" si="31"/>
        <v>0</v>
      </c>
      <c r="EP23" s="336">
        <f t="shared" si="31"/>
        <v>0</v>
      </c>
      <c r="EQ23" s="336">
        <f t="shared" si="31"/>
        <v>0</v>
      </c>
      <c r="ER23" s="336">
        <f t="shared" si="31"/>
        <v>0</v>
      </c>
      <c r="ES23" s="337">
        <f t="shared" si="31"/>
        <v>0</v>
      </c>
      <c r="ET23" s="335">
        <f t="shared" si="32"/>
        <v>0</v>
      </c>
      <c r="EU23" s="336">
        <f t="shared" si="32"/>
        <v>0</v>
      </c>
      <c r="EV23" s="336">
        <f t="shared" si="32"/>
        <v>0</v>
      </c>
      <c r="EW23" s="336">
        <f t="shared" si="32"/>
        <v>0</v>
      </c>
      <c r="EX23" s="336">
        <f t="shared" si="32"/>
        <v>0</v>
      </c>
      <c r="EY23" s="336">
        <f t="shared" si="32"/>
        <v>0</v>
      </c>
      <c r="EZ23" s="336">
        <f t="shared" si="32"/>
        <v>0</v>
      </c>
      <c r="FA23" s="336">
        <f t="shared" si="32"/>
        <v>0</v>
      </c>
      <c r="FB23" s="336">
        <f t="shared" si="32"/>
        <v>0</v>
      </c>
      <c r="FC23" s="336">
        <f t="shared" si="32"/>
        <v>0</v>
      </c>
      <c r="FD23" s="336">
        <f t="shared" si="32"/>
        <v>0</v>
      </c>
      <c r="FE23" s="337">
        <f t="shared" si="32"/>
        <v>0</v>
      </c>
      <c r="FF23" s="335">
        <f t="shared" si="33"/>
        <v>0</v>
      </c>
      <c r="FG23" s="336">
        <f t="shared" si="33"/>
        <v>0</v>
      </c>
      <c r="FH23" s="336">
        <f t="shared" si="33"/>
        <v>0</v>
      </c>
      <c r="FI23" s="336">
        <f t="shared" si="33"/>
        <v>0</v>
      </c>
      <c r="FJ23" s="336">
        <f t="shared" si="33"/>
        <v>0</v>
      </c>
      <c r="FK23" s="336">
        <f t="shared" si="33"/>
        <v>0</v>
      </c>
      <c r="FL23" s="336">
        <f t="shared" si="33"/>
        <v>0</v>
      </c>
      <c r="FM23" s="336">
        <f t="shared" si="33"/>
        <v>0</v>
      </c>
      <c r="FN23" s="336">
        <f t="shared" si="33"/>
        <v>0</v>
      </c>
      <c r="FO23" s="336">
        <f t="shared" si="33"/>
        <v>0</v>
      </c>
      <c r="FP23" s="336">
        <f t="shared" si="33"/>
        <v>0</v>
      </c>
      <c r="FQ23" s="337">
        <f t="shared" si="33"/>
        <v>0</v>
      </c>
    </row>
    <row r="24" spans="1:173" ht="12.75" customHeight="1" x14ac:dyDescent="0.2">
      <c r="A24" s="74" t="str">
        <f t="shared" si="21"/>
        <v xml:space="preserve"> - </v>
      </c>
      <c r="B24" s="112"/>
      <c r="C24" s="171" t="s">
        <v>305</v>
      </c>
      <c r="D24" s="366" t="str">
        <f>IF(ISBLANK(EMISSIONS_5!D24), " ", EMISSIONS_5!D24)</f>
        <v xml:space="preserve"> </v>
      </c>
      <c r="E24" s="366" t="str">
        <f>IF(ISBLANK(EMISSIONS_5!E24), " ", EMISSIONS_5!E24)</f>
        <v xml:space="preserve"> </v>
      </c>
      <c r="F24" s="366" t="str">
        <f>IF(ISBLANK(EMISSIONS_5!F24), " ", EMISSIONS_5!F24)</f>
        <v xml:space="preserve"> </v>
      </c>
      <c r="G24" s="367"/>
      <c r="H24" s="368"/>
      <c r="I24" s="33" t="s">
        <v>299</v>
      </c>
      <c r="J24" s="367"/>
      <c r="K24" s="33">
        <f t="shared" si="22"/>
        <v>1</v>
      </c>
      <c r="L24" s="33">
        <f t="shared" si="23"/>
        <v>0</v>
      </c>
      <c r="M24" s="367">
        <v>0</v>
      </c>
      <c r="N24" s="373">
        <v>0</v>
      </c>
      <c r="O24" s="299"/>
      <c r="P24" s="300"/>
      <c r="Q24" s="73" t="str">
        <f t="shared" si="13"/>
        <v>Enter vessel info</v>
      </c>
      <c r="R24" s="79" t="str">
        <f t="shared" si="14"/>
        <v>Enter vessel info</v>
      </c>
      <c r="S24" s="79" t="str">
        <f t="shared" si="15"/>
        <v>Enter vessel info</v>
      </c>
      <c r="T24" s="79" t="str">
        <f t="shared" si="16"/>
        <v>Enter vessel info</v>
      </c>
      <c r="U24" s="79" t="str">
        <f t="shared" si="17"/>
        <v>Enter vessel info</v>
      </c>
      <c r="V24" s="79" t="str">
        <f t="shared" si="18"/>
        <v>Enter vessel info</v>
      </c>
      <c r="W24" s="79" t="str">
        <f t="shared" si="19"/>
        <v>Enter vessel info</v>
      </c>
      <c r="X24" s="79" t="str">
        <f t="shared" si="20"/>
        <v>Enter vessel info</v>
      </c>
      <c r="Y24" s="78" t="s">
        <v>115</v>
      </c>
      <c r="Z24" s="79" t="s">
        <v>115</v>
      </c>
      <c r="AA24" s="82" t="s">
        <v>115</v>
      </c>
      <c r="AB24" s="76" t="str">
        <f>IF(OR($D24=" ",$E24=" ",$F24=" "),"Enter vessel info",IF(T($H24)&lt;&gt;"","Enter Activity",IF(OR($M24=0,$N24=0),"Enter Run Time",IF((VLOOKUP($F24,'VESSEL FACTORS'!$A$3:$O$5,AB$5,FALSE))="N/A","--",IF($G24=" ",IF(ISERROR(SEARCH("Aux",$E24,1)),($H24*VLOOKUP($F24,'VESSEL FACTORS'!$A$2:$O$5,AB$5,FALSE)*0.0000011023*$M24*$N24*0.82),($H24*VLOOKUP($F24,'VESSEL FACTORS'!$A$2:$O$5,AB$5,FALSE)*0.0000011023*$M24*$N24*1)),IF($G24&lt;21,($H24*VLOOKUP($F24,'VESSEL FACTORS'!$A$2:$O$5,AB$5,FALSE)*0.0000011023*$M24*$N24*VLOOKUP($G24,'VESSEL FACTORS'!$A$16:$L$36,AB$5,FALSE)),($H24*VLOOKUP($F24,'VESSEL FACTORS'!$A$3:$O$5,AB$5,FALSE)*0.0000011023*$M24*$N24*($G24/100))))))))</f>
        <v>Enter vessel info</v>
      </c>
      <c r="AC24" s="76" t="str">
        <f>IF(OR($D24=" ",$E24=" ",$F24=" "),"Enter vessel info",IF(T($H24)&lt;&gt;"","Enter Activity",IF(OR($M24=0,$N24=0),"Enter Run Time",IF((VLOOKUP($F24,'VESSEL FACTORS'!$A$3:$O$5,AC$5,FALSE))="N/A","--",IF($G24=" ",IF(ISERROR(SEARCH("Aux",$E24,1)),($H24*VLOOKUP($F24,'VESSEL FACTORS'!$A$2:$O$5,AC$5,FALSE)*0.0000011023*$M24*$N24*0.82),($H24*VLOOKUP($F24,'VESSEL FACTORS'!$A$2:$O$5,AC$5,FALSE)*0.0000011023*$M24*$N24*1)),IF($G24&lt;21,($H24*VLOOKUP($F24,'VESSEL FACTORS'!$A$2:$O$5,AC$5,FALSE)*0.0000011023*$M24*$N24*VLOOKUP($G24,'VESSEL FACTORS'!$A$16:$L$36,AC$5,FALSE)),($H24*VLOOKUP($F24,'VESSEL FACTORS'!$A$3:$O$5,AC$5,FALSE)*0.0000011023*$M24*$N24*($G24/100))))))))</f>
        <v>Enter vessel info</v>
      </c>
      <c r="AD24" s="76" t="str">
        <f>IF(OR($D24=" ",$E24=" ",$F24=" "),"Enter vessel info",IF(T($H24)&lt;&gt;"","Enter Activity",IF(OR($M24=0,$N24=0),"Enter Run Time",IF((VLOOKUP($F24,'VESSEL FACTORS'!$A$3:$O$5,AD$5,FALSE))="N/A","--",IF($G24=" ",IF(ISERROR(SEARCH("Aux",$E24,1)),($H24*VLOOKUP($F24,'VESSEL FACTORS'!$A$2:$O$5,AD$5,FALSE)*0.0000011023*$M24*$N24*0.82),($H24*VLOOKUP($F24,'VESSEL FACTORS'!$A$2:$O$5,AD$5,FALSE)*0.0000011023*$M24*$N24*1)),IF($G24&lt;21,($H24*VLOOKUP($F24,'VESSEL FACTORS'!$A$2:$O$5,AD$5,FALSE)*0.0000011023*$M24*$N24*VLOOKUP($G24,'VESSEL FACTORS'!$A$16:$L$36,AD$5,FALSE)),($H24*VLOOKUP($F24,'VESSEL FACTORS'!$A$3:$O$5,AD$5,FALSE)*0.0000011023*$M24*$N24*($G24/100))))))))</f>
        <v>Enter vessel info</v>
      </c>
      <c r="AE24" s="76" t="str">
        <f>IF(OR($D24=" ",$E24=" ",$F24=" "),"Enter vessel info",IF(T($H24)&lt;&gt;"","Enter Activity",IF(OR($M24=0,$N24=0),"Enter Run Time",IF((VLOOKUP($F24,'VESSEL FACTORS'!$A$3:$O$5,AE$5,FALSE))="N/A","--",IF($G24=" ",IF(ISERROR(SEARCH("Aux",$E24,1)),($H24*VLOOKUP($F24,'VESSEL FACTORS'!$A$2:$O$5,AE$5,FALSE)*0.0000011023*$M24*$N24*0.82),($H24*VLOOKUP($F24,'VESSEL FACTORS'!$A$2:$O$5,AE$5,FALSE)*0.0000011023*$M24*$N24*1)),IF($G24&lt;21,($H24*VLOOKUP($F24,'VESSEL FACTORS'!$A$2:$O$5,AE$5,FALSE)*0.0000011023*$M24*$N24*VLOOKUP($G24,'VESSEL FACTORS'!$A$16:$L$36,AE$5,FALSE)),($H24*VLOOKUP($F24,'VESSEL FACTORS'!$A$3:$O$5,AE$5,FALSE)*0.0000011023*$M24*$N24*($G24/100))))))))</f>
        <v>Enter vessel info</v>
      </c>
      <c r="AF24" s="76" t="str">
        <f>IF(OR($D24=" ",$E24=" ",$F24=" "),"Enter vessel info",IF(T($H24)&lt;&gt;"","Enter Activity",IF(OR($M24=0,$N24=0),"Enter Run Time",IF((VLOOKUP($F24,'VESSEL FACTORS'!$A$3:$O$5,AF$5,FALSE))="N/A","--",IF($G24=" ",IF(ISERROR(SEARCH("Aux",$E24,1)),($H24*VLOOKUP($F24,'VESSEL FACTORS'!$A$2:$O$5,AF$5,FALSE)*0.0000011023*$M24*$N24*0.82),($H24*VLOOKUP($F24,'VESSEL FACTORS'!$A$2:$O$5,AF$5,FALSE)*0.0000011023*$M24*$N24*1)),IF($G24&lt;21,($H24*VLOOKUP($F24,'VESSEL FACTORS'!$A$2:$O$5,AF$5,FALSE)*0.0000011023*$M24*$N24*VLOOKUP($G24,'VESSEL FACTORS'!$A$16:$L$36,AF$5,FALSE)),($H24*VLOOKUP($F24,'VESSEL FACTORS'!$A$3:$O$5,AF$5,FALSE)*0.0000011023*$M24*$N24*($G24/100))))))))</f>
        <v>Enter vessel info</v>
      </c>
      <c r="AG24" s="76" t="str">
        <f>IF(OR($D24=" ",$E24=" ",$F24=" "),"Enter vessel info",IF(T($H24)&lt;&gt;"","Enter Activity",IF(OR($M24=0,$N24=0),"Enter Run Time",IF((VLOOKUP($F24,'VESSEL FACTORS'!$A$3:$O$5,AG$5,FALSE))="N/A","--",IF($G24=" ",IF(ISERROR(SEARCH("Aux",$E24,1)),($H24*VLOOKUP($F24,'VESSEL FACTORS'!$A$2:$O$5,AG$5,FALSE)*0.0000011023*$M24*$N24*0.82),($H24*VLOOKUP($F24,'VESSEL FACTORS'!$A$2:$O$5,AG$5,FALSE)*0.0000011023*$M24*$N24*1)),IF($G24&lt;21,($H24*VLOOKUP($F24,'VESSEL FACTORS'!$A$2:$O$5,AG$5,FALSE)*0.0000011023*$M24*$N24*VLOOKUP($G24,'VESSEL FACTORS'!$A$16:$L$36,AG$5,FALSE)),($H24*VLOOKUP($F24,'VESSEL FACTORS'!$A$3:$O$5,AG$5,FALSE)*0.0000011023*$M24*$N24*($G24/100))))))))</f>
        <v>Enter vessel info</v>
      </c>
      <c r="AH24" s="76" t="str">
        <f>IF(OR($D24=" ",$E24=" ",$F24=" "),"Enter vessel info",IF(T($H24)&lt;&gt;"","Enter Activity",IF(OR($M24=0,$N24=0),"Enter Run Time",IF((VLOOKUP($F24,'VESSEL FACTORS'!$A$3:$O$5,AH$5,FALSE))="N/A","--",IF($G24=" ",IF(ISERROR(SEARCH("Aux",$E24,1)),($H24*VLOOKUP($F24,'VESSEL FACTORS'!$A$2:$O$5,AH$5,FALSE)*0.0000011023*$M24*$N24*0.82),($H24*VLOOKUP($F24,'VESSEL FACTORS'!$A$2:$O$5,AH$5,FALSE)*0.0000011023*$M24*$N24*1)),IF($G24&lt;21,($H24*VLOOKUP($F24,'VESSEL FACTORS'!$A$2:$O$5,AH$5,FALSE)*0.0000011023*$M24*$N24*VLOOKUP($G24,'VESSEL FACTORS'!$A$16:$L$36,AH$5,FALSE)),($H24*VLOOKUP($F24,'VESSEL FACTORS'!$A$3:$O$5,AH$5,FALSE)*0.0000011023*$M24*$N24*($G24/100))))))))</f>
        <v>Enter vessel info</v>
      </c>
      <c r="AI24" s="76" t="str">
        <f>IF(OR($D24=" ",$E24=" ",$F24=" "),"Enter vessel info",IF(T($H24)&lt;&gt;"","Enter Activity",IF(OR($M24=0,$N24=0),"Enter Run Time",IF((VLOOKUP($F24,'VESSEL FACTORS'!$A$3:$O$5,AI$5,FALSE))="N/A","--",IF($G24=" ",IF(ISERROR(SEARCH("Aux",$E24,1)),($H24*VLOOKUP($F24,'VESSEL FACTORS'!$A$2:$O$5,AI$5,FALSE)*0.0000011023*$M24*$N24*0.82),($H24*VLOOKUP($F24,'VESSEL FACTORS'!$A$2:$O$5,AI$5,FALSE)*0.0000011023*$M24*$N24*1)),IF($G24&lt;21,($H24*VLOOKUP($F24,'VESSEL FACTORS'!$A$2:$O$5,AI$5,FALSE)*0.0000011023*$M24*$N24*VLOOKUP($G24,'VESSEL FACTORS'!$A$16:$L$36,AI$5,FALSE)),($H24*VLOOKUP($F24,'VESSEL FACTORS'!$A$3:$O$5,AI$5,FALSE)*0.0000011023*$M24*$N24*($G24/100))))))))</f>
        <v>Enter vessel info</v>
      </c>
      <c r="AJ24" s="76" t="str">
        <f>IF(OR($D24=" ",$E24=" ",$F24=" "),"Enter vessel info",IF(T($H24)&lt;&gt;"","Enter Activity",IF(OR($M24=0,$N24=0),"Enter Run Time",IF((VLOOKUP($F24,'VESSEL FACTORS'!$A$3:$O$5,AJ$5,FALSE))="N/A","--",IF($G24=" ",IF(ISERROR(SEARCH("Aux",$E24,1)),($H24*VLOOKUP($F24,'VESSEL FACTORS'!$A$2:$O$5,AJ$5,FALSE)*0.0000011023*$M24*$N24*0.82),($H24*VLOOKUP($F24,'VESSEL FACTORS'!$A$2:$O$5,AJ$5,FALSE)*0.0000011023*$M24*$N24*1)),IF($G24&lt;21,($H24*VLOOKUP($F24,'VESSEL FACTORS'!$A$2:$O$5,AJ$5,FALSE)*0.0000011023*$M24*$N24*VLOOKUP($G24,'VESSEL FACTORS'!$A$16:$L$36,AJ$5,FALSE)),($H24*VLOOKUP($F24,'VESSEL FACTORS'!$A$3:$O$5,AJ$5,FALSE)*0.0000011023*$M24*$N24*($G24/100))))))))</f>
        <v>Enter vessel info</v>
      </c>
      <c r="AK24" s="76" t="str">
        <f>IF(OR($D24=" ",$E24=" ",$F24=" "),"Enter vessel info",IF(T($H24)&lt;&gt;"","Enter Activity",IF(OR($M24=0,$N24=0),"Enter Run Time",IF((VLOOKUP($F24,'VESSEL FACTORS'!$A$3:$O$5,AK$5,FALSE))="N/A","--",IF($G24=" ",IF(ISERROR(SEARCH("Aux",$E24,1)),($H24*VLOOKUP($F24,'VESSEL FACTORS'!$A$2:$O$5,AK$5,FALSE)*0.0000011023*$M24*$N24*0.82),($H24*VLOOKUP($F24,'VESSEL FACTORS'!$A$2:$O$5,AK$5,FALSE)*0.0000011023*$M24*$N24*1)),IF($G24&lt;21,($H24*VLOOKUP($F24,'VESSEL FACTORS'!$A$2:$O$5,AK$5,FALSE)*0.0000011023*$M24*$N24*VLOOKUP($G24,'VESSEL FACTORS'!$A$16:$L$36,AK$5,FALSE)),($H24*VLOOKUP($F24,'VESSEL FACTORS'!$A$3:$O$5,AK$5,FALSE)*0.0000011023*$M24*$N24*($G24/100))))))))</f>
        <v>Enter vessel info</v>
      </c>
      <c r="AL24" s="67" t="str">
        <f>IF(OR($D24=" ",$E24=" ",$F24=" "),"Enter vessel info",IF(T($H24)&lt;&gt;"","Enter Activity",IF(OR($M24=0,$N24=0),"Enter Run Time",IF((VLOOKUP($F24,'VESSEL FACTORS'!$A$3:$O$5,AL$5,FALSE))="N/A","--",IF($G24=" ",IF(ISERROR(SEARCH("Aux",$E24,1)),($H24*VLOOKUP($F24,'VESSEL FACTORS'!$A$2:$O$5,AL$5,FALSE)*0.0000011023*$M24*$N24*0.82),($H24*VLOOKUP($F24,'VESSEL FACTORS'!$A$2:$O$5,AL$5,FALSE)*0.0000011023*$M24*$N24*1)),IF($G24&lt;21,($H24*VLOOKUP($F24,'VESSEL FACTORS'!$A$2:$O$5,AL$5,FALSE)*0.0000011023*$M24*$N24*VLOOKUP($G24,'VESSEL FACTORS'!$A$16:$L$36,AL$5,FALSE)),($H24*VLOOKUP($F24,'VESSEL FACTORS'!$A$3:$O$5,AL$5,FALSE)*0.0000011023*$M24*$N24*($G24/100))))))))</f>
        <v>Enter vessel info</v>
      </c>
      <c r="AM24" s="315"/>
      <c r="AO24" s="74">
        <f>MONTH(EMISSIONS_1!P24)-MONTH(EMISSIONS_1!O24)+1</f>
        <v>1</v>
      </c>
      <c r="AP24" s="335">
        <f t="shared" si="12"/>
        <v>0</v>
      </c>
      <c r="AQ24" s="336">
        <f t="shared" si="34"/>
        <v>0</v>
      </c>
      <c r="AR24" s="336">
        <f t="shared" si="34"/>
        <v>0</v>
      </c>
      <c r="AS24" s="336">
        <f t="shared" si="34"/>
        <v>0</v>
      </c>
      <c r="AT24" s="336">
        <f t="shared" si="34"/>
        <v>0</v>
      </c>
      <c r="AU24" s="336">
        <f t="shared" si="34"/>
        <v>0</v>
      </c>
      <c r="AV24" s="336">
        <f t="shared" si="34"/>
        <v>0</v>
      </c>
      <c r="AW24" s="336">
        <f t="shared" si="34"/>
        <v>0</v>
      </c>
      <c r="AX24" s="336">
        <f t="shared" si="34"/>
        <v>0</v>
      </c>
      <c r="AY24" s="336">
        <f t="shared" si="34"/>
        <v>0</v>
      </c>
      <c r="AZ24" s="336">
        <f t="shared" si="34"/>
        <v>0</v>
      </c>
      <c r="BA24" s="337">
        <f t="shared" si="34"/>
        <v>0</v>
      </c>
      <c r="BB24" s="335">
        <f t="shared" si="24"/>
        <v>0</v>
      </c>
      <c r="BC24" s="336">
        <f t="shared" si="24"/>
        <v>0</v>
      </c>
      <c r="BD24" s="336">
        <f t="shared" si="24"/>
        <v>0</v>
      </c>
      <c r="BE24" s="336">
        <f t="shared" si="24"/>
        <v>0</v>
      </c>
      <c r="BF24" s="336">
        <f t="shared" si="24"/>
        <v>0</v>
      </c>
      <c r="BG24" s="336">
        <f t="shared" si="24"/>
        <v>0</v>
      </c>
      <c r="BH24" s="336">
        <f t="shared" si="24"/>
        <v>0</v>
      </c>
      <c r="BI24" s="336">
        <f t="shared" si="24"/>
        <v>0</v>
      </c>
      <c r="BJ24" s="336">
        <f t="shared" si="24"/>
        <v>0</v>
      </c>
      <c r="BK24" s="336">
        <f t="shared" si="24"/>
        <v>0</v>
      </c>
      <c r="BL24" s="336">
        <f t="shared" si="24"/>
        <v>0</v>
      </c>
      <c r="BM24" s="337">
        <f t="shared" si="24"/>
        <v>0</v>
      </c>
      <c r="BN24" s="335">
        <f t="shared" si="25"/>
        <v>0</v>
      </c>
      <c r="BO24" s="336">
        <f t="shared" si="25"/>
        <v>0</v>
      </c>
      <c r="BP24" s="336">
        <f t="shared" si="25"/>
        <v>0</v>
      </c>
      <c r="BQ24" s="336">
        <f t="shared" si="25"/>
        <v>0</v>
      </c>
      <c r="BR24" s="336">
        <f t="shared" si="25"/>
        <v>0</v>
      </c>
      <c r="BS24" s="336">
        <f t="shared" si="25"/>
        <v>0</v>
      </c>
      <c r="BT24" s="336">
        <f t="shared" si="25"/>
        <v>0</v>
      </c>
      <c r="BU24" s="336">
        <f t="shared" si="25"/>
        <v>0</v>
      </c>
      <c r="BV24" s="336">
        <f t="shared" si="25"/>
        <v>0</v>
      </c>
      <c r="BW24" s="336">
        <f t="shared" si="25"/>
        <v>0</v>
      </c>
      <c r="BX24" s="336">
        <f t="shared" si="25"/>
        <v>0</v>
      </c>
      <c r="BY24" s="337">
        <f t="shared" si="25"/>
        <v>0</v>
      </c>
      <c r="BZ24" s="335">
        <f t="shared" si="26"/>
        <v>0</v>
      </c>
      <c r="CA24" s="336">
        <f t="shared" si="26"/>
        <v>0</v>
      </c>
      <c r="CB24" s="336">
        <f t="shared" si="26"/>
        <v>0</v>
      </c>
      <c r="CC24" s="336">
        <f t="shared" si="26"/>
        <v>0</v>
      </c>
      <c r="CD24" s="336">
        <f t="shared" si="26"/>
        <v>0</v>
      </c>
      <c r="CE24" s="336">
        <f t="shared" si="26"/>
        <v>0</v>
      </c>
      <c r="CF24" s="336">
        <f t="shared" si="26"/>
        <v>0</v>
      </c>
      <c r="CG24" s="336">
        <f t="shared" si="26"/>
        <v>0</v>
      </c>
      <c r="CH24" s="336">
        <f t="shared" si="26"/>
        <v>0</v>
      </c>
      <c r="CI24" s="336">
        <f t="shared" si="26"/>
        <v>0</v>
      </c>
      <c r="CJ24" s="336">
        <f t="shared" si="26"/>
        <v>0</v>
      </c>
      <c r="CK24" s="337">
        <f t="shared" si="26"/>
        <v>0</v>
      </c>
      <c r="CL24" s="335">
        <f t="shared" si="27"/>
        <v>0</v>
      </c>
      <c r="CM24" s="336">
        <f t="shared" si="27"/>
        <v>0</v>
      </c>
      <c r="CN24" s="336">
        <f t="shared" si="27"/>
        <v>0</v>
      </c>
      <c r="CO24" s="336">
        <f t="shared" si="27"/>
        <v>0</v>
      </c>
      <c r="CP24" s="336">
        <f t="shared" si="27"/>
        <v>0</v>
      </c>
      <c r="CQ24" s="336">
        <f t="shared" si="27"/>
        <v>0</v>
      </c>
      <c r="CR24" s="336">
        <f t="shared" si="27"/>
        <v>0</v>
      </c>
      <c r="CS24" s="336">
        <f t="shared" si="27"/>
        <v>0</v>
      </c>
      <c r="CT24" s="336">
        <f t="shared" si="27"/>
        <v>0</v>
      </c>
      <c r="CU24" s="336">
        <f t="shared" si="27"/>
        <v>0</v>
      </c>
      <c r="CV24" s="336">
        <f t="shared" si="27"/>
        <v>0</v>
      </c>
      <c r="CW24" s="337">
        <f t="shared" si="27"/>
        <v>0</v>
      </c>
      <c r="CX24" s="335">
        <f t="shared" si="28"/>
        <v>0</v>
      </c>
      <c r="CY24" s="336">
        <f t="shared" si="28"/>
        <v>0</v>
      </c>
      <c r="CZ24" s="336">
        <f t="shared" si="28"/>
        <v>0</v>
      </c>
      <c r="DA24" s="336">
        <f t="shared" si="28"/>
        <v>0</v>
      </c>
      <c r="DB24" s="336">
        <f t="shared" si="28"/>
        <v>0</v>
      </c>
      <c r="DC24" s="336">
        <f t="shared" si="28"/>
        <v>0</v>
      </c>
      <c r="DD24" s="336">
        <f t="shared" si="28"/>
        <v>0</v>
      </c>
      <c r="DE24" s="336">
        <f t="shared" si="28"/>
        <v>0</v>
      </c>
      <c r="DF24" s="336">
        <f t="shared" si="28"/>
        <v>0</v>
      </c>
      <c r="DG24" s="336">
        <f t="shared" si="28"/>
        <v>0</v>
      </c>
      <c r="DH24" s="336">
        <f t="shared" si="28"/>
        <v>0</v>
      </c>
      <c r="DI24" s="337">
        <f t="shared" si="28"/>
        <v>0</v>
      </c>
      <c r="DJ24" s="335">
        <f t="shared" si="29"/>
        <v>0</v>
      </c>
      <c r="DK24" s="336">
        <f t="shared" si="29"/>
        <v>0</v>
      </c>
      <c r="DL24" s="336">
        <f t="shared" si="29"/>
        <v>0</v>
      </c>
      <c r="DM24" s="336">
        <f t="shared" si="29"/>
        <v>0</v>
      </c>
      <c r="DN24" s="336">
        <f t="shared" si="29"/>
        <v>0</v>
      </c>
      <c r="DO24" s="336">
        <f t="shared" si="29"/>
        <v>0</v>
      </c>
      <c r="DP24" s="336">
        <f t="shared" si="29"/>
        <v>0</v>
      </c>
      <c r="DQ24" s="336">
        <f t="shared" si="29"/>
        <v>0</v>
      </c>
      <c r="DR24" s="336">
        <f t="shared" si="29"/>
        <v>0</v>
      </c>
      <c r="DS24" s="336">
        <f t="shared" si="29"/>
        <v>0</v>
      </c>
      <c r="DT24" s="336">
        <f t="shared" si="29"/>
        <v>0</v>
      </c>
      <c r="DU24" s="337">
        <f t="shared" si="29"/>
        <v>0</v>
      </c>
      <c r="DV24" s="335">
        <f t="shared" si="30"/>
        <v>0</v>
      </c>
      <c r="DW24" s="336">
        <f t="shared" si="30"/>
        <v>0</v>
      </c>
      <c r="DX24" s="336">
        <f t="shared" si="30"/>
        <v>0</v>
      </c>
      <c r="DY24" s="336">
        <f t="shared" si="30"/>
        <v>0</v>
      </c>
      <c r="DZ24" s="336">
        <f t="shared" si="30"/>
        <v>0</v>
      </c>
      <c r="EA24" s="336">
        <f t="shared" si="30"/>
        <v>0</v>
      </c>
      <c r="EB24" s="336">
        <f t="shared" si="30"/>
        <v>0</v>
      </c>
      <c r="EC24" s="336">
        <f t="shared" si="30"/>
        <v>0</v>
      </c>
      <c r="ED24" s="336">
        <f t="shared" si="30"/>
        <v>0</v>
      </c>
      <c r="EE24" s="336">
        <f t="shared" si="30"/>
        <v>0</v>
      </c>
      <c r="EF24" s="336">
        <f t="shared" si="30"/>
        <v>0</v>
      </c>
      <c r="EG24" s="337">
        <f t="shared" si="30"/>
        <v>0</v>
      </c>
      <c r="EH24" s="335">
        <f t="shared" si="31"/>
        <v>0</v>
      </c>
      <c r="EI24" s="336">
        <f t="shared" si="31"/>
        <v>0</v>
      </c>
      <c r="EJ24" s="336">
        <f t="shared" si="31"/>
        <v>0</v>
      </c>
      <c r="EK24" s="336">
        <f t="shared" si="31"/>
        <v>0</v>
      </c>
      <c r="EL24" s="336">
        <f t="shared" si="31"/>
        <v>0</v>
      </c>
      <c r="EM24" s="336">
        <f t="shared" si="31"/>
        <v>0</v>
      </c>
      <c r="EN24" s="336">
        <f t="shared" si="31"/>
        <v>0</v>
      </c>
      <c r="EO24" s="336">
        <f t="shared" si="31"/>
        <v>0</v>
      </c>
      <c r="EP24" s="336">
        <f t="shared" si="31"/>
        <v>0</v>
      </c>
      <c r="EQ24" s="336">
        <f t="shared" si="31"/>
        <v>0</v>
      </c>
      <c r="ER24" s="336">
        <f t="shared" si="31"/>
        <v>0</v>
      </c>
      <c r="ES24" s="337">
        <f t="shared" si="31"/>
        <v>0</v>
      </c>
      <c r="ET24" s="335">
        <f t="shared" si="32"/>
        <v>0</v>
      </c>
      <c r="EU24" s="336">
        <f t="shared" si="32"/>
        <v>0</v>
      </c>
      <c r="EV24" s="336">
        <f t="shared" si="32"/>
        <v>0</v>
      </c>
      <c r="EW24" s="336">
        <f t="shared" si="32"/>
        <v>0</v>
      </c>
      <c r="EX24" s="336">
        <f t="shared" si="32"/>
        <v>0</v>
      </c>
      <c r="EY24" s="336">
        <f t="shared" si="32"/>
        <v>0</v>
      </c>
      <c r="EZ24" s="336">
        <f t="shared" si="32"/>
        <v>0</v>
      </c>
      <c r="FA24" s="336">
        <f t="shared" si="32"/>
        <v>0</v>
      </c>
      <c r="FB24" s="336">
        <f t="shared" si="32"/>
        <v>0</v>
      </c>
      <c r="FC24" s="336">
        <f t="shared" si="32"/>
        <v>0</v>
      </c>
      <c r="FD24" s="336">
        <f t="shared" si="32"/>
        <v>0</v>
      </c>
      <c r="FE24" s="337">
        <f t="shared" si="32"/>
        <v>0</v>
      </c>
      <c r="FF24" s="335">
        <f t="shared" si="33"/>
        <v>0</v>
      </c>
      <c r="FG24" s="336">
        <f t="shared" si="33"/>
        <v>0</v>
      </c>
      <c r="FH24" s="336">
        <f t="shared" si="33"/>
        <v>0</v>
      </c>
      <c r="FI24" s="336">
        <f t="shared" si="33"/>
        <v>0</v>
      </c>
      <c r="FJ24" s="336">
        <f t="shared" si="33"/>
        <v>0</v>
      </c>
      <c r="FK24" s="336">
        <f t="shared" si="33"/>
        <v>0</v>
      </c>
      <c r="FL24" s="336">
        <f t="shared" si="33"/>
        <v>0</v>
      </c>
      <c r="FM24" s="336">
        <f t="shared" si="33"/>
        <v>0</v>
      </c>
      <c r="FN24" s="336">
        <f t="shared" si="33"/>
        <v>0</v>
      </c>
      <c r="FO24" s="336">
        <f t="shared" si="33"/>
        <v>0</v>
      </c>
      <c r="FP24" s="336">
        <f t="shared" si="33"/>
        <v>0</v>
      </c>
      <c r="FQ24" s="337">
        <f t="shared" si="33"/>
        <v>0</v>
      </c>
    </row>
    <row r="25" spans="1:173" ht="12.75" customHeight="1" x14ac:dyDescent="0.2">
      <c r="A25" s="74" t="str">
        <f t="shared" si="21"/>
        <v xml:space="preserve"> - </v>
      </c>
      <c r="B25" s="112"/>
      <c r="C25" s="171" t="s">
        <v>305</v>
      </c>
      <c r="D25" s="366" t="str">
        <f>IF(ISBLANK(EMISSIONS_5!D25), " ", EMISSIONS_5!D25)</f>
        <v xml:space="preserve"> </v>
      </c>
      <c r="E25" s="366" t="str">
        <f>IF(ISBLANK(EMISSIONS_5!E25), " ", EMISSIONS_5!E25)</f>
        <v xml:space="preserve"> </v>
      </c>
      <c r="F25" s="366" t="str">
        <f>IF(ISBLANK(EMISSIONS_5!F25), " ", EMISSIONS_5!F25)</f>
        <v xml:space="preserve"> </v>
      </c>
      <c r="G25" s="367"/>
      <c r="H25" s="368"/>
      <c r="I25" s="33" t="s">
        <v>299</v>
      </c>
      <c r="J25" s="367"/>
      <c r="K25" s="33">
        <f t="shared" si="22"/>
        <v>1</v>
      </c>
      <c r="L25" s="33">
        <f t="shared" si="23"/>
        <v>0</v>
      </c>
      <c r="M25" s="367">
        <v>0</v>
      </c>
      <c r="N25" s="373">
        <v>0</v>
      </c>
      <c r="O25" s="299"/>
      <c r="P25" s="300"/>
      <c r="Q25" s="73" t="str">
        <f t="shared" si="13"/>
        <v>Enter vessel info</v>
      </c>
      <c r="R25" s="79" t="str">
        <f t="shared" si="14"/>
        <v>Enter vessel info</v>
      </c>
      <c r="S25" s="79" t="str">
        <f t="shared" si="15"/>
        <v>Enter vessel info</v>
      </c>
      <c r="T25" s="79" t="str">
        <f t="shared" si="16"/>
        <v>Enter vessel info</v>
      </c>
      <c r="U25" s="79" t="str">
        <f t="shared" si="17"/>
        <v>Enter vessel info</v>
      </c>
      <c r="V25" s="79" t="str">
        <f t="shared" si="18"/>
        <v>Enter vessel info</v>
      </c>
      <c r="W25" s="79" t="str">
        <f t="shared" si="19"/>
        <v>Enter vessel info</v>
      </c>
      <c r="X25" s="79" t="str">
        <f t="shared" si="20"/>
        <v>Enter vessel info</v>
      </c>
      <c r="Y25" s="78" t="s">
        <v>115</v>
      </c>
      <c r="Z25" s="79" t="s">
        <v>115</v>
      </c>
      <c r="AA25" s="82" t="s">
        <v>115</v>
      </c>
      <c r="AB25" s="76" t="str">
        <f>IF(OR($D25=" ",$E25=" ",$F25=" "),"Enter vessel info",IF(T($H25)&lt;&gt;"","Enter Activity",IF(OR($M25=0,$N25=0),"Enter Run Time",IF((VLOOKUP($F25,'VESSEL FACTORS'!$A$3:$O$5,AB$5,FALSE))="N/A","--",IF($G25=" ",IF(ISERROR(SEARCH("Aux",$E25,1)),($H25*VLOOKUP($F25,'VESSEL FACTORS'!$A$2:$O$5,AB$5,FALSE)*0.0000011023*$M25*$N25*0.82),($H25*VLOOKUP($F25,'VESSEL FACTORS'!$A$2:$O$5,AB$5,FALSE)*0.0000011023*$M25*$N25*1)),IF($G25&lt;21,($H25*VLOOKUP($F25,'VESSEL FACTORS'!$A$2:$O$5,AB$5,FALSE)*0.0000011023*$M25*$N25*VLOOKUP($G25,'VESSEL FACTORS'!$A$16:$L$36,AB$5,FALSE)),($H25*VLOOKUP($F25,'VESSEL FACTORS'!$A$3:$O$5,AB$5,FALSE)*0.0000011023*$M25*$N25*($G25/100))))))))</f>
        <v>Enter vessel info</v>
      </c>
      <c r="AC25" s="76" t="str">
        <f>IF(OR($D25=" ",$E25=" ",$F25=" "),"Enter vessel info",IF(T($H25)&lt;&gt;"","Enter Activity",IF(OR($M25=0,$N25=0),"Enter Run Time",IF((VLOOKUP($F25,'VESSEL FACTORS'!$A$3:$O$5,AC$5,FALSE))="N/A","--",IF($G25=" ",IF(ISERROR(SEARCH("Aux",$E25,1)),($H25*VLOOKUP($F25,'VESSEL FACTORS'!$A$2:$O$5,AC$5,FALSE)*0.0000011023*$M25*$N25*0.82),($H25*VLOOKUP($F25,'VESSEL FACTORS'!$A$2:$O$5,AC$5,FALSE)*0.0000011023*$M25*$N25*1)),IF($G25&lt;21,($H25*VLOOKUP($F25,'VESSEL FACTORS'!$A$2:$O$5,AC$5,FALSE)*0.0000011023*$M25*$N25*VLOOKUP($G25,'VESSEL FACTORS'!$A$16:$L$36,AC$5,FALSE)),($H25*VLOOKUP($F25,'VESSEL FACTORS'!$A$3:$O$5,AC$5,FALSE)*0.0000011023*$M25*$N25*($G25/100))))))))</f>
        <v>Enter vessel info</v>
      </c>
      <c r="AD25" s="76" t="str">
        <f>IF(OR($D25=" ",$E25=" ",$F25=" "),"Enter vessel info",IF(T($H25)&lt;&gt;"","Enter Activity",IF(OR($M25=0,$N25=0),"Enter Run Time",IF((VLOOKUP($F25,'VESSEL FACTORS'!$A$3:$O$5,AD$5,FALSE))="N/A","--",IF($G25=" ",IF(ISERROR(SEARCH("Aux",$E25,1)),($H25*VLOOKUP($F25,'VESSEL FACTORS'!$A$2:$O$5,AD$5,FALSE)*0.0000011023*$M25*$N25*0.82),($H25*VLOOKUP($F25,'VESSEL FACTORS'!$A$2:$O$5,AD$5,FALSE)*0.0000011023*$M25*$N25*1)),IF($G25&lt;21,($H25*VLOOKUP($F25,'VESSEL FACTORS'!$A$2:$O$5,AD$5,FALSE)*0.0000011023*$M25*$N25*VLOOKUP($G25,'VESSEL FACTORS'!$A$16:$L$36,AD$5,FALSE)),($H25*VLOOKUP($F25,'VESSEL FACTORS'!$A$3:$O$5,AD$5,FALSE)*0.0000011023*$M25*$N25*($G25/100))))))))</f>
        <v>Enter vessel info</v>
      </c>
      <c r="AE25" s="76" t="str">
        <f>IF(OR($D25=" ",$E25=" ",$F25=" "),"Enter vessel info",IF(T($H25)&lt;&gt;"","Enter Activity",IF(OR($M25=0,$N25=0),"Enter Run Time",IF((VLOOKUP($F25,'VESSEL FACTORS'!$A$3:$O$5,AE$5,FALSE))="N/A","--",IF($G25=" ",IF(ISERROR(SEARCH("Aux",$E25,1)),($H25*VLOOKUP($F25,'VESSEL FACTORS'!$A$2:$O$5,AE$5,FALSE)*0.0000011023*$M25*$N25*0.82),($H25*VLOOKUP($F25,'VESSEL FACTORS'!$A$2:$O$5,AE$5,FALSE)*0.0000011023*$M25*$N25*1)),IF($G25&lt;21,($H25*VLOOKUP($F25,'VESSEL FACTORS'!$A$2:$O$5,AE$5,FALSE)*0.0000011023*$M25*$N25*VLOOKUP($G25,'VESSEL FACTORS'!$A$16:$L$36,AE$5,FALSE)),($H25*VLOOKUP($F25,'VESSEL FACTORS'!$A$3:$O$5,AE$5,FALSE)*0.0000011023*$M25*$N25*($G25/100))))))))</f>
        <v>Enter vessel info</v>
      </c>
      <c r="AF25" s="76" t="str">
        <f>IF(OR($D25=" ",$E25=" ",$F25=" "),"Enter vessel info",IF(T($H25)&lt;&gt;"","Enter Activity",IF(OR($M25=0,$N25=0),"Enter Run Time",IF((VLOOKUP($F25,'VESSEL FACTORS'!$A$3:$O$5,AF$5,FALSE))="N/A","--",IF($G25=" ",IF(ISERROR(SEARCH("Aux",$E25,1)),($H25*VLOOKUP($F25,'VESSEL FACTORS'!$A$2:$O$5,AF$5,FALSE)*0.0000011023*$M25*$N25*0.82),($H25*VLOOKUP($F25,'VESSEL FACTORS'!$A$2:$O$5,AF$5,FALSE)*0.0000011023*$M25*$N25*1)),IF($G25&lt;21,($H25*VLOOKUP($F25,'VESSEL FACTORS'!$A$2:$O$5,AF$5,FALSE)*0.0000011023*$M25*$N25*VLOOKUP($G25,'VESSEL FACTORS'!$A$16:$L$36,AF$5,FALSE)),($H25*VLOOKUP($F25,'VESSEL FACTORS'!$A$3:$O$5,AF$5,FALSE)*0.0000011023*$M25*$N25*($G25/100))))))))</f>
        <v>Enter vessel info</v>
      </c>
      <c r="AG25" s="76" t="str">
        <f>IF(OR($D25=" ",$E25=" ",$F25=" "),"Enter vessel info",IF(T($H25)&lt;&gt;"","Enter Activity",IF(OR($M25=0,$N25=0),"Enter Run Time",IF((VLOOKUP($F25,'VESSEL FACTORS'!$A$3:$O$5,AG$5,FALSE))="N/A","--",IF($G25=" ",IF(ISERROR(SEARCH("Aux",$E25,1)),($H25*VLOOKUP($F25,'VESSEL FACTORS'!$A$2:$O$5,AG$5,FALSE)*0.0000011023*$M25*$N25*0.82),($H25*VLOOKUP($F25,'VESSEL FACTORS'!$A$2:$O$5,AG$5,FALSE)*0.0000011023*$M25*$N25*1)),IF($G25&lt;21,($H25*VLOOKUP($F25,'VESSEL FACTORS'!$A$2:$O$5,AG$5,FALSE)*0.0000011023*$M25*$N25*VLOOKUP($G25,'VESSEL FACTORS'!$A$16:$L$36,AG$5,FALSE)),($H25*VLOOKUP($F25,'VESSEL FACTORS'!$A$3:$O$5,AG$5,FALSE)*0.0000011023*$M25*$N25*($G25/100))))))))</f>
        <v>Enter vessel info</v>
      </c>
      <c r="AH25" s="76" t="str">
        <f>IF(OR($D25=" ",$E25=" ",$F25=" "),"Enter vessel info",IF(T($H25)&lt;&gt;"","Enter Activity",IF(OR($M25=0,$N25=0),"Enter Run Time",IF((VLOOKUP($F25,'VESSEL FACTORS'!$A$3:$O$5,AH$5,FALSE))="N/A","--",IF($G25=" ",IF(ISERROR(SEARCH("Aux",$E25,1)),($H25*VLOOKUP($F25,'VESSEL FACTORS'!$A$2:$O$5,AH$5,FALSE)*0.0000011023*$M25*$N25*0.82),($H25*VLOOKUP($F25,'VESSEL FACTORS'!$A$2:$O$5,AH$5,FALSE)*0.0000011023*$M25*$N25*1)),IF($G25&lt;21,($H25*VLOOKUP($F25,'VESSEL FACTORS'!$A$2:$O$5,AH$5,FALSE)*0.0000011023*$M25*$N25*VLOOKUP($G25,'VESSEL FACTORS'!$A$16:$L$36,AH$5,FALSE)),($H25*VLOOKUP($F25,'VESSEL FACTORS'!$A$3:$O$5,AH$5,FALSE)*0.0000011023*$M25*$N25*($G25/100))))))))</f>
        <v>Enter vessel info</v>
      </c>
      <c r="AI25" s="76" t="str">
        <f>IF(OR($D25=" ",$E25=" ",$F25=" "),"Enter vessel info",IF(T($H25)&lt;&gt;"","Enter Activity",IF(OR($M25=0,$N25=0),"Enter Run Time",IF((VLOOKUP($F25,'VESSEL FACTORS'!$A$3:$O$5,AI$5,FALSE))="N/A","--",IF($G25=" ",IF(ISERROR(SEARCH("Aux",$E25,1)),($H25*VLOOKUP($F25,'VESSEL FACTORS'!$A$2:$O$5,AI$5,FALSE)*0.0000011023*$M25*$N25*0.82),($H25*VLOOKUP($F25,'VESSEL FACTORS'!$A$2:$O$5,AI$5,FALSE)*0.0000011023*$M25*$N25*1)),IF($G25&lt;21,($H25*VLOOKUP($F25,'VESSEL FACTORS'!$A$2:$O$5,AI$5,FALSE)*0.0000011023*$M25*$N25*VLOOKUP($G25,'VESSEL FACTORS'!$A$16:$L$36,AI$5,FALSE)),($H25*VLOOKUP($F25,'VESSEL FACTORS'!$A$3:$O$5,AI$5,FALSE)*0.0000011023*$M25*$N25*($G25/100))))))))</f>
        <v>Enter vessel info</v>
      </c>
      <c r="AJ25" s="76" t="str">
        <f>IF(OR($D25=" ",$E25=" ",$F25=" "),"Enter vessel info",IF(T($H25)&lt;&gt;"","Enter Activity",IF(OR($M25=0,$N25=0),"Enter Run Time",IF((VLOOKUP($F25,'VESSEL FACTORS'!$A$3:$O$5,AJ$5,FALSE))="N/A","--",IF($G25=" ",IF(ISERROR(SEARCH("Aux",$E25,1)),($H25*VLOOKUP($F25,'VESSEL FACTORS'!$A$2:$O$5,AJ$5,FALSE)*0.0000011023*$M25*$N25*0.82),($H25*VLOOKUP($F25,'VESSEL FACTORS'!$A$2:$O$5,AJ$5,FALSE)*0.0000011023*$M25*$N25*1)),IF($G25&lt;21,($H25*VLOOKUP($F25,'VESSEL FACTORS'!$A$2:$O$5,AJ$5,FALSE)*0.0000011023*$M25*$N25*VLOOKUP($G25,'VESSEL FACTORS'!$A$16:$L$36,AJ$5,FALSE)),($H25*VLOOKUP($F25,'VESSEL FACTORS'!$A$3:$O$5,AJ$5,FALSE)*0.0000011023*$M25*$N25*($G25/100))))))))</f>
        <v>Enter vessel info</v>
      </c>
      <c r="AK25" s="76" t="str">
        <f>IF(OR($D25=" ",$E25=" ",$F25=" "),"Enter vessel info",IF(T($H25)&lt;&gt;"","Enter Activity",IF(OR($M25=0,$N25=0),"Enter Run Time",IF((VLOOKUP($F25,'VESSEL FACTORS'!$A$3:$O$5,AK$5,FALSE))="N/A","--",IF($G25=" ",IF(ISERROR(SEARCH("Aux",$E25,1)),($H25*VLOOKUP($F25,'VESSEL FACTORS'!$A$2:$O$5,AK$5,FALSE)*0.0000011023*$M25*$N25*0.82),($H25*VLOOKUP($F25,'VESSEL FACTORS'!$A$2:$O$5,AK$5,FALSE)*0.0000011023*$M25*$N25*1)),IF($G25&lt;21,($H25*VLOOKUP($F25,'VESSEL FACTORS'!$A$2:$O$5,AK$5,FALSE)*0.0000011023*$M25*$N25*VLOOKUP($G25,'VESSEL FACTORS'!$A$16:$L$36,AK$5,FALSE)),($H25*VLOOKUP($F25,'VESSEL FACTORS'!$A$3:$O$5,AK$5,FALSE)*0.0000011023*$M25*$N25*($G25/100))))))))</f>
        <v>Enter vessel info</v>
      </c>
      <c r="AL25" s="67" t="str">
        <f>IF(OR($D25=" ",$E25=" ",$F25=" "),"Enter vessel info",IF(T($H25)&lt;&gt;"","Enter Activity",IF(OR($M25=0,$N25=0),"Enter Run Time",IF((VLOOKUP($F25,'VESSEL FACTORS'!$A$3:$O$5,AL$5,FALSE))="N/A","--",IF($G25=" ",IF(ISERROR(SEARCH("Aux",$E25,1)),($H25*VLOOKUP($F25,'VESSEL FACTORS'!$A$2:$O$5,AL$5,FALSE)*0.0000011023*$M25*$N25*0.82),($H25*VLOOKUP($F25,'VESSEL FACTORS'!$A$2:$O$5,AL$5,FALSE)*0.0000011023*$M25*$N25*1)),IF($G25&lt;21,($H25*VLOOKUP($F25,'VESSEL FACTORS'!$A$2:$O$5,AL$5,FALSE)*0.0000011023*$M25*$N25*VLOOKUP($G25,'VESSEL FACTORS'!$A$16:$L$36,AL$5,FALSE)),($H25*VLOOKUP($F25,'VESSEL FACTORS'!$A$3:$O$5,AL$5,FALSE)*0.0000011023*$M25*$N25*($G25/100))))))))</f>
        <v>Enter vessel info</v>
      </c>
      <c r="AM25" s="315"/>
      <c r="AO25" s="74">
        <f>MONTH(EMISSIONS_1!P25)-MONTH(EMISSIONS_1!O25)+1</f>
        <v>1</v>
      </c>
      <c r="AP25" s="335">
        <f t="shared" si="12"/>
        <v>0</v>
      </c>
      <c r="AQ25" s="336">
        <f t="shared" si="34"/>
        <v>0</v>
      </c>
      <c r="AR25" s="336">
        <f t="shared" si="34"/>
        <v>0</v>
      </c>
      <c r="AS25" s="336">
        <f t="shared" si="34"/>
        <v>0</v>
      </c>
      <c r="AT25" s="336">
        <f t="shared" si="34"/>
        <v>0</v>
      </c>
      <c r="AU25" s="336">
        <f t="shared" si="34"/>
        <v>0</v>
      </c>
      <c r="AV25" s="336">
        <f t="shared" si="34"/>
        <v>0</v>
      </c>
      <c r="AW25" s="336">
        <f t="shared" si="34"/>
        <v>0</v>
      </c>
      <c r="AX25" s="336">
        <f t="shared" si="34"/>
        <v>0</v>
      </c>
      <c r="AY25" s="336">
        <f t="shared" si="34"/>
        <v>0</v>
      </c>
      <c r="AZ25" s="336">
        <f t="shared" si="34"/>
        <v>0</v>
      </c>
      <c r="BA25" s="337">
        <f t="shared" si="34"/>
        <v>0</v>
      </c>
      <c r="BB25" s="335">
        <f t="shared" si="24"/>
        <v>0</v>
      </c>
      <c r="BC25" s="336">
        <f t="shared" si="24"/>
        <v>0</v>
      </c>
      <c r="BD25" s="336">
        <f t="shared" si="24"/>
        <v>0</v>
      </c>
      <c r="BE25" s="336">
        <f t="shared" si="24"/>
        <v>0</v>
      </c>
      <c r="BF25" s="336">
        <f t="shared" si="24"/>
        <v>0</v>
      </c>
      <c r="BG25" s="336">
        <f t="shared" si="24"/>
        <v>0</v>
      </c>
      <c r="BH25" s="336">
        <f t="shared" si="24"/>
        <v>0</v>
      </c>
      <c r="BI25" s="336">
        <f t="shared" si="24"/>
        <v>0</v>
      </c>
      <c r="BJ25" s="336">
        <f t="shared" si="24"/>
        <v>0</v>
      </c>
      <c r="BK25" s="336">
        <f t="shared" si="24"/>
        <v>0</v>
      </c>
      <c r="BL25" s="336">
        <f t="shared" si="24"/>
        <v>0</v>
      </c>
      <c r="BM25" s="337">
        <f t="shared" si="24"/>
        <v>0</v>
      </c>
      <c r="BN25" s="335">
        <f t="shared" si="25"/>
        <v>0</v>
      </c>
      <c r="BO25" s="336">
        <f t="shared" si="25"/>
        <v>0</v>
      </c>
      <c r="BP25" s="336">
        <f t="shared" si="25"/>
        <v>0</v>
      </c>
      <c r="BQ25" s="336">
        <f t="shared" si="25"/>
        <v>0</v>
      </c>
      <c r="BR25" s="336">
        <f t="shared" si="25"/>
        <v>0</v>
      </c>
      <c r="BS25" s="336">
        <f t="shared" si="25"/>
        <v>0</v>
      </c>
      <c r="BT25" s="336">
        <f t="shared" si="25"/>
        <v>0</v>
      </c>
      <c r="BU25" s="336">
        <f t="shared" si="25"/>
        <v>0</v>
      </c>
      <c r="BV25" s="336">
        <f t="shared" si="25"/>
        <v>0</v>
      </c>
      <c r="BW25" s="336">
        <f t="shared" si="25"/>
        <v>0</v>
      </c>
      <c r="BX25" s="336">
        <f t="shared" si="25"/>
        <v>0</v>
      </c>
      <c r="BY25" s="337">
        <f t="shared" si="25"/>
        <v>0</v>
      </c>
      <c r="BZ25" s="335">
        <f t="shared" si="26"/>
        <v>0</v>
      </c>
      <c r="CA25" s="336">
        <f t="shared" si="26"/>
        <v>0</v>
      </c>
      <c r="CB25" s="336">
        <f t="shared" si="26"/>
        <v>0</v>
      </c>
      <c r="CC25" s="336">
        <f t="shared" si="26"/>
        <v>0</v>
      </c>
      <c r="CD25" s="336">
        <f t="shared" si="26"/>
        <v>0</v>
      </c>
      <c r="CE25" s="336">
        <f t="shared" si="26"/>
        <v>0</v>
      </c>
      <c r="CF25" s="336">
        <f t="shared" si="26"/>
        <v>0</v>
      </c>
      <c r="CG25" s="336">
        <f t="shared" si="26"/>
        <v>0</v>
      </c>
      <c r="CH25" s="336">
        <f t="shared" si="26"/>
        <v>0</v>
      </c>
      <c r="CI25" s="336">
        <f t="shared" si="26"/>
        <v>0</v>
      </c>
      <c r="CJ25" s="336">
        <f t="shared" si="26"/>
        <v>0</v>
      </c>
      <c r="CK25" s="337">
        <f t="shared" si="26"/>
        <v>0</v>
      </c>
      <c r="CL25" s="335">
        <f t="shared" si="27"/>
        <v>0</v>
      </c>
      <c r="CM25" s="336">
        <f t="shared" si="27"/>
        <v>0</v>
      </c>
      <c r="CN25" s="336">
        <f t="shared" si="27"/>
        <v>0</v>
      </c>
      <c r="CO25" s="336">
        <f t="shared" si="27"/>
        <v>0</v>
      </c>
      <c r="CP25" s="336">
        <f t="shared" si="27"/>
        <v>0</v>
      </c>
      <c r="CQ25" s="336">
        <f t="shared" si="27"/>
        <v>0</v>
      </c>
      <c r="CR25" s="336">
        <f t="shared" si="27"/>
        <v>0</v>
      </c>
      <c r="CS25" s="336">
        <f t="shared" si="27"/>
        <v>0</v>
      </c>
      <c r="CT25" s="336">
        <f t="shared" si="27"/>
        <v>0</v>
      </c>
      <c r="CU25" s="336">
        <f t="shared" si="27"/>
        <v>0</v>
      </c>
      <c r="CV25" s="336">
        <f t="shared" si="27"/>
        <v>0</v>
      </c>
      <c r="CW25" s="337">
        <f t="shared" si="27"/>
        <v>0</v>
      </c>
      <c r="CX25" s="335">
        <f t="shared" si="28"/>
        <v>0</v>
      </c>
      <c r="CY25" s="336">
        <f t="shared" si="28"/>
        <v>0</v>
      </c>
      <c r="CZ25" s="336">
        <f t="shared" si="28"/>
        <v>0</v>
      </c>
      <c r="DA25" s="336">
        <f t="shared" si="28"/>
        <v>0</v>
      </c>
      <c r="DB25" s="336">
        <f t="shared" si="28"/>
        <v>0</v>
      </c>
      <c r="DC25" s="336">
        <f t="shared" si="28"/>
        <v>0</v>
      </c>
      <c r="DD25" s="336">
        <f t="shared" si="28"/>
        <v>0</v>
      </c>
      <c r="DE25" s="336">
        <f t="shared" si="28"/>
        <v>0</v>
      </c>
      <c r="DF25" s="336">
        <f t="shared" si="28"/>
        <v>0</v>
      </c>
      <c r="DG25" s="336">
        <f t="shared" si="28"/>
        <v>0</v>
      </c>
      <c r="DH25" s="336">
        <f t="shared" si="28"/>
        <v>0</v>
      </c>
      <c r="DI25" s="337">
        <f t="shared" si="28"/>
        <v>0</v>
      </c>
      <c r="DJ25" s="335">
        <f t="shared" si="29"/>
        <v>0</v>
      </c>
      <c r="DK25" s="336">
        <f t="shared" si="29"/>
        <v>0</v>
      </c>
      <c r="DL25" s="336">
        <f t="shared" si="29"/>
        <v>0</v>
      </c>
      <c r="DM25" s="336">
        <f t="shared" si="29"/>
        <v>0</v>
      </c>
      <c r="DN25" s="336">
        <f t="shared" si="29"/>
        <v>0</v>
      </c>
      <c r="DO25" s="336">
        <f t="shared" si="29"/>
        <v>0</v>
      </c>
      <c r="DP25" s="336">
        <f t="shared" si="29"/>
        <v>0</v>
      </c>
      <c r="DQ25" s="336">
        <f t="shared" si="29"/>
        <v>0</v>
      </c>
      <c r="DR25" s="336">
        <f t="shared" si="29"/>
        <v>0</v>
      </c>
      <c r="DS25" s="336">
        <f t="shared" si="29"/>
        <v>0</v>
      </c>
      <c r="DT25" s="336">
        <f t="shared" si="29"/>
        <v>0</v>
      </c>
      <c r="DU25" s="337">
        <f t="shared" si="29"/>
        <v>0</v>
      </c>
      <c r="DV25" s="335">
        <f t="shared" si="30"/>
        <v>0</v>
      </c>
      <c r="DW25" s="336">
        <f t="shared" si="30"/>
        <v>0</v>
      </c>
      <c r="DX25" s="336">
        <f t="shared" si="30"/>
        <v>0</v>
      </c>
      <c r="DY25" s="336">
        <f t="shared" si="30"/>
        <v>0</v>
      </c>
      <c r="DZ25" s="336">
        <f t="shared" si="30"/>
        <v>0</v>
      </c>
      <c r="EA25" s="336">
        <f t="shared" si="30"/>
        <v>0</v>
      </c>
      <c r="EB25" s="336">
        <f t="shared" si="30"/>
        <v>0</v>
      </c>
      <c r="EC25" s="336">
        <f t="shared" si="30"/>
        <v>0</v>
      </c>
      <c r="ED25" s="336">
        <f t="shared" si="30"/>
        <v>0</v>
      </c>
      <c r="EE25" s="336">
        <f t="shared" si="30"/>
        <v>0</v>
      </c>
      <c r="EF25" s="336">
        <f t="shared" si="30"/>
        <v>0</v>
      </c>
      <c r="EG25" s="337">
        <f t="shared" si="30"/>
        <v>0</v>
      </c>
      <c r="EH25" s="335">
        <f t="shared" si="31"/>
        <v>0</v>
      </c>
      <c r="EI25" s="336">
        <f t="shared" si="31"/>
        <v>0</v>
      </c>
      <c r="EJ25" s="336">
        <f t="shared" si="31"/>
        <v>0</v>
      </c>
      <c r="EK25" s="336">
        <f t="shared" si="31"/>
        <v>0</v>
      </c>
      <c r="EL25" s="336">
        <f t="shared" si="31"/>
        <v>0</v>
      </c>
      <c r="EM25" s="336">
        <f t="shared" si="31"/>
        <v>0</v>
      </c>
      <c r="EN25" s="336">
        <f t="shared" si="31"/>
        <v>0</v>
      </c>
      <c r="EO25" s="336">
        <f t="shared" si="31"/>
        <v>0</v>
      </c>
      <c r="EP25" s="336">
        <f t="shared" si="31"/>
        <v>0</v>
      </c>
      <c r="EQ25" s="336">
        <f t="shared" si="31"/>
        <v>0</v>
      </c>
      <c r="ER25" s="336">
        <f t="shared" si="31"/>
        <v>0</v>
      </c>
      <c r="ES25" s="337">
        <f t="shared" si="31"/>
        <v>0</v>
      </c>
      <c r="ET25" s="335">
        <f t="shared" si="32"/>
        <v>0</v>
      </c>
      <c r="EU25" s="336">
        <f t="shared" si="32"/>
        <v>0</v>
      </c>
      <c r="EV25" s="336">
        <f t="shared" si="32"/>
        <v>0</v>
      </c>
      <c r="EW25" s="336">
        <f t="shared" si="32"/>
        <v>0</v>
      </c>
      <c r="EX25" s="336">
        <f t="shared" si="32"/>
        <v>0</v>
      </c>
      <c r="EY25" s="336">
        <f t="shared" si="32"/>
        <v>0</v>
      </c>
      <c r="EZ25" s="336">
        <f t="shared" si="32"/>
        <v>0</v>
      </c>
      <c r="FA25" s="336">
        <f t="shared" si="32"/>
        <v>0</v>
      </c>
      <c r="FB25" s="336">
        <f t="shared" si="32"/>
        <v>0</v>
      </c>
      <c r="FC25" s="336">
        <f t="shared" si="32"/>
        <v>0</v>
      </c>
      <c r="FD25" s="336">
        <f t="shared" si="32"/>
        <v>0</v>
      </c>
      <c r="FE25" s="337">
        <f t="shared" si="32"/>
        <v>0</v>
      </c>
      <c r="FF25" s="335">
        <f t="shared" si="33"/>
        <v>0</v>
      </c>
      <c r="FG25" s="336">
        <f t="shared" si="33"/>
        <v>0</v>
      </c>
      <c r="FH25" s="336">
        <f t="shared" si="33"/>
        <v>0</v>
      </c>
      <c r="FI25" s="336">
        <f t="shared" si="33"/>
        <v>0</v>
      </c>
      <c r="FJ25" s="336">
        <f t="shared" si="33"/>
        <v>0</v>
      </c>
      <c r="FK25" s="336">
        <f t="shared" si="33"/>
        <v>0</v>
      </c>
      <c r="FL25" s="336">
        <f t="shared" si="33"/>
        <v>0</v>
      </c>
      <c r="FM25" s="336">
        <f t="shared" si="33"/>
        <v>0</v>
      </c>
      <c r="FN25" s="336">
        <f t="shared" si="33"/>
        <v>0</v>
      </c>
      <c r="FO25" s="336">
        <f t="shared" si="33"/>
        <v>0</v>
      </c>
      <c r="FP25" s="336">
        <f t="shared" si="33"/>
        <v>0</v>
      </c>
      <c r="FQ25" s="337">
        <f t="shared" si="33"/>
        <v>0</v>
      </c>
    </row>
    <row r="26" spans="1:173" ht="12.75" customHeight="1" x14ac:dyDescent="0.2">
      <c r="A26" s="74" t="str">
        <f t="shared" si="21"/>
        <v xml:space="preserve"> - </v>
      </c>
      <c r="B26" s="112"/>
      <c r="C26" s="171" t="s">
        <v>305</v>
      </c>
      <c r="D26" s="366" t="str">
        <f>IF(ISBLANK(EMISSIONS_5!D26), " ", EMISSIONS_5!D26)</f>
        <v xml:space="preserve"> </v>
      </c>
      <c r="E26" s="366" t="str">
        <f>IF(ISBLANK(EMISSIONS_5!E26), " ", EMISSIONS_5!E26)</f>
        <v xml:space="preserve"> </v>
      </c>
      <c r="F26" s="366" t="str">
        <f>IF(ISBLANK(EMISSIONS_5!F26), " ", EMISSIONS_5!F26)</f>
        <v xml:space="preserve"> </v>
      </c>
      <c r="G26" s="367"/>
      <c r="H26" s="368"/>
      <c r="I26" s="33" t="s">
        <v>299</v>
      </c>
      <c r="J26" s="367"/>
      <c r="K26" s="33">
        <f t="shared" si="22"/>
        <v>1</v>
      </c>
      <c r="L26" s="33">
        <f t="shared" si="23"/>
        <v>0</v>
      </c>
      <c r="M26" s="367">
        <v>0</v>
      </c>
      <c r="N26" s="373">
        <v>0</v>
      </c>
      <c r="O26" s="299"/>
      <c r="P26" s="300"/>
      <c r="Q26" s="73" t="str">
        <f t="shared" si="13"/>
        <v>Enter vessel info</v>
      </c>
      <c r="R26" s="79" t="str">
        <f t="shared" si="14"/>
        <v>Enter vessel info</v>
      </c>
      <c r="S26" s="79" t="str">
        <f t="shared" si="15"/>
        <v>Enter vessel info</v>
      </c>
      <c r="T26" s="79" t="str">
        <f t="shared" si="16"/>
        <v>Enter vessel info</v>
      </c>
      <c r="U26" s="79" t="str">
        <f t="shared" si="17"/>
        <v>Enter vessel info</v>
      </c>
      <c r="V26" s="79" t="str">
        <f t="shared" si="18"/>
        <v>Enter vessel info</v>
      </c>
      <c r="W26" s="79" t="str">
        <f t="shared" si="19"/>
        <v>Enter vessel info</v>
      </c>
      <c r="X26" s="79" t="str">
        <f t="shared" si="20"/>
        <v>Enter vessel info</v>
      </c>
      <c r="Y26" s="78" t="s">
        <v>115</v>
      </c>
      <c r="Z26" s="79" t="s">
        <v>115</v>
      </c>
      <c r="AA26" s="82" t="s">
        <v>115</v>
      </c>
      <c r="AB26" s="76" t="str">
        <f>IF(OR($D26=" ",$E26=" ",$F26=" "),"Enter vessel info",IF(T($H26)&lt;&gt;"","Enter Activity",IF(OR($M26=0,$N26=0),"Enter Run Time",IF((VLOOKUP($F26,'VESSEL FACTORS'!$A$3:$O$5,AB$5,FALSE))="N/A","--",IF($G26=" ",IF(ISERROR(SEARCH("Aux",$E26,1)),($H26*VLOOKUP($F26,'VESSEL FACTORS'!$A$2:$O$5,AB$5,FALSE)*0.0000011023*$M26*$N26*0.82),($H26*VLOOKUP($F26,'VESSEL FACTORS'!$A$2:$O$5,AB$5,FALSE)*0.0000011023*$M26*$N26*1)),IF($G26&lt;21,($H26*VLOOKUP($F26,'VESSEL FACTORS'!$A$2:$O$5,AB$5,FALSE)*0.0000011023*$M26*$N26*VLOOKUP($G26,'VESSEL FACTORS'!$A$16:$L$36,AB$5,FALSE)),($H26*VLOOKUP($F26,'VESSEL FACTORS'!$A$3:$O$5,AB$5,FALSE)*0.0000011023*$M26*$N26*($G26/100))))))))</f>
        <v>Enter vessel info</v>
      </c>
      <c r="AC26" s="76" t="str">
        <f>IF(OR($D26=" ",$E26=" ",$F26=" "),"Enter vessel info",IF(T($H26)&lt;&gt;"","Enter Activity",IF(OR($M26=0,$N26=0),"Enter Run Time",IF((VLOOKUP($F26,'VESSEL FACTORS'!$A$3:$O$5,AC$5,FALSE))="N/A","--",IF($G26=" ",IF(ISERROR(SEARCH("Aux",$E26,1)),($H26*VLOOKUP($F26,'VESSEL FACTORS'!$A$2:$O$5,AC$5,FALSE)*0.0000011023*$M26*$N26*0.82),($H26*VLOOKUP($F26,'VESSEL FACTORS'!$A$2:$O$5,AC$5,FALSE)*0.0000011023*$M26*$N26*1)),IF($G26&lt;21,($H26*VLOOKUP($F26,'VESSEL FACTORS'!$A$2:$O$5,AC$5,FALSE)*0.0000011023*$M26*$N26*VLOOKUP($G26,'VESSEL FACTORS'!$A$16:$L$36,AC$5,FALSE)),($H26*VLOOKUP($F26,'VESSEL FACTORS'!$A$3:$O$5,AC$5,FALSE)*0.0000011023*$M26*$N26*($G26/100))))))))</f>
        <v>Enter vessel info</v>
      </c>
      <c r="AD26" s="76" t="str">
        <f>IF(OR($D26=" ",$E26=" ",$F26=" "),"Enter vessel info",IF(T($H26)&lt;&gt;"","Enter Activity",IF(OR($M26=0,$N26=0),"Enter Run Time",IF((VLOOKUP($F26,'VESSEL FACTORS'!$A$3:$O$5,AD$5,FALSE))="N/A","--",IF($G26=" ",IF(ISERROR(SEARCH("Aux",$E26,1)),($H26*VLOOKUP($F26,'VESSEL FACTORS'!$A$2:$O$5,AD$5,FALSE)*0.0000011023*$M26*$N26*0.82),($H26*VLOOKUP($F26,'VESSEL FACTORS'!$A$2:$O$5,AD$5,FALSE)*0.0000011023*$M26*$N26*1)),IF($G26&lt;21,($H26*VLOOKUP($F26,'VESSEL FACTORS'!$A$2:$O$5,AD$5,FALSE)*0.0000011023*$M26*$N26*VLOOKUP($G26,'VESSEL FACTORS'!$A$16:$L$36,AD$5,FALSE)),($H26*VLOOKUP($F26,'VESSEL FACTORS'!$A$3:$O$5,AD$5,FALSE)*0.0000011023*$M26*$N26*($G26/100))))))))</f>
        <v>Enter vessel info</v>
      </c>
      <c r="AE26" s="76" t="str">
        <f>IF(OR($D26=" ",$E26=" ",$F26=" "),"Enter vessel info",IF(T($H26)&lt;&gt;"","Enter Activity",IF(OR($M26=0,$N26=0),"Enter Run Time",IF((VLOOKUP($F26,'VESSEL FACTORS'!$A$3:$O$5,AE$5,FALSE))="N/A","--",IF($G26=" ",IF(ISERROR(SEARCH("Aux",$E26,1)),($H26*VLOOKUP($F26,'VESSEL FACTORS'!$A$2:$O$5,AE$5,FALSE)*0.0000011023*$M26*$N26*0.82),($H26*VLOOKUP($F26,'VESSEL FACTORS'!$A$2:$O$5,AE$5,FALSE)*0.0000011023*$M26*$N26*1)),IF($G26&lt;21,($H26*VLOOKUP($F26,'VESSEL FACTORS'!$A$2:$O$5,AE$5,FALSE)*0.0000011023*$M26*$N26*VLOOKUP($G26,'VESSEL FACTORS'!$A$16:$L$36,AE$5,FALSE)),($H26*VLOOKUP($F26,'VESSEL FACTORS'!$A$3:$O$5,AE$5,FALSE)*0.0000011023*$M26*$N26*($G26/100))))))))</f>
        <v>Enter vessel info</v>
      </c>
      <c r="AF26" s="76" t="str">
        <f>IF(OR($D26=" ",$E26=" ",$F26=" "),"Enter vessel info",IF(T($H26)&lt;&gt;"","Enter Activity",IF(OR($M26=0,$N26=0),"Enter Run Time",IF((VLOOKUP($F26,'VESSEL FACTORS'!$A$3:$O$5,AF$5,FALSE))="N/A","--",IF($G26=" ",IF(ISERROR(SEARCH("Aux",$E26,1)),($H26*VLOOKUP($F26,'VESSEL FACTORS'!$A$2:$O$5,AF$5,FALSE)*0.0000011023*$M26*$N26*0.82),($H26*VLOOKUP($F26,'VESSEL FACTORS'!$A$2:$O$5,AF$5,FALSE)*0.0000011023*$M26*$N26*1)),IF($G26&lt;21,($H26*VLOOKUP($F26,'VESSEL FACTORS'!$A$2:$O$5,AF$5,FALSE)*0.0000011023*$M26*$N26*VLOOKUP($G26,'VESSEL FACTORS'!$A$16:$L$36,AF$5,FALSE)),($H26*VLOOKUP($F26,'VESSEL FACTORS'!$A$3:$O$5,AF$5,FALSE)*0.0000011023*$M26*$N26*($G26/100))))))))</f>
        <v>Enter vessel info</v>
      </c>
      <c r="AG26" s="76" t="str">
        <f>IF(OR($D26=" ",$E26=" ",$F26=" "),"Enter vessel info",IF(T($H26)&lt;&gt;"","Enter Activity",IF(OR($M26=0,$N26=0),"Enter Run Time",IF((VLOOKUP($F26,'VESSEL FACTORS'!$A$3:$O$5,AG$5,FALSE))="N/A","--",IF($G26=" ",IF(ISERROR(SEARCH("Aux",$E26,1)),($H26*VLOOKUP($F26,'VESSEL FACTORS'!$A$2:$O$5,AG$5,FALSE)*0.0000011023*$M26*$N26*0.82),($H26*VLOOKUP($F26,'VESSEL FACTORS'!$A$2:$O$5,AG$5,FALSE)*0.0000011023*$M26*$N26*1)),IF($G26&lt;21,($H26*VLOOKUP($F26,'VESSEL FACTORS'!$A$2:$O$5,AG$5,FALSE)*0.0000011023*$M26*$N26*VLOOKUP($G26,'VESSEL FACTORS'!$A$16:$L$36,AG$5,FALSE)),($H26*VLOOKUP($F26,'VESSEL FACTORS'!$A$3:$O$5,AG$5,FALSE)*0.0000011023*$M26*$N26*($G26/100))))))))</f>
        <v>Enter vessel info</v>
      </c>
      <c r="AH26" s="76" t="str">
        <f>IF(OR($D26=" ",$E26=" ",$F26=" "),"Enter vessel info",IF(T($H26)&lt;&gt;"","Enter Activity",IF(OR($M26=0,$N26=0),"Enter Run Time",IF((VLOOKUP($F26,'VESSEL FACTORS'!$A$3:$O$5,AH$5,FALSE))="N/A","--",IF($G26=" ",IF(ISERROR(SEARCH("Aux",$E26,1)),($H26*VLOOKUP($F26,'VESSEL FACTORS'!$A$2:$O$5,AH$5,FALSE)*0.0000011023*$M26*$N26*0.82),($H26*VLOOKUP($F26,'VESSEL FACTORS'!$A$2:$O$5,AH$5,FALSE)*0.0000011023*$M26*$N26*1)),IF($G26&lt;21,($H26*VLOOKUP($F26,'VESSEL FACTORS'!$A$2:$O$5,AH$5,FALSE)*0.0000011023*$M26*$N26*VLOOKUP($G26,'VESSEL FACTORS'!$A$16:$L$36,AH$5,FALSE)),($H26*VLOOKUP($F26,'VESSEL FACTORS'!$A$3:$O$5,AH$5,FALSE)*0.0000011023*$M26*$N26*($G26/100))))))))</f>
        <v>Enter vessel info</v>
      </c>
      <c r="AI26" s="76" t="str">
        <f>IF(OR($D26=" ",$E26=" ",$F26=" "),"Enter vessel info",IF(T($H26)&lt;&gt;"","Enter Activity",IF(OR($M26=0,$N26=0),"Enter Run Time",IF((VLOOKUP($F26,'VESSEL FACTORS'!$A$3:$O$5,AI$5,FALSE))="N/A","--",IF($G26=" ",IF(ISERROR(SEARCH("Aux",$E26,1)),($H26*VLOOKUP($F26,'VESSEL FACTORS'!$A$2:$O$5,AI$5,FALSE)*0.0000011023*$M26*$N26*0.82),($H26*VLOOKUP($F26,'VESSEL FACTORS'!$A$2:$O$5,AI$5,FALSE)*0.0000011023*$M26*$N26*1)),IF($G26&lt;21,($H26*VLOOKUP($F26,'VESSEL FACTORS'!$A$2:$O$5,AI$5,FALSE)*0.0000011023*$M26*$N26*VLOOKUP($G26,'VESSEL FACTORS'!$A$16:$L$36,AI$5,FALSE)),($H26*VLOOKUP($F26,'VESSEL FACTORS'!$A$3:$O$5,AI$5,FALSE)*0.0000011023*$M26*$N26*($G26/100))))))))</f>
        <v>Enter vessel info</v>
      </c>
      <c r="AJ26" s="76" t="str">
        <f>IF(OR($D26=" ",$E26=" ",$F26=" "),"Enter vessel info",IF(T($H26)&lt;&gt;"","Enter Activity",IF(OR($M26=0,$N26=0),"Enter Run Time",IF((VLOOKUP($F26,'VESSEL FACTORS'!$A$3:$O$5,AJ$5,FALSE))="N/A","--",IF($G26=" ",IF(ISERROR(SEARCH("Aux",$E26,1)),($H26*VLOOKUP($F26,'VESSEL FACTORS'!$A$2:$O$5,AJ$5,FALSE)*0.0000011023*$M26*$N26*0.82),($H26*VLOOKUP($F26,'VESSEL FACTORS'!$A$2:$O$5,AJ$5,FALSE)*0.0000011023*$M26*$N26*1)),IF($G26&lt;21,($H26*VLOOKUP($F26,'VESSEL FACTORS'!$A$2:$O$5,AJ$5,FALSE)*0.0000011023*$M26*$N26*VLOOKUP($G26,'VESSEL FACTORS'!$A$16:$L$36,AJ$5,FALSE)),($H26*VLOOKUP($F26,'VESSEL FACTORS'!$A$3:$O$5,AJ$5,FALSE)*0.0000011023*$M26*$N26*($G26/100))))))))</f>
        <v>Enter vessel info</v>
      </c>
      <c r="AK26" s="76" t="str">
        <f>IF(OR($D26=" ",$E26=" ",$F26=" "),"Enter vessel info",IF(T($H26)&lt;&gt;"","Enter Activity",IF(OR($M26=0,$N26=0),"Enter Run Time",IF((VLOOKUP($F26,'VESSEL FACTORS'!$A$3:$O$5,AK$5,FALSE))="N/A","--",IF($G26=" ",IF(ISERROR(SEARCH("Aux",$E26,1)),($H26*VLOOKUP($F26,'VESSEL FACTORS'!$A$2:$O$5,AK$5,FALSE)*0.0000011023*$M26*$N26*0.82),($H26*VLOOKUP($F26,'VESSEL FACTORS'!$A$2:$O$5,AK$5,FALSE)*0.0000011023*$M26*$N26*1)),IF($G26&lt;21,($H26*VLOOKUP($F26,'VESSEL FACTORS'!$A$2:$O$5,AK$5,FALSE)*0.0000011023*$M26*$N26*VLOOKUP($G26,'VESSEL FACTORS'!$A$16:$L$36,AK$5,FALSE)),($H26*VLOOKUP($F26,'VESSEL FACTORS'!$A$3:$O$5,AK$5,FALSE)*0.0000011023*$M26*$N26*($G26/100))))))))</f>
        <v>Enter vessel info</v>
      </c>
      <c r="AL26" s="67" t="str">
        <f>IF(OR($D26=" ",$E26=" ",$F26=" "),"Enter vessel info",IF(T($H26)&lt;&gt;"","Enter Activity",IF(OR($M26=0,$N26=0),"Enter Run Time",IF((VLOOKUP($F26,'VESSEL FACTORS'!$A$3:$O$5,AL$5,FALSE))="N/A","--",IF($G26=" ",IF(ISERROR(SEARCH("Aux",$E26,1)),($H26*VLOOKUP($F26,'VESSEL FACTORS'!$A$2:$O$5,AL$5,FALSE)*0.0000011023*$M26*$N26*0.82),($H26*VLOOKUP($F26,'VESSEL FACTORS'!$A$2:$O$5,AL$5,FALSE)*0.0000011023*$M26*$N26*1)),IF($G26&lt;21,($H26*VLOOKUP($F26,'VESSEL FACTORS'!$A$2:$O$5,AL$5,FALSE)*0.0000011023*$M26*$N26*VLOOKUP($G26,'VESSEL FACTORS'!$A$16:$L$36,AL$5,FALSE)),($H26*VLOOKUP($F26,'VESSEL FACTORS'!$A$3:$O$5,AL$5,FALSE)*0.0000011023*$M26*$N26*($G26/100))))))))</f>
        <v>Enter vessel info</v>
      </c>
      <c r="AM26" s="315"/>
      <c r="AO26" s="74">
        <f>MONTH(EMISSIONS_1!P26)-MONTH(EMISSIONS_1!O26)+1</f>
        <v>1</v>
      </c>
      <c r="AP26" s="335">
        <f t="shared" si="12"/>
        <v>0</v>
      </c>
      <c r="AQ26" s="336">
        <f t="shared" si="34"/>
        <v>0</v>
      </c>
      <c r="AR26" s="336">
        <f t="shared" si="34"/>
        <v>0</v>
      </c>
      <c r="AS26" s="336">
        <f t="shared" si="34"/>
        <v>0</v>
      </c>
      <c r="AT26" s="336">
        <f t="shared" si="34"/>
        <v>0</v>
      </c>
      <c r="AU26" s="336">
        <f t="shared" si="34"/>
        <v>0</v>
      </c>
      <c r="AV26" s="336">
        <f t="shared" si="34"/>
        <v>0</v>
      </c>
      <c r="AW26" s="336">
        <f t="shared" si="34"/>
        <v>0</v>
      </c>
      <c r="AX26" s="336">
        <f t="shared" si="34"/>
        <v>0</v>
      </c>
      <c r="AY26" s="336">
        <f t="shared" si="34"/>
        <v>0</v>
      </c>
      <c r="AZ26" s="336">
        <f t="shared" si="34"/>
        <v>0</v>
      </c>
      <c r="BA26" s="337">
        <f t="shared" si="34"/>
        <v>0</v>
      </c>
      <c r="BB26" s="335">
        <f t="shared" si="24"/>
        <v>0</v>
      </c>
      <c r="BC26" s="336">
        <f t="shared" si="24"/>
        <v>0</v>
      </c>
      <c r="BD26" s="336">
        <f t="shared" si="24"/>
        <v>0</v>
      </c>
      <c r="BE26" s="336">
        <f t="shared" si="24"/>
        <v>0</v>
      </c>
      <c r="BF26" s="336">
        <f t="shared" si="24"/>
        <v>0</v>
      </c>
      <c r="BG26" s="336">
        <f t="shared" si="24"/>
        <v>0</v>
      </c>
      <c r="BH26" s="336">
        <f t="shared" si="24"/>
        <v>0</v>
      </c>
      <c r="BI26" s="336">
        <f t="shared" si="24"/>
        <v>0</v>
      </c>
      <c r="BJ26" s="336">
        <f t="shared" si="24"/>
        <v>0</v>
      </c>
      <c r="BK26" s="336">
        <f t="shared" si="24"/>
        <v>0</v>
      </c>
      <c r="BL26" s="336">
        <f t="shared" si="24"/>
        <v>0</v>
      </c>
      <c r="BM26" s="337">
        <f t="shared" si="24"/>
        <v>0</v>
      </c>
      <c r="BN26" s="335">
        <f t="shared" si="25"/>
        <v>0</v>
      </c>
      <c r="BO26" s="336">
        <f t="shared" si="25"/>
        <v>0</v>
      </c>
      <c r="BP26" s="336">
        <f t="shared" si="25"/>
        <v>0</v>
      </c>
      <c r="BQ26" s="336">
        <f t="shared" si="25"/>
        <v>0</v>
      </c>
      <c r="BR26" s="336">
        <f t="shared" si="25"/>
        <v>0</v>
      </c>
      <c r="BS26" s="336">
        <f t="shared" si="25"/>
        <v>0</v>
      </c>
      <c r="BT26" s="336">
        <f t="shared" si="25"/>
        <v>0</v>
      </c>
      <c r="BU26" s="336">
        <f t="shared" si="25"/>
        <v>0</v>
      </c>
      <c r="BV26" s="336">
        <f t="shared" si="25"/>
        <v>0</v>
      </c>
      <c r="BW26" s="336">
        <f t="shared" si="25"/>
        <v>0</v>
      </c>
      <c r="BX26" s="336">
        <f t="shared" si="25"/>
        <v>0</v>
      </c>
      <c r="BY26" s="337">
        <f t="shared" si="25"/>
        <v>0</v>
      </c>
      <c r="BZ26" s="335">
        <f t="shared" si="26"/>
        <v>0</v>
      </c>
      <c r="CA26" s="336">
        <f t="shared" si="26"/>
        <v>0</v>
      </c>
      <c r="CB26" s="336">
        <f t="shared" si="26"/>
        <v>0</v>
      </c>
      <c r="CC26" s="336">
        <f t="shared" si="26"/>
        <v>0</v>
      </c>
      <c r="CD26" s="336">
        <f t="shared" si="26"/>
        <v>0</v>
      </c>
      <c r="CE26" s="336">
        <f t="shared" si="26"/>
        <v>0</v>
      </c>
      <c r="CF26" s="336">
        <f t="shared" si="26"/>
        <v>0</v>
      </c>
      <c r="CG26" s="336">
        <f t="shared" si="26"/>
        <v>0</v>
      </c>
      <c r="CH26" s="336">
        <f t="shared" si="26"/>
        <v>0</v>
      </c>
      <c r="CI26" s="336">
        <f t="shared" si="26"/>
        <v>0</v>
      </c>
      <c r="CJ26" s="336">
        <f t="shared" si="26"/>
        <v>0</v>
      </c>
      <c r="CK26" s="337">
        <f t="shared" si="26"/>
        <v>0</v>
      </c>
      <c r="CL26" s="335">
        <f t="shared" si="27"/>
        <v>0</v>
      </c>
      <c r="CM26" s="336">
        <f t="shared" si="27"/>
        <v>0</v>
      </c>
      <c r="CN26" s="336">
        <f t="shared" si="27"/>
        <v>0</v>
      </c>
      <c r="CO26" s="336">
        <f t="shared" si="27"/>
        <v>0</v>
      </c>
      <c r="CP26" s="336">
        <f t="shared" si="27"/>
        <v>0</v>
      </c>
      <c r="CQ26" s="336">
        <f t="shared" si="27"/>
        <v>0</v>
      </c>
      <c r="CR26" s="336">
        <f t="shared" si="27"/>
        <v>0</v>
      </c>
      <c r="CS26" s="336">
        <f t="shared" si="27"/>
        <v>0</v>
      </c>
      <c r="CT26" s="336">
        <f t="shared" si="27"/>
        <v>0</v>
      </c>
      <c r="CU26" s="336">
        <f t="shared" si="27"/>
        <v>0</v>
      </c>
      <c r="CV26" s="336">
        <f t="shared" si="27"/>
        <v>0</v>
      </c>
      <c r="CW26" s="337">
        <f t="shared" si="27"/>
        <v>0</v>
      </c>
      <c r="CX26" s="335">
        <f t="shared" si="28"/>
        <v>0</v>
      </c>
      <c r="CY26" s="336">
        <f t="shared" si="28"/>
        <v>0</v>
      </c>
      <c r="CZ26" s="336">
        <f t="shared" si="28"/>
        <v>0</v>
      </c>
      <c r="DA26" s="336">
        <f t="shared" si="28"/>
        <v>0</v>
      </c>
      <c r="DB26" s="336">
        <f t="shared" si="28"/>
        <v>0</v>
      </c>
      <c r="DC26" s="336">
        <f t="shared" si="28"/>
        <v>0</v>
      </c>
      <c r="DD26" s="336">
        <f t="shared" si="28"/>
        <v>0</v>
      </c>
      <c r="DE26" s="336">
        <f t="shared" si="28"/>
        <v>0</v>
      </c>
      <c r="DF26" s="336">
        <f t="shared" si="28"/>
        <v>0</v>
      </c>
      <c r="DG26" s="336">
        <f t="shared" si="28"/>
        <v>0</v>
      </c>
      <c r="DH26" s="336">
        <f t="shared" si="28"/>
        <v>0</v>
      </c>
      <c r="DI26" s="337">
        <f t="shared" si="28"/>
        <v>0</v>
      </c>
      <c r="DJ26" s="335">
        <f t="shared" si="29"/>
        <v>0</v>
      </c>
      <c r="DK26" s="336">
        <f t="shared" si="29"/>
        <v>0</v>
      </c>
      <c r="DL26" s="336">
        <f t="shared" si="29"/>
        <v>0</v>
      </c>
      <c r="DM26" s="336">
        <f t="shared" si="29"/>
        <v>0</v>
      </c>
      <c r="DN26" s="336">
        <f t="shared" si="29"/>
        <v>0</v>
      </c>
      <c r="DO26" s="336">
        <f t="shared" si="29"/>
        <v>0</v>
      </c>
      <c r="DP26" s="336">
        <f t="shared" si="29"/>
        <v>0</v>
      </c>
      <c r="DQ26" s="336">
        <f t="shared" si="29"/>
        <v>0</v>
      </c>
      <c r="DR26" s="336">
        <f t="shared" si="29"/>
        <v>0</v>
      </c>
      <c r="DS26" s="336">
        <f t="shared" si="29"/>
        <v>0</v>
      </c>
      <c r="DT26" s="336">
        <f t="shared" si="29"/>
        <v>0</v>
      </c>
      <c r="DU26" s="337">
        <f t="shared" si="29"/>
        <v>0</v>
      </c>
      <c r="DV26" s="335">
        <f t="shared" si="30"/>
        <v>0</v>
      </c>
      <c r="DW26" s="336">
        <f t="shared" si="30"/>
        <v>0</v>
      </c>
      <c r="DX26" s="336">
        <f t="shared" si="30"/>
        <v>0</v>
      </c>
      <c r="DY26" s="336">
        <f t="shared" si="30"/>
        <v>0</v>
      </c>
      <c r="DZ26" s="336">
        <f t="shared" si="30"/>
        <v>0</v>
      </c>
      <c r="EA26" s="336">
        <f t="shared" si="30"/>
        <v>0</v>
      </c>
      <c r="EB26" s="336">
        <f t="shared" si="30"/>
        <v>0</v>
      </c>
      <c r="EC26" s="336">
        <f t="shared" si="30"/>
        <v>0</v>
      </c>
      <c r="ED26" s="336">
        <f t="shared" si="30"/>
        <v>0</v>
      </c>
      <c r="EE26" s="336">
        <f t="shared" si="30"/>
        <v>0</v>
      </c>
      <c r="EF26" s="336">
        <f t="shared" si="30"/>
        <v>0</v>
      </c>
      <c r="EG26" s="337">
        <f t="shared" si="30"/>
        <v>0</v>
      </c>
      <c r="EH26" s="335">
        <f t="shared" si="31"/>
        <v>0</v>
      </c>
      <c r="EI26" s="336">
        <f t="shared" si="31"/>
        <v>0</v>
      </c>
      <c r="EJ26" s="336">
        <f t="shared" si="31"/>
        <v>0</v>
      </c>
      <c r="EK26" s="336">
        <f t="shared" si="31"/>
        <v>0</v>
      </c>
      <c r="EL26" s="336">
        <f t="shared" si="31"/>
        <v>0</v>
      </c>
      <c r="EM26" s="336">
        <f t="shared" si="31"/>
        <v>0</v>
      </c>
      <c r="EN26" s="336">
        <f t="shared" si="31"/>
        <v>0</v>
      </c>
      <c r="EO26" s="336">
        <f t="shared" si="31"/>
        <v>0</v>
      </c>
      <c r="EP26" s="336">
        <f t="shared" si="31"/>
        <v>0</v>
      </c>
      <c r="EQ26" s="336">
        <f t="shared" si="31"/>
        <v>0</v>
      </c>
      <c r="ER26" s="336">
        <f t="shared" si="31"/>
        <v>0</v>
      </c>
      <c r="ES26" s="337">
        <f t="shared" si="31"/>
        <v>0</v>
      </c>
      <c r="ET26" s="335">
        <f t="shared" si="32"/>
        <v>0</v>
      </c>
      <c r="EU26" s="336">
        <f t="shared" si="32"/>
        <v>0</v>
      </c>
      <c r="EV26" s="336">
        <f t="shared" si="32"/>
        <v>0</v>
      </c>
      <c r="EW26" s="336">
        <f t="shared" si="32"/>
        <v>0</v>
      </c>
      <c r="EX26" s="336">
        <f t="shared" si="32"/>
        <v>0</v>
      </c>
      <c r="EY26" s="336">
        <f t="shared" si="32"/>
        <v>0</v>
      </c>
      <c r="EZ26" s="336">
        <f t="shared" si="32"/>
        <v>0</v>
      </c>
      <c r="FA26" s="336">
        <f t="shared" si="32"/>
        <v>0</v>
      </c>
      <c r="FB26" s="336">
        <f t="shared" si="32"/>
        <v>0</v>
      </c>
      <c r="FC26" s="336">
        <f t="shared" si="32"/>
        <v>0</v>
      </c>
      <c r="FD26" s="336">
        <f t="shared" si="32"/>
        <v>0</v>
      </c>
      <c r="FE26" s="337">
        <f t="shared" si="32"/>
        <v>0</v>
      </c>
      <c r="FF26" s="335">
        <f t="shared" si="33"/>
        <v>0</v>
      </c>
      <c r="FG26" s="336">
        <f t="shared" si="33"/>
        <v>0</v>
      </c>
      <c r="FH26" s="336">
        <f t="shared" si="33"/>
        <v>0</v>
      </c>
      <c r="FI26" s="336">
        <f t="shared" si="33"/>
        <v>0</v>
      </c>
      <c r="FJ26" s="336">
        <f t="shared" si="33"/>
        <v>0</v>
      </c>
      <c r="FK26" s="336">
        <f t="shared" si="33"/>
        <v>0</v>
      </c>
      <c r="FL26" s="336">
        <f t="shared" si="33"/>
        <v>0</v>
      </c>
      <c r="FM26" s="336">
        <f t="shared" si="33"/>
        <v>0</v>
      </c>
      <c r="FN26" s="336">
        <f t="shared" si="33"/>
        <v>0</v>
      </c>
      <c r="FO26" s="336">
        <f t="shared" si="33"/>
        <v>0</v>
      </c>
      <c r="FP26" s="336">
        <f t="shared" si="33"/>
        <v>0</v>
      </c>
      <c r="FQ26" s="337">
        <f t="shared" si="33"/>
        <v>0</v>
      </c>
    </row>
    <row r="27" spans="1:173" ht="12.75" customHeight="1" x14ac:dyDescent="0.2">
      <c r="A27" s="74" t="str">
        <f t="shared" si="21"/>
        <v xml:space="preserve"> - </v>
      </c>
      <c r="B27" s="112"/>
      <c r="C27" s="171" t="s">
        <v>305</v>
      </c>
      <c r="D27" s="366" t="str">
        <f>IF(ISBLANK(EMISSIONS_5!D27), " ", EMISSIONS_5!D27)</f>
        <v xml:space="preserve"> </v>
      </c>
      <c r="E27" s="366" t="str">
        <f>IF(ISBLANK(EMISSIONS_5!E27), " ", EMISSIONS_5!E27)</f>
        <v xml:space="preserve"> </v>
      </c>
      <c r="F27" s="366" t="str">
        <f>IF(ISBLANK(EMISSIONS_5!F27), " ", EMISSIONS_5!F27)</f>
        <v xml:space="preserve"> </v>
      </c>
      <c r="G27" s="367"/>
      <c r="H27" s="368"/>
      <c r="I27" s="33" t="s">
        <v>299</v>
      </c>
      <c r="J27" s="367"/>
      <c r="K27" s="33">
        <f t="shared" si="22"/>
        <v>1</v>
      </c>
      <c r="L27" s="33">
        <f t="shared" si="23"/>
        <v>0</v>
      </c>
      <c r="M27" s="367">
        <v>0</v>
      </c>
      <c r="N27" s="373">
        <v>0</v>
      </c>
      <c r="O27" s="299"/>
      <c r="P27" s="300"/>
      <c r="Q27" s="73" t="str">
        <f t="shared" si="13"/>
        <v>Enter vessel info</v>
      </c>
      <c r="R27" s="79" t="str">
        <f t="shared" si="14"/>
        <v>Enter vessel info</v>
      </c>
      <c r="S27" s="79" t="str">
        <f t="shared" si="15"/>
        <v>Enter vessel info</v>
      </c>
      <c r="T27" s="79" t="str">
        <f t="shared" si="16"/>
        <v>Enter vessel info</v>
      </c>
      <c r="U27" s="79" t="str">
        <f t="shared" si="17"/>
        <v>Enter vessel info</v>
      </c>
      <c r="V27" s="79" t="str">
        <f t="shared" si="18"/>
        <v>Enter vessel info</v>
      </c>
      <c r="W27" s="79" t="str">
        <f t="shared" si="19"/>
        <v>Enter vessel info</v>
      </c>
      <c r="X27" s="79" t="str">
        <f t="shared" si="20"/>
        <v>Enter vessel info</v>
      </c>
      <c r="Y27" s="78" t="s">
        <v>115</v>
      </c>
      <c r="Z27" s="79" t="s">
        <v>115</v>
      </c>
      <c r="AA27" s="82" t="s">
        <v>115</v>
      </c>
      <c r="AB27" s="76" t="str">
        <f>IF(OR($D27=" ",$E27=" ",$F27=" "),"Enter vessel info",IF(T($H27)&lt;&gt;"","Enter Activity",IF(OR($M27=0,$N27=0),"Enter Run Time",IF((VLOOKUP($F27,'VESSEL FACTORS'!$A$3:$O$5,AB$5,FALSE))="N/A","--",IF($G27=" ",IF(ISERROR(SEARCH("Aux",$E27,1)),($H27*VLOOKUP($F27,'VESSEL FACTORS'!$A$2:$O$5,AB$5,FALSE)*0.0000011023*$M27*$N27*0.82),($H27*VLOOKUP($F27,'VESSEL FACTORS'!$A$2:$O$5,AB$5,FALSE)*0.0000011023*$M27*$N27*1)),IF($G27&lt;21,($H27*VLOOKUP($F27,'VESSEL FACTORS'!$A$2:$O$5,AB$5,FALSE)*0.0000011023*$M27*$N27*VLOOKUP($G27,'VESSEL FACTORS'!$A$16:$L$36,AB$5,FALSE)),($H27*VLOOKUP($F27,'VESSEL FACTORS'!$A$3:$O$5,AB$5,FALSE)*0.0000011023*$M27*$N27*($G27/100))))))))</f>
        <v>Enter vessel info</v>
      </c>
      <c r="AC27" s="76" t="str">
        <f>IF(OR($D27=" ",$E27=" ",$F27=" "),"Enter vessel info",IF(T($H27)&lt;&gt;"","Enter Activity",IF(OR($M27=0,$N27=0),"Enter Run Time",IF((VLOOKUP($F27,'VESSEL FACTORS'!$A$3:$O$5,AC$5,FALSE))="N/A","--",IF($G27=" ",IF(ISERROR(SEARCH("Aux",$E27,1)),($H27*VLOOKUP($F27,'VESSEL FACTORS'!$A$2:$O$5,AC$5,FALSE)*0.0000011023*$M27*$N27*0.82),($H27*VLOOKUP($F27,'VESSEL FACTORS'!$A$2:$O$5,AC$5,FALSE)*0.0000011023*$M27*$N27*1)),IF($G27&lt;21,($H27*VLOOKUP($F27,'VESSEL FACTORS'!$A$2:$O$5,AC$5,FALSE)*0.0000011023*$M27*$N27*VLOOKUP($G27,'VESSEL FACTORS'!$A$16:$L$36,AC$5,FALSE)),($H27*VLOOKUP($F27,'VESSEL FACTORS'!$A$3:$O$5,AC$5,FALSE)*0.0000011023*$M27*$N27*($G27/100))))))))</f>
        <v>Enter vessel info</v>
      </c>
      <c r="AD27" s="76" t="str">
        <f>IF(OR($D27=" ",$E27=" ",$F27=" "),"Enter vessel info",IF(T($H27)&lt;&gt;"","Enter Activity",IF(OR($M27=0,$N27=0),"Enter Run Time",IF((VLOOKUP($F27,'VESSEL FACTORS'!$A$3:$O$5,AD$5,FALSE))="N/A","--",IF($G27=" ",IF(ISERROR(SEARCH("Aux",$E27,1)),($H27*VLOOKUP($F27,'VESSEL FACTORS'!$A$2:$O$5,AD$5,FALSE)*0.0000011023*$M27*$N27*0.82),($H27*VLOOKUP($F27,'VESSEL FACTORS'!$A$2:$O$5,AD$5,FALSE)*0.0000011023*$M27*$N27*1)),IF($G27&lt;21,($H27*VLOOKUP($F27,'VESSEL FACTORS'!$A$2:$O$5,AD$5,FALSE)*0.0000011023*$M27*$N27*VLOOKUP($G27,'VESSEL FACTORS'!$A$16:$L$36,AD$5,FALSE)),($H27*VLOOKUP($F27,'VESSEL FACTORS'!$A$3:$O$5,AD$5,FALSE)*0.0000011023*$M27*$N27*($G27/100))))))))</f>
        <v>Enter vessel info</v>
      </c>
      <c r="AE27" s="76" t="str">
        <f>IF(OR($D27=" ",$E27=" ",$F27=" "),"Enter vessel info",IF(T($H27)&lt;&gt;"","Enter Activity",IF(OR($M27=0,$N27=0),"Enter Run Time",IF((VLOOKUP($F27,'VESSEL FACTORS'!$A$3:$O$5,AE$5,FALSE))="N/A","--",IF($G27=" ",IF(ISERROR(SEARCH("Aux",$E27,1)),($H27*VLOOKUP($F27,'VESSEL FACTORS'!$A$2:$O$5,AE$5,FALSE)*0.0000011023*$M27*$N27*0.82),($H27*VLOOKUP($F27,'VESSEL FACTORS'!$A$2:$O$5,AE$5,FALSE)*0.0000011023*$M27*$N27*1)),IF($G27&lt;21,($H27*VLOOKUP($F27,'VESSEL FACTORS'!$A$2:$O$5,AE$5,FALSE)*0.0000011023*$M27*$N27*VLOOKUP($G27,'VESSEL FACTORS'!$A$16:$L$36,AE$5,FALSE)),($H27*VLOOKUP($F27,'VESSEL FACTORS'!$A$3:$O$5,AE$5,FALSE)*0.0000011023*$M27*$N27*($G27/100))))))))</f>
        <v>Enter vessel info</v>
      </c>
      <c r="AF27" s="76" t="str">
        <f>IF(OR($D27=" ",$E27=" ",$F27=" "),"Enter vessel info",IF(T($H27)&lt;&gt;"","Enter Activity",IF(OR($M27=0,$N27=0),"Enter Run Time",IF((VLOOKUP($F27,'VESSEL FACTORS'!$A$3:$O$5,AF$5,FALSE))="N/A","--",IF($G27=" ",IF(ISERROR(SEARCH("Aux",$E27,1)),($H27*VLOOKUP($F27,'VESSEL FACTORS'!$A$2:$O$5,AF$5,FALSE)*0.0000011023*$M27*$N27*0.82),($H27*VLOOKUP($F27,'VESSEL FACTORS'!$A$2:$O$5,AF$5,FALSE)*0.0000011023*$M27*$N27*1)),IF($G27&lt;21,($H27*VLOOKUP($F27,'VESSEL FACTORS'!$A$2:$O$5,AF$5,FALSE)*0.0000011023*$M27*$N27*VLOOKUP($G27,'VESSEL FACTORS'!$A$16:$L$36,AF$5,FALSE)),($H27*VLOOKUP($F27,'VESSEL FACTORS'!$A$3:$O$5,AF$5,FALSE)*0.0000011023*$M27*$N27*($G27/100))))))))</f>
        <v>Enter vessel info</v>
      </c>
      <c r="AG27" s="76" t="str">
        <f>IF(OR($D27=" ",$E27=" ",$F27=" "),"Enter vessel info",IF(T($H27)&lt;&gt;"","Enter Activity",IF(OR($M27=0,$N27=0),"Enter Run Time",IF((VLOOKUP($F27,'VESSEL FACTORS'!$A$3:$O$5,AG$5,FALSE))="N/A","--",IF($G27=" ",IF(ISERROR(SEARCH("Aux",$E27,1)),($H27*VLOOKUP($F27,'VESSEL FACTORS'!$A$2:$O$5,AG$5,FALSE)*0.0000011023*$M27*$N27*0.82),($H27*VLOOKUP($F27,'VESSEL FACTORS'!$A$2:$O$5,AG$5,FALSE)*0.0000011023*$M27*$N27*1)),IF($G27&lt;21,($H27*VLOOKUP($F27,'VESSEL FACTORS'!$A$2:$O$5,AG$5,FALSE)*0.0000011023*$M27*$N27*VLOOKUP($G27,'VESSEL FACTORS'!$A$16:$L$36,AG$5,FALSE)),($H27*VLOOKUP($F27,'VESSEL FACTORS'!$A$3:$O$5,AG$5,FALSE)*0.0000011023*$M27*$N27*($G27/100))))))))</f>
        <v>Enter vessel info</v>
      </c>
      <c r="AH27" s="76" t="str">
        <f>IF(OR($D27=" ",$E27=" ",$F27=" "),"Enter vessel info",IF(T($H27)&lt;&gt;"","Enter Activity",IF(OR($M27=0,$N27=0),"Enter Run Time",IF((VLOOKUP($F27,'VESSEL FACTORS'!$A$3:$O$5,AH$5,FALSE))="N/A","--",IF($G27=" ",IF(ISERROR(SEARCH("Aux",$E27,1)),($H27*VLOOKUP($F27,'VESSEL FACTORS'!$A$2:$O$5,AH$5,FALSE)*0.0000011023*$M27*$N27*0.82),($H27*VLOOKUP($F27,'VESSEL FACTORS'!$A$2:$O$5,AH$5,FALSE)*0.0000011023*$M27*$N27*1)),IF($G27&lt;21,($H27*VLOOKUP($F27,'VESSEL FACTORS'!$A$2:$O$5,AH$5,FALSE)*0.0000011023*$M27*$N27*VLOOKUP($G27,'VESSEL FACTORS'!$A$16:$L$36,AH$5,FALSE)),($H27*VLOOKUP($F27,'VESSEL FACTORS'!$A$3:$O$5,AH$5,FALSE)*0.0000011023*$M27*$N27*($G27/100))))))))</f>
        <v>Enter vessel info</v>
      </c>
      <c r="AI27" s="76" t="str">
        <f>IF(OR($D27=" ",$E27=" ",$F27=" "),"Enter vessel info",IF(T($H27)&lt;&gt;"","Enter Activity",IF(OR($M27=0,$N27=0),"Enter Run Time",IF((VLOOKUP($F27,'VESSEL FACTORS'!$A$3:$O$5,AI$5,FALSE))="N/A","--",IF($G27=" ",IF(ISERROR(SEARCH("Aux",$E27,1)),($H27*VLOOKUP($F27,'VESSEL FACTORS'!$A$2:$O$5,AI$5,FALSE)*0.0000011023*$M27*$N27*0.82),($H27*VLOOKUP($F27,'VESSEL FACTORS'!$A$2:$O$5,AI$5,FALSE)*0.0000011023*$M27*$N27*1)),IF($G27&lt;21,($H27*VLOOKUP($F27,'VESSEL FACTORS'!$A$2:$O$5,AI$5,FALSE)*0.0000011023*$M27*$N27*VLOOKUP($G27,'VESSEL FACTORS'!$A$16:$L$36,AI$5,FALSE)),($H27*VLOOKUP($F27,'VESSEL FACTORS'!$A$3:$O$5,AI$5,FALSE)*0.0000011023*$M27*$N27*($G27/100))))))))</f>
        <v>Enter vessel info</v>
      </c>
      <c r="AJ27" s="76" t="str">
        <f>IF(OR($D27=" ",$E27=" ",$F27=" "),"Enter vessel info",IF(T($H27)&lt;&gt;"","Enter Activity",IF(OR($M27=0,$N27=0),"Enter Run Time",IF((VLOOKUP($F27,'VESSEL FACTORS'!$A$3:$O$5,AJ$5,FALSE))="N/A","--",IF($G27=" ",IF(ISERROR(SEARCH("Aux",$E27,1)),($H27*VLOOKUP($F27,'VESSEL FACTORS'!$A$2:$O$5,AJ$5,FALSE)*0.0000011023*$M27*$N27*0.82),($H27*VLOOKUP($F27,'VESSEL FACTORS'!$A$2:$O$5,AJ$5,FALSE)*0.0000011023*$M27*$N27*1)),IF($G27&lt;21,($H27*VLOOKUP($F27,'VESSEL FACTORS'!$A$2:$O$5,AJ$5,FALSE)*0.0000011023*$M27*$N27*VLOOKUP($G27,'VESSEL FACTORS'!$A$16:$L$36,AJ$5,FALSE)),($H27*VLOOKUP($F27,'VESSEL FACTORS'!$A$3:$O$5,AJ$5,FALSE)*0.0000011023*$M27*$N27*($G27/100))))))))</f>
        <v>Enter vessel info</v>
      </c>
      <c r="AK27" s="76" t="str">
        <f>IF(OR($D27=" ",$E27=" ",$F27=" "),"Enter vessel info",IF(T($H27)&lt;&gt;"","Enter Activity",IF(OR($M27=0,$N27=0),"Enter Run Time",IF((VLOOKUP($F27,'VESSEL FACTORS'!$A$3:$O$5,AK$5,FALSE))="N/A","--",IF($G27=" ",IF(ISERROR(SEARCH("Aux",$E27,1)),($H27*VLOOKUP($F27,'VESSEL FACTORS'!$A$2:$O$5,AK$5,FALSE)*0.0000011023*$M27*$N27*0.82),($H27*VLOOKUP($F27,'VESSEL FACTORS'!$A$2:$O$5,AK$5,FALSE)*0.0000011023*$M27*$N27*1)),IF($G27&lt;21,($H27*VLOOKUP($F27,'VESSEL FACTORS'!$A$2:$O$5,AK$5,FALSE)*0.0000011023*$M27*$N27*VLOOKUP($G27,'VESSEL FACTORS'!$A$16:$L$36,AK$5,FALSE)),($H27*VLOOKUP($F27,'VESSEL FACTORS'!$A$3:$O$5,AK$5,FALSE)*0.0000011023*$M27*$N27*($G27/100))))))))</f>
        <v>Enter vessel info</v>
      </c>
      <c r="AL27" s="67" t="str">
        <f>IF(OR($D27=" ",$E27=" ",$F27=" "),"Enter vessel info",IF(T($H27)&lt;&gt;"","Enter Activity",IF(OR($M27=0,$N27=0),"Enter Run Time",IF((VLOOKUP($F27,'VESSEL FACTORS'!$A$3:$O$5,AL$5,FALSE))="N/A","--",IF($G27=" ",IF(ISERROR(SEARCH("Aux",$E27,1)),($H27*VLOOKUP($F27,'VESSEL FACTORS'!$A$2:$O$5,AL$5,FALSE)*0.0000011023*$M27*$N27*0.82),($H27*VLOOKUP($F27,'VESSEL FACTORS'!$A$2:$O$5,AL$5,FALSE)*0.0000011023*$M27*$N27*1)),IF($G27&lt;21,($H27*VLOOKUP($F27,'VESSEL FACTORS'!$A$2:$O$5,AL$5,FALSE)*0.0000011023*$M27*$N27*VLOOKUP($G27,'VESSEL FACTORS'!$A$16:$L$36,AL$5,FALSE)),($H27*VLOOKUP($F27,'VESSEL FACTORS'!$A$3:$O$5,AL$5,FALSE)*0.0000011023*$M27*$N27*($G27/100))))))))</f>
        <v>Enter vessel info</v>
      </c>
      <c r="AM27" s="315"/>
      <c r="AO27" s="74">
        <f>MONTH(EMISSIONS_1!P27)-MONTH(EMISSIONS_1!O27)+1</f>
        <v>1</v>
      </c>
      <c r="AP27" s="335">
        <f t="shared" si="12"/>
        <v>0</v>
      </c>
      <c r="AQ27" s="336">
        <f t="shared" si="34"/>
        <v>0</v>
      </c>
      <c r="AR27" s="336">
        <f t="shared" si="34"/>
        <v>0</v>
      </c>
      <c r="AS27" s="336">
        <f t="shared" si="34"/>
        <v>0</v>
      </c>
      <c r="AT27" s="336">
        <f t="shared" si="34"/>
        <v>0</v>
      </c>
      <c r="AU27" s="336">
        <f t="shared" si="34"/>
        <v>0</v>
      </c>
      <c r="AV27" s="336">
        <f t="shared" si="34"/>
        <v>0</v>
      </c>
      <c r="AW27" s="336">
        <f t="shared" si="34"/>
        <v>0</v>
      </c>
      <c r="AX27" s="336">
        <f t="shared" si="34"/>
        <v>0</v>
      </c>
      <c r="AY27" s="336">
        <f t="shared" si="34"/>
        <v>0</v>
      </c>
      <c r="AZ27" s="336">
        <f t="shared" si="34"/>
        <v>0</v>
      </c>
      <c r="BA27" s="337">
        <f t="shared" si="34"/>
        <v>0</v>
      </c>
      <c r="BB27" s="335">
        <f t="shared" si="24"/>
        <v>0</v>
      </c>
      <c r="BC27" s="336">
        <f t="shared" si="24"/>
        <v>0</v>
      </c>
      <c r="BD27" s="336">
        <f t="shared" si="24"/>
        <v>0</v>
      </c>
      <c r="BE27" s="336">
        <f t="shared" si="24"/>
        <v>0</v>
      </c>
      <c r="BF27" s="336">
        <f t="shared" si="24"/>
        <v>0</v>
      </c>
      <c r="BG27" s="336">
        <f t="shared" si="24"/>
        <v>0</v>
      </c>
      <c r="BH27" s="336">
        <f t="shared" si="24"/>
        <v>0</v>
      </c>
      <c r="BI27" s="336">
        <f t="shared" si="24"/>
        <v>0</v>
      </c>
      <c r="BJ27" s="336">
        <f t="shared" si="24"/>
        <v>0</v>
      </c>
      <c r="BK27" s="336">
        <f t="shared" si="24"/>
        <v>0</v>
      </c>
      <c r="BL27" s="336">
        <f t="shared" si="24"/>
        <v>0</v>
      </c>
      <c r="BM27" s="337">
        <f t="shared" si="24"/>
        <v>0</v>
      </c>
      <c r="BN27" s="335">
        <f t="shared" si="25"/>
        <v>0</v>
      </c>
      <c r="BO27" s="336">
        <f t="shared" si="25"/>
        <v>0</v>
      </c>
      <c r="BP27" s="336">
        <f t="shared" si="25"/>
        <v>0</v>
      </c>
      <c r="BQ27" s="336">
        <f t="shared" si="25"/>
        <v>0</v>
      </c>
      <c r="BR27" s="336">
        <f t="shared" si="25"/>
        <v>0</v>
      </c>
      <c r="BS27" s="336">
        <f t="shared" si="25"/>
        <v>0</v>
      </c>
      <c r="BT27" s="336">
        <f t="shared" si="25"/>
        <v>0</v>
      </c>
      <c r="BU27" s="336">
        <f t="shared" si="25"/>
        <v>0</v>
      </c>
      <c r="BV27" s="336">
        <f t="shared" si="25"/>
        <v>0</v>
      </c>
      <c r="BW27" s="336">
        <f t="shared" si="25"/>
        <v>0</v>
      </c>
      <c r="BX27" s="336">
        <f t="shared" si="25"/>
        <v>0</v>
      </c>
      <c r="BY27" s="337">
        <f t="shared" si="25"/>
        <v>0</v>
      </c>
      <c r="BZ27" s="335">
        <f t="shared" si="26"/>
        <v>0</v>
      </c>
      <c r="CA27" s="336">
        <f t="shared" si="26"/>
        <v>0</v>
      </c>
      <c r="CB27" s="336">
        <f t="shared" si="26"/>
        <v>0</v>
      </c>
      <c r="CC27" s="336">
        <f t="shared" si="26"/>
        <v>0</v>
      </c>
      <c r="CD27" s="336">
        <f t="shared" si="26"/>
        <v>0</v>
      </c>
      <c r="CE27" s="336">
        <f t="shared" si="26"/>
        <v>0</v>
      </c>
      <c r="CF27" s="336">
        <f t="shared" si="26"/>
        <v>0</v>
      </c>
      <c r="CG27" s="336">
        <f t="shared" si="26"/>
        <v>0</v>
      </c>
      <c r="CH27" s="336">
        <f t="shared" si="26"/>
        <v>0</v>
      </c>
      <c r="CI27" s="336">
        <f t="shared" si="26"/>
        <v>0</v>
      </c>
      <c r="CJ27" s="336">
        <f t="shared" si="26"/>
        <v>0</v>
      </c>
      <c r="CK27" s="337">
        <f t="shared" si="26"/>
        <v>0</v>
      </c>
      <c r="CL27" s="335">
        <f t="shared" si="27"/>
        <v>0</v>
      </c>
      <c r="CM27" s="336">
        <f t="shared" si="27"/>
        <v>0</v>
      </c>
      <c r="CN27" s="336">
        <f t="shared" si="27"/>
        <v>0</v>
      </c>
      <c r="CO27" s="336">
        <f t="shared" si="27"/>
        <v>0</v>
      </c>
      <c r="CP27" s="336">
        <f t="shared" si="27"/>
        <v>0</v>
      </c>
      <c r="CQ27" s="336">
        <f t="shared" si="27"/>
        <v>0</v>
      </c>
      <c r="CR27" s="336">
        <f t="shared" si="27"/>
        <v>0</v>
      </c>
      <c r="CS27" s="336">
        <f t="shared" si="27"/>
        <v>0</v>
      </c>
      <c r="CT27" s="336">
        <f t="shared" si="27"/>
        <v>0</v>
      </c>
      <c r="CU27" s="336">
        <f t="shared" si="27"/>
        <v>0</v>
      </c>
      <c r="CV27" s="336">
        <f t="shared" si="27"/>
        <v>0</v>
      </c>
      <c r="CW27" s="337">
        <f t="shared" si="27"/>
        <v>0</v>
      </c>
      <c r="CX27" s="335">
        <f t="shared" si="28"/>
        <v>0</v>
      </c>
      <c r="CY27" s="336">
        <f t="shared" si="28"/>
        <v>0</v>
      </c>
      <c r="CZ27" s="336">
        <f t="shared" si="28"/>
        <v>0</v>
      </c>
      <c r="DA27" s="336">
        <f t="shared" si="28"/>
        <v>0</v>
      </c>
      <c r="DB27" s="336">
        <f t="shared" si="28"/>
        <v>0</v>
      </c>
      <c r="DC27" s="336">
        <f t="shared" si="28"/>
        <v>0</v>
      </c>
      <c r="DD27" s="336">
        <f t="shared" si="28"/>
        <v>0</v>
      </c>
      <c r="DE27" s="336">
        <f t="shared" si="28"/>
        <v>0</v>
      </c>
      <c r="DF27" s="336">
        <f t="shared" si="28"/>
        <v>0</v>
      </c>
      <c r="DG27" s="336">
        <f t="shared" si="28"/>
        <v>0</v>
      </c>
      <c r="DH27" s="336">
        <f t="shared" si="28"/>
        <v>0</v>
      </c>
      <c r="DI27" s="337">
        <f t="shared" si="28"/>
        <v>0</v>
      </c>
      <c r="DJ27" s="335">
        <f t="shared" si="29"/>
        <v>0</v>
      </c>
      <c r="DK27" s="336">
        <f t="shared" si="29"/>
        <v>0</v>
      </c>
      <c r="DL27" s="336">
        <f t="shared" si="29"/>
        <v>0</v>
      </c>
      <c r="DM27" s="336">
        <f t="shared" si="29"/>
        <v>0</v>
      </c>
      <c r="DN27" s="336">
        <f t="shared" si="29"/>
        <v>0</v>
      </c>
      <c r="DO27" s="336">
        <f t="shared" si="29"/>
        <v>0</v>
      </c>
      <c r="DP27" s="336">
        <f t="shared" si="29"/>
        <v>0</v>
      </c>
      <c r="DQ27" s="336">
        <f t="shared" si="29"/>
        <v>0</v>
      </c>
      <c r="DR27" s="336">
        <f t="shared" si="29"/>
        <v>0</v>
      </c>
      <c r="DS27" s="336">
        <f t="shared" si="29"/>
        <v>0</v>
      </c>
      <c r="DT27" s="336">
        <f t="shared" si="29"/>
        <v>0</v>
      </c>
      <c r="DU27" s="337">
        <f t="shared" si="29"/>
        <v>0</v>
      </c>
      <c r="DV27" s="335">
        <f t="shared" si="30"/>
        <v>0</v>
      </c>
      <c r="DW27" s="336">
        <f t="shared" si="30"/>
        <v>0</v>
      </c>
      <c r="DX27" s="336">
        <f t="shared" si="30"/>
        <v>0</v>
      </c>
      <c r="DY27" s="336">
        <f t="shared" si="30"/>
        <v>0</v>
      </c>
      <c r="DZ27" s="336">
        <f t="shared" si="30"/>
        <v>0</v>
      </c>
      <c r="EA27" s="336">
        <f t="shared" si="30"/>
        <v>0</v>
      </c>
      <c r="EB27" s="336">
        <f t="shared" si="30"/>
        <v>0</v>
      </c>
      <c r="EC27" s="336">
        <f t="shared" si="30"/>
        <v>0</v>
      </c>
      <c r="ED27" s="336">
        <f t="shared" si="30"/>
        <v>0</v>
      </c>
      <c r="EE27" s="336">
        <f t="shared" si="30"/>
        <v>0</v>
      </c>
      <c r="EF27" s="336">
        <f t="shared" si="30"/>
        <v>0</v>
      </c>
      <c r="EG27" s="337">
        <f t="shared" si="30"/>
        <v>0</v>
      </c>
      <c r="EH27" s="335">
        <f t="shared" si="31"/>
        <v>0</v>
      </c>
      <c r="EI27" s="336">
        <f t="shared" si="31"/>
        <v>0</v>
      </c>
      <c r="EJ27" s="336">
        <f t="shared" si="31"/>
        <v>0</v>
      </c>
      <c r="EK27" s="336">
        <f t="shared" si="31"/>
        <v>0</v>
      </c>
      <c r="EL27" s="336">
        <f t="shared" si="31"/>
        <v>0</v>
      </c>
      <c r="EM27" s="336">
        <f t="shared" si="31"/>
        <v>0</v>
      </c>
      <c r="EN27" s="336">
        <f t="shared" si="31"/>
        <v>0</v>
      </c>
      <c r="EO27" s="336">
        <f t="shared" si="31"/>
        <v>0</v>
      </c>
      <c r="EP27" s="336">
        <f t="shared" si="31"/>
        <v>0</v>
      </c>
      <c r="EQ27" s="336">
        <f t="shared" si="31"/>
        <v>0</v>
      </c>
      <c r="ER27" s="336">
        <f t="shared" si="31"/>
        <v>0</v>
      </c>
      <c r="ES27" s="337">
        <f t="shared" si="31"/>
        <v>0</v>
      </c>
      <c r="ET27" s="335">
        <f t="shared" si="32"/>
        <v>0</v>
      </c>
      <c r="EU27" s="336">
        <f t="shared" si="32"/>
        <v>0</v>
      </c>
      <c r="EV27" s="336">
        <f t="shared" si="32"/>
        <v>0</v>
      </c>
      <c r="EW27" s="336">
        <f t="shared" si="32"/>
        <v>0</v>
      </c>
      <c r="EX27" s="336">
        <f t="shared" si="32"/>
        <v>0</v>
      </c>
      <c r="EY27" s="336">
        <f t="shared" si="32"/>
        <v>0</v>
      </c>
      <c r="EZ27" s="336">
        <f t="shared" si="32"/>
        <v>0</v>
      </c>
      <c r="FA27" s="336">
        <f t="shared" si="32"/>
        <v>0</v>
      </c>
      <c r="FB27" s="336">
        <f t="shared" si="32"/>
        <v>0</v>
      </c>
      <c r="FC27" s="336">
        <f t="shared" si="32"/>
        <v>0</v>
      </c>
      <c r="FD27" s="336">
        <f t="shared" si="32"/>
        <v>0</v>
      </c>
      <c r="FE27" s="337">
        <f t="shared" si="32"/>
        <v>0</v>
      </c>
      <c r="FF27" s="335">
        <f t="shared" si="33"/>
        <v>0</v>
      </c>
      <c r="FG27" s="336">
        <f t="shared" si="33"/>
        <v>0</v>
      </c>
      <c r="FH27" s="336">
        <f t="shared" si="33"/>
        <v>0</v>
      </c>
      <c r="FI27" s="336">
        <f t="shared" si="33"/>
        <v>0</v>
      </c>
      <c r="FJ27" s="336">
        <f t="shared" si="33"/>
        <v>0</v>
      </c>
      <c r="FK27" s="336">
        <f t="shared" si="33"/>
        <v>0</v>
      </c>
      <c r="FL27" s="336">
        <f t="shared" si="33"/>
        <v>0</v>
      </c>
      <c r="FM27" s="336">
        <f t="shared" si="33"/>
        <v>0</v>
      </c>
      <c r="FN27" s="336">
        <f t="shared" si="33"/>
        <v>0</v>
      </c>
      <c r="FO27" s="336">
        <f t="shared" si="33"/>
        <v>0</v>
      </c>
      <c r="FP27" s="336">
        <f t="shared" si="33"/>
        <v>0</v>
      </c>
      <c r="FQ27" s="337">
        <f t="shared" si="33"/>
        <v>0</v>
      </c>
    </row>
    <row r="28" spans="1:173" ht="12.75" customHeight="1" x14ac:dyDescent="0.2">
      <c r="A28" s="74" t="str">
        <f t="shared" si="21"/>
        <v xml:space="preserve"> - </v>
      </c>
      <c r="B28" s="112"/>
      <c r="C28" s="171" t="s">
        <v>305</v>
      </c>
      <c r="D28" s="366" t="str">
        <f>IF(ISBLANK(EMISSIONS_5!D28), " ", EMISSIONS_5!D28)</f>
        <v xml:space="preserve"> </v>
      </c>
      <c r="E28" s="366" t="str">
        <f>IF(ISBLANK(EMISSIONS_5!E28), " ", EMISSIONS_5!E28)</f>
        <v xml:space="preserve"> </v>
      </c>
      <c r="F28" s="366" t="str">
        <f>IF(ISBLANK(EMISSIONS_5!F28), " ", EMISSIONS_5!F28)</f>
        <v xml:space="preserve"> </v>
      </c>
      <c r="G28" s="367"/>
      <c r="H28" s="368"/>
      <c r="I28" s="33" t="s">
        <v>299</v>
      </c>
      <c r="J28" s="367"/>
      <c r="K28" s="33">
        <f t="shared" si="22"/>
        <v>1</v>
      </c>
      <c r="L28" s="33">
        <f t="shared" si="23"/>
        <v>0</v>
      </c>
      <c r="M28" s="367">
        <v>0</v>
      </c>
      <c r="N28" s="373">
        <v>0</v>
      </c>
      <c r="O28" s="299"/>
      <c r="P28" s="300"/>
      <c r="Q28" s="73" t="str">
        <f t="shared" si="13"/>
        <v>Enter vessel info</v>
      </c>
      <c r="R28" s="79" t="str">
        <f t="shared" si="14"/>
        <v>Enter vessel info</v>
      </c>
      <c r="S28" s="79" t="str">
        <f t="shared" si="15"/>
        <v>Enter vessel info</v>
      </c>
      <c r="T28" s="79" t="str">
        <f t="shared" si="16"/>
        <v>Enter vessel info</v>
      </c>
      <c r="U28" s="79" t="str">
        <f t="shared" si="17"/>
        <v>Enter vessel info</v>
      </c>
      <c r="V28" s="79" t="str">
        <f t="shared" si="18"/>
        <v>Enter vessel info</v>
      </c>
      <c r="W28" s="79" t="str">
        <f t="shared" si="19"/>
        <v>Enter vessel info</v>
      </c>
      <c r="X28" s="79" t="str">
        <f t="shared" si="20"/>
        <v>Enter vessel info</v>
      </c>
      <c r="Y28" s="78" t="s">
        <v>115</v>
      </c>
      <c r="Z28" s="79" t="s">
        <v>115</v>
      </c>
      <c r="AA28" s="82" t="s">
        <v>115</v>
      </c>
      <c r="AB28" s="76" t="str">
        <f>IF(OR($D28=" ",$E28=" ",$F28=" "),"Enter vessel info",IF(T($H28)&lt;&gt;"","Enter Activity",IF(OR($M28=0,$N28=0),"Enter Run Time",IF((VLOOKUP($F28,'VESSEL FACTORS'!$A$3:$O$5,AB$5,FALSE))="N/A","--",IF($G28=" ",IF(ISERROR(SEARCH("Aux",$E28,1)),($H28*VLOOKUP($F28,'VESSEL FACTORS'!$A$2:$O$5,AB$5,FALSE)*0.0000011023*$M28*$N28*0.82),($H28*VLOOKUP($F28,'VESSEL FACTORS'!$A$2:$O$5,AB$5,FALSE)*0.0000011023*$M28*$N28*1)),IF($G28&lt;21,($H28*VLOOKUP($F28,'VESSEL FACTORS'!$A$2:$O$5,AB$5,FALSE)*0.0000011023*$M28*$N28*VLOOKUP($G28,'VESSEL FACTORS'!$A$16:$L$36,AB$5,FALSE)),($H28*VLOOKUP($F28,'VESSEL FACTORS'!$A$3:$O$5,AB$5,FALSE)*0.0000011023*$M28*$N28*($G28/100))))))))</f>
        <v>Enter vessel info</v>
      </c>
      <c r="AC28" s="76" t="str">
        <f>IF(OR($D28=" ",$E28=" ",$F28=" "),"Enter vessel info",IF(T($H28)&lt;&gt;"","Enter Activity",IF(OR($M28=0,$N28=0),"Enter Run Time",IF((VLOOKUP($F28,'VESSEL FACTORS'!$A$3:$O$5,AC$5,FALSE))="N/A","--",IF($G28=" ",IF(ISERROR(SEARCH("Aux",$E28,1)),($H28*VLOOKUP($F28,'VESSEL FACTORS'!$A$2:$O$5,AC$5,FALSE)*0.0000011023*$M28*$N28*0.82),($H28*VLOOKUP($F28,'VESSEL FACTORS'!$A$2:$O$5,AC$5,FALSE)*0.0000011023*$M28*$N28*1)),IF($G28&lt;21,($H28*VLOOKUP($F28,'VESSEL FACTORS'!$A$2:$O$5,AC$5,FALSE)*0.0000011023*$M28*$N28*VLOOKUP($G28,'VESSEL FACTORS'!$A$16:$L$36,AC$5,FALSE)),($H28*VLOOKUP($F28,'VESSEL FACTORS'!$A$3:$O$5,AC$5,FALSE)*0.0000011023*$M28*$N28*($G28/100))))))))</f>
        <v>Enter vessel info</v>
      </c>
      <c r="AD28" s="76" t="str">
        <f>IF(OR($D28=" ",$E28=" ",$F28=" "),"Enter vessel info",IF(T($H28)&lt;&gt;"","Enter Activity",IF(OR($M28=0,$N28=0),"Enter Run Time",IF((VLOOKUP($F28,'VESSEL FACTORS'!$A$3:$O$5,AD$5,FALSE))="N/A","--",IF($G28=" ",IF(ISERROR(SEARCH("Aux",$E28,1)),($H28*VLOOKUP($F28,'VESSEL FACTORS'!$A$2:$O$5,AD$5,FALSE)*0.0000011023*$M28*$N28*0.82),($H28*VLOOKUP($F28,'VESSEL FACTORS'!$A$2:$O$5,AD$5,FALSE)*0.0000011023*$M28*$N28*1)),IF($G28&lt;21,($H28*VLOOKUP($F28,'VESSEL FACTORS'!$A$2:$O$5,AD$5,FALSE)*0.0000011023*$M28*$N28*VLOOKUP($G28,'VESSEL FACTORS'!$A$16:$L$36,AD$5,FALSE)),($H28*VLOOKUP($F28,'VESSEL FACTORS'!$A$3:$O$5,AD$5,FALSE)*0.0000011023*$M28*$N28*($G28/100))))))))</f>
        <v>Enter vessel info</v>
      </c>
      <c r="AE28" s="76" t="str">
        <f>IF(OR($D28=" ",$E28=" ",$F28=" "),"Enter vessel info",IF(T($H28)&lt;&gt;"","Enter Activity",IF(OR($M28=0,$N28=0),"Enter Run Time",IF((VLOOKUP($F28,'VESSEL FACTORS'!$A$3:$O$5,AE$5,FALSE))="N/A","--",IF($G28=" ",IF(ISERROR(SEARCH("Aux",$E28,1)),($H28*VLOOKUP($F28,'VESSEL FACTORS'!$A$2:$O$5,AE$5,FALSE)*0.0000011023*$M28*$N28*0.82),($H28*VLOOKUP($F28,'VESSEL FACTORS'!$A$2:$O$5,AE$5,FALSE)*0.0000011023*$M28*$N28*1)),IF($G28&lt;21,($H28*VLOOKUP($F28,'VESSEL FACTORS'!$A$2:$O$5,AE$5,FALSE)*0.0000011023*$M28*$N28*VLOOKUP($G28,'VESSEL FACTORS'!$A$16:$L$36,AE$5,FALSE)),($H28*VLOOKUP($F28,'VESSEL FACTORS'!$A$3:$O$5,AE$5,FALSE)*0.0000011023*$M28*$N28*($G28/100))))))))</f>
        <v>Enter vessel info</v>
      </c>
      <c r="AF28" s="76" t="str">
        <f>IF(OR($D28=" ",$E28=" ",$F28=" "),"Enter vessel info",IF(T($H28)&lt;&gt;"","Enter Activity",IF(OR($M28=0,$N28=0),"Enter Run Time",IF((VLOOKUP($F28,'VESSEL FACTORS'!$A$3:$O$5,AF$5,FALSE))="N/A","--",IF($G28=" ",IF(ISERROR(SEARCH("Aux",$E28,1)),($H28*VLOOKUP($F28,'VESSEL FACTORS'!$A$2:$O$5,AF$5,FALSE)*0.0000011023*$M28*$N28*0.82),($H28*VLOOKUP($F28,'VESSEL FACTORS'!$A$2:$O$5,AF$5,FALSE)*0.0000011023*$M28*$N28*1)),IF($G28&lt;21,($H28*VLOOKUP($F28,'VESSEL FACTORS'!$A$2:$O$5,AF$5,FALSE)*0.0000011023*$M28*$N28*VLOOKUP($G28,'VESSEL FACTORS'!$A$16:$L$36,AF$5,FALSE)),($H28*VLOOKUP($F28,'VESSEL FACTORS'!$A$3:$O$5,AF$5,FALSE)*0.0000011023*$M28*$N28*($G28/100))))))))</f>
        <v>Enter vessel info</v>
      </c>
      <c r="AG28" s="76" t="str">
        <f>IF(OR($D28=" ",$E28=" ",$F28=" "),"Enter vessel info",IF(T($H28)&lt;&gt;"","Enter Activity",IF(OR($M28=0,$N28=0),"Enter Run Time",IF((VLOOKUP($F28,'VESSEL FACTORS'!$A$3:$O$5,AG$5,FALSE))="N/A","--",IF($G28=" ",IF(ISERROR(SEARCH("Aux",$E28,1)),($H28*VLOOKUP($F28,'VESSEL FACTORS'!$A$2:$O$5,AG$5,FALSE)*0.0000011023*$M28*$N28*0.82),($H28*VLOOKUP($F28,'VESSEL FACTORS'!$A$2:$O$5,AG$5,FALSE)*0.0000011023*$M28*$N28*1)),IF($G28&lt;21,($H28*VLOOKUP($F28,'VESSEL FACTORS'!$A$2:$O$5,AG$5,FALSE)*0.0000011023*$M28*$N28*VLOOKUP($G28,'VESSEL FACTORS'!$A$16:$L$36,AG$5,FALSE)),($H28*VLOOKUP($F28,'VESSEL FACTORS'!$A$3:$O$5,AG$5,FALSE)*0.0000011023*$M28*$N28*($G28/100))))))))</f>
        <v>Enter vessel info</v>
      </c>
      <c r="AH28" s="76" t="str">
        <f>IF(OR($D28=" ",$E28=" ",$F28=" "),"Enter vessel info",IF(T($H28)&lt;&gt;"","Enter Activity",IF(OR($M28=0,$N28=0),"Enter Run Time",IF((VLOOKUP($F28,'VESSEL FACTORS'!$A$3:$O$5,AH$5,FALSE))="N/A","--",IF($G28=" ",IF(ISERROR(SEARCH("Aux",$E28,1)),($H28*VLOOKUP($F28,'VESSEL FACTORS'!$A$2:$O$5,AH$5,FALSE)*0.0000011023*$M28*$N28*0.82),($H28*VLOOKUP($F28,'VESSEL FACTORS'!$A$2:$O$5,AH$5,FALSE)*0.0000011023*$M28*$N28*1)),IF($G28&lt;21,($H28*VLOOKUP($F28,'VESSEL FACTORS'!$A$2:$O$5,AH$5,FALSE)*0.0000011023*$M28*$N28*VLOOKUP($G28,'VESSEL FACTORS'!$A$16:$L$36,AH$5,FALSE)),($H28*VLOOKUP($F28,'VESSEL FACTORS'!$A$3:$O$5,AH$5,FALSE)*0.0000011023*$M28*$N28*($G28/100))))))))</f>
        <v>Enter vessel info</v>
      </c>
      <c r="AI28" s="76" t="str">
        <f>IF(OR($D28=" ",$E28=" ",$F28=" "),"Enter vessel info",IF(T($H28)&lt;&gt;"","Enter Activity",IF(OR($M28=0,$N28=0),"Enter Run Time",IF((VLOOKUP($F28,'VESSEL FACTORS'!$A$3:$O$5,AI$5,FALSE))="N/A","--",IF($G28=" ",IF(ISERROR(SEARCH("Aux",$E28,1)),($H28*VLOOKUP($F28,'VESSEL FACTORS'!$A$2:$O$5,AI$5,FALSE)*0.0000011023*$M28*$N28*0.82),($H28*VLOOKUP($F28,'VESSEL FACTORS'!$A$2:$O$5,AI$5,FALSE)*0.0000011023*$M28*$N28*1)),IF($G28&lt;21,($H28*VLOOKUP($F28,'VESSEL FACTORS'!$A$2:$O$5,AI$5,FALSE)*0.0000011023*$M28*$N28*VLOOKUP($G28,'VESSEL FACTORS'!$A$16:$L$36,AI$5,FALSE)),($H28*VLOOKUP($F28,'VESSEL FACTORS'!$A$3:$O$5,AI$5,FALSE)*0.0000011023*$M28*$N28*($G28/100))))))))</f>
        <v>Enter vessel info</v>
      </c>
      <c r="AJ28" s="76" t="str">
        <f>IF(OR($D28=" ",$E28=" ",$F28=" "),"Enter vessel info",IF(T($H28)&lt;&gt;"","Enter Activity",IF(OR($M28=0,$N28=0),"Enter Run Time",IF((VLOOKUP($F28,'VESSEL FACTORS'!$A$3:$O$5,AJ$5,FALSE))="N/A","--",IF($G28=" ",IF(ISERROR(SEARCH("Aux",$E28,1)),($H28*VLOOKUP($F28,'VESSEL FACTORS'!$A$2:$O$5,AJ$5,FALSE)*0.0000011023*$M28*$N28*0.82),($H28*VLOOKUP($F28,'VESSEL FACTORS'!$A$2:$O$5,AJ$5,FALSE)*0.0000011023*$M28*$N28*1)),IF($G28&lt;21,($H28*VLOOKUP($F28,'VESSEL FACTORS'!$A$2:$O$5,AJ$5,FALSE)*0.0000011023*$M28*$N28*VLOOKUP($G28,'VESSEL FACTORS'!$A$16:$L$36,AJ$5,FALSE)),($H28*VLOOKUP($F28,'VESSEL FACTORS'!$A$3:$O$5,AJ$5,FALSE)*0.0000011023*$M28*$N28*($G28/100))))))))</f>
        <v>Enter vessel info</v>
      </c>
      <c r="AK28" s="76" t="str">
        <f>IF(OR($D28=" ",$E28=" ",$F28=" "),"Enter vessel info",IF(T($H28)&lt;&gt;"","Enter Activity",IF(OR($M28=0,$N28=0),"Enter Run Time",IF((VLOOKUP($F28,'VESSEL FACTORS'!$A$3:$O$5,AK$5,FALSE))="N/A","--",IF($G28=" ",IF(ISERROR(SEARCH("Aux",$E28,1)),($H28*VLOOKUP($F28,'VESSEL FACTORS'!$A$2:$O$5,AK$5,FALSE)*0.0000011023*$M28*$N28*0.82),($H28*VLOOKUP($F28,'VESSEL FACTORS'!$A$2:$O$5,AK$5,FALSE)*0.0000011023*$M28*$N28*1)),IF($G28&lt;21,($H28*VLOOKUP($F28,'VESSEL FACTORS'!$A$2:$O$5,AK$5,FALSE)*0.0000011023*$M28*$N28*VLOOKUP($G28,'VESSEL FACTORS'!$A$16:$L$36,AK$5,FALSE)),($H28*VLOOKUP($F28,'VESSEL FACTORS'!$A$3:$O$5,AK$5,FALSE)*0.0000011023*$M28*$N28*($G28/100))))))))</f>
        <v>Enter vessel info</v>
      </c>
      <c r="AL28" s="67" t="str">
        <f>IF(OR($D28=" ",$E28=" ",$F28=" "),"Enter vessel info",IF(T($H28)&lt;&gt;"","Enter Activity",IF(OR($M28=0,$N28=0),"Enter Run Time",IF((VLOOKUP($F28,'VESSEL FACTORS'!$A$3:$O$5,AL$5,FALSE))="N/A","--",IF($G28=" ",IF(ISERROR(SEARCH("Aux",$E28,1)),($H28*VLOOKUP($F28,'VESSEL FACTORS'!$A$2:$O$5,AL$5,FALSE)*0.0000011023*$M28*$N28*0.82),($H28*VLOOKUP($F28,'VESSEL FACTORS'!$A$2:$O$5,AL$5,FALSE)*0.0000011023*$M28*$N28*1)),IF($G28&lt;21,($H28*VLOOKUP($F28,'VESSEL FACTORS'!$A$2:$O$5,AL$5,FALSE)*0.0000011023*$M28*$N28*VLOOKUP($G28,'VESSEL FACTORS'!$A$16:$L$36,AL$5,FALSE)),($H28*VLOOKUP($F28,'VESSEL FACTORS'!$A$3:$O$5,AL$5,FALSE)*0.0000011023*$M28*$N28*($G28/100))))))))</f>
        <v>Enter vessel info</v>
      </c>
      <c r="AM28" s="315"/>
      <c r="AO28" s="74">
        <f>MONTH(EMISSIONS_1!P28)-MONTH(EMISSIONS_1!O28)+1</f>
        <v>1</v>
      </c>
      <c r="AP28" s="335">
        <f t="shared" si="12"/>
        <v>0</v>
      </c>
      <c r="AQ28" s="336">
        <f t="shared" si="34"/>
        <v>0</v>
      </c>
      <c r="AR28" s="336">
        <f t="shared" si="34"/>
        <v>0</v>
      </c>
      <c r="AS28" s="336">
        <f t="shared" si="34"/>
        <v>0</v>
      </c>
      <c r="AT28" s="336">
        <f t="shared" si="34"/>
        <v>0</v>
      </c>
      <c r="AU28" s="336">
        <f t="shared" si="34"/>
        <v>0</v>
      </c>
      <c r="AV28" s="336">
        <f t="shared" si="34"/>
        <v>0</v>
      </c>
      <c r="AW28" s="336">
        <f t="shared" si="34"/>
        <v>0</v>
      </c>
      <c r="AX28" s="336">
        <f t="shared" si="34"/>
        <v>0</v>
      </c>
      <c r="AY28" s="336">
        <f t="shared" si="34"/>
        <v>0</v>
      </c>
      <c r="AZ28" s="336">
        <f t="shared" si="34"/>
        <v>0</v>
      </c>
      <c r="BA28" s="337">
        <f t="shared" si="34"/>
        <v>0</v>
      </c>
      <c r="BB28" s="335">
        <f t="shared" si="24"/>
        <v>0</v>
      </c>
      <c r="BC28" s="336">
        <f t="shared" si="24"/>
        <v>0</v>
      </c>
      <c r="BD28" s="336">
        <f t="shared" si="24"/>
        <v>0</v>
      </c>
      <c r="BE28" s="336">
        <f t="shared" si="24"/>
        <v>0</v>
      </c>
      <c r="BF28" s="336">
        <f t="shared" si="24"/>
        <v>0</v>
      </c>
      <c r="BG28" s="336">
        <f t="shared" si="24"/>
        <v>0</v>
      </c>
      <c r="BH28" s="336">
        <f t="shared" si="24"/>
        <v>0</v>
      </c>
      <c r="BI28" s="336">
        <f t="shared" si="24"/>
        <v>0</v>
      </c>
      <c r="BJ28" s="336">
        <f t="shared" si="24"/>
        <v>0</v>
      </c>
      <c r="BK28" s="336">
        <f t="shared" si="24"/>
        <v>0</v>
      </c>
      <c r="BL28" s="336">
        <f t="shared" si="24"/>
        <v>0</v>
      </c>
      <c r="BM28" s="337">
        <f t="shared" si="24"/>
        <v>0</v>
      </c>
      <c r="BN28" s="335">
        <f t="shared" si="25"/>
        <v>0</v>
      </c>
      <c r="BO28" s="336">
        <f t="shared" si="25"/>
        <v>0</v>
      </c>
      <c r="BP28" s="336">
        <f t="shared" si="25"/>
        <v>0</v>
      </c>
      <c r="BQ28" s="336">
        <f t="shared" si="25"/>
        <v>0</v>
      </c>
      <c r="BR28" s="336">
        <f t="shared" si="25"/>
        <v>0</v>
      </c>
      <c r="BS28" s="336">
        <f t="shared" si="25"/>
        <v>0</v>
      </c>
      <c r="BT28" s="336">
        <f t="shared" si="25"/>
        <v>0</v>
      </c>
      <c r="BU28" s="336">
        <f t="shared" si="25"/>
        <v>0</v>
      </c>
      <c r="BV28" s="336">
        <f t="shared" si="25"/>
        <v>0</v>
      </c>
      <c r="BW28" s="336">
        <f t="shared" si="25"/>
        <v>0</v>
      </c>
      <c r="BX28" s="336">
        <f t="shared" si="25"/>
        <v>0</v>
      </c>
      <c r="BY28" s="337">
        <f t="shared" si="25"/>
        <v>0</v>
      </c>
      <c r="BZ28" s="335">
        <f t="shared" si="26"/>
        <v>0</v>
      </c>
      <c r="CA28" s="336">
        <f t="shared" si="26"/>
        <v>0</v>
      </c>
      <c r="CB28" s="336">
        <f t="shared" si="26"/>
        <v>0</v>
      </c>
      <c r="CC28" s="336">
        <f t="shared" si="26"/>
        <v>0</v>
      </c>
      <c r="CD28" s="336">
        <f t="shared" si="26"/>
        <v>0</v>
      </c>
      <c r="CE28" s="336">
        <f t="shared" si="26"/>
        <v>0</v>
      </c>
      <c r="CF28" s="336">
        <f t="shared" si="26"/>
        <v>0</v>
      </c>
      <c r="CG28" s="336">
        <f t="shared" si="26"/>
        <v>0</v>
      </c>
      <c r="CH28" s="336">
        <f t="shared" si="26"/>
        <v>0</v>
      </c>
      <c r="CI28" s="336">
        <f t="shared" si="26"/>
        <v>0</v>
      </c>
      <c r="CJ28" s="336">
        <f t="shared" si="26"/>
        <v>0</v>
      </c>
      <c r="CK28" s="337">
        <f t="shared" si="26"/>
        <v>0</v>
      </c>
      <c r="CL28" s="335">
        <f t="shared" si="27"/>
        <v>0</v>
      </c>
      <c r="CM28" s="336">
        <f t="shared" si="27"/>
        <v>0</v>
      </c>
      <c r="CN28" s="336">
        <f t="shared" si="27"/>
        <v>0</v>
      </c>
      <c r="CO28" s="336">
        <f t="shared" si="27"/>
        <v>0</v>
      </c>
      <c r="CP28" s="336">
        <f t="shared" si="27"/>
        <v>0</v>
      </c>
      <c r="CQ28" s="336">
        <f t="shared" si="27"/>
        <v>0</v>
      </c>
      <c r="CR28" s="336">
        <f t="shared" si="27"/>
        <v>0</v>
      </c>
      <c r="CS28" s="336">
        <f t="shared" si="27"/>
        <v>0</v>
      </c>
      <c r="CT28" s="336">
        <f t="shared" si="27"/>
        <v>0</v>
      </c>
      <c r="CU28" s="336">
        <f t="shared" si="27"/>
        <v>0</v>
      </c>
      <c r="CV28" s="336">
        <f t="shared" si="27"/>
        <v>0</v>
      </c>
      <c r="CW28" s="337">
        <f t="shared" si="27"/>
        <v>0</v>
      </c>
      <c r="CX28" s="335">
        <f t="shared" si="28"/>
        <v>0</v>
      </c>
      <c r="CY28" s="336">
        <f t="shared" si="28"/>
        <v>0</v>
      </c>
      <c r="CZ28" s="336">
        <f t="shared" si="28"/>
        <v>0</v>
      </c>
      <c r="DA28" s="336">
        <f t="shared" si="28"/>
        <v>0</v>
      </c>
      <c r="DB28" s="336">
        <f t="shared" si="28"/>
        <v>0</v>
      </c>
      <c r="DC28" s="336">
        <f t="shared" si="28"/>
        <v>0</v>
      </c>
      <c r="DD28" s="336">
        <f t="shared" si="28"/>
        <v>0</v>
      </c>
      <c r="DE28" s="336">
        <f t="shared" si="28"/>
        <v>0</v>
      </c>
      <c r="DF28" s="336">
        <f t="shared" si="28"/>
        <v>0</v>
      </c>
      <c r="DG28" s="336">
        <f t="shared" si="28"/>
        <v>0</v>
      </c>
      <c r="DH28" s="336">
        <f t="shared" si="28"/>
        <v>0</v>
      </c>
      <c r="DI28" s="337">
        <f t="shared" si="28"/>
        <v>0</v>
      </c>
      <c r="DJ28" s="335">
        <f t="shared" si="29"/>
        <v>0</v>
      </c>
      <c r="DK28" s="336">
        <f t="shared" si="29"/>
        <v>0</v>
      </c>
      <c r="DL28" s="336">
        <f t="shared" si="29"/>
        <v>0</v>
      </c>
      <c r="DM28" s="336">
        <f t="shared" si="29"/>
        <v>0</v>
      </c>
      <c r="DN28" s="336">
        <f t="shared" si="29"/>
        <v>0</v>
      </c>
      <c r="DO28" s="336">
        <f t="shared" si="29"/>
        <v>0</v>
      </c>
      <c r="DP28" s="336">
        <f t="shared" si="29"/>
        <v>0</v>
      </c>
      <c r="DQ28" s="336">
        <f t="shared" si="29"/>
        <v>0</v>
      </c>
      <c r="DR28" s="336">
        <f t="shared" si="29"/>
        <v>0</v>
      </c>
      <c r="DS28" s="336">
        <f t="shared" si="29"/>
        <v>0</v>
      </c>
      <c r="DT28" s="336">
        <f t="shared" si="29"/>
        <v>0</v>
      </c>
      <c r="DU28" s="337">
        <f t="shared" si="29"/>
        <v>0</v>
      </c>
      <c r="DV28" s="335">
        <f t="shared" si="30"/>
        <v>0</v>
      </c>
      <c r="DW28" s="336">
        <f t="shared" si="30"/>
        <v>0</v>
      </c>
      <c r="DX28" s="336">
        <f t="shared" si="30"/>
        <v>0</v>
      </c>
      <c r="DY28" s="336">
        <f t="shared" si="30"/>
        <v>0</v>
      </c>
      <c r="DZ28" s="336">
        <f t="shared" si="30"/>
        <v>0</v>
      </c>
      <c r="EA28" s="336">
        <f t="shared" si="30"/>
        <v>0</v>
      </c>
      <c r="EB28" s="336">
        <f t="shared" si="30"/>
        <v>0</v>
      </c>
      <c r="EC28" s="336">
        <f t="shared" si="30"/>
        <v>0</v>
      </c>
      <c r="ED28" s="336">
        <f t="shared" si="30"/>
        <v>0</v>
      </c>
      <c r="EE28" s="336">
        <f t="shared" si="30"/>
        <v>0</v>
      </c>
      <c r="EF28" s="336">
        <f t="shared" si="30"/>
        <v>0</v>
      </c>
      <c r="EG28" s="337">
        <f t="shared" si="30"/>
        <v>0</v>
      </c>
      <c r="EH28" s="335">
        <f t="shared" si="31"/>
        <v>0</v>
      </c>
      <c r="EI28" s="336">
        <f t="shared" si="31"/>
        <v>0</v>
      </c>
      <c r="EJ28" s="336">
        <f t="shared" si="31"/>
        <v>0</v>
      </c>
      <c r="EK28" s="336">
        <f t="shared" si="31"/>
        <v>0</v>
      </c>
      <c r="EL28" s="336">
        <f t="shared" si="31"/>
        <v>0</v>
      </c>
      <c r="EM28" s="336">
        <f t="shared" si="31"/>
        <v>0</v>
      </c>
      <c r="EN28" s="336">
        <f t="shared" si="31"/>
        <v>0</v>
      </c>
      <c r="EO28" s="336">
        <f t="shared" si="31"/>
        <v>0</v>
      </c>
      <c r="EP28" s="336">
        <f t="shared" si="31"/>
        <v>0</v>
      </c>
      <c r="EQ28" s="336">
        <f t="shared" si="31"/>
        <v>0</v>
      </c>
      <c r="ER28" s="336">
        <f t="shared" si="31"/>
        <v>0</v>
      </c>
      <c r="ES28" s="337">
        <f t="shared" si="31"/>
        <v>0</v>
      </c>
      <c r="ET28" s="335">
        <f t="shared" si="32"/>
        <v>0</v>
      </c>
      <c r="EU28" s="336">
        <f t="shared" si="32"/>
        <v>0</v>
      </c>
      <c r="EV28" s="336">
        <f t="shared" si="32"/>
        <v>0</v>
      </c>
      <c r="EW28" s="336">
        <f t="shared" si="32"/>
        <v>0</v>
      </c>
      <c r="EX28" s="336">
        <f t="shared" si="32"/>
        <v>0</v>
      </c>
      <c r="EY28" s="336">
        <f t="shared" si="32"/>
        <v>0</v>
      </c>
      <c r="EZ28" s="336">
        <f t="shared" si="32"/>
        <v>0</v>
      </c>
      <c r="FA28" s="336">
        <f t="shared" si="32"/>
        <v>0</v>
      </c>
      <c r="FB28" s="336">
        <f t="shared" si="32"/>
        <v>0</v>
      </c>
      <c r="FC28" s="336">
        <f t="shared" si="32"/>
        <v>0</v>
      </c>
      <c r="FD28" s="336">
        <f t="shared" si="32"/>
        <v>0</v>
      </c>
      <c r="FE28" s="337">
        <f t="shared" si="32"/>
        <v>0</v>
      </c>
      <c r="FF28" s="335">
        <f t="shared" si="33"/>
        <v>0</v>
      </c>
      <c r="FG28" s="336">
        <f t="shared" si="33"/>
        <v>0</v>
      </c>
      <c r="FH28" s="336">
        <f t="shared" si="33"/>
        <v>0</v>
      </c>
      <c r="FI28" s="336">
        <f t="shared" si="33"/>
        <v>0</v>
      </c>
      <c r="FJ28" s="336">
        <f t="shared" si="33"/>
        <v>0</v>
      </c>
      <c r="FK28" s="336">
        <f t="shared" si="33"/>
        <v>0</v>
      </c>
      <c r="FL28" s="336">
        <f t="shared" si="33"/>
        <v>0</v>
      </c>
      <c r="FM28" s="336">
        <f t="shared" si="33"/>
        <v>0</v>
      </c>
      <c r="FN28" s="336">
        <f t="shared" si="33"/>
        <v>0</v>
      </c>
      <c r="FO28" s="336">
        <f t="shared" si="33"/>
        <v>0</v>
      </c>
      <c r="FP28" s="336">
        <f t="shared" si="33"/>
        <v>0</v>
      </c>
      <c r="FQ28" s="337">
        <f t="shared" si="33"/>
        <v>0</v>
      </c>
    </row>
    <row r="29" spans="1:173" ht="12.75" customHeight="1" x14ac:dyDescent="0.2">
      <c r="A29" s="74" t="str">
        <f t="shared" si="21"/>
        <v xml:space="preserve"> - </v>
      </c>
      <c r="B29" s="112"/>
      <c r="C29" s="171" t="s">
        <v>305</v>
      </c>
      <c r="D29" s="366" t="str">
        <f>IF(ISBLANK(EMISSIONS_5!D29), " ", EMISSIONS_5!D29)</f>
        <v xml:space="preserve"> </v>
      </c>
      <c r="E29" s="366" t="str">
        <f>IF(ISBLANK(EMISSIONS_5!E29), " ", EMISSIONS_5!E29)</f>
        <v xml:space="preserve"> </v>
      </c>
      <c r="F29" s="366" t="str">
        <f>IF(ISBLANK(EMISSIONS_5!F29), " ", EMISSIONS_5!F29)</f>
        <v xml:space="preserve"> </v>
      </c>
      <c r="G29" s="367"/>
      <c r="H29" s="368"/>
      <c r="I29" s="33" t="s">
        <v>299</v>
      </c>
      <c r="J29" s="367"/>
      <c r="K29" s="33">
        <f t="shared" si="22"/>
        <v>1</v>
      </c>
      <c r="L29" s="33">
        <f t="shared" si="23"/>
        <v>0</v>
      </c>
      <c r="M29" s="367">
        <v>0</v>
      </c>
      <c r="N29" s="373">
        <v>0</v>
      </c>
      <c r="O29" s="299"/>
      <c r="P29" s="300"/>
      <c r="Q29" s="73" t="str">
        <f t="shared" si="13"/>
        <v>Enter vessel info</v>
      </c>
      <c r="R29" s="79" t="str">
        <f t="shared" si="14"/>
        <v>Enter vessel info</v>
      </c>
      <c r="S29" s="79" t="str">
        <f t="shared" si="15"/>
        <v>Enter vessel info</v>
      </c>
      <c r="T29" s="79" t="str">
        <f t="shared" si="16"/>
        <v>Enter vessel info</v>
      </c>
      <c r="U29" s="79" t="str">
        <f t="shared" si="17"/>
        <v>Enter vessel info</v>
      </c>
      <c r="V29" s="79" t="str">
        <f t="shared" si="18"/>
        <v>Enter vessel info</v>
      </c>
      <c r="W29" s="79" t="str">
        <f t="shared" si="19"/>
        <v>Enter vessel info</v>
      </c>
      <c r="X29" s="79" t="str">
        <f t="shared" si="20"/>
        <v>Enter vessel info</v>
      </c>
      <c r="Y29" s="78" t="s">
        <v>115</v>
      </c>
      <c r="Z29" s="79" t="s">
        <v>115</v>
      </c>
      <c r="AA29" s="82" t="s">
        <v>115</v>
      </c>
      <c r="AB29" s="76" t="str">
        <f>IF(OR($D29=" ",$E29=" ",$F29=" "),"Enter vessel info",IF(T($H29)&lt;&gt;"","Enter Activity",IF(OR($M29=0,$N29=0),"Enter Run Time",IF((VLOOKUP($F29,'VESSEL FACTORS'!$A$3:$O$5,AB$5,FALSE))="N/A","--",IF($G29=" ",IF(ISERROR(SEARCH("Aux",$E29,1)),($H29*VLOOKUP($F29,'VESSEL FACTORS'!$A$2:$O$5,AB$5,FALSE)*0.0000011023*$M29*$N29*0.82),($H29*VLOOKUP($F29,'VESSEL FACTORS'!$A$2:$O$5,AB$5,FALSE)*0.0000011023*$M29*$N29*1)),IF($G29&lt;21,($H29*VLOOKUP($F29,'VESSEL FACTORS'!$A$2:$O$5,AB$5,FALSE)*0.0000011023*$M29*$N29*VLOOKUP($G29,'VESSEL FACTORS'!$A$16:$L$36,AB$5,FALSE)),($H29*VLOOKUP($F29,'VESSEL FACTORS'!$A$3:$O$5,AB$5,FALSE)*0.0000011023*$M29*$N29*($G29/100))))))))</f>
        <v>Enter vessel info</v>
      </c>
      <c r="AC29" s="76" t="str">
        <f>IF(OR($D29=" ",$E29=" ",$F29=" "),"Enter vessel info",IF(T($H29)&lt;&gt;"","Enter Activity",IF(OR($M29=0,$N29=0),"Enter Run Time",IF((VLOOKUP($F29,'VESSEL FACTORS'!$A$3:$O$5,AC$5,FALSE))="N/A","--",IF($G29=" ",IF(ISERROR(SEARCH("Aux",$E29,1)),($H29*VLOOKUP($F29,'VESSEL FACTORS'!$A$2:$O$5,AC$5,FALSE)*0.0000011023*$M29*$N29*0.82),($H29*VLOOKUP($F29,'VESSEL FACTORS'!$A$2:$O$5,AC$5,FALSE)*0.0000011023*$M29*$N29*1)),IF($G29&lt;21,($H29*VLOOKUP($F29,'VESSEL FACTORS'!$A$2:$O$5,AC$5,FALSE)*0.0000011023*$M29*$N29*VLOOKUP($G29,'VESSEL FACTORS'!$A$16:$L$36,AC$5,FALSE)),($H29*VLOOKUP($F29,'VESSEL FACTORS'!$A$3:$O$5,AC$5,FALSE)*0.0000011023*$M29*$N29*($G29/100))))))))</f>
        <v>Enter vessel info</v>
      </c>
      <c r="AD29" s="76" t="str">
        <f>IF(OR($D29=" ",$E29=" ",$F29=" "),"Enter vessel info",IF(T($H29)&lt;&gt;"","Enter Activity",IF(OR($M29=0,$N29=0),"Enter Run Time",IF((VLOOKUP($F29,'VESSEL FACTORS'!$A$3:$O$5,AD$5,FALSE))="N/A","--",IF($G29=" ",IF(ISERROR(SEARCH("Aux",$E29,1)),($H29*VLOOKUP($F29,'VESSEL FACTORS'!$A$2:$O$5,AD$5,FALSE)*0.0000011023*$M29*$N29*0.82),($H29*VLOOKUP($F29,'VESSEL FACTORS'!$A$2:$O$5,AD$5,FALSE)*0.0000011023*$M29*$N29*1)),IF($G29&lt;21,($H29*VLOOKUP($F29,'VESSEL FACTORS'!$A$2:$O$5,AD$5,FALSE)*0.0000011023*$M29*$N29*VLOOKUP($G29,'VESSEL FACTORS'!$A$16:$L$36,AD$5,FALSE)),($H29*VLOOKUP($F29,'VESSEL FACTORS'!$A$3:$O$5,AD$5,FALSE)*0.0000011023*$M29*$N29*($G29/100))))))))</f>
        <v>Enter vessel info</v>
      </c>
      <c r="AE29" s="76" t="str">
        <f>IF(OR($D29=" ",$E29=" ",$F29=" "),"Enter vessel info",IF(T($H29)&lt;&gt;"","Enter Activity",IF(OR($M29=0,$N29=0),"Enter Run Time",IF((VLOOKUP($F29,'VESSEL FACTORS'!$A$3:$O$5,AE$5,FALSE))="N/A","--",IF($G29=" ",IF(ISERROR(SEARCH("Aux",$E29,1)),($H29*VLOOKUP($F29,'VESSEL FACTORS'!$A$2:$O$5,AE$5,FALSE)*0.0000011023*$M29*$N29*0.82),($H29*VLOOKUP($F29,'VESSEL FACTORS'!$A$2:$O$5,AE$5,FALSE)*0.0000011023*$M29*$N29*1)),IF($G29&lt;21,($H29*VLOOKUP($F29,'VESSEL FACTORS'!$A$2:$O$5,AE$5,FALSE)*0.0000011023*$M29*$N29*VLOOKUP($G29,'VESSEL FACTORS'!$A$16:$L$36,AE$5,FALSE)),($H29*VLOOKUP($F29,'VESSEL FACTORS'!$A$3:$O$5,AE$5,FALSE)*0.0000011023*$M29*$N29*($G29/100))))))))</f>
        <v>Enter vessel info</v>
      </c>
      <c r="AF29" s="76" t="str">
        <f>IF(OR($D29=" ",$E29=" ",$F29=" "),"Enter vessel info",IF(T($H29)&lt;&gt;"","Enter Activity",IF(OR($M29=0,$N29=0),"Enter Run Time",IF((VLOOKUP($F29,'VESSEL FACTORS'!$A$3:$O$5,AF$5,FALSE))="N/A","--",IF($G29=" ",IF(ISERROR(SEARCH("Aux",$E29,1)),($H29*VLOOKUP($F29,'VESSEL FACTORS'!$A$2:$O$5,AF$5,FALSE)*0.0000011023*$M29*$N29*0.82),($H29*VLOOKUP($F29,'VESSEL FACTORS'!$A$2:$O$5,AF$5,FALSE)*0.0000011023*$M29*$N29*1)),IF($G29&lt;21,($H29*VLOOKUP($F29,'VESSEL FACTORS'!$A$2:$O$5,AF$5,FALSE)*0.0000011023*$M29*$N29*VLOOKUP($G29,'VESSEL FACTORS'!$A$16:$L$36,AF$5,FALSE)),($H29*VLOOKUP($F29,'VESSEL FACTORS'!$A$3:$O$5,AF$5,FALSE)*0.0000011023*$M29*$N29*($G29/100))))))))</f>
        <v>Enter vessel info</v>
      </c>
      <c r="AG29" s="76" t="str">
        <f>IF(OR($D29=" ",$E29=" ",$F29=" "),"Enter vessel info",IF(T($H29)&lt;&gt;"","Enter Activity",IF(OR($M29=0,$N29=0),"Enter Run Time",IF((VLOOKUP($F29,'VESSEL FACTORS'!$A$3:$O$5,AG$5,FALSE))="N/A","--",IF($G29=" ",IF(ISERROR(SEARCH("Aux",$E29,1)),($H29*VLOOKUP($F29,'VESSEL FACTORS'!$A$2:$O$5,AG$5,FALSE)*0.0000011023*$M29*$N29*0.82),($H29*VLOOKUP($F29,'VESSEL FACTORS'!$A$2:$O$5,AG$5,FALSE)*0.0000011023*$M29*$N29*1)),IF($G29&lt;21,($H29*VLOOKUP($F29,'VESSEL FACTORS'!$A$2:$O$5,AG$5,FALSE)*0.0000011023*$M29*$N29*VLOOKUP($G29,'VESSEL FACTORS'!$A$16:$L$36,AG$5,FALSE)),($H29*VLOOKUP($F29,'VESSEL FACTORS'!$A$3:$O$5,AG$5,FALSE)*0.0000011023*$M29*$N29*($G29/100))))))))</f>
        <v>Enter vessel info</v>
      </c>
      <c r="AH29" s="76" t="str">
        <f>IF(OR($D29=" ",$E29=" ",$F29=" "),"Enter vessel info",IF(T($H29)&lt;&gt;"","Enter Activity",IF(OR($M29=0,$N29=0),"Enter Run Time",IF((VLOOKUP($F29,'VESSEL FACTORS'!$A$3:$O$5,AH$5,FALSE))="N/A","--",IF($G29=" ",IF(ISERROR(SEARCH("Aux",$E29,1)),($H29*VLOOKUP($F29,'VESSEL FACTORS'!$A$2:$O$5,AH$5,FALSE)*0.0000011023*$M29*$N29*0.82),($H29*VLOOKUP($F29,'VESSEL FACTORS'!$A$2:$O$5,AH$5,FALSE)*0.0000011023*$M29*$N29*1)),IF($G29&lt;21,($H29*VLOOKUP($F29,'VESSEL FACTORS'!$A$2:$O$5,AH$5,FALSE)*0.0000011023*$M29*$N29*VLOOKUP($G29,'VESSEL FACTORS'!$A$16:$L$36,AH$5,FALSE)),($H29*VLOOKUP($F29,'VESSEL FACTORS'!$A$3:$O$5,AH$5,FALSE)*0.0000011023*$M29*$N29*($G29/100))))))))</f>
        <v>Enter vessel info</v>
      </c>
      <c r="AI29" s="76" t="str">
        <f>IF(OR($D29=" ",$E29=" ",$F29=" "),"Enter vessel info",IF(T($H29)&lt;&gt;"","Enter Activity",IF(OR($M29=0,$N29=0),"Enter Run Time",IF((VLOOKUP($F29,'VESSEL FACTORS'!$A$3:$O$5,AI$5,FALSE))="N/A","--",IF($G29=" ",IF(ISERROR(SEARCH("Aux",$E29,1)),($H29*VLOOKUP($F29,'VESSEL FACTORS'!$A$2:$O$5,AI$5,FALSE)*0.0000011023*$M29*$N29*0.82),($H29*VLOOKUP($F29,'VESSEL FACTORS'!$A$2:$O$5,AI$5,FALSE)*0.0000011023*$M29*$N29*1)),IF($G29&lt;21,($H29*VLOOKUP($F29,'VESSEL FACTORS'!$A$2:$O$5,AI$5,FALSE)*0.0000011023*$M29*$N29*VLOOKUP($G29,'VESSEL FACTORS'!$A$16:$L$36,AI$5,FALSE)),($H29*VLOOKUP($F29,'VESSEL FACTORS'!$A$3:$O$5,AI$5,FALSE)*0.0000011023*$M29*$N29*($G29/100))))))))</f>
        <v>Enter vessel info</v>
      </c>
      <c r="AJ29" s="76" t="str">
        <f>IF(OR($D29=" ",$E29=" ",$F29=" "),"Enter vessel info",IF(T($H29)&lt;&gt;"","Enter Activity",IF(OR($M29=0,$N29=0),"Enter Run Time",IF((VLOOKUP($F29,'VESSEL FACTORS'!$A$3:$O$5,AJ$5,FALSE))="N/A","--",IF($G29=" ",IF(ISERROR(SEARCH("Aux",$E29,1)),($H29*VLOOKUP($F29,'VESSEL FACTORS'!$A$2:$O$5,AJ$5,FALSE)*0.0000011023*$M29*$N29*0.82),($H29*VLOOKUP($F29,'VESSEL FACTORS'!$A$2:$O$5,AJ$5,FALSE)*0.0000011023*$M29*$N29*1)),IF($G29&lt;21,($H29*VLOOKUP($F29,'VESSEL FACTORS'!$A$2:$O$5,AJ$5,FALSE)*0.0000011023*$M29*$N29*VLOOKUP($G29,'VESSEL FACTORS'!$A$16:$L$36,AJ$5,FALSE)),($H29*VLOOKUP($F29,'VESSEL FACTORS'!$A$3:$O$5,AJ$5,FALSE)*0.0000011023*$M29*$N29*($G29/100))))))))</f>
        <v>Enter vessel info</v>
      </c>
      <c r="AK29" s="76" t="str">
        <f>IF(OR($D29=" ",$E29=" ",$F29=" "),"Enter vessel info",IF(T($H29)&lt;&gt;"","Enter Activity",IF(OR($M29=0,$N29=0),"Enter Run Time",IF((VLOOKUP($F29,'VESSEL FACTORS'!$A$3:$O$5,AK$5,FALSE))="N/A","--",IF($G29=" ",IF(ISERROR(SEARCH("Aux",$E29,1)),($H29*VLOOKUP($F29,'VESSEL FACTORS'!$A$2:$O$5,AK$5,FALSE)*0.0000011023*$M29*$N29*0.82),($H29*VLOOKUP($F29,'VESSEL FACTORS'!$A$2:$O$5,AK$5,FALSE)*0.0000011023*$M29*$N29*1)),IF($G29&lt;21,($H29*VLOOKUP($F29,'VESSEL FACTORS'!$A$2:$O$5,AK$5,FALSE)*0.0000011023*$M29*$N29*VLOOKUP($G29,'VESSEL FACTORS'!$A$16:$L$36,AK$5,FALSE)),($H29*VLOOKUP($F29,'VESSEL FACTORS'!$A$3:$O$5,AK$5,FALSE)*0.0000011023*$M29*$N29*($G29/100))))))))</f>
        <v>Enter vessel info</v>
      </c>
      <c r="AL29" s="67" t="str">
        <f>IF(OR($D29=" ",$E29=" ",$F29=" "),"Enter vessel info",IF(T($H29)&lt;&gt;"","Enter Activity",IF(OR($M29=0,$N29=0),"Enter Run Time",IF((VLOOKUP($F29,'VESSEL FACTORS'!$A$3:$O$5,AL$5,FALSE))="N/A","--",IF($G29=" ",IF(ISERROR(SEARCH("Aux",$E29,1)),($H29*VLOOKUP($F29,'VESSEL FACTORS'!$A$2:$O$5,AL$5,FALSE)*0.0000011023*$M29*$N29*0.82),($H29*VLOOKUP($F29,'VESSEL FACTORS'!$A$2:$O$5,AL$5,FALSE)*0.0000011023*$M29*$N29*1)),IF($G29&lt;21,($H29*VLOOKUP($F29,'VESSEL FACTORS'!$A$2:$O$5,AL$5,FALSE)*0.0000011023*$M29*$N29*VLOOKUP($G29,'VESSEL FACTORS'!$A$16:$L$36,AL$5,FALSE)),($H29*VLOOKUP($F29,'VESSEL FACTORS'!$A$3:$O$5,AL$5,FALSE)*0.0000011023*$M29*$N29*($G29/100))))))))</f>
        <v>Enter vessel info</v>
      </c>
      <c r="AM29" s="315"/>
      <c r="AO29" s="74">
        <f>MONTH(EMISSIONS_1!P29)-MONTH(EMISSIONS_1!O29)+1</f>
        <v>1</v>
      </c>
      <c r="AP29" s="335">
        <f t="shared" si="12"/>
        <v>0</v>
      </c>
      <c r="AQ29" s="336">
        <f t="shared" si="34"/>
        <v>0</v>
      </c>
      <c r="AR29" s="336">
        <f t="shared" si="34"/>
        <v>0</v>
      </c>
      <c r="AS29" s="336">
        <f t="shared" si="34"/>
        <v>0</v>
      </c>
      <c r="AT29" s="336">
        <f t="shared" si="34"/>
        <v>0</v>
      </c>
      <c r="AU29" s="336">
        <f t="shared" si="34"/>
        <v>0</v>
      </c>
      <c r="AV29" s="336">
        <f t="shared" si="34"/>
        <v>0</v>
      </c>
      <c r="AW29" s="336">
        <f t="shared" si="34"/>
        <v>0</v>
      </c>
      <c r="AX29" s="336">
        <f t="shared" si="34"/>
        <v>0</v>
      </c>
      <c r="AY29" s="336">
        <f t="shared" si="34"/>
        <v>0</v>
      </c>
      <c r="AZ29" s="336">
        <f t="shared" si="34"/>
        <v>0</v>
      </c>
      <c r="BA29" s="337">
        <f t="shared" si="34"/>
        <v>0</v>
      </c>
      <c r="BB29" s="335">
        <f t="shared" si="24"/>
        <v>0</v>
      </c>
      <c r="BC29" s="336">
        <f t="shared" si="24"/>
        <v>0</v>
      </c>
      <c r="BD29" s="336">
        <f t="shared" si="24"/>
        <v>0</v>
      </c>
      <c r="BE29" s="336">
        <f t="shared" si="24"/>
        <v>0</v>
      </c>
      <c r="BF29" s="336">
        <f t="shared" si="24"/>
        <v>0</v>
      </c>
      <c r="BG29" s="336">
        <f t="shared" si="24"/>
        <v>0</v>
      </c>
      <c r="BH29" s="336">
        <f t="shared" si="24"/>
        <v>0</v>
      </c>
      <c r="BI29" s="336">
        <f t="shared" si="24"/>
        <v>0</v>
      </c>
      <c r="BJ29" s="336">
        <f t="shared" si="24"/>
        <v>0</v>
      </c>
      <c r="BK29" s="336">
        <f t="shared" si="24"/>
        <v>0</v>
      </c>
      <c r="BL29" s="336">
        <f t="shared" si="24"/>
        <v>0</v>
      </c>
      <c r="BM29" s="337">
        <f t="shared" si="24"/>
        <v>0</v>
      </c>
      <c r="BN29" s="335">
        <f t="shared" si="25"/>
        <v>0</v>
      </c>
      <c r="BO29" s="336">
        <f t="shared" si="25"/>
        <v>0</v>
      </c>
      <c r="BP29" s="336">
        <f t="shared" si="25"/>
        <v>0</v>
      </c>
      <c r="BQ29" s="336">
        <f t="shared" si="25"/>
        <v>0</v>
      </c>
      <c r="BR29" s="336">
        <f t="shared" si="25"/>
        <v>0</v>
      </c>
      <c r="BS29" s="336">
        <f t="shared" si="25"/>
        <v>0</v>
      </c>
      <c r="BT29" s="336">
        <f t="shared" si="25"/>
        <v>0</v>
      </c>
      <c r="BU29" s="336">
        <f t="shared" si="25"/>
        <v>0</v>
      </c>
      <c r="BV29" s="336">
        <f t="shared" si="25"/>
        <v>0</v>
      </c>
      <c r="BW29" s="336">
        <f t="shared" si="25"/>
        <v>0</v>
      </c>
      <c r="BX29" s="336">
        <f t="shared" si="25"/>
        <v>0</v>
      </c>
      <c r="BY29" s="337">
        <f t="shared" si="25"/>
        <v>0</v>
      </c>
      <c r="BZ29" s="335">
        <f t="shared" si="26"/>
        <v>0</v>
      </c>
      <c r="CA29" s="336">
        <f t="shared" si="26"/>
        <v>0</v>
      </c>
      <c r="CB29" s="336">
        <f t="shared" si="26"/>
        <v>0</v>
      </c>
      <c r="CC29" s="336">
        <f t="shared" si="26"/>
        <v>0</v>
      </c>
      <c r="CD29" s="336">
        <f t="shared" si="26"/>
        <v>0</v>
      </c>
      <c r="CE29" s="336">
        <f t="shared" si="26"/>
        <v>0</v>
      </c>
      <c r="CF29" s="336">
        <f t="shared" si="26"/>
        <v>0</v>
      </c>
      <c r="CG29" s="336">
        <f t="shared" si="26"/>
        <v>0</v>
      </c>
      <c r="CH29" s="336">
        <f t="shared" si="26"/>
        <v>0</v>
      </c>
      <c r="CI29" s="336">
        <f t="shared" si="26"/>
        <v>0</v>
      </c>
      <c r="CJ29" s="336">
        <f t="shared" si="26"/>
        <v>0</v>
      </c>
      <c r="CK29" s="337">
        <f t="shared" si="26"/>
        <v>0</v>
      </c>
      <c r="CL29" s="335">
        <f t="shared" si="27"/>
        <v>0</v>
      </c>
      <c r="CM29" s="336">
        <f t="shared" si="27"/>
        <v>0</v>
      </c>
      <c r="CN29" s="336">
        <f t="shared" si="27"/>
        <v>0</v>
      </c>
      <c r="CO29" s="336">
        <f t="shared" si="27"/>
        <v>0</v>
      </c>
      <c r="CP29" s="336">
        <f t="shared" si="27"/>
        <v>0</v>
      </c>
      <c r="CQ29" s="336">
        <f t="shared" si="27"/>
        <v>0</v>
      </c>
      <c r="CR29" s="336">
        <f t="shared" si="27"/>
        <v>0</v>
      </c>
      <c r="CS29" s="336">
        <f t="shared" si="27"/>
        <v>0</v>
      </c>
      <c r="CT29" s="336">
        <f t="shared" si="27"/>
        <v>0</v>
      </c>
      <c r="CU29" s="336">
        <f t="shared" si="27"/>
        <v>0</v>
      </c>
      <c r="CV29" s="336">
        <f t="shared" si="27"/>
        <v>0</v>
      </c>
      <c r="CW29" s="337">
        <f t="shared" si="27"/>
        <v>0</v>
      </c>
      <c r="CX29" s="335">
        <f t="shared" si="28"/>
        <v>0</v>
      </c>
      <c r="CY29" s="336">
        <f t="shared" si="28"/>
        <v>0</v>
      </c>
      <c r="CZ29" s="336">
        <f t="shared" si="28"/>
        <v>0</v>
      </c>
      <c r="DA29" s="336">
        <f t="shared" si="28"/>
        <v>0</v>
      </c>
      <c r="DB29" s="336">
        <f t="shared" si="28"/>
        <v>0</v>
      </c>
      <c r="DC29" s="336">
        <f t="shared" si="28"/>
        <v>0</v>
      </c>
      <c r="DD29" s="336">
        <f t="shared" si="28"/>
        <v>0</v>
      </c>
      <c r="DE29" s="336">
        <f t="shared" si="28"/>
        <v>0</v>
      </c>
      <c r="DF29" s="336">
        <f t="shared" si="28"/>
        <v>0</v>
      </c>
      <c r="DG29" s="336">
        <f t="shared" si="28"/>
        <v>0</v>
      </c>
      <c r="DH29" s="336">
        <f t="shared" si="28"/>
        <v>0</v>
      </c>
      <c r="DI29" s="337">
        <f t="shared" si="28"/>
        <v>0</v>
      </c>
      <c r="DJ29" s="335">
        <f t="shared" si="29"/>
        <v>0</v>
      </c>
      <c r="DK29" s="336">
        <f t="shared" si="29"/>
        <v>0</v>
      </c>
      <c r="DL29" s="336">
        <f t="shared" si="29"/>
        <v>0</v>
      </c>
      <c r="DM29" s="336">
        <f t="shared" si="29"/>
        <v>0</v>
      </c>
      <c r="DN29" s="336">
        <f t="shared" si="29"/>
        <v>0</v>
      </c>
      <c r="DO29" s="336">
        <f t="shared" si="29"/>
        <v>0</v>
      </c>
      <c r="DP29" s="336">
        <f t="shared" si="29"/>
        <v>0</v>
      </c>
      <c r="DQ29" s="336">
        <f t="shared" si="29"/>
        <v>0</v>
      </c>
      <c r="DR29" s="336">
        <f t="shared" si="29"/>
        <v>0</v>
      </c>
      <c r="DS29" s="336">
        <f t="shared" si="29"/>
        <v>0</v>
      </c>
      <c r="DT29" s="336">
        <f t="shared" si="29"/>
        <v>0</v>
      </c>
      <c r="DU29" s="337">
        <f t="shared" si="29"/>
        <v>0</v>
      </c>
      <c r="DV29" s="335">
        <f t="shared" si="30"/>
        <v>0</v>
      </c>
      <c r="DW29" s="336">
        <f t="shared" si="30"/>
        <v>0</v>
      </c>
      <c r="DX29" s="336">
        <f t="shared" si="30"/>
        <v>0</v>
      </c>
      <c r="DY29" s="336">
        <f t="shared" si="30"/>
        <v>0</v>
      </c>
      <c r="DZ29" s="336">
        <f t="shared" si="30"/>
        <v>0</v>
      </c>
      <c r="EA29" s="336">
        <f t="shared" si="30"/>
        <v>0</v>
      </c>
      <c r="EB29" s="336">
        <f t="shared" si="30"/>
        <v>0</v>
      </c>
      <c r="EC29" s="336">
        <f t="shared" si="30"/>
        <v>0</v>
      </c>
      <c r="ED29" s="336">
        <f t="shared" si="30"/>
        <v>0</v>
      </c>
      <c r="EE29" s="336">
        <f t="shared" si="30"/>
        <v>0</v>
      </c>
      <c r="EF29" s="336">
        <f t="shared" si="30"/>
        <v>0</v>
      </c>
      <c r="EG29" s="337">
        <f t="shared" si="30"/>
        <v>0</v>
      </c>
      <c r="EH29" s="335">
        <f t="shared" si="31"/>
        <v>0</v>
      </c>
      <c r="EI29" s="336">
        <f t="shared" si="31"/>
        <v>0</v>
      </c>
      <c r="EJ29" s="336">
        <f t="shared" si="31"/>
        <v>0</v>
      </c>
      <c r="EK29" s="336">
        <f t="shared" si="31"/>
        <v>0</v>
      </c>
      <c r="EL29" s="336">
        <f t="shared" si="31"/>
        <v>0</v>
      </c>
      <c r="EM29" s="336">
        <f t="shared" si="31"/>
        <v>0</v>
      </c>
      <c r="EN29" s="336">
        <f t="shared" si="31"/>
        <v>0</v>
      </c>
      <c r="EO29" s="336">
        <f t="shared" si="31"/>
        <v>0</v>
      </c>
      <c r="EP29" s="336">
        <f t="shared" si="31"/>
        <v>0</v>
      </c>
      <c r="EQ29" s="336">
        <f t="shared" si="31"/>
        <v>0</v>
      </c>
      <c r="ER29" s="336">
        <f t="shared" si="31"/>
        <v>0</v>
      </c>
      <c r="ES29" s="337">
        <f t="shared" si="31"/>
        <v>0</v>
      </c>
      <c r="ET29" s="335">
        <f t="shared" si="32"/>
        <v>0</v>
      </c>
      <c r="EU29" s="336">
        <f t="shared" si="32"/>
        <v>0</v>
      </c>
      <c r="EV29" s="336">
        <f t="shared" si="32"/>
        <v>0</v>
      </c>
      <c r="EW29" s="336">
        <f t="shared" si="32"/>
        <v>0</v>
      </c>
      <c r="EX29" s="336">
        <f t="shared" si="32"/>
        <v>0</v>
      </c>
      <c r="EY29" s="336">
        <f t="shared" si="32"/>
        <v>0</v>
      </c>
      <c r="EZ29" s="336">
        <f t="shared" si="32"/>
        <v>0</v>
      </c>
      <c r="FA29" s="336">
        <f t="shared" si="32"/>
        <v>0</v>
      </c>
      <c r="FB29" s="336">
        <f t="shared" si="32"/>
        <v>0</v>
      </c>
      <c r="FC29" s="336">
        <f t="shared" si="32"/>
        <v>0</v>
      </c>
      <c r="FD29" s="336">
        <f t="shared" si="32"/>
        <v>0</v>
      </c>
      <c r="FE29" s="337">
        <f t="shared" si="32"/>
        <v>0</v>
      </c>
      <c r="FF29" s="335">
        <f t="shared" si="33"/>
        <v>0</v>
      </c>
      <c r="FG29" s="336">
        <f t="shared" si="33"/>
        <v>0</v>
      </c>
      <c r="FH29" s="336">
        <f t="shared" si="33"/>
        <v>0</v>
      </c>
      <c r="FI29" s="336">
        <f t="shared" si="33"/>
        <v>0</v>
      </c>
      <c r="FJ29" s="336">
        <f t="shared" si="33"/>
        <v>0</v>
      </c>
      <c r="FK29" s="336">
        <f t="shared" si="33"/>
        <v>0</v>
      </c>
      <c r="FL29" s="336">
        <f t="shared" si="33"/>
        <v>0</v>
      </c>
      <c r="FM29" s="336">
        <f t="shared" si="33"/>
        <v>0</v>
      </c>
      <c r="FN29" s="336">
        <f t="shared" si="33"/>
        <v>0</v>
      </c>
      <c r="FO29" s="336">
        <f t="shared" si="33"/>
        <v>0</v>
      </c>
      <c r="FP29" s="336">
        <f t="shared" si="33"/>
        <v>0</v>
      </c>
      <c r="FQ29" s="337">
        <f t="shared" si="33"/>
        <v>0</v>
      </c>
    </row>
    <row r="30" spans="1:173" x14ac:dyDescent="0.2">
      <c r="A30" s="74" t="str">
        <f t="shared" si="21"/>
        <v xml:space="preserve"> - </v>
      </c>
      <c r="B30" s="112"/>
      <c r="C30" s="171" t="s">
        <v>305</v>
      </c>
      <c r="D30" s="366" t="str">
        <f>IF(ISBLANK(EMISSIONS_5!D30), " ", EMISSIONS_5!D30)</f>
        <v xml:space="preserve"> </v>
      </c>
      <c r="E30" s="366" t="str">
        <f>IF(ISBLANK(EMISSIONS_5!E30), " ", EMISSIONS_5!E30)</f>
        <v xml:space="preserve"> </v>
      </c>
      <c r="F30" s="366" t="str">
        <f>IF(ISBLANK(EMISSIONS_5!F30), " ", EMISSIONS_5!F30)</f>
        <v xml:space="preserve"> </v>
      </c>
      <c r="G30" s="367"/>
      <c r="H30" s="368"/>
      <c r="I30" s="33" t="s">
        <v>299</v>
      </c>
      <c r="J30" s="367"/>
      <c r="K30" s="33">
        <f t="shared" si="22"/>
        <v>1</v>
      </c>
      <c r="L30" s="33">
        <f t="shared" si="23"/>
        <v>0</v>
      </c>
      <c r="M30" s="367">
        <v>0</v>
      </c>
      <c r="N30" s="373">
        <v>0</v>
      </c>
      <c r="O30" s="303"/>
      <c r="P30" s="301"/>
      <c r="Q30" s="73" t="str">
        <f t="shared" si="13"/>
        <v>Enter vessel info</v>
      </c>
      <c r="R30" s="79" t="str">
        <f t="shared" si="14"/>
        <v>Enter vessel info</v>
      </c>
      <c r="S30" s="79" t="str">
        <f t="shared" si="15"/>
        <v>Enter vessel info</v>
      </c>
      <c r="T30" s="79" t="str">
        <f t="shared" si="16"/>
        <v>Enter vessel info</v>
      </c>
      <c r="U30" s="79" t="str">
        <f t="shared" si="17"/>
        <v>Enter vessel info</v>
      </c>
      <c r="V30" s="79" t="str">
        <f t="shared" si="18"/>
        <v>Enter vessel info</v>
      </c>
      <c r="W30" s="79" t="str">
        <f t="shared" si="19"/>
        <v>Enter vessel info</v>
      </c>
      <c r="X30" s="79" t="str">
        <f t="shared" si="20"/>
        <v>Enter vessel info</v>
      </c>
      <c r="Y30" s="78" t="s">
        <v>115</v>
      </c>
      <c r="Z30" s="79" t="s">
        <v>115</v>
      </c>
      <c r="AA30" s="82" t="s">
        <v>115</v>
      </c>
      <c r="AB30" s="76" t="str">
        <f>IF(OR($D30=" ",$E30=" ",$F30=" "),"Enter vessel info",IF(T($H30)&lt;&gt;"","Enter Activity",IF(OR($M30=0,$N30=0),"Enter Run Time",IF((VLOOKUP($F30,'VESSEL FACTORS'!$A$3:$O$5,AB$5,FALSE))="N/A","--",IF($G30=" ",IF(ISERROR(SEARCH("Aux",$E30,1)),($H30*VLOOKUP($F30,'VESSEL FACTORS'!$A$2:$O$5,AB$5,FALSE)*0.0000011023*$M30*$N30*0.82),($H30*VLOOKUP($F30,'VESSEL FACTORS'!$A$2:$O$5,AB$5,FALSE)*0.0000011023*$M30*$N30*1)),IF($G30&lt;21,($H30*VLOOKUP($F30,'VESSEL FACTORS'!$A$2:$O$5,AB$5,FALSE)*0.0000011023*$M30*$N30*VLOOKUP($G30,'VESSEL FACTORS'!$A$16:$L$36,AB$5,FALSE)),($H30*VLOOKUP($F30,'VESSEL FACTORS'!$A$3:$O$5,AB$5,FALSE)*0.0000011023*$M30*$N30*($G30/100))))))))</f>
        <v>Enter vessel info</v>
      </c>
      <c r="AC30" s="76" t="str">
        <f>IF(OR($D30=" ",$E30=" ",$F30=" "),"Enter vessel info",IF(T($H30)&lt;&gt;"","Enter Activity",IF(OR($M30=0,$N30=0),"Enter Run Time",IF((VLOOKUP($F30,'VESSEL FACTORS'!$A$3:$O$5,AC$5,FALSE))="N/A","--",IF($G30=" ",IF(ISERROR(SEARCH("Aux",$E30,1)),($H30*VLOOKUP($F30,'VESSEL FACTORS'!$A$2:$O$5,AC$5,FALSE)*0.0000011023*$M30*$N30*0.82),($H30*VLOOKUP($F30,'VESSEL FACTORS'!$A$2:$O$5,AC$5,FALSE)*0.0000011023*$M30*$N30*1)),IF($G30&lt;21,($H30*VLOOKUP($F30,'VESSEL FACTORS'!$A$2:$O$5,AC$5,FALSE)*0.0000011023*$M30*$N30*VLOOKUP($G30,'VESSEL FACTORS'!$A$16:$L$36,AC$5,FALSE)),($H30*VLOOKUP($F30,'VESSEL FACTORS'!$A$3:$O$5,AC$5,FALSE)*0.0000011023*$M30*$N30*($G30/100))))))))</f>
        <v>Enter vessel info</v>
      </c>
      <c r="AD30" s="76" t="str">
        <f>IF(OR($D30=" ",$E30=" ",$F30=" "),"Enter vessel info",IF(T($H30)&lt;&gt;"","Enter Activity",IF(OR($M30=0,$N30=0),"Enter Run Time",IF((VLOOKUP($F30,'VESSEL FACTORS'!$A$3:$O$5,AD$5,FALSE))="N/A","--",IF($G30=" ",IF(ISERROR(SEARCH("Aux",$E30,1)),($H30*VLOOKUP($F30,'VESSEL FACTORS'!$A$2:$O$5,AD$5,FALSE)*0.0000011023*$M30*$N30*0.82),($H30*VLOOKUP($F30,'VESSEL FACTORS'!$A$2:$O$5,AD$5,FALSE)*0.0000011023*$M30*$N30*1)),IF($G30&lt;21,($H30*VLOOKUP($F30,'VESSEL FACTORS'!$A$2:$O$5,AD$5,FALSE)*0.0000011023*$M30*$N30*VLOOKUP($G30,'VESSEL FACTORS'!$A$16:$L$36,AD$5,FALSE)),($H30*VLOOKUP($F30,'VESSEL FACTORS'!$A$3:$O$5,AD$5,FALSE)*0.0000011023*$M30*$N30*($G30/100))))))))</f>
        <v>Enter vessel info</v>
      </c>
      <c r="AE30" s="76" t="str">
        <f>IF(OR($D30=" ",$E30=" ",$F30=" "),"Enter vessel info",IF(T($H30)&lt;&gt;"","Enter Activity",IF(OR($M30=0,$N30=0),"Enter Run Time",IF((VLOOKUP($F30,'VESSEL FACTORS'!$A$3:$O$5,AE$5,FALSE))="N/A","--",IF($G30=" ",IF(ISERROR(SEARCH("Aux",$E30,1)),($H30*VLOOKUP($F30,'VESSEL FACTORS'!$A$2:$O$5,AE$5,FALSE)*0.0000011023*$M30*$N30*0.82),($H30*VLOOKUP($F30,'VESSEL FACTORS'!$A$2:$O$5,AE$5,FALSE)*0.0000011023*$M30*$N30*1)),IF($G30&lt;21,($H30*VLOOKUP($F30,'VESSEL FACTORS'!$A$2:$O$5,AE$5,FALSE)*0.0000011023*$M30*$N30*VLOOKUP($G30,'VESSEL FACTORS'!$A$16:$L$36,AE$5,FALSE)),($H30*VLOOKUP($F30,'VESSEL FACTORS'!$A$3:$O$5,AE$5,FALSE)*0.0000011023*$M30*$N30*($G30/100))))))))</f>
        <v>Enter vessel info</v>
      </c>
      <c r="AF30" s="76" t="str">
        <f>IF(OR($D30=" ",$E30=" ",$F30=" "),"Enter vessel info",IF(T($H30)&lt;&gt;"","Enter Activity",IF(OR($M30=0,$N30=0),"Enter Run Time",IF((VLOOKUP($F30,'VESSEL FACTORS'!$A$3:$O$5,AF$5,FALSE))="N/A","--",IF($G30=" ",IF(ISERROR(SEARCH("Aux",$E30,1)),($H30*VLOOKUP($F30,'VESSEL FACTORS'!$A$2:$O$5,AF$5,FALSE)*0.0000011023*$M30*$N30*0.82),($H30*VLOOKUP($F30,'VESSEL FACTORS'!$A$2:$O$5,AF$5,FALSE)*0.0000011023*$M30*$N30*1)),IF($G30&lt;21,($H30*VLOOKUP($F30,'VESSEL FACTORS'!$A$2:$O$5,AF$5,FALSE)*0.0000011023*$M30*$N30*VLOOKUP($G30,'VESSEL FACTORS'!$A$16:$L$36,AF$5,FALSE)),($H30*VLOOKUP($F30,'VESSEL FACTORS'!$A$3:$O$5,AF$5,FALSE)*0.0000011023*$M30*$N30*($G30/100))))))))</f>
        <v>Enter vessel info</v>
      </c>
      <c r="AG30" s="76" t="str">
        <f>IF(OR($D30=" ",$E30=" ",$F30=" "),"Enter vessel info",IF(T($H30)&lt;&gt;"","Enter Activity",IF(OR($M30=0,$N30=0),"Enter Run Time",IF((VLOOKUP($F30,'VESSEL FACTORS'!$A$3:$O$5,AG$5,FALSE))="N/A","--",IF($G30=" ",IF(ISERROR(SEARCH("Aux",$E30,1)),($H30*VLOOKUP($F30,'VESSEL FACTORS'!$A$2:$O$5,AG$5,FALSE)*0.0000011023*$M30*$N30*0.82),($H30*VLOOKUP($F30,'VESSEL FACTORS'!$A$2:$O$5,AG$5,FALSE)*0.0000011023*$M30*$N30*1)),IF($G30&lt;21,($H30*VLOOKUP($F30,'VESSEL FACTORS'!$A$2:$O$5,AG$5,FALSE)*0.0000011023*$M30*$N30*VLOOKUP($G30,'VESSEL FACTORS'!$A$16:$L$36,AG$5,FALSE)),($H30*VLOOKUP($F30,'VESSEL FACTORS'!$A$3:$O$5,AG$5,FALSE)*0.0000011023*$M30*$N30*($G30/100))))))))</f>
        <v>Enter vessel info</v>
      </c>
      <c r="AH30" s="76" t="str">
        <f>IF(OR($D30=" ",$E30=" ",$F30=" "),"Enter vessel info",IF(T($H30)&lt;&gt;"","Enter Activity",IF(OR($M30=0,$N30=0),"Enter Run Time",IF((VLOOKUP($F30,'VESSEL FACTORS'!$A$3:$O$5,AH$5,FALSE))="N/A","--",IF($G30=" ",IF(ISERROR(SEARCH("Aux",$E30,1)),($H30*VLOOKUP($F30,'VESSEL FACTORS'!$A$2:$O$5,AH$5,FALSE)*0.0000011023*$M30*$N30*0.82),($H30*VLOOKUP($F30,'VESSEL FACTORS'!$A$2:$O$5,AH$5,FALSE)*0.0000011023*$M30*$N30*1)),IF($G30&lt;21,($H30*VLOOKUP($F30,'VESSEL FACTORS'!$A$2:$O$5,AH$5,FALSE)*0.0000011023*$M30*$N30*VLOOKUP($G30,'VESSEL FACTORS'!$A$16:$L$36,AH$5,FALSE)),($H30*VLOOKUP($F30,'VESSEL FACTORS'!$A$3:$O$5,AH$5,FALSE)*0.0000011023*$M30*$N30*($G30/100))))))))</f>
        <v>Enter vessel info</v>
      </c>
      <c r="AI30" s="76" t="str">
        <f>IF(OR($D30=" ",$E30=" ",$F30=" "),"Enter vessel info",IF(T($H30)&lt;&gt;"","Enter Activity",IF(OR($M30=0,$N30=0),"Enter Run Time",IF((VLOOKUP($F30,'VESSEL FACTORS'!$A$3:$O$5,AI$5,FALSE))="N/A","--",IF($G30=" ",IF(ISERROR(SEARCH("Aux",$E30,1)),($H30*VLOOKUP($F30,'VESSEL FACTORS'!$A$2:$O$5,AI$5,FALSE)*0.0000011023*$M30*$N30*0.82),($H30*VLOOKUP($F30,'VESSEL FACTORS'!$A$2:$O$5,AI$5,FALSE)*0.0000011023*$M30*$N30*1)),IF($G30&lt;21,($H30*VLOOKUP($F30,'VESSEL FACTORS'!$A$2:$O$5,AI$5,FALSE)*0.0000011023*$M30*$N30*VLOOKUP($G30,'VESSEL FACTORS'!$A$16:$L$36,AI$5,FALSE)),($H30*VLOOKUP($F30,'VESSEL FACTORS'!$A$3:$O$5,AI$5,FALSE)*0.0000011023*$M30*$N30*($G30/100))))))))</f>
        <v>Enter vessel info</v>
      </c>
      <c r="AJ30" s="76" t="str">
        <f>IF(OR($D30=" ",$E30=" ",$F30=" "),"Enter vessel info",IF(T($H30)&lt;&gt;"","Enter Activity",IF(OR($M30=0,$N30=0),"Enter Run Time",IF((VLOOKUP($F30,'VESSEL FACTORS'!$A$3:$O$5,AJ$5,FALSE))="N/A","--",IF($G30=" ",IF(ISERROR(SEARCH("Aux",$E30,1)),($H30*VLOOKUP($F30,'VESSEL FACTORS'!$A$2:$O$5,AJ$5,FALSE)*0.0000011023*$M30*$N30*0.82),($H30*VLOOKUP($F30,'VESSEL FACTORS'!$A$2:$O$5,AJ$5,FALSE)*0.0000011023*$M30*$N30*1)),IF($G30&lt;21,($H30*VLOOKUP($F30,'VESSEL FACTORS'!$A$2:$O$5,AJ$5,FALSE)*0.0000011023*$M30*$N30*VLOOKUP($G30,'VESSEL FACTORS'!$A$16:$L$36,AJ$5,FALSE)),($H30*VLOOKUP($F30,'VESSEL FACTORS'!$A$3:$O$5,AJ$5,FALSE)*0.0000011023*$M30*$N30*($G30/100))))))))</f>
        <v>Enter vessel info</v>
      </c>
      <c r="AK30" s="76" t="str">
        <f>IF(OR($D30=" ",$E30=" ",$F30=" "),"Enter vessel info",IF(T($H30)&lt;&gt;"","Enter Activity",IF(OR($M30=0,$N30=0),"Enter Run Time",IF((VLOOKUP($F30,'VESSEL FACTORS'!$A$3:$O$5,AK$5,FALSE))="N/A","--",IF($G30=" ",IF(ISERROR(SEARCH("Aux",$E30,1)),($H30*VLOOKUP($F30,'VESSEL FACTORS'!$A$2:$O$5,AK$5,FALSE)*0.0000011023*$M30*$N30*0.82),($H30*VLOOKUP($F30,'VESSEL FACTORS'!$A$2:$O$5,AK$5,FALSE)*0.0000011023*$M30*$N30*1)),IF($G30&lt;21,($H30*VLOOKUP($F30,'VESSEL FACTORS'!$A$2:$O$5,AK$5,FALSE)*0.0000011023*$M30*$N30*VLOOKUP($G30,'VESSEL FACTORS'!$A$16:$L$36,AK$5,FALSE)),($H30*VLOOKUP($F30,'VESSEL FACTORS'!$A$3:$O$5,AK$5,FALSE)*0.0000011023*$M30*$N30*($G30/100))))))))</f>
        <v>Enter vessel info</v>
      </c>
      <c r="AL30" s="67" t="str">
        <f>IF(OR($D30=" ",$E30=" ",$F30=" "),"Enter vessel info",IF(T($H30)&lt;&gt;"","Enter Activity",IF(OR($M30=0,$N30=0),"Enter Run Time",IF((VLOOKUP($F30,'VESSEL FACTORS'!$A$3:$O$5,AL$5,FALSE))="N/A","--",IF($G30=" ",IF(ISERROR(SEARCH("Aux",$E30,1)),($H30*VLOOKUP($F30,'VESSEL FACTORS'!$A$2:$O$5,AL$5,FALSE)*0.0000011023*$M30*$N30*0.82),($H30*VLOOKUP($F30,'VESSEL FACTORS'!$A$2:$O$5,AL$5,FALSE)*0.0000011023*$M30*$N30*1)),IF($G30&lt;21,($H30*VLOOKUP($F30,'VESSEL FACTORS'!$A$2:$O$5,AL$5,FALSE)*0.0000011023*$M30*$N30*VLOOKUP($G30,'VESSEL FACTORS'!$A$16:$L$36,AL$5,FALSE)),($H30*VLOOKUP($F30,'VESSEL FACTORS'!$A$3:$O$5,AL$5,FALSE)*0.0000011023*$M30*$N30*($G30/100))))))))</f>
        <v>Enter vessel info</v>
      </c>
      <c r="AM30" s="74"/>
      <c r="AO30" s="74">
        <f>MONTH(EMISSIONS_1!P30)-MONTH(EMISSIONS_1!O30)+1</f>
        <v>1</v>
      </c>
      <c r="AP30" s="335">
        <f t="shared" si="12"/>
        <v>0</v>
      </c>
      <c r="AQ30" s="336">
        <f t="shared" si="34"/>
        <v>0</v>
      </c>
      <c r="AR30" s="336">
        <f t="shared" si="34"/>
        <v>0</v>
      </c>
      <c r="AS30" s="336">
        <f t="shared" si="34"/>
        <v>0</v>
      </c>
      <c r="AT30" s="336">
        <f t="shared" si="34"/>
        <v>0</v>
      </c>
      <c r="AU30" s="336">
        <f t="shared" si="34"/>
        <v>0</v>
      </c>
      <c r="AV30" s="336">
        <f t="shared" si="34"/>
        <v>0</v>
      </c>
      <c r="AW30" s="336">
        <f t="shared" si="34"/>
        <v>0</v>
      </c>
      <c r="AX30" s="336">
        <f t="shared" si="34"/>
        <v>0</v>
      </c>
      <c r="AY30" s="336">
        <f t="shared" si="34"/>
        <v>0</v>
      </c>
      <c r="AZ30" s="336">
        <f t="shared" si="34"/>
        <v>0</v>
      </c>
      <c r="BA30" s="337">
        <f t="shared" si="34"/>
        <v>0</v>
      </c>
      <c r="BB30" s="335">
        <f t="shared" si="24"/>
        <v>0</v>
      </c>
      <c r="BC30" s="336">
        <f t="shared" si="24"/>
        <v>0</v>
      </c>
      <c r="BD30" s="336">
        <f t="shared" si="24"/>
        <v>0</v>
      </c>
      <c r="BE30" s="336">
        <f t="shared" si="24"/>
        <v>0</v>
      </c>
      <c r="BF30" s="336">
        <f t="shared" si="24"/>
        <v>0</v>
      </c>
      <c r="BG30" s="336">
        <f t="shared" si="24"/>
        <v>0</v>
      </c>
      <c r="BH30" s="336">
        <f t="shared" si="24"/>
        <v>0</v>
      </c>
      <c r="BI30" s="336">
        <f t="shared" si="24"/>
        <v>0</v>
      </c>
      <c r="BJ30" s="336">
        <f t="shared" si="24"/>
        <v>0</v>
      </c>
      <c r="BK30" s="336">
        <f t="shared" si="24"/>
        <v>0</v>
      </c>
      <c r="BL30" s="336">
        <f t="shared" si="24"/>
        <v>0</v>
      </c>
      <c r="BM30" s="337">
        <f t="shared" si="24"/>
        <v>0</v>
      </c>
      <c r="BN30" s="335">
        <f t="shared" si="25"/>
        <v>0</v>
      </c>
      <c r="BO30" s="336">
        <f t="shared" si="25"/>
        <v>0</v>
      </c>
      <c r="BP30" s="336">
        <f t="shared" si="25"/>
        <v>0</v>
      </c>
      <c r="BQ30" s="336">
        <f t="shared" si="25"/>
        <v>0</v>
      </c>
      <c r="BR30" s="336">
        <f t="shared" si="25"/>
        <v>0</v>
      </c>
      <c r="BS30" s="336">
        <f t="shared" si="25"/>
        <v>0</v>
      </c>
      <c r="BT30" s="336">
        <f t="shared" si="25"/>
        <v>0</v>
      </c>
      <c r="BU30" s="336">
        <f t="shared" si="25"/>
        <v>0</v>
      </c>
      <c r="BV30" s="336">
        <f t="shared" si="25"/>
        <v>0</v>
      </c>
      <c r="BW30" s="336">
        <f t="shared" si="25"/>
        <v>0</v>
      </c>
      <c r="BX30" s="336">
        <f t="shared" si="25"/>
        <v>0</v>
      </c>
      <c r="BY30" s="337">
        <f t="shared" si="25"/>
        <v>0</v>
      </c>
      <c r="BZ30" s="335">
        <f t="shared" si="26"/>
        <v>0</v>
      </c>
      <c r="CA30" s="336">
        <f t="shared" si="26"/>
        <v>0</v>
      </c>
      <c r="CB30" s="336">
        <f t="shared" si="26"/>
        <v>0</v>
      </c>
      <c r="CC30" s="336">
        <f t="shared" si="26"/>
        <v>0</v>
      </c>
      <c r="CD30" s="336">
        <f t="shared" si="26"/>
        <v>0</v>
      </c>
      <c r="CE30" s="336">
        <f t="shared" si="26"/>
        <v>0</v>
      </c>
      <c r="CF30" s="336">
        <f t="shared" si="26"/>
        <v>0</v>
      </c>
      <c r="CG30" s="336">
        <f t="shared" si="26"/>
        <v>0</v>
      </c>
      <c r="CH30" s="336">
        <f t="shared" si="26"/>
        <v>0</v>
      </c>
      <c r="CI30" s="336">
        <f t="shared" si="26"/>
        <v>0</v>
      </c>
      <c r="CJ30" s="336">
        <f t="shared" si="26"/>
        <v>0</v>
      </c>
      <c r="CK30" s="337">
        <f t="shared" si="26"/>
        <v>0</v>
      </c>
      <c r="CL30" s="335">
        <f t="shared" si="27"/>
        <v>0</v>
      </c>
      <c r="CM30" s="336">
        <f t="shared" si="27"/>
        <v>0</v>
      </c>
      <c r="CN30" s="336">
        <f t="shared" si="27"/>
        <v>0</v>
      </c>
      <c r="CO30" s="336">
        <f t="shared" si="27"/>
        <v>0</v>
      </c>
      <c r="CP30" s="336">
        <f t="shared" si="27"/>
        <v>0</v>
      </c>
      <c r="CQ30" s="336">
        <f t="shared" si="27"/>
        <v>0</v>
      </c>
      <c r="CR30" s="336">
        <f t="shared" si="27"/>
        <v>0</v>
      </c>
      <c r="CS30" s="336">
        <f t="shared" si="27"/>
        <v>0</v>
      </c>
      <c r="CT30" s="336">
        <f t="shared" si="27"/>
        <v>0</v>
      </c>
      <c r="CU30" s="336">
        <f t="shared" si="27"/>
        <v>0</v>
      </c>
      <c r="CV30" s="336">
        <f t="shared" si="27"/>
        <v>0</v>
      </c>
      <c r="CW30" s="337">
        <f t="shared" si="27"/>
        <v>0</v>
      </c>
      <c r="CX30" s="335">
        <f t="shared" si="28"/>
        <v>0</v>
      </c>
      <c r="CY30" s="336">
        <f t="shared" si="28"/>
        <v>0</v>
      </c>
      <c r="CZ30" s="336">
        <f t="shared" si="28"/>
        <v>0</v>
      </c>
      <c r="DA30" s="336">
        <f t="shared" si="28"/>
        <v>0</v>
      </c>
      <c r="DB30" s="336">
        <f t="shared" si="28"/>
        <v>0</v>
      </c>
      <c r="DC30" s="336">
        <f t="shared" si="28"/>
        <v>0</v>
      </c>
      <c r="DD30" s="336">
        <f t="shared" si="28"/>
        <v>0</v>
      </c>
      <c r="DE30" s="336">
        <f t="shared" si="28"/>
        <v>0</v>
      </c>
      <c r="DF30" s="336">
        <f t="shared" si="28"/>
        <v>0</v>
      </c>
      <c r="DG30" s="336">
        <f t="shared" si="28"/>
        <v>0</v>
      </c>
      <c r="DH30" s="336">
        <f t="shared" si="28"/>
        <v>0</v>
      </c>
      <c r="DI30" s="337">
        <f t="shared" si="28"/>
        <v>0</v>
      </c>
      <c r="DJ30" s="335">
        <f t="shared" si="29"/>
        <v>0</v>
      </c>
      <c r="DK30" s="336">
        <f t="shared" si="29"/>
        <v>0</v>
      </c>
      <c r="DL30" s="336">
        <f t="shared" si="29"/>
        <v>0</v>
      </c>
      <c r="DM30" s="336">
        <f t="shared" si="29"/>
        <v>0</v>
      </c>
      <c r="DN30" s="336">
        <f t="shared" si="29"/>
        <v>0</v>
      </c>
      <c r="DO30" s="336">
        <f t="shared" si="29"/>
        <v>0</v>
      </c>
      <c r="DP30" s="336">
        <f t="shared" si="29"/>
        <v>0</v>
      </c>
      <c r="DQ30" s="336">
        <f t="shared" si="29"/>
        <v>0</v>
      </c>
      <c r="DR30" s="336">
        <f t="shared" si="29"/>
        <v>0</v>
      </c>
      <c r="DS30" s="336">
        <f t="shared" si="29"/>
        <v>0</v>
      </c>
      <c r="DT30" s="336">
        <f t="shared" si="29"/>
        <v>0</v>
      </c>
      <c r="DU30" s="337">
        <f t="shared" si="29"/>
        <v>0</v>
      </c>
      <c r="DV30" s="335">
        <f t="shared" si="30"/>
        <v>0</v>
      </c>
      <c r="DW30" s="336">
        <f t="shared" si="30"/>
        <v>0</v>
      </c>
      <c r="DX30" s="336">
        <f t="shared" si="30"/>
        <v>0</v>
      </c>
      <c r="DY30" s="336">
        <f t="shared" si="30"/>
        <v>0</v>
      </c>
      <c r="DZ30" s="336">
        <f t="shared" si="30"/>
        <v>0</v>
      </c>
      <c r="EA30" s="336">
        <f t="shared" si="30"/>
        <v>0</v>
      </c>
      <c r="EB30" s="336">
        <f t="shared" si="30"/>
        <v>0</v>
      </c>
      <c r="EC30" s="336">
        <f t="shared" si="30"/>
        <v>0</v>
      </c>
      <c r="ED30" s="336">
        <f t="shared" si="30"/>
        <v>0</v>
      </c>
      <c r="EE30" s="336">
        <f t="shared" si="30"/>
        <v>0</v>
      </c>
      <c r="EF30" s="336">
        <f t="shared" si="30"/>
        <v>0</v>
      </c>
      <c r="EG30" s="337">
        <f t="shared" si="30"/>
        <v>0</v>
      </c>
      <c r="EH30" s="335">
        <f t="shared" si="31"/>
        <v>0</v>
      </c>
      <c r="EI30" s="336">
        <f t="shared" si="31"/>
        <v>0</v>
      </c>
      <c r="EJ30" s="336">
        <f t="shared" si="31"/>
        <v>0</v>
      </c>
      <c r="EK30" s="336">
        <f t="shared" si="31"/>
        <v>0</v>
      </c>
      <c r="EL30" s="336">
        <f t="shared" si="31"/>
        <v>0</v>
      </c>
      <c r="EM30" s="336">
        <f t="shared" si="31"/>
        <v>0</v>
      </c>
      <c r="EN30" s="336">
        <f t="shared" si="31"/>
        <v>0</v>
      </c>
      <c r="EO30" s="336">
        <f t="shared" si="31"/>
        <v>0</v>
      </c>
      <c r="EP30" s="336">
        <f t="shared" si="31"/>
        <v>0</v>
      </c>
      <c r="EQ30" s="336">
        <f t="shared" si="31"/>
        <v>0</v>
      </c>
      <c r="ER30" s="336">
        <f t="shared" si="31"/>
        <v>0</v>
      </c>
      <c r="ES30" s="337">
        <f t="shared" si="31"/>
        <v>0</v>
      </c>
      <c r="ET30" s="335">
        <f t="shared" si="32"/>
        <v>0</v>
      </c>
      <c r="EU30" s="336">
        <f t="shared" si="32"/>
        <v>0</v>
      </c>
      <c r="EV30" s="336">
        <f t="shared" si="32"/>
        <v>0</v>
      </c>
      <c r="EW30" s="336">
        <f t="shared" si="32"/>
        <v>0</v>
      </c>
      <c r="EX30" s="336">
        <f t="shared" si="32"/>
        <v>0</v>
      </c>
      <c r="EY30" s="336">
        <f t="shared" si="32"/>
        <v>0</v>
      </c>
      <c r="EZ30" s="336">
        <f t="shared" si="32"/>
        <v>0</v>
      </c>
      <c r="FA30" s="336">
        <f t="shared" si="32"/>
        <v>0</v>
      </c>
      <c r="FB30" s="336">
        <f t="shared" si="32"/>
        <v>0</v>
      </c>
      <c r="FC30" s="336">
        <f t="shared" si="32"/>
        <v>0</v>
      </c>
      <c r="FD30" s="336">
        <f t="shared" si="32"/>
        <v>0</v>
      </c>
      <c r="FE30" s="337">
        <f t="shared" si="32"/>
        <v>0</v>
      </c>
      <c r="FF30" s="335">
        <f t="shared" si="33"/>
        <v>0</v>
      </c>
      <c r="FG30" s="336">
        <f t="shared" si="33"/>
        <v>0</v>
      </c>
      <c r="FH30" s="336">
        <f t="shared" si="33"/>
        <v>0</v>
      </c>
      <c r="FI30" s="336">
        <f t="shared" si="33"/>
        <v>0</v>
      </c>
      <c r="FJ30" s="336">
        <f t="shared" si="33"/>
        <v>0</v>
      </c>
      <c r="FK30" s="336">
        <f t="shared" si="33"/>
        <v>0</v>
      </c>
      <c r="FL30" s="336">
        <f t="shared" si="33"/>
        <v>0</v>
      </c>
      <c r="FM30" s="336">
        <f t="shared" si="33"/>
        <v>0</v>
      </c>
      <c r="FN30" s="336">
        <f t="shared" si="33"/>
        <v>0</v>
      </c>
      <c r="FO30" s="336">
        <f t="shared" si="33"/>
        <v>0</v>
      </c>
      <c r="FP30" s="336">
        <f t="shared" si="33"/>
        <v>0</v>
      </c>
      <c r="FQ30" s="337">
        <f t="shared" si="33"/>
        <v>0</v>
      </c>
    </row>
    <row r="31" spans="1:173" ht="12.75" customHeight="1" x14ac:dyDescent="0.2">
      <c r="A31" s="251"/>
      <c r="B31" s="252"/>
      <c r="C31" s="253"/>
      <c r="D31" s="254"/>
      <c r="E31" s="254"/>
      <c r="F31" s="254"/>
      <c r="G31" s="255"/>
      <c r="H31" s="255"/>
      <c r="I31" s="255"/>
      <c r="J31" s="255"/>
      <c r="K31" s="255"/>
      <c r="L31" s="255"/>
      <c r="M31" s="256"/>
      <c r="N31" s="257"/>
      <c r="O31" s="258"/>
      <c r="P31" s="259"/>
      <c r="Q31" s="266" t="s">
        <v>2</v>
      </c>
      <c r="R31" s="261"/>
      <c r="S31" s="261" t="s">
        <v>2</v>
      </c>
      <c r="T31" s="261"/>
      <c r="U31" s="261"/>
      <c r="V31" s="261"/>
      <c r="W31" s="261"/>
      <c r="X31" s="261"/>
      <c r="Y31" s="260"/>
      <c r="Z31" s="261"/>
      <c r="AA31" s="416"/>
      <c r="AB31" s="260" t="s">
        <v>2</v>
      </c>
      <c r="AC31" s="261"/>
      <c r="AD31" s="261"/>
      <c r="AE31" s="261"/>
      <c r="AF31" s="261"/>
      <c r="AG31" s="262"/>
      <c r="AH31" s="261"/>
      <c r="AI31" s="263"/>
      <c r="AJ31" s="263"/>
      <c r="AK31" s="263"/>
      <c r="AL31" s="264"/>
      <c r="AM31" s="73"/>
      <c r="AP31" s="338"/>
      <c r="AQ31" s="339"/>
      <c r="AR31" s="339"/>
      <c r="AS31" s="339"/>
      <c r="AT31" s="339"/>
      <c r="AU31" s="339"/>
      <c r="AV31" s="339"/>
      <c r="AW31" s="339"/>
      <c r="AX31" s="339"/>
      <c r="AY31" s="339"/>
      <c r="AZ31" s="339"/>
      <c r="BA31" s="340"/>
      <c r="BB31" s="338"/>
      <c r="BC31" s="339"/>
      <c r="BD31" s="339"/>
      <c r="BE31" s="339"/>
      <c r="BF31" s="339"/>
      <c r="BG31" s="339"/>
      <c r="BH31" s="339"/>
      <c r="BI31" s="339"/>
      <c r="BJ31" s="339"/>
      <c r="BK31" s="339"/>
      <c r="BL31" s="339"/>
      <c r="BM31" s="340"/>
      <c r="BN31" s="338"/>
      <c r="BO31" s="339"/>
      <c r="BP31" s="339"/>
      <c r="BQ31" s="339"/>
      <c r="BR31" s="339"/>
      <c r="BS31" s="339"/>
      <c r="BT31" s="339"/>
      <c r="BU31" s="339"/>
      <c r="BV31" s="339"/>
      <c r="BW31" s="339"/>
      <c r="BX31" s="339"/>
      <c r="BY31" s="340"/>
      <c r="BZ31" s="338"/>
      <c r="CA31" s="339"/>
      <c r="CB31" s="339"/>
      <c r="CC31" s="339"/>
      <c r="CD31" s="339"/>
      <c r="CE31" s="339"/>
      <c r="CF31" s="339"/>
      <c r="CG31" s="339"/>
      <c r="CH31" s="339"/>
      <c r="CI31" s="339"/>
      <c r="CJ31" s="339"/>
      <c r="CK31" s="340"/>
      <c r="CL31" s="338"/>
      <c r="CM31" s="339"/>
      <c r="CN31" s="339"/>
      <c r="CO31" s="339"/>
      <c r="CP31" s="339"/>
      <c r="CQ31" s="339"/>
      <c r="CR31" s="339"/>
      <c r="CS31" s="339"/>
      <c r="CT31" s="339"/>
      <c r="CU31" s="339"/>
      <c r="CV31" s="339"/>
      <c r="CW31" s="340"/>
      <c r="CX31" s="338"/>
      <c r="CY31" s="339"/>
      <c r="CZ31" s="339"/>
      <c r="DA31" s="339"/>
      <c r="DB31" s="339"/>
      <c r="DC31" s="339"/>
      <c r="DD31" s="339"/>
      <c r="DE31" s="339"/>
      <c r="DF31" s="339"/>
      <c r="DG31" s="339"/>
      <c r="DH31" s="339"/>
      <c r="DI31" s="340"/>
      <c r="DJ31" s="338"/>
      <c r="DK31" s="339"/>
      <c r="DL31" s="339"/>
      <c r="DM31" s="339"/>
      <c r="DN31" s="339"/>
      <c r="DO31" s="339"/>
      <c r="DP31" s="339"/>
      <c r="DQ31" s="339"/>
      <c r="DR31" s="339"/>
      <c r="DS31" s="339"/>
      <c r="DT31" s="339"/>
      <c r="DU31" s="340"/>
      <c r="DV31" s="338"/>
      <c r="DW31" s="339"/>
      <c r="DX31" s="339"/>
      <c r="DY31" s="339"/>
      <c r="DZ31" s="339"/>
      <c r="EA31" s="339"/>
      <c r="EB31" s="339"/>
      <c r="EC31" s="339"/>
      <c r="ED31" s="339"/>
      <c r="EE31" s="339"/>
      <c r="EF31" s="339"/>
      <c r="EG31" s="340"/>
      <c r="EH31" s="338"/>
      <c r="EI31" s="339"/>
      <c r="EJ31" s="339"/>
      <c r="EK31" s="339"/>
      <c r="EL31" s="339"/>
      <c r="EM31" s="339"/>
      <c r="EN31" s="339"/>
      <c r="EO31" s="339"/>
      <c r="EP31" s="339"/>
      <c r="EQ31" s="339"/>
      <c r="ER31" s="339"/>
      <c r="ES31" s="340"/>
      <c r="ET31" s="338"/>
      <c r="EU31" s="339"/>
      <c r="EV31" s="339"/>
      <c r="EW31" s="339"/>
      <c r="EX31" s="339"/>
      <c r="EY31" s="339"/>
      <c r="EZ31" s="339"/>
      <c r="FA31" s="339"/>
      <c r="FB31" s="339"/>
      <c r="FC31" s="339"/>
      <c r="FD31" s="339"/>
      <c r="FE31" s="340"/>
      <c r="FF31" s="338"/>
      <c r="FG31" s="339"/>
      <c r="FH31" s="339"/>
      <c r="FI31" s="339"/>
      <c r="FJ31" s="339"/>
      <c r="FK31" s="339"/>
      <c r="FL31" s="339"/>
      <c r="FM31" s="339"/>
      <c r="FN31" s="339"/>
      <c r="FO31" s="339"/>
      <c r="FP31" s="339"/>
      <c r="FQ31" s="340"/>
    </row>
    <row r="32" spans="1:173" ht="12.75" customHeight="1" x14ac:dyDescent="0.2">
      <c r="A32" s="74" t="str">
        <f t="shared" si="21"/>
        <v xml:space="preserve"> - </v>
      </c>
      <c r="B32" s="361" t="s">
        <v>39</v>
      </c>
      <c r="C32" s="172" t="s">
        <v>305</v>
      </c>
      <c r="D32" s="366" t="str">
        <f>IF(ISBLANK(EMISSIONS_5!D32), " ", EMISSIONS_5!D32)</f>
        <v xml:space="preserve"> </v>
      </c>
      <c r="E32" s="366" t="str">
        <f>IF(ISBLANK(EMISSIONS_5!E32), " ", EMISSIONS_5!E32)</f>
        <v xml:space="preserve"> </v>
      </c>
      <c r="F32" s="366" t="str">
        <f>IF(ISBLANK(EMISSIONS_5!F32), " ", EMISSIONS_5!F32)</f>
        <v xml:space="preserve"> </v>
      </c>
      <c r="G32" s="367"/>
      <c r="H32" s="368"/>
      <c r="I32" s="33" t="s">
        <v>299</v>
      </c>
      <c r="J32" s="367"/>
      <c r="K32" s="33">
        <f t="shared" ref="K32:K43" si="35">IF($J$4="NO Attribution",1,IF($J$4="Enter NO. PLATFORMS",IF(J32="",1,1/J32),IF($J$4="Enter EMISS TO SUBTRACT",IF(J32="",0,J32),1)))</f>
        <v>1</v>
      </c>
      <c r="L32" s="33" t="e">
        <f>IF(#REF!="Enter Emissions (tpy)",IF( J32="", 0, J32), 0)</f>
        <v>#REF!</v>
      </c>
      <c r="M32" s="367">
        <v>0</v>
      </c>
      <c r="N32" s="373">
        <v>0</v>
      </c>
      <c r="O32" s="299"/>
      <c r="P32" s="300"/>
      <c r="Q32" s="73" t="str">
        <f t="shared" ref="Q32:Q43" si="36">IF(T(AB32)=" ",(IF($M32=0,(IF($N32=0,0,AB32/$N32/$M32*2000)),AB32/$N32/$M32*2000)),T(AB32))</f>
        <v>Enter vessel info</v>
      </c>
      <c r="R32" s="79" t="str">
        <f t="shared" ref="R32:R43" si="37">IF(T(AC32)=" ",(IF($M32=0,(IF($N32=0,0,AC32/$N32/$M32*2000)),AC32/$N32/$M32*2000)),T(AC32))</f>
        <v>Enter vessel info</v>
      </c>
      <c r="S32" s="79" t="str">
        <f t="shared" ref="S32:S43" si="38">IF(T(AD32)=" ",(IF($M32=0,(IF($N32=0,0,AD32/$N32/$M32*2000)),AD32/$N32/$M32*2000)),T(AD32))</f>
        <v>Enter vessel info</v>
      </c>
      <c r="T32" s="79" t="str">
        <f t="shared" ref="T32:T43" si="39">IF(T(AE32)=" ",(IF($M32=0,(IF($N32=0,0,AE32/$N32/$M32*2000)),AE32/$N32/$M32*2000)),T(AE32))</f>
        <v>Enter vessel info</v>
      </c>
      <c r="U32" s="79" t="str">
        <f t="shared" ref="U32:U43" si="40">IF(T(AF32)=" ",(IF($M32=0,(IF($N32=0,0,AF32/$N32/$M32*2000)),AF32/$N32/$M32*2000)),T(AF32))</f>
        <v>Enter vessel info</v>
      </c>
      <c r="V32" s="79" t="str">
        <f t="shared" ref="V32:V43" si="41">IF(T(AG32)=" ",(IF($M32=0,(IF($N32=0,0,AG32/$N32/$M32*2000)),AG32/$N32/$M32*2000)),T(AG32))</f>
        <v>Enter vessel info</v>
      </c>
      <c r="W32" s="79" t="str">
        <f t="shared" ref="W32:W43" si="42">IF(T(AH32)=" ",(IF($M32=0,(IF($N32=0,0,AH32/$N32/$M32*2000)),AH32/$N32/$M32*2000)),T(AH32))</f>
        <v>Enter vessel info</v>
      </c>
      <c r="X32" s="79" t="str">
        <f t="shared" ref="X32:X43" si="43">IF(T(AI32)=" ",(IF($M32=0,(IF($N32=0,0,AI32/$N32/$M32*2000)),AI32/$N32/$M32*2000)),T(AI32))</f>
        <v>Enter vessel info</v>
      </c>
      <c r="Y32" s="78" t="s">
        <v>115</v>
      </c>
      <c r="Z32" s="79" t="s">
        <v>115</v>
      </c>
      <c r="AA32" s="82" t="s">
        <v>115</v>
      </c>
      <c r="AB32" s="76" t="str">
        <f>IF(OR($D32=" ",$E32=" ",$F32=" "),"Enter vessel info",IF(T($H32)&lt;&gt;"","Enter Activity",IF(OR($M32=0,$N32=0),"Enter Run Time",IF((VLOOKUP($F32,'VESSEL FACTORS'!$A$3:$O$5,AB$5,FALSE))="N/A","--",IF($G32=" ",IF(ISERROR(SEARCH("Aux",$E32,1)),($H32*VLOOKUP($F32,'VESSEL FACTORS'!$A$2:$O$5,AB$5,FALSE)*0.0000011023*$M32*$N32*0.82),($H32*VLOOKUP($F32,'VESSEL FACTORS'!$A$2:$O$5,AB$5,FALSE)*0.0000011023*$M32*$N32*1)),IF($G32&lt;21,($H32*VLOOKUP($F32,'VESSEL FACTORS'!$A$2:$O$5,AB$5,FALSE)*0.0000011023*$M32*$N32*VLOOKUP($G32,'VESSEL FACTORS'!$A$16:$L$36,AB$5,FALSE)),($H32*VLOOKUP($F32,'VESSEL FACTORS'!$A$3:$O$5,AB$5,FALSE)*0.0000011023*$M32*$N32*($G32/100))))))))</f>
        <v>Enter vessel info</v>
      </c>
      <c r="AC32" s="76" t="str">
        <f>IF(OR($D32=" ",$E32=" ",$F32=" "),"Enter vessel info",IF(T($H32)&lt;&gt;"","Enter Activity",IF(OR($M32=0,$N32=0),"Enter Run Time",IF((VLOOKUP($F32,'VESSEL FACTORS'!$A$3:$O$5,AC$5,FALSE))="N/A","--",IF($G32=" ",IF(ISERROR(SEARCH("Aux",$E32,1)),($H32*VLOOKUP($F32,'VESSEL FACTORS'!$A$2:$O$5,AC$5,FALSE)*0.0000011023*$M32*$N32*0.82),($H32*VLOOKUP($F32,'VESSEL FACTORS'!$A$2:$O$5,AC$5,FALSE)*0.0000011023*$M32*$N32*1)),IF($G32&lt;21,($H32*VLOOKUP($F32,'VESSEL FACTORS'!$A$2:$O$5,AC$5,FALSE)*0.0000011023*$M32*$N32*VLOOKUP($G32,'VESSEL FACTORS'!$A$16:$L$36,AC$5,FALSE)),($H32*VLOOKUP($F32,'VESSEL FACTORS'!$A$3:$O$5,AC$5,FALSE)*0.0000011023*$M32*$N32*($G32/100))))))))</f>
        <v>Enter vessel info</v>
      </c>
      <c r="AD32" s="76" t="str">
        <f>IF(OR($D32=" ",$E32=" ",$F32=" "),"Enter vessel info",IF(T($H32)&lt;&gt;"","Enter Activity",IF(OR($M32=0,$N32=0),"Enter Run Time",IF((VLOOKUP($F32,'VESSEL FACTORS'!$A$3:$O$5,AD$5,FALSE))="N/A","--",IF($G32=" ",IF(ISERROR(SEARCH("Aux",$E32,1)),($H32*VLOOKUP($F32,'VESSEL FACTORS'!$A$2:$O$5,AD$5,FALSE)*0.0000011023*$M32*$N32*0.82),($H32*VLOOKUP($F32,'VESSEL FACTORS'!$A$2:$O$5,AD$5,FALSE)*0.0000011023*$M32*$N32*1)),IF($G32&lt;21,($H32*VLOOKUP($F32,'VESSEL FACTORS'!$A$2:$O$5,AD$5,FALSE)*0.0000011023*$M32*$N32*VLOOKUP($G32,'VESSEL FACTORS'!$A$16:$L$36,AD$5,FALSE)),($H32*VLOOKUP($F32,'VESSEL FACTORS'!$A$3:$O$5,AD$5,FALSE)*0.0000011023*$M32*$N32*($G32/100))))))))</f>
        <v>Enter vessel info</v>
      </c>
      <c r="AE32" s="76" t="str">
        <f>IF(OR($D32=" ",$E32=" ",$F32=" "),"Enter vessel info",IF(T($H32)&lt;&gt;"","Enter Activity",IF(OR($M32=0,$N32=0),"Enter Run Time",IF((VLOOKUP($F32,'VESSEL FACTORS'!$A$3:$O$5,AE$5,FALSE))="N/A","--",IF($G32=" ",IF(ISERROR(SEARCH("Aux",$E32,1)),($H32*VLOOKUP($F32,'VESSEL FACTORS'!$A$2:$O$5,AE$5,FALSE)*0.0000011023*$M32*$N32*0.82),($H32*VLOOKUP($F32,'VESSEL FACTORS'!$A$2:$O$5,AE$5,FALSE)*0.0000011023*$M32*$N32*1)),IF($G32&lt;21,($H32*VLOOKUP($F32,'VESSEL FACTORS'!$A$2:$O$5,AE$5,FALSE)*0.0000011023*$M32*$N32*VLOOKUP($G32,'VESSEL FACTORS'!$A$16:$L$36,AE$5,FALSE)),($H32*VLOOKUP($F32,'VESSEL FACTORS'!$A$3:$O$5,AE$5,FALSE)*0.0000011023*$M32*$N32*($G32/100))))))))</f>
        <v>Enter vessel info</v>
      </c>
      <c r="AF32" s="76" t="str">
        <f>IF(OR($D32=" ",$E32=" ",$F32=" "),"Enter vessel info",IF(T($H32)&lt;&gt;"","Enter Activity",IF(OR($M32=0,$N32=0),"Enter Run Time",IF((VLOOKUP($F32,'VESSEL FACTORS'!$A$3:$O$5,AF$5,FALSE))="N/A","--",IF($G32=" ",IF(ISERROR(SEARCH("Aux",$E32,1)),($H32*VLOOKUP($F32,'VESSEL FACTORS'!$A$2:$O$5,AF$5,FALSE)*0.0000011023*$M32*$N32*0.82),($H32*VLOOKUP($F32,'VESSEL FACTORS'!$A$2:$O$5,AF$5,FALSE)*0.0000011023*$M32*$N32*1)),IF($G32&lt;21,($H32*VLOOKUP($F32,'VESSEL FACTORS'!$A$2:$O$5,AF$5,FALSE)*0.0000011023*$M32*$N32*VLOOKUP($G32,'VESSEL FACTORS'!$A$16:$L$36,AF$5,FALSE)),($H32*VLOOKUP($F32,'VESSEL FACTORS'!$A$3:$O$5,AF$5,FALSE)*0.0000011023*$M32*$N32*($G32/100))))))))</f>
        <v>Enter vessel info</v>
      </c>
      <c r="AG32" s="76" t="str">
        <f>IF(OR($D32=" ",$E32=" ",$F32=" "),"Enter vessel info",IF(T($H32)&lt;&gt;"","Enter Activity",IF(OR($M32=0,$N32=0),"Enter Run Time",IF((VLOOKUP($F32,'VESSEL FACTORS'!$A$3:$O$5,AG$5,FALSE))="N/A","--",IF($G32=" ",IF(ISERROR(SEARCH("Aux",$E32,1)),($H32*VLOOKUP($F32,'VESSEL FACTORS'!$A$2:$O$5,AG$5,FALSE)*0.0000011023*$M32*$N32*0.82),($H32*VLOOKUP($F32,'VESSEL FACTORS'!$A$2:$O$5,AG$5,FALSE)*0.0000011023*$M32*$N32*1)),IF($G32&lt;21,($H32*VLOOKUP($F32,'VESSEL FACTORS'!$A$2:$O$5,AG$5,FALSE)*0.0000011023*$M32*$N32*VLOOKUP($G32,'VESSEL FACTORS'!$A$16:$L$36,AG$5,FALSE)),($H32*VLOOKUP($F32,'VESSEL FACTORS'!$A$3:$O$5,AG$5,FALSE)*0.0000011023*$M32*$N32*($G32/100))))))))</f>
        <v>Enter vessel info</v>
      </c>
      <c r="AH32" s="76" t="str">
        <f>IF(OR($D32=" ",$E32=" ",$F32=" "),"Enter vessel info",IF(T($H32)&lt;&gt;"","Enter Activity",IF(OR($M32=0,$N32=0),"Enter Run Time",IF((VLOOKUP($F32,'VESSEL FACTORS'!$A$3:$O$5,AH$5,FALSE))="N/A","--",IF($G32=" ",IF(ISERROR(SEARCH("Aux",$E32,1)),($H32*VLOOKUP($F32,'VESSEL FACTORS'!$A$2:$O$5,AH$5,FALSE)*0.0000011023*$M32*$N32*0.82),($H32*VLOOKUP($F32,'VESSEL FACTORS'!$A$2:$O$5,AH$5,FALSE)*0.0000011023*$M32*$N32*1)),IF($G32&lt;21,($H32*VLOOKUP($F32,'VESSEL FACTORS'!$A$2:$O$5,AH$5,FALSE)*0.0000011023*$M32*$N32*VLOOKUP($G32,'VESSEL FACTORS'!$A$16:$L$36,AH$5,FALSE)),($H32*VLOOKUP($F32,'VESSEL FACTORS'!$A$3:$O$5,AH$5,FALSE)*0.0000011023*$M32*$N32*($G32/100))))))))</f>
        <v>Enter vessel info</v>
      </c>
      <c r="AI32" s="76" t="str">
        <f>IF(OR($D32=" ",$E32=" ",$F32=" "),"Enter vessel info",IF(T($H32)&lt;&gt;"","Enter Activity",IF(OR($M32=0,$N32=0),"Enter Run Time",IF((VLOOKUP($F32,'VESSEL FACTORS'!$A$3:$O$5,AI$5,FALSE))="N/A","--",IF($G32=" ",IF(ISERROR(SEARCH("Aux",$E32,1)),($H32*VLOOKUP($F32,'VESSEL FACTORS'!$A$2:$O$5,AI$5,FALSE)*0.0000011023*$M32*$N32*0.82),($H32*VLOOKUP($F32,'VESSEL FACTORS'!$A$2:$O$5,AI$5,FALSE)*0.0000011023*$M32*$N32*1)),IF($G32&lt;21,($H32*VLOOKUP($F32,'VESSEL FACTORS'!$A$2:$O$5,AI$5,FALSE)*0.0000011023*$M32*$N32*VLOOKUP($G32,'VESSEL FACTORS'!$A$16:$L$36,AI$5,FALSE)),($H32*VLOOKUP($F32,'VESSEL FACTORS'!$A$3:$O$5,AI$5,FALSE)*0.0000011023*$M32*$N32*($G32/100))))))))</f>
        <v>Enter vessel info</v>
      </c>
      <c r="AJ32" s="76" t="str">
        <f>IF(OR($D32=" ",$E32=" ",$F32=" "),"Enter vessel info",IF(T($H32)&lt;&gt;"","Enter Activity",IF(OR($M32=0,$N32=0),"Enter Run Time",IF((VLOOKUP($F32,'VESSEL FACTORS'!$A$3:$O$5,AJ$5,FALSE))="N/A","--",IF($G32=" ",IF(ISERROR(SEARCH("Aux",$E32,1)),($H32*VLOOKUP($F32,'VESSEL FACTORS'!$A$2:$O$5,AJ$5,FALSE)*0.0000011023*$M32*$N32*0.82),($H32*VLOOKUP($F32,'VESSEL FACTORS'!$A$2:$O$5,AJ$5,FALSE)*0.0000011023*$M32*$N32*1)),IF($G32&lt;21,($H32*VLOOKUP($F32,'VESSEL FACTORS'!$A$2:$O$5,AJ$5,FALSE)*0.0000011023*$M32*$N32*VLOOKUP($G32,'VESSEL FACTORS'!$A$16:$L$36,AJ$5,FALSE)),($H32*VLOOKUP($F32,'VESSEL FACTORS'!$A$3:$O$5,AJ$5,FALSE)*0.0000011023*$M32*$N32*($G32/100))))))))</f>
        <v>Enter vessel info</v>
      </c>
      <c r="AK32" s="76" t="str">
        <f>IF(OR($D32=" ",$E32=" ",$F32=" "),"Enter vessel info",IF(T($H32)&lt;&gt;"","Enter Activity",IF(OR($M32=0,$N32=0),"Enter Run Time",IF((VLOOKUP($F32,'VESSEL FACTORS'!$A$3:$O$5,AK$5,FALSE))="N/A","--",IF($G32=" ",IF(ISERROR(SEARCH("Aux",$E32,1)),($H32*VLOOKUP($F32,'VESSEL FACTORS'!$A$2:$O$5,AK$5,FALSE)*0.0000011023*$M32*$N32*0.82),($H32*VLOOKUP($F32,'VESSEL FACTORS'!$A$2:$O$5,AK$5,FALSE)*0.0000011023*$M32*$N32*1)),IF($G32&lt;21,($H32*VLOOKUP($F32,'VESSEL FACTORS'!$A$2:$O$5,AK$5,FALSE)*0.0000011023*$M32*$N32*VLOOKUP($G32,'VESSEL FACTORS'!$A$16:$L$36,AK$5,FALSE)),($H32*VLOOKUP($F32,'VESSEL FACTORS'!$A$3:$O$5,AK$5,FALSE)*0.0000011023*$M32*$N32*($G32/100))))))))</f>
        <v>Enter vessel info</v>
      </c>
      <c r="AL32" s="67" t="str">
        <f>IF(OR($D32=" ",$E32=" ",$F32=" "),"Enter vessel info",IF(T($H32)&lt;&gt;"","Enter Activity",IF(OR($M32=0,$N32=0),"Enter Run Time",IF((VLOOKUP($F32,'VESSEL FACTORS'!$A$3:$O$5,AL$5,FALSE))="N/A","--",IF($G32=" ",IF(ISERROR(SEARCH("Aux",$E32,1)),($H32*VLOOKUP($F32,'VESSEL FACTORS'!$A$2:$O$5,AL$5,FALSE)*0.0000011023*$M32*$N32*0.82),($H32*VLOOKUP($F32,'VESSEL FACTORS'!$A$2:$O$5,AL$5,FALSE)*0.0000011023*$M32*$N32*1)),IF($G32&lt;21,($H32*VLOOKUP($F32,'VESSEL FACTORS'!$A$2:$O$5,AL$5,FALSE)*0.0000011023*$M32*$N32*VLOOKUP($G32,'VESSEL FACTORS'!$A$16:$L$36,AL$5,FALSE)),($H32*VLOOKUP($F32,'VESSEL FACTORS'!$A$3:$O$5,AL$5,FALSE)*0.0000011023*$M32*$N32*($G32/100))))))))</f>
        <v>Enter vessel info</v>
      </c>
      <c r="AM32" s="73"/>
      <c r="AO32" s="74">
        <f>MONTH(EMISSIONS_1!P32)-MONTH(EMISSIONS_1!O32)+1</f>
        <v>1</v>
      </c>
      <c r="AP32" s="335">
        <f t="shared" ref="AP32:BA39" si="44">IF(T($AB32)="",IF((AP$6&gt;=MONTH($O32))*(AP$6&lt;=MONTH($P32)), $AB32/$AO32, 0),0)</f>
        <v>0</v>
      </c>
      <c r="AQ32" s="336">
        <f t="shared" si="44"/>
        <v>0</v>
      </c>
      <c r="AR32" s="336">
        <f t="shared" si="44"/>
        <v>0</v>
      </c>
      <c r="AS32" s="336">
        <f t="shared" si="44"/>
        <v>0</v>
      </c>
      <c r="AT32" s="336">
        <f t="shared" si="44"/>
        <v>0</v>
      </c>
      <c r="AU32" s="336">
        <f t="shared" si="44"/>
        <v>0</v>
      </c>
      <c r="AV32" s="336">
        <f t="shared" si="44"/>
        <v>0</v>
      </c>
      <c r="AW32" s="336">
        <f t="shared" si="44"/>
        <v>0</v>
      </c>
      <c r="AX32" s="336">
        <f t="shared" si="44"/>
        <v>0</v>
      </c>
      <c r="AY32" s="336">
        <f t="shared" si="44"/>
        <v>0</v>
      </c>
      <c r="AZ32" s="336">
        <f t="shared" si="44"/>
        <v>0</v>
      </c>
      <c r="BA32" s="337">
        <f t="shared" si="44"/>
        <v>0</v>
      </c>
      <c r="BB32" s="335">
        <f t="shared" ref="BB32:BM43" si="45">IF(T($AC32)="",IF((BB$6&gt;=MONTH($O32))*(BB$6&lt;=MONTH($P32)), $AC32/$AO32, 0),0)</f>
        <v>0</v>
      </c>
      <c r="BC32" s="336">
        <f t="shared" si="45"/>
        <v>0</v>
      </c>
      <c r="BD32" s="336">
        <f t="shared" si="45"/>
        <v>0</v>
      </c>
      <c r="BE32" s="336">
        <f t="shared" si="45"/>
        <v>0</v>
      </c>
      <c r="BF32" s="336">
        <f t="shared" si="45"/>
        <v>0</v>
      </c>
      <c r="BG32" s="336">
        <f t="shared" si="45"/>
        <v>0</v>
      </c>
      <c r="BH32" s="336">
        <f t="shared" si="45"/>
        <v>0</v>
      </c>
      <c r="BI32" s="336">
        <f t="shared" si="45"/>
        <v>0</v>
      </c>
      <c r="BJ32" s="336">
        <f t="shared" si="45"/>
        <v>0</v>
      </c>
      <c r="BK32" s="336">
        <f t="shared" si="45"/>
        <v>0</v>
      </c>
      <c r="BL32" s="336">
        <f t="shared" si="45"/>
        <v>0</v>
      </c>
      <c r="BM32" s="337">
        <f t="shared" si="45"/>
        <v>0</v>
      </c>
      <c r="BN32" s="335">
        <f t="shared" ref="BN32:BY43" si="46">IF(T($AD32)="",IF((BN$6&gt;=MONTH($O32))*(BN$6&lt;=MONTH($P32)), $AD32/$AO32, 0),0)</f>
        <v>0</v>
      </c>
      <c r="BO32" s="336">
        <f t="shared" si="46"/>
        <v>0</v>
      </c>
      <c r="BP32" s="336">
        <f t="shared" si="46"/>
        <v>0</v>
      </c>
      <c r="BQ32" s="336">
        <f t="shared" si="46"/>
        <v>0</v>
      </c>
      <c r="BR32" s="336">
        <f t="shared" si="46"/>
        <v>0</v>
      </c>
      <c r="BS32" s="336">
        <f t="shared" si="46"/>
        <v>0</v>
      </c>
      <c r="BT32" s="336">
        <f t="shared" si="46"/>
        <v>0</v>
      </c>
      <c r="BU32" s="336">
        <f t="shared" si="46"/>
        <v>0</v>
      </c>
      <c r="BV32" s="336">
        <f t="shared" si="46"/>
        <v>0</v>
      </c>
      <c r="BW32" s="336">
        <f t="shared" si="46"/>
        <v>0</v>
      </c>
      <c r="BX32" s="336">
        <f t="shared" si="46"/>
        <v>0</v>
      </c>
      <c r="BY32" s="337">
        <f t="shared" si="46"/>
        <v>0</v>
      </c>
      <c r="BZ32" s="335">
        <f t="shared" ref="BZ32:CK43" si="47">IF(T($AE32)="",IF((BZ$6&gt;=MONTH($O32))*(BZ$6&lt;=MONTH($P32)), $AE32/$AO32, 0),0)</f>
        <v>0</v>
      </c>
      <c r="CA32" s="336">
        <f t="shared" si="47"/>
        <v>0</v>
      </c>
      <c r="CB32" s="336">
        <f t="shared" si="47"/>
        <v>0</v>
      </c>
      <c r="CC32" s="336">
        <f t="shared" si="47"/>
        <v>0</v>
      </c>
      <c r="CD32" s="336">
        <f t="shared" si="47"/>
        <v>0</v>
      </c>
      <c r="CE32" s="336">
        <f t="shared" si="47"/>
        <v>0</v>
      </c>
      <c r="CF32" s="336">
        <f t="shared" si="47"/>
        <v>0</v>
      </c>
      <c r="CG32" s="336">
        <f t="shared" si="47"/>
        <v>0</v>
      </c>
      <c r="CH32" s="336">
        <f t="shared" si="47"/>
        <v>0</v>
      </c>
      <c r="CI32" s="336">
        <f t="shared" si="47"/>
        <v>0</v>
      </c>
      <c r="CJ32" s="336">
        <f t="shared" si="47"/>
        <v>0</v>
      </c>
      <c r="CK32" s="337">
        <f t="shared" si="47"/>
        <v>0</v>
      </c>
      <c r="CL32" s="335">
        <f t="shared" ref="CL32:CW43" si="48">IF(T($AF32)="",IF((CL$6&gt;=MONTH($O32))*(CL$6&lt;=MONTH($P32)), $AF32/$AO32, 0),0)</f>
        <v>0</v>
      </c>
      <c r="CM32" s="336">
        <f t="shared" si="48"/>
        <v>0</v>
      </c>
      <c r="CN32" s="336">
        <f t="shared" si="48"/>
        <v>0</v>
      </c>
      <c r="CO32" s="336">
        <f t="shared" si="48"/>
        <v>0</v>
      </c>
      <c r="CP32" s="336">
        <f t="shared" si="48"/>
        <v>0</v>
      </c>
      <c r="CQ32" s="336">
        <f t="shared" si="48"/>
        <v>0</v>
      </c>
      <c r="CR32" s="336">
        <f t="shared" si="48"/>
        <v>0</v>
      </c>
      <c r="CS32" s="336">
        <f t="shared" si="48"/>
        <v>0</v>
      </c>
      <c r="CT32" s="336">
        <f t="shared" si="48"/>
        <v>0</v>
      </c>
      <c r="CU32" s="336">
        <f t="shared" si="48"/>
        <v>0</v>
      </c>
      <c r="CV32" s="336">
        <f t="shared" si="48"/>
        <v>0</v>
      </c>
      <c r="CW32" s="337">
        <f t="shared" si="48"/>
        <v>0</v>
      </c>
      <c r="CX32" s="335">
        <f t="shared" ref="CX32:DI43" si="49">IF(T($AG32)="",IF((CX$6&gt;=MONTH($O32))*(CX$6&lt;=MONTH($P32)), $AG32/$AO32, 0),0)</f>
        <v>0</v>
      </c>
      <c r="CY32" s="336">
        <f t="shared" si="49"/>
        <v>0</v>
      </c>
      <c r="CZ32" s="336">
        <f t="shared" si="49"/>
        <v>0</v>
      </c>
      <c r="DA32" s="336">
        <f t="shared" si="49"/>
        <v>0</v>
      </c>
      <c r="DB32" s="336">
        <f t="shared" si="49"/>
        <v>0</v>
      </c>
      <c r="DC32" s="336">
        <f t="shared" si="49"/>
        <v>0</v>
      </c>
      <c r="DD32" s="336">
        <f t="shared" si="49"/>
        <v>0</v>
      </c>
      <c r="DE32" s="336">
        <f t="shared" si="49"/>
        <v>0</v>
      </c>
      <c r="DF32" s="336">
        <f t="shared" si="49"/>
        <v>0</v>
      </c>
      <c r="DG32" s="336">
        <f t="shared" si="49"/>
        <v>0</v>
      </c>
      <c r="DH32" s="336">
        <f t="shared" si="49"/>
        <v>0</v>
      </c>
      <c r="DI32" s="337">
        <f t="shared" si="49"/>
        <v>0</v>
      </c>
      <c r="DJ32" s="335">
        <f t="shared" ref="DJ32:DU43" si="50">IF(T($AH32)="",IF((DJ$6&gt;=MONTH($O32))*(DJ$6&lt;=MONTH($P32)), $AH32/$AO32, 0),0)</f>
        <v>0</v>
      </c>
      <c r="DK32" s="336">
        <f t="shared" si="50"/>
        <v>0</v>
      </c>
      <c r="DL32" s="336">
        <f t="shared" si="50"/>
        <v>0</v>
      </c>
      <c r="DM32" s="336">
        <f t="shared" si="50"/>
        <v>0</v>
      </c>
      <c r="DN32" s="336">
        <f t="shared" si="50"/>
        <v>0</v>
      </c>
      <c r="DO32" s="336">
        <f t="shared" si="50"/>
        <v>0</v>
      </c>
      <c r="DP32" s="336">
        <f t="shared" si="50"/>
        <v>0</v>
      </c>
      <c r="DQ32" s="336">
        <f t="shared" si="50"/>
        <v>0</v>
      </c>
      <c r="DR32" s="336">
        <f t="shared" si="50"/>
        <v>0</v>
      </c>
      <c r="DS32" s="336">
        <f t="shared" si="50"/>
        <v>0</v>
      </c>
      <c r="DT32" s="336">
        <f t="shared" si="50"/>
        <v>0</v>
      </c>
      <c r="DU32" s="337">
        <f t="shared" si="50"/>
        <v>0</v>
      </c>
      <c r="DV32" s="335">
        <f t="shared" ref="DV32:EG43" si="51">IF(T($AI32)="",IF((DV$6&gt;=MONTH($O32))*(DV$6&lt;=MONTH($P32)), $AI32/$AO32, 0),0)</f>
        <v>0</v>
      </c>
      <c r="DW32" s="336">
        <f t="shared" si="51"/>
        <v>0</v>
      </c>
      <c r="DX32" s="336">
        <f t="shared" si="51"/>
        <v>0</v>
      </c>
      <c r="DY32" s="336">
        <f t="shared" si="51"/>
        <v>0</v>
      </c>
      <c r="DZ32" s="336">
        <f t="shared" si="51"/>
        <v>0</v>
      </c>
      <c r="EA32" s="336">
        <f t="shared" si="51"/>
        <v>0</v>
      </c>
      <c r="EB32" s="336">
        <f t="shared" si="51"/>
        <v>0</v>
      </c>
      <c r="EC32" s="336">
        <f t="shared" si="51"/>
        <v>0</v>
      </c>
      <c r="ED32" s="336">
        <f t="shared" si="51"/>
        <v>0</v>
      </c>
      <c r="EE32" s="336">
        <f t="shared" si="51"/>
        <v>0</v>
      </c>
      <c r="EF32" s="336">
        <f t="shared" si="51"/>
        <v>0</v>
      </c>
      <c r="EG32" s="337">
        <f t="shared" si="51"/>
        <v>0</v>
      </c>
      <c r="EH32" s="335">
        <f t="shared" ref="EH32:ES43" si="52">IF(T($AJ32)="",IF((EH$6&gt;=MONTH($O32))*(EH$6&lt;=MONTH($P32)), $AJ32/$AO32, 0),0)</f>
        <v>0</v>
      </c>
      <c r="EI32" s="336">
        <f t="shared" si="52"/>
        <v>0</v>
      </c>
      <c r="EJ32" s="336">
        <f t="shared" si="52"/>
        <v>0</v>
      </c>
      <c r="EK32" s="336">
        <f t="shared" si="52"/>
        <v>0</v>
      </c>
      <c r="EL32" s="336">
        <f t="shared" si="52"/>
        <v>0</v>
      </c>
      <c r="EM32" s="336">
        <f t="shared" si="52"/>
        <v>0</v>
      </c>
      <c r="EN32" s="336">
        <f t="shared" si="52"/>
        <v>0</v>
      </c>
      <c r="EO32" s="336">
        <f t="shared" si="52"/>
        <v>0</v>
      </c>
      <c r="EP32" s="336">
        <f t="shared" si="52"/>
        <v>0</v>
      </c>
      <c r="EQ32" s="336">
        <f t="shared" si="52"/>
        <v>0</v>
      </c>
      <c r="ER32" s="336">
        <f t="shared" si="52"/>
        <v>0</v>
      </c>
      <c r="ES32" s="337">
        <f t="shared" si="52"/>
        <v>0</v>
      </c>
      <c r="ET32" s="335">
        <f t="shared" ref="ET32:FE43" si="53">IF(T($AK32)="",IF((ET$6&gt;=MONTH($O32))*(ET$6&lt;=MONTH($P32)), $AK32/$AO32, 0),0)</f>
        <v>0</v>
      </c>
      <c r="EU32" s="336">
        <f t="shared" si="53"/>
        <v>0</v>
      </c>
      <c r="EV32" s="336">
        <f t="shared" si="53"/>
        <v>0</v>
      </c>
      <c r="EW32" s="336">
        <f t="shared" si="53"/>
        <v>0</v>
      </c>
      <c r="EX32" s="336">
        <f t="shared" si="53"/>
        <v>0</v>
      </c>
      <c r="EY32" s="336">
        <f t="shared" si="53"/>
        <v>0</v>
      </c>
      <c r="EZ32" s="336">
        <f t="shared" si="53"/>
        <v>0</v>
      </c>
      <c r="FA32" s="336">
        <f t="shared" si="53"/>
        <v>0</v>
      </c>
      <c r="FB32" s="336">
        <f t="shared" si="53"/>
        <v>0</v>
      </c>
      <c r="FC32" s="336">
        <f t="shared" si="53"/>
        <v>0</v>
      </c>
      <c r="FD32" s="336">
        <f t="shared" si="53"/>
        <v>0</v>
      </c>
      <c r="FE32" s="337">
        <f t="shared" si="53"/>
        <v>0</v>
      </c>
      <c r="FF32" s="335">
        <f t="shared" ref="FF32:FQ43" si="54">IF(T($AL32)="",IF((FF$6&gt;=MONTH($O32))*(FF$6&lt;=MONTH($P32)), $AL32/$AO32, 0),0)</f>
        <v>0</v>
      </c>
      <c r="FG32" s="336">
        <f t="shared" si="54"/>
        <v>0</v>
      </c>
      <c r="FH32" s="336">
        <f t="shared" si="54"/>
        <v>0</v>
      </c>
      <c r="FI32" s="336">
        <f t="shared" si="54"/>
        <v>0</v>
      </c>
      <c r="FJ32" s="336">
        <f t="shared" si="54"/>
        <v>0</v>
      </c>
      <c r="FK32" s="336">
        <f t="shared" si="54"/>
        <v>0</v>
      </c>
      <c r="FL32" s="336">
        <f t="shared" si="54"/>
        <v>0</v>
      </c>
      <c r="FM32" s="336">
        <f t="shared" si="54"/>
        <v>0</v>
      </c>
      <c r="FN32" s="336">
        <f t="shared" si="54"/>
        <v>0</v>
      </c>
      <c r="FO32" s="336">
        <f t="shared" si="54"/>
        <v>0</v>
      </c>
      <c r="FP32" s="336">
        <f t="shared" si="54"/>
        <v>0</v>
      </c>
      <c r="FQ32" s="337">
        <f t="shared" si="54"/>
        <v>0</v>
      </c>
    </row>
    <row r="33" spans="1:173" ht="12.75" customHeight="1" x14ac:dyDescent="0.2">
      <c r="A33" s="74" t="str">
        <f t="shared" si="21"/>
        <v xml:space="preserve"> - </v>
      </c>
      <c r="B33" s="361" t="s">
        <v>38</v>
      </c>
      <c r="C33" s="171" t="s">
        <v>305</v>
      </c>
      <c r="D33" s="366" t="str">
        <f>IF(ISBLANK(EMISSIONS_5!D33), " ", EMISSIONS_5!D33)</f>
        <v xml:space="preserve"> </v>
      </c>
      <c r="E33" s="366" t="str">
        <f>IF(ISBLANK(EMISSIONS_5!E33), " ", EMISSIONS_5!E33)</f>
        <v xml:space="preserve"> </v>
      </c>
      <c r="F33" s="366" t="str">
        <f>IF(ISBLANK(EMISSIONS_5!F33), " ", EMISSIONS_5!F33)</f>
        <v xml:space="preserve"> </v>
      </c>
      <c r="G33" s="367"/>
      <c r="H33" s="368"/>
      <c r="I33" s="33" t="s">
        <v>299</v>
      </c>
      <c r="J33" s="367"/>
      <c r="K33" s="33">
        <f t="shared" si="35"/>
        <v>1</v>
      </c>
      <c r="L33" s="33" t="e">
        <f>IF(#REF!="Enter Emissions (tpy)",IF( J33="", 0, J33), 0)</f>
        <v>#REF!</v>
      </c>
      <c r="M33" s="367">
        <v>0</v>
      </c>
      <c r="N33" s="373">
        <v>0</v>
      </c>
      <c r="O33" s="299"/>
      <c r="P33" s="300"/>
      <c r="Q33" s="73" t="str">
        <f t="shared" si="36"/>
        <v>Enter vessel info</v>
      </c>
      <c r="R33" s="79" t="str">
        <f t="shared" si="37"/>
        <v>Enter vessel info</v>
      </c>
      <c r="S33" s="79" t="str">
        <f t="shared" si="38"/>
        <v>Enter vessel info</v>
      </c>
      <c r="T33" s="79" t="str">
        <f t="shared" si="39"/>
        <v>Enter vessel info</v>
      </c>
      <c r="U33" s="79" t="str">
        <f t="shared" si="40"/>
        <v>Enter vessel info</v>
      </c>
      <c r="V33" s="79" t="str">
        <f t="shared" si="41"/>
        <v>Enter vessel info</v>
      </c>
      <c r="W33" s="79" t="str">
        <f t="shared" si="42"/>
        <v>Enter vessel info</v>
      </c>
      <c r="X33" s="79" t="str">
        <f t="shared" si="43"/>
        <v>Enter vessel info</v>
      </c>
      <c r="Y33" s="78" t="s">
        <v>115</v>
      </c>
      <c r="Z33" s="79" t="s">
        <v>115</v>
      </c>
      <c r="AA33" s="82" t="s">
        <v>115</v>
      </c>
      <c r="AB33" s="76" t="str">
        <f>IF(OR($D33=" ",$E33=" ",$F33=" "),"Enter vessel info",IF(T($H33)&lt;&gt;"","Enter Activity",IF(OR($M33=0,$N33=0),"Enter Run Time",IF((VLOOKUP($F33,'VESSEL FACTORS'!$A$3:$O$5,AB$5,FALSE))="N/A","--",IF($G33=" ",IF(ISERROR(SEARCH("Aux",$E33,1)),($H33*VLOOKUP($F33,'VESSEL FACTORS'!$A$2:$O$5,AB$5,FALSE)*0.0000011023*$M33*$N33*0.82),($H33*VLOOKUP($F33,'VESSEL FACTORS'!$A$2:$O$5,AB$5,FALSE)*0.0000011023*$M33*$N33*1)),IF($G33&lt;21,($H33*VLOOKUP($F33,'VESSEL FACTORS'!$A$2:$O$5,AB$5,FALSE)*0.0000011023*$M33*$N33*VLOOKUP($G33,'VESSEL FACTORS'!$A$16:$L$36,AB$5,FALSE)),($H33*VLOOKUP($F33,'VESSEL FACTORS'!$A$3:$O$5,AB$5,FALSE)*0.0000011023*$M33*$N33*($G33/100))))))))</f>
        <v>Enter vessel info</v>
      </c>
      <c r="AC33" s="76" t="str">
        <f>IF(OR($D33=" ",$E33=" ",$F33=" "),"Enter vessel info",IF(T($H33)&lt;&gt;"","Enter Activity",IF(OR($M33=0,$N33=0),"Enter Run Time",IF((VLOOKUP($F33,'VESSEL FACTORS'!$A$3:$O$5,AC$5,FALSE))="N/A","--",IF($G33=" ",IF(ISERROR(SEARCH("Aux",$E33,1)),($H33*VLOOKUP($F33,'VESSEL FACTORS'!$A$2:$O$5,AC$5,FALSE)*0.0000011023*$M33*$N33*0.82),($H33*VLOOKUP($F33,'VESSEL FACTORS'!$A$2:$O$5,AC$5,FALSE)*0.0000011023*$M33*$N33*1)),IF($G33&lt;21,($H33*VLOOKUP($F33,'VESSEL FACTORS'!$A$2:$O$5,AC$5,FALSE)*0.0000011023*$M33*$N33*VLOOKUP($G33,'VESSEL FACTORS'!$A$16:$L$36,AC$5,FALSE)),($H33*VLOOKUP($F33,'VESSEL FACTORS'!$A$3:$O$5,AC$5,FALSE)*0.0000011023*$M33*$N33*($G33/100))))))))</f>
        <v>Enter vessel info</v>
      </c>
      <c r="AD33" s="76" t="str">
        <f>IF(OR($D33=" ",$E33=" ",$F33=" "),"Enter vessel info",IF(T($H33)&lt;&gt;"","Enter Activity",IF(OR($M33=0,$N33=0),"Enter Run Time",IF((VLOOKUP($F33,'VESSEL FACTORS'!$A$3:$O$5,AD$5,FALSE))="N/A","--",IF($G33=" ",IF(ISERROR(SEARCH("Aux",$E33,1)),($H33*VLOOKUP($F33,'VESSEL FACTORS'!$A$2:$O$5,AD$5,FALSE)*0.0000011023*$M33*$N33*0.82),($H33*VLOOKUP($F33,'VESSEL FACTORS'!$A$2:$O$5,AD$5,FALSE)*0.0000011023*$M33*$N33*1)),IF($G33&lt;21,($H33*VLOOKUP($F33,'VESSEL FACTORS'!$A$2:$O$5,AD$5,FALSE)*0.0000011023*$M33*$N33*VLOOKUP($G33,'VESSEL FACTORS'!$A$16:$L$36,AD$5,FALSE)),($H33*VLOOKUP($F33,'VESSEL FACTORS'!$A$3:$O$5,AD$5,FALSE)*0.0000011023*$M33*$N33*($G33/100))))))))</f>
        <v>Enter vessel info</v>
      </c>
      <c r="AE33" s="76" t="str">
        <f>IF(OR($D33=" ",$E33=" ",$F33=" "),"Enter vessel info",IF(T($H33)&lt;&gt;"","Enter Activity",IF(OR($M33=0,$N33=0),"Enter Run Time",IF((VLOOKUP($F33,'VESSEL FACTORS'!$A$3:$O$5,AE$5,FALSE))="N/A","--",IF($G33=" ",IF(ISERROR(SEARCH("Aux",$E33,1)),($H33*VLOOKUP($F33,'VESSEL FACTORS'!$A$2:$O$5,AE$5,FALSE)*0.0000011023*$M33*$N33*0.82),($H33*VLOOKUP($F33,'VESSEL FACTORS'!$A$2:$O$5,AE$5,FALSE)*0.0000011023*$M33*$N33*1)),IF($G33&lt;21,($H33*VLOOKUP($F33,'VESSEL FACTORS'!$A$2:$O$5,AE$5,FALSE)*0.0000011023*$M33*$N33*VLOOKUP($G33,'VESSEL FACTORS'!$A$16:$L$36,AE$5,FALSE)),($H33*VLOOKUP($F33,'VESSEL FACTORS'!$A$3:$O$5,AE$5,FALSE)*0.0000011023*$M33*$N33*($G33/100))))))))</f>
        <v>Enter vessel info</v>
      </c>
      <c r="AF33" s="76" t="str">
        <f>IF(OR($D33=" ",$E33=" ",$F33=" "),"Enter vessel info",IF(T($H33)&lt;&gt;"","Enter Activity",IF(OR($M33=0,$N33=0),"Enter Run Time",IF((VLOOKUP($F33,'VESSEL FACTORS'!$A$3:$O$5,AF$5,FALSE))="N/A","--",IF($G33=" ",IF(ISERROR(SEARCH("Aux",$E33,1)),($H33*VLOOKUP($F33,'VESSEL FACTORS'!$A$2:$O$5,AF$5,FALSE)*0.0000011023*$M33*$N33*0.82),($H33*VLOOKUP($F33,'VESSEL FACTORS'!$A$2:$O$5,AF$5,FALSE)*0.0000011023*$M33*$N33*1)),IF($G33&lt;21,($H33*VLOOKUP($F33,'VESSEL FACTORS'!$A$2:$O$5,AF$5,FALSE)*0.0000011023*$M33*$N33*VLOOKUP($G33,'VESSEL FACTORS'!$A$16:$L$36,AF$5,FALSE)),($H33*VLOOKUP($F33,'VESSEL FACTORS'!$A$3:$O$5,AF$5,FALSE)*0.0000011023*$M33*$N33*($G33/100))))))))</f>
        <v>Enter vessel info</v>
      </c>
      <c r="AG33" s="76" t="str">
        <f>IF(OR($D33=" ",$E33=" ",$F33=" "),"Enter vessel info",IF(T($H33)&lt;&gt;"","Enter Activity",IF(OR($M33=0,$N33=0),"Enter Run Time",IF((VLOOKUP($F33,'VESSEL FACTORS'!$A$3:$O$5,AG$5,FALSE))="N/A","--",IF($G33=" ",IF(ISERROR(SEARCH("Aux",$E33,1)),($H33*VLOOKUP($F33,'VESSEL FACTORS'!$A$2:$O$5,AG$5,FALSE)*0.0000011023*$M33*$N33*0.82),($H33*VLOOKUP($F33,'VESSEL FACTORS'!$A$2:$O$5,AG$5,FALSE)*0.0000011023*$M33*$N33*1)),IF($G33&lt;21,($H33*VLOOKUP($F33,'VESSEL FACTORS'!$A$2:$O$5,AG$5,FALSE)*0.0000011023*$M33*$N33*VLOOKUP($G33,'VESSEL FACTORS'!$A$16:$L$36,AG$5,FALSE)),($H33*VLOOKUP($F33,'VESSEL FACTORS'!$A$3:$O$5,AG$5,FALSE)*0.0000011023*$M33*$N33*($G33/100))))))))</f>
        <v>Enter vessel info</v>
      </c>
      <c r="AH33" s="76" t="str">
        <f>IF(OR($D33=" ",$E33=" ",$F33=" "),"Enter vessel info",IF(T($H33)&lt;&gt;"","Enter Activity",IF(OR($M33=0,$N33=0),"Enter Run Time",IF((VLOOKUP($F33,'VESSEL FACTORS'!$A$3:$O$5,AH$5,FALSE))="N/A","--",IF($G33=" ",IF(ISERROR(SEARCH("Aux",$E33,1)),($H33*VLOOKUP($F33,'VESSEL FACTORS'!$A$2:$O$5,AH$5,FALSE)*0.0000011023*$M33*$N33*0.82),($H33*VLOOKUP($F33,'VESSEL FACTORS'!$A$2:$O$5,AH$5,FALSE)*0.0000011023*$M33*$N33*1)),IF($G33&lt;21,($H33*VLOOKUP($F33,'VESSEL FACTORS'!$A$2:$O$5,AH$5,FALSE)*0.0000011023*$M33*$N33*VLOOKUP($G33,'VESSEL FACTORS'!$A$16:$L$36,AH$5,FALSE)),($H33*VLOOKUP($F33,'VESSEL FACTORS'!$A$3:$O$5,AH$5,FALSE)*0.0000011023*$M33*$N33*($G33/100))))))))</f>
        <v>Enter vessel info</v>
      </c>
      <c r="AI33" s="76" t="str">
        <f>IF(OR($D33=" ",$E33=" ",$F33=" "),"Enter vessel info",IF(T($H33)&lt;&gt;"","Enter Activity",IF(OR($M33=0,$N33=0),"Enter Run Time",IF((VLOOKUP($F33,'VESSEL FACTORS'!$A$3:$O$5,AI$5,FALSE))="N/A","--",IF($G33=" ",IF(ISERROR(SEARCH("Aux",$E33,1)),($H33*VLOOKUP($F33,'VESSEL FACTORS'!$A$2:$O$5,AI$5,FALSE)*0.0000011023*$M33*$N33*0.82),($H33*VLOOKUP($F33,'VESSEL FACTORS'!$A$2:$O$5,AI$5,FALSE)*0.0000011023*$M33*$N33*1)),IF($G33&lt;21,($H33*VLOOKUP($F33,'VESSEL FACTORS'!$A$2:$O$5,AI$5,FALSE)*0.0000011023*$M33*$N33*VLOOKUP($G33,'VESSEL FACTORS'!$A$16:$L$36,AI$5,FALSE)),($H33*VLOOKUP($F33,'VESSEL FACTORS'!$A$3:$O$5,AI$5,FALSE)*0.0000011023*$M33*$N33*($G33/100))))))))</f>
        <v>Enter vessel info</v>
      </c>
      <c r="AJ33" s="76" t="str">
        <f>IF(OR($D33=" ",$E33=" ",$F33=" "),"Enter vessel info",IF(T($H33)&lt;&gt;"","Enter Activity",IF(OR($M33=0,$N33=0),"Enter Run Time",IF((VLOOKUP($F33,'VESSEL FACTORS'!$A$3:$O$5,AJ$5,FALSE))="N/A","--",IF($G33=" ",IF(ISERROR(SEARCH("Aux",$E33,1)),($H33*VLOOKUP($F33,'VESSEL FACTORS'!$A$2:$O$5,AJ$5,FALSE)*0.0000011023*$M33*$N33*0.82),($H33*VLOOKUP($F33,'VESSEL FACTORS'!$A$2:$O$5,AJ$5,FALSE)*0.0000011023*$M33*$N33*1)),IF($G33&lt;21,($H33*VLOOKUP($F33,'VESSEL FACTORS'!$A$2:$O$5,AJ$5,FALSE)*0.0000011023*$M33*$N33*VLOOKUP($G33,'VESSEL FACTORS'!$A$16:$L$36,AJ$5,FALSE)),($H33*VLOOKUP($F33,'VESSEL FACTORS'!$A$3:$O$5,AJ$5,FALSE)*0.0000011023*$M33*$N33*($G33/100))))))))</f>
        <v>Enter vessel info</v>
      </c>
      <c r="AK33" s="76" t="str">
        <f>IF(OR($D33=" ",$E33=" ",$F33=" "),"Enter vessel info",IF(T($H33)&lt;&gt;"","Enter Activity",IF(OR($M33=0,$N33=0),"Enter Run Time",IF((VLOOKUP($F33,'VESSEL FACTORS'!$A$3:$O$5,AK$5,FALSE))="N/A","--",IF($G33=" ",IF(ISERROR(SEARCH("Aux",$E33,1)),($H33*VLOOKUP($F33,'VESSEL FACTORS'!$A$2:$O$5,AK$5,FALSE)*0.0000011023*$M33*$N33*0.82),($H33*VLOOKUP($F33,'VESSEL FACTORS'!$A$2:$O$5,AK$5,FALSE)*0.0000011023*$M33*$N33*1)),IF($G33&lt;21,($H33*VLOOKUP($F33,'VESSEL FACTORS'!$A$2:$O$5,AK$5,FALSE)*0.0000011023*$M33*$N33*VLOOKUP($G33,'VESSEL FACTORS'!$A$16:$L$36,AK$5,FALSE)),($H33*VLOOKUP($F33,'VESSEL FACTORS'!$A$3:$O$5,AK$5,FALSE)*0.0000011023*$M33*$N33*($G33/100))))))))</f>
        <v>Enter vessel info</v>
      </c>
      <c r="AL33" s="67" t="str">
        <f>IF(OR($D33=" ",$E33=" ",$F33=" "),"Enter vessel info",IF(T($H33)&lt;&gt;"","Enter Activity",IF(OR($M33=0,$N33=0),"Enter Run Time",IF((VLOOKUP($F33,'VESSEL FACTORS'!$A$3:$O$5,AL$5,FALSE))="N/A","--",IF($G33=" ",IF(ISERROR(SEARCH("Aux",$E33,1)),($H33*VLOOKUP($F33,'VESSEL FACTORS'!$A$2:$O$5,AL$5,FALSE)*0.0000011023*$M33*$N33*0.82),($H33*VLOOKUP($F33,'VESSEL FACTORS'!$A$2:$O$5,AL$5,FALSE)*0.0000011023*$M33*$N33*1)),IF($G33&lt;21,($H33*VLOOKUP($F33,'VESSEL FACTORS'!$A$2:$O$5,AL$5,FALSE)*0.0000011023*$M33*$N33*VLOOKUP($G33,'VESSEL FACTORS'!$A$16:$L$36,AL$5,FALSE)),($H33*VLOOKUP($F33,'VESSEL FACTORS'!$A$3:$O$5,AL$5,FALSE)*0.0000011023*$M33*$N33*($G33/100))))))))</f>
        <v>Enter vessel info</v>
      </c>
      <c r="AM33" s="73"/>
      <c r="AO33" s="74">
        <f>MONTH(EMISSIONS_1!P33)-MONTH(EMISSIONS_1!O33)+1</f>
        <v>1</v>
      </c>
      <c r="AP33" s="335">
        <f t="shared" si="44"/>
        <v>0</v>
      </c>
      <c r="AQ33" s="336">
        <f t="shared" si="44"/>
        <v>0</v>
      </c>
      <c r="AR33" s="336">
        <f t="shared" si="44"/>
        <v>0</v>
      </c>
      <c r="AS33" s="336">
        <f t="shared" si="44"/>
        <v>0</v>
      </c>
      <c r="AT33" s="336">
        <f t="shared" si="44"/>
        <v>0</v>
      </c>
      <c r="AU33" s="336">
        <f t="shared" si="44"/>
        <v>0</v>
      </c>
      <c r="AV33" s="336">
        <f t="shared" si="44"/>
        <v>0</v>
      </c>
      <c r="AW33" s="336">
        <f t="shared" si="44"/>
        <v>0</v>
      </c>
      <c r="AX33" s="336">
        <f t="shared" si="44"/>
        <v>0</v>
      </c>
      <c r="AY33" s="336">
        <f t="shared" si="44"/>
        <v>0</v>
      </c>
      <c r="AZ33" s="336">
        <f t="shared" si="44"/>
        <v>0</v>
      </c>
      <c r="BA33" s="337">
        <f t="shared" si="44"/>
        <v>0</v>
      </c>
      <c r="BB33" s="335">
        <f t="shared" si="45"/>
        <v>0</v>
      </c>
      <c r="BC33" s="336">
        <f t="shared" si="45"/>
        <v>0</v>
      </c>
      <c r="BD33" s="336">
        <f t="shared" si="45"/>
        <v>0</v>
      </c>
      <c r="BE33" s="336">
        <f t="shared" si="45"/>
        <v>0</v>
      </c>
      <c r="BF33" s="336">
        <f t="shared" si="45"/>
        <v>0</v>
      </c>
      <c r="BG33" s="336">
        <f t="shared" si="45"/>
        <v>0</v>
      </c>
      <c r="BH33" s="336">
        <f t="shared" si="45"/>
        <v>0</v>
      </c>
      <c r="BI33" s="336">
        <f t="shared" si="45"/>
        <v>0</v>
      </c>
      <c r="BJ33" s="336">
        <f t="shared" si="45"/>
        <v>0</v>
      </c>
      <c r="BK33" s="336">
        <f t="shared" si="45"/>
        <v>0</v>
      </c>
      <c r="BL33" s="336">
        <f t="shared" si="45"/>
        <v>0</v>
      </c>
      <c r="BM33" s="337">
        <f t="shared" si="45"/>
        <v>0</v>
      </c>
      <c r="BN33" s="335">
        <f t="shared" si="46"/>
        <v>0</v>
      </c>
      <c r="BO33" s="336">
        <f t="shared" si="46"/>
        <v>0</v>
      </c>
      <c r="BP33" s="336">
        <f t="shared" si="46"/>
        <v>0</v>
      </c>
      <c r="BQ33" s="336">
        <f t="shared" si="46"/>
        <v>0</v>
      </c>
      <c r="BR33" s="336">
        <f t="shared" si="46"/>
        <v>0</v>
      </c>
      <c r="BS33" s="336">
        <f t="shared" si="46"/>
        <v>0</v>
      </c>
      <c r="BT33" s="336">
        <f t="shared" si="46"/>
        <v>0</v>
      </c>
      <c r="BU33" s="336">
        <f t="shared" si="46"/>
        <v>0</v>
      </c>
      <c r="BV33" s="336">
        <f t="shared" si="46"/>
        <v>0</v>
      </c>
      <c r="BW33" s="336">
        <f t="shared" si="46"/>
        <v>0</v>
      </c>
      <c r="BX33" s="336">
        <f t="shared" si="46"/>
        <v>0</v>
      </c>
      <c r="BY33" s="337">
        <f t="shared" si="46"/>
        <v>0</v>
      </c>
      <c r="BZ33" s="335">
        <f t="shared" si="47"/>
        <v>0</v>
      </c>
      <c r="CA33" s="336">
        <f t="shared" si="47"/>
        <v>0</v>
      </c>
      <c r="CB33" s="336">
        <f t="shared" si="47"/>
        <v>0</v>
      </c>
      <c r="CC33" s="336">
        <f t="shared" si="47"/>
        <v>0</v>
      </c>
      <c r="CD33" s="336">
        <f t="shared" si="47"/>
        <v>0</v>
      </c>
      <c r="CE33" s="336">
        <f t="shared" si="47"/>
        <v>0</v>
      </c>
      <c r="CF33" s="336">
        <f t="shared" si="47"/>
        <v>0</v>
      </c>
      <c r="CG33" s="336">
        <f t="shared" si="47"/>
        <v>0</v>
      </c>
      <c r="CH33" s="336">
        <f t="shared" si="47"/>
        <v>0</v>
      </c>
      <c r="CI33" s="336">
        <f t="shared" si="47"/>
        <v>0</v>
      </c>
      <c r="CJ33" s="336">
        <f t="shared" si="47"/>
        <v>0</v>
      </c>
      <c r="CK33" s="337">
        <f t="shared" si="47"/>
        <v>0</v>
      </c>
      <c r="CL33" s="335">
        <f t="shared" si="48"/>
        <v>0</v>
      </c>
      <c r="CM33" s="336">
        <f t="shared" si="48"/>
        <v>0</v>
      </c>
      <c r="CN33" s="336">
        <f t="shared" si="48"/>
        <v>0</v>
      </c>
      <c r="CO33" s="336">
        <f t="shared" si="48"/>
        <v>0</v>
      </c>
      <c r="CP33" s="336">
        <f t="shared" si="48"/>
        <v>0</v>
      </c>
      <c r="CQ33" s="336">
        <f t="shared" si="48"/>
        <v>0</v>
      </c>
      <c r="CR33" s="336">
        <f t="shared" si="48"/>
        <v>0</v>
      </c>
      <c r="CS33" s="336">
        <f t="shared" si="48"/>
        <v>0</v>
      </c>
      <c r="CT33" s="336">
        <f t="shared" si="48"/>
        <v>0</v>
      </c>
      <c r="CU33" s="336">
        <f t="shared" si="48"/>
        <v>0</v>
      </c>
      <c r="CV33" s="336">
        <f t="shared" si="48"/>
        <v>0</v>
      </c>
      <c r="CW33" s="337">
        <f t="shared" si="48"/>
        <v>0</v>
      </c>
      <c r="CX33" s="335">
        <f t="shared" si="49"/>
        <v>0</v>
      </c>
      <c r="CY33" s="336">
        <f t="shared" si="49"/>
        <v>0</v>
      </c>
      <c r="CZ33" s="336">
        <f t="shared" si="49"/>
        <v>0</v>
      </c>
      <c r="DA33" s="336">
        <f t="shared" si="49"/>
        <v>0</v>
      </c>
      <c r="DB33" s="336">
        <f t="shared" si="49"/>
        <v>0</v>
      </c>
      <c r="DC33" s="336">
        <f t="shared" si="49"/>
        <v>0</v>
      </c>
      <c r="DD33" s="336">
        <f t="shared" si="49"/>
        <v>0</v>
      </c>
      <c r="DE33" s="336">
        <f t="shared" si="49"/>
        <v>0</v>
      </c>
      <c r="DF33" s="336">
        <f t="shared" si="49"/>
        <v>0</v>
      </c>
      <c r="DG33" s="336">
        <f t="shared" si="49"/>
        <v>0</v>
      </c>
      <c r="DH33" s="336">
        <f t="shared" si="49"/>
        <v>0</v>
      </c>
      <c r="DI33" s="337">
        <f t="shared" si="49"/>
        <v>0</v>
      </c>
      <c r="DJ33" s="335">
        <f t="shared" si="50"/>
        <v>0</v>
      </c>
      <c r="DK33" s="336">
        <f t="shared" si="50"/>
        <v>0</v>
      </c>
      <c r="DL33" s="336">
        <f t="shared" si="50"/>
        <v>0</v>
      </c>
      <c r="DM33" s="336">
        <f t="shared" si="50"/>
        <v>0</v>
      </c>
      <c r="DN33" s="336">
        <f t="shared" si="50"/>
        <v>0</v>
      </c>
      <c r="DO33" s="336">
        <f t="shared" si="50"/>
        <v>0</v>
      </c>
      <c r="DP33" s="336">
        <f t="shared" si="50"/>
        <v>0</v>
      </c>
      <c r="DQ33" s="336">
        <f t="shared" si="50"/>
        <v>0</v>
      </c>
      <c r="DR33" s="336">
        <f t="shared" si="50"/>
        <v>0</v>
      </c>
      <c r="DS33" s="336">
        <f t="shared" si="50"/>
        <v>0</v>
      </c>
      <c r="DT33" s="336">
        <f t="shared" si="50"/>
        <v>0</v>
      </c>
      <c r="DU33" s="337">
        <f t="shared" si="50"/>
        <v>0</v>
      </c>
      <c r="DV33" s="335">
        <f t="shared" si="51"/>
        <v>0</v>
      </c>
      <c r="DW33" s="336">
        <f t="shared" si="51"/>
        <v>0</v>
      </c>
      <c r="DX33" s="336">
        <f t="shared" si="51"/>
        <v>0</v>
      </c>
      <c r="DY33" s="336">
        <f t="shared" si="51"/>
        <v>0</v>
      </c>
      <c r="DZ33" s="336">
        <f t="shared" si="51"/>
        <v>0</v>
      </c>
      <c r="EA33" s="336">
        <f t="shared" si="51"/>
        <v>0</v>
      </c>
      <c r="EB33" s="336">
        <f t="shared" si="51"/>
        <v>0</v>
      </c>
      <c r="EC33" s="336">
        <f t="shared" si="51"/>
        <v>0</v>
      </c>
      <c r="ED33" s="336">
        <f t="shared" si="51"/>
        <v>0</v>
      </c>
      <c r="EE33" s="336">
        <f t="shared" si="51"/>
        <v>0</v>
      </c>
      <c r="EF33" s="336">
        <f t="shared" si="51"/>
        <v>0</v>
      </c>
      <c r="EG33" s="337">
        <f t="shared" si="51"/>
        <v>0</v>
      </c>
      <c r="EH33" s="335">
        <f t="shared" si="52"/>
        <v>0</v>
      </c>
      <c r="EI33" s="336">
        <f t="shared" si="52"/>
        <v>0</v>
      </c>
      <c r="EJ33" s="336">
        <f t="shared" si="52"/>
        <v>0</v>
      </c>
      <c r="EK33" s="336">
        <f t="shared" si="52"/>
        <v>0</v>
      </c>
      <c r="EL33" s="336">
        <f t="shared" si="52"/>
        <v>0</v>
      </c>
      <c r="EM33" s="336">
        <f t="shared" si="52"/>
        <v>0</v>
      </c>
      <c r="EN33" s="336">
        <f t="shared" si="52"/>
        <v>0</v>
      </c>
      <c r="EO33" s="336">
        <f t="shared" si="52"/>
        <v>0</v>
      </c>
      <c r="EP33" s="336">
        <f t="shared" si="52"/>
        <v>0</v>
      </c>
      <c r="EQ33" s="336">
        <f t="shared" si="52"/>
        <v>0</v>
      </c>
      <c r="ER33" s="336">
        <f t="shared" si="52"/>
        <v>0</v>
      </c>
      <c r="ES33" s="337">
        <f t="shared" si="52"/>
        <v>0</v>
      </c>
      <c r="ET33" s="335">
        <f t="shared" si="53"/>
        <v>0</v>
      </c>
      <c r="EU33" s="336">
        <f t="shared" si="53"/>
        <v>0</v>
      </c>
      <c r="EV33" s="336">
        <f t="shared" si="53"/>
        <v>0</v>
      </c>
      <c r="EW33" s="336">
        <f t="shared" si="53"/>
        <v>0</v>
      </c>
      <c r="EX33" s="336">
        <f t="shared" si="53"/>
        <v>0</v>
      </c>
      <c r="EY33" s="336">
        <f t="shared" si="53"/>
        <v>0</v>
      </c>
      <c r="EZ33" s="336">
        <f t="shared" si="53"/>
        <v>0</v>
      </c>
      <c r="FA33" s="336">
        <f t="shared" si="53"/>
        <v>0</v>
      </c>
      <c r="FB33" s="336">
        <f t="shared" si="53"/>
        <v>0</v>
      </c>
      <c r="FC33" s="336">
        <f t="shared" si="53"/>
        <v>0</v>
      </c>
      <c r="FD33" s="336">
        <f t="shared" si="53"/>
        <v>0</v>
      </c>
      <c r="FE33" s="337">
        <f t="shared" si="53"/>
        <v>0</v>
      </c>
      <c r="FF33" s="335">
        <f t="shared" si="54"/>
        <v>0</v>
      </c>
      <c r="FG33" s="336">
        <f t="shared" si="54"/>
        <v>0</v>
      </c>
      <c r="FH33" s="336">
        <f t="shared" si="54"/>
        <v>0</v>
      </c>
      <c r="FI33" s="336">
        <f t="shared" si="54"/>
        <v>0</v>
      </c>
      <c r="FJ33" s="336">
        <f t="shared" si="54"/>
        <v>0</v>
      </c>
      <c r="FK33" s="336">
        <f t="shared" si="54"/>
        <v>0</v>
      </c>
      <c r="FL33" s="336">
        <f t="shared" si="54"/>
        <v>0</v>
      </c>
      <c r="FM33" s="336">
        <f t="shared" si="54"/>
        <v>0</v>
      </c>
      <c r="FN33" s="336">
        <f t="shared" si="54"/>
        <v>0</v>
      </c>
      <c r="FO33" s="336">
        <f t="shared" si="54"/>
        <v>0</v>
      </c>
      <c r="FP33" s="336">
        <f t="shared" si="54"/>
        <v>0</v>
      </c>
      <c r="FQ33" s="337">
        <f t="shared" si="54"/>
        <v>0</v>
      </c>
    </row>
    <row r="34" spans="1:173" ht="12.75" customHeight="1" x14ac:dyDescent="0.2">
      <c r="A34" s="74" t="str">
        <f t="shared" si="21"/>
        <v xml:space="preserve"> - </v>
      </c>
      <c r="B34" s="112"/>
      <c r="C34" s="171" t="s">
        <v>305</v>
      </c>
      <c r="D34" s="366" t="str">
        <f>IF(ISBLANK(EMISSIONS_5!D34), " ", EMISSIONS_5!D34)</f>
        <v xml:space="preserve"> </v>
      </c>
      <c r="E34" s="366" t="str">
        <f>IF(ISBLANK(EMISSIONS_5!E34), " ", EMISSIONS_5!E34)</f>
        <v xml:space="preserve"> </v>
      </c>
      <c r="F34" s="366" t="str">
        <f>IF(ISBLANK(EMISSIONS_5!F34), " ", EMISSIONS_5!F34)</f>
        <v xml:space="preserve"> </v>
      </c>
      <c r="G34" s="367"/>
      <c r="H34" s="368"/>
      <c r="I34" s="33" t="s">
        <v>299</v>
      </c>
      <c r="J34" s="367"/>
      <c r="K34" s="33">
        <f t="shared" si="35"/>
        <v>1</v>
      </c>
      <c r="L34" s="33" t="e">
        <f>IF(#REF!="Enter Emissions (tpy)",IF( J34="", 0, J34), 0)</f>
        <v>#REF!</v>
      </c>
      <c r="M34" s="367">
        <v>0</v>
      </c>
      <c r="N34" s="373">
        <v>0</v>
      </c>
      <c r="O34" s="299"/>
      <c r="P34" s="300"/>
      <c r="Q34" s="73" t="str">
        <f t="shared" si="36"/>
        <v>Enter vessel info</v>
      </c>
      <c r="R34" s="79" t="str">
        <f t="shared" si="37"/>
        <v>Enter vessel info</v>
      </c>
      <c r="S34" s="79" t="str">
        <f t="shared" si="38"/>
        <v>Enter vessel info</v>
      </c>
      <c r="T34" s="79" t="str">
        <f t="shared" si="39"/>
        <v>Enter vessel info</v>
      </c>
      <c r="U34" s="79" t="str">
        <f t="shared" si="40"/>
        <v>Enter vessel info</v>
      </c>
      <c r="V34" s="79" t="str">
        <f t="shared" si="41"/>
        <v>Enter vessel info</v>
      </c>
      <c r="W34" s="79" t="str">
        <f t="shared" si="42"/>
        <v>Enter vessel info</v>
      </c>
      <c r="X34" s="79" t="str">
        <f t="shared" si="43"/>
        <v>Enter vessel info</v>
      </c>
      <c r="Y34" s="78" t="s">
        <v>115</v>
      </c>
      <c r="Z34" s="79" t="s">
        <v>115</v>
      </c>
      <c r="AA34" s="82" t="s">
        <v>115</v>
      </c>
      <c r="AB34" s="76" t="str">
        <f>IF(OR($D34=" ",$E34=" ",$F34=" "),"Enter vessel info",IF(T($H34)&lt;&gt;"","Enter Activity",IF(OR($M34=0,$N34=0),"Enter Run Time",IF((VLOOKUP($F34,'VESSEL FACTORS'!$A$3:$O$5,AB$5,FALSE))="N/A","--",IF($G34=" ",IF(ISERROR(SEARCH("Aux",$E34,1)),($H34*VLOOKUP($F34,'VESSEL FACTORS'!$A$2:$O$5,AB$5,FALSE)*0.0000011023*$M34*$N34*0.82),($H34*VLOOKUP($F34,'VESSEL FACTORS'!$A$2:$O$5,AB$5,FALSE)*0.0000011023*$M34*$N34*1)),IF($G34&lt;21,($H34*VLOOKUP($F34,'VESSEL FACTORS'!$A$2:$O$5,AB$5,FALSE)*0.0000011023*$M34*$N34*VLOOKUP($G34,'VESSEL FACTORS'!$A$16:$L$36,AB$5,FALSE)),($H34*VLOOKUP($F34,'VESSEL FACTORS'!$A$3:$O$5,AB$5,FALSE)*0.0000011023*$M34*$N34*($G34/100))))))))</f>
        <v>Enter vessel info</v>
      </c>
      <c r="AC34" s="76" t="str">
        <f>IF(OR($D34=" ",$E34=" ",$F34=" "),"Enter vessel info",IF(T($H34)&lt;&gt;"","Enter Activity",IF(OR($M34=0,$N34=0),"Enter Run Time",IF((VLOOKUP($F34,'VESSEL FACTORS'!$A$3:$O$5,AC$5,FALSE))="N/A","--",IF($G34=" ",IF(ISERROR(SEARCH("Aux",$E34,1)),($H34*VLOOKUP($F34,'VESSEL FACTORS'!$A$2:$O$5,AC$5,FALSE)*0.0000011023*$M34*$N34*0.82),($H34*VLOOKUP($F34,'VESSEL FACTORS'!$A$2:$O$5,AC$5,FALSE)*0.0000011023*$M34*$N34*1)),IF($G34&lt;21,($H34*VLOOKUP($F34,'VESSEL FACTORS'!$A$2:$O$5,AC$5,FALSE)*0.0000011023*$M34*$N34*VLOOKUP($G34,'VESSEL FACTORS'!$A$16:$L$36,AC$5,FALSE)),($H34*VLOOKUP($F34,'VESSEL FACTORS'!$A$3:$O$5,AC$5,FALSE)*0.0000011023*$M34*$N34*($G34/100))))))))</f>
        <v>Enter vessel info</v>
      </c>
      <c r="AD34" s="76" t="str">
        <f>IF(OR($D34=" ",$E34=" ",$F34=" "),"Enter vessel info",IF(T($H34)&lt;&gt;"","Enter Activity",IF(OR($M34=0,$N34=0),"Enter Run Time",IF((VLOOKUP($F34,'VESSEL FACTORS'!$A$3:$O$5,AD$5,FALSE))="N/A","--",IF($G34=" ",IF(ISERROR(SEARCH("Aux",$E34,1)),($H34*VLOOKUP($F34,'VESSEL FACTORS'!$A$2:$O$5,AD$5,FALSE)*0.0000011023*$M34*$N34*0.82),($H34*VLOOKUP($F34,'VESSEL FACTORS'!$A$2:$O$5,AD$5,FALSE)*0.0000011023*$M34*$N34*1)),IF($G34&lt;21,($H34*VLOOKUP($F34,'VESSEL FACTORS'!$A$2:$O$5,AD$5,FALSE)*0.0000011023*$M34*$N34*VLOOKUP($G34,'VESSEL FACTORS'!$A$16:$L$36,AD$5,FALSE)),($H34*VLOOKUP($F34,'VESSEL FACTORS'!$A$3:$O$5,AD$5,FALSE)*0.0000011023*$M34*$N34*($G34/100))))))))</f>
        <v>Enter vessel info</v>
      </c>
      <c r="AE34" s="76" t="str">
        <f>IF(OR($D34=" ",$E34=" ",$F34=" "),"Enter vessel info",IF(T($H34)&lt;&gt;"","Enter Activity",IF(OR($M34=0,$N34=0),"Enter Run Time",IF((VLOOKUP($F34,'VESSEL FACTORS'!$A$3:$O$5,AE$5,FALSE))="N/A","--",IF($G34=" ",IF(ISERROR(SEARCH("Aux",$E34,1)),($H34*VLOOKUP($F34,'VESSEL FACTORS'!$A$2:$O$5,AE$5,FALSE)*0.0000011023*$M34*$N34*0.82),($H34*VLOOKUP($F34,'VESSEL FACTORS'!$A$2:$O$5,AE$5,FALSE)*0.0000011023*$M34*$N34*1)),IF($G34&lt;21,($H34*VLOOKUP($F34,'VESSEL FACTORS'!$A$2:$O$5,AE$5,FALSE)*0.0000011023*$M34*$N34*VLOOKUP($G34,'VESSEL FACTORS'!$A$16:$L$36,AE$5,FALSE)),($H34*VLOOKUP($F34,'VESSEL FACTORS'!$A$3:$O$5,AE$5,FALSE)*0.0000011023*$M34*$N34*($G34/100))))))))</f>
        <v>Enter vessel info</v>
      </c>
      <c r="AF34" s="76" t="str">
        <f>IF(OR($D34=" ",$E34=" ",$F34=" "),"Enter vessel info",IF(T($H34)&lt;&gt;"","Enter Activity",IF(OR($M34=0,$N34=0),"Enter Run Time",IF((VLOOKUP($F34,'VESSEL FACTORS'!$A$3:$O$5,AF$5,FALSE))="N/A","--",IF($G34=" ",IF(ISERROR(SEARCH("Aux",$E34,1)),($H34*VLOOKUP($F34,'VESSEL FACTORS'!$A$2:$O$5,AF$5,FALSE)*0.0000011023*$M34*$N34*0.82),($H34*VLOOKUP($F34,'VESSEL FACTORS'!$A$2:$O$5,AF$5,FALSE)*0.0000011023*$M34*$N34*1)),IF($G34&lt;21,($H34*VLOOKUP($F34,'VESSEL FACTORS'!$A$2:$O$5,AF$5,FALSE)*0.0000011023*$M34*$N34*VLOOKUP($G34,'VESSEL FACTORS'!$A$16:$L$36,AF$5,FALSE)),($H34*VLOOKUP($F34,'VESSEL FACTORS'!$A$3:$O$5,AF$5,FALSE)*0.0000011023*$M34*$N34*($G34/100))))))))</f>
        <v>Enter vessel info</v>
      </c>
      <c r="AG34" s="76" t="str">
        <f>IF(OR($D34=" ",$E34=" ",$F34=" "),"Enter vessel info",IF(T($H34)&lt;&gt;"","Enter Activity",IF(OR($M34=0,$N34=0),"Enter Run Time",IF((VLOOKUP($F34,'VESSEL FACTORS'!$A$3:$O$5,AG$5,FALSE))="N/A","--",IF($G34=" ",IF(ISERROR(SEARCH("Aux",$E34,1)),($H34*VLOOKUP($F34,'VESSEL FACTORS'!$A$2:$O$5,AG$5,FALSE)*0.0000011023*$M34*$N34*0.82),($H34*VLOOKUP($F34,'VESSEL FACTORS'!$A$2:$O$5,AG$5,FALSE)*0.0000011023*$M34*$N34*1)),IF($G34&lt;21,($H34*VLOOKUP($F34,'VESSEL FACTORS'!$A$2:$O$5,AG$5,FALSE)*0.0000011023*$M34*$N34*VLOOKUP($G34,'VESSEL FACTORS'!$A$16:$L$36,AG$5,FALSE)),($H34*VLOOKUP($F34,'VESSEL FACTORS'!$A$3:$O$5,AG$5,FALSE)*0.0000011023*$M34*$N34*($G34/100))))))))</f>
        <v>Enter vessel info</v>
      </c>
      <c r="AH34" s="76" t="str">
        <f>IF(OR($D34=" ",$E34=" ",$F34=" "),"Enter vessel info",IF(T($H34)&lt;&gt;"","Enter Activity",IF(OR($M34=0,$N34=0),"Enter Run Time",IF((VLOOKUP($F34,'VESSEL FACTORS'!$A$3:$O$5,AH$5,FALSE))="N/A","--",IF($G34=" ",IF(ISERROR(SEARCH("Aux",$E34,1)),($H34*VLOOKUP($F34,'VESSEL FACTORS'!$A$2:$O$5,AH$5,FALSE)*0.0000011023*$M34*$N34*0.82),($H34*VLOOKUP($F34,'VESSEL FACTORS'!$A$2:$O$5,AH$5,FALSE)*0.0000011023*$M34*$N34*1)),IF($G34&lt;21,($H34*VLOOKUP($F34,'VESSEL FACTORS'!$A$2:$O$5,AH$5,FALSE)*0.0000011023*$M34*$N34*VLOOKUP($G34,'VESSEL FACTORS'!$A$16:$L$36,AH$5,FALSE)),($H34*VLOOKUP($F34,'VESSEL FACTORS'!$A$3:$O$5,AH$5,FALSE)*0.0000011023*$M34*$N34*($G34/100))))))))</f>
        <v>Enter vessel info</v>
      </c>
      <c r="AI34" s="76" t="str">
        <f>IF(OR($D34=" ",$E34=" ",$F34=" "),"Enter vessel info",IF(T($H34)&lt;&gt;"","Enter Activity",IF(OR($M34=0,$N34=0),"Enter Run Time",IF((VLOOKUP($F34,'VESSEL FACTORS'!$A$3:$O$5,AI$5,FALSE))="N/A","--",IF($G34=" ",IF(ISERROR(SEARCH("Aux",$E34,1)),($H34*VLOOKUP($F34,'VESSEL FACTORS'!$A$2:$O$5,AI$5,FALSE)*0.0000011023*$M34*$N34*0.82),($H34*VLOOKUP($F34,'VESSEL FACTORS'!$A$2:$O$5,AI$5,FALSE)*0.0000011023*$M34*$N34*1)),IF($G34&lt;21,($H34*VLOOKUP($F34,'VESSEL FACTORS'!$A$2:$O$5,AI$5,FALSE)*0.0000011023*$M34*$N34*VLOOKUP($G34,'VESSEL FACTORS'!$A$16:$L$36,AI$5,FALSE)),($H34*VLOOKUP($F34,'VESSEL FACTORS'!$A$3:$O$5,AI$5,FALSE)*0.0000011023*$M34*$N34*($G34/100))))))))</f>
        <v>Enter vessel info</v>
      </c>
      <c r="AJ34" s="76" t="str">
        <f>IF(OR($D34=" ",$E34=" ",$F34=" "),"Enter vessel info",IF(T($H34)&lt;&gt;"","Enter Activity",IF(OR($M34=0,$N34=0),"Enter Run Time",IF((VLOOKUP($F34,'VESSEL FACTORS'!$A$3:$O$5,AJ$5,FALSE))="N/A","--",IF($G34=" ",IF(ISERROR(SEARCH("Aux",$E34,1)),($H34*VLOOKUP($F34,'VESSEL FACTORS'!$A$2:$O$5,AJ$5,FALSE)*0.0000011023*$M34*$N34*0.82),($H34*VLOOKUP($F34,'VESSEL FACTORS'!$A$2:$O$5,AJ$5,FALSE)*0.0000011023*$M34*$N34*1)),IF($G34&lt;21,($H34*VLOOKUP($F34,'VESSEL FACTORS'!$A$2:$O$5,AJ$5,FALSE)*0.0000011023*$M34*$N34*VLOOKUP($G34,'VESSEL FACTORS'!$A$16:$L$36,AJ$5,FALSE)),($H34*VLOOKUP($F34,'VESSEL FACTORS'!$A$3:$O$5,AJ$5,FALSE)*0.0000011023*$M34*$N34*($G34/100))))))))</f>
        <v>Enter vessel info</v>
      </c>
      <c r="AK34" s="76" t="str">
        <f>IF(OR($D34=" ",$E34=" ",$F34=" "),"Enter vessel info",IF(T($H34)&lt;&gt;"","Enter Activity",IF(OR($M34=0,$N34=0),"Enter Run Time",IF((VLOOKUP($F34,'VESSEL FACTORS'!$A$3:$O$5,AK$5,FALSE))="N/A","--",IF($G34=" ",IF(ISERROR(SEARCH("Aux",$E34,1)),($H34*VLOOKUP($F34,'VESSEL FACTORS'!$A$2:$O$5,AK$5,FALSE)*0.0000011023*$M34*$N34*0.82),($H34*VLOOKUP($F34,'VESSEL FACTORS'!$A$2:$O$5,AK$5,FALSE)*0.0000011023*$M34*$N34*1)),IF($G34&lt;21,($H34*VLOOKUP($F34,'VESSEL FACTORS'!$A$2:$O$5,AK$5,FALSE)*0.0000011023*$M34*$N34*VLOOKUP($G34,'VESSEL FACTORS'!$A$16:$L$36,AK$5,FALSE)),($H34*VLOOKUP($F34,'VESSEL FACTORS'!$A$3:$O$5,AK$5,FALSE)*0.0000011023*$M34*$N34*($G34/100))))))))</f>
        <v>Enter vessel info</v>
      </c>
      <c r="AL34" s="67" t="str">
        <f>IF(OR($D34=" ",$E34=" ",$F34=" "),"Enter vessel info",IF(T($H34)&lt;&gt;"","Enter Activity",IF(OR($M34=0,$N34=0),"Enter Run Time",IF((VLOOKUP($F34,'VESSEL FACTORS'!$A$3:$O$5,AL$5,FALSE))="N/A","--",IF($G34=" ",IF(ISERROR(SEARCH("Aux",$E34,1)),($H34*VLOOKUP($F34,'VESSEL FACTORS'!$A$2:$O$5,AL$5,FALSE)*0.0000011023*$M34*$N34*0.82),($H34*VLOOKUP($F34,'VESSEL FACTORS'!$A$2:$O$5,AL$5,FALSE)*0.0000011023*$M34*$N34*1)),IF($G34&lt;21,($H34*VLOOKUP($F34,'VESSEL FACTORS'!$A$2:$O$5,AL$5,FALSE)*0.0000011023*$M34*$N34*VLOOKUP($G34,'VESSEL FACTORS'!$A$16:$L$36,AL$5,FALSE)),($H34*VLOOKUP($F34,'VESSEL FACTORS'!$A$3:$O$5,AL$5,FALSE)*0.0000011023*$M34*$N34*($G34/100))))))))</f>
        <v>Enter vessel info</v>
      </c>
      <c r="AM34" s="73"/>
      <c r="AO34" s="74">
        <f>MONTH(EMISSIONS_1!P34)-MONTH(EMISSIONS_1!O34)+1</f>
        <v>1</v>
      </c>
      <c r="AP34" s="335">
        <f t="shared" si="44"/>
        <v>0</v>
      </c>
      <c r="AQ34" s="336">
        <f t="shared" si="44"/>
        <v>0</v>
      </c>
      <c r="AR34" s="336">
        <f t="shared" si="44"/>
        <v>0</v>
      </c>
      <c r="AS34" s="336">
        <f t="shared" si="44"/>
        <v>0</v>
      </c>
      <c r="AT34" s="336">
        <f t="shared" si="44"/>
        <v>0</v>
      </c>
      <c r="AU34" s="336">
        <f t="shared" si="44"/>
        <v>0</v>
      </c>
      <c r="AV34" s="336">
        <f t="shared" si="44"/>
        <v>0</v>
      </c>
      <c r="AW34" s="336">
        <f t="shared" si="44"/>
        <v>0</v>
      </c>
      <c r="AX34" s="336">
        <f t="shared" si="44"/>
        <v>0</v>
      </c>
      <c r="AY34" s="336">
        <f t="shared" si="44"/>
        <v>0</v>
      </c>
      <c r="AZ34" s="336">
        <f t="shared" si="44"/>
        <v>0</v>
      </c>
      <c r="BA34" s="337">
        <f t="shared" si="44"/>
        <v>0</v>
      </c>
      <c r="BB34" s="335">
        <f t="shared" si="45"/>
        <v>0</v>
      </c>
      <c r="BC34" s="336">
        <f t="shared" si="45"/>
        <v>0</v>
      </c>
      <c r="BD34" s="336">
        <f t="shared" si="45"/>
        <v>0</v>
      </c>
      <c r="BE34" s="336">
        <f t="shared" si="45"/>
        <v>0</v>
      </c>
      <c r="BF34" s="336">
        <f t="shared" si="45"/>
        <v>0</v>
      </c>
      <c r="BG34" s="336">
        <f t="shared" si="45"/>
        <v>0</v>
      </c>
      <c r="BH34" s="336">
        <f t="shared" si="45"/>
        <v>0</v>
      </c>
      <c r="BI34" s="336">
        <f t="shared" si="45"/>
        <v>0</v>
      </c>
      <c r="BJ34" s="336">
        <f t="shared" si="45"/>
        <v>0</v>
      </c>
      <c r="BK34" s="336">
        <f t="shared" si="45"/>
        <v>0</v>
      </c>
      <c r="BL34" s="336">
        <f t="shared" si="45"/>
        <v>0</v>
      </c>
      <c r="BM34" s="337">
        <f t="shared" si="45"/>
        <v>0</v>
      </c>
      <c r="BN34" s="335">
        <f t="shared" si="46"/>
        <v>0</v>
      </c>
      <c r="BO34" s="336">
        <f t="shared" si="46"/>
        <v>0</v>
      </c>
      <c r="BP34" s="336">
        <f t="shared" si="46"/>
        <v>0</v>
      </c>
      <c r="BQ34" s="336">
        <f t="shared" si="46"/>
        <v>0</v>
      </c>
      <c r="BR34" s="336">
        <f t="shared" si="46"/>
        <v>0</v>
      </c>
      <c r="BS34" s="336">
        <f t="shared" si="46"/>
        <v>0</v>
      </c>
      <c r="BT34" s="336">
        <f t="shared" si="46"/>
        <v>0</v>
      </c>
      <c r="BU34" s="336">
        <f t="shared" si="46"/>
        <v>0</v>
      </c>
      <c r="BV34" s="336">
        <f t="shared" si="46"/>
        <v>0</v>
      </c>
      <c r="BW34" s="336">
        <f t="shared" si="46"/>
        <v>0</v>
      </c>
      <c r="BX34" s="336">
        <f t="shared" si="46"/>
        <v>0</v>
      </c>
      <c r="BY34" s="337">
        <f t="shared" si="46"/>
        <v>0</v>
      </c>
      <c r="BZ34" s="335">
        <f t="shared" si="47"/>
        <v>0</v>
      </c>
      <c r="CA34" s="336">
        <f t="shared" si="47"/>
        <v>0</v>
      </c>
      <c r="CB34" s="336">
        <f t="shared" si="47"/>
        <v>0</v>
      </c>
      <c r="CC34" s="336">
        <f t="shared" si="47"/>
        <v>0</v>
      </c>
      <c r="CD34" s="336">
        <f t="shared" si="47"/>
        <v>0</v>
      </c>
      <c r="CE34" s="336">
        <f t="shared" si="47"/>
        <v>0</v>
      </c>
      <c r="CF34" s="336">
        <f t="shared" si="47"/>
        <v>0</v>
      </c>
      <c r="CG34" s="336">
        <f t="shared" si="47"/>
        <v>0</v>
      </c>
      <c r="CH34" s="336">
        <f t="shared" si="47"/>
        <v>0</v>
      </c>
      <c r="CI34" s="336">
        <f t="shared" si="47"/>
        <v>0</v>
      </c>
      <c r="CJ34" s="336">
        <f t="shared" si="47"/>
        <v>0</v>
      </c>
      <c r="CK34" s="337">
        <f t="shared" si="47"/>
        <v>0</v>
      </c>
      <c r="CL34" s="335">
        <f t="shared" si="48"/>
        <v>0</v>
      </c>
      <c r="CM34" s="336">
        <f t="shared" si="48"/>
        <v>0</v>
      </c>
      <c r="CN34" s="336">
        <f t="shared" si="48"/>
        <v>0</v>
      </c>
      <c r="CO34" s="336">
        <f t="shared" si="48"/>
        <v>0</v>
      </c>
      <c r="CP34" s="336">
        <f t="shared" si="48"/>
        <v>0</v>
      </c>
      <c r="CQ34" s="336">
        <f t="shared" si="48"/>
        <v>0</v>
      </c>
      <c r="CR34" s="336">
        <f t="shared" si="48"/>
        <v>0</v>
      </c>
      <c r="CS34" s="336">
        <f t="shared" si="48"/>
        <v>0</v>
      </c>
      <c r="CT34" s="336">
        <f t="shared" si="48"/>
        <v>0</v>
      </c>
      <c r="CU34" s="336">
        <f t="shared" si="48"/>
        <v>0</v>
      </c>
      <c r="CV34" s="336">
        <f t="shared" si="48"/>
        <v>0</v>
      </c>
      <c r="CW34" s="337">
        <f t="shared" si="48"/>
        <v>0</v>
      </c>
      <c r="CX34" s="335">
        <f t="shared" si="49"/>
        <v>0</v>
      </c>
      <c r="CY34" s="336">
        <f t="shared" si="49"/>
        <v>0</v>
      </c>
      <c r="CZ34" s="336">
        <f t="shared" si="49"/>
        <v>0</v>
      </c>
      <c r="DA34" s="336">
        <f t="shared" si="49"/>
        <v>0</v>
      </c>
      <c r="DB34" s="336">
        <f t="shared" si="49"/>
        <v>0</v>
      </c>
      <c r="DC34" s="336">
        <f t="shared" si="49"/>
        <v>0</v>
      </c>
      <c r="DD34" s="336">
        <f t="shared" si="49"/>
        <v>0</v>
      </c>
      <c r="DE34" s="336">
        <f t="shared" si="49"/>
        <v>0</v>
      </c>
      <c r="DF34" s="336">
        <f t="shared" si="49"/>
        <v>0</v>
      </c>
      <c r="DG34" s="336">
        <f t="shared" si="49"/>
        <v>0</v>
      </c>
      <c r="DH34" s="336">
        <f t="shared" si="49"/>
        <v>0</v>
      </c>
      <c r="DI34" s="337">
        <f t="shared" si="49"/>
        <v>0</v>
      </c>
      <c r="DJ34" s="335">
        <f t="shared" si="50"/>
        <v>0</v>
      </c>
      <c r="DK34" s="336">
        <f t="shared" si="50"/>
        <v>0</v>
      </c>
      <c r="DL34" s="336">
        <f t="shared" si="50"/>
        <v>0</v>
      </c>
      <c r="DM34" s="336">
        <f t="shared" si="50"/>
        <v>0</v>
      </c>
      <c r="DN34" s="336">
        <f t="shared" si="50"/>
        <v>0</v>
      </c>
      <c r="DO34" s="336">
        <f t="shared" si="50"/>
        <v>0</v>
      </c>
      <c r="DP34" s="336">
        <f t="shared" si="50"/>
        <v>0</v>
      </c>
      <c r="DQ34" s="336">
        <f t="shared" si="50"/>
        <v>0</v>
      </c>
      <c r="DR34" s="336">
        <f t="shared" si="50"/>
        <v>0</v>
      </c>
      <c r="DS34" s="336">
        <f t="shared" si="50"/>
        <v>0</v>
      </c>
      <c r="DT34" s="336">
        <f t="shared" si="50"/>
        <v>0</v>
      </c>
      <c r="DU34" s="337">
        <f t="shared" si="50"/>
        <v>0</v>
      </c>
      <c r="DV34" s="335">
        <f t="shared" si="51"/>
        <v>0</v>
      </c>
      <c r="DW34" s="336">
        <f t="shared" si="51"/>
        <v>0</v>
      </c>
      <c r="DX34" s="336">
        <f t="shared" si="51"/>
        <v>0</v>
      </c>
      <c r="DY34" s="336">
        <f t="shared" si="51"/>
        <v>0</v>
      </c>
      <c r="DZ34" s="336">
        <f t="shared" si="51"/>
        <v>0</v>
      </c>
      <c r="EA34" s="336">
        <f t="shared" si="51"/>
        <v>0</v>
      </c>
      <c r="EB34" s="336">
        <f t="shared" si="51"/>
        <v>0</v>
      </c>
      <c r="EC34" s="336">
        <f t="shared" si="51"/>
        <v>0</v>
      </c>
      <c r="ED34" s="336">
        <f t="shared" si="51"/>
        <v>0</v>
      </c>
      <c r="EE34" s="336">
        <f t="shared" si="51"/>
        <v>0</v>
      </c>
      <c r="EF34" s="336">
        <f t="shared" si="51"/>
        <v>0</v>
      </c>
      <c r="EG34" s="337">
        <f t="shared" si="51"/>
        <v>0</v>
      </c>
      <c r="EH34" s="335">
        <f t="shared" si="52"/>
        <v>0</v>
      </c>
      <c r="EI34" s="336">
        <f t="shared" si="52"/>
        <v>0</v>
      </c>
      <c r="EJ34" s="336">
        <f t="shared" si="52"/>
        <v>0</v>
      </c>
      <c r="EK34" s="336">
        <f t="shared" si="52"/>
        <v>0</v>
      </c>
      <c r="EL34" s="336">
        <f t="shared" si="52"/>
        <v>0</v>
      </c>
      <c r="EM34" s="336">
        <f t="shared" si="52"/>
        <v>0</v>
      </c>
      <c r="EN34" s="336">
        <f t="shared" si="52"/>
        <v>0</v>
      </c>
      <c r="EO34" s="336">
        <f t="shared" si="52"/>
        <v>0</v>
      </c>
      <c r="EP34" s="336">
        <f t="shared" si="52"/>
        <v>0</v>
      </c>
      <c r="EQ34" s="336">
        <f t="shared" si="52"/>
        <v>0</v>
      </c>
      <c r="ER34" s="336">
        <f t="shared" si="52"/>
        <v>0</v>
      </c>
      <c r="ES34" s="337">
        <f t="shared" si="52"/>
        <v>0</v>
      </c>
      <c r="ET34" s="335">
        <f t="shared" si="53"/>
        <v>0</v>
      </c>
      <c r="EU34" s="336">
        <f t="shared" si="53"/>
        <v>0</v>
      </c>
      <c r="EV34" s="336">
        <f t="shared" si="53"/>
        <v>0</v>
      </c>
      <c r="EW34" s="336">
        <f t="shared" si="53"/>
        <v>0</v>
      </c>
      <c r="EX34" s="336">
        <f t="shared" si="53"/>
        <v>0</v>
      </c>
      <c r="EY34" s="336">
        <f t="shared" si="53"/>
        <v>0</v>
      </c>
      <c r="EZ34" s="336">
        <f t="shared" si="53"/>
        <v>0</v>
      </c>
      <c r="FA34" s="336">
        <f t="shared" si="53"/>
        <v>0</v>
      </c>
      <c r="FB34" s="336">
        <f t="shared" si="53"/>
        <v>0</v>
      </c>
      <c r="FC34" s="336">
        <f t="shared" si="53"/>
        <v>0</v>
      </c>
      <c r="FD34" s="336">
        <f t="shared" si="53"/>
        <v>0</v>
      </c>
      <c r="FE34" s="337">
        <f t="shared" si="53"/>
        <v>0</v>
      </c>
      <c r="FF34" s="335">
        <f t="shared" si="54"/>
        <v>0</v>
      </c>
      <c r="FG34" s="336">
        <f t="shared" si="54"/>
        <v>0</v>
      </c>
      <c r="FH34" s="336">
        <f t="shared" si="54"/>
        <v>0</v>
      </c>
      <c r="FI34" s="336">
        <f t="shared" si="54"/>
        <v>0</v>
      </c>
      <c r="FJ34" s="336">
        <f t="shared" si="54"/>
        <v>0</v>
      </c>
      <c r="FK34" s="336">
        <f t="shared" si="54"/>
        <v>0</v>
      </c>
      <c r="FL34" s="336">
        <f t="shared" si="54"/>
        <v>0</v>
      </c>
      <c r="FM34" s="336">
        <f t="shared" si="54"/>
        <v>0</v>
      </c>
      <c r="FN34" s="336">
        <f t="shared" si="54"/>
        <v>0</v>
      </c>
      <c r="FO34" s="336">
        <f t="shared" si="54"/>
        <v>0</v>
      </c>
      <c r="FP34" s="336">
        <f t="shared" si="54"/>
        <v>0</v>
      </c>
      <c r="FQ34" s="337">
        <f t="shared" si="54"/>
        <v>0</v>
      </c>
    </row>
    <row r="35" spans="1:173" ht="12.75" customHeight="1" x14ac:dyDescent="0.2">
      <c r="A35" s="74" t="str">
        <f t="shared" si="21"/>
        <v xml:space="preserve"> - </v>
      </c>
      <c r="B35" s="112"/>
      <c r="C35" s="171" t="s">
        <v>305</v>
      </c>
      <c r="D35" s="366" t="str">
        <f>IF(ISBLANK(EMISSIONS_5!D35), " ", EMISSIONS_5!D35)</f>
        <v xml:space="preserve"> </v>
      </c>
      <c r="E35" s="366" t="str">
        <f>IF(ISBLANK(EMISSIONS_5!E35), " ", EMISSIONS_5!E35)</f>
        <v xml:space="preserve"> </v>
      </c>
      <c r="F35" s="366" t="str">
        <f>IF(ISBLANK(EMISSIONS_5!F35), " ", EMISSIONS_5!F35)</f>
        <v xml:space="preserve"> </v>
      </c>
      <c r="G35" s="367"/>
      <c r="H35" s="368"/>
      <c r="I35" s="33" t="s">
        <v>299</v>
      </c>
      <c r="J35" s="367"/>
      <c r="K35" s="33">
        <f t="shared" si="35"/>
        <v>1</v>
      </c>
      <c r="L35" s="33" t="e">
        <f>IF(#REF!="Enter Emissions (tpy)",IF( J35="", 0, J35), 0)</f>
        <v>#REF!</v>
      </c>
      <c r="M35" s="367">
        <v>0</v>
      </c>
      <c r="N35" s="373">
        <v>0</v>
      </c>
      <c r="O35" s="299"/>
      <c r="P35" s="300"/>
      <c r="Q35" s="73" t="str">
        <f t="shared" si="36"/>
        <v>Enter vessel info</v>
      </c>
      <c r="R35" s="79" t="str">
        <f t="shared" si="37"/>
        <v>Enter vessel info</v>
      </c>
      <c r="S35" s="79" t="str">
        <f t="shared" si="38"/>
        <v>Enter vessel info</v>
      </c>
      <c r="T35" s="79" t="str">
        <f t="shared" si="39"/>
        <v>Enter vessel info</v>
      </c>
      <c r="U35" s="79" t="str">
        <f t="shared" si="40"/>
        <v>Enter vessel info</v>
      </c>
      <c r="V35" s="79" t="str">
        <f t="shared" si="41"/>
        <v>Enter vessel info</v>
      </c>
      <c r="W35" s="79" t="str">
        <f t="shared" si="42"/>
        <v>Enter vessel info</v>
      </c>
      <c r="X35" s="79" t="str">
        <f t="shared" si="43"/>
        <v>Enter vessel info</v>
      </c>
      <c r="Y35" s="78" t="s">
        <v>115</v>
      </c>
      <c r="Z35" s="79" t="s">
        <v>115</v>
      </c>
      <c r="AA35" s="82" t="s">
        <v>115</v>
      </c>
      <c r="AB35" s="76" t="str">
        <f>IF(OR($D35=" ",$E35=" ",$F35=" "),"Enter vessel info",IF(T($H35)&lt;&gt;"","Enter Activity",IF(OR($M35=0,$N35=0),"Enter Run Time",IF((VLOOKUP($F35,'VESSEL FACTORS'!$A$3:$O$5,AB$5,FALSE))="N/A","--",IF($G35=" ",IF(ISERROR(SEARCH("Aux",$E35,1)),($H35*VLOOKUP($F35,'VESSEL FACTORS'!$A$2:$O$5,AB$5,FALSE)*0.0000011023*$M35*$N35*0.82),($H35*VLOOKUP($F35,'VESSEL FACTORS'!$A$2:$O$5,AB$5,FALSE)*0.0000011023*$M35*$N35*1)),IF($G35&lt;21,($H35*VLOOKUP($F35,'VESSEL FACTORS'!$A$2:$O$5,AB$5,FALSE)*0.0000011023*$M35*$N35*VLOOKUP($G35,'VESSEL FACTORS'!$A$16:$L$36,AB$5,FALSE)),($H35*VLOOKUP($F35,'VESSEL FACTORS'!$A$3:$O$5,AB$5,FALSE)*0.0000011023*$M35*$N35*($G35/100))))))))</f>
        <v>Enter vessel info</v>
      </c>
      <c r="AC35" s="76" t="str">
        <f>IF(OR($D35=" ",$E35=" ",$F35=" "),"Enter vessel info",IF(T($H35)&lt;&gt;"","Enter Activity",IF(OR($M35=0,$N35=0),"Enter Run Time",IF((VLOOKUP($F35,'VESSEL FACTORS'!$A$3:$O$5,AC$5,FALSE))="N/A","--",IF($G35=" ",IF(ISERROR(SEARCH("Aux",$E35,1)),($H35*VLOOKUP($F35,'VESSEL FACTORS'!$A$2:$O$5,AC$5,FALSE)*0.0000011023*$M35*$N35*0.82),($H35*VLOOKUP($F35,'VESSEL FACTORS'!$A$2:$O$5,AC$5,FALSE)*0.0000011023*$M35*$N35*1)),IF($G35&lt;21,($H35*VLOOKUP($F35,'VESSEL FACTORS'!$A$2:$O$5,AC$5,FALSE)*0.0000011023*$M35*$N35*VLOOKUP($G35,'VESSEL FACTORS'!$A$16:$L$36,AC$5,FALSE)),($H35*VLOOKUP($F35,'VESSEL FACTORS'!$A$3:$O$5,AC$5,FALSE)*0.0000011023*$M35*$N35*($G35/100))))))))</f>
        <v>Enter vessel info</v>
      </c>
      <c r="AD35" s="76" t="str">
        <f>IF(OR($D35=" ",$E35=" ",$F35=" "),"Enter vessel info",IF(T($H35)&lt;&gt;"","Enter Activity",IF(OR($M35=0,$N35=0),"Enter Run Time",IF((VLOOKUP($F35,'VESSEL FACTORS'!$A$3:$O$5,AD$5,FALSE))="N/A","--",IF($G35=" ",IF(ISERROR(SEARCH("Aux",$E35,1)),($H35*VLOOKUP($F35,'VESSEL FACTORS'!$A$2:$O$5,AD$5,FALSE)*0.0000011023*$M35*$N35*0.82),($H35*VLOOKUP($F35,'VESSEL FACTORS'!$A$2:$O$5,AD$5,FALSE)*0.0000011023*$M35*$N35*1)),IF($G35&lt;21,($H35*VLOOKUP($F35,'VESSEL FACTORS'!$A$2:$O$5,AD$5,FALSE)*0.0000011023*$M35*$N35*VLOOKUP($G35,'VESSEL FACTORS'!$A$16:$L$36,AD$5,FALSE)),($H35*VLOOKUP($F35,'VESSEL FACTORS'!$A$3:$O$5,AD$5,FALSE)*0.0000011023*$M35*$N35*($G35/100))))))))</f>
        <v>Enter vessel info</v>
      </c>
      <c r="AE35" s="76" t="str">
        <f>IF(OR($D35=" ",$E35=" ",$F35=" "),"Enter vessel info",IF(T($H35)&lt;&gt;"","Enter Activity",IF(OR($M35=0,$N35=0),"Enter Run Time",IF((VLOOKUP($F35,'VESSEL FACTORS'!$A$3:$O$5,AE$5,FALSE))="N/A","--",IF($G35=" ",IF(ISERROR(SEARCH("Aux",$E35,1)),($H35*VLOOKUP($F35,'VESSEL FACTORS'!$A$2:$O$5,AE$5,FALSE)*0.0000011023*$M35*$N35*0.82),($H35*VLOOKUP($F35,'VESSEL FACTORS'!$A$2:$O$5,AE$5,FALSE)*0.0000011023*$M35*$N35*1)),IF($G35&lt;21,($H35*VLOOKUP($F35,'VESSEL FACTORS'!$A$2:$O$5,AE$5,FALSE)*0.0000011023*$M35*$N35*VLOOKUP($G35,'VESSEL FACTORS'!$A$16:$L$36,AE$5,FALSE)),($H35*VLOOKUP($F35,'VESSEL FACTORS'!$A$3:$O$5,AE$5,FALSE)*0.0000011023*$M35*$N35*($G35/100))))))))</f>
        <v>Enter vessel info</v>
      </c>
      <c r="AF35" s="76" t="str">
        <f>IF(OR($D35=" ",$E35=" ",$F35=" "),"Enter vessel info",IF(T($H35)&lt;&gt;"","Enter Activity",IF(OR($M35=0,$N35=0),"Enter Run Time",IF((VLOOKUP($F35,'VESSEL FACTORS'!$A$3:$O$5,AF$5,FALSE))="N/A","--",IF($G35=" ",IF(ISERROR(SEARCH("Aux",$E35,1)),($H35*VLOOKUP($F35,'VESSEL FACTORS'!$A$2:$O$5,AF$5,FALSE)*0.0000011023*$M35*$N35*0.82),($H35*VLOOKUP($F35,'VESSEL FACTORS'!$A$2:$O$5,AF$5,FALSE)*0.0000011023*$M35*$N35*1)),IF($G35&lt;21,($H35*VLOOKUP($F35,'VESSEL FACTORS'!$A$2:$O$5,AF$5,FALSE)*0.0000011023*$M35*$N35*VLOOKUP($G35,'VESSEL FACTORS'!$A$16:$L$36,AF$5,FALSE)),($H35*VLOOKUP($F35,'VESSEL FACTORS'!$A$3:$O$5,AF$5,FALSE)*0.0000011023*$M35*$N35*($G35/100))))))))</f>
        <v>Enter vessel info</v>
      </c>
      <c r="AG35" s="76" t="str">
        <f>IF(OR($D35=" ",$E35=" ",$F35=" "),"Enter vessel info",IF(T($H35)&lt;&gt;"","Enter Activity",IF(OR($M35=0,$N35=0),"Enter Run Time",IF((VLOOKUP($F35,'VESSEL FACTORS'!$A$3:$O$5,AG$5,FALSE))="N/A","--",IF($G35=" ",IF(ISERROR(SEARCH("Aux",$E35,1)),($H35*VLOOKUP($F35,'VESSEL FACTORS'!$A$2:$O$5,AG$5,FALSE)*0.0000011023*$M35*$N35*0.82),($H35*VLOOKUP($F35,'VESSEL FACTORS'!$A$2:$O$5,AG$5,FALSE)*0.0000011023*$M35*$N35*1)),IF($G35&lt;21,($H35*VLOOKUP($F35,'VESSEL FACTORS'!$A$2:$O$5,AG$5,FALSE)*0.0000011023*$M35*$N35*VLOOKUP($G35,'VESSEL FACTORS'!$A$16:$L$36,AG$5,FALSE)),($H35*VLOOKUP($F35,'VESSEL FACTORS'!$A$3:$O$5,AG$5,FALSE)*0.0000011023*$M35*$N35*($G35/100))))))))</f>
        <v>Enter vessel info</v>
      </c>
      <c r="AH35" s="76" t="str">
        <f>IF(OR($D35=" ",$E35=" ",$F35=" "),"Enter vessel info",IF(T($H35)&lt;&gt;"","Enter Activity",IF(OR($M35=0,$N35=0),"Enter Run Time",IF((VLOOKUP($F35,'VESSEL FACTORS'!$A$3:$O$5,AH$5,FALSE))="N/A","--",IF($G35=" ",IF(ISERROR(SEARCH("Aux",$E35,1)),($H35*VLOOKUP($F35,'VESSEL FACTORS'!$A$2:$O$5,AH$5,FALSE)*0.0000011023*$M35*$N35*0.82),($H35*VLOOKUP($F35,'VESSEL FACTORS'!$A$2:$O$5,AH$5,FALSE)*0.0000011023*$M35*$N35*1)),IF($G35&lt;21,($H35*VLOOKUP($F35,'VESSEL FACTORS'!$A$2:$O$5,AH$5,FALSE)*0.0000011023*$M35*$N35*VLOOKUP($G35,'VESSEL FACTORS'!$A$16:$L$36,AH$5,FALSE)),($H35*VLOOKUP($F35,'VESSEL FACTORS'!$A$3:$O$5,AH$5,FALSE)*0.0000011023*$M35*$N35*($G35/100))))))))</f>
        <v>Enter vessel info</v>
      </c>
      <c r="AI35" s="76" t="str">
        <f>IF(OR($D35=" ",$E35=" ",$F35=" "),"Enter vessel info",IF(T($H35)&lt;&gt;"","Enter Activity",IF(OR($M35=0,$N35=0),"Enter Run Time",IF((VLOOKUP($F35,'VESSEL FACTORS'!$A$3:$O$5,AI$5,FALSE))="N/A","--",IF($G35=" ",IF(ISERROR(SEARCH("Aux",$E35,1)),($H35*VLOOKUP($F35,'VESSEL FACTORS'!$A$2:$O$5,AI$5,FALSE)*0.0000011023*$M35*$N35*0.82),($H35*VLOOKUP($F35,'VESSEL FACTORS'!$A$2:$O$5,AI$5,FALSE)*0.0000011023*$M35*$N35*1)),IF($G35&lt;21,($H35*VLOOKUP($F35,'VESSEL FACTORS'!$A$2:$O$5,AI$5,FALSE)*0.0000011023*$M35*$N35*VLOOKUP($G35,'VESSEL FACTORS'!$A$16:$L$36,AI$5,FALSE)),($H35*VLOOKUP($F35,'VESSEL FACTORS'!$A$3:$O$5,AI$5,FALSE)*0.0000011023*$M35*$N35*($G35/100))))))))</f>
        <v>Enter vessel info</v>
      </c>
      <c r="AJ35" s="76" t="str">
        <f>IF(OR($D35=" ",$E35=" ",$F35=" "),"Enter vessel info",IF(T($H35)&lt;&gt;"","Enter Activity",IF(OR($M35=0,$N35=0),"Enter Run Time",IF((VLOOKUP($F35,'VESSEL FACTORS'!$A$3:$O$5,AJ$5,FALSE))="N/A","--",IF($G35=" ",IF(ISERROR(SEARCH("Aux",$E35,1)),($H35*VLOOKUP($F35,'VESSEL FACTORS'!$A$2:$O$5,AJ$5,FALSE)*0.0000011023*$M35*$N35*0.82),($H35*VLOOKUP($F35,'VESSEL FACTORS'!$A$2:$O$5,AJ$5,FALSE)*0.0000011023*$M35*$N35*1)),IF($G35&lt;21,($H35*VLOOKUP($F35,'VESSEL FACTORS'!$A$2:$O$5,AJ$5,FALSE)*0.0000011023*$M35*$N35*VLOOKUP($G35,'VESSEL FACTORS'!$A$16:$L$36,AJ$5,FALSE)),($H35*VLOOKUP($F35,'VESSEL FACTORS'!$A$3:$O$5,AJ$5,FALSE)*0.0000011023*$M35*$N35*($G35/100))))))))</f>
        <v>Enter vessel info</v>
      </c>
      <c r="AK35" s="76" t="str">
        <f>IF(OR($D35=" ",$E35=" ",$F35=" "),"Enter vessel info",IF(T($H35)&lt;&gt;"","Enter Activity",IF(OR($M35=0,$N35=0),"Enter Run Time",IF((VLOOKUP($F35,'VESSEL FACTORS'!$A$3:$O$5,AK$5,FALSE))="N/A","--",IF($G35=" ",IF(ISERROR(SEARCH("Aux",$E35,1)),($H35*VLOOKUP($F35,'VESSEL FACTORS'!$A$2:$O$5,AK$5,FALSE)*0.0000011023*$M35*$N35*0.82),($H35*VLOOKUP($F35,'VESSEL FACTORS'!$A$2:$O$5,AK$5,FALSE)*0.0000011023*$M35*$N35*1)),IF($G35&lt;21,($H35*VLOOKUP($F35,'VESSEL FACTORS'!$A$2:$O$5,AK$5,FALSE)*0.0000011023*$M35*$N35*VLOOKUP($G35,'VESSEL FACTORS'!$A$16:$L$36,AK$5,FALSE)),($H35*VLOOKUP($F35,'VESSEL FACTORS'!$A$3:$O$5,AK$5,FALSE)*0.0000011023*$M35*$N35*($G35/100))))))))</f>
        <v>Enter vessel info</v>
      </c>
      <c r="AL35" s="67" t="str">
        <f>IF(OR($D35=" ",$E35=" ",$F35=" "),"Enter vessel info",IF(T($H35)&lt;&gt;"","Enter Activity",IF(OR($M35=0,$N35=0),"Enter Run Time",IF((VLOOKUP($F35,'VESSEL FACTORS'!$A$3:$O$5,AL$5,FALSE))="N/A","--",IF($G35=" ",IF(ISERROR(SEARCH("Aux",$E35,1)),($H35*VLOOKUP($F35,'VESSEL FACTORS'!$A$2:$O$5,AL$5,FALSE)*0.0000011023*$M35*$N35*0.82),($H35*VLOOKUP($F35,'VESSEL FACTORS'!$A$2:$O$5,AL$5,FALSE)*0.0000011023*$M35*$N35*1)),IF($G35&lt;21,($H35*VLOOKUP($F35,'VESSEL FACTORS'!$A$2:$O$5,AL$5,FALSE)*0.0000011023*$M35*$N35*VLOOKUP($G35,'VESSEL FACTORS'!$A$16:$L$36,AL$5,FALSE)),($H35*VLOOKUP($F35,'VESSEL FACTORS'!$A$3:$O$5,AL$5,FALSE)*0.0000011023*$M35*$N35*($G35/100))))))))</f>
        <v>Enter vessel info</v>
      </c>
      <c r="AM35" s="73"/>
      <c r="AO35" s="74">
        <f>MONTH(EMISSIONS_1!P35)-MONTH(EMISSIONS_1!O35)+1</f>
        <v>1</v>
      </c>
      <c r="AP35" s="335">
        <f t="shared" si="44"/>
        <v>0</v>
      </c>
      <c r="AQ35" s="336">
        <f t="shared" si="44"/>
        <v>0</v>
      </c>
      <c r="AR35" s="336">
        <f t="shared" si="44"/>
        <v>0</v>
      </c>
      <c r="AS35" s="336">
        <f t="shared" si="44"/>
        <v>0</v>
      </c>
      <c r="AT35" s="336">
        <f t="shared" si="44"/>
        <v>0</v>
      </c>
      <c r="AU35" s="336">
        <f t="shared" si="44"/>
        <v>0</v>
      </c>
      <c r="AV35" s="336">
        <f t="shared" si="44"/>
        <v>0</v>
      </c>
      <c r="AW35" s="336">
        <f t="shared" si="44"/>
        <v>0</v>
      </c>
      <c r="AX35" s="336">
        <f t="shared" si="44"/>
        <v>0</v>
      </c>
      <c r="AY35" s="336">
        <f t="shared" si="44"/>
        <v>0</v>
      </c>
      <c r="AZ35" s="336">
        <f t="shared" si="44"/>
        <v>0</v>
      </c>
      <c r="BA35" s="337">
        <f t="shared" si="44"/>
        <v>0</v>
      </c>
      <c r="BB35" s="335">
        <f t="shared" si="45"/>
        <v>0</v>
      </c>
      <c r="BC35" s="336">
        <f t="shared" si="45"/>
        <v>0</v>
      </c>
      <c r="BD35" s="336">
        <f t="shared" si="45"/>
        <v>0</v>
      </c>
      <c r="BE35" s="336">
        <f t="shared" si="45"/>
        <v>0</v>
      </c>
      <c r="BF35" s="336">
        <f t="shared" si="45"/>
        <v>0</v>
      </c>
      <c r="BG35" s="336">
        <f t="shared" si="45"/>
        <v>0</v>
      </c>
      <c r="BH35" s="336">
        <f t="shared" si="45"/>
        <v>0</v>
      </c>
      <c r="BI35" s="336">
        <f t="shared" si="45"/>
        <v>0</v>
      </c>
      <c r="BJ35" s="336">
        <f t="shared" si="45"/>
        <v>0</v>
      </c>
      <c r="BK35" s="336">
        <f t="shared" si="45"/>
        <v>0</v>
      </c>
      <c r="BL35" s="336">
        <f t="shared" si="45"/>
        <v>0</v>
      </c>
      <c r="BM35" s="337">
        <f t="shared" si="45"/>
        <v>0</v>
      </c>
      <c r="BN35" s="335">
        <f t="shared" si="46"/>
        <v>0</v>
      </c>
      <c r="BO35" s="336">
        <f t="shared" si="46"/>
        <v>0</v>
      </c>
      <c r="BP35" s="336">
        <f t="shared" si="46"/>
        <v>0</v>
      </c>
      <c r="BQ35" s="336">
        <f t="shared" si="46"/>
        <v>0</v>
      </c>
      <c r="BR35" s="336">
        <f t="shared" si="46"/>
        <v>0</v>
      </c>
      <c r="BS35" s="336">
        <f t="shared" si="46"/>
        <v>0</v>
      </c>
      <c r="BT35" s="336">
        <f t="shared" si="46"/>
        <v>0</v>
      </c>
      <c r="BU35" s="336">
        <f t="shared" si="46"/>
        <v>0</v>
      </c>
      <c r="BV35" s="336">
        <f t="shared" si="46"/>
        <v>0</v>
      </c>
      <c r="BW35" s="336">
        <f t="shared" si="46"/>
        <v>0</v>
      </c>
      <c r="BX35" s="336">
        <f t="shared" si="46"/>
        <v>0</v>
      </c>
      <c r="BY35" s="337">
        <f t="shared" si="46"/>
        <v>0</v>
      </c>
      <c r="BZ35" s="335">
        <f t="shared" si="47"/>
        <v>0</v>
      </c>
      <c r="CA35" s="336">
        <f t="shared" si="47"/>
        <v>0</v>
      </c>
      <c r="CB35" s="336">
        <f t="shared" si="47"/>
        <v>0</v>
      </c>
      <c r="CC35" s="336">
        <f t="shared" si="47"/>
        <v>0</v>
      </c>
      <c r="CD35" s="336">
        <f t="shared" si="47"/>
        <v>0</v>
      </c>
      <c r="CE35" s="336">
        <f t="shared" si="47"/>
        <v>0</v>
      </c>
      <c r="CF35" s="336">
        <f t="shared" si="47"/>
        <v>0</v>
      </c>
      <c r="CG35" s="336">
        <f t="shared" si="47"/>
        <v>0</v>
      </c>
      <c r="CH35" s="336">
        <f t="shared" si="47"/>
        <v>0</v>
      </c>
      <c r="CI35" s="336">
        <f t="shared" si="47"/>
        <v>0</v>
      </c>
      <c r="CJ35" s="336">
        <f t="shared" si="47"/>
        <v>0</v>
      </c>
      <c r="CK35" s="337">
        <f t="shared" si="47"/>
        <v>0</v>
      </c>
      <c r="CL35" s="335">
        <f t="shared" si="48"/>
        <v>0</v>
      </c>
      <c r="CM35" s="336">
        <f t="shared" si="48"/>
        <v>0</v>
      </c>
      <c r="CN35" s="336">
        <f t="shared" si="48"/>
        <v>0</v>
      </c>
      <c r="CO35" s="336">
        <f t="shared" si="48"/>
        <v>0</v>
      </c>
      <c r="CP35" s="336">
        <f t="shared" si="48"/>
        <v>0</v>
      </c>
      <c r="CQ35" s="336">
        <f t="shared" si="48"/>
        <v>0</v>
      </c>
      <c r="CR35" s="336">
        <f t="shared" si="48"/>
        <v>0</v>
      </c>
      <c r="CS35" s="336">
        <f t="shared" si="48"/>
        <v>0</v>
      </c>
      <c r="CT35" s="336">
        <f t="shared" si="48"/>
        <v>0</v>
      </c>
      <c r="CU35" s="336">
        <f t="shared" si="48"/>
        <v>0</v>
      </c>
      <c r="CV35" s="336">
        <f t="shared" si="48"/>
        <v>0</v>
      </c>
      <c r="CW35" s="337">
        <f t="shared" si="48"/>
        <v>0</v>
      </c>
      <c r="CX35" s="335">
        <f t="shared" si="49"/>
        <v>0</v>
      </c>
      <c r="CY35" s="336">
        <f t="shared" si="49"/>
        <v>0</v>
      </c>
      <c r="CZ35" s="336">
        <f t="shared" si="49"/>
        <v>0</v>
      </c>
      <c r="DA35" s="336">
        <f t="shared" si="49"/>
        <v>0</v>
      </c>
      <c r="DB35" s="336">
        <f t="shared" si="49"/>
        <v>0</v>
      </c>
      <c r="DC35" s="336">
        <f t="shared" si="49"/>
        <v>0</v>
      </c>
      <c r="DD35" s="336">
        <f t="shared" si="49"/>
        <v>0</v>
      </c>
      <c r="DE35" s="336">
        <f t="shared" si="49"/>
        <v>0</v>
      </c>
      <c r="DF35" s="336">
        <f t="shared" si="49"/>
        <v>0</v>
      </c>
      <c r="DG35" s="336">
        <f t="shared" si="49"/>
        <v>0</v>
      </c>
      <c r="DH35" s="336">
        <f t="shared" si="49"/>
        <v>0</v>
      </c>
      <c r="DI35" s="337">
        <f t="shared" si="49"/>
        <v>0</v>
      </c>
      <c r="DJ35" s="335">
        <f t="shared" si="50"/>
        <v>0</v>
      </c>
      <c r="DK35" s="336">
        <f t="shared" si="50"/>
        <v>0</v>
      </c>
      <c r="DL35" s="336">
        <f t="shared" si="50"/>
        <v>0</v>
      </c>
      <c r="DM35" s="336">
        <f t="shared" si="50"/>
        <v>0</v>
      </c>
      <c r="DN35" s="336">
        <f t="shared" si="50"/>
        <v>0</v>
      </c>
      <c r="DO35" s="336">
        <f t="shared" si="50"/>
        <v>0</v>
      </c>
      <c r="DP35" s="336">
        <f t="shared" si="50"/>
        <v>0</v>
      </c>
      <c r="DQ35" s="336">
        <f t="shared" si="50"/>
        <v>0</v>
      </c>
      <c r="DR35" s="336">
        <f t="shared" si="50"/>
        <v>0</v>
      </c>
      <c r="DS35" s="336">
        <f t="shared" si="50"/>
        <v>0</v>
      </c>
      <c r="DT35" s="336">
        <f t="shared" si="50"/>
        <v>0</v>
      </c>
      <c r="DU35" s="337">
        <f t="shared" si="50"/>
        <v>0</v>
      </c>
      <c r="DV35" s="335">
        <f t="shared" si="51"/>
        <v>0</v>
      </c>
      <c r="DW35" s="336">
        <f t="shared" si="51"/>
        <v>0</v>
      </c>
      <c r="DX35" s="336">
        <f t="shared" si="51"/>
        <v>0</v>
      </c>
      <c r="DY35" s="336">
        <f t="shared" si="51"/>
        <v>0</v>
      </c>
      <c r="DZ35" s="336">
        <f t="shared" si="51"/>
        <v>0</v>
      </c>
      <c r="EA35" s="336">
        <f t="shared" si="51"/>
        <v>0</v>
      </c>
      <c r="EB35" s="336">
        <f t="shared" si="51"/>
        <v>0</v>
      </c>
      <c r="EC35" s="336">
        <f t="shared" si="51"/>
        <v>0</v>
      </c>
      <c r="ED35" s="336">
        <f t="shared" si="51"/>
        <v>0</v>
      </c>
      <c r="EE35" s="336">
        <f t="shared" si="51"/>
        <v>0</v>
      </c>
      <c r="EF35" s="336">
        <f t="shared" si="51"/>
        <v>0</v>
      </c>
      <c r="EG35" s="337">
        <f t="shared" si="51"/>
        <v>0</v>
      </c>
      <c r="EH35" s="335">
        <f t="shared" si="52"/>
        <v>0</v>
      </c>
      <c r="EI35" s="336">
        <f t="shared" si="52"/>
        <v>0</v>
      </c>
      <c r="EJ35" s="336">
        <f t="shared" si="52"/>
        <v>0</v>
      </c>
      <c r="EK35" s="336">
        <f t="shared" si="52"/>
        <v>0</v>
      </c>
      <c r="EL35" s="336">
        <f t="shared" si="52"/>
        <v>0</v>
      </c>
      <c r="EM35" s="336">
        <f t="shared" si="52"/>
        <v>0</v>
      </c>
      <c r="EN35" s="336">
        <f t="shared" si="52"/>
        <v>0</v>
      </c>
      <c r="EO35" s="336">
        <f t="shared" si="52"/>
        <v>0</v>
      </c>
      <c r="EP35" s="336">
        <f t="shared" si="52"/>
        <v>0</v>
      </c>
      <c r="EQ35" s="336">
        <f t="shared" si="52"/>
        <v>0</v>
      </c>
      <c r="ER35" s="336">
        <f t="shared" si="52"/>
        <v>0</v>
      </c>
      <c r="ES35" s="337">
        <f t="shared" si="52"/>
        <v>0</v>
      </c>
      <c r="ET35" s="335">
        <f t="shared" si="53"/>
        <v>0</v>
      </c>
      <c r="EU35" s="336">
        <f t="shared" si="53"/>
        <v>0</v>
      </c>
      <c r="EV35" s="336">
        <f t="shared" si="53"/>
        <v>0</v>
      </c>
      <c r="EW35" s="336">
        <f t="shared" si="53"/>
        <v>0</v>
      </c>
      <c r="EX35" s="336">
        <f t="shared" si="53"/>
        <v>0</v>
      </c>
      <c r="EY35" s="336">
        <f t="shared" si="53"/>
        <v>0</v>
      </c>
      <c r="EZ35" s="336">
        <f t="shared" si="53"/>
        <v>0</v>
      </c>
      <c r="FA35" s="336">
        <f t="shared" si="53"/>
        <v>0</v>
      </c>
      <c r="FB35" s="336">
        <f t="shared" si="53"/>
        <v>0</v>
      </c>
      <c r="FC35" s="336">
        <f t="shared" si="53"/>
        <v>0</v>
      </c>
      <c r="FD35" s="336">
        <f t="shared" si="53"/>
        <v>0</v>
      </c>
      <c r="FE35" s="337">
        <f t="shared" si="53"/>
        <v>0</v>
      </c>
      <c r="FF35" s="335">
        <f t="shared" si="54"/>
        <v>0</v>
      </c>
      <c r="FG35" s="336">
        <f t="shared" si="54"/>
        <v>0</v>
      </c>
      <c r="FH35" s="336">
        <f t="shared" si="54"/>
        <v>0</v>
      </c>
      <c r="FI35" s="336">
        <f t="shared" si="54"/>
        <v>0</v>
      </c>
      <c r="FJ35" s="336">
        <f t="shared" si="54"/>
        <v>0</v>
      </c>
      <c r="FK35" s="336">
        <f t="shared" si="54"/>
        <v>0</v>
      </c>
      <c r="FL35" s="336">
        <f t="shared" si="54"/>
        <v>0</v>
      </c>
      <c r="FM35" s="336">
        <f t="shared" si="54"/>
        <v>0</v>
      </c>
      <c r="FN35" s="336">
        <f t="shared" si="54"/>
        <v>0</v>
      </c>
      <c r="FO35" s="336">
        <f t="shared" si="54"/>
        <v>0</v>
      </c>
      <c r="FP35" s="336">
        <f t="shared" si="54"/>
        <v>0</v>
      </c>
      <c r="FQ35" s="337">
        <f t="shared" si="54"/>
        <v>0</v>
      </c>
    </row>
    <row r="36" spans="1:173" ht="12.75" customHeight="1" x14ac:dyDescent="0.2">
      <c r="A36" s="74" t="str">
        <f t="shared" si="21"/>
        <v xml:space="preserve"> - </v>
      </c>
      <c r="B36" s="112"/>
      <c r="C36" s="171" t="s">
        <v>305</v>
      </c>
      <c r="D36" s="366" t="str">
        <f>IF(ISBLANK(EMISSIONS_5!D36), " ", EMISSIONS_5!D36)</f>
        <v xml:space="preserve"> </v>
      </c>
      <c r="E36" s="366" t="str">
        <f>IF(ISBLANK(EMISSIONS_5!E36), " ", EMISSIONS_5!E36)</f>
        <v xml:space="preserve"> </v>
      </c>
      <c r="F36" s="366" t="str">
        <f>IF(ISBLANK(EMISSIONS_5!F36), " ", EMISSIONS_5!F36)</f>
        <v xml:space="preserve"> </v>
      </c>
      <c r="G36" s="367"/>
      <c r="H36" s="368"/>
      <c r="I36" s="33" t="s">
        <v>299</v>
      </c>
      <c r="J36" s="367"/>
      <c r="K36" s="33">
        <f t="shared" si="35"/>
        <v>1</v>
      </c>
      <c r="L36" s="33" t="e">
        <f>IF(#REF!="Enter Emissions (tpy)",IF( J36="", 0, J36), 0)</f>
        <v>#REF!</v>
      </c>
      <c r="M36" s="367">
        <v>0</v>
      </c>
      <c r="N36" s="373">
        <v>0</v>
      </c>
      <c r="O36" s="299"/>
      <c r="P36" s="300"/>
      <c r="Q36" s="73" t="str">
        <f t="shared" si="36"/>
        <v>Enter vessel info</v>
      </c>
      <c r="R36" s="79" t="str">
        <f t="shared" si="37"/>
        <v>Enter vessel info</v>
      </c>
      <c r="S36" s="79" t="str">
        <f t="shared" si="38"/>
        <v>Enter vessel info</v>
      </c>
      <c r="T36" s="79" t="str">
        <f t="shared" si="39"/>
        <v>Enter vessel info</v>
      </c>
      <c r="U36" s="79" t="str">
        <f t="shared" si="40"/>
        <v>Enter vessel info</v>
      </c>
      <c r="V36" s="79" t="str">
        <f t="shared" si="41"/>
        <v>Enter vessel info</v>
      </c>
      <c r="W36" s="79" t="str">
        <f t="shared" si="42"/>
        <v>Enter vessel info</v>
      </c>
      <c r="X36" s="79" t="str">
        <f t="shared" si="43"/>
        <v>Enter vessel info</v>
      </c>
      <c r="Y36" s="78" t="s">
        <v>115</v>
      </c>
      <c r="Z36" s="79" t="s">
        <v>115</v>
      </c>
      <c r="AA36" s="82" t="s">
        <v>115</v>
      </c>
      <c r="AB36" s="76" t="str">
        <f>IF(OR($D36=" ",$E36=" ",$F36=" "),"Enter vessel info",IF(T($H36)&lt;&gt;"","Enter Activity",IF(OR($M36=0,$N36=0),"Enter Run Time",IF((VLOOKUP($F36,'VESSEL FACTORS'!$A$3:$O$5,AB$5,FALSE))="N/A","--",IF($G36=" ",IF(ISERROR(SEARCH("Aux",$E36,1)),($H36*VLOOKUP($F36,'VESSEL FACTORS'!$A$2:$O$5,AB$5,FALSE)*0.0000011023*$M36*$N36*0.82),($H36*VLOOKUP($F36,'VESSEL FACTORS'!$A$2:$O$5,AB$5,FALSE)*0.0000011023*$M36*$N36*1)),IF($G36&lt;21,($H36*VLOOKUP($F36,'VESSEL FACTORS'!$A$2:$O$5,AB$5,FALSE)*0.0000011023*$M36*$N36*VLOOKUP($G36,'VESSEL FACTORS'!$A$16:$L$36,AB$5,FALSE)),($H36*VLOOKUP($F36,'VESSEL FACTORS'!$A$3:$O$5,AB$5,FALSE)*0.0000011023*$M36*$N36*($G36/100))))))))</f>
        <v>Enter vessel info</v>
      </c>
      <c r="AC36" s="76" t="str">
        <f>IF(OR($D36=" ",$E36=" ",$F36=" "),"Enter vessel info",IF(T($H36)&lt;&gt;"","Enter Activity",IF(OR($M36=0,$N36=0),"Enter Run Time",IF((VLOOKUP($F36,'VESSEL FACTORS'!$A$3:$O$5,AC$5,FALSE))="N/A","--",IF($G36=" ",IF(ISERROR(SEARCH("Aux",$E36,1)),($H36*VLOOKUP($F36,'VESSEL FACTORS'!$A$2:$O$5,AC$5,FALSE)*0.0000011023*$M36*$N36*0.82),($H36*VLOOKUP($F36,'VESSEL FACTORS'!$A$2:$O$5,AC$5,FALSE)*0.0000011023*$M36*$N36*1)),IF($G36&lt;21,($H36*VLOOKUP($F36,'VESSEL FACTORS'!$A$2:$O$5,AC$5,FALSE)*0.0000011023*$M36*$N36*VLOOKUP($G36,'VESSEL FACTORS'!$A$16:$L$36,AC$5,FALSE)),($H36*VLOOKUP($F36,'VESSEL FACTORS'!$A$3:$O$5,AC$5,FALSE)*0.0000011023*$M36*$N36*($G36/100))))))))</f>
        <v>Enter vessel info</v>
      </c>
      <c r="AD36" s="76" t="str">
        <f>IF(OR($D36=" ",$E36=" ",$F36=" "),"Enter vessel info",IF(T($H36)&lt;&gt;"","Enter Activity",IF(OR($M36=0,$N36=0),"Enter Run Time",IF((VLOOKUP($F36,'VESSEL FACTORS'!$A$3:$O$5,AD$5,FALSE))="N/A","--",IF($G36=" ",IF(ISERROR(SEARCH("Aux",$E36,1)),($H36*VLOOKUP($F36,'VESSEL FACTORS'!$A$2:$O$5,AD$5,FALSE)*0.0000011023*$M36*$N36*0.82),($H36*VLOOKUP($F36,'VESSEL FACTORS'!$A$2:$O$5,AD$5,FALSE)*0.0000011023*$M36*$N36*1)),IF($G36&lt;21,($H36*VLOOKUP($F36,'VESSEL FACTORS'!$A$2:$O$5,AD$5,FALSE)*0.0000011023*$M36*$N36*VLOOKUP($G36,'VESSEL FACTORS'!$A$16:$L$36,AD$5,FALSE)),($H36*VLOOKUP($F36,'VESSEL FACTORS'!$A$3:$O$5,AD$5,FALSE)*0.0000011023*$M36*$N36*($G36/100))))))))</f>
        <v>Enter vessel info</v>
      </c>
      <c r="AE36" s="76" t="str">
        <f>IF(OR($D36=" ",$E36=" ",$F36=" "),"Enter vessel info",IF(T($H36)&lt;&gt;"","Enter Activity",IF(OR($M36=0,$N36=0),"Enter Run Time",IF((VLOOKUP($F36,'VESSEL FACTORS'!$A$3:$O$5,AE$5,FALSE))="N/A","--",IF($G36=" ",IF(ISERROR(SEARCH("Aux",$E36,1)),($H36*VLOOKUP($F36,'VESSEL FACTORS'!$A$2:$O$5,AE$5,FALSE)*0.0000011023*$M36*$N36*0.82),($H36*VLOOKUP($F36,'VESSEL FACTORS'!$A$2:$O$5,AE$5,FALSE)*0.0000011023*$M36*$N36*1)),IF($G36&lt;21,($H36*VLOOKUP($F36,'VESSEL FACTORS'!$A$2:$O$5,AE$5,FALSE)*0.0000011023*$M36*$N36*VLOOKUP($G36,'VESSEL FACTORS'!$A$16:$L$36,AE$5,FALSE)),($H36*VLOOKUP($F36,'VESSEL FACTORS'!$A$3:$O$5,AE$5,FALSE)*0.0000011023*$M36*$N36*($G36/100))))))))</f>
        <v>Enter vessel info</v>
      </c>
      <c r="AF36" s="76" t="str">
        <f>IF(OR($D36=" ",$E36=" ",$F36=" "),"Enter vessel info",IF(T($H36)&lt;&gt;"","Enter Activity",IF(OR($M36=0,$N36=0),"Enter Run Time",IF((VLOOKUP($F36,'VESSEL FACTORS'!$A$3:$O$5,AF$5,FALSE))="N/A","--",IF($G36=" ",IF(ISERROR(SEARCH("Aux",$E36,1)),($H36*VLOOKUP($F36,'VESSEL FACTORS'!$A$2:$O$5,AF$5,FALSE)*0.0000011023*$M36*$N36*0.82),($H36*VLOOKUP($F36,'VESSEL FACTORS'!$A$2:$O$5,AF$5,FALSE)*0.0000011023*$M36*$N36*1)),IF($G36&lt;21,($H36*VLOOKUP($F36,'VESSEL FACTORS'!$A$2:$O$5,AF$5,FALSE)*0.0000011023*$M36*$N36*VLOOKUP($G36,'VESSEL FACTORS'!$A$16:$L$36,AF$5,FALSE)),($H36*VLOOKUP($F36,'VESSEL FACTORS'!$A$3:$O$5,AF$5,FALSE)*0.0000011023*$M36*$N36*($G36/100))))))))</f>
        <v>Enter vessel info</v>
      </c>
      <c r="AG36" s="76" t="str">
        <f>IF(OR($D36=" ",$E36=" ",$F36=" "),"Enter vessel info",IF(T($H36)&lt;&gt;"","Enter Activity",IF(OR($M36=0,$N36=0),"Enter Run Time",IF((VLOOKUP($F36,'VESSEL FACTORS'!$A$3:$O$5,AG$5,FALSE))="N/A","--",IF($G36=" ",IF(ISERROR(SEARCH("Aux",$E36,1)),($H36*VLOOKUP($F36,'VESSEL FACTORS'!$A$2:$O$5,AG$5,FALSE)*0.0000011023*$M36*$N36*0.82),($H36*VLOOKUP($F36,'VESSEL FACTORS'!$A$2:$O$5,AG$5,FALSE)*0.0000011023*$M36*$N36*1)),IF($G36&lt;21,($H36*VLOOKUP($F36,'VESSEL FACTORS'!$A$2:$O$5,AG$5,FALSE)*0.0000011023*$M36*$N36*VLOOKUP($G36,'VESSEL FACTORS'!$A$16:$L$36,AG$5,FALSE)),($H36*VLOOKUP($F36,'VESSEL FACTORS'!$A$3:$O$5,AG$5,FALSE)*0.0000011023*$M36*$N36*($G36/100))))))))</f>
        <v>Enter vessel info</v>
      </c>
      <c r="AH36" s="76" t="str">
        <f>IF(OR($D36=" ",$E36=" ",$F36=" "),"Enter vessel info",IF(T($H36)&lt;&gt;"","Enter Activity",IF(OR($M36=0,$N36=0),"Enter Run Time",IF((VLOOKUP($F36,'VESSEL FACTORS'!$A$3:$O$5,AH$5,FALSE))="N/A","--",IF($G36=" ",IF(ISERROR(SEARCH("Aux",$E36,1)),($H36*VLOOKUP($F36,'VESSEL FACTORS'!$A$2:$O$5,AH$5,FALSE)*0.0000011023*$M36*$N36*0.82),($H36*VLOOKUP($F36,'VESSEL FACTORS'!$A$2:$O$5,AH$5,FALSE)*0.0000011023*$M36*$N36*1)),IF($G36&lt;21,($H36*VLOOKUP($F36,'VESSEL FACTORS'!$A$2:$O$5,AH$5,FALSE)*0.0000011023*$M36*$N36*VLOOKUP($G36,'VESSEL FACTORS'!$A$16:$L$36,AH$5,FALSE)),($H36*VLOOKUP($F36,'VESSEL FACTORS'!$A$3:$O$5,AH$5,FALSE)*0.0000011023*$M36*$N36*($G36/100))))))))</f>
        <v>Enter vessel info</v>
      </c>
      <c r="AI36" s="76" t="str">
        <f>IF(OR($D36=" ",$E36=" ",$F36=" "),"Enter vessel info",IF(T($H36)&lt;&gt;"","Enter Activity",IF(OR($M36=0,$N36=0),"Enter Run Time",IF((VLOOKUP($F36,'VESSEL FACTORS'!$A$3:$O$5,AI$5,FALSE))="N/A","--",IF($G36=" ",IF(ISERROR(SEARCH("Aux",$E36,1)),($H36*VLOOKUP($F36,'VESSEL FACTORS'!$A$2:$O$5,AI$5,FALSE)*0.0000011023*$M36*$N36*0.82),($H36*VLOOKUP($F36,'VESSEL FACTORS'!$A$2:$O$5,AI$5,FALSE)*0.0000011023*$M36*$N36*1)),IF($G36&lt;21,($H36*VLOOKUP($F36,'VESSEL FACTORS'!$A$2:$O$5,AI$5,FALSE)*0.0000011023*$M36*$N36*VLOOKUP($G36,'VESSEL FACTORS'!$A$16:$L$36,AI$5,FALSE)),($H36*VLOOKUP($F36,'VESSEL FACTORS'!$A$3:$O$5,AI$5,FALSE)*0.0000011023*$M36*$N36*($G36/100))))))))</f>
        <v>Enter vessel info</v>
      </c>
      <c r="AJ36" s="76" t="str">
        <f>IF(OR($D36=" ",$E36=" ",$F36=" "),"Enter vessel info",IF(T($H36)&lt;&gt;"","Enter Activity",IF(OR($M36=0,$N36=0),"Enter Run Time",IF((VLOOKUP($F36,'VESSEL FACTORS'!$A$3:$O$5,AJ$5,FALSE))="N/A","--",IF($G36=" ",IF(ISERROR(SEARCH("Aux",$E36,1)),($H36*VLOOKUP($F36,'VESSEL FACTORS'!$A$2:$O$5,AJ$5,FALSE)*0.0000011023*$M36*$N36*0.82),($H36*VLOOKUP($F36,'VESSEL FACTORS'!$A$2:$O$5,AJ$5,FALSE)*0.0000011023*$M36*$N36*1)),IF($G36&lt;21,($H36*VLOOKUP($F36,'VESSEL FACTORS'!$A$2:$O$5,AJ$5,FALSE)*0.0000011023*$M36*$N36*VLOOKUP($G36,'VESSEL FACTORS'!$A$16:$L$36,AJ$5,FALSE)),($H36*VLOOKUP($F36,'VESSEL FACTORS'!$A$3:$O$5,AJ$5,FALSE)*0.0000011023*$M36*$N36*($G36/100))))))))</f>
        <v>Enter vessel info</v>
      </c>
      <c r="AK36" s="76" t="str">
        <f>IF(OR($D36=" ",$E36=" ",$F36=" "),"Enter vessel info",IF(T($H36)&lt;&gt;"","Enter Activity",IF(OR($M36=0,$N36=0),"Enter Run Time",IF((VLOOKUP($F36,'VESSEL FACTORS'!$A$3:$O$5,AK$5,FALSE))="N/A","--",IF($G36=" ",IF(ISERROR(SEARCH("Aux",$E36,1)),($H36*VLOOKUP($F36,'VESSEL FACTORS'!$A$2:$O$5,AK$5,FALSE)*0.0000011023*$M36*$N36*0.82),($H36*VLOOKUP($F36,'VESSEL FACTORS'!$A$2:$O$5,AK$5,FALSE)*0.0000011023*$M36*$N36*1)),IF($G36&lt;21,($H36*VLOOKUP($F36,'VESSEL FACTORS'!$A$2:$O$5,AK$5,FALSE)*0.0000011023*$M36*$N36*VLOOKUP($G36,'VESSEL FACTORS'!$A$16:$L$36,AK$5,FALSE)),($H36*VLOOKUP($F36,'VESSEL FACTORS'!$A$3:$O$5,AK$5,FALSE)*0.0000011023*$M36*$N36*($G36/100))))))))</f>
        <v>Enter vessel info</v>
      </c>
      <c r="AL36" s="67" t="str">
        <f>IF(OR($D36=" ",$E36=" ",$F36=" "),"Enter vessel info",IF(T($H36)&lt;&gt;"","Enter Activity",IF(OR($M36=0,$N36=0),"Enter Run Time",IF((VLOOKUP($F36,'VESSEL FACTORS'!$A$3:$O$5,AL$5,FALSE))="N/A","--",IF($G36=" ",IF(ISERROR(SEARCH("Aux",$E36,1)),($H36*VLOOKUP($F36,'VESSEL FACTORS'!$A$2:$O$5,AL$5,FALSE)*0.0000011023*$M36*$N36*0.82),($H36*VLOOKUP($F36,'VESSEL FACTORS'!$A$2:$O$5,AL$5,FALSE)*0.0000011023*$M36*$N36*1)),IF($G36&lt;21,($H36*VLOOKUP($F36,'VESSEL FACTORS'!$A$2:$O$5,AL$5,FALSE)*0.0000011023*$M36*$N36*VLOOKUP($G36,'VESSEL FACTORS'!$A$16:$L$36,AL$5,FALSE)),($H36*VLOOKUP($F36,'VESSEL FACTORS'!$A$3:$O$5,AL$5,FALSE)*0.0000011023*$M36*$N36*($G36/100))))))))</f>
        <v>Enter vessel info</v>
      </c>
      <c r="AM36" s="73"/>
      <c r="AO36" s="74">
        <f>MONTH(EMISSIONS_1!P36)-MONTH(EMISSIONS_1!O36)+1</f>
        <v>1</v>
      </c>
      <c r="AP36" s="335">
        <f t="shared" si="44"/>
        <v>0</v>
      </c>
      <c r="AQ36" s="336">
        <f t="shared" si="44"/>
        <v>0</v>
      </c>
      <c r="AR36" s="336">
        <f t="shared" si="44"/>
        <v>0</v>
      </c>
      <c r="AS36" s="336">
        <f t="shared" si="44"/>
        <v>0</v>
      </c>
      <c r="AT36" s="336">
        <f t="shared" si="44"/>
        <v>0</v>
      </c>
      <c r="AU36" s="336">
        <f t="shared" si="44"/>
        <v>0</v>
      </c>
      <c r="AV36" s="336">
        <f t="shared" si="44"/>
        <v>0</v>
      </c>
      <c r="AW36" s="336">
        <f t="shared" si="44"/>
        <v>0</v>
      </c>
      <c r="AX36" s="336">
        <f t="shared" si="44"/>
        <v>0</v>
      </c>
      <c r="AY36" s="336">
        <f t="shared" si="44"/>
        <v>0</v>
      </c>
      <c r="AZ36" s="336">
        <f t="shared" si="44"/>
        <v>0</v>
      </c>
      <c r="BA36" s="337">
        <f t="shared" si="44"/>
        <v>0</v>
      </c>
      <c r="BB36" s="335">
        <f t="shared" si="45"/>
        <v>0</v>
      </c>
      <c r="BC36" s="336">
        <f t="shared" si="45"/>
        <v>0</v>
      </c>
      <c r="BD36" s="336">
        <f t="shared" si="45"/>
        <v>0</v>
      </c>
      <c r="BE36" s="336">
        <f t="shared" si="45"/>
        <v>0</v>
      </c>
      <c r="BF36" s="336">
        <f t="shared" si="45"/>
        <v>0</v>
      </c>
      <c r="BG36" s="336">
        <f t="shared" si="45"/>
        <v>0</v>
      </c>
      <c r="BH36" s="336">
        <f t="shared" si="45"/>
        <v>0</v>
      </c>
      <c r="BI36" s="336">
        <f t="shared" si="45"/>
        <v>0</v>
      </c>
      <c r="BJ36" s="336">
        <f t="shared" si="45"/>
        <v>0</v>
      </c>
      <c r="BK36" s="336">
        <f t="shared" si="45"/>
        <v>0</v>
      </c>
      <c r="BL36" s="336">
        <f t="shared" si="45"/>
        <v>0</v>
      </c>
      <c r="BM36" s="337">
        <f t="shared" si="45"/>
        <v>0</v>
      </c>
      <c r="BN36" s="335">
        <f t="shared" si="46"/>
        <v>0</v>
      </c>
      <c r="BO36" s="336">
        <f t="shared" si="46"/>
        <v>0</v>
      </c>
      <c r="BP36" s="336">
        <f t="shared" si="46"/>
        <v>0</v>
      </c>
      <c r="BQ36" s="336">
        <f t="shared" si="46"/>
        <v>0</v>
      </c>
      <c r="BR36" s="336">
        <f t="shared" si="46"/>
        <v>0</v>
      </c>
      <c r="BS36" s="336">
        <f t="shared" si="46"/>
        <v>0</v>
      </c>
      <c r="BT36" s="336">
        <f t="shared" si="46"/>
        <v>0</v>
      </c>
      <c r="BU36" s="336">
        <f t="shared" si="46"/>
        <v>0</v>
      </c>
      <c r="BV36" s="336">
        <f t="shared" si="46"/>
        <v>0</v>
      </c>
      <c r="BW36" s="336">
        <f t="shared" si="46"/>
        <v>0</v>
      </c>
      <c r="BX36" s="336">
        <f t="shared" si="46"/>
        <v>0</v>
      </c>
      <c r="BY36" s="337">
        <f t="shared" si="46"/>
        <v>0</v>
      </c>
      <c r="BZ36" s="335">
        <f t="shared" si="47"/>
        <v>0</v>
      </c>
      <c r="CA36" s="336">
        <f t="shared" si="47"/>
        <v>0</v>
      </c>
      <c r="CB36" s="336">
        <f t="shared" si="47"/>
        <v>0</v>
      </c>
      <c r="CC36" s="336">
        <f t="shared" si="47"/>
        <v>0</v>
      </c>
      <c r="CD36" s="336">
        <f t="shared" si="47"/>
        <v>0</v>
      </c>
      <c r="CE36" s="336">
        <f t="shared" si="47"/>
        <v>0</v>
      </c>
      <c r="CF36" s="336">
        <f t="shared" si="47"/>
        <v>0</v>
      </c>
      <c r="CG36" s="336">
        <f t="shared" si="47"/>
        <v>0</v>
      </c>
      <c r="CH36" s="336">
        <f t="shared" si="47"/>
        <v>0</v>
      </c>
      <c r="CI36" s="336">
        <f t="shared" si="47"/>
        <v>0</v>
      </c>
      <c r="CJ36" s="336">
        <f t="shared" si="47"/>
        <v>0</v>
      </c>
      <c r="CK36" s="337">
        <f t="shared" si="47"/>
        <v>0</v>
      </c>
      <c r="CL36" s="335">
        <f t="shared" si="48"/>
        <v>0</v>
      </c>
      <c r="CM36" s="336">
        <f t="shared" si="48"/>
        <v>0</v>
      </c>
      <c r="CN36" s="336">
        <f t="shared" si="48"/>
        <v>0</v>
      </c>
      <c r="CO36" s="336">
        <f t="shared" si="48"/>
        <v>0</v>
      </c>
      <c r="CP36" s="336">
        <f t="shared" si="48"/>
        <v>0</v>
      </c>
      <c r="CQ36" s="336">
        <f t="shared" si="48"/>
        <v>0</v>
      </c>
      <c r="CR36" s="336">
        <f t="shared" si="48"/>
        <v>0</v>
      </c>
      <c r="CS36" s="336">
        <f t="shared" si="48"/>
        <v>0</v>
      </c>
      <c r="CT36" s="336">
        <f t="shared" si="48"/>
        <v>0</v>
      </c>
      <c r="CU36" s="336">
        <f t="shared" si="48"/>
        <v>0</v>
      </c>
      <c r="CV36" s="336">
        <f t="shared" si="48"/>
        <v>0</v>
      </c>
      <c r="CW36" s="337">
        <f t="shared" si="48"/>
        <v>0</v>
      </c>
      <c r="CX36" s="335">
        <f t="shared" si="49"/>
        <v>0</v>
      </c>
      <c r="CY36" s="336">
        <f t="shared" si="49"/>
        <v>0</v>
      </c>
      <c r="CZ36" s="336">
        <f t="shared" si="49"/>
        <v>0</v>
      </c>
      <c r="DA36" s="336">
        <f t="shared" si="49"/>
        <v>0</v>
      </c>
      <c r="DB36" s="336">
        <f t="shared" si="49"/>
        <v>0</v>
      </c>
      <c r="DC36" s="336">
        <f t="shared" si="49"/>
        <v>0</v>
      </c>
      <c r="DD36" s="336">
        <f t="shared" si="49"/>
        <v>0</v>
      </c>
      <c r="DE36" s="336">
        <f t="shared" si="49"/>
        <v>0</v>
      </c>
      <c r="DF36" s="336">
        <f t="shared" si="49"/>
        <v>0</v>
      </c>
      <c r="DG36" s="336">
        <f t="shared" si="49"/>
        <v>0</v>
      </c>
      <c r="DH36" s="336">
        <f t="shared" si="49"/>
        <v>0</v>
      </c>
      <c r="DI36" s="337">
        <f t="shared" si="49"/>
        <v>0</v>
      </c>
      <c r="DJ36" s="335">
        <f t="shared" si="50"/>
        <v>0</v>
      </c>
      <c r="DK36" s="336">
        <f t="shared" si="50"/>
        <v>0</v>
      </c>
      <c r="DL36" s="336">
        <f t="shared" si="50"/>
        <v>0</v>
      </c>
      <c r="DM36" s="336">
        <f t="shared" si="50"/>
        <v>0</v>
      </c>
      <c r="DN36" s="336">
        <f t="shared" si="50"/>
        <v>0</v>
      </c>
      <c r="DO36" s="336">
        <f t="shared" si="50"/>
        <v>0</v>
      </c>
      <c r="DP36" s="336">
        <f t="shared" si="50"/>
        <v>0</v>
      </c>
      <c r="DQ36" s="336">
        <f t="shared" si="50"/>
        <v>0</v>
      </c>
      <c r="DR36" s="336">
        <f t="shared" si="50"/>
        <v>0</v>
      </c>
      <c r="DS36" s="336">
        <f t="shared" si="50"/>
        <v>0</v>
      </c>
      <c r="DT36" s="336">
        <f t="shared" si="50"/>
        <v>0</v>
      </c>
      <c r="DU36" s="337">
        <f t="shared" si="50"/>
        <v>0</v>
      </c>
      <c r="DV36" s="335">
        <f t="shared" si="51"/>
        <v>0</v>
      </c>
      <c r="DW36" s="336">
        <f t="shared" si="51"/>
        <v>0</v>
      </c>
      <c r="DX36" s="336">
        <f t="shared" si="51"/>
        <v>0</v>
      </c>
      <c r="DY36" s="336">
        <f t="shared" si="51"/>
        <v>0</v>
      </c>
      <c r="DZ36" s="336">
        <f t="shared" si="51"/>
        <v>0</v>
      </c>
      <c r="EA36" s="336">
        <f t="shared" si="51"/>
        <v>0</v>
      </c>
      <c r="EB36" s="336">
        <f t="shared" si="51"/>
        <v>0</v>
      </c>
      <c r="EC36" s="336">
        <f t="shared" si="51"/>
        <v>0</v>
      </c>
      <c r="ED36" s="336">
        <f t="shared" si="51"/>
        <v>0</v>
      </c>
      <c r="EE36" s="336">
        <f t="shared" si="51"/>
        <v>0</v>
      </c>
      <c r="EF36" s="336">
        <f t="shared" si="51"/>
        <v>0</v>
      </c>
      <c r="EG36" s="337">
        <f t="shared" si="51"/>
        <v>0</v>
      </c>
      <c r="EH36" s="335">
        <f t="shared" si="52"/>
        <v>0</v>
      </c>
      <c r="EI36" s="336">
        <f t="shared" si="52"/>
        <v>0</v>
      </c>
      <c r="EJ36" s="336">
        <f t="shared" si="52"/>
        <v>0</v>
      </c>
      <c r="EK36" s="336">
        <f t="shared" si="52"/>
        <v>0</v>
      </c>
      <c r="EL36" s="336">
        <f t="shared" si="52"/>
        <v>0</v>
      </c>
      <c r="EM36" s="336">
        <f t="shared" si="52"/>
        <v>0</v>
      </c>
      <c r="EN36" s="336">
        <f t="shared" si="52"/>
        <v>0</v>
      </c>
      <c r="EO36" s="336">
        <f t="shared" si="52"/>
        <v>0</v>
      </c>
      <c r="EP36" s="336">
        <f t="shared" si="52"/>
        <v>0</v>
      </c>
      <c r="EQ36" s="336">
        <f t="shared" si="52"/>
        <v>0</v>
      </c>
      <c r="ER36" s="336">
        <f t="shared" si="52"/>
        <v>0</v>
      </c>
      <c r="ES36" s="337">
        <f t="shared" si="52"/>
        <v>0</v>
      </c>
      <c r="ET36" s="335">
        <f t="shared" si="53"/>
        <v>0</v>
      </c>
      <c r="EU36" s="336">
        <f t="shared" si="53"/>
        <v>0</v>
      </c>
      <c r="EV36" s="336">
        <f t="shared" si="53"/>
        <v>0</v>
      </c>
      <c r="EW36" s="336">
        <f t="shared" si="53"/>
        <v>0</v>
      </c>
      <c r="EX36" s="336">
        <f t="shared" si="53"/>
        <v>0</v>
      </c>
      <c r="EY36" s="336">
        <f t="shared" si="53"/>
        <v>0</v>
      </c>
      <c r="EZ36" s="336">
        <f t="shared" si="53"/>
        <v>0</v>
      </c>
      <c r="FA36" s="336">
        <f t="shared" si="53"/>
        <v>0</v>
      </c>
      <c r="FB36" s="336">
        <f t="shared" si="53"/>
        <v>0</v>
      </c>
      <c r="FC36" s="336">
        <f t="shared" si="53"/>
        <v>0</v>
      </c>
      <c r="FD36" s="336">
        <f t="shared" si="53"/>
        <v>0</v>
      </c>
      <c r="FE36" s="337">
        <f t="shared" si="53"/>
        <v>0</v>
      </c>
      <c r="FF36" s="335">
        <f t="shared" si="54"/>
        <v>0</v>
      </c>
      <c r="FG36" s="336">
        <f t="shared" si="54"/>
        <v>0</v>
      </c>
      <c r="FH36" s="336">
        <f t="shared" si="54"/>
        <v>0</v>
      </c>
      <c r="FI36" s="336">
        <f t="shared" si="54"/>
        <v>0</v>
      </c>
      <c r="FJ36" s="336">
        <f t="shared" si="54"/>
        <v>0</v>
      </c>
      <c r="FK36" s="336">
        <f t="shared" si="54"/>
        <v>0</v>
      </c>
      <c r="FL36" s="336">
        <f t="shared" si="54"/>
        <v>0</v>
      </c>
      <c r="FM36" s="336">
        <f t="shared" si="54"/>
        <v>0</v>
      </c>
      <c r="FN36" s="336">
        <f t="shared" si="54"/>
        <v>0</v>
      </c>
      <c r="FO36" s="336">
        <f t="shared" si="54"/>
        <v>0</v>
      </c>
      <c r="FP36" s="336">
        <f t="shared" si="54"/>
        <v>0</v>
      </c>
      <c r="FQ36" s="337">
        <f t="shared" si="54"/>
        <v>0</v>
      </c>
    </row>
    <row r="37" spans="1:173" ht="12.75" customHeight="1" x14ac:dyDescent="0.2">
      <c r="A37" s="74" t="str">
        <f t="shared" si="21"/>
        <v xml:space="preserve"> - </v>
      </c>
      <c r="B37" s="112"/>
      <c r="C37" s="171" t="s">
        <v>305</v>
      </c>
      <c r="D37" s="366" t="str">
        <f>IF(ISBLANK(EMISSIONS_5!D37), " ", EMISSIONS_5!D37)</f>
        <v xml:space="preserve"> </v>
      </c>
      <c r="E37" s="366" t="str">
        <f>IF(ISBLANK(EMISSIONS_5!E37), " ", EMISSIONS_5!E37)</f>
        <v xml:space="preserve"> </v>
      </c>
      <c r="F37" s="366" t="str">
        <f>IF(ISBLANK(EMISSIONS_5!F37), " ", EMISSIONS_5!F37)</f>
        <v xml:space="preserve"> </v>
      </c>
      <c r="G37" s="367"/>
      <c r="H37" s="368"/>
      <c r="I37" s="33" t="s">
        <v>299</v>
      </c>
      <c r="J37" s="367"/>
      <c r="K37" s="33">
        <f t="shared" si="35"/>
        <v>1</v>
      </c>
      <c r="L37" s="33" t="e">
        <f>IF(#REF!="Enter Emissions (tpy)",IF( J37="", 0, J37), 0)</f>
        <v>#REF!</v>
      </c>
      <c r="M37" s="367">
        <v>0</v>
      </c>
      <c r="N37" s="373">
        <v>0</v>
      </c>
      <c r="O37" s="299"/>
      <c r="P37" s="300"/>
      <c r="Q37" s="73" t="str">
        <f t="shared" si="36"/>
        <v>Enter vessel info</v>
      </c>
      <c r="R37" s="79" t="str">
        <f t="shared" si="37"/>
        <v>Enter vessel info</v>
      </c>
      <c r="S37" s="79" t="str">
        <f t="shared" si="38"/>
        <v>Enter vessel info</v>
      </c>
      <c r="T37" s="79" t="str">
        <f t="shared" si="39"/>
        <v>Enter vessel info</v>
      </c>
      <c r="U37" s="79" t="str">
        <f t="shared" si="40"/>
        <v>Enter vessel info</v>
      </c>
      <c r="V37" s="79" t="str">
        <f t="shared" si="41"/>
        <v>Enter vessel info</v>
      </c>
      <c r="W37" s="79" t="str">
        <f t="shared" si="42"/>
        <v>Enter vessel info</v>
      </c>
      <c r="X37" s="79" t="str">
        <f t="shared" si="43"/>
        <v>Enter vessel info</v>
      </c>
      <c r="Y37" s="78" t="s">
        <v>115</v>
      </c>
      <c r="Z37" s="79" t="s">
        <v>115</v>
      </c>
      <c r="AA37" s="82" t="s">
        <v>115</v>
      </c>
      <c r="AB37" s="76" t="str">
        <f>IF(OR($D37=" ",$E37=" ",$F37=" "),"Enter vessel info",IF(T($H37)&lt;&gt;"","Enter Activity",IF(OR($M37=0,$N37=0),"Enter Run Time",IF((VLOOKUP($F37,'VESSEL FACTORS'!$A$3:$O$5,AB$5,FALSE))="N/A","--",IF($G37=" ",IF(ISERROR(SEARCH("Aux",$E37,1)),($H37*VLOOKUP($F37,'VESSEL FACTORS'!$A$2:$O$5,AB$5,FALSE)*0.0000011023*$M37*$N37*0.82),($H37*VLOOKUP($F37,'VESSEL FACTORS'!$A$2:$O$5,AB$5,FALSE)*0.0000011023*$M37*$N37*1)),IF($G37&lt;21,($H37*VLOOKUP($F37,'VESSEL FACTORS'!$A$2:$O$5,AB$5,FALSE)*0.0000011023*$M37*$N37*VLOOKUP($G37,'VESSEL FACTORS'!$A$16:$L$36,AB$5,FALSE)),($H37*VLOOKUP($F37,'VESSEL FACTORS'!$A$3:$O$5,AB$5,FALSE)*0.0000011023*$M37*$N37*($G37/100))))))))</f>
        <v>Enter vessel info</v>
      </c>
      <c r="AC37" s="76" t="str">
        <f>IF(OR($D37=" ",$E37=" ",$F37=" "),"Enter vessel info",IF(T($H37)&lt;&gt;"","Enter Activity",IF(OR($M37=0,$N37=0),"Enter Run Time",IF((VLOOKUP($F37,'VESSEL FACTORS'!$A$3:$O$5,AC$5,FALSE))="N/A","--",IF($G37=" ",IF(ISERROR(SEARCH("Aux",$E37,1)),($H37*VLOOKUP($F37,'VESSEL FACTORS'!$A$2:$O$5,AC$5,FALSE)*0.0000011023*$M37*$N37*0.82),($H37*VLOOKUP($F37,'VESSEL FACTORS'!$A$2:$O$5,AC$5,FALSE)*0.0000011023*$M37*$N37*1)),IF($G37&lt;21,($H37*VLOOKUP($F37,'VESSEL FACTORS'!$A$2:$O$5,AC$5,FALSE)*0.0000011023*$M37*$N37*VLOOKUP($G37,'VESSEL FACTORS'!$A$16:$L$36,AC$5,FALSE)),($H37*VLOOKUP($F37,'VESSEL FACTORS'!$A$3:$O$5,AC$5,FALSE)*0.0000011023*$M37*$N37*($G37/100))))))))</f>
        <v>Enter vessel info</v>
      </c>
      <c r="AD37" s="76" t="str">
        <f>IF(OR($D37=" ",$E37=" ",$F37=" "),"Enter vessel info",IF(T($H37)&lt;&gt;"","Enter Activity",IF(OR($M37=0,$N37=0),"Enter Run Time",IF((VLOOKUP($F37,'VESSEL FACTORS'!$A$3:$O$5,AD$5,FALSE))="N/A","--",IF($G37=" ",IF(ISERROR(SEARCH("Aux",$E37,1)),($H37*VLOOKUP($F37,'VESSEL FACTORS'!$A$2:$O$5,AD$5,FALSE)*0.0000011023*$M37*$N37*0.82),($H37*VLOOKUP($F37,'VESSEL FACTORS'!$A$2:$O$5,AD$5,FALSE)*0.0000011023*$M37*$N37*1)),IF($G37&lt;21,($H37*VLOOKUP($F37,'VESSEL FACTORS'!$A$2:$O$5,AD$5,FALSE)*0.0000011023*$M37*$N37*VLOOKUP($G37,'VESSEL FACTORS'!$A$16:$L$36,AD$5,FALSE)),($H37*VLOOKUP($F37,'VESSEL FACTORS'!$A$3:$O$5,AD$5,FALSE)*0.0000011023*$M37*$N37*($G37/100))))))))</f>
        <v>Enter vessel info</v>
      </c>
      <c r="AE37" s="76" t="str">
        <f>IF(OR($D37=" ",$E37=" ",$F37=" "),"Enter vessel info",IF(T($H37)&lt;&gt;"","Enter Activity",IF(OR($M37=0,$N37=0),"Enter Run Time",IF((VLOOKUP($F37,'VESSEL FACTORS'!$A$3:$O$5,AE$5,FALSE))="N/A","--",IF($G37=" ",IF(ISERROR(SEARCH("Aux",$E37,1)),($H37*VLOOKUP($F37,'VESSEL FACTORS'!$A$2:$O$5,AE$5,FALSE)*0.0000011023*$M37*$N37*0.82),($H37*VLOOKUP($F37,'VESSEL FACTORS'!$A$2:$O$5,AE$5,FALSE)*0.0000011023*$M37*$N37*1)),IF($G37&lt;21,($H37*VLOOKUP($F37,'VESSEL FACTORS'!$A$2:$O$5,AE$5,FALSE)*0.0000011023*$M37*$N37*VLOOKUP($G37,'VESSEL FACTORS'!$A$16:$L$36,AE$5,FALSE)),($H37*VLOOKUP($F37,'VESSEL FACTORS'!$A$3:$O$5,AE$5,FALSE)*0.0000011023*$M37*$N37*($G37/100))))))))</f>
        <v>Enter vessel info</v>
      </c>
      <c r="AF37" s="76" t="str">
        <f>IF(OR($D37=" ",$E37=" ",$F37=" "),"Enter vessel info",IF(T($H37)&lt;&gt;"","Enter Activity",IF(OR($M37=0,$N37=0),"Enter Run Time",IF((VLOOKUP($F37,'VESSEL FACTORS'!$A$3:$O$5,AF$5,FALSE))="N/A","--",IF($G37=" ",IF(ISERROR(SEARCH("Aux",$E37,1)),($H37*VLOOKUP($F37,'VESSEL FACTORS'!$A$2:$O$5,AF$5,FALSE)*0.0000011023*$M37*$N37*0.82),($H37*VLOOKUP($F37,'VESSEL FACTORS'!$A$2:$O$5,AF$5,FALSE)*0.0000011023*$M37*$N37*1)),IF($G37&lt;21,($H37*VLOOKUP($F37,'VESSEL FACTORS'!$A$2:$O$5,AF$5,FALSE)*0.0000011023*$M37*$N37*VLOOKUP($G37,'VESSEL FACTORS'!$A$16:$L$36,AF$5,FALSE)),($H37*VLOOKUP($F37,'VESSEL FACTORS'!$A$3:$O$5,AF$5,FALSE)*0.0000011023*$M37*$N37*($G37/100))))))))</f>
        <v>Enter vessel info</v>
      </c>
      <c r="AG37" s="76" t="str">
        <f>IF(OR($D37=" ",$E37=" ",$F37=" "),"Enter vessel info",IF(T($H37)&lt;&gt;"","Enter Activity",IF(OR($M37=0,$N37=0),"Enter Run Time",IF((VLOOKUP($F37,'VESSEL FACTORS'!$A$3:$O$5,AG$5,FALSE))="N/A","--",IF($G37=" ",IF(ISERROR(SEARCH("Aux",$E37,1)),($H37*VLOOKUP($F37,'VESSEL FACTORS'!$A$2:$O$5,AG$5,FALSE)*0.0000011023*$M37*$N37*0.82),($H37*VLOOKUP($F37,'VESSEL FACTORS'!$A$2:$O$5,AG$5,FALSE)*0.0000011023*$M37*$N37*1)),IF($G37&lt;21,($H37*VLOOKUP($F37,'VESSEL FACTORS'!$A$2:$O$5,AG$5,FALSE)*0.0000011023*$M37*$N37*VLOOKUP($G37,'VESSEL FACTORS'!$A$16:$L$36,AG$5,FALSE)),($H37*VLOOKUP($F37,'VESSEL FACTORS'!$A$3:$O$5,AG$5,FALSE)*0.0000011023*$M37*$N37*($G37/100))))))))</f>
        <v>Enter vessel info</v>
      </c>
      <c r="AH37" s="76" t="str">
        <f>IF(OR($D37=" ",$E37=" ",$F37=" "),"Enter vessel info",IF(T($H37)&lt;&gt;"","Enter Activity",IF(OR($M37=0,$N37=0),"Enter Run Time",IF((VLOOKUP($F37,'VESSEL FACTORS'!$A$3:$O$5,AH$5,FALSE))="N/A","--",IF($G37=" ",IF(ISERROR(SEARCH("Aux",$E37,1)),($H37*VLOOKUP($F37,'VESSEL FACTORS'!$A$2:$O$5,AH$5,FALSE)*0.0000011023*$M37*$N37*0.82),($H37*VLOOKUP($F37,'VESSEL FACTORS'!$A$2:$O$5,AH$5,FALSE)*0.0000011023*$M37*$N37*1)),IF($G37&lt;21,($H37*VLOOKUP($F37,'VESSEL FACTORS'!$A$2:$O$5,AH$5,FALSE)*0.0000011023*$M37*$N37*VLOOKUP($G37,'VESSEL FACTORS'!$A$16:$L$36,AH$5,FALSE)),($H37*VLOOKUP($F37,'VESSEL FACTORS'!$A$3:$O$5,AH$5,FALSE)*0.0000011023*$M37*$N37*($G37/100))))))))</f>
        <v>Enter vessel info</v>
      </c>
      <c r="AI37" s="76" t="str">
        <f>IF(OR($D37=" ",$E37=" ",$F37=" "),"Enter vessel info",IF(T($H37)&lt;&gt;"","Enter Activity",IF(OR($M37=0,$N37=0),"Enter Run Time",IF((VLOOKUP($F37,'VESSEL FACTORS'!$A$3:$O$5,AI$5,FALSE))="N/A","--",IF($G37=" ",IF(ISERROR(SEARCH("Aux",$E37,1)),($H37*VLOOKUP($F37,'VESSEL FACTORS'!$A$2:$O$5,AI$5,FALSE)*0.0000011023*$M37*$N37*0.82),($H37*VLOOKUP($F37,'VESSEL FACTORS'!$A$2:$O$5,AI$5,FALSE)*0.0000011023*$M37*$N37*1)),IF($G37&lt;21,($H37*VLOOKUP($F37,'VESSEL FACTORS'!$A$2:$O$5,AI$5,FALSE)*0.0000011023*$M37*$N37*VLOOKUP($G37,'VESSEL FACTORS'!$A$16:$L$36,AI$5,FALSE)),($H37*VLOOKUP($F37,'VESSEL FACTORS'!$A$3:$O$5,AI$5,FALSE)*0.0000011023*$M37*$N37*($G37/100))))))))</f>
        <v>Enter vessel info</v>
      </c>
      <c r="AJ37" s="76" t="str">
        <f>IF(OR($D37=" ",$E37=" ",$F37=" "),"Enter vessel info",IF(T($H37)&lt;&gt;"","Enter Activity",IF(OR($M37=0,$N37=0),"Enter Run Time",IF((VLOOKUP($F37,'VESSEL FACTORS'!$A$3:$O$5,AJ$5,FALSE))="N/A","--",IF($G37=" ",IF(ISERROR(SEARCH("Aux",$E37,1)),($H37*VLOOKUP($F37,'VESSEL FACTORS'!$A$2:$O$5,AJ$5,FALSE)*0.0000011023*$M37*$N37*0.82),($H37*VLOOKUP($F37,'VESSEL FACTORS'!$A$2:$O$5,AJ$5,FALSE)*0.0000011023*$M37*$N37*1)),IF($G37&lt;21,($H37*VLOOKUP($F37,'VESSEL FACTORS'!$A$2:$O$5,AJ$5,FALSE)*0.0000011023*$M37*$N37*VLOOKUP($G37,'VESSEL FACTORS'!$A$16:$L$36,AJ$5,FALSE)),($H37*VLOOKUP($F37,'VESSEL FACTORS'!$A$3:$O$5,AJ$5,FALSE)*0.0000011023*$M37*$N37*($G37/100))))))))</f>
        <v>Enter vessel info</v>
      </c>
      <c r="AK37" s="76" t="str">
        <f>IF(OR($D37=" ",$E37=" ",$F37=" "),"Enter vessel info",IF(T($H37)&lt;&gt;"","Enter Activity",IF(OR($M37=0,$N37=0),"Enter Run Time",IF((VLOOKUP($F37,'VESSEL FACTORS'!$A$3:$O$5,AK$5,FALSE))="N/A","--",IF($G37=" ",IF(ISERROR(SEARCH("Aux",$E37,1)),($H37*VLOOKUP($F37,'VESSEL FACTORS'!$A$2:$O$5,AK$5,FALSE)*0.0000011023*$M37*$N37*0.82),($H37*VLOOKUP($F37,'VESSEL FACTORS'!$A$2:$O$5,AK$5,FALSE)*0.0000011023*$M37*$N37*1)),IF($G37&lt;21,($H37*VLOOKUP($F37,'VESSEL FACTORS'!$A$2:$O$5,AK$5,FALSE)*0.0000011023*$M37*$N37*VLOOKUP($G37,'VESSEL FACTORS'!$A$16:$L$36,AK$5,FALSE)),($H37*VLOOKUP($F37,'VESSEL FACTORS'!$A$3:$O$5,AK$5,FALSE)*0.0000011023*$M37*$N37*($G37/100))))))))</f>
        <v>Enter vessel info</v>
      </c>
      <c r="AL37" s="67" t="str">
        <f>IF(OR($D37=" ",$E37=" ",$F37=" "),"Enter vessel info",IF(T($H37)&lt;&gt;"","Enter Activity",IF(OR($M37=0,$N37=0),"Enter Run Time",IF((VLOOKUP($F37,'VESSEL FACTORS'!$A$3:$O$5,AL$5,FALSE))="N/A","--",IF($G37=" ",IF(ISERROR(SEARCH("Aux",$E37,1)),($H37*VLOOKUP($F37,'VESSEL FACTORS'!$A$2:$O$5,AL$5,FALSE)*0.0000011023*$M37*$N37*0.82),($H37*VLOOKUP($F37,'VESSEL FACTORS'!$A$2:$O$5,AL$5,FALSE)*0.0000011023*$M37*$N37*1)),IF($G37&lt;21,($H37*VLOOKUP($F37,'VESSEL FACTORS'!$A$2:$O$5,AL$5,FALSE)*0.0000011023*$M37*$N37*VLOOKUP($G37,'VESSEL FACTORS'!$A$16:$L$36,AL$5,FALSE)),($H37*VLOOKUP($F37,'VESSEL FACTORS'!$A$3:$O$5,AL$5,FALSE)*0.0000011023*$M37*$N37*($G37/100))))))))</f>
        <v>Enter vessel info</v>
      </c>
      <c r="AM37" s="73"/>
      <c r="AO37" s="74">
        <f>MONTH(EMISSIONS_1!P37)-MONTH(EMISSIONS_1!O37)+1</f>
        <v>1</v>
      </c>
      <c r="AP37" s="335">
        <f t="shared" si="44"/>
        <v>0</v>
      </c>
      <c r="AQ37" s="336">
        <f t="shared" si="44"/>
        <v>0</v>
      </c>
      <c r="AR37" s="336">
        <f t="shared" si="44"/>
        <v>0</v>
      </c>
      <c r="AS37" s="336">
        <f t="shared" si="44"/>
        <v>0</v>
      </c>
      <c r="AT37" s="336">
        <f t="shared" si="44"/>
        <v>0</v>
      </c>
      <c r="AU37" s="336">
        <f t="shared" si="44"/>
        <v>0</v>
      </c>
      <c r="AV37" s="336">
        <f t="shared" si="44"/>
        <v>0</v>
      </c>
      <c r="AW37" s="336">
        <f t="shared" si="44"/>
        <v>0</v>
      </c>
      <c r="AX37" s="336">
        <f t="shared" si="44"/>
        <v>0</v>
      </c>
      <c r="AY37" s="336">
        <f t="shared" si="44"/>
        <v>0</v>
      </c>
      <c r="AZ37" s="336">
        <f t="shared" si="44"/>
        <v>0</v>
      </c>
      <c r="BA37" s="337">
        <f t="shared" si="44"/>
        <v>0</v>
      </c>
      <c r="BB37" s="335">
        <f t="shared" si="45"/>
        <v>0</v>
      </c>
      <c r="BC37" s="336">
        <f t="shared" si="45"/>
        <v>0</v>
      </c>
      <c r="BD37" s="336">
        <f t="shared" si="45"/>
        <v>0</v>
      </c>
      <c r="BE37" s="336">
        <f t="shared" si="45"/>
        <v>0</v>
      </c>
      <c r="BF37" s="336">
        <f t="shared" si="45"/>
        <v>0</v>
      </c>
      <c r="BG37" s="336">
        <f t="shared" si="45"/>
        <v>0</v>
      </c>
      <c r="BH37" s="336">
        <f t="shared" si="45"/>
        <v>0</v>
      </c>
      <c r="BI37" s="336">
        <f t="shared" si="45"/>
        <v>0</v>
      </c>
      <c r="BJ37" s="336">
        <f t="shared" si="45"/>
        <v>0</v>
      </c>
      <c r="BK37" s="336">
        <f t="shared" si="45"/>
        <v>0</v>
      </c>
      <c r="BL37" s="336">
        <f t="shared" si="45"/>
        <v>0</v>
      </c>
      <c r="BM37" s="337">
        <f t="shared" si="45"/>
        <v>0</v>
      </c>
      <c r="BN37" s="335">
        <f t="shared" si="46"/>
        <v>0</v>
      </c>
      <c r="BO37" s="336">
        <f t="shared" si="46"/>
        <v>0</v>
      </c>
      <c r="BP37" s="336">
        <f t="shared" si="46"/>
        <v>0</v>
      </c>
      <c r="BQ37" s="336">
        <f t="shared" si="46"/>
        <v>0</v>
      </c>
      <c r="BR37" s="336">
        <f t="shared" si="46"/>
        <v>0</v>
      </c>
      <c r="BS37" s="336">
        <f t="shared" si="46"/>
        <v>0</v>
      </c>
      <c r="BT37" s="336">
        <f t="shared" si="46"/>
        <v>0</v>
      </c>
      <c r="BU37" s="336">
        <f t="shared" si="46"/>
        <v>0</v>
      </c>
      <c r="BV37" s="336">
        <f t="shared" si="46"/>
        <v>0</v>
      </c>
      <c r="BW37" s="336">
        <f t="shared" si="46"/>
        <v>0</v>
      </c>
      <c r="BX37" s="336">
        <f t="shared" si="46"/>
        <v>0</v>
      </c>
      <c r="BY37" s="337">
        <f t="shared" si="46"/>
        <v>0</v>
      </c>
      <c r="BZ37" s="335">
        <f t="shared" si="47"/>
        <v>0</v>
      </c>
      <c r="CA37" s="336">
        <f t="shared" si="47"/>
        <v>0</v>
      </c>
      <c r="CB37" s="336">
        <f t="shared" si="47"/>
        <v>0</v>
      </c>
      <c r="CC37" s="336">
        <f t="shared" si="47"/>
        <v>0</v>
      </c>
      <c r="CD37" s="336">
        <f t="shared" si="47"/>
        <v>0</v>
      </c>
      <c r="CE37" s="336">
        <f t="shared" si="47"/>
        <v>0</v>
      </c>
      <c r="CF37" s="336">
        <f t="shared" si="47"/>
        <v>0</v>
      </c>
      <c r="CG37" s="336">
        <f t="shared" si="47"/>
        <v>0</v>
      </c>
      <c r="CH37" s="336">
        <f t="shared" si="47"/>
        <v>0</v>
      </c>
      <c r="CI37" s="336">
        <f t="shared" si="47"/>
        <v>0</v>
      </c>
      <c r="CJ37" s="336">
        <f t="shared" si="47"/>
        <v>0</v>
      </c>
      <c r="CK37" s="337">
        <f t="shared" si="47"/>
        <v>0</v>
      </c>
      <c r="CL37" s="335">
        <f t="shared" si="48"/>
        <v>0</v>
      </c>
      <c r="CM37" s="336">
        <f t="shared" si="48"/>
        <v>0</v>
      </c>
      <c r="CN37" s="336">
        <f t="shared" si="48"/>
        <v>0</v>
      </c>
      <c r="CO37" s="336">
        <f t="shared" si="48"/>
        <v>0</v>
      </c>
      <c r="CP37" s="336">
        <f t="shared" si="48"/>
        <v>0</v>
      </c>
      <c r="CQ37" s="336">
        <f t="shared" si="48"/>
        <v>0</v>
      </c>
      <c r="CR37" s="336">
        <f t="shared" si="48"/>
        <v>0</v>
      </c>
      <c r="CS37" s="336">
        <f t="shared" si="48"/>
        <v>0</v>
      </c>
      <c r="CT37" s="336">
        <f t="shared" si="48"/>
        <v>0</v>
      </c>
      <c r="CU37" s="336">
        <f t="shared" si="48"/>
        <v>0</v>
      </c>
      <c r="CV37" s="336">
        <f t="shared" si="48"/>
        <v>0</v>
      </c>
      <c r="CW37" s="337">
        <f t="shared" si="48"/>
        <v>0</v>
      </c>
      <c r="CX37" s="335">
        <f t="shared" si="49"/>
        <v>0</v>
      </c>
      <c r="CY37" s="336">
        <f t="shared" si="49"/>
        <v>0</v>
      </c>
      <c r="CZ37" s="336">
        <f t="shared" si="49"/>
        <v>0</v>
      </c>
      <c r="DA37" s="336">
        <f t="shared" si="49"/>
        <v>0</v>
      </c>
      <c r="DB37" s="336">
        <f t="shared" si="49"/>
        <v>0</v>
      </c>
      <c r="DC37" s="336">
        <f t="shared" si="49"/>
        <v>0</v>
      </c>
      <c r="DD37" s="336">
        <f t="shared" si="49"/>
        <v>0</v>
      </c>
      <c r="DE37" s="336">
        <f t="shared" si="49"/>
        <v>0</v>
      </c>
      <c r="DF37" s="336">
        <f t="shared" si="49"/>
        <v>0</v>
      </c>
      <c r="DG37" s="336">
        <f t="shared" si="49"/>
        <v>0</v>
      </c>
      <c r="DH37" s="336">
        <f t="shared" si="49"/>
        <v>0</v>
      </c>
      <c r="DI37" s="337">
        <f t="shared" si="49"/>
        <v>0</v>
      </c>
      <c r="DJ37" s="335">
        <f t="shared" si="50"/>
        <v>0</v>
      </c>
      <c r="DK37" s="336">
        <f t="shared" si="50"/>
        <v>0</v>
      </c>
      <c r="DL37" s="336">
        <f t="shared" si="50"/>
        <v>0</v>
      </c>
      <c r="DM37" s="336">
        <f t="shared" si="50"/>
        <v>0</v>
      </c>
      <c r="DN37" s="336">
        <f t="shared" si="50"/>
        <v>0</v>
      </c>
      <c r="DO37" s="336">
        <f t="shared" si="50"/>
        <v>0</v>
      </c>
      <c r="DP37" s="336">
        <f t="shared" si="50"/>
        <v>0</v>
      </c>
      <c r="DQ37" s="336">
        <f t="shared" si="50"/>
        <v>0</v>
      </c>
      <c r="DR37" s="336">
        <f t="shared" si="50"/>
        <v>0</v>
      </c>
      <c r="DS37" s="336">
        <f t="shared" si="50"/>
        <v>0</v>
      </c>
      <c r="DT37" s="336">
        <f t="shared" si="50"/>
        <v>0</v>
      </c>
      <c r="DU37" s="337">
        <f t="shared" si="50"/>
        <v>0</v>
      </c>
      <c r="DV37" s="335">
        <f t="shared" si="51"/>
        <v>0</v>
      </c>
      <c r="DW37" s="336">
        <f t="shared" si="51"/>
        <v>0</v>
      </c>
      <c r="DX37" s="336">
        <f t="shared" si="51"/>
        <v>0</v>
      </c>
      <c r="DY37" s="336">
        <f t="shared" si="51"/>
        <v>0</v>
      </c>
      <c r="DZ37" s="336">
        <f t="shared" si="51"/>
        <v>0</v>
      </c>
      <c r="EA37" s="336">
        <f t="shared" si="51"/>
        <v>0</v>
      </c>
      <c r="EB37" s="336">
        <f t="shared" si="51"/>
        <v>0</v>
      </c>
      <c r="EC37" s="336">
        <f t="shared" si="51"/>
        <v>0</v>
      </c>
      <c r="ED37" s="336">
        <f t="shared" si="51"/>
        <v>0</v>
      </c>
      <c r="EE37" s="336">
        <f t="shared" si="51"/>
        <v>0</v>
      </c>
      <c r="EF37" s="336">
        <f t="shared" si="51"/>
        <v>0</v>
      </c>
      <c r="EG37" s="337">
        <f t="shared" si="51"/>
        <v>0</v>
      </c>
      <c r="EH37" s="335">
        <f t="shared" si="52"/>
        <v>0</v>
      </c>
      <c r="EI37" s="336">
        <f t="shared" si="52"/>
        <v>0</v>
      </c>
      <c r="EJ37" s="336">
        <f t="shared" si="52"/>
        <v>0</v>
      </c>
      <c r="EK37" s="336">
        <f t="shared" si="52"/>
        <v>0</v>
      </c>
      <c r="EL37" s="336">
        <f t="shared" si="52"/>
        <v>0</v>
      </c>
      <c r="EM37" s="336">
        <f t="shared" si="52"/>
        <v>0</v>
      </c>
      <c r="EN37" s="336">
        <f t="shared" si="52"/>
        <v>0</v>
      </c>
      <c r="EO37" s="336">
        <f t="shared" si="52"/>
        <v>0</v>
      </c>
      <c r="EP37" s="336">
        <f t="shared" si="52"/>
        <v>0</v>
      </c>
      <c r="EQ37" s="336">
        <f t="shared" si="52"/>
        <v>0</v>
      </c>
      <c r="ER37" s="336">
        <f t="shared" si="52"/>
        <v>0</v>
      </c>
      <c r="ES37" s="337">
        <f t="shared" si="52"/>
        <v>0</v>
      </c>
      <c r="ET37" s="335">
        <f t="shared" si="53"/>
        <v>0</v>
      </c>
      <c r="EU37" s="336">
        <f t="shared" si="53"/>
        <v>0</v>
      </c>
      <c r="EV37" s="336">
        <f t="shared" si="53"/>
        <v>0</v>
      </c>
      <c r="EW37" s="336">
        <f t="shared" si="53"/>
        <v>0</v>
      </c>
      <c r="EX37" s="336">
        <f t="shared" si="53"/>
        <v>0</v>
      </c>
      <c r="EY37" s="336">
        <f t="shared" si="53"/>
        <v>0</v>
      </c>
      <c r="EZ37" s="336">
        <f t="shared" si="53"/>
        <v>0</v>
      </c>
      <c r="FA37" s="336">
        <f t="shared" si="53"/>
        <v>0</v>
      </c>
      <c r="FB37" s="336">
        <f t="shared" si="53"/>
        <v>0</v>
      </c>
      <c r="FC37" s="336">
        <f t="shared" si="53"/>
        <v>0</v>
      </c>
      <c r="FD37" s="336">
        <f t="shared" si="53"/>
        <v>0</v>
      </c>
      <c r="FE37" s="337">
        <f t="shared" si="53"/>
        <v>0</v>
      </c>
      <c r="FF37" s="335">
        <f t="shared" si="54"/>
        <v>0</v>
      </c>
      <c r="FG37" s="336">
        <f t="shared" si="54"/>
        <v>0</v>
      </c>
      <c r="FH37" s="336">
        <f t="shared" si="54"/>
        <v>0</v>
      </c>
      <c r="FI37" s="336">
        <f t="shared" si="54"/>
        <v>0</v>
      </c>
      <c r="FJ37" s="336">
        <f t="shared" si="54"/>
        <v>0</v>
      </c>
      <c r="FK37" s="336">
        <f t="shared" si="54"/>
        <v>0</v>
      </c>
      <c r="FL37" s="336">
        <f t="shared" si="54"/>
        <v>0</v>
      </c>
      <c r="FM37" s="336">
        <f t="shared" si="54"/>
        <v>0</v>
      </c>
      <c r="FN37" s="336">
        <f t="shared" si="54"/>
        <v>0</v>
      </c>
      <c r="FO37" s="336">
        <f t="shared" si="54"/>
        <v>0</v>
      </c>
      <c r="FP37" s="336">
        <f t="shared" si="54"/>
        <v>0</v>
      </c>
      <c r="FQ37" s="337">
        <f t="shared" si="54"/>
        <v>0</v>
      </c>
    </row>
    <row r="38" spans="1:173" ht="12.75" customHeight="1" x14ac:dyDescent="0.2">
      <c r="A38" s="74" t="str">
        <f t="shared" si="21"/>
        <v xml:space="preserve"> - </v>
      </c>
      <c r="B38" s="112"/>
      <c r="C38" s="171" t="s">
        <v>305</v>
      </c>
      <c r="D38" s="366" t="str">
        <f>IF(ISBLANK(EMISSIONS_5!D38), " ", EMISSIONS_5!D38)</f>
        <v xml:space="preserve"> </v>
      </c>
      <c r="E38" s="366" t="str">
        <f>IF(ISBLANK(EMISSIONS_5!E38), " ", EMISSIONS_5!E38)</f>
        <v xml:space="preserve"> </v>
      </c>
      <c r="F38" s="366" t="str">
        <f>IF(ISBLANK(EMISSIONS_5!F38), " ", EMISSIONS_5!F38)</f>
        <v xml:space="preserve"> </v>
      </c>
      <c r="G38" s="367"/>
      <c r="H38" s="368"/>
      <c r="I38" s="33" t="s">
        <v>299</v>
      </c>
      <c r="J38" s="367"/>
      <c r="K38" s="33">
        <f t="shared" si="35"/>
        <v>1</v>
      </c>
      <c r="L38" s="33" t="e">
        <f>IF(#REF!="Enter Emissions (tpy)",IF( J38="", 0, J38), 0)</f>
        <v>#REF!</v>
      </c>
      <c r="M38" s="367">
        <v>0</v>
      </c>
      <c r="N38" s="373">
        <v>0</v>
      </c>
      <c r="O38" s="299"/>
      <c r="P38" s="300"/>
      <c r="Q38" s="73" t="str">
        <f t="shared" si="36"/>
        <v>Enter vessel info</v>
      </c>
      <c r="R38" s="79" t="str">
        <f t="shared" si="37"/>
        <v>Enter vessel info</v>
      </c>
      <c r="S38" s="79" t="str">
        <f t="shared" si="38"/>
        <v>Enter vessel info</v>
      </c>
      <c r="T38" s="79" t="str">
        <f t="shared" si="39"/>
        <v>Enter vessel info</v>
      </c>
      <c r="U38" s="79" t="str">
        <f t="shared" si="40"/>
        <v>Enter vessel info</v>
      </c>
      <c r="V38" s="79" t="str">
        <f t="shared" si="41"/>
        <v>Enter vessel info</v>
      </c>
      <c r="W38" s="79" t="str">
        <f t="shared" si="42"/>
        <v>Enter vessel info</v>
      </c>
      <c r="X38" s="79" t="str">
        <f t="shared" si="43"/>
        <v>Enter vessel info</v>
      </c>
      <c r="Y38" s="78" t="s">
        <v>115</v>
      </c>
      <c r="Z38" s="79" t="s">
        <v>115</v>
      </c>
      <c r="AA38" s="82" t="s">
        <v>115</v>
      </c>
      <c r="AB38" s="76" t="str">
        <f>IF(OR($D38=" ",$E38=" ",$F38=" "),"Enter vessel info",IF(T($H38)&lt;&gt;"","Enter Activity",IF(OR($M38=0,$N38=0),"Enter Run Time",IF((VLOOKUP($F38,'VESSEL FACTORS'!$A$3:$O$5,AB$5,FALSE))="N/A","--",IF($G38=" ",IF(ISERROR(SEARCH("Aux",$E38,1)),($H38*VLOOKUP($F38,'VESSEL FACTORS'!$A$2:$O$5,AB$5,FALSE)*0.0000011023*$M38*$N38*0.82),($H38*VLOOKUP($F38,'VESSEL FACTORS'!$A$2:$O$5,AB$5,FALSE)*0.0000011023*$M38*$N38*1)),IF($G38&lt;21,($H38*VLOOKUP($F38,'VESSEL FACTORS'!$A$2:$O$5,AB$5,FALSE)*0.0000011023*$M38*$N38*VLOOKUP($G38,'VESSEL FACTORS'!$A$16:$L$36,AB$5,FALSE)),($H38*VLOOKUP($F38,'VESSEL FACTORS'!$A$3:$O$5,AB$5,FALSE)*0.0000011023*$M38*$N38*($G38/100))))))))</f>
        <v>Enter vessel info</v>
      </c>
      <c r="AC38" s="76" t="str">
        <f>IF(OR($D38=" ",$E38=" ",$F38=" "),"Enter vessel info",IF(T($H38)&lt;&gt;"","Enter Activity",IF(OR($M38=0,$N38=0),"Enter Run Time",IF((VLOOKUP($F38,'VESSEL FACTORS'!$A$3:$O$5,AC$5,FALSE))="N/A","--",IF($G38=" ",IF(ISERROR(SEARCH("Aux",$E38,1)),($H38*VLOOKUP($F38,'VESSEL FACTORS'!$A$2:$O$5,AC$5,FALSE)*0.0000011023*$M38*$N38*0.82),($H38*VLOOKUP($F38,'VESSEL FACTORS'!$A$2:$O$5,AC$5,FALSE)*0.0000011023*$M38*$N38*1)),IF($G38&lt;21,($H38*VLOOKUP($F38,'VESSEL FACTORS'!$A$2:$O$5,AC$5,FALSE)*0.0000011023*$M38*$N38*VLOOKUP($G38,'VESSEL FACTORS'!$A$16:$L$36,AC$5,FALSE)),($H38*VLOOKUP($F38,'VESSEL FACTORS'!$A$3:$O$5,AC$5,FALSE)*0.0000011023*$M38*$N38*($G38/100))))))))</f>
        <v>Enter vessel info</v>
      </c>
      <c r="AD38" s="76" t="str">
        <f>IF(OR($D38=" ",$E38=" ",$F38=" "),"Enter vessel info",IF(T($H38)&lt;&gt;"","Enter Activity",IF(OR($M38=0,$N38=0),"Enter Run Time",IF((VLOOKUP($F38,'VESSEL FACTORS'!$A$3:$O$5,AD$5,FALSE))="N/A","--",IF($G38=" ",IF(ISERROR(SEARCH("Aux",$E38,1)),($H38*VLOOKUP($F38,'VESSEL FACTORS'!$A$2:$O$5,AD$5,FALSE)*0.0000011023*$M38*$N38*0.82),($H38*VLOOKUP($F38,'VESSEL FACTORS'!$A$2:$O$5,AD$5,FALSE)*0.0000011023*$M38*$N38*1)),IF($G38&lt;21,($H38*VLOOKUP($F38,'VESSEL FACTORS'!$A$2:$O$5,AD$5,FALSE)*0.0000011023*$M38*$N38*VLOOKUP($G38,'VESSEL FACTORS'!$A$16:$L$36,AD$5,FALSE)),($H38*VLOOKUP($F38,'VESSEL FACTORS'!$A$3:$O$5,AD$5,FALSE)*0.0000011023*$M38*$N38*($G38/100))))))))</f>
        <v>Enter vessel info</v>
      </c>
      <c r="AE38" s="76" t="str">
        <f>IF(OR($D38=" ",$E38=" ",$F38=" "),"Enter vessel info",IF(T($H38)&lt;&gt;"","Enter Activity",IF(OR($M38=0,$N38=0),"Enter Run Time",IF((VLOOKUP($F38,'VESSEL FACTORS'!$A$3:$O$5,AE$5,FALSE))="N/A","--",IF($G38=" ",IF(ISERROR(SEARCH("Aux",$E38,1)),($H38*VLOOKUP($F38,'VESSEL FACTORS'!$A$2:$O$5,AE$5,FALSE)*0.0000011023*$M38*$N38*0.82),($H38*VLOOKUP($F38,'VESSEL FACTORS'!$A$2:$O$5,AE$5,FALSE)*0.0000011023*$M38*$N38*1)),IF($G38&lt;21,($H38*VLOOKUP($F38,'VESSEL FACTORS'!$A$2:$O$5,AE$5,FALSE)*0.0000011023*$M38*$N38*VLOOKUP($G38,'VESSEL FACTORS'!$A$16:$L$36,AE$5,FALSE)),($H38*VLOOKUP($F38,'VESSEL FACTORS'!$A$3:$O$5,AE$5,FALSE)*0.0000011023*$M38*$N38*($G38/100))))))))</f>
        <v>Enter vessel info</v>
      </c>
      <c r="AF38" s="76" t="str">
        <f>IF(OR($D38=" ",$E38=" ",$F38=" "),"Enter vessel info",IF(T($H38)&lt;&gt;"","Enter Activity",IF(OR($M38=0,$N38=0),"Enter Run Time",IF((VLOOKUP($F38,'VESSEL FACTORS'!$A$3:$O$5,AF$5,FALSE))="N/A","--",IF($G38=" ",IF(ISERROR(SEARCH("Aux",$E38,1)),($H38*VLOOKUP($F38,'VESSEL FACTORS'!$A$2:$O$5,AF$5,FALSE)*0.0000011023*$M38*$N38*0.82),($H38*VLOOKUP($F38,'VESSEL FACTORS'!$A$2:$O$5,AF$5,FALSE)*0.0000011023*$M38*$N38*1)),IF($G38&lt;21,($H38*VLOOKUP($F38,'VESSEL FACTORS'!$A$2:$O$5,AF$5,FALSE)*0.0000011023*$M38*$N38*VLOOKUP($G38,'VESSEL FACTORS'!$A$16:$L$36,AF$5,FALSE)),($H38*VLOOKUP($F38,'VESSEL FACTORS'!$A$3:$O$5,AF$5,FALSE)*0.0000011023*$M38*$N38*($G38/100))))))))</f>
        <v>Enter vessel info</v>
      </c>
      <c r="AG38" s="76" t="str">
        <f>IF(OR($D38=" ",$E38=" ",$F38=" "),"Enter vessel info",IF(T($H38)&lt;&gt;"","Enter Activity",IF(OR($M38=0,$N38=0),"Enter Run Time",IF((VLOOKUP($F38,'VESSEL FACTORS'!$A$3:$O$5,AG$5,FALSE))="N/A","--",IF($G38=" ",IF(ISERROR(SEARCH("Aux",$E38,1)),($H38*VLOOKUP($F38,'VESSEL FACTORS'!$A$2:$O$5,AG$5,FALSE)*0.0000011023*$M38*$N38*0.82),($H38*VLOOKUP($F38,'VESSEL FACTORS'!$A$2:$O$5,AG$5,FALSE)*0.0000011023*$M38*$N38*1)),IF($G38&lt;21,($H38*VLOOKUP($F38,'VESSEL FACTORS'!$A$2:$O$5,AG$5,FALSE)*0.0000011023*$M38*$N38*VLOOKUP($G38,'VESSEL FACTORS'!$A$16:$L$36,AG$5,FALSE)),($H38*VLOOKUP($F38,'VESSEL FACTORS'!$A$3:$O$5,AG$5,FALSE)*0.0000011023*$M38*$N38*($G38/100))))))))</f>
        <v>Enter vessel info</v>
      </c>
      <c r="AH38" s="76" t="str">
        <f>IF(OR($D38=" ",$E38=" ",$F38=" "),"Enter vessel info",IF(T($H38)&lt;&gt;"","Enter Activity",IF(OR($M38=0,$N38=0),"Enter Run Time",IF((VLOOKUP($F38,'VESSEL FACTORS'!$A$3:$O$5,AH$5,FALSE))="N/A","--",IF($G38=" ",IF(ISERROR(SEARCH("Aux",$E38,1)),($H38*VLOOKUP($F38,'VESSEL FACTORS'!$A$2:$O$5,AH$5,FALSE)*0.0000011023*$M38*$N38*0.82),($H38*VLOOKUP($F38,'VESSEL FACTORS'!$A$2:$O$5,AH$5,FALSE)*0.0000011023*$M38*$N38*1)),IF($G38&lt;21,($H38*VLOOKUP($F38,'VESSEL FACTORS'!$A$2:$O$5,AH$5,FALSE)*0.0000011023*$M38*$N38*VLOOKUP($G38,'VESSEL FACTORS'!$A$16:$L$36,AH$5,FALSE)),($H38*VLOOKUP($F38,'VESSEL FACTORS'!$A$3:$O$5,AH$5,FALSE)*0.0000011023*$M38*$N38*($G38/100))))))))</f>
        <v>Enter vessel info</v>
      </c>
      <c r="AI38" s="76" t="str">
        <f>IF(OR($D38=" ",$E38=" ",$F38=" "),"Enter vessel info",IF(T($H38)&lt;&gt;"","Enter Activity",IF(OR($M38=0,$N38=0),"Enter Run Time",IF((VLOOKUP($F38,'VESSEL FACTORS'!$A$3:$O$5,AI$5,FALSE))="N/A","--",IF($G38=" ",IF(ISERROR(SEARCH("Aux",$E38,1)),($H38*VLOOKUP($F38,'VESSEL FACTORS'!$A$2:$O$5,AI$5,FALSE)*0.0000011023*$M38*$N38*0.82),($H38*VLOOKUP($F38,'VESSEL FACTORS'!$A$2:$O$5,AI$5,FALSE)*0.0000011023*$M38*$N38*1)),IF($G38&lt;21,($H38*VLOOKUP($F38,'VESSEL FACTORS'!$A$2:$O$5,AI$5,FALSE)*0.0000011023*$M38*$N38*VLOOKUP($G38,'VESSEL FACTORS'!$A$16:$L$36,AI$5,FALSE)),($H38*VLOOKUP($F38,'VESSEL FACTORS'!$A$3:$O$5,AI$5,FALSE)*0.0000011023*$M38*$N38*($G38/100))))))))</f>
        <v>Enter vessel info</v>
      </c>
      <c r="AJ38" s="76" t="str">
        <f>IF(OR($D38=" ",$E38=" ",$F38=" "),"Enter vessel info",IF(T($H38)&lt;&gt;"","Enter Activity",IF(OR($M38=0,$N38=0),"Enter Run Time",IF((VLOOKUP($F38,'VESSEL FACTORS'!$A$3:$O$5,AJ$5,FALSE))="N/A","--",IF($G38=" ",IF(ISERROR(SEARCH("Aux",$E38,1)),($H38*VLOOKUP($F38,'VESSEL FACTORS'!$A$2:$O$5,AJ$5,FALSE)*0.0000011023*$M38*$N38*0.82),($H38*VLOOKUP($F38,'VESSEL FACTORS'!$A$2:$O$5,AJ$5,FALSE)*0.0000011023*$M38*$N38*1)),IF($G38&lt;21,($H38*VLOOKUP($F38,'VESSEL FACTORS'!$A$2:$O$5,AJ$5,FALSE)*0.0000011023*$M38*$N38*VLOOKUP($G38,'VESSEL FACTORS'!$A$16:$L$36,AJ$5,FALSE)),($H38*VLOOKUP($F38,'VESSEL FACTORS'!$A$3:$O$5,AJ$5,FALSE)*0.0000011023*$M38*$N38*($G38/100))))))))</f>
        <v>Enter vessel info</v>
      </c>
      <c r="AK38" s="76" t="str">
        <f>IF(OR($D38=" ",$E38=" ",$F38=" "),"Enter vessel info",IF(T($H38)&lt;&gt;"","Enter Activity",IF(OR($M38=0,$N38=0),"Enter Run Time",IF((VLOOKUP($F38,'VESSEL FACTORS'!$A$3:$O$5,AK$5,FALSE))="N/A","--",IF($G38=" ",IF(ISERROR(SEARCH("Aux",$E38,1)),($H38*VLOOKUP($F38,'VESSEL FACTORS'!$A$2:$O$5,AK$5,FALSE)*0.0000011023*$M38*$N38*0.82),($H38*VLOOKUP($F38,'VESSEL FACTORS'!$A$2:$O$5,AK$5,FALSE)*0.0000011023*$M38*$N38*1)),IF($G38&lt;21,($H38*VLOOKUP($F38,'VESSEL FACTORS'!$A$2:$O$5,AK$5,FALSE)*0.0000011023*$M38*$N38*VLOOKUP($G38,'VESSEL FACTORS'!$A$16:$L$36,AK$5,FALSE)),($H38*VLOOKUP($F38,'VESSEL FACTORS'!$A$3:$O$5,AK$5,FALSE)*0.0000011023*$M38*$N38*($G38/100))))))))</f>
        <v>Enter vessel info</v>
      </c>
      <c r="AL38" s="67" t="str">
        <f>IF(OR($D38=" ",$E38=" ",$F38=" "),"Enter vessel info",IF(T($H38)&lt;&gt;"","Enter Activity",IF(OR($M38=0,$N38=0),"Enter Run Time",IF((VLOOKUP($F38,'VESSEL FACTORS'!$A$3:$O$5,AL$5,FALSE))="N/A","--",IF($G38=" ",IF(ISERROR(SEARCH("Aux",$E38,1)),($H38*VLOOKUP($F38,'VESSEL FACTORS'!$A$2:$O$5,AL$5,FALSE)*0.0000011023*$M38*$N38*0.82),($H38*VLOOKUP($F38,'VESSEL FACTORS'!$A$2:$O$5,AL$5,FALSE)*0.0000011023*$M38*$N38*1)),IF($G38&lt;21,($H38*VLOOKUP($F38,'VESSEL FACTORS'!$A$2:$O$5,AL$5,FALSE)*0.0000011023*$M38*$N38*VLOOKUP($G38,'VESSEL FACTORS'!$A$16:$L$36,AL$5,FALSE)),($H38*VLOOKUP($F38,'VESSEL FACTORS'!$A$3:$O$5,AL$5,FALSE)*0.0000011023*$M38*$N38*($G38/100))))))))</f>
        <v>Enter vessel info</v>
      </c>
      <c r="AM38" s="73"/>
      <c r="AO38" s="74">
        <f>MONTH(EMISSIONS_1!P38)-MONTH(EMISSIONS_1!O38)+1</f>
        <v>1</v>
      </c>
      <c r="AP38" s="335">
        <f t="shared" si="44"/>
        <v>0</v>
      </c>
      <c r="AQ38" s="336">
        <f t="shared" si="44"/>
        <v>0</v>
      </c>
      <c r="AR38" s="336">
        <f t="shared" si="44"/>
        <v>0</v>
      </c>
      <c r="AS38" s="336">
        <f t="shared" si="44"/>
        <v>0</v>
      </c>
      <c r="AT38" s="336">
        <f t="shared" si="44"/>
        <v>0</v>
      </c>
      <c r="AU38" s="336">
        <f t="shared" si="44"/>
        <v>0</v>
      </c>
      <c r="AV38" s="336">
        <f t="shared" si="44"/>
        <v>0</v>
      </c>
      <c r="AW38" s="336">
        <f t="shared" si="44"/>
        <v>0</v>
      </c>
      <c r="AX38" s="336">
        <f t="shared" si="44"/>
        <v>0</v>
      </c>
      <c r="AY38" s="336">
        <f t="shared" si="44"/>
        <v>0</v>
      </c>
      <c r="AZ38" s="336">
        <f t="shared" si="44"/>
        <v>0</v>
      </c>
      <c r="BA38" s="337">
        <f t="shared" si="44"/>
        <v>0</v>
      </c>
      <c r="BB38" s="335">
        <f t="shared" si="45"/>
        <v>0</v>
      </c>
      <c r="BC38" s="336">
        <f t="shared" si="45"/>
        <v>0</v>
      </c>
      <c r="BD38" s="336">
        <f t="shared" si="45"/>
        <v>0</v>
      </c>
      <c r="BE38" s="336">
        <f t="shared" si="45"/>
        <v>0</v>
      </c>
      <c r="BF38" s="336">
        <f t="shared" si="45"/>
        <v>0</v>
      </c>
      <c r="BG38" s="336">
        <f t="shared" si="45"/>
        <v>0</v>
      </c>
      <c r="BH38" s="336">
        <f t="shared" si="45"/>
        <v>0</v>
      </c>
      <c r="BI38" s="336">
        <f t="shared" si="45"/>
        <v>0</v>
      </c>
      <c r="BJ38" s="336">
        <f t="shared" si="45"/>
        <v>0</v>
      </c>
      <c r="BK38" s="336">
        <f t="shared" si="45"/>
        <v>0</v>
      </c>
      <c r="BL38" s="336">
        <f t="shared" si="45"/>
        <v>0</v>
      </c>
      <c r="BM38" s="337">
        <f t="shared" si="45"/>
        <v>0</v>
      </c>
      <c r="BN38" s="335">
        <f t="shared" si="46"/>
        <v>0</v>
      </c>
      <c r="BO38" s="336">
        <f t="shared" si="46"/>
        <v>0</v>
      </c>
      <c r="BP38" s="336">
        <f t="shared" si="46"/>
        <v>0</v>
      </c>
      <c r="BQ38" s="336">
        <f t="shared" si="46"/>
        <v>0</v>
      </c>
      <c r="BR38" s="336">
        <f t="shared" si="46"/>
        <v>0</v>
      </c>
      <c r="BS38" s="336">
        <f t="shared" si="46"/>
        <v>0</v>
      </c>
      <c r="BT38" s="336">
        <f t="shared" si="46"/>
        <v>0</v>
      </c>
      <c r="BU38" s="336">
        <f t="shared" si="46"/>
        <v>0</v>
      </c>
      <c r="BV38" s="336">
        <f t="shared" si="46"/>
        <v>0</v>
      </c>
      <c r="BW38" s="336">
        <f t="shared" si="46"/>
        <v>0</v>
      </c>
      <c r="BX38" s="336">
        <f t="shared" si="46"/>
        <v>0</v>
      </c>
      <c r="BY38" s="337">
        <f t="shared" si="46"/>
        <v>0</v>
      </c>
      <c r="BZ38" s="335">
        <f t="shared" si="47"/>
        <v>0</v>
      </c>
      <c r="CA38" s="336">
        <f t="shared" si="47"/>
        <v>0</v>
      </c>
      <c r="CB38" s="336">
        <f t="shared" si="47"/>
        <v>0</v>
      </c>
      <c r="CC38" s="336">
        <f t="shared" si="47"/>
        <v>0</v>
      </c>
      <c r="CD38" s="336">
        <f t="shared" si="47"/>
        <v>0</v>
      </c>
      <c r="CE38" s="336">
        <f t="shared" si="47"/>
        <v>0</v>
      </c>
      <c r="CF38" s="336">
        <f t="shared" si="47"/>
        <v>0</v>
      </c>
      <c r="CG38" s="336">
        <f t="shared" si="47"/>
        <v>0</v>
      </c>
      <c r="CH38" s="336">
        <f t="shared" si="47"/>
        <v>0</v>
      </c>
      <c r="CI38" s="336">
        <f t="shared" si="47"/>
        <v>0</v>
      </c>
      <c r="CJ38" s="336">
        <f t="shared" si="47"/>
        <v>0</v>
      </c>
      <c r="CK38" s="337">
        <f t="shared" si="47"/>
        <v>0</v>
      </c>
      <c r="CL38" s="335">
        <f t="shared" si="48"/>
        <v>0</v>
      </c>
      <c r="CM38" s="336">
        <f t="shared" si="48"/>
        <v>0</v>
      </c>
      <c r="CN38" s="336">
        <f t="shared" si="48"/>
        <v>0</v>
      </c>
      <c r="CO38" s="336">
        <f t="shared" si="48"/>
        <v>0</v>
      </c>
      <c r="CP38" s="336">
        <f t="shared" si="48"/>
        <v>0</v>
      </c>
      <c r="CQ38" s="336">
        <f t="shared" si="48"/>
        <v>0</v>
      </c>
      <c r="CR38" s="336">
        <f t="shared" si="48"/>
        <v>0</v>
      </c>
      <c r="CS38" s="336">
        <f t="shared" si="48"/>
        <v>0</v>
      </c>
      <c r="CT38" s="336">
        <f t="shared" si="48"/>
        <v>0</v>
      </c>
      <c r="CU38" s="336">
        <f t="shared" si="48"/>
        <v>0</v>
      </c>
      <c r="CV38" s="336">
        <f t="shared" si="48"/>
        <v>0</v>
      </c>
      <c r="CW38" s="337">
        <f t="shared" si="48"/>
        <v>0</v>
      </c>
      <c r="CX38" s="335">
        <f t="shared" si="49"/>
        <v>0</v>
      </c>
      <c r="CY38" s="336">
        <f t="shared" si="49"/>
        <v>0</v>
      </c>
      <c r="CZ38" s="336">
        <f t="shared" si="49"/>
        <v>0</v>
      </c>
      <c r="DA38" s="336">
        <f t="shared" si="49"/>
        <v>0</v>
      </c>
      <c r="DB38" s="336">
        <f t="shared" si="49"/>
        <v>0</v>
      </c>
      <c r="DC38" s="336">
        <f t="shared" si="49"/>
        <v>0</v>
      </c>
      <c r="DD38" s="336">
        <f t="shared" si="49"/>
        <v>0</v>
      </c>
      <c r="DE38" s="336">
        <f t="shared" si="49"/>
        <v>0</v>
      </c>
      <c r="DF38" s="336">
        <f t="shared" si="49"/>
        <v>0</v>
      </c>
      <c r="DG38" s="336">
        <f t="shared" si="49"/>
        <v>0</v>
      </c>
      <c r="DH38" s="336">
        <f t="shared" si="49"/>
        <v>0</v>
      </c>
      <c r="DI38" s="337">
        <f t="shared" si="49"/>
        <v>0</v>
      </c>
      <c r="DJ38" s="335">
        <f t="shared" si="50"/>
        <v>0</v>
      </c>
      <c r="DK38" s="336">
        <f t="shared" si="50"/>
        <v>0</v>
      </c>
      <c r="DL38" s="336">
        <f t="shared" si="50"/>
        <v>0</v>
      </c>
      <c r="DM38" s="336">
        <f t="shared" si="50"/>
        <v>0</v>
      </c>
      <c r="DN38" s="336">
        <f t="shared" si="50"/>
        <v>0</v>
      </c>
      <c r="DO38" s="336">
        <f t="shared" si="50"/>
        <v>0</v>
      </c>
      <c r="DP38" s="336">
        <f t="shared" si="50"/>
        <v>0</v>
      </c>
      <c r="DQ38" s="336">
        <f t="shared" si="50"/>
        <v>0</v>
      </c>
      <c r="DR38" s="336">
        <f t="shared" si="50"/>
        <v>0</v>
      </c>
      <c r="DS38" s="336">
        <f t="shared" si="50"/>
        <v>0</v>
      </c>
      <c r="DT38" s="336">
        <f t="shared" si="50"/>
        <v>0</v>
      </c>
      <c r="DU38" s="337">
        <f t="shared" si="50"/>
        <v>0</v>
      </c>
      <c r="DV38" s="335">
        <f t="shared" si="51"/>
        <v>0</v>
      </c>
      <c r="DW38" s="336">
        <f t="shared" si="51"/>
        <v>0</v>
      </c>
      <c r="DX38" s="336">
        <f t="shared" si="51"/>
        <v>0</v>
      </c>
      <c r="DY38" s="336">
        <f t="shared" si="51"/>
        <v>0</v>
      </c>
      <c r="DZ38" s="336">
        <f t="shared" si="51"/>
        <v>0</v>
      </c>
      <c r="EA38" s="336">
        <f t="shared" si="51"/>
        <v>0</v>
      </c>
      <c r="EB38" s="336">
        <f t="shared" si="51"/>
        <v>0</v>
      </c>
      <c r="EC38" s="336">
        <f t="shared" si="51"/>
        <v>0</v>
      </c>
      <c r="ED38" s="336">
        <f t="shared" si="51"/>
        <v>0</v>
      </c>
      <c r="EE38" s="336">
        <f t="shared" si="51"/>
        <v>0</v>
      </c>
      <c r="EF38" s="336">
        <f t="shared" si="51"/>
        <v>0</v>
      </c>
      <c r="EG38" s="337">
        <f t="shared" si="51"/>
        <v>0</v>
      </c>
      <c r="EH38" s="335">
        <f t="shared" si="52"/>
        <v>0</v>
      </c>
      <c r="EI38" s="336">
        <f t="shared" si="52"/>
        <v>0</v>
      </c>
      <c r="EJ38" s="336">
        <f t="shared" si="52"/>
        <v>0</v>
      </c>
      <c r="EK38" s="336">
        <f t="shared" si="52"/>
        <v>0</v>
      </c>
      <c r="EL38" s="336">
        <f t="shared" si="52"/>
        <v>0</v>
      </c>
      <c r="EM38" s="336">
        <f t="shared" si="52"/>
        <v>0</v>
      </c>
      <c r="EN38" s="336">
        <f t="shared" si="52"/>
        <v>0</v>
      </c>
      <c r="EO38" s="336">
        <f t="shared" si="52"/>
        <v>0</v>
      </c>
      <c r="EP38" s="336">
        <f t="shared" si="52"/>
        <v>0</v>
      </c>
      <c r="EQ38" s="336">
        <f t="shared" si="52"/>
        <v>0</v>
      </c>
      <c r="ER38" s="336">
        <f t="shared" si="52"/>
        <v>0</v>
      </c>
      <c r="ES38" s="337">
        <f t="shared" si="52"/>
        <v>0</v>
      </c>
      <c r="ET38" s="335">
        <f t="shared" si="53"/>
        <v>0</v>
      </c>
      <c r="EU38" s="336">
        <f t="shared" si="53"/>
        <v>0</v>
      </c>
      <c r="EV38" s="336">
        <f t="shared" si="53"/>
        <v>0</v>
      </c>
      <c r="EW38" s="336">
        <f t="shared" si="53"/>
        <v>0</v>
      </c>
      <c r="EX38" s="336">
        <f t="shared" si="53"/>
        <v>0</v>
      </c>
      <c r="EY38" s="336">
        <f t="shared" si="53"/>
        <v>0</v>
      </c>
      <c r="EZ38" s="336">
        <f t="shared" si="53"/>
        <v>0</v>
      </c>
      <c r="FA38" s="336">
        <f t="shared" si="53"/>
        <v>0</v>
      </c>
      <c r="FB38" s="336">
        <f t="shared" si="53"/>
        <v>0</v>
      </c>
      <c r="FC38" s="336">
        <f t="shared" si="53"/>
        <v>0</v>
      </c>
      <c r="FD38" s="336">
        <f t="shared" si="53"/>
        <v>0</v>
      </c>
      <c r="FE38" s="337">
        <f t="shared" si="53"/>
        <v>0</v>
      </c>
      <c r="FF38" s="335">
        <f t="shared" si="54"/>
        <v>0</v>
      </c>
      <c r="FG38" s="336">
        <f t="shared" si="54"/>
        <v>0</v>
      </c>
      <c r="FH38" s="336">
        <f t="shared" si="54"/>
        <v>0</v>
      </c>
      <c r="FI38" s="336">
        <f t="shared" si="54"/>
        <v>0</v>
      </c>
      <c r="FJ38" s="336">
        <f t="shared" si="54"/>
        <v>0</v>
      </c>
      <c r="FK38" s="336">
        <f t="shared" si="54"/>
        <v>0</v>
      </c>
      <c r="FL38" s="336">
        <f t="shared" si="54"/>
        <v>0</v>
      </c>
      <c r="FM38" s="336">
        <f t="shared" si="54"/>
        <v>0</v>
      </c>
      <c r="FN38" s="336">
        <f t="shared" si="54"/>
        <v>0</v>
      </c>
      <c r="FO38" s="336">
        <f t="shared" si="54"/>
        <v>0</v>
      </c>
      <c r="FP38" s="336">
        <f t="shared" si="54"/>
        <v>0</v>
      </c>
      <c r="FQ38" s="337">
        <f t="shared" si="54"/>
        <v>0</v>
      </c>
    </row>
    <row r="39" spans="1:173" ht="12.75" customHeight="1" x14ac:dyDescent="0.2">
      <c r="A39" s="74" t="str">
        <f t="shared" si="21"/>
        <v xml:space="preserve"> - </v>
      </c>
      <c r="B39" s="112"/>
      <c r="C39" s="171" t="s">
        <v>305</v>
      </c>
      <c r="D39" s="366" t="str">
        <f>IF(ISBLANK(EMISSIONS_5!D39), " ", EMISSIONS_5!D39)</f>
        <v xml:space="preserve"> </v>
      </c>
      <c r="E39" s="366" t="str">
        <f>IF(ISBLANK(EMISSIONS_5!E39), " ", EMISSIONS_5!E39)</f>
        <v xml:space="preserve"> </v>
      </c>
      <c r="F39" s="366" t="str">
        <f>IF(ISBLANK(EMISSIONS_5!F39), " ", EMISSIONS_5!F39)</f>
        <v xml:space="preserve"> </v>
      </c>
      <c r="G39" s="367"/>
      <c r="H39" s="368"/>
      <c r="I39" s="33" t="s">
        <v>299</v>
      </c>
      <c r="J39" s="367"/>
      <c r="K39" s="33">
        <f t="shared" si="35"/>
        <v>1</v>
      </c>
      <c r="L39" s="33" t="e">
        <f>IF(#REF!="Enter Emissions (tpy)",IF( J39="", 0, J39), 0)</f>
        <v>#REF!</v>
      </c>
      <c r="M39" s="367">
        <v>0</v>
      </c>
      <c r="N39" s="373">
        <v>0</v>
      </c>
      <c r="O39" s="299"/>
      <c r="P39" s="300"/>
      <c r="Q39" s="73" t="str">
        <f t="shared" si="36"/>
        <v>Enter vessel info</v>
      </c>
      <c r="R39" s="79" t="str">
        <f t="shared" si="37"/>
        <v>Enter vessel info</v>
      </c>
      <c r="S39" s="79" t="str">
        <f t="shared" si="38"/>
        <v>Enter vessel info</v>
      </c>
      <c r="T39" s="79" t="str">
        <f t="shared" si="39"/>
        <v>Enter vessel info</v>
      </c>
      <c r="U39" s="79" t="str">
        <f t="shared" si="40"/>
        <v>Enter vessel info</v>
      </c>
      <c r="V39" s="79" t="str">
        <f t="shared" si="41"/>
        <v>Enter vessel info</v>
      </c>
      <c r="W39" s="79" t="str">
        <f t="shared" si="42"/>
        <v>Enter vessel info</v>
      </c>
      <c r="X39" s="79" t="str">
        <f t="shared" si="43"/>
        <v>Enter vessel info</v>
      </c>
      <c r="Y39" s="78" t="s">
        <v>115</v>
      </c>
      <c r="Z39" s="79" t="s">
        <v>115</v>
      </c>
      <c r="AA39" s="82" t="s">
        <v>115</v>
      </c>
      <c r="AB39" s="76" t="str">
        <f>IF(OR($D39=" ",$E39=" ",$F39=" "),"Enter vessel info",IF(T($H39)&lt;&gt;"","Enter Activity",IF(OR($M39=0,$N39=0),"Enter Run Time",IF((VLOOKUP($F39,'VESSEL FACTORS'!$A$3:$O$5,AB$5,FALSE))="N/A","--",IF($G39=" ",IF(ISERROR(SEARCH("Aux",$E39,1)),($H39*VLOOKUP($F39,'VESSEL FACTORS'!$A$2:$O$5,AB$5,FALSE)*0.0000011023*$M39*$N39*0.82),($H39*VLOOKUP($F39,'VESSEL FACTORS'!$A$2:$O$5,AB$5,FALSE)*0.0000011023*$M39*$N39*1)),IF($G39&lt;21,($H39*VLOOKUP($F39,'VESSEL FACTORS'!$A$2:$O$5,AB$5,FALSE)*0.0000011023*$M39*$N39*VLOOKUP($G39,'VESSEL FACTORS'!$A$16:$L$36,AB$5,FALSE)),($H39*VLOOKUP($F39,'VESSEL FACTORS'!$A$3:$O$5,AB$5,FALSE)*0.0000011023*$M39*$N39*($G39/100))))))))</f>
        <v>Enter vessel info</v>
      </c>
      <c r="AC39" s="76" t="str">
        <f>IF(OR($D39=" ",$E39=" ",$F39=" "),"Enter vessel info",IF(T($H39)&lt;&gt;"","Enter Activity",IF(OR($M39=0,$N39=0),"Enter Run Time",IF((VLOOKUP($F39,'VESSEL FACTORS'!$A$3:$O$5,AC$5,FALSE))="N/A","--",IF($G39=" ",IF(ISERROR(SEARCH("Aux",$E39,1)),($H39*VLOOKUP($F39,'VESSEL FACTORS'!$A$2:$O$5,AC$5,FALSE)*0.0000011023*$M39*$N39*0.82),($H39*VLOOKUP($F39,'VESSEL FACTORS'!$A$2:$O$5,AC$5,FALSE)*0.0000011023*$M39*$N39*1)),IF($G39&lt;21,($H39*VLOOKUP($F39,'VESSEL FACTORS'!$A$2:$O$5,AC$5,FALSE)*0.0000011023*$M39*$N39*VLOOKUP($G39,'VESSEL FACTORS'!$A$16:$L$36,AC$5,FALSE)),($H39*VLOOKUP($F39,'VESSEL FACTORS'!$A$3:$O$5,AC$5,FALSE)*0.0000011023*$M39*$N39*($G39/100))))))))</f>
        <v>Enter vessel info</v>
      </c>
      <c r="AD39" s="76" t="str">
        <f>IF(OR($D39=" ",$E39=" ",$F39=" "),"Enter vessel info",IF(T($H39)&lt;&gt;"","Enter Activity",IF(OR($M39=0,$N39=0),"Enter Run Time",IF((VLOOKUP($F39,'VESSEL FACTORS'!$A$3:$O$5,AD$5,FALSE))="N/A","--",IF($G39=" ",IF(ISERROR(SEARCH("Aux",$E39,1)),($H39*VLOOKUP($F39,'VESSEL FACTORS'!$A$2:$O$5,AD$5,FALSE)*0.0000011023*$M39*$N39*0.82),($H39*VLOOKUP($F39,'VESSEL FACTORS'!$A$2:$O$5,AD$5,FALSE)*0.0000011023*$M39*$N39*1)),IF($G39&lt;21,($H39*VLOOKUP($F39,'VESSEL FACTORS'!$A$2:$O$5,AD$5,FALSE)*0.0000011023*$M39*$N39*VLOOKUP($G39,'VESSEL FACTORS'!$A$16:$L$36,AD$5,FALSE)),($H39*VLOOKUP($F39,'VESSEL FACTORS'!$A$3:$O$5,AD$5,FALSE)*0.0000011023*$M39*$N39*($G39/100))))))))</f>
        <v>Enter vessel info</v>
      </c>
      <c r="AE39" s="76" t="str">
        <f>IF(OR($D39=" ",$E39=" ",$F39=" "),"Enter vessel info",IF(T($H39)&lt;&gt;"","Enter Activity",IF(OR($M39=0,$N39=0),"Enter Run Time",IF((VLOOKUP($F39,'VESSEL FACTORS'!$A$3:$O$5,AE$5,FALSE))="N/A","--",IF($G39=" ",IF(ISERROR(SEARCH("Aux",$E39,1)),($H39*VLOOKUP($F39,'VESSEL FACTORS'!$A$2:$O$5,AE$5,FALSE)*0.0000011023*$M39*$N39*0.82),($H39*VLOOKUP($F39,'VESSEL FACTORS'!$A$2:$O$5,AE$5,FALSE)*0.0000011023*$M39*$N39*1)),IF($G39&lt;21,($H39*VLOOKUP($F39,'VESSEL FACTORS'!$A$2:$O$5,AE$5,FALSE)*0.0000011023*$M39*$N39*VLOOKUP($G39,'VESSEL FACTORS'!$A$16:$L$36,AE$5,FALSE)),($H39*VLOOKUP($F39,'VESSEL FACTORS'!$A$3:$O$5,AE$5,FALSE)*0.0000011023*$M39*$N39*($G39/100))))))))</f>
        <v>Enter vessel info</v>
      </c>
      <c r="AF39" s="76" t="str">
        <f>IF(OR($D39=" ",$E39=" ",$F39=" "),"Enter vessel info",IF(T($H39)&lt;&gt;"","Enter Activity",IF(OR($M39=0,$N39=0),"Enter Run Time",IF((VLOOKUP($F39,'VESSEL FACTORS'!$A$3:$O$5,AF$5,FALSE))="N/A","--",IF($G39=" ",IF(ISERROR(SEARCH("Aux",$E39,1)),($H39*VLOOKUP($F39,'VESSEL FACTORS'!$A$2:$O$5,AF$5,FALSE)*0.0000011023*$M39*$N39*0.82),($H39*VLOOKUP($F39,'VESSEL FACTORS'!$A$2:$O$5,AF$5,FALSE)*0.0000011023*$M39*$N39*1)),IF($G39&lt;21,($H39*VLOOKUP($F39,'VESSEL FACTORS'!$A$2:$O$5,AF$5,FALSE)*0.0000011023*$M39*$N39*VLOOKUP($G39,'VESSEL FACTORS'!$A$16:$L$36,AF$5,FALSE)),($H39*VLOOKUP($F39,'VESSEL FACTORS'!$A$3:$O$5,AF$5,FALSE)*0.0000011023*$M39*$N39*($G39/100))))))))</f>
        <v>Enter vessel info</v>
      </c>
      <c r="AG39" s="76" t="str">
        <f>IF(OR($D39=" ",$E39=" ",$F39=" "),"Enter vessel info",IF(T($H39)&lt;&gt;"","Enter Activity",IF(OR($M39=0,$N39=0),"Enter Run Time",IF((VLOOKUP($F39,'VESSEL FACTORS'!$A$3:$O$5,AG$5,FALSE))="N/A","--",IF($G39=" ",IF(ISERROR(SEARCH("Aux",$E39,1)),($H39*VLOOKUP($F39,'VESSEL FACTORS'!$A$2:$O$5,AG$5,FALSE)*0.0000011023*$M39*$N39*0.82),($H39*VLOOKUP($F39,'VESSEL FACTORS'!$A$2:$O$5,AG$5,FALSE)*0.0000011023*$M39*$N39*1)),IF($G39&lt;21,($H39*VLOOKUP($F39,'VESSEL FACTORS'!$A$2:$O$5,AG$5,FALSE)*0.0000011023*$M39*$N39*VLOOKUP($G39,'VESSEL FACTORS'!$A$16:$L$36,AG$5,FALSE)),($H39*VLOOKUP($F39,'VESSEL FACTORS'!$A$3:$O$5,AG$5,FALSE)*0.0000011023*$M39*$N39*($G39/100))))))))</f>
        <v>Enter vessel info</v>
      </c>
      <c r="AH39" s="76" t="str">
        <f>IF(OR($D39=" ",$E39=" ",$F39=" "),"Enter vessel info",IF(T($H39)&lt;&gt;"","Enter Activity",IF(OR($M39=0,$N39=0),"Enter Run Time",IF((VLOOKUP($F39,'VESSEL FACTORS'!$A$3:$O$5,AH$5,FALSE))="N/A","--",IF($G39=" ",IF(ISERROR(SEARCH("Aux",$E39,1)),($H39*VLOOKUP($F39,'VESSEL FACTORS'!$A$2:$O$5,AH$5,FALSE)*0.0000011023*$M39*$N39*0.82),($H39*VLOOKUP($F39,'VESSEL FACTORS'!$A$2:$O$5,AH$5,FALSE)*0.0000011023*$M39*$N39*1)),IF($G39&lt;21,($H39*VLOOKUP($F39,'VESSEL FACTORS'!$A$2:$O$5,AH$5,FALSE)*0.0000011023*$M39*$N39*VLOOKUP($G39,'VESSEL FACTORS'!$A$16:$L$36,AH$5,FALSE)),($H39*VLOOKUP($F39,'VESSEL FACTORS'!$A$3:$O$5,AH$5,FALSE)*0.0000011023*$M39*$N39*($G39/100))))))))</f>
        <v>Enter vessel info</v>
      </c>
      <c r="AI39" s="76" t="str">
        <f>IF(OR($D39=" ",$E39=" ",$F39=" "),"Enter vessel info",IF(T($H39)&lt;&gt;"","Enter Activity",IF(OR($M39=0,$N39=0),"Enter Run Time",IF((VLOOKUP($F39,'VESSEL FACTORS'!$A$3:$O$5,AI$5,FALSE))="N/A","--",IF($G39=" ",IF(ISERROR(SEARCH("Aux",$E39,1)),($H39*VLOOKUP($F39,'VESSEL FACTORS'!$A$2:$O$5,AI$5,FALSE)*0.0000011023*$M39*$N39*0.82),($H39*VLOOKUP($F39,'VESSEL FACTORS'!$A$2:$O$5,AI$5,FALSE)*0.0000011023*$M39*$N39*1)),IF($G39&lt;21,($H39*VLOOKUP($F39,'VESSEL FACTORS'!$A$2:$O$5,AI$5,FALSE)*0.0000011023*$M39*$N39*VLOOKUP($G39,'VESSEL FACTORS'!$A$16:$L$36,AI$5,FALSE)),($H39*VLOOKUP($F39,'VESSEL FACTORS'!$A$3:$O$5,AI$5,FALSE)*0.0000011023*$M39*$N39*($G39/100))))))))</f>
        <v>Enter vessel info</v>
      </c>
      <c r="AJ39" s="76" t="str">
        <f>IF(OR($D39=" ",$E39=" ",$F39=" "),"Enter vessel info",IF(T($H39)&lt;&gt;"","Enter Activity",IF(OR($M39=0,$N39=0),"Enter Run Time",IF((VLOOKUP($F39,'VESSEL FACTORS'!$A$3:$O$5,AJ$5,FALSE))="N/A","--",IF($G39=" ",IF(ISERROR(SEARCH("Aux",$E39,1)),($H39*VLOOKUP($F39,'VESSEL FACTORS'!$A$2:$O$5,AJ$5,FALSE)*0.0000011023*$M39*$N39*0.82),($H39*VLOOKUP($F39,'VESSEL FACTORS'!$A$2:$O$5,AJ$5,FALSE)*0.0000011023*$M39*$N39*1)),IF($G39&lt;21,($H39*VLOOKUP($F39,'VESSEL FACTORS'!$A$2:$O$5,AJ$5,FALSE)*0.0000011023*$M39*$N39*VLOOKUP($G39,'VESSEL FACTORS'!$A$16:$L$36,AJ$5,FALSE)),($H39*VLOOKUP($F39,'VESSEL FACTORS'!$A$3:$O$5,AJ$5,FALSE)*0.0000011023*$M39*$N39*($G39/100))))))))</f>
        <v>Enter vessel info</v>
      </c>
      <c r="AK39" s="76" t="str">
        <f>IF(OR($D39=" ",$E39=" ",$F39=" "),"Enter vessel info",IF(T($H39)&lt;&gt;"","Enter Activity",IF(OR($M39=0,$N39=0),"Enter Run Time",IF((VLOOKUP($F39,'VESSEL FACTORS'!$A$3:$O$5,AK$5,FALSE))="N/A","--",IF($G39=" ",IF(ISERROR(SEARCH("Aux",$E39,1)),($H39*VLOOKUP($F39,'VESSEL FACTORS'!$A$2:$O$5,AK$5,FALSE)*0.0000011023*$M39*$N39*0.82),($H39*VLOOKUP($F39,'VESSEL FACTORS'!$A$2:$O$5,AK$5,FALSE)*0.0000011023*$M39*$N39*1)),IF($G39&lt;21,($H39*VLOOKUP($F39,'VESSEL FACTORS'!$A$2:$O$5,AK$5,FALSE)*0.0000011023*$M39*$N39*VLOOKUP($G39,'VESSEL FACTORS'!$A$16:$L$36,AK$5,FALSE)),($H39*VLOOKUP($F39,'VESSEL FACTORS'!$A$3:$O$5,AK$5,FALSE)*0.0000011023*$M39*$N39*($G39/100))))))))</f>
        <v>Enter vessel info</v>
      </c>
      <c r="AL39" s="67" t="str">
        <f>IF(OR($D39=" ",$E39=" ",$F39=" "),"Enter vessel info",IF(T($H39)&lt;&gt;"","Enter Activity",IF(OR($M39=0,$N39=0),"Enter Run Time",IF((VLOOKUP($F39,'VESSEL FACTORS'!$A$3:$O$5,AL$5,FALSE))="N/A","--",IF($G39=" ",IF(ISERROR(SEARCH("Aux",$E39,1)),($H39*VLOOKUP($F39,'VESSEL FACTORS'!$A$2:$O$5,AL$5,FALSE)*0.0000011023*$M39*$N39*0.82),($H39*VLOOKUP($F39,'VESSEL FACTORS'!$A$2:$O$5,AL$5,FALSE)*0.0000011023*$M39*$N39*1)),IF($G39&lt;21,($H39*VLOOKUP($F39,'VESSEL FACTORS'!$A$2:$O$5,AL$5,FALSE)*0.0000011023*$M39*$N39*VLOOKUP($G39,'VESSEL FACTORS'!$A$16:$L$36,AL$5,FALSE)),($H39*VLOOKUP($F39,'VESSEL FACTORS'!$A$3:$O$5,AL$5,FALSE)*0.0000011023*$M39*$N39*($G39/100))))))))</f>
        <v>Enter vessel info</v>
      </c>
      <c r="AM39" s="73"/>
      <c r="AO39" s="74">
        <f>MONTH(EMISSIONS_1!P39)-MONTH(EMISSIONS_1!O39)+1</f>
        <v>1</v>
      </c>
      <c r="AP39" s="335">
        <f t="shared" si="44"/>
        <v>0</v>
      </c>
      <c r="AQ39" s="336">
        <f t="shared" si="44"/>
        <v>0</v>
      </c>
      <c r="AR39" s="336">
        <f t="shared" si="44"/>
        <v>0</v>
      </c>
      <c r="AS39" s="336">
        <f t="shared" si="44"/>
        <v>0</v>
      </c>
      <c r="AT39" s="336">
        <f t="shared" si="44"/>
        <v>0</v>
      </c>
      <c r="AU39" s="336">
        <f t="shared" si="44"/>
        <v>0</v>
      </c>
      <c r="AV39" s="336">
        <f t="shared" si="44"/>
        <v>0</v>
      </c>
      <c r="AW39" s="336">
        <f t="shared" si="44"/>
        <v>0</v>
      </c>
      <c r="AX39" s="336">
        <f t="shared" si="44"/>
        <v>0</v>
      </c>
      <c r="AY39" s="336">
        <f t="shared" si="44"/>
        <v>0</v>
      </c>
      <c r="AZ39" s="336">
        <f t="shared" si="44"/>
        <v>0</v>
      </c>
      <c r="BA39" s="337">
        <f t="shared" si="44"/>
        <v>0</v>
      </c>
      <c r="BB39" s="335">
        <f t="shared" si="45"/>
        <v>0</v>
      </c>
      <c r="BC39" s="336">
        <f t="shared" si="45"/>
        <v>0</v>
      </c>
      <c r="BD39" s="336">
        <f t="shared" si="45"/>
        <v>0</v>
      </c>
      <c r="BE39" s="336">
        <f t="shared" si="45"/>
        <v>0</v>
      </c>
      <c r="BF39" s="336">
        <f t="shared" si="45"/>
        <v>0</v>
      </c>
      <c r="BG39" s="336">
        <f t="shared" si="45"/>
        <v>0</v>
      </c>
      <c r="BH39" s="336">
        <f t="shared" si="45"/>
        <v>0</v>
      </c>
      <c r="BI39" s="336">
        <f t="shared" si="45"/>
        <v>0</v>
      </c>
      <c r="BJ39" s="336">
        <f t="shared" si="45"/>
        <v>0</v>
      </c>
      <c r="BK39" s="336">
        <f t="shared" si="45"/>
        <v>0</v>
      </c>
      <c r="BL39" s="336">
        <f t="shared" si="45"/>
        <v>0</v>
      </c>
      <c r="BM39" s="337">
        <f t="shared" si="45"/>
        <v>0</v>
      </c>
      <c r="BN39" s="335">
        <f t="shared" si="46"/>
        <v>0</v>
      </c>
      <c r="BO39" s="336">
        <f t="shared" si="46"/>
        <v>0</v>
      </c>
      <c r="BP39" s="336">
        <f t="shared" si="46"/>
        <v>0</v>
      </c>
      <c r="BQ39" s="336">
        <f t="shared" si="46"/>
        <v>0</v>
      </c>
      <c r="BR39" s="336">
        <f t="shared" si="46"/>
        <v>0</v>
      </c>
      <c r="BS39" s="336">
        <f t="shared" si="46"/>
        <v>0</v>
      </c>
      <c r="BT39" s="336">
        <f t="shared" si="46"/>
        <v>0</v>
      </c>
      <c r="BU39" s="336">
        <f t="shared" si="46"/>
        <v>0</v>
      </c>
      <c r="BV39" s="336">
        <f t="shared" si="46"/>
        <v>0</v>
      </c>
      <c r="BW39" s="336">
        <f t="shared" si="46"/>
        <v>0</v>
      </c>
      <c r="BX39" s="336">
        <f t="shared" si="46"/>
        <v>0</v>
      </c>
      <c r="BY39" s="337">
        <f t="shared" si="46"/>
        <v>0</v>
      </c>
      <c r="BZ39" s="335">
        <f t="shared" si="47"/>
        <v>0</v>
      </c>
      <c r="CA39" s="336">
        <f t="shared" si="47"/>
        <v>0</v>
      </c>
      <c r="CB39" s="336">
        <f t="shared" si="47"/>
        <v>0</v>
      </c>
      <c r="CC39" s="336">
        <f t="shared" si="47"/>
        <v>0</v>
      </c>
      <c r="CD39" s="336">
        <f t="shared" si="47"/>
        <v>0</v>
      </c>
      <c r="CE39" s="336">
        <f t="shared" si="47"/>
        <v>0</v>
      </c>
      <c r="CF39" s="336">
        <f t="shared" si="47"/>
        <v>0</v>
      </c>
      <c r="CG39" s="336">
        <f t="shared" si="47"/>
        <v>0</v>
      </c>
      <c r="CH39" s="336">
        <f t="shared" si="47"/>
        <v>0</v>
      </c>
      <c r="CI39" s="336">
        <f t="shared" si="47"/>
        <v>0</v>
      </c>
      <c r="CJ39" s="336">
        <f t="shared" si="47"/>
        <v>0</v>
      </c>
      <c r="CK39" s="337">
        <f t="shared" si="47"/>
        <v>0</v>
      </c>
      <c r="CL39" s="335">
        <f t="shared" si="48"/>
        <v>0</v>
      </c>
      <c r="CM39" s="336">
        <f t="shared" si="48"/>
        <v>0</v>
      </c>
      <c r="CN39" s="336">
        <f t="shared" si="48"/>
        <v>0</v>
      </c>
      <c r="CO39" s="336">
        <f t="shared" si="48"/>
        <v>0</v>
      </c>
      <c r="CP39" s="336">
        <f t="shared" si="48"/>
        <v>0</v>
      </c>
      <c r="CQ39" s="336">
        <f t="shared" si="48"/>
        <v>0</v>
      </c>
      <c r="CR39" s="336">
        <f t="shared" si="48"/>
        <v>0</v>
      </c>
      <c r="CS39" s="336">
        <f t="shared" si="48"/>
        <v>0</v>
      </c>
      <c r="CT39" s="336">
        <f t="shared" si="48"/>
        <v>0</v>
      </c>
      <c r="CU39" s="336">
        <f t="shared" si="48"/>
        <v>0</v>
      </c>
      <c r="CV39" s="336">
        <f t="shared" si="48"/>
        <v>0</v>
      </c>
      <c r="CW39" s="337">
        <f t="shared" si="48"/>
        <v>0</v>
      </c>
      <c r="CX39" s="335">
        <f t="shared" si="49"/>
        <v>0</v>
      </c>
      <c r="CY39" s="336">
        <f t="shared" si="49"/>
        <v>0</v>
      </c>
      <c r="CZ39" s="336">
        <f t="shared" si="49"/>
        <v>0</v>
      </c>
      <c r="DA39" s="336">
        <f t="shared" si="49"/>
        <v>0</v>
      </c>
      <c r="DB39" s="336">
        <f t="shared" si="49"/>
        <v>0</v>
      </c>
      <c r="DC39" s="336">
        <f t="shared" si="49"/>
        <v>0</v>
      </c>
      <c r="DD39" s="336">
        <f t="shared" si="49"/>
        <v>0</v>
      </c>
      <c r="DE39" s="336">
        <f t="shared" si="49"/>
        <v>0</v>
      </c>
      <c r="DF39" s="336">
        <f t="shared" si="49"/>
        <v>0</v>
      </c>
      <c r="DG39" s="336">
        <f t="shared" si="49"/>
        <v>0</v>
      </c>
      <c r="DH39" s="336">
        <f t="shared" si="49"/>
        <v>0</v>
      </c>
      <c r="DI39" s="337">
        <f t="shared" si="49"/>
        <v>0</v>
      </c>
      <c r="DJ39" s="335">
        <f t="shared" si="50"/>
        <v>0</v>
      </c>
      <c r="DK39" s="336">
        <f t="shared" si="50"/>
        <v>0</v>
      </c>
      <c r="DL39" s="336">
        <f t="shared" si="50"/>
        <v>0</v>
      </c>
      <c r="DM39" s="336">
        <f t="shared" si="50"/>
        <v>0</v>
      </c>
      <c r="DN39" s="336">
        <f t="shared" si="50"/>
        <v>0</v>
      </c>
      <c r="DO39" s="336">
        <f t="shared" si="50"/>
        <v>0</v>
      </c>
      <c r="DP39" s="336">
        <f t="shared" si="50"/>
        <v>0</v>
      </c>
      <c r="DQ39" s="336">
        <f t="shared" si="50"/>
        <v>0</v>
      </c>
      <c r="DR39" s="336">
        <f t="shared" si="50"/>
        <v>0</v>
      </c>
      <c r="DS39" s="336">
        <f t="shared" si="50"/>
        <v>0</v>
      </c>
      <c r="DT39" s="336">
        <f t="shared" si="50"/>
        <v>0</v>
      </c>
      <c r="DU39" s="337">
        <f t="shared" si="50"/>
        <v>0</v>
      </c>
      <c r="DV39" s="335">
        <f t="shared" si="51"/>
        <v>0</v>
      </c>
      <c r="DW39" s="336">
        <f t="shared" si="51"/>
        <v>0</v>
      </c>
      <c r="DX39" s="336">
        <f t="shared" si="51"/>
        <v>0</v>
      </c>
      <c r="DY39" s="336">
        <f t="shared" si="51"/>
        <v>0</v>
      </c>
      <c r="DZ39" s="336">
        <f t="shared" si="51"/>
        <v>0</v>
      </c>
      <c r="EA39" s="336">
        <f t="shared" si="51"/>
        <v>0</v>
      </c>
      <c r="EB39" s="336">
        <f t="shared" si="51"/>
        <v>0</v>
      </c>
      <c r="EC39" s="336">
        <f t="shared" si="51"/>
        <v>0</v>
      </c>
      <c r="ED39" s="336">
        <f t="shared" si="51"/>
        <v>0</v>
      </c>
      <c r="EE39" s="336">
        <f t="shared" si="51"/>
        <v>0</v>
      </c>
      <c r="EF39" s="336">
        <f t="shared" si="51"/>
        <v>0</v>
      </c>
      <c r="EG39" s="337">
        <f t="shared" si="51"/>
        <v>0</v>
      </c>
      <c r="EH39" s="335">
        <f t="shared" si="52"/>
        <v>0</v>
      </c>
      <c r="EI39" s="336">
        <f t="shared" si="52"/>
        <v>0</v>
      </c>
      <c r="EJ39" s="336">
        <f t="shared" si="52"/>
        <v>0</v>
      </c>
      <c r="EK39" s="336">
        <f t="shared" si="52"/>
        <v>0</v>
      </c>
      <c r="EL39" s="336">
        <f t="shared" si="52"/>
        <v>0</v>
      </c>
      <c r="EM39" s="336">
        <f t="shared" si="52"/>
        <v>0</v>
      </c>
      <c r="EN39" s="336">
        <f t="shared" si="52"/>
        <v>0</v>
      </c>
      <c r="EO39" s="336">
        <f t="shared" si="52"/>
        <v>0</v>
      </c>
      <c r="EP39" s="336">
        <f t="shared" si="52"/>
        <v>0</v>
      </c>
      <c r="EQ39" s="336">
        <f t="shared" si="52"/>
        <v>0</v>
      </c>
      <c r="ER39" s="336">
        <f t="shared" si="52"/>
        <v>0</v>
      </c>
      <c r="ES39" s="337">
        <f t="shared" si="52"/>
        <v>0</v>
      </c>
      <c r="ET39" s="335">
        <f t="shared" si="53"/>
        <v>0</v>
      </c>
      <c r="EU39" s="336">
        <f t="shared" si="53"/>
        <v>0</v>
      </c>
      <c r="EV39" s="336">
        <f t="shared" si="53"/>
        <v>0</v>
      </c>
      <c r="EW39" s="336">
        <f t="shared" si="53"/>
        <v>0</v>
      </c>
      <c r="EX39" s="336">
        <f t="shared" si="53"/>
        <v>0</v>
      </c>
      <c r="EY39" s="336">
        <f t="shared" si="53"/>
        <v>0</v>
      </c>
      <c r="EZ39" s="336">
        <f t="shared" si="53"/>
        <v>0</v>
      </c>
      <c r="FA39" s="336">
        <f t="shared" si="53"/>
        <v>0</v>
      </c>
      <c r="FB39" s="336">
        <f t="shared" si="53"/>
        <v>0</v>
      </c>
      <c r="FC39" s="336">
        <f t="shared" si="53"/>
        <v>0</v>
      </c>
      <c r="FD39" s="336">
        <f t="shared" si="53"/>
        <v>0</v>
      </c>
      <c r="FE39" s="337">
        <f t="shared" si="53"/>
        <v>0</v>
      </c>
      <c r="FF39" s="335">
        <f t="shared" si="54"/>
        <v>0</v>
      </c>
      <c r="FG39" s="336">
        <f t="shared" si="54"/>
        <v>0</v>
      </c>
      <c r="FH39" s="336">
        <f t="shared" si="54"/>
        <v>0</v>
      </c>
      <c r="FI39" s="336">
        <f t="shared" si="54"/>
        <v>0</v>
      </c>
      <c r="FJ39" s="336">
        <f t="shared" si="54"/>
        <v>0</v>
      </c>
      <c r="FK39" s="336">
        <f t="shared" si="54"/>
        <v>0</v>
      </c>
      <c r="FL39" s="336">
        <f t="shared" si="54"/>
        <v>0</v>
      </c>
      <c r="FM39" s="336">
        <f t="shared" si="54"/>
        <v>0</v>
      </c>
      <c r="FN39" s="336">
        <f t="shared" si="54"/>
        <v>0</v>
      </c>
      <c r="FO39" s="336">
        <f t="shared" si="54"/>
        <v>0</v>
      </c>
      <c r="FP39" s="336">
        <f t="shared" si="54"/>
        <v>0</v>
      </c>
      <c r="FQ39" s="337">
        <f t="shared" si="54"/>
        <v>0</v>
      </c>
    </row>
    <row r="40" spans="1:173" ht="12.75" customHeight="1" x14ac:dyDescent="0.2">
      <c r="A40" s="74" t="str">
        <f t="shared" si="21"/>
        <v xml:space="preserve"> - </v>
      </c>
      <c r="B40" s="112"/>
      <c r="C40" s="171" t="s">
        <v>305</v>
      </c>
      <c r="D40" s="366" t="str">
        <f>IF(ISBLANK(EMISSIONS_5!D40), " ", EMISSIONS_5!D40)</f>
        <v xml:space="preserve"> </v>
      </c>
      <c r="E40" s="366" t="str">
        <f>IF(ISBLANK(EMISSIONS_5!E40), " ", EMISSIONS_5!E40)</f>
        <v xml:space="preserve"> </v>
      </c>
      <c r="F40" s="366" t="str">
        <f>IF(ISBLANK(EMISSIONS_5!F40), " ", EMISSIONS_5!F40)</f>
        <v xml:space="preserve"> </v>
      </c>
      <c r="G40" s="367"/>
      <c r="H40" s="368"/>
      <c r="I40" s="33" t="s">
        <v>299</v>
      </c>
      <c r="J40" s="367"/>
      <c r="K40" s="33">
        <f t="shared" si="35"/>
        <v>1</v>
      </c>
      <c r="L40" s="33">
        <f t="shared" si="23"/>
        <v>0</v>
      </c>
      <c r="M40" s="367">
        <v>0</v>
      </c>
      <c r="N40" s="373">
        <v>0</v>
      </c>
      <c r="O40" s="299"/>
      <c r="P40" s="300"/>
      <c r="Q40" s="73" t="str">
        <f t="shared" si="36"/>
        <v>Enter vessel info</v>
      </c>
      <c r="R40" s="79" t="str">
        <f t="shared" si="37"/>
        <v>Enter vessel info</v>
      </c>
      <c r="S40" s="79" t="str">
        <f t="shared" si="38"/>
        <v>Enter vessel info</v>
      </c>
      <c r="T40" s="79" t="str">
        <f t="shared" si="39"/>
        <v>Enter vessel info</v>
      </c>
      <c r="U40" s="79" t="str">
        <f t="shared" si="40"/>
        <v>Enter vessel info</v>
      </c>
      <c r="V40" s="79" t="str">
        <f t="shared" si="41"/>
        <v>Enter vessel info</v>
      </c>
      <c r="W40" s="79" t="str">
        <f t="shared" si="42"/>
        <v>Enter vessel info</v>
      </c>
      <c r="X40" s="79" t="str">
        <f t="shared" si="43"/>
        <v>Enter vessel info</v>
      </c>
      <c r="Y40" s="78" t="s">
        <v>115</v>
      </c>
      <c r="Z40" s="79" t="s">
        <v>115</v>
      </c>
      <c r="AA40" s="82" t="s">
        <v>115</v>
      </c>
      <c r="AB40" s="76" t="str">
        <f>IF(OR($D40=" ",$E40=" ",$F40=" "),"Enter vessel info",IF(T($H40)&lt;&gt;"","Enter Activity",IF(OR($M40=0,$N40=0),"Enter Run Time",IF((VLOOKUP($F40,'VESSEL FACTORS'!$A$3:$O$5,AB$5,FALSE))="N/A","--",IF($G40=" ",IF(ISERROR(SEARCH("Aux",$E40,1)),($H40*VLOOKUP($F40,'VESSEL FACTORS'!$A$2:$O$5,AB$5,FALSE)*0.0000011023*$M40*$N40*0.82),($H40*VLOOKUP($F40,'VESSEL FACTORS'!$A$2:$O$5,AB$5,FALSE)*0.0000011023*$M40*$N40*1)),IF($G40&lt;21,($H40*VLOOKUP($F40,'VESSEL FACTORS'!$A$2:$O$5,AB$5,FALSE)*0.0000011023*$M40*$N40*VLOOKUP($G40,'VESSEL FACTORS'!$A$16:$L$36,AB$5,FALSE)),($H40*VLOOKUP($F40,'VESSEL FACTORS'!$A$3:$O$5,AB$5,FALSE)*0.0000011023*$M40*$N40*($G40/100))))))))</f>
        <v>Enter vessel info</v>
      </c>
      <c r="AC40" s="76" t="str">
        <f>IF(OR($D40=" ",$E40=" ",$F40=" "),"Enter vessel info",IF(T($H40)&lt;&gt;"","Enter Activity",IF(OR($M40=0,$N40=0),"Enter Run Time",IF((VLOOKUP($F40,'VESSEL FACTORS'!$A$3:$O$5,AC$5,FALSE))="N/A","--",IF($G40=" ",IF(ISERROR(SEARCH("Aux",$E40,1)),($H40*VLOOKUP($F40,'VESSEL FACTORS'!$A$2:$O$5,AC$5,FALSE)*0.0000011023*$M40*$N40*0.82),($H40*VLOOKUP($F40,'VESSEL FACTORS'!$A$2:$O$5,AC$5,FALSE)*0.0000011023*$M40*$N40*1)),IF($G40&lt;21,($H40*VLOOKUP($F40,'VESSEL FACTORS'!$A$2:$O$5,AC$5,FALSE)*0.0000011023*$M40*$N40*VLOOKUP($G40,'VESSEL FACTORS'!$A$16:$L$36,AC$5,FALSE)),($H40*VLOOKUP($F40,'VESSEL FACTORS'!$A$3:$O$5,AC$5,FALSE)*0.0000011023*$M40*$N40*($G40/100))))))))</f>
        <v>Enter vessel info</v>
      </c>
      <c r="AD40" s="76" t="str">
        <f>IF(OR($D40=" ",$E40=" ",$F40=" "),"Enter vessel info",IF(T($H40)&lt;&gt;"","Enter Activity",IF(OR($M40=0,$N40=0),"Enter Run Time",IF((VLOOKUP($F40,'VESSEL FACTORS'!$A$3:$O$5,AD$5,FALSE))="N/A","--",IF($G40=" ",IF(ISERROR(SEARCH("Aux",$E40,1)),($H40*VLOOKUP($F40,'VESSEL FACTORS'!$A$2:$O$5,AD$5,FALSE)*0.0000011023*$M40*$N40*0.82),($H40*VLOOKUP($F40,'VESSEL FACTORS'!$A$2:$O$5,AD$5,FALSE)*0.0000011023*$M40*$N40*1)),IF($G40&lt;21,($H40*VLOOKUP($F40,'VESSEL FACTORS'!$A$2:$O$5,AD$5,FALSE)*0.0000011023*$M40*$N40*VLOOKUP($G40,'VESSEL FACTORS'!$A$16:$L$36,AD$5,FALSE)),($H40*VLOOKUP($F40,'VESSEL FACTORS'!$A$3:$O$5,AD$5,FALSE)*0.0000011023*$M40*$N40*($G40/100))))))))</f>
        <v>Enter vessel info</v>
      </c>
      <c r="AE40" s="76" t="str">
        <f>IF(OR($D40=" ",$E40=" ",$F40=" "),"Enter vessel info",IF(T($H40)&lt;&gt;"","Enter Activity",IF(OR($M40=0,$N40=0),"Enter Run Time",IF((VLOOKUP($F40,'VESSEL FACTORS'!$A$3:$O$5,AE$5,FALSE))="N/A","--",IF($G40=" ",IF(ISERROR(SEARCH("Aux",$E40,1)),($H40*VLOOKUP($F40,'VESSEL FACTORS'!$A$2:$O$5,AE$5,FALSE)*0.0000011023*$M40*$N40*0.82),($H40*VLOOKUP($F40,'VESSEL FACTORS'!$A$2:$O$5,AE$5,FALSE)*0.0000011023*$M40*$N40*1)),IF($G40&lt;21,($H40*VLOOKUP($F40,'VESSEL FACTORS'!$A$2:$O$5,AE$5,FALSE)*0.0000011023*$M40*$N40*VLOOKUP($G40,'VESSEL FACTORS'!$A$16:$L$36,AE$5,FALSE)),($H40*VLOOKUP($F40,'VESSEL FACTORS'!$A$3:$O$5,AE$5,FALSE)*0.0000011023*$M40*$N40*($G40/100))))))))</f>
        <v>Enter vessel info</v>
      </c>
      <c r="AF40" s="76" t="str">
        <f>IF(OR($D40=" ",$E40=" ",$F40=" "),"Enter vessel info",IF(T($H40)&lt;&gt;"","Enter Activity",IF(OR($M40=0,$N40=0),"Enter Run Time",IF((VLOOKUP($F40,'VESSEL FACTORS'!$A$3:$O$5,AF$5,FALSE))="N/A","--",IF($G40=" ",IF(ISERROR(SEARCH("Aux",$E40,1)),($H40*VLOOKUP($F40,'VESSEL FACTORS'!$A$2:$O$5,AF$5,FALSE)*0.0000011023*$M40*$N40*0.82),($H40*VLOOKUP($F40,'VESSEL FACTORS'!$A$2:$O$5,AF$5,FALSE)*0.0000011023*$M40*$N40*1)),IF($G40&lt;21,($H40*VLOOKUP($F40,'VESSEL FACTORS'!$A$2:$O$5,AF$5,FALSE)*0.0000011023*$M40*$N40*VLOOKUP($G40,'VESSEL FACTORS'!$A$16:$L$36,AF$5,FALSE)),($H40*VLOOKUP($F40,'VESSEL FACTORS'!$A$3:$O$5,AF$5,FALSE)*0.0000011023*$M40*$N40*($G40/100))))))))</f>
        <v>Enter vessel info</v>
      </c>
      <c r="AG40" s="76" t="str">
        <f>IF(OR($D40=" ",$E40=" ",$F40=" "),"Enter vessel info",IF(T($H40)&lt;&gt;"","Enter Activity",IF(OR($M40=0,$N40=0),"Enter Run Time",IF((VLOOKUP($F40,'VESSEL FACTORS'!$A$3:$O$5,AG$5,FALSE))="N/A","--",IF($G40=" ",IF(ISERROR(SEARCH("Aux",$E40,1)),($H40*VLOOKUP($F40,'VESSEL FACTORS'!$A$2:$O$5,AG$5,FALSE)*0.0000011023*$M40*$N40*0.82),($H40*VLOOKUP($F40,'VESSEL FACTORS'!$A$2:$O$5,AG$5,FALSE)*0.0000011023*$M40*$N40*1)),IF($G40&lt;21,($H40*VLOOKUP($F40,'VESSEL FACTORS'!$A$2:$O$5,AG$5,FALSE)*0.0000011023*$M40*$N40*VLOOKUP($G40,'VESSEL FACTORS'!$A$16:$L$36,AG$5,FALSE)),($H40*VLOOKUP($F40,'VESSEL FACTORS'!$A$3:$O$5,AG$5,FALSE)*0.0000011023*$M40*$N40*($G40/100))))))))</f>
        <v>Enter vessel info</v>
      </c>
      <c r="AH40" s="76" t="str">
        <f>IF(OR($D40=" ",$E40=" ",$F40=" "),"Enter vessel info",IF(T($H40)&lt;&gt;"","Enter Activity",IF(OR($M40=0,$N40=0),"Enter Run Time",IF((VLOOKUP($F40,'VESSEL FACTORS'!$A$3:$O$5,AH$5,FALSE))="N/A","--",IF($G40=" ",IF(ISERROR(SEARCH("Aux",$E40,1)),($H40*VLOOKUP($F40,'VESSEL FACTORS'!$A$2:$O$5,AH$5,FALSE)*0.0000011023*$M40*$N40*0.82),($H40*VLOOKUP($F40,'VESSEL FACTORS'!$A$2:$O$5,AH$5,FALSE)*0.0000011023*$M40*$N40*1)),IF($G40&lt;21,($H40*VLOOKUP($F40,'VESSEL FACTORS'!$A$2:$O$5,AH$5,FALSE)*0.0000011023*$M40*$N40*VLOOKUP($G40,'VESSEL FACTORS'!$A$16:$L$36,AH$5,FALSE)),($H40*VLOOKUP($F40,'VESSEL FACTORS'!$A$3:$O$5,AH$5,FALSE)*0.0000011023*$M40*$N40*($G40/100))))))))</f>
        <v>Enter vessel info</v>
      </c>
      <c r="AI40" s="76" t="str">
        <f>IF(OR($D40=" ",$E40=" ",$F40=" "),"Enter vessel info",IF(T($H40)&lt;&gt;"","Enter Activity",IF(OR($M40=0,$N40=0),"Enter Run Time",IF((VLOOKUP($F40,'VESSEL FACTORS'!$A$3:$O$5,AI$5,FALSE))="N/A","--",IF($G40=" ",IF(ISERROR(SEARCH("Aux",$E40,1)),($H40*VLOOKUP($F40,'VESSEL FACTORS'!$A$2:$O$5,AI$5,FALSE)*0.0000011023*$M40*$N40*0.82),($H40*VLOOKUP($F40,'VESSEL FACTORS'!$A$2:$O$5,AI$5,FALSE)*0.0000011023*$M40*$N40*1)),IF($G40&lt;21,($H40*VLOOKUP($F40,'VESSEL FACTORS'!$A$2:$O$5,AI$5,FALSE)*0.0000011023*$M40*$N40*VLOOKUP($G40,'VESSEL FACTORS'!$A$16:$L$36,AI$5,FALSE)),($H40*VLOOKUP($F40,'VESSEL FACTORS'!$A$3:$O$5,AI$5,FALSE)*0.0000011023*$M40*$N40*($G40/100))))))))</f>
        <v>Enter vessel info</v>
      </c>
      <c r="AJ40" s="76" t="str">
        <f>IF(OR($D40=" ",$E40=" ",$F40=" "),"Enter vessel info",IF(T($H40)&lt;&gt;"","Enter Activity",IF(OR($M40=0,$N40=0),"Enter Run Time",IF((VLOOKUP($F40,'VESSEL FACTORS'!$A$3:$O$5,AJ$5,FALSE))="N/A","--",IF($G40=" ",IF(ISERROR(SEARCH("Aux",$E40,1)),($H40*VLOOKUP($F40,'VESSEL FACTORS'!$A$2:$O$5,AJ$5,FALSE)*0.0000011023*$M40*$N40*0.82),($H40*VLOOKUP($F40,'VESSEL FACTORS'!$A$2:$O$5,AJ$5,FALSE)*0.0000011023*$M40*$N40*1)),IF($G40&lt;21,($H40*VLOOKUP($F40,'VESSEL FACTORS'!$A$2:$O$5,AJ$5,FALSE)*0.0000011023*$M40*$N40*VLOOKUP($G40,'VESSEL FACTORS'!$A$16:$L$36,AJ$5,FALSE)),($H40*VLOOKUP($F40,'VESSEL FACTORS'!$A$3:$O$5,AJ$5,FALSE)*0.0000011023*$M40*$N40*($G40/100))))))))</f>
        <v>Enter vessel info</v>
      </c>
      <c r="AK40" s="76" t="str">
        <f>IF(OR($D40=" ",$E40=" ",$F40=" "),"Enter vessel info",IF(T($H40)&lt;&gt;"","Enter Activity",IF(OR($M40=0,$N40=0),"Enter Run Time",IF((VLOOKUP($F40,'VESSEL FACTORS'!$A$3:$O$5,AK$5,FALSE))="N/A","--",IF($G40=" ",IF(ISERROR(SEARCH("Aux",$E40,1)),($H40*VLOOKUP($F40,'VESSEL FACTORS'!$A$2:$O$5,AK$5,FALSE)*0.0000011023*$M40*$N40*0.82),($H40*VLOOKUP($F40,'VESSEL FACTORS'!$A$2:$O$5,AK$5,FALSE)*0.0000011023*$M40*$N40*1)),IF($G40&lt;21,($H40*VLOOKUP($F40,'VESSEL FACTORS'!$A$2:$O$5,AK$5,FALSE)*0.0000011023*$M40*$N40*VLOOKUP($G40,'VESSEL FACTORS'!$A$16:$L$36,AK$5,FALSE)),($H40*VLOOKUP($F40,'VESSEL FACTORS'!$A$3:$O$5,AK$5,FALSE)*0.0000011023*$M40*$N40*($G40/100))))))))</f>
        <v>Enter vessel info</v>
      </c>
      <c r="AL40" s="67" t="str">
        <f>IF(OR($D40=" ",$E40=" ",$F40=" "),"Enter vessel info",IF(T($H40)&lt;&gt;"","Enter Activity",IF(OR($M40=0,$N40=0),"Enter Run Time",IF((VLOOKUP($F40,'VESSEL FACTORS'!$A$3:$O$5,AL$5,FALSE))="N/A","--",IF($G40=" ",IF(ISERROR(SEARCH("Aux",$E40,1)),($H40*VLOOKUP($F40,'VESSEL FACTORS'!$A$2:$O$5,AL$5,FALSE)*0.0000011023*$M40*$N40*0.82),($H40*VLOOKUP($F40,'VESSEL FACTORS'!$A$2:$O$5,AL$5,FALSE)*0.0000011023*$M40*$N40*1)),IF($G40&lt;21,($H40*VLOOKUP($F40,'VESSEL FACTORS'!$A$2:$O$5,AL$5,FALSE)*0.0000011023*$M40*$N40*VLOOKUP($G40,'VESSEL FACTORS'!$A$16:$L$36,AL$5,FALSE)),($H40*VLOOKUP($F40,'VESSEL FACTORS'!$A$3:$O$5,AL$5,FALSE)*0.0000011023*$M40*$N40*($G40/100))))))))</f>
        <v>Enter vessel info</v>
      </c>
      <c r="AM40" s="73"/>
      <c r="AO40" s="74">
        <f>MONTH(EMISSIONS_1!P40)-MONTH(EMISSIONS_1!O40)+1</f>
        <v>1</v>
      </c>
      <c r="AP40" s="335">
        <f t="shared" ref="AP40:BA43" si="55">IF(T($AB40)="",IF((AP$6&gt;=MONTH($O40))*(AP$6&lt;=MONTH($P40)), $AB40/$AO40, 0),0)</f>
        <v>0</v>
      </c>
      <c r="AQ40" s="336">
        <f t="shared" si="55"/>
        <v>0</v>
      </c>
      <c r="AR40" s="336">
        <f t="shared" si="55"/>
        <v>0</v>
      </c>
      <c r="AS40" s="336">
        <f t="shared" si="55"/>
        <v>0</v>
      </c>
      <c r="AT40" s="336">
        <f t="shared" si="55"/>
        <v>0</v>
      </c>
      <c r="AU40" s="336">
        <f t="shared" si="55"/>
        <v>0</v>
      </c>
      <c r="AV40" s="336">
        <f t="shared" si="55"/>
        <v>0</v>
      </c>
      <c r="AW40" s="336">
        <f t="shared" si="55"/>
        <v>0</v>
      </c>
      <c r="AX40" s="336">
        <f t="shared" si="55"/>
        <v>0</v>
      </c>
      <c r="AY40" s="336">
        <f t="shared" si="55"/>
        <v>0</v>
      </c>
      <c r="AZ40" s="336">
        <f t="shared" si="55"/>
        <v>0</v>
      </c>
      <c r="BA40" s="337">
        <f t="shared" si="55"/>
        <v>0</v>
      </c>
      <c r="BB40" s="335">
        <f t="shared" si="45"/>
        <v>0</v>
      </c>
      <c r="BC40" s="336">
        <f t="shared" si="45"/>
        <v>0</v>
      </c>
      <c r="BD40" s="336">
        <f t="shared" si="45"/>
        <v>0</v>
      </c>
      <c r="BE40" s="336">
        <f t="shared" si="45"/>
        <v>0</v>
      </c>
      <c r="BF40" s="336">
        <f t="shared" si="45"/>
        <v>0</v>
      </c>
      <c r="BG40" s="336">
        <f t="shared" si="45"/>
        <v>0</v>
      </c>
      <c r="BH40" s="336">
        <f t="shared" si="45"/>
        <v>0</v>
      </c>
      <c r="BI40" s="336">
        <f t="shared" si="45"/>
        <v>0</v>
      </c>
      <c r="BJ40" s="336">
        <f t="shared" si="45"/>
        <v>0</v>
      </c>
      <c r="BK40" s="336">
        <f t="shared" si="45"/>
        <v>0</v>
      </c>
      <c r="BL40" s="336">
        <f t="shared" si="45"/>
        <v>0</v>
      </c>
      <c r="BM40" s="337">
        <f t="shared" si="45"/>
        <v>0</v>
      </c>
      <c r="BN40" s="335">
        <f t="shared" si="46"/>
        <v>0</v>
      </c>
      <c r="BO40" s="336">
        <f t="shared" si="46"/>
        <v>0</v>
      </c>
      <c r="BP40" s="336">
        <f t="shared" si="46"/>
        <v>0</v>
      </c>
      <c r="BQ40" s="336">
        <f t="shared" si="46"/>
        <v>0</v>
      </c>
      <c r="BR40" s="336">
        <f t="shared" si="46"/>
        <v>0</v>
      </c>
      <c r="BS40" s="336">
        <f t="shared" si="46"/>
        <v>0</v>
      </c>
      <c r="BT40" s="336">
        <f t="shared" si="46"/>
        <v>0</v>
      </c>
      <c r="BU40" s="336">
        <f t="shared" si="46"/>
        <v>0</v>
      </c>
      <c r="BV40" s="336">
        <f t="shared" si="46"/>
        <v>0</v>
      </c>
      <c r="BW40" s="336">
        <f t="shared" si="46"/>
        <v>0</v>
      </c>
      <c r="BX40" s="336">
        <f t="shared" si="46"/>
        <v>0</v>
      </c>
      <c r="BY40" s="337">
        <f t="shared" si="46"/>
        <v>0</v>
      </c>
      <c r="BZ40" s="335">
        <f t="shared" si="47"/>
        <v>0</v>
      </c>
      <c r="CA40" s="336">
        <f t="shared" si="47"/>
        <v>0</v>
      </c>
      <c r="CB40" s="336">
        <f t="shared" si="47"/>
        <v>0</v>
      </c>
      <c r="CC40" s="336">
        <f t="shared" si="47"/>
        <v>0</v>
      </c>
      <c r="CD40" s="336">
        <f t="shared" si="47"/>
        <v>0</v>
      </c>
      <c r="CE40" s="336">
        <f t="shared" si="47"/>
        <v>0</v>
      </c>
      <c r="CF40" s="336">
        <f t="shared" si="47"/>
        <v>0</v>
      </c>
      <c r="CG40" s="336">
        <f t="shared" si="47"/>
        <v>0</v>
      </c>
      <c r="CH40" s="336">
        <f t="shared" si="47"/>
        <v>0</v>
      </c>
      <c r="CI40" s="336">
        <f t="shared" si="47"/>
        <v>0</v>
      </c>
      <c r="CJ40" s="336">
        <f t="shared" si="47"/>
        <v>0</v>
      </c>
      <c r="CK40" s="337">
        <f t="shared" si="47"/>
        <v>0</v>
      </c>
      <c r="CL40" s="335">
        <f t="shared" si="48"/>
        <v>0</v>
      </c>
      <c r="CM40" s="336">
        <f t="shared" si="48"/>
        <v>0</v>
      </c>
      <c r="CN40" s="336">
        <f t="shared" si="48"/>
        <v>0</v>
      </c>
      <c r="CO40" s="336">
        <f t="shared" si="48"/>
        <v>0</v>
      </c>
      <c r="CP40" s="336">
        <f t="shared" si="48"/>
        <v>0</v>
      </c>
      <c r="CQ40" s="336">
        <f t="shared" si="48"/>
        <v>0</v>
      </c>
      <c r="CR40" s="336">
        <f t="shared" si="48"/>
        <v>0</v>
      </c>
      <c r="CS40" s="336">
        <f t="shared" si="48"/>
        <v>0</v>
      </c>
      <c r="CT40" s="336">
        <f t="shared" si="48"/>
        <v>0</v>
      </c>
      <c r="CU40" s="336">
        <f t="shared" si="48"/>
        <v>0</v>
      </c>
      <c r="CV40" s="336">
        <f t="shared" si="48"/>
        <v>0</v>
      </c>
      <c r="CW40" s="337">
        <f t="shared" si="48"/>
        <v>0</v>
      </c>
      <c r="CX40" s="335">
        <f t="shared" si="49"/>
        <v>0</v>
      </c>
      <c r="CY40" s="336">
        <f t="shared" si="49"/>
        <v>0</v>
      </c>
      <c r="CZ40" s="336">
        <f t="shared" si="49"/>
        <v>0</v>
      </c>
      <c r="DA40" s="336">
        <f t="shared" si="49"/>
        <v>0</v>
      </c>
      <c r="DB40" s="336">
        <f t="shared" si="49"/>
        <v>0</v>
      </c>
      <c r="DC40" s="336">
        <f t="shared" si="49"/>
        <v>0</v>
      </c>
      <c r="DD40" s="336">
        <f t="shared" si="49"/>
        <v>0</v>
      </c>
      <c r="DE40" s="336">
        <f t="shared" si="49"/>
        <v>0</v>
      </c>
      <c r="DF40" s="336">
        <f t="shared" si="49"/>
        <v>0</v>
      </c>
      <c r="DG40" s="336">
        <f t="shared" si="49"/>
        <v>0</v>
      </c>
      <c r="DH40" s="336">
        <f t="shared" si="49"/>
        <v>0</v>
      </c>
      <c r="DI40" s="337">
        <f t="shared" si="49"/>
        <v>0</v>
      </c>
      <c r="DJ40" s="335">
        <f t="shared" si="50"/>
        <v>0</v>
      </c>
      <c r="DK40" s="336">
        <f t="shared" si="50"/>
        <v>0</v>
      </c>
      <c r="DL40" s="336">
        <f t="shared" si="50"/>
        <v>0</v>
      </c>
      <c r="DM40" s="336">
        <f t="shared" si="50"/>
        <v>0</v>
      </c>
      <c r="DN40" s="336">
        <f t="shared" si="50"/>
        <v>0</v>
      </c>
      <c r="DO40" s="336">
        <f t="shared" si="50"/>
        <v>0</v>
      </c>
      <c r="DP40" s="336">
        <f t="shared" si="50"/>
        <v>0</v>
      </c>
      <c r="DQ40" s="336">
        <f t="shared" si="50"/>
        <v>0</v>
      </c>
      <c r="DR40" s="336">
        <f t="shared" si="50"/>
        <v>0</v>
      </c>
      <c r="DS40" s="336">
        <f t="shared" si="50"/>
        <v>0</v>
      </c>
      <c r="DT40" s="336">
        <f t="shared" si="50"/>
        <v>0</v>
      </c>
      <c r="DU40" s="337">
        <f t="shared" si="50"/>
        <v>0</v>
      </c>
      <c r="DV40" s="335">
        <f t="shared" si="51"/>
        <v>0</v>
      </c>
      <c r="DW40" s="336">
        <f t="shared" si="51"/>
        <v>0</v>
      </c>
      <c r="DX40" s="336">
        <f t="shared" si="51"/>
        <v>0</v>
      </c>
      <c r="DY40" s="336">
        <f t="shared" si="51"/>
        <v>0</v>
      </c>
      <c r="DZ40" s="336">
        <f t="shared" si="51"/>
        <v>0</v>
      </c>
      <c r="EA40" s="336">
        <f t="shared" si="51"/>
        <v>0</v>
      </c>
      <c r="EB40" s="336">
        <f t="shared" si="51"/>
        <v>0</v>
      </c>
      <c r="EC40" s="336">
        <f t="shared" si="51"/>
        <v>0</v>
      </c>
      <c r="ED40" s="336">
        <f t="shared" si="51"/>
        <v>0</v>
      </c>
      <c r="EE40" s="336">
        <f t="shared" si="51"/>
        <v>0</v>
      </c>
      <c r="EF40" s="336">
        <f t="shared" si="51"/>
        <v>0</v>
      </c>
      <c r="EG40" s="337">
        <f t="shared" si="51"/>
        <v>0</v>
      </c>
      <c r="EH40" s="335">
        <f t="shared" si="52"/>
        <v>0</v>
      </c>
      <c r="EI40" s="336">
        <f t="shared" si="52"/>
        <v>0</v>
      </c>
      <c r="EJ40" s="336">
        <f t="shared" si="52"/>
        <v>0</v>
      </c>
      <c r="EK40" s="336">
        <f t="shared" si="52"/>
        <v>0</v>
      </c>
      <c r="EL40" s="336">
        <f t="shared" si="52"/>
        <v>0</v>
      </c>
      <c r="EM40" s="336">
        <f t="shared" si="52"/>
        <v>0</v>
      </c>
      <c r="EN40" s="336">
        <f t="shared" si="52"/>
        <v>0</v>
      </c>
      <c r="EO40" s="336">
        <f t="shared" si="52"/>
        <v>0</v>
      </c>
      <c r="EP40" s="336">
        <f t="shared" si="52"/>
        <v>0</v>
      </c>
      <c r="EQ40" s="336">
        <f t="shared" si="52"/>
        <v>0</v>
      </c>
      <c r="ER40" s="336">
        <f t="shared" si="52"/>
        <v>0</v>
      </c>
      <c r="ES40" s="337">
        <f t="shared" si="52"/>
        <v>0</v>
      </c>
      <c r="ET40" s="335">
        <f t="shared" si="53"/>
        <v>0</v>
      </c>
      <c r="EU40" s="336">
        <f t="shared" si="53"/>
        <v>0</v>
      </c>
      <c r="EV40" s="336">
        <f t="shared" si="53"/>
        <v>0</v>
      </c>
      <c r="EW40" s="336">
        <f t="shared" si="53"/>
        <v>0</v>
      </c>
      <c r="EX40" s="336">
        <f t="shared" si="53"/>
        <v>0</v>
      </c>
      <c r="EY40" s="336">
        <f t="shared" si="53"/>
        <v>0</v>
      </c>
      <c r="EZ40" s="336">
        <f t="shared" si="53"/>
        <v>0</v>
      </c>
      <c r="FA40" s="336">
        <f t="shared" si="53"/>
        <v>0</v>
      </c>
      <c r="FB40" s="336">
        <f t="shared" si="53"/>
        <v>0</v>
      </c>
      <c r="FC40" s="336">
        <f t="shared" si="53"/>
        <v>0</v>
      </c>
      <c r="FD40" s="336">
        <f t="shared" si="53"/>
        <v>0</v>
      </c>
      <c r="FE40" s="337">
        <f t="shared" si="53"/>
        <v>0</v>
      </c>
      <c r="FF40" s="335">
        <f t="shared" si="54"/>
        <v>0</v>
      </c>
      <c r="FG40" s="336">
        <f t="shared" si="54"/>
        <v>0</v>
      </c>
      <c r="FH40" s="336">
        <f t="shared" si="54"/>
        <v>0</v>
      </c>
      <c r="FI40" s="336">
        <f t="shared" si="54"/>
        <v>0</v>
      </c>
      <c r="FJ40" s="336">
        <f t="shared" si="54"/>
        <v>0</v>
      </c>
      <c r="FK40" s="336">
        <f t="shared" si="54"/>
        <v>0</v>
      </c>
      <c r="FL40" s="336">
        <f t="shared" si="54"/>
        <v>0</v>
      </c>
      <c r="FM40" s="336">
        <f t="shared" si="54"/>
        <v>0</v>
      </c>
      <c r="FN40" s="336">
        <f t="shared" si="54"/>
        <v>0</v>
      </c>
      <c r="FO40" s="336">
        <f t="shared" si="54"/>
        <v>0</v>
      </c>
      <c r="FP40" s="336">
        <f t="shared" si="54"/>
        <v>0</v>
      </c>
      <c r="FQ40" s="337">
        <f t="shared" si="54"/>
        <v>0</v>
      </c>
    </row>
    <row r="41" spans="1:173" ht="12.75" customHeight="1" x14ac:dyDescent="0.2">
      <c r="A41" s="74" t="str">
        <f t="shared" si="21"/>
        <v xml:space="preserve"> - </v>
      </c>
      <c r="B41" s="112"/>
      <c r="C41" s="171" t="s">
        <v>305</v>
      </c>
      <c r="D41" s="366" t="str">
        <f>IF(ISBLANK(EMISSIONS_5!D41), " ", EMISSIONS_5!D41)</f>
        <v xml:space="preserve"> </v>
      </c>
      <c r="E41" s="366" t="str">
        <f>IF(ISBLANK(EMISSIONS_5!E41), " ", EMISSIONS_5!E41)</f>
        <v xml:space="preserve"> </v>
      </c>
      <c r="F41" s="366" t="str">
        <f>IF(ISBLANK(EMISSIONS_5!F41), " ", EMISSIONS_5!F41)</f>
        <v xml:space="preserve"> </v>
      </c>
      <c r="G41" s="367"/>
      <c r="H41" s="368"/>
      <c r="I41" s="33" t="s">
        <v>299</v>
      </c>
      <c r="J41" s="367"/>
      <c r="K41" s="33">
        <f t="shared" si="35"/>
        <v>1</v>
      </c>
      <c r="L41" s="33">
        <f t="shared" si="23"/>
        <v>0</v>
      </c>
      <c r="M41" s="367">
        <v>0</v>
      </c>
      <c r="N41" s="373">
        <v>0</v>
      </c>
      <c r="O41" s="299"/>
      <c r="P41" s="300"/>
      <c r="Q41" s="73" t="str">
        <f t="shared" si="36"/>
        <v>Enter vessel info</v>
      </c>
      <c r="R41" s="79" t="str">
        <f t="shared" si="37"/>
        <v>Enter vessel info</v>
      </c>
      <c r="S41" s="79" t="str">
        <f t="shared" si="38"/>
        <v>Enter vessel info</v>
      </c>
      <c r="T41" s="79" t="str">
        <f t="shared" si="39"/>
        <v>Enter vessel info</v>
      </c>
      <c r="U41" s="79" t="str">
        <f t="shared" si="40"/>
        <v>Enter vessel info</v>
      </c>
      <c r="V41" s="79" t="str">
        <f t="shared" si="41"/>
        <v>Enter vessel info</v>
      </c>
      <c r="W41" s="79" t="str">
        <f t="shared" si="42"/>
        <v>Enter vessel info</v>
      </c>
      <c r="X41" s="79" t="str">
        <f t="shared" si="43"/>
        <v>Enter vessel info</v>
      </c>
      <c r="Y41" s="78" t="s">
        <v>115</v>
      </c>
      <c r="Z41" s="79" t="s">
        <v>115</v>
      </c>
      <c r="AA41" s="82" t="s">
        <v>115</v>
      </c>
      <c r="AB41" s="76" t="str">
        <f>IF(OR($D41=" ",$E41=" ",$F41=" "),"Enter vessel info",IF(T($H41)&lt;&gt;"","Enter Activity",IF(OR($M41=0,$N41=0),"Enter Run Time",IF((VLOOKUP($F41,'VESSEL FACTORS'!$A$3:$O$5,AB$5,FALSE))="N/A","--",IF($G41=" ",IF(ISERROR(SEARCH("Aux",$E41,1)),($H41*VLOOKUP($F41,'VESSEL FACTORS'!$A$2:$O$5,AB$5,FALSE)*0.0000011023*$M41*$N41*0.82),($H41*VLOOKUP($F41,'VESSEL FACTORS'!$A$2:$O$5,AB$5,FALSE)*0.0000011023*$M41*$N41*1)),IF($G41&lt;21,($H41*VLOOKUP($F41,'VESSEL FACTORS'!$A$2:$O$5,AB$5,FALSE)*0.0000011023*$M41*$N41*VLOOKUP($G41,'VESSEL FACTORS'!$A$16:$L$36,AB$5,FALSE)),($H41*VLOOKUP($F41,'VESSEL FACTORS'!$A$3:$O$5,AB$5,FALSE)*0.0000011023*$M41*$N41*($G41/100))))))))</f>
        <v>Enter vessel info</v>
      </c>
      <c r="AC41" s="76" t="str">
        <f>IF(OR($D41=" ",$E41=" ",$F41=" "),"Enter vessel info",IF(T($H41)&lt;&gt;"","Enter Activity",IF(OR($M41=0,$N41=0),"Enter Run Time",IF((VLOOKUP($F41,'VESSEL FACTORS'!$A$3:$O$5,AC$5,FALSE))="N/A","--",IF($G41=" ",IF(ISERROR(SEARCH("Aux",$E41,1)),($H41*VLOOKUP($F41,'VESSEL FACTORS'!$A$2:$O$5,AC$5,FALSE)*0.0000011023*$M41*$N41*0.82),($H41*VLOOKUP($F41,'VESSEL FACTORS'!$A$2:$O$5,AC$5,FALSE)*0.0000011023*$M41*$N41*1)),IF($G41&lt;21,($H41*VLOOKUP($F41,'VESSEL FACTORS'!$A$2:$O$5,AC$5,FALSE)*0.0000011023*$M41*$N41*VLOOKUP($G41,'VESSEL FACTORS'!$A$16:$L$36,AC$5,FALSE)),($H41*VLOOKUP($F41,'VESSEL FACTORS'!$A$3:$O$5,AC$5,FALSE)*0.0000011023*$M41*$N41*($G41/100))))))))</f>
        <v>Enter vessel info</v>
      </c>
      <c r="AD41" s="76" t="str">
        <f>IF(OR($D41=" ",$E41=" ",$F41=" "),"Enter vessel info",IF(T($H41)&lt;&gt;"","Enter Activity",IF(OR($M41=0,$N41=0),"Enter Run Time",IF((VLOOKUP($F41,'VESSEL FACTORS'!$A$3:$O$5,AD$5,FALSE))="N/A","--",IF($G41=" ",IF(ISERROR(SEARCH("Aux",$E41,1)),($H41*VLOOKUP($F41,'VESSEL FACTORS'!$A$2:$O$5,AD$5,FALSE)*0.0000011023*$M41*$N41*0.82),($H41*VLOOKUP($F41,'VESSEL FACTORS'!$A$2:$O$5,AD$5,FALSE)*0.0000011023*$M41*$N41*1)),IF($G41&lt;21,($H41*VLOOKUP($F41,'VESSEL FACTORS'!$A$2:$O$5,AD$5,FALSE)*0.0000011023*$M41*$N41*VLOOKUP($G41,'VESSEL FACTORS'!$A$16:$L$36,AD$5,FALSE)),($H41*VLOOKUP($F41,'VESSEL FACTORS'!$A$3:$O$5,AD$5,FALSE)*0.0000011023*$M41*$N41*($G41/100))))))))</f>
        <v>Enter vessel info</v>
      </c>
      <c r="AE41" s="76" t="str">
        <f>IF(OR($D41=" ",$E41=" ",$F41=" "),"Enter vessel info",IF(T($H41)&lt;&gt;"","Enter Activity",IF(OR($M41=0,$N41=0),"Enter Run Time",IF((VLOOKUP($F41,'VESSEL FACTORS'!$A$3:$O$5,AE$5,FALSE))="N/A","--",IF($G41=" ",IF(ISERROR(SEARCH("Aux",$E41,1)),($H41*VLOOKUP($F41,'VESSEL FACTORS'!$A$2:$O$5,AE$5,FALSE)*0.0000011023*$M41*$N41*0.82),($H41*VLOOKUP($F41,'VESSEL FACTORS'!$A$2:$O$5,AE$5,FALSE)*0.0000011023*$M41*$N41*1)),IF($G41&lt;21,($H41*VLOOKUP($F41,'VESSEL FACTORS'!$A$2:$O$5,AE$5,FALSE)*0.0000011023*$M41*$N41*VLOOKUP($G41,'VESSEL FACTORS'!$A$16:$L$36,AE$5,FALSE)),($H41*VLOOKUP($F41,'VESSEL FACTORS'!$A$3:$O$5,AE$5,FALSE)*0.0000011023*$M41*$N41*($G41/100))))))))</f>
        <v>Enter vessel info</v>
      </c>
      <c r="AF41" s="76" t="str">
        <f>IF(OR($D41=" ",$E41=" ",$F41=" "),"Enter vessel info",IF(T($H41)&lt;&gt;"","Enter Activity",IF(OR($M41=0,$N41=0),"Enter Run Time",IF((VLOOKUP($F41,'VESSEL FACTORS'!$A$3:$O$5,AF$5,FALSE))="N/A","--",IF($G41=" ",IF(ISERROR(SEARCH("Aux",$E41,1)),($H41*VLOOKUP($F41,'VESSEL FACTORS'!$A$2:$O$5,AF$5,FALSE)*0.0000011023*$M41*$N41*0.82),($H41*VLOOKUP($F41,'VESSEL FACTORS'!$A$2:$O$5,AF$5,FALSE)*0.0000011023*$M41*$N41*1)),IF($G41&lt;21,($H41*VLOOKUP($F41,'VESSEL FACTORS'!$A$2:$O$5,AF$5,FALSE)*0.0000011023*$M41*$N41*VLOOKUP($G41,'VESSEL FACTORS'!$A$16:$L$36,AF$5,FALSE)),($H41*VLOOKUP($F41,'VESSEL FACTORS'!$A$3:$O$5,AF$5,FALSE)*0.0000011023*$M41*$N41*($G41/100))))))))</f>
        <v>Enter vessel info</v>
      </c>
      <c r="AG41" s="76" t="str">
        <f>IF(OR($D41=" ",$E41=" ",$F41=" "),"Enter vessel info",IF(T($H41)&lt;&gt;"","Enter Activity",IF(OR($M41=0,$N41=0),"Enter Run Time",IF((VLOOKUP($F41,'VESSEL FACTORS'!$A$3:$O$5,AG$5,FALSE))="N/A","--",IF($G41=" ",IF(ISERROR(SEARCH("Aux",$E41,1)),($H41*VLOOKUP($F41,'VESSEL FACTORS'!$A$2:$O$5,AG$5,FALSE)*0.0000011023*$M41*$N41*0.82),($H41*VLOOKUP($F41,'VESSEL FACTORS'!$A$2:$O$5,AG$5,FALSE)*0.0000011023*$M41*$N41*1)),IF($G41&lt;21,($H41*VLOOKUP($F41,'VESSEL FACTORS'!$A$2:$O$5,AG$5,FALSE)*0.0000011023*$M41*$N41*VLOOKUP($G41,'VESSEL FACTORS'!$A$16:$L$36,AG$5,FALSE)),($H41*VLOOKUP($F41,'VESSEL FACTORS'!$A$3:$O$5,AG$5,FALSE)*0.0000011023*$M41*$N41*($G41/100))))))))</f>
        <v>Enter vessel info</v>
      </c>
      <c r="AH41" s="76" t="str">
        <f>IF(OR($D41=" ",$E41=" ",$F41=" "),"Enter vessel info",IF(T($H41)&lt;&gt;"","Enter Activity",IF(OR($M41=0,$N41=0),"Enter Run Time",IF((VLOOKUP($F41,'VESSEL FACTORS'!$A$3:$O$5,AH$5,FALSE))="N/A","--",IF($G41=" ",IF(ISERROR(SEARCH("Aux",$E41,1)),($H41*VLOOKUP($F41,'VESSEL FACTORS'!$A$2:$O$5,AH$5,FALSE)*0.0000011023*$M41*$N41*0.82),($H41*VLOOKUP($F41,'VESSEL FACTORS'!$A$2:$O$5,AH$5,FALSE)*0.0000011023*$M41*$N41*1)),IF($G41&lt;21,($H41*VLOOKUP($F41,'VESSEL FACTORS'!$A$2:$O$5,AH$5,FALSE)*0.0000011023*$M41*$N41*VLOOKUP($G41,'VESSEL FACTORS'!$A$16:$L$36,AH$5,FALSE)),($H41*VLOOKUP($F41,'VESSEL FACTORS'!$A$3:$O$5,AH$5,FALSE)*0.0000011023*$M41*$N41*($G41/100))))))))</f>
        <v>Enter vessel info</v>
      </c>
      <c r="AI41" s="76" t="str">
        <f>IF(OR($D41=" ",$E41=" ",$F41=" "),"Enter vessel info",IF(T($H41)&lt;&gt;"","Enter Activity",IF(OR($M41=0,$N41=0),"Enter Run Time",IF((VLOOKUP($F41,'VESSEL FACTORS'!$A$3:$O$5,AI$5,FALSE))="N/A","--",IF($G41=" ",IF(ISERROR(SEARCH("Aux",$E41,1)),($H41*VLOOKUP($F41,'VESSEL FACTORS'!$A$2:$O$5,AI$5,FALSE)*0.0000011023*$M41*$N41*0.82),($H41*VLOOKUP($F41,'VESSEL FACTORS'!$A$2:$O$5,AI$5,FALSE)*0.0000011023*$M41*$N41*1)),IF($G41&lt;21,($H41*VLOOKUP($F41,'VESSEL FACTORS'!$A$2:$O$5,AI$5,FALSE)*0.0000011023*$M41*$N41*VLOOKUP($G41,'VESSEL FACTORS'!$A$16:$L$36,AI$5,FALSE)),($H41*VLOOKUP($F41,'VESSEL FACTORS'!$A$3:$O$5,AI$5,FALSE)*0.0000011023*$M41*$N41*($G41/100))))))))</f>
        <v>Enter vessel info</v>
      </c>
      <c r="AJ41" s="76" t="str">
        <f>IF(OR($D41=" ",$E41=" ",$F41=" "),"Enter vessel info",IF(T($H41)&lt;&gt;"","Enter Activity",IF(OR($M41=0,$N41=0),"Enter Run Time",IF((VLOOKUP($F41,'VESSEL FACTORS'!$A$3:$O$5,AJ$5,FALSE))="N/A","--",IF($G41=" ",IF(ISERROR(SEARCH("Aux",$E41,1)),($H41*VLOOKUP($F41,'VESSEL FACTORS'!$A$2:$O$5,AJ$5,FALSE)*0.0000011023*$M41*$N41*0.82),($H41*VLOOKUP($F41,'VESSEL FACTORS'!$A$2:$O$5,AJ$5,FALSE)*0.0000011023*$M41*$N41*1)),IF($G41&lt;21,($H41*VLOOKUP($F41,'VESSEL FACTORS'!$A$2:$O$5,AJ$5,FALSE)*0.0000011023*$M41*$N41*VLOOKUP($G41,'VESSEL FACTORS'!$A$16:$L$36,AJ$5,FALSE)),($H41*VLOOKUP($F41,'VESSEL FACTORS'!$A$3:$O$5,AJ$5,FALSE)*0.0000011023*$M41*$N41*($G41/100))))))))</f>
        <v>Enter vessel info</v>
      </c>
      <c r="AK41" s="76" t="str">
        <f>IF(OR($D41=" ",$E41=" ",$F41=" "),"Enter vessel info",IF(T($H41)&lt;&gt;"","Enter Activity",IF(OR($M41=0,$N41=0),"Enter Run Time",IF((VLOOKUP($F41,'VESSEL FACTORS'!$A$3:$O$5,AK$5,FALSE))="N/A","--",IF($G41=" ",IF(ISERROR(SEARCH("Aux",$E41,1)),($H41*VLOOKUP($F41,'VESSEL FACTORS'!$A$2:$O$5,AK$5,FALSE)*0.0000011023*$M41*$N41*0.82),($H41*VLOOKUP($F41,'VESSEL FACTORS'!$A$2:$O$5,AK$5,FALSE)*0.0000011023*$M41*$N41*1)),IF($G41&lt;21,($H41*VLOOKUP($F41,'VESSEL FACTORS'!$A$2:$O$5,AK$5,FALSE)*0.0000011023*$M41*$N41*VLOOKUP($G41,'VESSEL FACTORS'!$A$16:$L$36,AK$5,FALSE)),($H41*VLOOKUP($F41,'VESSEL FACTORS'!$A$3:$O$5,AK$5,FALSE)*0.0000011023*$M41*$N41*($G41/100))))))))</f>
        <v>Enter vessel info</v>
      </c>
      <c r="AL41" s="67" t="str">
        <f>IF(OR($D41=" ",$E41=" ",$F41=" "),"Enter vessel info",IF(T($H41)&lt;&gt;"","Enter Activity",IF(OR($M41=0,$N41=0),"Enter Run Time",IF((VLOOKUP($F41,'VESSEL FACTORS'!$A$3:$O$5,AL$5,FALSE))="N/A","--",IF($G41=" ",IF(ISERROR(SEARCH("Aux",$E41,1)),($H41*VLOOKUP($F41,'VESSEL FACTORS'!$A$2:$O$5,AL$5,FALSE)*0.0000011023*$M41*$N41*0.82),($H41*VLOOKUP($F41,'VESSEL FACTORS'!$A$2:$O$5,AL$5,FALSE)*0.0000011023*$M41*$N41*1)),IF($G41&lt;21,($H41*VLOOKUP($F41,'VESSEL FACTORS'!$A$2:$O$5,AL$5,FALSE)*0.0000011023*$M41*$N41*VLOOKUP($G41,'VESSEL FACTORS'!$A$16:$L$36,AL$5,FALSE)),($H41*VLOOKUP($F41,'VESSEL FACTORS'!$A$3:$O$5,AL$5,FALSE)*0.0000011023*$M41*$N41*($G41/100))))))))</f>
        <v>Enter vessel info</v>
      </c>
      <c r="AM41" s="73"/>
      <c r="AO41" s="74">
        <f>MONTH(EMISSIONS_1!P41)-MONTH(EMISSIONS_1!O41)+1</f>
        <v>1</v>
      </c>
      <c r="AP41" s="335">
        <f t="shared" si="55"/>
        <v>0</v>
      </c>
      <c r="AQ41" s="336">
        <f t="shared" si="55"/>
        <v>0</v>
      </c>
      <c r="AR41" s="336">
        <f t="shared" si="55"/>
        <v>0</v>
      </c>
      <c r="AS41" s="336">
        <f t="shared" si="55"/>
        <v>0</v>
      </c>
      <c r="AT41" s="336">
        <f t="shared" si="55"/>
        <v>0</v>
      </c>
      <c r="AU41" s="336">
        <f t="shared" si="55"/>
        <v>0</v>
      </c>
      <c r="AV41" s="336">
        <f t="shared" si="55"/>
        <v>0</v>
      </c>
      <c r="AW41" s="336">
        <f t="shared" si="55"/>
        <v>0</v>
      </c>
      <c r="AX41" s="336">
        <f t="shared" si="55"/>
        <v>0</v>
      </c>
      <c r="AY41" s="336">
        <f t="shared" si="55"/>
        <v>0</v>
      </c>
      <c r="AZ41" s="336">
        <f t="shared" si="55"/>
        <v>0</v>
      </c>
      <c r="BA41" s="337">
        <f t="shared" si="55"/>
        <v>0</v>
      </c>
      <c r="BB41" s="335">
        <f t="shared" si="45"/>
        <v>0</v>
      </c>
      <c r="BC41" s="336">
        <f t="shared" si="45"/>
        <v>0</v>
      </c>
      <c r="BD41" s="336">
        <f t="shared" si="45"/>
        <v>0</v>
      </c>
      <c r="BE41" s="336">
        <f t="shared" si="45"/>
        <v>0</v>
      </c>
      <c r="BF41" s="336">
        <f t="shared" si="45"/>
        <v>0</v>
      </c>
      <c r="BG41" s="336">
        <f t="shared" si="45"/>
        <v>0</v>
      </c>
      <c r="BH41" s="336">
        <f t="shared" si="45"/>
        <v>0</v>
      </c>
      <c r="BI41" s="336">
        <f t="shared" si="45"/>
        <v>0</v>
      </c>
      <c r="BJ41" s="336">
        <f t="shared" si="45"/>
        <v>0</v>
      </c>
      <c r="BK41" s="336">
        <f t="shared" si="45"/>
        <v>0</v>
      </c>
      <c r="BL41" s="336">
        <f t="shared" si="45"/>
        <v>0</v>
      </c>
      <c r="BM41" s="337">
        <f t="shared" si="45"/>
        <v>0</v>
      </c>
      <c r="BN41" s="335">
        <f t="shared" si="46"/>
        <v>0</v>
      </c>
      <c r="BO41" s="336">
        <f t="shared" si="46"/>
        <v>0</v>
      </c>
      <c r="BP41" s="336">
        <f t="shared" si="46"/>
        <v>0</v>
      </c>
      <c r="BQ41" s="336">
        <f t="shared" si="46"/>
        <v>0</v>
      </c>
      <c r="BR41" s="336">
        <f t="shared" si="46"/>
        <v>0</v>
      </c>
      <c r="BS41" s="336">
        <f t="shared" si="46"/>
        <v>0</v>
      </c>
      <c r="BT41" s="336">
        <f t="shared" si="46"/>
        <v>0</v>
      </c>
      <c r="BU41" s="336">
        <f t="shared" si="46"/>
        <v>0</v>
      </c>
      <c r="BV41" s="336">
        <f t="shared" si="46"/>
        <v>0</v>
      </c>
      <c r="BW41" s="336">
        <f t="shared" si="46"/>
        <v>0</v>
      </c>
      <c r="BX41" s="336">
        <f t="shared" si="46"/>
        <v>0</v>
      </c>
      <c r="BY41" s="337">
        <f t="shared" si="46"/>
        <v>0</v>
      </c>
      <c r="BZ41" s="335">
        <f t="shared" si="47"/>
        <v>0</v>
      </c>
      <c r="CA41" s="336">
        <f t="shared" si="47"/>
        <v>0</v>
      </c>
      <c r="CB41" s="336">
        <f t="shared" si="47"/>
        <v>0</v>
      </c>
      <c r="CC41" s="336">
        <f t="shared" si="47"/>
        <v>0</v>
      </c>
      <c r="CD41" s="336">
        <f t="shared" si="47"/>
        <v>0</v>
      </c>
      <c r="CE41" s="336">
        <f t="shared" si="47"/>
        <v>0</v>
      </c>
      <c r="CF41" s="336">
        <f t="shared" si="47"/>
        <v>0</v>
      </c>
      <c r="CG41" s="336">
        <f t="shared" si="47"/>
        <v>0</v>
      </c>
      <c r="CH41" s="336">
        <f t="shared" si="47"/>
        <v>0</v>
      </c>
      <c r="CI41" s="336">
        <f t="shared" si="47"/>
        <v>0</v>
      </c>
      <c r="CJ41" s="336">
        <f t="shared" si="47"/>
        <v>0</v>
      </c>
      <c r="CK41" s="337">
        <f t="shared" si="47"/>
        <v>0</v>
      </c>
      <c r="CL41" s="335">
        <f t="shared" si="48"/>
        <v>0</v>
      </c>
      <c r="CM41" s="336">
        <f t="shared" si="48"/>
        <v>0</v>
      </c>
      <c r="CN41" s="336">
        <f t="shared" si="48"/>
        <v>0</v>
      </c>
      <c r="CO41" s="336">
        <f t="shared" si="48"/>
        <v>0</v>
      </c>
      <c r="CP41" s="336">
        <f t="shared" si="48"/>
        <v>0</v>
      </c>
      <c r="CQ41" s="336">
        <f t="shared" si="48"/>
        <v>0</v>
      </c>
      <c r="CR41" s="336">
        <f t="shared" si="48"/>
        <v>0</v>
      </c>
      <c r="CS41" s="336">
        <f t="shared" si="48"/>
        <v>0</v>
      </c>
      <c r="CT41" s="336">
        <f t="shared" si="48"/>
        <v>0</v>
      </c>
      <c r="CU41" s="336">
        <f t="shared" si="48"/>
        <v>0</v>
      </c>
      <c r="CV41" s="336">
        <f t="shared" si="48"/>
        <v>0</v>
      </c>
      <c r="CW41" s="337">
        <f t="shared" si="48"/>
        <v>0</v>
      </c>
      <c r="CX41" s="335">
        <f t="shared" si="49"/>
        <v>0</v>
      </c>
      <c r="CY41" s="336">
        <f t="shared" si="49"/>
        <v>0</v>
      </c>
      <c r="CZ41" s="336">
        <f t="shared" si="49"/>
        <v>0</v>
      </c>
      <c r="DA41" s="336">
        <f t="shared" si="49"/>
        <v>0</v>
      </c>
      <c r="DB41" s="336">
        <f t="shared" si="49"/>
        <v>0</v>
      </c>
      <c r="DC41" s="336">
        <f t="shared" si="49"/>
        <v>0</v>
      </c>
      <c r="DD41" s="336">
        <f t="shared" si="49"/>
        <v>0</v>
      </c>
      <c r="DE41" s="336">
        <f t="shared" si="49"/>
        <v>0</v>
      </c>
      <c r="DF41" s="336">
        <f t="shared" si="49"/>
        <v>0</v>
      </c>
      <c r="DG41" s="336">
        <f t="shared" si="49"/>
        <v>0</v>
      </c>
      <c r="DH41" s="336">
        <f t="shared" si="49"/>
        <v>0</v>
      </c>
      <c r="DI41" s="337">
        <f t="shared" si="49"/>
        <v>0</v>
      </c>
      <c r="DJ41" s="335">
        <f t="shared" si="50"/>
        <v>0</v>
      </c>
      <c r="DK41" s="336">
        <f t="shared" si="50"/>
        <v>0</v>
      </c>
      <c r="DL41" s="336">
        <f t="shared" si="50"/>
        <v>0</v>
      </c>
      <c r="DM41" s="336">
        <f t="shared" si="50"/>
        <v>0</v>
      </c>
      <c r="DN41" s="336">
        <f t="shared" si="50"/>
        <v>0</v>
      </c>
      <c r="DO41" s="336">
        <f t="shared" si="50"/>
        <v>0</v>
      </c>
      <c r="DP41" s="336">
        <f t="shared" si="50"/>
        <v>0</v>
      </c>
      <c r="DQ41" s="336">
        <f t="shared" si="50"/>
        <v>0</v>
      </c>
      <c r="DR41" s="336">
        <f t="shared" si="50"/>
        <v>0</v>
      </c>
      <c r="DS41" s="336">
        <f t="shared" si="50"/>
        <v>0</v>
      </c>
      <c r="DT41" s="336">
        <f t="shared" si="50"/>
        <v>0</v>
      </c>
      <c r="DU41" s="337">
        <f t="shared" si="50"/>
        <v>0</v>
      </c>
      <c r="DV41" s="335">
        <f t="shared" si="51"/>
        <v>0</v>
      </c>
      <c r="DW41" s="336">
        <f t="shared" si="51"/>
        <v>0</v>
      </c>
      <c r="DX41" s="336">
        <f t="shared" si="51"/>
        <v>0</v>
      </c>
      <c r="DY41" s="336">
        <f t="shared" si="51"/>
        <v>0</v>
      </c>
      <c r="DZ41" s="336">
        <f t="shared" si="51"/>
        <v>0</v>
      </c>
      <c r="EA41" s="336">
        <f t="shared" si="51"/>
        <v>0</v>
      </c>
      <c r="EB41" s="336">
        <f t="shared" si="51"/>
        <v>0</v>
      </c>
      <c r="EC41" s="336">
        <f t="shared" si="51"/>
        <v>0</v>
      </c>
      <c r="ED41" s="336">
        <f t="shared" si="51"/>
        <v>0</v>
      </c>
      <c r="EE41" s="336">
        <f t="shared" si="51"/>
        <v>0</v>
      </c>
      <c r="EF41" s="336">
        <f t="shared" si="51"/>
        <v>0</v>
      </c>
      <c r="EG41" s="337">
        <f t="shared" si="51"/>
        <v>0</v>
      </c>
      <c r="EH41" s="335">
        <f t="shared" si="52"/>
        <v>0</v>
      </c>
      <c r="EI41" s="336">
        <f t="shared" si="52"/>
        <v>0</v>
      </c>
      <c r="EJ41" s="336">
        <f t="shared" si="52"/>
        <v>0</v>
      </c>
      <c r="EK41" s="336">
        <f t="shared" si="52"/>
        <v>0</v>
      </c>
      <c r="EL41" s="336">
        <f t="shared" si="52"/>
        <v>0</v>
      </c>
      <c r="EM41" s="336">
        <f t="shared" si="52"/>
        <v>0</v>
      </c>
      <c r="EN41" s="336">
        <f t="shared" si="52"/>
        <v>0</v>
      </c>
      <c r="EO41" s="336">
        <f t="shared" si="52"/>
        <v>0</v>
      </c>
      <c r="EP41" s="336">
        <f t="shared" si="52"/>
        <v>0</v>
      </c>
      <c r="EQ41" s="336">
        <f t="shared" si="52"/>
        <v>0</v>
      </c>
      <c r="ER41" s="336">
        <f t="shared" si="52"/>
        <v>0</v>
      </c>
      <c r="ES41" s="337">
        <f t="shared" si="52"/>
        <v>0</v>
      </c>
      <c r="ET41" s="335">
        <f t="shared" si="53"/>
        <v>0</v>
      </c>
      <c r="EU41" s="336">
        <f t="shared" si="53"/>
        <v>0</v>
      </c>
      <c r="EV41" s="336">
        <f t="shared" si="53"/>
        <v>0</v>
      </c>
      <c r="EW41" s="336">
        <f t="shared" si="53"/>
        <v>0</v>
      </c>
      <c r="EX41" s="336">
        <f t="shared" si="53"/>
        <v>0</v>
      </c>
      <c r="EY41" s="336">
        <f t="shared" si="53"/>
        <v>0</v>
      </c>
      <c r="EZ41" s="336">
        <f t="shared" si="53"/>
        <v>0</v>
      </c>
      <c r="FA41" s="336">
        <f t="shared" si="53"/>
        <v>0</v>
      </c>
      <c r="FB41" s="336">
        <f t="shared" si="53"/>
        <v>0</v>
      </c>
      <c r="FC41" s="336">
        <f t="shared" si="53"/>
        <v>0</v>
      </c>
      <c r="FD41" s="336">
        <f t="shared" si="53"/>
        <v>0</v>
      </c>
      <c r="FE41" s="337">
        <f t="shared" si="53"/>
        <v>0</v>
      </c>
      <c r="FF41" s="335">
        <f t="shared" si="54"/>
        <v>0</v>
      </c>
      <c r="FG41" s="336">
        <f t="shared" si="54"/>
        <v>0</v>
      </c>
      <c r="FH41" s="336">
        <f t="shared" si="54"/>
        <v>0</v>
      </c>
      <c r="FI41" s="336">
        <f t="shared" si="54"/>
        <v>0</v>
      </c>
      <c r="FJ41" s="336">
        <f t="shared" si="54"/>
        <v>0</v>
      </c>
      <c r="FK41" s="336">
        <f t="shared" si="54"/>
        <v>0</v>
      </c>
      <c r="FL41" s="336">
        <f t="shared" si="54"/>
        <v>0</v>
      </c>
      <c r="FM41" s="336">
        <f t="shared" si="54"/>
        <v>0</v>
      </c>
      <c r="FN41" s="336">
        <f t="shared" si="54"/>
        <v>0</v>
      </c>
      <c r="FO41" s="336">
        <f t="shared" si="54"/>
        <v>0</v>
      </c>
      <c r="FP41" s="336">
        <f t="shared" si="54"/>
        <v>0</v>
      </c>
      <c r="FQ41" s="337">
        <f t="shared" si="54"/>
        <v>0</v>
      </c>
    </row>
    <row r="42" spans="1:173" ht="12.75" customHeight="1" x14ac:dyDescent="0.2">
      <c r="A42" s="74" t="str">
        <f t="shared" si="21"/>
        <v xml:space="preserve"> - </v>
      </c>
      <c r="B42" s="112"/>
      <c r="C42" s="171" t="s">
        <v>305</v>
      </c>
      <c r="D42" s="366" t="str">
        <f>IF(ISBLANK(EMISSIONS_5!D42), " ", EMISSIONS_5!D42)</f>
        <v xml:space="preserve"> </v>
      </c>
      <c r="E42" s="366" t="str">
        <f>IF(ISBLANK(EMISSIONS_5!E42), " ", EMISSIONS_5!E42)</f>
        <v xml:space="preserve"> </v>
      </c>
      <c r="F42" s="366" t="str">
        <f>IF(ISBLANK(EMISSIONS_5!F42), " ", EMISSIONS_5!F42)</f>
        <v xml:space="preserve"> </v>
      </c>
      <c r="G42" s="367"/>
      <c r="H42" s="368"/>
      <c r="I42" s="33" t="s">
        <v>299</v>
      </c>
      <c r="J42" s="367"/>
      <c r="K42" s="33">
        <f t="shared" si="35"/>
        <v>1</v>
      </c>
      <c r="L42" s="33">
        <f t="shared" si="23"/>
        <v>0</v>
      </c>
      <c r="M42" s="367">
        <v>0</v>
      </c>
      <c r="N42" s="373">
        <v>0</v>
      </c>
      <c r="O42" s="299"/>
      <c r="P42" s="300"/>
      <c r="Q42" s="73" t="str">
        <f t="shared" si="36"/>
        <v>Enter vessel info</v>
      </c>
      <c r="R42" s="79" t="str">
        <f t="shared" si="37"/>
        <v>Enter vessel info</v>
      </c>
      <c r="S42" s="79" t="str">
        <f t="shared" si="38"/>
        <v>Enter vessel info</v>
      </c>
      <c r="T42" s="79" t="str">
        <f t="shared" si="39"/>
        <v>Enter vessel info</v>
      </c>
      <c r="U42" s="79" t="str">
        <f t="shared" si="40"/>
        <v>Enter vessel info</v>
      </c>
      <c r="V42" s="79" t="str">
        <f t="shared" si="41"/>
        <v>Enter vessel info</v>
      </c>
      <c r="W42" s="79" t="str">
        <f t="shared" si="42"/>
        <v>Enter vessel info</v>
      </c>
      <c r="X42" s="79" t="str">
        <f t="shared" si="43"/>
        <v>Enter vessel info</v>
      </c>
      <c r="Y42" s="78" t="s">
        <v>115</v>
      </c>
      <c r="Z42" s="79" t="s">
        <v>115</v>
      </c>
      <c r="AA42" s="82" t="s">
        <v>115</v>
      </c>
      <c r="AB42" s="76" t="str">
        <f>IF(OR($D42=" ",$E42=" ",$F42=" "),"Enter vessel info",IF(T($H42)&lt;&gt;"","Enter Activity",IF(OR($M42=0,$N42=0),"Enter Run Time",IF((VLOOKUP($F42,'VESSEL FACTORS'!$A$3:$O$5,AB$5,FALSE))="N/A","--",IF($G42=" ",IF(ISERROR(SEARCH("Aux",$E42,1)),($H42*VLOOKUP($F42,'VESSEL FACTORS'!$A$2:$O$5,AB$5,FALSE)*0.0000011023*$M42*$N42*0.82),($H42*VLOOKUP($F42,'VESSEL FACTORS'!$A$2:$O$5,AB$5,FALSE)*0.0000011023*$M42*$N42*1)),IF($G42&lt;21,($H42*VLOOKUP($F42,'VESSEL FACTORS'!$A$2:$O$5,AB$5,FALSE)*0.0000011023*$M42*$N42*VLOOKUP($G42,'VESSEL FACTORS'!$A$16:$L$36,AB$5,FALSE)),($H42*VLOOKUP($F42,'VESSEL FACTORS'!$A$3:$O$5,AB$5,FALSE)*0.0000011023*$M42*$N42*($G42/100))))))))</f>
        <v>Enter vessel info</v>
      </c>
      <c r="AC42" s="76" t="str">
        <f>IF(OR($D42=" ",$E42=" ",$F42=" "),"Enter vessel info",IF(T($H42)&lt;&gt;"","Enter Activity",IF(OR($M42=0,$N42=0),"Enter Run Time",IF((VLOOKUP($F42,'VESSEL FACTORS'!$A$3:$O$5,AC$5,FALSE))="N/A","--",IF($G42=" ",IF(ISERROR(SEARCH("Aux",$E42,1)),($H42*VLOOKUP($F42,'VESSEL FACTORS'!$A$2:$O$5,AC$5,FALSE)*0.0000011023*$M42*$N42*0.82),($H42*VLOOKUP($F42,'VESSEL FACTORS'!$A$2:$O$5,AC$5,FALSE)*0.0000011023*$M42*$N42*1)),IF($G42&lt;21,($H42*VLOOKUP($F42,'VESSEL FACTORS'!$A$2:$O$5,AC$5,FALSE)*0.0000011023*$M42*$N42*VLOOKUP($G42,'VESSEL FACTORS'!$A$16:$L$36,AC$5,FALSE)),($H42*VLOOKUP($F42,'VESSEL FACTORS'!$A$3:$O$5,AC$5,FALSE)*0.0000011023*$M42*$N42*($G42/100))))))))</f>
        <v>Enter vessel info</v>
      </c>
      <c r="AD42" s="76" t="str">
        <f>IF(OR($D42=" ",$E42=" ",$F42=" "),"Enter vessel info",IF(T($H42)&lt;&gt;"","Enter Activity",IF(OR($M42=0,$N42=0),"Enter Run Time",IF((VLOOKUP($F42,'VESSEL FACTORS'!$A$3:$O$5,AD$5,FALSE))="N/A","--",IF($G42=" ",IF(ISERROR(SEARCH("Aux",$E42,1)),($H42*VLOOKUP($F42,'VESSEL FACTORS'!$A$2:$O$5,AD$5,FALSE)*0.0000011023*$M42*$N42*0.82),($H42*VLOOKUP($F42,'VESSEL FACTORS'!$A$2:$O$5,AD$5,FALSE)*0.0000011023*$M42*$N42*1)),IF($G42&lt;21,($H42*VLOOKUP($F42,'VESSEL FACTORS'!$A$2:$O$5,AD$5,FALSE)*0.0000011023*$M42*$N42*VLOOKUP($G42,'VESSEL FACTORS'!$A$16:$L$36,AD$5,FALSE)),($H42*VLOOKUP($F42,'VESSEL FACTORS'!$A$3:$O$5,AD$5,FALSE)*0.0000011023*$M42*$N42*($G42/100))))))))</f>
        <v>Enter vessel info</v>
      </c>
      <c r="AE42" s="76" t="str">
        <f>IF(OR($D42=" ",$E42=" ",$F42=" "),"Enter vessel info",IF(T($H42)&lt;&gt;"","Enter Activity",IF(OR($M42=0,$N42=0),"Enter Run Time",IF((VLOOKUP($F42,'VESSEL FACTORS'!$A$3:$O$5,AE$5,FALSE))="N/A","--",IF($G42=" ",IF(ISERROR(SEARCH("Aux",$E42,1)),($H42*VLOOKUP($F42,'VESSEL FACTORS'!$A$2:$O$5,AE$5,FALSE)*0.0000011023*$M42*$N42*0.82),($H42*VLOOKUP($F42,'VESSEL FACTORS'!$A$2:$O$5,AE$5,FALSE)*0.0000011023*$M42*$N42*1)),IF($G42&lt;21,($H42*VLOOKUP($F42,'VESSEL FACTORS'!$A$2:$O$5,AE$5,FALSE)*0.0000011023*$M42*$N42*VLOOKUP($G42,'VESSEL FACTORS'!$A$16:$L$36,AE$5,FALSE)),($H42*VLOOKUP($F42,'VESSEL FACTORS'!$A$3:$O$5,AE$5,FALSE)*0.0000011023*$M42*$N42*($G42/100))))))))</f>
        <v>Enter vessel info</v>
      </c>
      <c r="AF42" s="76" t="str">
        <f>IF(OR($D42=" ",$E42=" ",$F42=" "),"Enter vessel info",IF(T($H42)&lt;&gt;"","Enter Activity",IF(OR($M42=0,$N42=0),"Enter Run Time",IF((VLOOKUP($F42,'VESSEL FACTORS'!$A$3:$O$5,AF$5,FALSE))="N/A","--",IF($G42=" ",IF(ISERROR(SEARCH("Aux",$E42,1)),($H42*VLOOKUP($F42,'VESSEL FACTORS'!$A$2:$O$5,AF$5,FALSE)*0.0000011023*$M42*$N42*0.82),($H42*VLOOKUP($F42,'VESSEL FACTORS'!$A$2:$O$5,AF$5,FALSE)*0.0000011023*$M42*$N42*1)),IF($G42&lt;21,($H42*VLOOKUP($F42,'VESSEL FACTORS'!$A$2:$O$5,AF$5,FALSE)*0.0000011023*$M42*$N42*VLOOKUP($G42,'VESSEL FACTORS'!$A$16:$L$36,AF$5,FALSE)),($H42*VLOOKUP($F42,'VESSEL FACTORS'!$A$3:$O$5,AF$5,FALSE)*0.0000011023*$M42*$N42*($G42/100))))))))</f>
        <v>Enter vessel info</v>
      </c>
      <c r="AG42" s="76" t="str">
        <f>IF(OR($D42=" ",$E42=" ",$F42=" "),"Enter vessel info",IF(T($H42)&lt;&gt;"","Enter Activity",IF(OR($M42=0,$N42=0),"Enter Run Time",IF((VLOOKUP($F42,'VESSEL FACTORS'!$A$3:$O$5,AG$5,FALSE))="N/A","--",IF($G42=" ",IF(ISERROR(SEARCH("Aux",$E42,1)),($H42*VLOOKUP($F42,'VESSEL FACTORS'!$A$2:$O$5,AG$5,FALSE)*0.0000011023*$M42*$N42*0.82),($H42*VLOOKUP($F42,'VESSEL FACTORS'!$A$2:$O$5,AG$5,FALSE)*0.0000011023*$M42*$N42*1)),IF($G42&lt;21,($H42*VLOOKUP($F42,'VESSEL FACTORS'!$A$2:$O$5,AG$5,FALSE)*0.0000011023*$M42*$N42*VLOOKUP($G42,'VESSEL FACTORS'!$A$16:$L$36,AG$5,FALSE)),($H42*VLOOKUP($F42,'VESSEL FACTORS'!$A$3:$O$5,AG$5,FALSE)*0.0000011023*$M42*$N42*($G42/100))))))))</f>
        <v>Enter vessel info</v>
      </c>
      <c r="AH42" s="76" t="str">
        <f>IF(OR($D42=" ",$E42=" ",$F42=" "),"Enter vessel info",IF(T($H42)&lt;&gt;"","Enter Activity",IF(OR($M42=0,$N42=0),"Enter Run Time",IF((VLOOKUP($F42,'VESSEL FACTORS'!$A$3:$O$5,AH$5,FALSE))="N/A","--",IF($G42=" ",IF(ISERROR(SEARCH("Aux",$E42,1)),($H42*VLOOKUP($F42,'VESSEL FACTORS'!$A$2:$O$5,AH$5,FALSE)*0.0000011023*$M42*$N42*0.82),($H42*VLOOKUP($F42,'VESSEL FACTORS'!$A$2:$O$5,AH$5,FALSE)*0.0000011023*$M42*$N42*1)),IF($G42&lt;21,($H42*VLOOKUP($F42,'VESSEL FACTORS'!$A$2:$O$5,AH$5,FALSE)*0.0000011023*$M42*$N42*VLOOKUP($G42,'VESSEL FACTORS'!$A$16:$L$36,AH$5,FALSE)),($H42*VLOOKUP($F42,'VESSEL FACTORS'!$A$3:$O$5,AH$5,FALSE)*0.0000011023*$M42*$N42*($G42/100))))))))</f>
        <v>Enter vessel info</v>
      </c>
      <c r="AI42" s="76" t="str">
        <f>IF(OR($D42=" ",$E42=" ",$F42=" "),"Enter vessel info",IF(T($H42)&lt;&gt;"","Enter Activity",IF(OR($M42=0,$N42=0),"Enter Run Time",IF((VLOOKUP($F42,'VESSEL FACTORS'!$A$3:$O$5,AI$5,FALSE))="N/A","--",IF($G42=" ",IF(ISERROR(SEARCH("Aux",$E42,1)),($H42*VLOOKUP($F42,'VESSEL FACTORS'!$A$2:$O$5,AI$5,FALSE)*0.0000011023*$M42*$N42*0.82),($H42*VLOOKUP($F42,'VESSEL FACTORS'!$A$2:$O$5,AI$5,FALSE)*0.0000011023*$M42*$N42*1)),IF($G42&lt;21,($H42*VLOOKUP($F42,'VESSEL FACTORS'!$A$2:$O$5,AI$5,FALSE)*0.0000011023*$M42*$N42*VLOOKUP($G42,'VESSEL FACTORS'!$A$16:$L$36,AI$5,FALSE)),($H42*VLOOKUP($F42,'VESSEL FACTORS'!$A$3:$O$5,AI$5,FALSE)*0.0000011023*$M42*$N42*($G42/100))))))))</f>
        <v>Enter vessel info</v>
      </c>
      <c r="AJ42" s="76" t="str">
        <f>IF(OR($D42=" ",$E42=" ",$F42=" "),"Enter vessel info",IF(T($H42)&lt;&gt;"","Enter Activity",IF(OR($M42=0,$N42=0),"Enter Run Time",IF((VLOOKUP($F42,'VESSEL FACTORS'!$A$3:$O$5,AJ$5,FALSE))="N/A","--",IF($G42=" ",IF(ISERROR(SEARCH("Aux",$E42,1)),($H42*VLOOKUP($F42,'VESSEL FACTORS'!$A$2:$O$5,AJ$5,FALSE)*0.0000011023*$M42*$N42*0.82),($H42*VLOOKUP($F42,'VESSEL FACTORS'!$A$2:$O$5,AJ$5,FALSE)*0.0000011023*$M42*$N42*1)),IF($G42&lt;21,($H42*VLOOKUP($F42,'VESSEL FACTORS'!$A$2:$O$5,AJ$5,FALSE)*0.0000011023*$M42*$N42*VLOOKUP($G42,'VESSEL FACTORS'!$A$16:$L$36,AJ$5,FALSE)),($H42*VLOOKUP($F42,'VESSEL FACTORS'!$A$3:$O$5,AJ$5,FALSE)*0.0000011023*$M42*$N42*($G42/100))))))))</f>
        <v>Enter vessel info</v>
      </c>
      <c r="AK42" s="76" t="str">
        <f>IF(OR($D42=" ",$E42=" ",$F42=" "),"Enter vessel info",IF(T($H42)&lt;&gt;"","Enter Activity",IF(OR($M42=0,$N42=0),"Enter Run Time",IF((VLOOKUP($F42,'VESSEL FACTORS'!$A$3:$O$5,AK$5,FALSE))="N/A","--",IF($G42=" ",IF(ISERROR(SEARCH("Aux",$E42,1)),($H42*VLOOKUP($F42,'VESSEL FACTORS'!$A$2:$O$5,AK$5,FALSE)*0.0000011023*$M42*$N42*0.82),($H42*VLOOKUP($F42,'VESSEL FACTORS'!$A$2:$O$5,AK$5,FALSE)*0.0000011023*$M42*$N42*1)),IF($G42&lt;21,($H42*VLOOKUP($F42,'VESSEL FACTORS'!$A$2:$O$5,AK$5,FALSE)*0.0000011023*$M42*$N42*VLOOKUP($G42,'VESSEL FACTORS'!$A$16:$L$36,AK$5,FALSE)),($H42*VLOOKUP($F42,'VESSEL FACTORS'!$A$3:$O$5,AK$5,FALSE)*0.0000011023*$M42*$N42*($G42/100))))))))</f>
        <v>Enter vessel info</v>
      </c>
      <c r="AL42" s="67" t="str">
        <f>IF(OR($D42=" ",$E42=" ",$F42=" "),"Enter vessel info",IF(T($H42)&lt;&gt;"","Enter Activity",IF(OR($M42=0,$N42=0),"Enter Run Time",IF((VLOOKUP($F42,'VESSEL FACTORS'!$A$3:$O$5,AL$5,FALSE))="N/A","--",IF($G42=" ",IF(ISERROR(SEARCH("Aux",$E42,1)),($H42*VLOOKUP($F42,'VESSEL FACTORS'!$A$2:$O$5,AL$5,FALSE)*0.0000011023*$M42*$N42*0.82),($H42*VLOOKUP($F42,'VESSEL FACTORS'!$A$2:$O$5,AL$5,FALSE)*0.0000011023*$M42*$N42*1)),IF($G42&lt;21,($H42*VLOOKUP($F42,'VESSEL FACTORS'!$A$2:$O$5,AL$5,FALSE)*0.0000011023*$M42*$N42*VLOOKUP($G42,'VESSEL FACTORS'!$A$16:$L$36,AL$5,FALSE)),($H42*VLOOKUP($F42,'VESSEL FACTORS'!$A$3:$O$5,AL$5,FALSE)*0.0000011023*$M42*$N42*($G42/100))))))))</f>
        <v>Enter vessel info</v>
      </c>
      <c r="AM42" s="73"/>
      <c r="AO42" s="74">
        <f>MONTH(EMISSIONS_1!P42)-MONTH(EMISSIONS_1!O42)+1</f>
        <v>1</v>
      </c>
      <c r="AP42" s="335">
        <f t="shared" si="55"/>
        <v>0</v>
      </c>
      <c r="AQ42" s="336">
        <f t="shared" si="55"/>
        <v>0</v>
      </c>
      <c r="AR42" s="336">
        <f t="shared" si="55"/>
        <v>0</v>
      </c>
      <c r="AS42" s="336">
        <f t="shared" si="55"/>
        <v>0</v>
      </c>
      <c r="AT42" s="336">
        <f t="shared" si="55"/>
        <v>0</v>
      </c>
      <c r="AU42" s="336">
        <f t="shared" si="55"/>
        <v>0</v>
      </c>
      <c r="AV42" s="336">
        <f t="shared" si="55"/>
        <v>0</v>
      </c>
      <c r="AW42" s="336">
        <f t="shared" si="55"/>
        <v>0</v>
      </c>
      <c r="AX42" s="336">
        <f t="shared" si="55"/>
        <v>0</v>
      </c>
      <c r="AY42" s="336">
        <f t="shared" si="55"/>
        <v>0</v>
      </c>
      <c r="AZ42" s="336">
        <f t="shared" si="55"/>
        <v>0</v>
      </c>
      <c r="BA42" s="337">
        <f t="shared" si="55"/>
        <v>0</v>
      </c>
      <c r="BB42" s="335">
        <f t="shared" si="45"/>
        <v>0</v>
      </c>
      <c r="BC42" s="336">
        <f t="shared" si="45"/>
        <v>0</v>
      </c>
      <c r="BD42" s="336">
        <f t="shared" si="45"/>
        <v>0</v>
      </c>
      <c r="BE42" s="336">
        <f t="shared" si="45"/>
        <v>0</v>
      </c>
      <c r="BF42" s="336">
        <f t="shared" si="45"/>
        <v>0</v>
      </c>
      <c r="BG42" s="336">
        <f t="shared" si="45"/>
        <v>0</v>
      </c>
      <c r="BH42" s="336">
        <f t="shared" si="45"/>
        <v>0</v>
      </c>
      <c r="BI42" s="336">
        <f t="shared" si="45"/>
        <v>0</v>
      </c>
      <c r="BJ42" s="336">
        <f t="shared" si="45"/>
        <v>0</v>
      </c>
      <c r="BK42" s="336">
        <f t="shared" si="45"/>
        <v>0</v>
      </c>
      <c r="BL42" s="336">
        <f t="shared" si="45"/>
        <v>0</v>
      </c>
      <c r="BM42" s="337">
        <f t="shared" si="45"/>
        <v>0</v>
      </c>
      <c r="BN42" s="335">
        <f t="shared" si="46"/>
        <v>0</v>
      </c>
      <c r="BO42" s="336">
        <f t="shared" si="46"/>
        <v>0</v>
      </c>
      <c r="BP42" s="336">
        <f t="shared" si="46"/>
        <v>0</v>
      </c>
      <c r="BQ42" s="336">
        <f t="shared" si="46"/>
        <v>0</v>
      </c>
      <c r="BR42" s="336">
        <f t="shared" si="46"/>
        <v>0</v>
      </c>
      <c r="BS42" s="336">
        <f t="shared" si="46"/>
        <v>0</v>
      </c>
      <c r="BT42" s="336">
        <f t="shared" si="46"/>
        <v>0</v>
      </c>
      <c r="BU42" s="336">
        <f t="shared" si="46"/>
        <v>0</v>
      </c>
      <c r="BV42" s="336">
        <f t="shared" si="46"/>
        <v>0</v>
      </c>
      <c r="BW42" s="336">
        <f t="shared" si="46"/>
        <v>0</v>
      </c>
      <c r="BX42" s="336">
        <f t="shared" si="46"/>
        <v>0</v>
      </c>
      <c r="BY42" s="337">
        <f t="shared" si="46"/>
        <v>0</v>
      </c>
      <c r="BZ42" s="335">
        <f t="shared" si="47"/>
        <v>0</v>
      </c>
      <c r="CA42" s="336">
        <f t="shared" si="47"/>
        <v>0</v>
      </c>
      <c r="CB42" s="336">
        <f t="shared" si="47"/>
        <v>0</v>
      </c>
      <c r="CC42" s="336">
        <f t="shared" si="47"/>
        <v>0</v>
      </c>
      <c r="CD42" s="336">
        <f t="shared" si="47"/>
        <v>0</v>
      </c>
      <c r="CE42" s="336">
        <f t="shared" si="47"/>
        <v>0</v>
      </c>
      <c r="CF42" s="336">
        <f t="shared" si="47"/>
        <v>0</v>
      </c>
      <c r="CG42" s="336">
        <f t="shared" si="47"/>
        <v>0</v>
      </c>
      <c r="CH42" s="336">
        <f t="shared" si="47"/>
        <v>0</v>
      </c>
      <c r="CI42" s="336">
        <f t="shared" si="47"/>
        <v>0</v>
      </c>
      <c r="CJ42" s="336">
        <f t="shared" si="47"/>
        <v>0</v>
      </c>
      <c r="CK42" s="337">
        <f t="shared" si="47"/>
        <v>0</v>
      </c>
      <c r="CL42" s="335">
        <f t="shared" si="48"/>
        <v>0</v>
      </c>
      <c r="CM42" s="336">
        <f t="shared" si="48"/>
        <v>0</v>
      </c>
      <c r="CN42" s="336">
        <f t="shared" si="48"/>
        <v>0</v>
      </c>
      <c r="CO42" s="336">
        <f t="shared" si="48"/>
        <v>0</v>
      </c>
      <c r="CP42" s="336">
        <f t="shared" si="48"/>
        <v>0</v>
      </c>
      <c r="CQ42" s="336">
        <f t="shared" si="48"/>
        <v>0</v>
      </c>
      <c r="CR42" s="336">
        <f t="shared" si="48"/>
        <v>0</v>
      </c>
      <c r="CS42" s="336">
        <f t="shared" si="48"/>
        <v>0</v>
      </c>
      <c r="CT42" s="336">
        <f t="shared" si="48"/>
        <v>0</v>
      </c>
      <c r="CU42" s="336">
        <f t="shared" si="48"/>
        <v>0</v>
      </c>
      <c r="CV42" s="336">
        <f t="shared" si="48"/>
        <v>0</v>
      </c>
      <c r="CW42" s="337">
        <f t="shared" si="48"/>
        <v>0</v>
      </c>
      <c r="CX42" s="335">
        <f t="shared" si="49"/>
        <v>0</v>
      </c>
      <c r="CY42" s="336">
        <f t="shared" si="49"/>
        <v>0</v>
      </c>
      <c r="CZ42" s="336">
        <f t="shared" si="49"/>
        <v>0</v>
      </c>
      <c r="DA42" s="336">
        <f t="shared" si="49"/>
        <v>0</v>
      </c>
      <c r="DB42" s="336">
        <f t="shared" si="49"/>
        <v>0</v>
      </c>
      <c r="DC42" s="336">
        <f t="shared" si="49"/>
        <v>0</v>
      </c>
      <c r="DD42" s="336">
        <f t="shared" si="49"/>
        <v>0</v>
      </c>
      <c r="DE42" s="336">
        <f t="shared" si="49"/>
        <v>0</v>
      </c>
      <c r="DF42" s="336">
        <f t="shared" si="49"/>
        <v>0</v>
      </c>
      <c r="DG42" s="336">
        <f t="shared" si="49"/>
        <v>0</v>
      </c>
      <c r="DH42" s="336">
        <f t="shared" si="49"/>
        <v>0</v>
      </c>
      <c r="DI42" s="337">
        <f t="shared" si="49"/>
        <v>0</v>
      </c>
      <c r="DJ42" s="335">
        <f t="shared" si="50"/>
        <v>0</v>
      </c>
      <c r="DK42" s="336">
        <f t="shared" si="50"/>
        <v>0</v>
      </c>
      <c r="DL42" s="336">
        <f t="shared" si="50"/>
        <v>0</v>
      </c>
      <c r="DM42" s="336">
        <f t="shared" si="50"/>
        <v>0</v>
      </c>
      <c r="DN42" s="336">
        <f t="shared" si="50"/>
        <v>0</v>
      </c>
      <c r="DO42" s="336">
        <f t="shared" si="50"/>
        <v>0</v>
      </c>
      <c r="DP42" s="336">
        <f t="shared" si="50"/>
        <v>0</v>
      </c>
      <c r="DQ42" s="336">
        <f t="shared" si="50"/>
        <v>0</v>
      </c>
      <c r="DR42" s="336">
        <f t="shared" si="50"/>
        <v>0</v>
      </c>
      <c r="DS42" s="336">
        <f t="shared" si="50"/>
        <v>0</v>
      </c>
      <c r="DT42" s="336">
        <f t="shared" si="50"/>
        <v>0</v>
      </c>
      <c r="DU42" s="337">
        <f t="shared" si="50"/>
        <v>0</v>
      </c>
      <c r="DV42" s="335">
        <f t="shared" si="51"/>
        <v>0</v>
      </c>
      <c r="DW42" s="336">
        <f t="shared" si="51"/>
        <v>0</v>
      </c>
      <c r="DX42" s="336">
        <f t="shared" si="51"/>
        <v>0</v>
      </c>
      <c r="DY42" s="336">
        <f t="shared" si="51"/>
        <v>0</v>
      </c>
      <c r="DZ42" s="336">
        <f t="shared" si="51"/>
        <v>0</v>
      </c>
      <c r="EA42" s="336">
        <f t="shared" si="51"/>
        <v>0</v>
      </c>
      <c r="EB42" s="336">
        <f t="shared" si="51"/>
        <v>0</v>
      </c>
      <c r="EC42" s="336">
        <f t="shared" si="51"/>
        <v>0</v>
      </c>
      <c r="ED42" s="336">
        <f t="shared" si="51"/>
        <v>0</v>
      </c>
      <c r="EE42" s="336">
        <f t="shared" si="51"/>
        <v>0</v>
      </c>
      <c r="EF42" s="336">
        <f t="shared" si="51"/>
        <v>0</v>
      </c>
      <c r="EG42" s="337">
        <f t="shared" si="51"/>
        <v>0</v>
      </c>
      <c r="EH42" s="335">
        <f t="shared" si="52"/>
        <v>0</v>
      </c>
      <c r="EI42" s="336">
        <f t="shared" si="52"/>
        <v>0</v>
      </c>
      <c r="EJ42" s="336">
        <f t="shared" si="52"/>
        <v>0</v>
      </c>
      <c r="EK42" s="336">
        <f t="shared" si="52"/>
        <v>0</v>
      </c>
      <c r="EL42" s="336">
        <f t="shared" si="52"/>
        <v>0</v>
      </c>
      <c r="EM42" s="336">
        <f t="shared" si="52"/>
        <v>0</v>
      </c>
      <c r="EN42" s="336">
        <f t="shared" si="52"/>
        <v>0</v>
      </c>
      <c r="EO42" s="336">
        <f t="shared" si="52"/>
        <v>0</v>
      </c>
      <c r="EP42" s="336">
        <f t="shared" si="52"/>
        <v>0</v>
      </c>
      <c r="EQ42" s="336">
        <f t="shared" si="52"/>
        <v>0</v>
      </c>
      <c r="ER42" s="336">
        <f t="shared" si="52"/>
        <v>0</v>
      </c>
      <c r="ES42" s="337">
        <f t="shared" si="52"/>
        <v>0</v>
      </c>
      <c r="ET42" s="335">
        <f t="shared" si="53"/>
        <v>0</v>
      </c>
      <c r="EU42" s="336">
        <f t="shared" si="53"/>
        <v>0</v>
      </c>
      <c r="EV42" s="336">
        <f t="shared" si="53"/>
        <v>0</v>
      </c>
      <c r="EW42" s="336">
        <f t="shared" si="53"/>
        <v>0</v>
      </c>
      <c r="EX42" s="336">
        <f t="shared" si="53"/>
        <v>0</v>
      </c>
      <c r="EY42" s="336">
        <f t="shared" si="53"/>
        <v>0</v>
      </c>
      <c r="EZ42" s="336">
        <f t="shared" si="53"/>
        <v>0</v>
      </c>
      <c r="FA42" s="336">
        <f t="shared" si="53"/>
        <v>0</v>
      </c>
      <c r="FB42" s="336">
        <f t="shared" si="53"/>
        <v>0</v>
      </c>
      <c r="FC42" s="336">
        <f t="shared" si="53"/>
        <v>0</v>
      </c>
      <c r="FD42" s="336">
        <f t="shared" si="53"/>
        <v>0</v>
      </c>
      <c r="FE42" s="337">
        <f t="shared" si="53"/>
        <v>0</v>
      </c>
      <c r="FF42" s="335">
        <f t="shared" si="54"/>
        <v>0</v>
      </c>
      <c r="FG42" s="336">
        <f t="shared" si="54"/>
        <v>0</v>
      </c>
      <c r="FH42" s="336">
        <f t="shared" si="54"/>
        <v>0</v>
      </c>
      <c r="FI42" s="336">
        <f t="shared" si="54"/>
        <v>0</v>
      </c>
      <c r="FJ42" s="336">
        <f t="shared" si="54"/>
        <v>0</v>
      </c>
      <c r="FK42" s="336">
        <f t="shared" si="54"/>
        <v>0</v>
      </c>
      <c r="FL42" s="336">
        <f t="shared" si="54"/>
        <v>0</v>
      </c>
      <c r="FM42" s="336">
        <f t="shared" si="54"/>
        <v>0</v>
      </c>
      <c r="FN42" s="336">
        <f t="shared" si="54"/>
        <v>0</v>
      </c>
      <c r="FO42" s="336">
        <f t="shared" si="54"/>
        <v>0</v>
      </c>
      <c r="FP42" s="336">
        <f t="shared" si="54"/>
        <v>0</v>
      </c>
      <c r="FQ42" s="337">
        <f t="shared" si="54"/>
        <v>0</v>
      </c>
    </row>
    <row r="43" spans="1:173" ht="12.75" customHeight="1" x14ac:dyDescent="0.2">
      <c r="A43" s="74" t="str">
        <f t="shared" si="21"/>
        <v xml:space="preserve"> - </v>
      </c>
      <c r="B43" s="112"/>
      <c r="C43" s="171" t="s">
        <v>305</v>
      </c>
      <c r="D43" s="366" t="str">
        <f>IF(ISBLANK(EMISSIONS_5!D43), " ", EMISSIONS_5!D43)</f>
        <v xml:space="preserve"> </v>
      </c>
      <c r="E43" s="366" t="str">
        <f>IF(ISBLANK(EMISSIONS_5!E43), " ", EMISSIONS_5!E43)</f>
        <v xml:space="preserve"> </v>
      </c>
      <c r="F43" s="366" t="str">
        <f>IF(ISBLANK(EMISSIONS_5!F43), " ", EMISSIONS_5!F43)</f>
        <v xml:space="preserve"> </v>
      </c>
      <c r="G43" s="367"/>
      <c r="H43" s="368"/>
      <c r="I43" s="33" t="s">
        <v>299</v>
      </c>
      <c r="J43" s="367"/>
      <c r="K43" s="33">
        <f t="shared" si="35"/>
        <v>1</v>
      </c>
      <c r="L43" s="33">
        <f t="shared" si="23"/>
        <v>0</v>
      </c>
      <c r="M43" s="367">
        <v>0</v>
      </c>
      <c r="N43" s="373">
        <v>0</v>
      </c>
      <c r="O43" s="303"/>
      <c r="P43" s="301"/>
      <c r="Q43" s="73" t="str">
        <f t="shared" si="36"/>
        <v>Enter vessel info</v>
      </c>
      <c r="R43" s="79" t="str">
        <f t="shared" si="37"/>
        <v>Enter vessel info</v>
      </c>
      <c r="S43" s="79" t="str">
        <f t="shared" si="38"/>
        <v>Enter vessel info</v>
      </c>
      <c r="T43" s="79" t="str">
        <f t="shared" si="39"/>
        <v>Enter vessel info</v>
      </c>
      <c r="U43" s="79" t="str">
        <f t="shared" si="40"/>
        <v>Enter vessel info</v>
      </c>
      <c r="V43" s="79" t="str">
        <f t="shared" si="41"/>
        <v>Enter vessel info</v>
      </c>
      <c r="W43" s="79" t="str">
        <f t="shared" si="42"/>
        <v>Enter vessel info</v>
      </c>
      <c r="X43" s="79" t="str">
        <f t="shared" si="43"/>
        <v>Enter vessel info</v>
      </c>
      <c r="Y43" s="78" t="s">
        <v>115</v>
      </c>
      <c r="Z43" s="79" t="s">
        <v>115</v>
      </c>
      <c r="AA43" s="82" t="s">
        <v>115</v>
      </c>
      <c r="AB43" s="76" t="str">
        <f>IF(OR($D43=" ",$E43=" ",$F43=" "),"Enter vessel info",IF(T($H43)&lt;&gt;"","Enter Activity",IF(OR($M43=0,$N43=0),"Enter Run Time",IF((VLOOKUP($F43,'VESSEL FACTORS'!$A$3:$O$5,AB$5,FALSE))="N/A","--",IF($G43=" ",IF(ISERROR(SEARCH("Aux",$E43,1)),($H43*VLOOKUP($F43,'VESSEL FACTORS'!$A$2:$O$5,AB$5,FALSE)*0.0000011023*$M43*$N43*0.82),($H43*VLOOKUP($F43,'VESSEL FACTORS'!$A$2:$O$5,AB$5,FALSE)*0.0000011023*$M43*$N43*1)),IF($G43&lt;21,($H43*VLOOKUP($F43,'VESSEL FACTORS'!$A$2:$O$5,AB$5,FALSE)*0.0000011023*$M43*$N43*VLOOKUP($G43,'VESSEL FACTORS'!$A$16:$L$36,AB$5,FALSE)),($H43*VLOOKUP($F43,'VESSEL FACTORS'!$A$3:$O$5,AB$5,FALSE)*0.0000011023*$M43*$N43*($G43/100))))))))</f>
        <v>Enter vessel info</v>
      </c>
      <c r="AC43" s="76" t="str">
        <f>IF(OR($D43=" ",$E43=" ",$F43=" "),"Enter vessel info",IF(T($H43)&lt;&gt;"","Enter Activity",IF(OR($M43=0,$N43=0),"Enter Run Time",IF((VLOOKUP($F43,'VESSEL FACTORS'!$A$3:$O$5,AC$5,FALSE))="N/A","--",IF($G43=" ",IF(ISERROR(SEARCH("Aux",$E43,1)),($H43*VLOOKUP($F43,'VESSEL FACTORS'!$A$2:$O$5,AC$5,FALSE)*0.0000011023*$M43*$N43*0.82),($H43*VLOOKUP($F43,'VESSEL FACTORS'!$A$2:$O$5,AC$5,FALSE)*0.0000011023*$M43*$N43*1)),IF($G43&lt;21,($H43*VLOOKUP($F43,'VESSEL FACTORS'!$A$2:$O$5,AC$5,FALSE)*0.0000011023*$M43*$N43*VLOOKUP($G43,'VESSEL FACTORS'!$A$16:$L$36,AC$5,FALSE)),($H43*VLOOKUP($F43,'VESSEL FACTORS'!$A$3:$O$5,AC$5,FALSE)*0.0000011023*$M43*$N43*($G43/100))))))))</f>
        <v>Enter vessel info</v>
      </c>
      <c r="AD43" s="76" t="str">
        <f>IF(OR($D43=" ",$E43=" ",$F43=" "),"Enter vessel info",IF(T($H43)&lt;&gt;"","Enter Activity",IF(OR($M43=0,$N43=0),"Enter Run Time",IF((VLOOKUP($F43,'VESSEL FACTORS'!$A$3:$O$5,AD$5,FALSE))="N/A","--",IF($G43=" ",IF(ISERROR(SEARCH("Aux",$E43,1)),($H43*VLOOKUP($F43,'VESSEL FACTORS'!$A$2:$O$5,AD$5,FALSE)*0.0000011023*$M43*$N43*0.82),($H43*VLOOKUP($F43,'VESSEL FACTORS'!$A$2:$O$5,AD$5,FALSE)*0.0000011023*$M43*$N43*1)),IF($G43&lt;21,($H43*VLOOKUP($F43,'VESSEL FACTORS'!$A$2:$O$5,AD$5,FALSE)*0.0000011023*$M43*$N43*VLOOKUP($G43,'VESSEL FACTORS'!$A$16:$L$36,AD$5,FALSE)),($H43*VLOOKUP($F43,'VESSEL FACTORS'!$A$3:$O$5,AD$5,FALSE)*0.0000011023*$M43*$N43*($G43/100))))))))</f>
        <v>Enter vessel info</v>
      </c>
      <c r="AE43" s="76" t="str">
        <f>IF(OR($D43=" ",$E43=" ",$F43=" "),"Enter vessel info",IF(T($H43)&lt;&gt;"","Enter Activity",IF(OR($M43=0,$N43=0),"Enter Run Time",IF((VLOOKUP($F43,'VESSEL FACTORS'!$A$3:$O$5,AE$5,FALSE))="N/A","--",IF($G43=" ",IF(ISERROR(SEARCH("Aux",$E43,1)),($H43*VLOOKUP($F43,'VESSEL FACTORS'!$A$2:$O$5,AE$5,FALSE)*0.0000011023*$M43*$N43*0.82),($H43*VLOOKUP($F43,'VESSEL FACTORS'!$A$2:$O$5,AE$5,FALSE)*0.0000011023*$M43*$N43*1)),IF($G43&lt;21,($H43*VLOOKUP($F43,'VESSEL FACTORS'!$A$2:$O$5,AE$5,FALSE)*0.0000011023*$M43*$N43*VLOOKUP($G43,'VESSEL FACTORS'!$A$16:$L$36,AE$5,FALSE)),($H43*VLOOKUP($F43,'VESSEL FACTORS'!$A$3:$O$5,AE$5,FALSE)*0.0000011023*$M43*$N43*($G43/100))))))))</f>
        <v>Enter vessel info</v>
      </c>
      <c r="AF43" s="76" t="str">
        <f>IF(OR($D43=" ",$E43=" ",$F43=" "),"Enter vessel info",IF(T($H43)&lt;&gt;"","Enter Activity",IF(OR($M43=0,$N43=0),"Enter Run Time",IF((VLOOKUP($F43,'VESSEL FACTORS'!$A$3:$O$5,AF$5,FALSE))="N/A","--",IF($G43=" ",IF(ISERROR(SEARCH("Aux",$E43,1)),($H43*VLOOKUP($F43,'VESSEL FACTORS'!$A$2:$O$5,AF$5,FALSE)*0.0000011023*$M43*$N43*0.82),($H43*VLOOKUP($F43,'VESSEL FACTORS'!$A$2:$O$5,AF$5,FALSE)*0.0000011023*$M43*$N43*1)),IF($G43&lt;21,($H43*VLOOKUP($F43,'VESSEL FACTORS'!$A$2:$O$5,AF$5,FALSE)*0.0000011023*$M43*$N43*VLOOKUP($G43,'VESSEL FACTORS'!$A$16:$L$36,AF$5,FALSE)),($H43*VLOOKUP($F43,'VESSEL FACTORS'!$A$3:$O$5,AF$5,FALSE)*0.0000011023*$M43*$N43*($G43/100))))))))</f>
        <v>Enter vessel info</v>
      </c>
      <c r="AG43" s="76" t="str">
        <f>IF(OR($D43=" ",$E43=" ",$F43=" "),"Enter vessel info",IF(T($H43)&lt;&gt;"","Enter Activity",IF(OR($M43=0,$N43=0),"Enter Run Time",IF((VLOOKUP($F43,'VESSEL FACTORS'!$A$3:$O$5,AG$5,FALSE))="N/A","--",IF($G43=" ",IF(ISERROR(SEARCH("Aux",$E43,1)),($H43*VLOOKUP($F43,'VESSEL FACTORS'!$A$2:$O$5,AG$5,FALSE)*0.0000011023*$M43*$N43*0.82),($H43*VLOOKUP($F43,'VESSEL FACTORS'!$A$2:$O$5,AG$5,FALSE)*0.0000011023*$M43*$N43*1)),IF($G43&lt;21,($H43*VLOOKUP($F43,'VESSEL FACTORS'!$A$2:$O$5,AG$5,FALSE)*0.0000011023*$M43*$N43*VLOOKUP($G43,'VESSEL FACTORS'!$A$16:$L$36,AG$5,FALSE)),($H43*VLOOKUP($F43,'VESSEL FACTORS'!$A$3:$O$5,AG$5,FALSE)*0.0000011023*$M43*$N43*($G43/100))))))))</f>
        <v>Enter vessel info</v>
      </c>
      <c r="AH43" s="76" t="str">
        <f>IF(OR($D43=" ",$E43=" ",$F43=" "),"Enter vessel info",IF(T($H43)&lt;&gt;"","Enter Activity",IF(OR($M43=0,$N43=0),"Enter Run Time",IF((VLOOKUP($F43,'VESSEL FACTORS'!$A$3:$O$5,AH$5,FALSE))="N/A","--",IF($G43=" ",IF(ISERROR(SEARCH("Aux",$E43,1)),($H43*VLOOKUP($F43,'VESSEL FACTORS'!$A$2:$O$5,AH$5,FALSE)*0.0000011023*$M43*$N43*0.82),($H43*VLOOKUP($F43,'VESSEL FACTORS'!$A$2:$O$5,AH$5,FALSE)*0.0000011023*$M43*$N43*1)),IF($G43&lt;21,($H43*VLOOKUP($F43,'VESSEL FACTORS'!$A$2:$O$5,AH$5,FALSE)*0.0000011023*$M43*$N43*VLOOKUP($G43,'VESSEL FACTORS'!$A$16:$L$36,AH$5,FALSE)),($H43*VLOOKUP($F43,'VESSEL FACTORS'!$A$3:$O$5,AH$5,FALSE)*0.0000011023*$M43*$N43*($G43/100))))))))</f>
        <v>Enter vessel info</v>
      </c>
      <c r="AI43" s="76" t="str">
        <f>IF(OR($D43=" ",$E43=" ",$F43=" "),"Enter vessel info",IF(T($H43)&lt;&gt;"","Enter Activity",IF(OR($M43=0,$N43=0),"Enter Run Time",IF((VLOOKUP($F43,'VESSEL FACTORS'!$A$3:$O$5,AI$5,FALSE))="N/A","--",IF($G43=" ",IF(ISERROR(SEARCH("Aux",$E43,1)),($H43*VLOOKUP($F43,'VESSEL FACTORS'!$A$2:$O$5,AI$5,FALSE)*0.0000011023*$M43*$N43*0.82),($H43*VLOOKUP($F43,'VESSEL FACTORS'!$A$2:$O$5,AI$5,FALSE)*0.0000011023*$M43*$N43*1)),IF($G43&lt;21,($H43*VLOOKUP($F43,'VESSEL FACTORS'!$A$2:$O$5,AI$5,FALSE)*0.0000011023*$M43*$N43*VLOOKUP($G43,'VESSEL FACTORS'!$A$16:$L$36,AI$5,FALSE)),($H43*VLOOKUP($F43,'VESSEL FACTORS'!$A$3:$O$5,AI$5,FALSE)*0.0000011023*$M43*$N43*($G43/100))))))))</f>
        <v>Enter vessel info</v>
      </c>
      <c r="AJ43" s="76" t="str">
        <f>IF(OR($D43=" ",$E43=" ",$F43=" "),"Enter vessel info",IF(T($H43)&lt;&gt;"","Enter Activity",IF(OR($M43=0,$N43=0),"Enter Run Time",IF((VLOOKUP($F43,'VESSEL FACTORS'!$A$3:$O$5,AJ$5,FALSE))="N/A","--",IF($G43=" ",IF(ISERROR(SEARCH("Aux",$E43,1)),($H43*VLOOKUP($F43,'VESSEL FACTORS'!$A$2:$O$5,AJ$5,FALSE)*0.0000011023*$M43*$N43*0.82),($H43*VLOOKUP($F43,'VESSEL FACTORS'!$A$2:$O$5,AJ$5,FALSE)*0.0000011023*$M43*$N43*1)),IF($G43&lt;21,($H43*VLOOKUP($F43,'VESSEL FACTORS'!$A$2:$O$5,AJ$5,FALSE)*0.0000011023*$M43*$N43*VLOOKUP($G43,'VESSEL FACTORS'!$A$16:$L$36,AJ$5,FALSE)),($H43*VLOOKUP($F43,'VESSEL FACTORS'!$A$3:$O$5,AJ$5,FALSE)*0.0000011023*$M43*$N43*($G43/100))))))))</f>
        <v>Enter vessel info</v>
      </c>
      <c r="AK43" s="76" t="str">
        <f>IF(OR($D43=" ",$E43=" ",$F43=" "),"Enter vessel info",IF(T($H43)&lt;&gt;"","Enter Activity",IF(OR($M43=0,$N43=0),"Enter Run Time",IF((VLOOKUP($F43,'VESSEL FACTORS'!$A$3:$O$5,AK$5,FALSE))="N/A","--",IF($G43=" ",IF(ISERROR(SEARCH("Aux",$E43,1)),($H43*VLOOKUP($F43,'VESSEL FACTORS'!$A$2:$O$5,AK$5,FALSE)*0.0000011023*$M43*$N43*0.82),($H43*VLOOKUP($F43,'VESSEL FACTORS'!$A$2:$O$5,AK$5,FALSE)*0.0000011023*$M43*$N43*1)),IF($G43&lt;21,($H43*VLOOKUP($F43,'VESSEL FACTORS'!$A$2:$O$5,AK$5,FALSE)*0.0000011023*$M43*$N43*VLOOKUP($G43,'VESSEL FACTORS'!$A$16:$L$36,AK$5,FALSE)),($H43*VLOOKUP($F43,'VESSEL FACTORS'!$A$3:$O$5,AK$5,FALSE)*0.0000011023*$M43*$N43*($G43/100))))))))</f>
        <v>Enter vessel info</v>
      </c>
      <c r="AL43" s="67" t="str">
        <f>IF(OR($D43=" ",$E43=" ",$F43=" "),"Enter vessel info",IF(T($H43)&lt;&gt;"","Enter Activity",IF(OR($M43=0,$N43=0),"Enter Run Time",IF((VLOOKUP($F43,'VESSEL FACTORS'!$A$3:$O$5,AL$5,FALSE))="N/A","--",IF($G43=" ",IF(ISERROR(SEARCH("Aux",$E43,1)),($H43*VLOOKUP($F43,'VESSEL FACTORS'!$A$2:$O$5,AL$5,FALSE)*0.0000011023*$M43*$N43*0.82),($H43*VLOOKUP($F43,'VESSEL FACTORS'!$A$2:$O$5,AL$5,FALSE)*0.0000011023*$M43*$N43*1)),IF($G43&lt;21,($H43*VLOOKUP($F43,'VESSEL FACTORS'!$A$2:$O$5,AL$5,FALSE)*0.0000011023*$M43*$N43*VLOOKUP($G43,'VESSEL FACTORS'!$A$16:$L$36,AL$5,FALSE)),($H43*VLOOKUP($F43,'VESSEL FACTORS'!$A$3:$O$5,AL$5,FALSE)*0.0000011023*$M43*$N43*($G43/100))))))))</f>
        <v>Enter vessel info</v>
      </c>
      <c r="AM43" s="73"/>
      <c r="AO43" s="74">
        <f>MONTH(EMISSIONS_1!P43)-MONTH(EMISSIONS_1!O43)+1</f>
        <v>1</v>
      </c>
      <c r="AP43" s="335">
        <f t="shared" si="55"/>
        <v>0</v>
      </c>
      <c r="AQ43" s="336">
        <f t="shared" si="55"/>
        <v>0</v>
      </c>
      <c r="AR43" s="336">
        <f t="shared" si="55"/>
        <v>0</v>
      </c>
      <c r="AS43" s="336">
        <f t="shared" si="55"/>
        <v>0</v>
      </c>
      <c r="AT43" s="336">
        <f t="shared" si="55"/>
        <v>0</v>
      </c>
      <c r="AU43" s="336">
        <f t="shared" si="55"/>
        <v>0</v>
      </c>
      <c r="AV43" s="336">
        <f t="shared" si="55"/>
        <v>0</v>
      </c>
      <c r="AW43" s="336">
        <f t="shared" si="55"/>
        <v>0</v>
      </c>
      <c r="AX43" s="336">
        <f t="shared" si="55"/>
        <v>0</v>
      </c>
      <c r="AY43" s="336">
        <f t="shared" si="55"/>
        <v>0</v>
      </c>
      <c r="AZ43" s="336">
        <f t="shared" si="55"/>
        <v>0</v>
      </c>
      <c r="BA43" s="337">
        <f t="shared" si="55"/>
        <v>0</v>
      </c>
      <c r="BB43" s="335">
        <f t="shared" si="45"/>
        <v>0</v>
      </c>
      <c r="BC43" s="336">
        <f t="shared" si="45"/>
        <v>0</v>
      </c>
      <c r="BD43" s="336">
        <f t="shared" si="45"/>
        <v>0</v>
      </c>
      <c r="BE43" s="336">
        <f t="shared" si="45"/>
        <v>0</v>
      </c>
      <c r="BF43" s="336">
        <f t="shared" si="45"/>
        <v>0</v>
      </c>
      <c r="BG43" s="336">
        <f t="shared" si="45"/>
        <v>0</v>
      </c>
      <c r="BH43" s="336">
        <f t="shared" si="45"/>
        <v>0</v>
      </c>
      <c r="BI43" s="336">
        <f t="shared" si="45"/>
        <v>0</v>
      </c>
      <c r="BJ43" s="336">
        <f t="shared" si="45"/>
        <v>0</v>
      </c>
      <c r="BK43" s="336">
        <f t="shared" si="45"/>
        <v>0</v>
      </c>
      <c r="BL43" s="336">
        <f t="shared" si="45"/>
        <v>0</v>
      </c>
      <c r="BM43" s="337">
        <f t="shared" si="45"/>
        <v>0</v>
      </c>
      <c r="BN43" s="335">
        <f t="shared" si="46"/>
        <v>0</v>
      </c>
      <c r="BO43" s="336">
        <f t="shared" si="46"/>
        <v>0</v>
      </c>
      <c r="BP43" s="336">
        <f t="shared" si="46"/>
        <v>0</v>
      </c>
      <c r="BQ43" s="336">
        <f t="shared" si="46"/>
        <v>0</v>
      </c>
      <c r="BR43" s="336">
        <f t="shared" si="46"/>
        <v>0</v>
      </c>
      <c r="BS43" s="336">
        <f t="shared" si="46"/>
        <v>0</v>
      </c>
      <c r="BT43" s="336">
        <f t="shared" si="46"/>
        <v>0</v>
      </c>
      <c r="BU43" s="336">
        <f t="shared" si="46"/>
        <v>0</v>
      </c>
      <c r="BV43" s="336">
        <f t="shared" si="46"/>
        <v>0</v>
      </c>
      <c r="BW43" s="336">
        <f t="shared" si="46"/>
        <v>0</v>
      </c>
      <c r="BX43" s="336">
        <f t="shared" si="46"/>
        <v>0</v>
      </c>
      <c r="BY43" s="337">
        <f t="shared" si="46"/>
        <v>0</v>
      </c>
      <c r="BZ43" s="335">
        <f t="shared" si="47"/>
        <v>0</v>
      </c>
      <c r="CA43" s="336">
        <f t="shared" si="47"/>
        <v>0</v>
      </c>
      <c r="CB43" s="336">
        <f t="shared" si="47"/>
        <v>0</v>
      </c>
      <c r="CC43" s="336">
        <f t="shared" si="47"/>
        <v>0</v>
      </c>
      <c r="CD43" s="336">
        <f t="shared" si="47"/>
        <v>0</v>
      </c>
      <c r="CE43" s="336">
        <f t="shared" si="47"/>
        <v>0</v>
      </c>
      <c r="CF43" s="336">
        <f t="shared" si="47"/>
        <v>0</v>
      </c>
      <c r="CG43" s="336">
        <f t="shared" si="47"/>
        <v>0</v>
      </c>
      <c r="CH43" s="336">
        <f t="shared" si="47"/>
        <v>0</v>
      </c>
      <c r="CI43" s="336">
        <f t="shared" si="47"/>
        <v>0</v>
      </c>
      <c r="CJ43" s="336">
        <f t="shared" si="47"/>
        <v>0</v>
      </c>
      <c r="CK43" s="337">
        <f t="shared" si="47"/>
        <v>0</v>
      </c>
      <c r="CL43" s="335">
        <f t="shared" si="48"/>
        <v>0</v>
      </c>
      <c r="CM43" s="336">
        <f t="shared" si="48"/>
        <v>0</v>
      </c>
      <c r="CN43" s="336">
        <f t="shared" si="48"/>
        <v>0</v>
      </c>
      <c r="CO43" s="336">
        <f t="shared" si="48"/>
        <v>0</v>
      </c>
      <c r="CP43" s="336">
        <f t="shared" si="48"/>
        <v>0</v>
      </c>
      <c r="CQ43" s="336">
        <f t="shared" si="48"/>
        <v>0</v>
      </c>
      <c r="CR43" s="336">
        <f t="shared" si="48"/>
        <v>0</v>
      </c>
      <c r="CS43" s="336">
        <f t="shared" si="48"/>
        <v>0</v>
      </c>
      <c r="CT43" s="336">
        <f t="shared" si="48"/>
        <v>0</v>
      </c>
      <c r="CU43" s="336">
        <f t="shared" si="48"/>
        <v>0</v>
      </c>
      <c r="CV43" s="336">
        <f t="shared" si="48"/>
        <v>0</v>
      </c>
      <c r="CW43" s="337">
        <f t="shared" si="48"/>
        <v>0</v>
      </c>
      <c r="CX43" s="335">
        <f t="shared" si="49"/>
        <v>0</v>
      </c>
      <c r="CY43" s="336">
        <f t="shared" si="49"/>
        <v>0</v>
      </c>
      <c r="CZ43" s="336">
        <f t="shared" si="49"/>
        <v>0</v>
      </c>
      <c r="DA43" s="336">
        <f t="shared" si="49"/>
        <v>0</v>
      </c>
      <c r="DB43" s="336">
        <f t="shared" si="49"/>
        <v>0</v>
      </c>
      <c r="DC43" s="336">
        <f t="shared" si="49"/>
        <v>0</v>
      </c>
      <c r="DD43" s="336">
        <f t="shared" si="49"/>
        <v>0</v>
      </c>
      <c r="DE43" s="336">
        <f t="shared" si="49"/>
        <v>0</v>
      </c>
      <c r="DF43" s="336">
        <f t="shared" si="49"/>
        <v>0</v>
      </c>
      <c r="DG43" s="336">
        <f t="shared" si="49"/>
        <v>0</v>
      </c>
      <c r="DH43" s="336">
        <f t="shared" si="49"/>
        <v>0</v>
      </c>
      <c r="DI43" s="337">
        <f t="shared" si="49"/>
        <v>0</v>
      </c>
      <c r="DJ43" s="335">
        <f t="shared" si="50"/>
        <v>0</v>
      </c>
      <c r="DK43" s="336">
        <f t="shared" si="50"/>
        <v>0</v>
      </c>
      <c r="DL43" s="336">
        <f t="shared" si="50"/>
        <v>0</v>
      </c>
      <c r="DM43" s="336">
        <f t="shared" si="50"/>
        <v>0</v>
      </c>
      <c r="DN43" s="336">
        <f t="shared" si="50"/>
        <v>0</v>
      </c>
      <c r="DO43" s="336">
        <f t="shared" si="50"/>
        <v>0</v>
      </c>
      <c r="DP43" s="336">
        <f t="shared" si="50"/>
        <v>0</v>
      </c>
      <c r="DQ43" s="336">
        <f t="shared" si="50"/>
        <v>0</v>
      </c>
      <c r="DR43" s="336">
        <f t="shared" si="50"/>
        <v>0</v>
      </c>
      <c r="DS43" s="336">
        <f t="shared" si="50"/>
        <v>0</v>
      </c>
      <c r="DT43" s="336">
        <f t="shared" si="50"/>
        <v>0</v>
      </c>
      <c r="DU43" s="337">
        <f t="shared" si="50"/>
        <v>0</v>
      </c>
      <c r="DV43" s="335">
        <f t="shared" si="51"/>
        <v>0</v>
      </c>
      <c r="DW43" s="336">
        <f t="shared" si="51"/>
        <v>0</v>
      </c>
      <c r="DX43" s="336">
        <f t="shared" si="51"/>
        <v>0</v>
      </c>
      <c r="DY43" s="336">
        <f t="shared" si="51"/>
        <v>0</v>
      </c>
      <c r="DZ43" s="336">
        <f t="shared" si="51"/>
        <v>0</v>
      </c>
      <c r="EA43" s="336">
        <f t="shared" si="51"/>
        <v>0</v>
      </c>
      <c r="EB43" s="336">
        <f t="shared" si="51"/>
        <v>0</v>
      </c>
      <c r="EC43" s="336">
        <f t="shared" si="51"/>
        <v>0</v>
      </c>
      <c r="ED43" s="336">
        <f t="shared" si="51"/>
        <v>0</v>
      </c>
      <c r="EE43" s="336">
        <f t="shared" si="51"/>
        <v>0</v>
      </c>
      <c r="EF43" s="336">
        <f t="shared" si="51"/>
        <v>0</v>
      </c>
      <c r="EG43" s="337">
        <f t="shared" si="51"/>
        <v>0</v>
      </c>
      <c r="EH43" s="335">
        <f t="shared" si="52"/>
        <v>0</v>
      </c>
      <c r="EI43" s="336">
        <f t="shared" si="52"/>
        <v>0</v>
      </c>
      <c r="EJ43" s="336">
        <f t="shared" si="52"/>
        <v>0</v>
      </c>
      <c r="EK43" s="336">
        <f t="shared" si="52"/>
        <v>0</v>
      </c>
      <c r="EL43" s="336">
        <f t="shared" si="52"/>
        <v>0</v>
      </c>
      <c r="EM43" s="336">
        <f t="shared" si="52"/>
        <v>0</v>
      </c>
      <c r="EN43" s="336">
        <f t="shared" si="52"/>
        <v>0</v>
      </c>
      <c r="EO43" s="336">
        <f t="shared" si="52"/>
        <v>0</v>
      </c>
      <c r="EP43" s="336">
        <f t="shared" si="52"/>
        <v>0</v>
      </c>
      <c r="EQ43" s="336">
        <f t="shared" si="52"/>
        <v>0</v>
      </c>
      <c r="ER43" s="336">
        <f t="shared" si="52"/>
        <v>0</v>
      </c>
      <c r="ES43" s="337">
        <f t="shared" si="52"/>
        <v>0</v>
      </c>
      <c r="ET43" s="335">
        <f t="shared" si="53"/>
        <v>0</v>
      </c>
      <c r="EU43" s="336">
        <f t="shared" si="53"/>
        <v>0</v>
      </c>
      <c r="EV43" s="336">
        <f t="shared" si="53"/>
        <v>0</v>
      </c>
      <c r="EW43" s="336">
        <f t="shared" si="53"/>
        <v>0</v>
      </c>
      <c r="EX43" s="336">
        <f t="shared" si="53"/>
        <v>0</v>
      </c>
      <c r="EY43" s="336">
        <f t="shared" si="53"/>
        <v>0</v>
      </c>
      <c r="EZ43" s="336">
        <f t="shared" si="53"/>
        <v>0</v>
      </c>
      <c r="FA43" s="336">
        <f t="shared" si="53"/>
        <v>0</v>
      </c>
      <c r="FB43" s="336">
        <f t="shared" si="53"/>
        <v>0</v>
      </c>
      <c r="FC43" s="336">
        <f t="shared" si="53"/>
        <v>0</v>
      </c>
      <c r="FD43" s="336">
        <f t="shared" si="53"/>
        <v>0</v>
      </c>
      <c r="FE43" s="337">
        <f t="shared" si="53"/>
        <v>0</v>
      </c>
      <c r="FF43" s="335">
        <f t="shared" si="54"/>
        <v>0</v>
      </c>
      <c r="FG43" s="336">
        <f t="shared" si="54"/>
        <v>0</v>
      </c>
      <c r="FH43" s="336">
        <f t="shared" si="54"/>
        <v>0</v>
      </c>
      <c r="FI43" s="336">
        <f t="shared" si="54"/>
        <v>0</v>
      </c>
      <c r="FJ43" s="336">
        <f t="shared" si="54"/>
        <v>0</v>
      </c>
      <c r="FK43" s="336">
        <f t="shared" si="54"/>
        <v>0</v>
      </c>
      <c r="FL43" s="336">
        <f t="shared" si="54"/>
        <v>0</v>
      </c>
      <c r="FM43" s="336">
        <f t="shared" si="54"/>
        <v>0</v>
      </c>
      <c r="FN43" s="336">
        <f t="shared" si="54"/>
        <v>0</v>
      </c>
      <c r="FO43" s="336">
        <f t="shared" si="54"/>
        <v>0</v>
      </c>
      <c r="FP43" s="336">
        <f t="shared" si="54"/>
        <v>0</v>
      </c>
      <c r="FQ43" s="337">
        <f t="shared" si="54"/>
        <v>0</v>
      </c>
    </row>
    <row r="44" spans="1:173" ht="12.75" customHeight="1" x14ac:dyDescent="0.2">
      <c r="A44" s="251"/>
      <c r="B44" s="252"/>
      <c r="C44" s="253"/>
      <c r="D44" s="254"/>
      <c r="E44" s="254"/>
      <c r="F44" s="254"/>
      <c r="G44" s="255"/>
      <c r="H44" s="255"/>
      <c r="I44" s="255"/>
      <c r="J44" s="255"/>
      <c r="K44" s="255"/>
      <c r="L44" s="255"/>
      <c r="M44" s="256"/>
      <c r="N44" s="257"/>
      <c r="O44" s="305"/>
      <c r="P44" s="304"/>
      <c r="Q44" s="266" t="s">
        <v>2</v>
      </c>
      <c r="R44" s="261"/>
      <c r="S44" s="261" t="s">
        <v>2</v>
      </c>
      <c r="T44" s="261"/>
      <c r="U44" s="261"/>
      <c r="V44" s="261"/>
      <c r="W44" s="261"/>
      <c r="X44" s="261"/>
      <c r="Y44" s="260"/>
      <c r="Z44" s="261"/>
      <c r="AA44" s="416"/>
      <c r="AB44" s="260"/>
      <c r="AC44" s="260"/>
      <c r="AD44" s="260"/>
      <c r="AE44" s="261"/>
      <c r="AF44" s="261"/>
      <c r="AG44" s="266"/>
      <c r="AH44" s="261"/>
      <c r="AI44" s="263"/>
      <c r="AJ44" s="263"/>
      <c r="AK44" s="263"/>
      <c r="AL44" s="264"/>
      <c r="AM44" s="73"/>
      <c r="AP44" s="338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40"/>
      <c r="BB44" s="338"/>
      <c r="BC44" s="339"/>
      <c r="BD44" s="339"/>
      <c r="BE44" s="339"/>
      <c r="BF44" s="339"/>
      <c r="BG44" s="339"/>
      <c r="BH44" s="339"/>
      <c r="BI44" s="339"/>
      <c r="BJ44" s="339"/>
      <c r="BK44" s="339"/>
      <c r="BL44" s="339"/>
      <c r="BM44" s="340"/>
      <c r="BN44" s="338"/>
      <c r="BO44" s="339"/>
      <c r="BP44" s="339"/>
      <c r="BQ44" s="339"/>
      <c r="BR44" s="339"/>
      <c r="BS44" s="339"/>
      <c r="BT44" s="339"/>
      <c r="BU44" s="339"/>
      <c r="BV44" s="339"/>
      <c r="BW44" s="339"/>
      <c r="BX44" s="339"/>
      <c r="BY44" s="340"/>
      <c r="BZ44" s="338"/>
      <c r="CA44" s="339"/>
      <c r="CB44" s="339"/>
      <c r="CC44" s="339"/>
      <c r="CD44" s="339"/>
      <c r="CE44" s="339"/>
      <c r="CF44" s="339"/>
      <c r="CG44" s="339"/>
      <c r="CH44" s="339"/>
      <c r="CI44" s="339"/>
      <c r="CJ44" s="339"/>
      <c r="CK44" s="340"/>
      <c r="CL44" s="338"/>
      <c r="CM44" s="339"/>
      <c r="CN44" s="339"/>
      <c r="CO44" s="339"/>
      <c r="CP44" s="339"/>
      <c r="CQ44" s="339"/>
      <c r="CR44" s="339"/>
      <c r="CS44" s="339"/>
      <c r="CT44" s="339"/>
      <c r="CU44" s="339"/>
      <c r="CV44" s="339"/>
      <c r="CW44" s="340"/>
      <c r="CX44" s="338"/>
      <c r="CY44" s="339"/>
      <c r="CZ44" s="339"/>
      <c r="DA44" s="339"/>
      <c r="DB44" s="339"/>
      <c r="DC44" s="339"/>
      <c r="DD44" s="339"/>
      <c r="DE44" s="339"/>
      <c r="DF44" s="339"/>
      <c r="DG44" s="339"/>
      <c r="DH44" s="339"/>
      <c r="DI44" s="340"/>
      <c r="DJ44" s="338"/>
      <c r="DK44" s="339"/>
      <c r="DL44" s="339"/>
      <c r="DM44" s="339"/>
      <c r="DN44" s="339"/>
      <c r="DO44" s="339"/>
      <c r="DP44" s="339"/>
      <c r="DQ44" s="339"/>
      <c r="DR44" s="339"/>
      <c r="DS44" s="339"/>
      <c r="DT44" s="339"/>
      <c r="DU44" s="340"/>
      <c r="DV44" s="338"/>
      <c r="DW44" s="339"/>
      <c r="DX44" s="339"/>
      <c r="DY44" s="339"/>
      <c r="DZ44" s="339"/>
      <c r="EA44" s="339"/>
      <c r="EB44" s="339"/>
      <c r="EC44" s="339"/>
      <c r="ED44" s="339"/>
      <c r="EE44" s="339"/>
      <c r="EF44" s="339"/>
      <c r="EG44" s="340"/>
      <c r="EH44" s="338"/>
      <c r="EI44" s="339"/>
      <c r="EJ44" s="339"/>
      <c r="EK44" s="339"/>
      <c r="EL44" s="339"/>
      <c r="EM44" s="339"/>
      <c r="EN44" s="339"/>
      <c r="EO44" s="339"/>
      <c r="EP44" s="339"/>
      <c r="EQ44" s="339"/>
      <c r="ER44" s="339"/>
      <c r="ES44" s="340"/>
      <c r="ET44" s="338"/>
      <c r="EU44" s="339"/>
      <c r="EV44" s="339"/>
      <c r="EW44" s="339"/>
      <c r="EX44" s="339"/>
      <c r="EY44" s="339"/>
      <c r="EZ44" s="339"/>
      <c r="FA44" s="339"/>
      <c r="FB44" s="339"/>
      <c r="FC44" s="339"/>
      <c r="FD44" s="339"/>
      <c r="FE44" s="340"/>
      <c r="FF44" s="338"/>
      <c r="FG44" s="339"/>
      <c r="FH44" s="339"/>
      <c r="FI44" s="339"/>
      <c r="FJ44" s="339"/>
      <c r="FK44" s="339"/>
      <c r="FL44" s="339"/>
      <c r="FM44" s="339"/>
      <c r="FN44" s="339"/>
      <c r="FO44" s="339"/>
      <c r="FP44" s="339"/>
      <c r="FQ44" s="340"/>
    </row>
    <row r="45" spans="1:173" ht="12.75" customHeight="1" x14ac:dyDescent="0.2">
      <c r="A45" s="1" t="str">
        <f>C45</f>
        <v>LIQUID FLARING</v>
      </c>
      <c r="B45" s="245" t="s">
        <v>37</v>
      </c>
      <c r="C45" s="29" t="s">
        <v>216</v>
      </c>
      <c r="D45" s="325" t="s">
        <v>115</v>
      </c>
      <c r="E45" s="325" t="s">
        <v>115</v>
      </c>
      <c r="F45" s="325" t="s">
        <v>115</v>
      </c>
      <c r="G45" s="64" t="s">
        <v>115</v>
      </c>
      <c r="H45" s="367"/>
      <c r="I45" s="33" t="s">
        <v>149</v>
      </c>
      <c r="J45" s="33" t="s">
        <v>115</v>
      </c>
      <c r="K45" s="33"/>
      <c r="L45" s="33"/>
      <c r="M45" s="367">
        <v>0</v>
      </c>
      <c r="N45" s="373">
        <v>0</v>
      </c>
      <c r="O45" s="299"/>
      <c r="P45" s="300"/>
      <c r="Q45" s="73" t="str">
        <f>IF(VLOOKUP($A45,'STATIONARY FACTORS'!$A$4:$O$22,Q$5,FALSE)="N/A","--",IF($H45=0,"Enter Activity",IF($M45=0,"Enter Run Time",IF($N45=0,"Enter Run Time",$H45/$M45*42/1000*(VLOOKUP($A45,'STATIONARY FACTORS'!$A$4:$O$22,Q$5,FALSE))))))</f>
        <v>Enter Activity</v>
      </c>
      <c r="R45" s="79" t="str">
        <f>IF(VLOOKUP($A45,'STATIONARY FACTORS'!$A$4:$O$22,R$5,FALSE)="N/A","--",IF($H45=0,"Enter Activity",IF($M45=0,"Enter Run Time",IF($N45=0,"Enter Run Time",$H45/$M45*42/1000*(VLOOKUP($A45,'STATIONARY FACTORS'!$A$4:$O$22,R$5,FALSE))))))</f>
        <v>Enter Activity</v>
      </c>
      <c r="S45" s="79" t="str">
        <f>IF(VLOOKUP($A45,'STATIONARY FACTORS'!$A$4:$O$22,S$5,FALSE)="N/A","--",IF($H45=0,"Enter Activity",IF($M45=0,"Enter Run Time",IF($N45=0,"Enter Run Time",$H45/$M45*42/1000*(VLOOKUP($A45,'STATIONARY FACTORS'!$A$4:$O$22,S$5,FALSE))))))</f>
        <v>Enter Activity</v>
      </c>
      <c r="T45" s="79" t="str">
        <f>IF(VLOOKUP($A45,'STATIONARY FACTORS'!$A$4:$O$22,T$5,FALSE)="N/A","--",IF($H45=0,"Enter Activity",IF($M45=0,"Enter Run Time",IF($N45=0,"Enter Run Time",$H45/$M45*42/1000*(VLOOKUP($A45,'STATIONARY FACTORS'!$A$4:$O$22,T$5,FALSE))))))</f>
        <v>Enter Activity</v>
      </c>
      <c r="U45" s="79" t="str">
        <f>IF(VLOOKUP($A45,'STATIONARY FACTORS'!$A$4:$O$22,U$5,FALSE)="N/A","--",IF($H45=0,"Enter Activity",IF($M45=0,"Enter Run Time",IF($N45=0,"Enter Run Time",$H45/$M45*42/1000*(VLOOKUP($A45,'STATIONARY FACTORS'!$A$4:$O$22,U$5,FALSE))))))</f>
        <v>Enter Activity</v>
      </c>
      <c r="V45" s="79" t="str">
        <f>IF(VLOOKUP($A45,'STATIONARY FACTORS'!$A$4:$O$22,V$5,FALSE)="N/A","--",IF($H45=0,"Enter Activity",IF($M45=0,"Enter Run Time",IF($N45=0,"Enter Run Time",$H45/$M45*42/1000*(VLOOKUP($A45,'STATIONARY FACTORS'!$A$4:$O$22,V$5,FALSE))))))</f>
        <v>Enter Activity</v>
      </c>
      <c r="W45" s="79" t="str">
        <f>IF(VLOOKUP($A45,'STATIONARY FACTORS'!$A$4:$O$22,W$5,FALSE)="N/A","--",IF($H45=0,"Enter Activity",IF($M45=0,"Enter Run Time",IF($N45=0,"Enter Run Time",$H45/$M45*42/1000*(VLOOKUP($A45,'STATIONARY FACTORS'!$A$4:$O$22,W$5,FALSE))))))</f>
        <v>Enter Activity</v>
      </c>
      <c r="X45" s="79" t="str">
        <f>IF(VLOOKUP($A45,'STATIONARY FACTORS'!$A$4:$O$22,X$5,FALSE)="N/A","--",IF($H45=0,"Enter Activity",IF($M45=0,"Enter Run Time",IF($N45=0,"Enter Run Time",$H45/$M45*42/1000*(VLOOKUP($A45,'STATIONARY FACTORS'!$A$4:$O$22,X$5,FALSE))))))</f>
        <v>--</v>
      </c>
      <c r="Y45" s="78" t="str">
        <f>IF(VLOOKUP($A45,'STATIONARY FACTORS'!$A$4:$O$22,Y$5,FALSE)="N/A","--",IF($H45=0,"Enter Activity",IF($M45=0,"Enter Run Time",IF($N45=0,"Enter Run Time",$H45/$M45*42/1000*(VLOOKUP($A45,'STATIONARY FACTORS'!$A$4:$O$22,Y$5,FALSE))))))</f>
        <v>--</v>
      </c>
      <c r="Z45" s="79" t="str">
        <f>IF(VLOOKUP($A45,'STATIONARY FACTORS'!$A$4:$O$22,Z$5,FALSE)="N/A","--",IF($H45=0,"Enter Activity",IF($M45=0,"Enter Run Time",IF($N45=0,"Enter Run Time",$H45/$M45*42/1000*(VLOOKUP($A45,'STATIONARY FACTORS'!$A$4:$O$22,Z$5,FALSE))))))</f>
        <v>--</v>
      </c>
      <c r="AA45" s="82" t="str">
        <f>IF(VLOOKUP($A45,'STATIONARY FACTORS'!$A$4:$O$22,AA$5,FALSE)="N/A","--",IF($H45=0,"Enter Activity",IF($M45=0,"Enter Run Time",IF($N45=0,"Enter Run Time",$H45/$M45*42/1000*(VLOOKUP($A45,'STATIONARY FACTORS'!$A$4:$O$22,AA$5,FALSE))))))</f>
        <v>--</v>
      </c>
      <c r="AB45" s="76" t="str">
        <f t="shared" ref="AB45:AL46" si="56">IF(T(Q45)=" ", IF($M45=0, "Enter Run Time", IF($N45=0, "Enter Run Time", Q45*$M45*$N45/2000)), Q45)</f>
        <v>Enter Activity</v>
      </c>
      <c r="AC45" s="65" t="str">
        <f t="shared" si="56"/>
        <v>Enter Activity</v>
      </c>
      <c r="AD45" s="65" t="str">
        <f t="shared" si="56"/>
        <v>Enter Activity</v>
      </c>
      <c r="AE45" s="65" t="str">
        <f t="shared" si="56"/>
        <v>Enter Activity</v>
      </c>
      <c r="AF45" s="65" t="str">
        <f t="shared" si="56"/>
        <v>Enter Activity</v>
      </c>
      <c r="AG45" s="84" t="str">
        <f t="shared" si="56"/>
        <v>Enter Activity</v>
      </c>
      <c r="AH45" s="69" t="str">
        <f t="shared" si="56"/>
        <v>Enter Activity</v>
      </c>
      <c r="AI45" s="79" t="str">
        <f t="shared" si="56"/>
        <v>--</v>
      </c>
      <c r="AJ45" s="79" t="str">
        <f t="shared" si="56"/>
        <v>--</v>
      </c>
      <c r="AK45" s="79" t="str">
        <f t="shared" si="56"/>
        <v>--</v>
      </c>
      <c r="AL45" s="382" t="str">
        <f t="shared" si="56"/>
        <v>--</v>
      </c>
      <c r="AM45" s="315"/>
      <c r="AN45" s="290" t="s">
        <v>2</v>
      </c>
      <c r="AO45" s="74">
        <f>MONTH(EMISSIONS_1!P45)-MONTH(EMISSIONS_1!O45)+1</f>
        <v>1</v>
      </c>
      <c r="AP45" s="153">
        <f t="shared" ref="AP45:BA46" si="57">IF(T($AB45)="",IF((AP$6&gt;=MONTH($O45))*(AP$6&lt;=MONTH($P45)), $AB45/$AO45, 0),0)</f>
        <v>0</v>
      </c>
      <c r="AQ45" s="36">
        <f t="shared" si="57"/>
        <v>0</v>
      </c>
      <c r="AR45" s="36">
        <f t="shared" si="57"/>
        <v>0</v>
      </c>
      <c r="AS45" s="36">
        <f t="shared" si="57"/>
        <v>0</v>
      </c>
      <c r="AT45" s="36">
        <f t="shared" si="57"/>
        <v>0</v>
      </c>
      <c r="AU45" s="36">
        <f t="shared" si="57"/>
        <v>0</v>
      </c>
      <c r="AV45" s="36">
        <f t="shared" si="57"/>
        <v>0</v>
      </c>
      <c r="AW45" s="36">
        <f t="shared" si="57"/>
        <v>0</v>
      </c>
      <c r="AX45" s="36">
        <f t="shared" si="57"/>
        <v>0</v>
      </c>
      <c r="AY45" s="36">
        <f t="shared" si="57"/>
        <v>0</v>
      </c>
      <c r="AZ45" s="36">
        <f t="shared" si="57"/>
        <v>0</v>
      </c>
      <c r="BA45" s="36">
        <f t="shared" si="57"/>
        <v>0</v>
      </c>
      <c r="BB45" s="153">
        <f t="shared" ref="BB45:BM46" si="58">IF(T($AC45)="",IF((BB$6&gt;=MONTH($O45))*(BB$6&lt;=MONTH($P45)), $AC45/$AO45, 0),0)</f>
        <v>0</v>
      </c>
      <c r="BC45" s="36">
        <f t="shared" si="58"/>
        <v>0</v>
      </c>
      <c r="BD45" s="36">
        <f t="shared" si="58"/>
        <v>0</v>
      </c>
      <c r="BE45" s="36">
        <f t="shared" si="58"/>
        <v>0</v>
      </c>
      <c r="BF45" s="36">
        <f t="shared" si="58"/>
        <v>0</v>
      </c>
      <c r="BG45" s="36">
        <f t="shared" si="58"/>
        <v>0</v>
      </c>
      <c r="BH45" s="36">
        <f t="shared" si="58"/>
        <v>0</v>
      </c>
      <c r="BI45" s="36">
        <f t="shared" si="58"/>
        <v>0</v>
      </c>
      <c r="BJ45" s="36">
        <f t="shared" si="58"/>
        <v>0</v>
      </c>
      <c r="BK45" s="36">
        <f t="shared" si="58"/>
        <v>0</v>
      </c>
      <c r="BL45" s="36">
        <f t="shared" si="58"/>
        <v>0</v>
      </c>
      <c r="BM45" s="36">
        <f t="shared" si="58"/>
        <v>0</v>
      </c>
      <c r="BN45" s="153">
        <f t="shared" ref="BN45:BY46" si="59">IF(T($AD45)="",IF((BN$6&gt;=MONTH($O45))*(BN$6&lt;=MONTH($P45)), $AD45/$AO45, 0),0)</f>
        <v>0</v>
      </c>
      <c r="BO45" s="36">
        <f t="shared" si="59"/>
        <v>0</v>
      </c>
      <c r="BP45" s="36">
        <f t="shared" si="59"/>
        <v>0</v>
      </c>
      <c r="BQ45" s="36">
        <f t="shared" si="59"/>
        <v>0</v>
      </c>
      <c r="BR45" s="36">
        <f t="shared" si="59"/>
        <v>0</v>
      </c>
      <c r="BS45" s="36">
        <f t="shared" si="59"/>
        <v>0</v>
      </c>
      <c r="BT45" s="36">
        <f t="shared" si="59"/>
        <v>0</v>
      </c>
      <c r="BU45" s="36">
        <f t="shared" si="59"/>
        <v>0</v>
      </c>
      <c r="BV45" s="36">
        <f t="shared" si="59"/>
        <v>0</v>
      </c>
      <c r="BW45" s="36">
        <f t="shared" si="59"/>
        <v>0</v>
      </c>
      <c r="BX45" s="36">
        <f t="shared" si="59"/>
        <v>0</v>
      </c>
      <c r="BY45" s="36">
        <f t="shared" si="59"/>
        <v>0</v>
      </c>
      <c r="BZ45" s="153">
        <f t="shared" ref="BZ45:CK46" si="60">IF(T($AE45)="",IF((BZ$6&gt;=MONTH($O45))*(BZ$6&lt;=MONTH($P45)), $AE45/$AO45, 0),0)</f>
        <v>0</v>
      </c>
      <c r="CA45" s="36">
        <f t="shared" si="60"/>
        <v>0</v>
      </c>
      <c r="CB45" s="36">
        <f t="shared" si="60"/>
        <v>0</v>
      </c>
      <c r="CC45" s="36">
        <f t="shared" si="60"/>
        <v>0</v>
      </c>
      <c r="CD45" s="36">
        <f t="shared" si="60"/>
        <v>0</v>
      </c>
      <c r="CE45" s="36">
        <f t="shared" si="60"/>
        <v>0</v>
      </c>
      <c r="CF45" s="36">
        <f t="shared" si="60"/>
        <v>0</v>
      </c>
      <c r="CG45" s="36">
        <f t="shared" si="60"/>
        <v>0</v>
      </c>
      <c r="CH45" s="36">
        <f t="shared" si="60"/>
        <v>0</v>
      </c>
      <c r="CI45" s="36">
        <f t="shared" si="60"/>
        <v>0</v>
      </c>
      <c r="CJ45" s="36">
        <f t="shared" si="60"/>
        <v>0</v>
      </c>
      <c r="CK45" s="36">
        <f t="shared" si="60"/>
        <v>0</v>
      </c>
      <c r="CL45" s="153">
        <f t="shared" ref="CL45:CW46" si="61">IF(T($AF45)="",IF((CL$6&gt;=MONTH($O45))*(CL$6&lt;=MONTH($P45)), $AF45/$AO45, 0),0)</f>
        <v>0</v>
      </c>
      <c r="CM45" s="36">
        <f t="shared" si="61"/>
        <v>0</v>
      </c>
      <c r="CN45" s="36">
        <f t="shared" si="61"/>
        <v>0</v>
      </c>
      <c r="CO45" s="36">
        <f t="shared" si="61"/>
        <v>0</v>
      </c>
      <c r="CP45" s="36">
        <f t="shared" si="61"/>
        <v>0</v>
      </c>
      <c r="CQ45" s="36">
        <f t="shared" si="61"/>
        <v>0</v>
      </c>
      <c r="CR45" s="36">
        <f t="shared" si="61"/>
        <v>0</v>
      </c>
      <c r="CS45" s="36">
        <f t="shared" si="61"/>
        <v>0</v>
      </c>
      <c r="CT45" s="36">
        <f t="shared" si="61"/>
        <v>0</v>
      </c>
      <c r="CU45" s="36">
        <f t="shared" si="61"/>
        <v>0</v>
      </c>
      <c r="CV45" s="36">
        <f t="shared" si="61"/>
        <v>0</v>
      </c>
      <c r="CW45" s="36">
        <f t="shared" si="61"/>
        <v>0</v>
      </c>
      <c r="CX45" s="153">
        <f t="shared" ref="CX45:DI46" si="62">IF(T($AG45)="",IF((CX$6&gt;=MONTH($O45))*(CX$6&lt;=MONTH($P45)), $AG45/$AO45, 0),0)</f>
        <v>0</v>
      </c>
      <c r="CY45" s="36">
        <f t="shared" si="62"/>
        <v>0</v>
      </c>
      <c r="CZ45" s="36">
        <f t="shared" si="62"/>
        <v>0</v>
      </c>
      <c r="DA45" s="36">
        <f t="shared" si="62"/>
        <v>0</v>
      </c>
      <c r="DB45" s="36">
        <f t="shared" si="62"/>
        <v>0</v>
      </c>
      <c r="DC45" s="36">
        <f t="shared" si="62"/>
        <v>0</v>
      </c>
      <c r="DD45" s="36">
        <f t="shared" si="62"/>
        <v>0</v>
      </c>
      <c r="DE45" s="36">
        <f t="shared" si="62"/>
        <v>0</v>
      </c>
      <c r="DF45" s="36">
        <f t="shared" si="62"/>
        <v>0</v>
      </c>
      <c r="DG45" s="36">
        <f t="shared" si="62"/>
        <v>0</v>
      </c>
      <c r="DH45" s="36">
        <f t="shared" si="62"/>
        <v>0</v>
      </c>
      <c r="DI45" s="36">
        <f t="shared" si="62"/>
        <v>0</v>
      </c>
      <c r="DJ45" s="153">
        <f t="shared" ref="DJ45:DU46" si="63">IF(T($AH45)="",IF((DJ$6&gt;=MONTH($O45))*(DJ$6&lt;=MONTH($P45)), $AH45/$AO45, 0),0)</f>
        <v>0</v>
      </c>
      <c r="DK45" s="36">
        <f t="shared" si="63"/>
        <v>0</v>
      </c>
      <c r="DL45" s="36">
        <f t="shared" si="63"/>
        <v>0</v>
      </c>
      <c r="DM45" s="36">
        <f t="shared" si="63"/>
        <v>0</v>
      </c>
      <c r="DN45" s="36">
        <f t="shared" si="63"/>
        <v>0</v>
      </c>
      <c r="DO45" s="36">
        <f t="shared" si="63"/>
        <v>0</v>
      </c>
      <c r="DP45" s="36">
        <f t="shared" si="63"/>
        <v>0</v>
      </c>
      <c r="DQ45" s="36">
        <f t="shared" si="63"/>
        <v>0</v>
      </c>
      <c r="DR45" s="36">
        <f t="shared" si="63"/>
        <v>0</v>
      </c>
      <c r="DS45" s="36">
        <f t="shared" si="63"/>
        <v>0</v>
      </c>
      <c r="DT45" s="36">
        <f t="shared" si="63"/>
        <v>0</v>
      </c>
      <c r="DU45" s="36">
        <f t="shared" si="63"/>
        <v>0</v>
      </c>
      <c r="DV45" s="153">
        <f t="shared" ref="DV45:EG46" si="64">IF(T($AI45)="",IF((DV$6&gt;=MONTH($O45))*(DV$6&lt;=MONTH($P45)), $AI45/$AO45, 0),0)</f>
        <v>0</v>
      </c>
      <c r="DW45" s="36">
        <f t="shared" si="64"/>
        <v>0</v>
      </c>
      <c r="DX45" s="36">
        <f t="shared" si="64"/>
        <v>0</v>
      </c>
      <c r="DY45" s="36">
        <f t="shared" si="64"/>
        <v>0</v>
      </c>
      <c r="DZ45" s="36">
        <f t="shared" si="64"/>
        <v>0</v>
      </c>
      <c r="EA45" s="36">
        <f t="shared" si="64"/>
        <v>0</v>
      </c>
      <c r="EB45" s="36">
        <f t="shared" si="64"/>
        <v>0</v>
      </c>
      <c r="EC45" s="36">
        <f t="shared" si="64"/>
        <v>0</v>
      </c>
      <c r="ED45" s="36">
        <f t="shared" si="64"/>
        <v>0</v>
      </c>
      <c r="EE45" s="36">
        <f t="shared" si="64"/>
        <v>0</v>
      </c>
      <c r="EF45" s="36">
        <f t="shared" si="64"/>
        <v>0</v>
      </c>
      <c r="EG45" s="36">
        <f t="shared" si="64"/>
        <v>0</v>
      </c>
      <c r="EH45" s="153">
        <f t="shared" ref="EH45:ES46" si="65">IF(T($AJ45)="",IF((EH$6&gt;=MONTH($O45))*(EH$6&lt;=MONTH($P45)), $AJ45/$AO45, 0),0)</f>
        <v>0</v>
      </c>
      <c r="EI45" s="36">
        <f t="shared" si="65"/>
        <v>0</v>
      </c>
      <c r="EJ45" s="36">
        <f t="shared" si="65"/>
        <v>0</v>
      </c>
      <c r="EK45" s="36">
        <f t="shared" si="65"/>
        <v>0</v>
      </c>
      <c r="EL45" s="36">
        <f t="shared" si="65"/>
        <v>0</v>
      </c>
      <c r="EM45" s="36">
        <f t="shared" si="65"/>
        <v>0</v>
      </c>
      <c r="EN45" s="36">
        <f t="shared" si="65"/>
        <v>0</v>
      </c>
      <c r="EO45" s="36">
        <f t="shared" si="65"/>
        <v>0</v>
      </c>
      <c r="EP45" s="36">
        <f t="shared" si="65"/>
        <v>0</v>
      </c>
      <c r="EQ45" s="36">
        <f t="shared" si="65"/>
        <v>0</v>
      </c>
      <c r="ER45" s="36">
        <f t="shared" si="65"/>
        <v>0</v>
      </c>
      <c r="ES45" s="36">
        <f t="shared" si="65"/>
        <v>0</v>
      </c>
      <c r="ET45" s="153">
        <f t="shared" ref="ET45:FE46" si="66">IF(T($AK45)="",IF((ET$6&gt;=MONTH($O45))*(ET$6&lt;=MONTH($P45)), $AK45/$AO45, 0),0)</f>
        <v>0</v>
      </c>
      <c r="EU45" s="36">
        <f t="shared" si="66"/>
        <v>0</v>
      </c>
      <c r="EV45" s="36">
        <f t="shared" si="66"/>
        <v>0</v>
      </c>
      <c r="EW45" s="36">
        <f t="shared" si="66"/>
        <v>0</v>
      </c>
      <c r="EX45" s="36">
        <f t="shared" si="66"/>
        <v>0</v>
      </c>
      <c r="EY45" s="36">
        <f t="shared" si="66"/>
        <v>0</v>
      </c>
      <c r="EZ45" s="36">
        <f t="shared" si="66"/>
        <v>0</v>
      </c>
      <c r="FA45" s="36">
        <f t="shared" si="66"/>
        <v>0</v>
      </c>
      <c r="FB45" s="36">
        <f t="shared" si="66"/>
        <v>0</v>
      </c>
      <c r="FC45" s="36">
        <f t="shared" si="66"/>
        <v>0</v>
      </c>
      <c r="FD45" s="36">
        <f t="shared" si="66"/>
        <v>0</v>
      </c>
      <c r="FE45" s="36">
        <f t="shared" si="66"/>
        <v>0</v>
      </c>
      <c r="FF45" s="153">
        <f t="shared" ref="FF45:FQ46" si="67">IF(T($AL45)="",IF((FF$6&gt;=MONTH($O45))*(FF$6&lt;=MONTH($P45)), $AL45/$AO45, 0),0)</f>
        <v>0</v>
      </c>
      <c r="FG45" s="36">
        <f t="shared" si="67"/>
        <v>0</v>
      </c>
      <c r="FH45" s="36">
        <f t="shared" si="67"/>
        <v>0</v>
      </c>
      <c r="FI45" s="36">
        <f t="shared" si="67"/>
        <v>0</v>
      </c>
      <c r="FJ45" s="36">
        <f t="shared" si="67"/>
        <v>0</v>
      </c>
      <c r="FK45" s="36">
        <f t="shared" si="67"/>
        <v>0</v>
      </c>
      <c r="FL45" s="36">
        <f t="shared" si="67"/>
        <v>0</v>
      </c>
      <c r="FM45" s="36">
        <f t="shared" si="67"/>
        <v>0</v>
      </c>
      <c r="FN45" s="36">
        <f t="shared" si="67"/>
        <v>0</v>
      </c>
      <c r="FO45" s="36">
        <f t="shared" si="67"/>
        <v>0</v>
      </c>
      <c r="FP45" s="36">
        <f t="shared" si="67"/>
        <v>0</v>
      </c>
      <c r="FQ45" s="36">
        <f t="shared" si="67"/>
        <v>0</v>
      </c>
    </row>
    <row r="46" spans="1:173" ht="12.75" customHeight="1" x14ac:dyDescent="0.2">
      <c r="A46" s="1" t="s">
        <v>23</v>
      </c>
      <c r="B46" s="245" t="s">
        <v>41</v>
      </c>
      <c r="C46" s="32" t="s">
        <v>42</v>
      </c>
      <c r="D46" s="325" t="s">
        <v>115</v>
      </c>
      <c r="E46" s="325" t="s">
        <v>115</v>
      </c>
      <c r="F46" s="325" t="s">
        <v>115</v>
      </c>
      <c r="G46" s="64" t="s">
        <v>115</v>
      </c>
      <c r="H46" s="367"/>
      <c r="I46" s="33" t="s">
        <v>35</v>
      </c>
      <c r="J46" s="33" t="s">
        <v>115</v>
      </c>
      <c r="K46" s="33"/>
      <c r="L46" s="33"/>
      <c r="M46" s="367">
        <v>0</v>
      </c>
      <c r="N46" s="373">
        <v>0</v>
      </c>
      <c r="O46" s="299"/>
      <c r="P46" s="300"/>
      <c r="Q46" s="147" t="str">
        <f>IF(VLOOKUP($A46,'STATIONARY FACTORS'!$A$4:$O$22,Q$5,FALSE)="N/A","--",IF($H46=0,"Enter Activity",IF($M46=0,"Enter Run Time",IF($N46=0,"Enter Run Time",$H46*(VLOOKUP($A46,'STATIONARY FACTORS'!$A$4:$O$22,Q$5,FALSE)/1000000)))))</f>
        <v>Enter Activity</v>
      </c>
      <c r="R46" s="65" t="str">
        <f>IF(VLOOKUP($A46,'STATIONARY FACTORS'!$A$4:$O$22,R$5,FALSE)="N/A","--",IF($H46=0,"Enter Activity",IF($M46=0,"Enter Run Time",IF($N46=0,"Enter Run Time",$H46*(VLOOKUP($A46,'STATIONARY FACTORS'!$A$4:$O$22,R$5,FALSE)/1000000)))))</f>
        <v>Enter Activity</v>
      </c>
      <c r="S46" s="65" t="str">
        <f>IF(VLOOKUP($A46,'STATIONARY FACTORS'!$A$4:$O$22,S$5,FALSE)="N/A","--",IF($H46=0,"Enter Activity",IF($M46=0,"Enter Run Time",IF($N46=0,"Enter Run Time",$H46*(VLOOKUP($A46,'STATIONARY FACTORS'!$A$4:$O$22,S$5,FALSE)/1000000)))))</f>
        <v>Enter Activity</v>
      </c>
      <c r="T46" s="65" t="str">
        <f>IF(VLOOKUP($A46,'STATIONARY FACTORS'!$A$4:$O$22,T$5,FALSE)="N/A","--",IF($H46=0,"Enter Activity",IF($M46=0,"Enter Run Time",IF($N46=0,"Enter Run Time",$H46*(VLOOKUP($A46,'STATIONARY FACTORS'!$A$4:$O$22,T$5,FALSE)/1000000)))))</f>
        <v>Enter Activity</v>
      </c>
      <c r="U46" s="65" t="str">
        <f>IF(VLOOKUP($A46,'STATIONARY FACTORS'!$A$4:$O$22,U$5,FALSE)="N/A","--",IF($H46=0,"Enter Activity",IF($M46=0,"Enter Run Time",IF($N46=0,"Enter Run Time",$H46*(VLOOKUP($A46,'STATIONARY FACTORS'!$A$4:$O$22,U$5,FALSE)/1000000)))))</f>
        <v>Enter Activity</v>
      </c>
      <c r="V46" s="65" t="str">
        <f>IF(VLOOKUP($A46,'STATIONARY FACTORS'!$A$4:$O$22,V$5,FALSE)="N/A","--",IF($H46=0,"Enter Activity",IF($M46=0,"Enter Run Time",IF($N46=0,"Enter Run Time",$H46*(VLOOKUP($A46,'STATIONARY FACTORS'!$A$4:$O$22,V$5,FALSE)/1000000)))))</f>
        <v>Enter Activity</v>
      </c>
      <c r="W46" s="65" t="str">
        <f>IF(VLOOKUP($A46,'STATIONARY FACTORS'!$A$4:$O$22,W$5,FALSE)="N/A","--",IF($H46=0,"Enter Activity",IF($M46=0,"Enter Run Time",IF($N46=0,"Enter Run Time",$H46*(VLOOKUP($A46,'STATIONARY FACTORS'!$A$4:$O$22,W$5,FALSE)/1000000)))))</f>
        <v>--</v>
      </c>
      <c r="X46" s="65" t="str">
        <f>IF(VLOOKUP($A46,'STATIONARY FACTORS'!$A$4:$O$22,X$5,FALSE)="N/A","--",IF($H46=0,"Enter Activity",IF($M46=0,"Enter Run Time",IF($N46=0,"Enter Run Time",$H46*(VLOOKUP($A46,'STATIONARY FACTORS'!$A$4:$O$22,X$5,FALSE)/1000000)))))</f>
        <v>--</v>
      </c>
      <c r="Y46" s="76" t="str">
        <f>IF(VLOOKUP($A46,'STATIONARY FACTORS'!$A$4:$O$22,Y$5,FALSE)="N/A","--",IF($H46=0,"Enter Activity",IF($M46=0,"Enter Run Time",IF($N46=0,"Enter Run Time",$H46*(VLOOKUP($A46,'STATIONARY FACTORS'!$A$4:$O$22,Y$5,FALSE)/1000000)))))</f>
        <v>Enter Activity</v>
      </c>
      <c r="Z46" s="65" t="str">
        <f>IF(VLOOKUP($A46,'STATIONARY FACTORS'!$A$4:$O$22,Z$5,FALSE)="N/A","--",IF($H46=0,"Enter Activity",IF($M46=0,"Enter Run Time",IF($N46=0,"Enter Run Time",$H46*(VLOOKUP($A46,'STATIONARY FACTORS'!$A$4:$O$22,Z$5,FALSE)/1000000)))))</f>
        <v>Enter Activity</v>
      </c>
      <c r="AA46" s="418" t="str">
        <f>IF(VLOOKUP($A46,'STATIONARY FACTORS'!$A$4:$O$22,AA$5,FALSE)="N/A","--",IF($H46=0,"Enter Activity",IF($M46=0,"Enter Run Time",IF($N46=0,"Enter Run Time",$H46*(VLOOKUP($A46,'STATIONARY FACTORS'!$A$4:$O$22,AA$5,FALSE)/1000000)))))</f>
        <v>Enter Activity</v>
      </c>
      <c r="AB46" s="76" t="str">
        <f t="shared" si="56"/>
        <v>Enter Activity</v>
      </c>
      <c r="AC46" s="65" t="str">
        <f t="shared" si="56"/>
        <v>Enter Activity</v>
      </c>
      <c r="AD46" s="65" t="str">
        <f t="shared" si="56"/>
        <v>Enter Activity</v>
      </c>
      <c r="AE46" s="65" t="str">
        <f t="shared" si="56"/>
        <v>Enter Activity</v>
      </c>
      <c r="AF46" s="65" t="str">
        <f t="shared" si="56"/>
        <v>Enter Activity</v>
      </c>
      <c r="AG46" s="84" t="str">
        <f t="shared" si="56"/>
        <v>Enter Activity</v>
      </c>
      <c r="AH46" s="65" t="str">
        <f t="shared" si="56"/>
        <v>--</v>
      </c>
      <c r="AI46" s="79" t="str">
        <f t="shared" si="56"/>
        <v>--</v>
      </c>
      <c r="AJ46" s="79" t="str">
        <f t="shared" si="56"/>
        <v>Enter Activity</v>
      </c>
      <c r="AK46" s="79" t="str">
        <f t="shared" si="56"/>
        <v>Enter Activity</v>
      </c>
      <c r="AL46" s="382" t="str">
        <f t="shared" si="56"/>
        <v>Enter Activity</v>
      </c>
      <c r="AM46" s="315"/>
      <c r="AN46" s="290"/>
      <c r="AO46" s="74">
        <f>MONTH(EMISSIONS_1!P46)-MONTH(EMISSIONS_1!O46)+1</f>
        <v>1</v>
      </c>
      <c r="AP46" s="153">
        <f t="shared" si="57"/>
        <v>0</v>
      </c>
      <c r="AQ46" s="36">
        <f t="shared" si="57"/>
        <v>0</v>
      </c>
      <c r="AR46" s="36">
        <f t="shared" si="57"/>
        <v>0</v>
      </c>
      <c r="AS46" s="36">
        <f t="shared" si="57"/>
        <v>0</v>
      </c>
      <c r="AT46" s="36">
        <f t="shared" si="57"/>
        <v>0</v>
      </c>
      <c r="AU46" s="36">
        <f t="shared" si="57"/>
        <v>0</v>
      </c>
      <c r="AV46" s="36">
        <f t="shared" si="57"/>
        <v>0</v>
      </c>
      <c r="AW46" s="36">
        <f t="shared" si="57"/>
        <v>0</v>
      </c>
      <c r="AX46" s="36">
        <f t="shared" si="57"/>
        <v>0</v>
      </c>
      <c r="AY46" s="36">
        <f t="shared" si="57"/>
        <v>0</v>
      </c>
      <c r="AZ46" s="36">
        <f t="shared" si="57"/>
        <v>0</v>
      </c>
      <c r="BA46" s="36">
        <f t="shared" si="57"/>
        <v>0</v>
      </c>
      <c r="BB46" s="153">
        <f t="shared" si="58"/>
        <v>0</v>
      </c>
      <c r="BC46" s="36">
        <f t="shared" si="58"/>
        <v>0</v>
      </c>
      <c r="BD46" s="36">
        <f t="shared" si="58"/>
        <v>0</v>
      </c>
      <c r="BE46" s="36">
        <f t="shared" si="58"/>
        <v>0</v>
      </c>
      <c r="BF46" s="36">
        <f t="shared" si="58"/>
        <v>0</v>
      </c>
      <c r="BG46" s="36">
        <f t="shared" si="58"/>
        <v>0</v>
      </c>
      <c r="BH46" s="36">
        <f t="shared" si="58"/>
        <v>0</v>
      </c>
      <c r="BI46" s="36">
        <f t="shared" si="58"/>
        <v>0</v>
      </c>
      <c r="BJ46" s="36">
        <f t="shared" si="58"/>
        <v>0</v>
      </c>
      <c r="BK46" s="36">
        <f t="shared" si="58"/>
        <v>0</v>
      </c>
      <c r="BL46" s="36">
        <f t="shared" si="58"/>
        <v>0</v>
      </c>
      <c r="BM46" s="36">
        <f t="shared" si="58"/>
        <v>0</v>
      </c>
      <c r="BN46" s="153">
        <f t="shared" si="59"/>
        <v>0</v>
      </c>
      <c r="BO46" s="36">
        <f t="shared" si="59"/>
        <v>0</v>
      </c>
      <c r="BP46" s="36">
        <f t="shared" si="59"/>
        <v>0</v>
      </c>
      <c r="BQ46" s="36">
        <f t="shared" si="59"/>
        <v>0</v>
      </c>
      <c r="BR46" s="36">
        <f t="shared" si="59"/>
        <v>0</v>
      </c>
      <c r="BS46" s="36">
        <f t="shared" si="59"/>
        <v>0</v>
      </c>
      <c r="BT46" s="36">
        <f t="shared" si="59"/>
        <v>0</v>
      </c>
      <c r="BU46" s="36">
        <f t="shared" si="59"/>
        <v>0</v>
      </c>
      <c r="BV46" s="36">
        <f t="shared" si="59"/>
        <v>0</v>
      </c>
      <c r="BW46" s="36">
        <f t="shared" si="59"/>
        <v>0</v>
      </c>
      <c r="BX46" s="36">
        <f t="shared" si="59"/>
        <v>0</v>
      </c>
      <c r="BY46" s="36">
        <f t="shared" si="59"/>
        <v>0</v>
      </c>
      <c r="BZ46" s="153">
        <f t="shared" si="60"/>
        <v>0</v>
      </c>
      <c r="CA46" s="36">
        <f t="shared" si="60"/>
        <v>0</v>
      </c>
      <c r="CB46" s="36">
        <f t="shared" si="60"/>
        <v>0</v>
      </c>
      <c r="CC46" s="36">
        <f t="shared" si="60"/>
        <v>0</v>
      </c>
      <c r="CD46" s="36">
        <f t="shared" si="60"/>
        <v>0</v>
      </c>
      <c r="CE46" s="36">
        <f t="shared" si="60"/>
        <v>0</v>
      </c>
      <c r="CF46" s="36">
        <f t="shared" si="60"/>
        <v>0</v>
      </c>
      <c r="CG46" s="36">
        <f t="shared" si="60"/>
        <v>0</v>
      </c>
      <c r="CH46" s="36">
        <f t="shared" si="60"/>
        <v>0</v>
      </c>
      <c r="CI46" s="36">
        <f t="shared" si="60"/>
        <v>0</v>
      </c>
      <c r="CJ46" s="36">
        <f t="shared" si="60"/>
        <v>0</v>
      </c>
      <c r="CK46" s="36">
        <f t="shared" si="60"/>
        <v>0</v>
      </c>
      <c r="CL46" s="153">
        <f t="shared" si="61"/>
        <v>0</v>
      </c>
      <c r="CM46" s="36">
        <f t="shared" si="61"/>
        <v>0</v>
      </c>
      <c r="CN46" s="36">
        <f t="shared" si="61"/>
        <v>0</v>
      </c>
      <c r="CO46" s="36">
        <f t="shared" si="61"/>
        <v>0</v>
      </c>
      <c r="CP46" s="36">
        <f t="shared" si="61"/>
        <v>0</v>
      </c>
      <c r="CQ46" s="36">
        <f t="shared" si="61"/>
        <v>0</v>
      </c>
      <c r="CR46" s="36">
        <f t="shared" si="61"/>
        <v>0</v>
      </c>
      <c r="CS46" s="36">
        <f t="shared" si="61"/>
        <v>0</v>
      </c>
      <c r="CT46" s="36">
        <f t="shared" si="61"/>
        <v>0</v>
      </c>
      <c r="CU46" s="36">
        <f t="shared" si="61"/>
        <v>0</v>
      </c>
      <c r="CV46" s="36">
        <f t="shared" si="61"/>
        <v>0</v>
      </c>
      <c r="CW46" s="36">
        <f t="shared" si="61"/>
        <v>0</v>
      </c>
      <c r="CX46" s="153">
        <f t="shared" si="62"/>
        <v>0</v>
      </c>
      <c r="CY46" s="36">
        <f t="shared" si="62"/>
        <v>0</v>
      </c>
      <c r="CZ46" s="36">
        <f t="shared" si="62"/>
        <v>0</v>
      </c>
      <c r="DA46" s="36">
        <f t="shared" si="62"/>
        <v>0</v>
      </c>
      <c r="DB46" s="36">
        <f t="shared" si="62"/>
        <v>0</v>
      </c>
      <c r="DC46" s="36">
        <f t="shared" si="62"/>
        <v>0</v>
      </c>
      <c r="DD46" s="36">
        <f t="shared" si="62"/>
        <v>0</v>
      </c>
      <c r="DE46" s="36">
        <f t="shared" si="62"/>
        <v>0</v>
      </c>
      <c r="DF46" s="36">
        <f t="shared" si="62"/>
        <v>0</v>
      </c>
      <c r="DG46" s="36">
        <f t="shared" si="62"/>
        <v>0</v>
      </c>
      <c r="DH46" s="36">
        <f t="shared" si="62"/>
        <v>0</v>
      </c>
      <c r="DI46" s="36">
        <f t="shared" si="62"/>
        <v>0</v>
      </c>
      <c r="DJ46" s="153">
        <f t="shared" si="63"/>
        <v>0</v>
      </c>
      <c r="DK46" s="36">
        <f t="shared" si="63"/>
        <v>0</v>
      </c>
      <c r="DL46" s="36">
        <f t="shared" si="63"/>
        <v>0</v>
      </c>
      <c r="DM46" s="36">
        <f t="shared" si="63"/>
        <v>0</v>
      </c>
      <c r="DN46" s="36">
        <f t="shared" si="63"/>
        <v>0</v>
      </c>
      <c r="DO46" s="36">
        <f t="shared" si="63"/>
        <v>0</v>
      </c>
      <c r="DP46" s="36">
        <f t="shared" si="63"/>
        <v>0</v>
      </c>
      <c r="DQ46" s="36">
        <f t="shared" si="63"/>
        <v>0</v>
      </c>
      <c r="DR46" s="36">
        <f t="shared" si="63"/>
        <v>0</v>
      </c>
      <c r="DS46" s="36">
        <f t="shared" si="63"/>
        <v>0</v>
      </c>
      <c r="DT46" s="36">
        <f t="shared" si="63"/>
        <v>0</v>
      </c>
      <c r="DU46" s="36">
        <f t="shared" si="63"/>
        <v>0</v>
      </c>
      <c r="DV46" s="153">
        <f t="shared" si="64"/>
        <v>0</v>
      </c>
      <c r="DW46" s="36">
        <f t="shared" si="64"/>
        <v>0</v>
      </c>
      <c r="DX46" s="36">
        <f t="shared" si="64"/>
        <v>0</v>
      </c>
      <c r="DY46" s="36">
        <f t="shared" si="64"/>
        <v>0</v>
      </c>
      <c r="DZ46" s="36">
        <f t="shared" si="64"/>
        <v>0</v>
      </c>
      <c r="EA46" s="36">
        <f t="shared" si="64"/>
        <v>0</v>
      </c>
      <c r="EB46" s="36">
        <f t="shared" si="64"/>
        <v>0</v>
      </c>
      <c r="EC46" s="36">
        <f t="shared" si="64"/>
        <v>0</v>
      </c>
      <c r="ED46" s="36">
        <f t="shared" si="64"/>
        <v>0</v>
      </c>
      <c r="EE46" s="36">
        <f t="shared" si="64"/>
        <v>0</v>
      </c>
      <c r="EF46" s="36">
        <f t="shared" si="64"/>
        <v>0</v>
      </c>
      <c r="EG46" s="36">
        <f t="shared" si="64"/>
        <v>0</v>
      </c>
      <c r="EH46" s="153">
        <f t="shared" si="65"/>
        <v>0</v>
      </c>
      <c r="EI46" s="36">
        <f t="shared" si="65"/>
        <v>0</v>
      </c>
      <c r="EJ46" s="36">
        <f t="shared" si="65"/>
        <v>0</v>
      </c>
      <c r="EK46" s="36">
        <f t="shared" si="65"/>
        <v>0</v>
      </c>
      <c r="EL46" s="36">
        <f t="shared" si="65"/>
        <v>0</v>
      </c>
      <c r="EM46" s="36">
        <f t="shared" si="65"/>
        <v>0</v>
      </c>
      <c r="EN46" s="36">
        <f t="shared" si="65"/>
        <v>0</v>
      </c>
      <c r="EO46" s="36">
        <f t="shared" si="65"/>
        <v>0</v>
      </c>
      <c r="EP46" s="36">
        <f t="shared" si="65"/>
        <v>0</v>
      </c>
      <c r="EQ46" s="36">
        <f t="shared" si="65"/>
        <v>0</v>
      </c>
      <c r="ER46" s="36">
        <f t="shared" si="65"/>
        <v>0</v>
      </c>
      <c r="ES46" s="36">
        <f t="shared" si="65"/>
        <v>0</v>
      </c>
      <c r="ET46" s="153">
        <f t="shared" si="66"/>
        <v>0</v>
      </c>
      <c r="EU46" s="36">
        <f t="shared" si="66"/>
        <v>0</v>
      </c>
      <c r="EV46" s="36">
        <f t="shared" si="66"/>
        <v>0</v>
      </c>
      <c r="EW46" s="36">
        <f t="shared" si="66"/>
        <v>0</v>
      </c>
      <c r="EX46" s="36">
        <f t="shared" si="66"/>
        <v>0</v>
      </c>
      <c r="EY46" s="36">
        <f t="shared" si="66"/>
        <v>0</v>
      </c>
      <c r="EZ46" s="36">
        <f t="shared" si="66"/>
        <v>0</v>
      </c>
      <c r="FA46" s="36">
        <f t="shared" si="66"/>
        <v>0</v>
      </c>
      <c r="FB46" s="36">
        <f t="shared" si="66"/>
        <v>0</v>
      </c>
      <c r="FC46" s="36">
        <f t="shared" si="66"/>
        <v>0</v>
      </c>
      <c r="FD46" s="36">
        <f t="shared" si="66"/>
        <v>0</v>
      </c>
      <c r="FE46" s="36">
        <f t="shared" si="66"/>
        <v>0</v>
      </c>
      <c r="FF46" s="153">
        <f t="shared" si="67"/>
        <v>0</v>
      </c>
      <c r="FG46" s="36">
        <f t="shared" si="67"/>
        <v>0</v>
      </c>
      <c r="FH46" s="36">
        <f t="shared" si="67"/>
        <v>0</v>
      </c>
      <c r="FI46" s="36">
        <f t="shared" si="67"/>
        <v>0</v>
      </c>
      <c r="FJ46" s="36">
        <f t="shared" si="67"/>
        <v>0</v>
      </c>
      <c r="FK46" s="36">
        <f t="shared" si="67"/>
        <v>0</v>
      </c>
      <c r="FL46" s="36">
        <f t="shared" si="67"/>
        <v>0</v>
      </c>
      <c r="FM46" s="36">
        <f t="shared" si="67"/>
        <v>0</v>
      </c>
      <c r="FN46" s="36">
        <f t="shared" si="67"/>
        <v>0</v>
      </c>
      <c r="FO46" s="36">
        <f t="shared" si="67"/>
        <v>0</v>
      </c>
      <c r="FP46" s="36">
        <f t="shared" si="67"/>
        <v>0</v>
      </c>
      <c r="FQ46" s="36">
        <f t="shared" si="67"/>
        <v>0</v>
      </c>
    </row>
    <row r="47" spans="1:173" ht="12.75" customHeight="1" x14ac:dyDescent="0.2">
      <c r="A47" s="251"/>
      <c r="B47" s="252"/>
      <c r="C47" s="253"/>
      <c r="D47" s="253"/>
      <c r="E47" s="253"/>
      <c r="F47" s="253"/>
      <c r="G47" s="267"/>
      <c r="H47" s="267"/>
      <c r="I47" s="267"/>
      <c r="J47" s="255"/>
      <c r="K47" s="255"/>
      <c r="L47" s="255"/>
      <c r="M47" s="255"/>
      <c r="N47" s="257"/>
      <c r="O47" s="305"/>
      <c r="P47" s="259"/>
      <c r="Q47" s="284"/>
      <c r="R47" s="269"/>
      <c r="S47" s="269"/>
      <c r="T47" s="269"/>
      <c r="U47" s="269"/>
      <c r="V47" s="269"/>
      <c r="W47" s="269"/>
      <c r="X47" s="269"/>
      <c r="Y47" s="268"/>
      <c r="Z47" s="269"/>
      <c r="AA47" s="417"/>
      <c r="AB47" s="413"/>
      <c r="AC47" s="272"/>
      <c r="AD47" s="272"/>
      <c r="AE47" s="272"/>
      <c r="AF47" s="272"/>
      <c r="AG47" s="273"/>
      <c r="AH47" s="272"/>
      <c r="AI47" s="272"/>
      <c r="AJ47" s="388"/>
      <c r="AK47" s="388"/>
      <c r="AL47" s="389"/>
      <c r="AM47" s="137"/>
      <c r="AN47" s="228"/>
      <c r="AP47" s="338"/>
      <c r="AQ47" s="339"/>
      <c r="AR47" s="339"/>
      <c r="AS47" s="339"/>
      <c r="AT47" s="339"/>
      <c r="AU47" s="339"/>
      <c r="AV47" s="339"/>
      <c r="AW47" s="339"/>
      <c r="AX47" s="339"/>
      <c r="AY47" s="339"/>
      <c r="AZ47" s="339"/>
      <c r="BA47" s="339"/>
      <c r="BB47" s="338"/>
      <c r="BC47" s="339"/>
      <c r="BD47" s="339"/>
      <c r="BE47" s="339"/>
      <c r="BF47" s="339"/>
      <c r="BG47" s="339"/>
      <c r="BH47" s="339"/>
      <c r="BI47" s="339"/>
      <c r="BJ47" s="339"/>
      <c r="BK47" s="339"/>
      <c r="BL47" s="339"/>
      <c r="BM47" s="339"/>
      <c r="BN47" s="338"/>
      <c r="BO47" s="339"/>
      <c r="BP47" s="339"/>
      <c r="BQ47" s="339"/>
      <c r="BR47" s="339"/>
      <c r="BS47" s="339"/>
      <c r="BT47" s="339"/>
      <c r="BU47" s="339"/>
      <c r="BV47" s="339"/>
      <c r="BW47" s="339"/>
      <c r="BX47" s="339"/>
      <c r="BY47" s="339"/>
      <c r="BZ47" s="338"/>
      <c r="CA47" s="339"/>
      <c r="CB47" s="339"/>
      <c r="CC47" s="339"/>
      <c r="CD47" s="339"/>
      <c r="CE47" s="339"/>
      <c r="CF47" s="339"/>
      <c r="CG47" s="339"/>
      <c r="CH47" s="339"/>
      <c r="CI47" s="339"/>
      <c r="CJ47" s="339"/>
      <c r="CK47" s="339"/>
      <c r="CL47" s="338"/>
      <c r="CM47" s="339"/>
      <c r="CN47" s="339"/>
      <c r="CO47" s="339"/>
      <c r="CP47" s="339"/>
      <c r="CQ47" s="339"/>
      <c r="CR47" s="339"/>
      <c r="CS47" s="339"/>
      <c r="CT47" s="339"/>
      <c r="CU47" s="339"/>
      <c r="CV47" s="339"/>
      <c r="CW47" s="339"/>
      <c r="CX47" s="338"/>
      <c r="CY47" s="339"/>
      <c r="CZ47" s="339"/>
      <c r="DA47" s="339"/>
      <c r="DB47" s="339"/>
      <c r="DC47" s="339"/>
      <c r="DD47" s="339"/>
      <c r="DE47" s="339"/>
      <c r="DF47" s="339"/>
      <c r="DG47" s="339"/>
      <c r="DH47" s="339"/>
      <c r="DI47" s="339"/>
      <c r="DJ47" s="338"/>
      <c r="DK47" s="339"/>
      <c r="DL47" s="339"/>
      <c r="DM47" s="339"/>
      <c r="DN47" s="339"/>
      <c r="DO47" s="339"/>
      <c r="DP47" s="339"/>
      <c r="DQ47" s="339"/>
      <c r="DR47" s="339"/>
      <c r="DS47" s="339"/>
      <c r="DT47" s="339"/>
      <c r="DU47" s="339"/>
      <c r="DV47" s="338"/>
      <c r="DW47" s="339"/>
      <c r="DX47" s="339"/>
      <c r="DY47" s="339"/>
      <c r="DZ47" s="339"/>
      <c r="EA47" s="339"/>
      <c r="EB47" s="339"/>
      <c r="EC47" s="339"/>
      <c r="ED47" s="339"/>
      <c r="EE47" s="339"/>
      <c r="EF47" s="339"/>
      <c r="EG47" s="339"/>
      <c r="EH47" s="338"/>
      <c r="EI47" s="339"/>
      <c r="EJ47" s="339"/>
      <c r="EK47" s="339"/>
      <c r="EL47" s="339"/>
      <c r="EM47" s="339"/>
      <c r="EN47" s="339"/>
      <c r="EO47" s="339"/>
      <c r="EP47" s="339"/>
      <c r="EQ47" s="339"/>
      <c r="ER47" s="339"/>
      <c r="ES47" s="339"/>
      <c r="ET47" s="338"/>
      <c r="EU47" s="339"/>
      <c r="EV47" s="339"/>
      <c r="EW47" s="339"/>
      <c r="EX47" s="339"/>
      <c r="EY47" s="339"/>
      <c r="EZ47" s="339"/>
      <c r="FA47" s="339"/>
      <c r="FB47" s="339"/>
      <c r="FC47" s="339"/>
      <c r="FD47" s="339"/>
      <c r="FE47" s="339"/>
      <c r="FF47" s="338"/>
      <c r="FG47" s="339"/>
      <c r="FH47" s="339"/>
      <c r="FI47" s="339"/>
      <c r="FJ47" s="339"/>
      <c r="FK47" s="339"/>
      <c r="FL47" s="339"/>
      <c r="FM47" s="339"/>
      <c r="FN47" s="339"/>
      <c r="FO47" s="339"/>
      <c r="FP47" s="339"/>
      <c r="FQ47" s="339"/>
    </row>
    <row r="48" spans="1:173" ht="12.75" customHeight="1" x14ac:dyDescent="0.2">
      <c r="A48" s="74" t="str">
        <f t="shared" ref="A48:A59" si="68">CONCATENATE(D48, "-", E48)</f>
        <v xml:space="preserve"> -N/A</v>
      </c>
      <c r="B48" s="361" t="s">
        <v>300</v>
      </c>
      <c r="C48" s="172" t="s">
        <v>300</v>
      </c>
      <c r="D48" s="366" t="str">
        <f>IF(ISBLANK(EMISSIONS_5!D48), " ", EMISSIONS_5!D48)</f>
        <v xml:space="preserve"> </v>
      </c>
      <c r="E48" s="351" t="s">
        <v>73</v>
      </c>
      <c r="F48" s="351" t="s">
        <v>73</v>
      </c>
      <c r="G48" s="363" t="s">
        <v>115</v>
      </c>
      <c r="H48" s="374"/>
      <c r="I48" s="125" t="s">
        <v>143</v>
      </c>
      <c r="J48" s="33" t="s">
        <v>115</v>
      </c>
      <c r="K48" s="125"/>
      <c r="L48" s="125"/>
      <c r="M48" s="375">
        <v>0</v>
      </c>
      <c r="N48" s="376">
        <v>0</v>
      </c>
      <c r="O48" s="299"/>
      <c r="P48" s="300"/>
      <c r="Q48" s="73" t="str">
        <f t="shared" ref="Q48:Q59" si="69">IF(T(AB48)=" ",(IF($M48=0,(IF($N48=0,0,AB48/$N48/$M48*2000)),AB48/$N48/$M48*2000)),T(AB48))</f>
        <v>Enter Activity</v>
      </c>
      <c r="R48" s="73" t="str">
        <f t="shared" ref="R48:R59" si="70">IF(T(AC48)=" ",(IF($M48=0,(IF($N48=0,0,AC48/$N48/$M48*2000)),AC48/$N48/$M48*2000)),T(AC48))</f>
        <v>Enter Activity</v>
      </c>
      <c r="S48" s="73" t="str">
        <f t="shared" ref="S48:S59" si="71">IF(T(AD48)=" ",(IF($M48=0,(IF($N48=0,0,AD48/$N48/$M48*2000)),AD48/$N48/$M48*2000)),T(AD48))</f>
        <v>Enter Activity</v>
      </c>
      <c r="T48" s="73" t="str">
        <f t="shared" ref="T48:T59" si="72">IF(T(AE48)=" ",(IF($M48=0,(IF($N48=0,0,AE48/$N48/$M48*2000)),AE48/$N48/$M48*2000)),T(AE48))</f>
        <v>Enter Activity</v>
      </c>
      <c r="U48" s="73" t="str">
        <f t="shared" ref="U48:U59" si="73">IF(T(AF48)=" ",(IF($M48=0,(IF($N48=0,0,AF48/$N48/$M48*2000)),AF48/$N48/$M48*2000)),T(AF48))</f>
        <v>Enter Activity</v>
      </c>
      <c r="V48" s="73" t="str">
        <f t="shared" ref="V48:V59" si="74">IF(T(AG48)=" ",(IF($M48=0,(IF($N48=0,0,AG48/$N48/$M48*2000)),AG48/$N48/$M48*2000)),T(AG48))</f>
        <v>Enter Activity</v>
      </c>
      <c r="W48" s="79" t="s">
        <v>115</v>
      </c>
      <c r="X48" s="73" t="str">
        <f t="shared" ref="X48:X59" si="75">IF(T(AI48)=" ",(IF($M48=0,(IF($N48=0,0,AI48/$N48/$M48*2000)),AI48/$N48/$M48*2000)),T(AI48))</f>
        <v>Enter Activity</v>
      </c>
      <c r="Y48" s="78" t="s">
        <v>115</v>
      </c>
      <c r="Z48" s="79" t="s">
        <v>115</v>
      </c>
      <c r="AA48" s="82" t="s">
        <v>115</v>
      </c>
      <c r="AB48" s="76" t="str">
        <f xml:space="preserve"> IF($H48=0, "Enter Activity", IF(($M48=0)*($N48=0), "Enter Run Time", (H48*'VESSEL FACTORS'!$D$41)/2000))</f>
        <v>Enter Activity</v>
      </c>
      <c r="AC48" s="65" t="str">
        <f xml:space="preserve"> IF($H48=0, "Enter Activity", IF(($M48=0)*($N48=0), "Enter Run Time", (H48*'VESSEL FACTORS'!$D$41)/2000))</f>
        <v>Enter Activity</v>
      </c>
      <c r="AD48" s="65" t="str">
        <f>IF($H48=0, "Enter Activity", IF(($M48=0)*($N48=0), "Enter Run Time",  (H48*'VESSEL FACTORS'!$F$41)/2000))</f>
        <v>Enter Activity</v>
      </c>
      <c r="AE48" s="65" t="str">
        <f>IF($H48=0, "Enter Activity", IF(($M48=0)*($N48=0), "Enter Run Time", (H48*'VESSEL FACTORS'!$H$41)/2000))</f>
        <v>Enter Activity</v>
      </c>
      <c r="AF48" s="65" t="str">
        <f>IF($H48=0, "Enter Activity", IF(($M48=0)*($N48=0), "Enter Run Time", (H48*'VESSEL FACTORS'!$I$41)/2000))</f>
        <v>Enter Activity</v>
      </c>
      <c r="AG48" s="84" t="str">
        <f>IF($H48=0, "Enter Activity", IF(($M48=0)*($N48=0), "Enter Run Time", (H48*'VESSEL FACTORS'!$J$41)/2000))</f>
        <v>Enter Activity</v>
      </c>
      <c r="AH48" s="70" t="s">
        <v>115</v>
      </c>
      <c r="AI48" s="79" t="str">
        <f>IF($H48=0, "Enter Activity", IF(($M48=0)*($N48=0), "Enter Run Time",  (H48*'VESSEL FACTORS'!$L$41)/2000))</f>
        <v>Enter Activity</v>
      </c>
      <c r="AJ48" s="70" t="s">
        <v>115</v>
      </c>
      <c r="AK48" s="70" t="s">
        <v>115</v>
      </c>
      <c r="AL48" s="71" t="s">
        <v>115</v>
      </c>
      <c r="AM48" s="73"/>
      <c r="AO48" s="74">
        <f>MONTH(EMISSIONS_1!P48)-MONTH(EMISSIONS_1!O48)+1</f>
        <v>1</v>
      </c>
      <c r="AP48" s="341">
        <f t="shared" ref="AP48:BA55" si="76">IF(T($AB48)="",IF((AP$6&gt;=MONTH($O48))*(AP$6&lt;=MONTH($P48)), $AB48/$AO48, 0),0)</f>
        <v>0</v>
      </c>
      <c r="AQ48" s="342">
        <f t="shared" si="76"/>
        <v>0</v>
      </c>
      <c r="AR48" s="342">
        <f t="shared" si="76"/>
        <v>0</v>
      </c>
      <c r="AS48" s="342">
        <f t="shared" si="76"/>
        <v>0</v>
      </c>
      <c r="AT48" s="342">
        <f t="shared" si="76"/>
        <v>0</v>
      </c>
      <c r="AU48" s="342">
        <f t="shared" si="76"/>
        <v>0</v>
      </c>
      <c r="AV48" s="342">
        <f t="shared" si="76"/>
        <v>0</v>
      </c>
      <c r="AW48" s="342">
        <f t="shared" si="76"/>
        <v>0</v>
      </c>
      <c r="AX48" s="342">
        <f t="shared" si="76"/>
        <v>0</v>
      </c>
      <c r="AY48" s="342">
        <f t="shared" si="76"/>
        <v>0</v>
      </c>
      <c r="AZ48" s="342">
        <f t="shared" si="76"/>
        <v>0</v>
      </c>
      <c r="BA48" s="343">
        <f t="shared" si="76"/>
        <v>0</v>
      </c>
      <c r="BB48" s="341">
        <f t="shared" ref="BB48:BM59" si="77">IF(T($AC48)="",IF((BB$6&gt;=MONTH($O48))*(BB$6&lt;=MONTH($P48)), $AC48/$AO48, 0),0)</f>
        <v>0</v>
      </c>
      <c r="BC48" s="342">
        <f t="shared" si="77"/>
        <v>0</v>
      </c>
      <c r="BD48" s="342">
        <f t="shared" si="77"/>
        <v>0</v>
      </c>
      <c r="BE48" s="342">
        <f t="shared" si="77"/>
        <v>0</v>
      </c>
      <c r="BF48" s="342">
        <f t="shared" si="77"/>
        <v>0</v>
      </c>
      <c r="BG48" s="342">
        <f t="shared" si="77"/>
        <v>0</v>
      </c>
      <c r="BH48" s="342">
        <f t="shared" si="77"/>
        <v>0</v>
      </c>
      <c r="BI48" s="342">
        <f t="shared" si="77"/>
        <v>0</v>
      </c>
      <c r="BJ48" s="342">
        <f t="shared" si="77"/>
        <v>0</v>
      </c>
      <c r="BK48" s="342">
        <f t="shared" si="77"/>
        <v>0</v>
      </c>
      <c r="BL48" s="342">
        <f t="shared" si="77"/>
        <v>0</v>
      </c>
      <c r="BM48" s="343">
        <f t="shared" si="77"/>
        <v>0</v>
      </c>
      <c r="BN48" s="341">
        <f t="shared" ref="BN48:BY59" si="78">IF(T($AD48)="",IF((BN$6&gt;=MONTH($O48))*(BN$6&lt;=MONTH($P48)), $AD48/$AO48, 0),0)</f>
        <v>0</v>
      </c>
      <c r="BO48" s="342">
        <f t="shared" si="78"/>
        <v>0</v>
      </c>
      <c r="BP48" s="342">
        <f t="shared" si="78"/>
        <v>0</v>
      </c>
      <c r="BQ48" s="342">
        <f t="shared" si="78"/>
        <v>0</v>
      </c>
      <c r="BR48" s="342">
        <f t="shared" si="78"/>
        <v>0</v>
      </c>
      <c r="BS48" s="342">
        <f t="shared" si="78"/>
        <v>0</v>
      </c>
      <c r="BT48" s="342">
        <f t="shared" si="78"/>
        <v>0</v>
      </c>
      <c r="BU48" s="342">
        <f t="shared" si="78"/>
        <v>0</v>
      </c>
      <c r="BV48" s="342">
        <f t="shared" si="78"/>
        <v>0</v>
      </c>
      <c r="BW48" s="342">
        <f t="shared" si="78"/>
        <v>0</v>
      </c>
      <c r="BX48" s="342">
        <f t="shared" si="78"/>
        <v>0</v>
      </c>
      <c r="BY48" s="343">
        <f t="shared" si="78"/>
        <v>0</v>
      </c>
      <c r="BZ48" s="341">
        <f t="shared" ref="BZ48:CK59" si="79">IF(T($AE48)="",IF((BZ$6&gt;=MONTH($O48))*(BZ$6&lt;=MONTH($P48)), $AE48/$AO48, 0),0)</f>
        <v>0</v>
      </c>
      <c r="CA48" s="342">
        <f t="shared" si="79"/>
        <v>0</v>
      </c>
      <c r="CB48" s="342">
        <f t="shared" si="79"/>
        <v>0</v>
      </c>
      <c r="CC48" s="342">
        <f t="shared" si="79"/>
        <v>0</v>
      </c>
      <c r="CD48" s="342">
        <f t="shared" si="79"/>
        <v>0</v>
      </c>
      <c r="CE48" s="342">
        <f t="shared" si="79"/>
        <v>0</v>
      </c>
      <c r="CF48" s="342">
        <f t="shared" si="79"/>
        <v>0</v>
      </c>
      <c r="CG48" s="342">
        <f t="shared" si="79"/>
        <v>0</v>
      </c>
      <c r="CH48" s="342">
        <f t="shared" si="79"/>
        <v>0</v>
      </c>
      <c r="CI48" s="342">
        <f t="shared" si="79"/>
        <v>0</v>
      </c>
      <c r="CJ48" s="342">
        <f t="shared" si="79"/>
        <v>0</v>
      </c>
      <c r="CK48" s="343">
        <f t="shared" si="79"/>
        <v>0</v>
      </c>
      <c r="CL48" s="341">
        <f t="shared" ref="CL48:CW59" si="80">IF(T($AF48)="",IF((CL$6&gt;=MONTH($O48))*(CL$6&lt;=MONTH($P48)), $AF48/$AO48, 0),0)</f>
        <v>0</v>
      </c>
      <c r="CM48" s="342">
        <f t="shared" si="80"/>
        <v>0</v>
      </c>
      <c r="CN48" s="342">
        <f t="shared" si="80"/>
        <v>0</v>
      </c>
      <c r="CO48" s="342">
        <f t="shared" si="80"/>
        <v>0</v>
      </c>
      <c r="CP48" s="342">
        <f t="shared" si="80"/>
        <v>0</v>
      </c>
      <c r="CQ48" s="342">
        <f t="shared" si="80"/>
        <v>0</v>
      </c>
      <c r="CR48" s="342">
        <f t="shared" si="80"/>
        <v>0</v>
      </c>
      <c r="CS48" s="342">
        <f t="shared" si="80"/>
        <v>0</v>
      </c>
      <c r="CT48" s="342">
        <f t="shared" si="80"/>
        <v>0</v>
      </c>
      <c r="CU48" s="342">
        <f t="shared" si="80"/>
        <v>0</v>
      </c>
      <c r="CV48" s="342">
        <f t="shared" si="80"/>
        <v>0</v>
      </c>
      <c r="CW48" s="343">
        <f t="shared" si="80"/>
        <v>0</v>
      </c>
      <c r="CX48" s="341">
        <f t="shared" ref="CX48:DI59" si="81">IF(T($AG48)="",IF((CX$6&gt;=MONTH($O48))*(CX$6&lt;=MONTH($P48)), $AG48/$AO48, 0),0)</f>
        <v>0</v>
      </c>
      <c r="CY48" s="342">
        <f t="shared" si="81"/>
        <v>0</v>
      </c>
      <c r="CZ48" s="342">
        <f t="shared" si="81"/>
        <v>0</v>
      </c>
      <c r="DA48" s="342">
        <f t="shared" si="81"/>
        <v>0</v>
      </c>
      <c r="DB48" s="342">
        <f t="shared" si="81"/>
        <v>0</v>
      </c>
      <c r="DC48" s="342">
        <f t="shared" si="81"/>
        <v>0</v>
      </c>
      <c r="DD48" s="342">
        <f t="shared" si="81"/>
        <v>0</v>
      </c>
      <c r="DE48" s="342">
        <f t="shared" si="81"/>
        <v>0</v>
      </c>
      <c r="DF48" s="342">
        <f t="shared" si="81"/>
        <v>0</v>
      </c>
      <c r="DG48" s="342">
        <f t="shared" si="81"/>
        <v>0</v>
      </c>
      <c r="DH48" s="342">
        <f t="shared" si="81"/>
        <v>0</v>
      </c>
      <c r="DI48" s="343">
        <f t="shared" si="81"/>
        <v>0</v>
      </c>
      <c r="DJ48" s="341">
        <f t="shared" ref="DJ48:DU59" si="82">IF(T($AH48)="",IF((DJ$6&gt;=MONTH($O48))*(DJ$6&lt;=MONTH($P48)), $AH48/$AO48, 0),0)</f>
        <v>0</v>
      </c>
      <c r="DK48" s="342">
        <f t="shared" si="82"/>
        <v>0</v>
      </c>
      <c r="DL48" s="342">
        <f t="shared" si="82"/>
        <v>0</v>
      </c>
      <c r="DM48" s="342">
        <f t="shared" si="82"/>
        <v>0</v>
      </c>
      <c r="DN48" s="342">
        <f t="shared" si="82"/>
        <v>0</v>
      </c>
      <c r="DO48" s="342">
        <f t="shared" si="82"/>
        <v>0</v>
      </c>
      <c r="DP48" s="342">
        <f t="shared" si="82"/>
        <v>0</v>
      </c>
      <c r="DQ48" s="342">
        <f t="shared" si="82"/>
        <v>0</v>
      </c>
      <c r="DR48" s="342">
        <f t="shared" si="82"/>
        <v>0</v>
      </c>
      <c r="DS48" s="342">
        <f t="shared" si="82"/>
        <v>0</v>
      </c>
      <c r="DT48" s="342">
        <f t="shared" si="82"/>
        <v>0</v>
      </c>
      <c r="DU48" s="343">
        <f t="shared" si="82"/>
        <v>0</v>
      </c>
      <c r="DV48" s="341">
        <f t="shared" ref="DV48:EG59" si="83">IF(T($AI48)="",IF((DV$6&gt;=MONTH($O48))*(DV$6&lt;=MONTH($P48)), $AI48/$AO48, 0),0)</f>
        <v>0</v>
      </c>
      <c r="DW48" s="342">
        <f t="shared" si="83"/>
        <v>0</v>
      </c>
      <c r="DX48" s="342">
        <f t="shared" si="83"/>
        <v>0</v>
      </c>
      <c r="DY48" s="342">
        <f t="shared" si="83"/>
        <v>0</v>
      </c>
      <c r="DZ48" s="342">
        <f t="shared" si="83"/>
        <v>0</v>
      </c>
      <c r="EA48" s="342">
        <f t="shared" si="83"/>
        <v>0</v>
      </c>
      <c r="EB48" s="342">
        <f t="shared" si="83"/>
        <v>0</v>
      </c>
      <c r="EC48" s="342">
        <f t="shared" si="83"/>
        <v>0</v>
      </c>
      <c r="ED48" s="342">
        <f t="shared" si="83"/>
        <v>0</v>
      </c>
      <c r="EE48" s="342">
        <f t="shared" si="83"/>
        <v>0</v>
      </c>
      <c r="EF48" s="342">
        <f t="shared" si="83"/>
        <v>0</v>
      </c>
      <c r="EG48" s="343">
        <f t="shared" si="83"/>
        <v>0</v>
      </c>
      <c r="EH48" s="341">
        <f t="shared" ref="EH48:ES59" si="84">IF(T($AJ48)="",IF((EH$6&gt;=MONTH($O48))*(EH$6&lt;=MONTH($P48)), $AJ48/$AO48, 0),0)</f>
        <v>0</v>
      </c>
      <c r="EI48" s="342">
        <f t="shared" si="84"/>
        <v>0</v>
      </c>
      <c r="EJ48" s="342">
        <f t="shared" si="84"/>
        <v>0</v>
      </c>
      <c r="EK48" s="342">
        <f t="shared" si="84"/>
        <v>0</v>
      </c>
      <c r="EL48" s="342">
        <f t="shared" si="84"/>
        <v>0</v>
      </c>
      <c r="EM48" s="342">
        <f t="shared" si="84"/>
        <v>0</v>
      </c>
      <c r="EN48" s="342">
        <f t="shared" si="84"/>
        <v>0</v>
      </c>
      <c r="EO48" s="342">
        <f t="shared" si="84"/>
        <v>0</v>
      </c>
      <c r="EP48" s="342">
        <f t="shared" si="84"/>
        <v>0</v>
      </c>
      <c r="EQ48" s="342">
        <f t="shared" si="84"/>
        <v>0</v>
      </c>
      <c r="ER48" s="342">
        <f t="shared" si="84"/>
        <v>0</v>
      </c>
      <c r="ES48" s="343">
        <f t="shared" si="84"/>
        <v>0</v>
      </c>
      <c r="ET48" s="341">
        <f t="shared" ref="ET48:FE59" si="85">IF(T($AK48)="",IF((ET$6&gt;=MONTH($O48))*(ET$6&lt;=MONTH($P48)), $AK48/$AO48, 0),0)</f>
        <v>0</v>
      </c>
      <c r="EU48" s="342">
        <f t="shared" si="85"/>
        <v>0</v>
      </c>
      <c r="EV48" s="342">
        <f t="shared" si="85"/>
        <v>0</v>
      </c>
      <c r="EW48" s="342">
        <f t="shared" si="85"/>
        <v>0</v>
      </c>
      <c r="EX48" s="342">
        <f t="shared" si="85"/>
        <v>0</v>
      </c>
      <c r="EY48" s="342">
        <f t="shared" si="85"/>
        <v>0</v>
      </c>
      <c r="EZ48" s="342">
        <f t="shared" si="85"/>
        <v>0</v>
      </c>
      <c r="FA48" s="342">
        <f t="shared" si="85"/>
        <v>0</v>
      </c>
      <c r="FB48" s="342">
        <f t="shared" si="85"/>
        <v>0</v>
      </c>
      <c r="FC48" s="342">
        <f t="shared" si="85"/>
        <v>0</v>
      </c>
      <c r="FD48" s="342">
        <f t="shared" si="85"/>
        <v>0</v>
      </c>
      <c r="FE48" s="343">
        <f t="shared" si="85"/>
        <v>0</v>
      </c>
      <c r="FF48" s="341">
        <f t="shared" ref="FF48:FQ59" si="86">IF(T($AL48)="",IF((FF$6&gt;=MONTH($O48))*(FF$6&lt;=MONTH($P48)), $AL48/$AO48, 0),0)</f>
        <v>0</v>
      </c>
      <c r="FG48" s="342">
        <f t="shared" si="86"/>
        <v>0</v>
      </c>
      <c r="FH48" s="342">
        <f t="shared" si="86"/>
        <v>0</v>
      </c>
      <c r="FI48" s="342">
        <f t="shared" si="86"/>
        <v>0</v>
      </c>
      <c r="FJ48" s="342">
        <f t="shared" si="86"/>
        <v>0</v>
      </c>
      <c r="FK48" s="342">
        <f t="shared" si="86"/>
        <v>0</v>
      </c>
      <c r="FL48" s="342">
        <f t="shared" si="86"/>
        <v>0</v>
      </c>
      <c r="FM48" s="342">
        <f t="shared" si="86"/>
        <v>0</v>
      </c>
      <c r="FN48" s="342">
        <f t="shared" si="86"/>
        <v>0</v>
      </c>
      <c r="FO48" s="342">
        <f t="shared" si="86"/>
        <v>0</v>
      </c>
      <c r="FP48" s="342">
        <f t="shared" si="86"/>
        <v>0</v>
      </c>
      <c r="FQ48" s="343">
        <f t="shared" si="86"/>
        <v>0</v>
      </c>
    </row>
    <row r="49" spans="1:173" ht="12.75" customHeight="1" x14ac:dyDescent="0.2">
      <c r="A49" s="74" t="str">
        <f t="shared" si="68"/>
        <v xml:space="preserve"> -N/A</v>
      </c>
      <c r="B49" s="361" t="s">
        <v>301</v>
      </c>
      <c r="C49" s="171" t="s">
        <v>300</v>
      </c>
      <c r="D49" s="366" t="str">
        <f>IF(ISBLANK(EMISSIONS_5!D49), " ", EMISSIONS_5!D49)</f>
        <v xml:space="preserve"> </v>
      </c>
      <c r="E49" s="351" t="s">
        <v>73</v>
      </c>
      <c r="F49" s="351" t="s">
        <v>73</v>
      </c>
      <c r="G49" s="33" t="s">
        <v>115</v>
      </c>
      <c r="H49" s="368"/>
      <c r="I49" s="64" t="s">
        <v>143</v>
      </c>
      <c r="J49" s="33" t="s">
        <v>115</v>
      </c>
      <c r="K49" s="64"/>
      <c r="L49" s="64"/>
      <c r="M49" s="367">
        <v>0</v>
      </c>
      <c r="N49" s="373">
        <v>0</v>
      </c>
      <c r="O49" s="299"/>
      <c r="P49" s="300"/>
      <c r="Q49" s="73" t="str">
        <f t="shared" si="69"/>
        <v>Enter Activity</v>
      </c>
      <c r="R49" s="73" t="str">
        <f t="shared" si="70"/>
        <v>Enter Activity</v>
      </c>
      <c r="S49" s="73" t="str">
        <f t="shared" si="71"/>
        <v>Enter Activity</v>
      </c>
      <c r="T49" s="73" t="str">
        <f t="shared" si="72"/>
        <v>Enter Activity</v>
      </c>
      <c r="U49" s="73" t="str">
        <f t="shared" si="73"/>
        <v>Enter Activity</v>
      </c>
      <c r="V49" s="73" t="str">
        <f t="shared" si="74"/>
        <v>Enter Activity</v>
      </c>
      <c r="W49" s="79" t="s">
        <v>115</v>
      </c>
      <c r="X49" s="73" t="str">
        <f t="shared" si="75"/>
        <v>Enter Activity</v>
      </c>
      <c r="Y49" s="78" t="s">
        <v>115</v>
      </c>
      <c r="Z49" s="79" t="s">
        <v>115</v>
      </c>
      <c r="AA49" s="82" t="s">
        <v>115</v>
      </c>
      <c r="AB49" s="76" t="str">
        <f xml:space="preserve"> IF($H49=0, "Enter Activity", IF(($M49=0)*($N49=0), "Enter Run Time", (H49*'VESSEL FACTORS'!$D$41)/2000))</f>
        <v>Enter Activity</v>
      </c>
      <c r="AC49" s="65" t="str">
        <f xml:space="preserve"> IF($H49=0, "Enter Activity", IF(($M49=0)*($N49=0), "Enter Run Time", (H49*'VESSEL FACTORS'!$D$41)/2000))</f>
        <v>Enter Activity</v>
      </c>
      <c r="AD49" s="65" t="str">
        <f>IF($H49=0, "Enter Activity", IF(($M49=0)*($N49=0), "Enter Run Time",  (H49*'VESSEL FACTORS'!$F$41)/2000))</f>
        <v>Enter Activity</v>
      </c>
      <c r="AE49" s="65" t="str">
        <f>IF($H49=0, "Enter Activity", IF(($M49=0)*($N49=0), "Enter Run Time", (H49*'VESSEL FACTORS'!$H$41)/2000))</f>
        <v>Enter Activity</v>
      </c>
      <c r="AF49" s="65" t="str">
        <f>IF($H49=0, "Enter Activity", IF(($M49=0)*($N49=0), "Enter Run Time", (H49*'VESSEL FACTORS'!$I$41)/2000))</f>
        <v>Enter Activity</v>
      </c>
      <c r="AG49" s="84" t="str">
        <f>IF($H49=0, "Enter Activity", IF(($M49=0)*($N49=0), "Enter Run Time", (H49*'VESSEL FACTORS'!$J$41)/2000))</f>
        <v>Enter Activity</v>
      </c>
      <c r="AH49" s="70" t="s">
        <v>115</v>
      </c>
      <c r="AI49" s="79" t="str">
        <f>IF($H49=0, "Enter Activity", IF(($M49=0)*($N49=0), "Enter Run Time",  (H49*'VESSEL FACTORS'!$L$41)/2000))</f>
        <v>Enter Activity</v>
      </c>
      <c r="AJ49" s="70" t="s">
        <v>115</v>
      </c>
      <c r="AK49" s="70" t="s">
        <v>115</v>
      </c>
      <c r="AL49" s="71" t="s">
        <v>115</v>
      </c>
      <c r="AM49" s="73"/>
      <c r="AO49" s="74">
        <f>MONTH(EMISSIONS_1!P49)-MONTH(EMISSIONS_1!O49)+1</f>
        <v>1</v>
      </c>
      <c r="AP49" s="341">
        <f t="shared" si="76"/>
        <v>0</v>
      </c>
      <c r="AQ49" s="342">
        <f t="shared" si="76"/>
        <v>0</v>
      </c>
      <c r="AR49" s="342">
        <f t="shared" si="76"/>
        <v>0</v>
      </c>
      <c r="AS49" s="342">
        <f t="shared" si="76"/>
        <v>0</v>
      </c>
      <c r="AT49" s="342">
        <f t="shared" si="76"/>
        <v>0</v>
      </c>
      <c r="AU49" s="342">
        <f t="shared" si="76"/>
        <v>0</v>
      </c>
      <c r="AV49" s="342">
        <f t="shared" si="76"/>
        <v>0</v>
      </c>
      <c r="AW49" s="342">
        <f t="shared" si="76"/>
        <v>0</v>
      </c>
      <c r="AX49" s="342">
        <f t="shared" si="76"/>
        <v>0</v>
      </c>
      <c r="AY49" s="342">
        <f t="shared" si="76"/>
        <v>0</v>
      </c>
      <c r="AZ49" s="342">
        <f t="shared" si="76"/>
        <v>0</v>
      </c>
      <c r="BA49" s="343">
        <f t="shared" si="76"/>
        <v>0</v>
      </c>
      <c r="BB49" s="341">
        <f t="shared" si="77"/>
        <v>0</v>
      </c>
      <c r="BC49" s="342">
        <f t="shared" si="77"/>
        <v>0</v>
      </c>
      <c r="BD49" s="342">
        <f t="shared" si="77"/>
        <v>0</v>
      </c>
      <c r="BE49" s="342">
        <f t="shared" si="77"/>
        <v>0</v>
      </c>
      <c r="BF49" s="342">
        <f t="shared" si="77"/>
        <v>0</v>
      </c>
      <c r="BG49" s="342">
        <f t="shared" si="77"/>
        <v>0</v>
      </c>
      <c r="BH49" s="342">
        <f t="shared" si="77"/>
        <v>0</v>
      </c>
      <c r="BI49" s="342">
        <f t="shared" si="77"/>
        <v>0</v>
      </c>
      <c r="BJ49" s="342">
        <f t="shared" si="77"/>
        <v>0</v>
      </c>
      <c r="BK49" s="342">
        <f t="shared" si="77"/>
        <v>0</v>
      </c>
      <c r="BL49" s="342">
        <f t="shared" si="77"/>
        <v>0</v>
      </c>
      <c r="BM49" s="343">
        <f t="shared" si="77"/>
        <v>0</v>
      </c>
      <c r="BN49" s="341">
        <f t="shared" si="78"/>
        <v>0</v>
      </c>
      <c r="BO49" s="342">
        <f t="shared" si="78"/>
        <v>0</v>
      </c>
      <c r="BP49" s="342">
        <f t="shared" si="78"/>
        <v>0</v>
      </c>
      <c r="BQ49" s="342">
        <f t="shared" si="78"/>
        <v>0</v>
      </c>
      <c r="BR49" s="342">
        <f t="shared" si="78"/>
        <v>0</v>
      </c>
      <c r="BS49" s="342">
        <f t="shared" si="78"/>
        <v>0</v>
      </c>
      <c r="BT49" s="342">
        <f t="shared" si="78"/>
        <v>0</v>
      </c>
      <c r="BU49" s="342">
        <f t="shared" si="78"/>
        <v>0</v>
      </c>
      <c r="BV49" s="342">
        <f t="shared" si="78"/>
        <v>0</v>
      </c>
      <c r="BW49" s="342">
        <f t="shared" si="78"/>
        <v>0</v>
      </c>
      <c r="BX49" s="342">
        <f t="shared" si="78"/>
        <v>0</v>
      </c>
      <c r="BY49" s="343">
        <f t="shared" si="78"/>
        <v>0</v>
      </c>
      <c r="BZ49" s="341">
        <f t="shared" si="79"/>
        <v>0</v>
      </c>
      <c r="CA49" s="342">
        <f t="shared" si="79"/>
        <v>0</v>
      </c>
      <c r="CB49" s="342">
        <f t="shared" si="79"/>
        <v>0</v>
      </c>
      <c r="CC49" s="342">
        <f t="shared" si="79"/>
        <v>0</v>
      </c>
      <c r="CD49" s="342">
        <f t="shared" si="79"/>
        <v>0</v>
      </c>
      <c r="CE49" s="342">
        <f t="shared" si="79"/>
        <v>0</v>
      </c>
      <c r="CF49" s="342">
        <f t="shared" si="79"/>
        <v>0</v>
      </c>
      <c r="CG49" s="342">
        <f t="shared" si="79"/>
        <v>0</v>
      </c>
      <c r="CH49" s="342">
        <f t="shared" si="79"/>
        <v>0</v>
      </c>
      <c r="CI49" s="342">
        <f t="shared" si="79"/>
        <v>0</v>
      </c>
      <c r="CJ49" s="342">
        <f t="shared" si="79"/>
        <v>0</v>
      </c>
      <c r="CK49" s="343">
        <f t="shared" si="79"/>
        <v>0</v>
      </c>
      <c r="CL49" s="341">
        <f t="shared" si="80"/>
        <v>0</v>
      </c>
      <c r="CM49" s="342">
        <f t="shared" si="80"/>
        <v>0</v>
      </c>
      <c r="CN49" s="342">
        <f t="shared" si="80"/>
        <v>0</v>
      </c>
      <c r="CO49" s="342">
        <f t="shared" si="80"/>
        <v>0</v>
      </c>
      <c r="CP49" s="342">
        <f t="shared" si="80"/>
        <v>0</v>
      </c>
      <c r="CQ49" s="342">
        <f t="shared" si="80"/>
        <v>0</v>
      </c>
      <c r="CR49" s="342">
        <f t="shared" si="80"/>
        <v>0</v>
      </c>
      <c r="CS49" s="342">
        <f t="shared" si="80"/>
        <v>0</v>
      </c>
      <c r="CT49" s="342">
        <f t="shared" si="80"/>
        <v>0</v>
      </c>
      <c r="CU49" s="342">
        <f t="shared" si="80"/>
        <v>0</v>
      </c>
      <c r="CV49" s="342">
        <f t="shared" si="80"/>
        <v>0</v>
      </c>
      <c r="CW49" s="343">
        <f t="shared" si="80"/>
        <v>0</v>
      </c>
      <c r="CX49" s="341">
        <f t="shared" si="81"/>
        <v>0</v>
      </c>
      <c r="CY49" s="342">
        <f t="shared" si="81"/>
        <v>0</v>
      </c>
      <c r="CZ49" s="342">
        <f t="shared" si="81"/>
        <v>0</v>
      </c>
      <c r="DA49" s="342">
        <f t="shared" si="81"/>
        <v>0</v>
      </c>
      <c r="DB49" s="342">
        <f t="shared" si="81"/>
        <v>0</v>
      </c>
      <c r="DC49" s="342">
        <f t="shared" si="81"/>
        <v>0</v>
      </c>
      <c r="DD49" s="342">
        <f t="shared" si="81"/>
        <v>0</v>
      </c>
      <c r="DE49" s="342">
        <f t="shared" si="81"/>
        <v>0</v>
      </c>
      <c r="DF49" s="342">
        <f t="shared" si="81"/>
        <v>0</v>
      </c>
      <c r="DG49" s="342">
        <f t="shared" si="81"/>
        <v>0</v>
      </c>
      <c r="DH49" s="342">
        <f t="shared" si="81"/>
        <v>0</v>
      </c>
      <c r="DI49" s="343">
        <f t="shared" si="81"/>
        <v>0</v>
      </c>
      <c r="DJ49" s="341">
        <f t="shared" si="82"/>
        <v>0</v>
      </c>
      <c r="DK49" s="342">
        <f t="shared" si="82"/>
        <v>0</v>
      </c>
      <c r="DL49" s="342">
        <f t="shared" si="82"/>
        <v>0</v>
      </c>
      <c r="DM49" s="342">
        <f t="shared" si="82"/>
        <v>0</v>
      </c>
      <c r="DN49" s="342">
        <f t="shared" si="82"/>
        <v>0</v>
      </c>
      <c r="DO49" s="342">
        <f t="shared" si="82"/>
        <v>0</v>
      </c>
      <c r="DP49" s="342">
        <f t="shared" si="82"/>
        <v>0</v>
      </c>
      <c r="DQ49" s="342">
        <f t="shared" si="82"/>
        <v>0</v>
      </c>
      <c r="DR49" s="342">
        <f t="shared" si="82"/>
        <v>0</v>
      </c>
      <c r="DS49" s="342">
        <f t="shared" si="82"/>
        <v>0</v>
      </c>
      <c r="DT49" s="342">
        <f t="shared" si="82"/>
        <v>0</v>
      </c>
      <c r="DU49" s="343">
        <f t="shared" si="82"/>
        <v>0</v>
      </c>
      <c r="DV49" s="341">
        <f t="shared" si="83"/>
        <v>0</v>
      </c>
      <c r="DW49" s="342">
        <f t="shared" si="83"/>
        <v>0</v>
      </c>
      <c r="DX49" s="342">
        <f t="shared" si="83"/>
        <v>0</v>
      </c>
      <c r="DY49" s="342">
        <f t="shared" si="83"/>
        <v>0</v>
      </c>
      <c r="DZ49" s="342">
        <f t="shared" si="83"/>
        <v>0</v>
      </c>
      <c r="EA49" s="342">
        <f t="shared" si="83"/>
        <v>0</v>
      </c>
      <c r="EB49" s="342">
        <f t="shared" si="83"/>
        <v>0</v>
      </c>
      <c r="EC49" s="342">
        <f t="shared" si="83"/>
        <v>0</v>
      </c>
      <c r="ED49" s="342">
        <f t="shared" si="83"/>
        <v>0</v>
      </c>
      <c r="EE49" s="342">
        <f t="shared" si="83"/>
        <v>0</v>
      </c>
      <c r="EF49" s="342">
        <f t="shared" si="83"/>
        <v>0</v>
      </c>
      <c r="EG49" s="343">
        <f t="shared" si="83"/>
        <v>0</v>
      </c>
      <c r="EH49" s="341">
        <f t="shared" si="84"/>
        <v>0</v>
      </c>
      <c r="EI49" s="342">
        <f t="shared" si="84"/>
        <v>0</v>
      </c>
      <c r="EJ49" s="342">
        <f t="shared" si="84"/>
        <v>0</v>
      </c>
      <c r="EK49" s="342">
        <f t="shared" si="84"/>
        <v>0</v>
      </c>
      <c r="EL49" s="342">
        <f t="shared" si="84"/>
        <v>0</v>
      </c>
      <c r="EM49" s="342">
        <f t="shared" si="84"/>
        <v>0</v>
      </c>
      <c r="EN49" s="342">
        <f t="shared" si="84"/>
        <v>0</v>
      </c>
      <c r="EO49" s="342">
        <f t="shared" si="84"/>
        <v>0</v>
      </c>
      <c r="EP49" s="342">
        <f t="shared" si="84"/>
        <v>0</v>
      </c>
      <c r="EQ49" s="342">
        <f t="shared" si="84"/>
        <v>0</v>
      </c>
      <c r="ER49" s="342">
        <f t="shared" si="84"/>
        <v>0</v>
      </c>
      <c r="ES49" s="343">
        <f t="shared" si="84"/>
        <v>0</v>
      </c>
      <c r="ET49" s="341">
        <f t="shared" si="85"/>
        <v>0</v>
      </c>
      <c r="EU49" s="342">
        <f t="shared" si="85"/>
        <v>0</v>
      </c>
      <c r="EV49" s="342">
        <f t="shared" si="85"/>
        <v>0</v>
      </c>
      <c r="EW49" s="342">
        <f t="shared" si="85"/>
        <v>0</v>
      </c>
      <c r="EX49" s="342">
        <f t="shared" si="85"/>
        <v>0</v>
      </c>
      <c r="EY49" s="342">
        <f t="shared" si="85"/>
        <v>0</v>
      </c>
      <c r="EZ49" s="342">
        <f t="shared" si="85"/>
        <v>0</v>
      </c>
      <c r="FA49" s="342">
        <f t="shared" si="85"/>
        <v>0</v>
      </c>
      <c r="FB49" s="342">
        <f t="shared" si="85"/>
        <v>0</v>
      </c>
      <c r="FC49" s="342">
        <f t="shared" si="85"/>
        <v>0</v>
      </c>
      <c r="FD49" s="342">
        <f t="shared" si="85"/>
        <v>0</v>
      </c>
      <c r="FE49" s="343">
        <f t="shared" si="85"/>
        <v>0</v>
      </c>
      <c r="FF49" s="341">
        <f t="shared" si="86"/>
        <v>0</v>
      </c>
      <c r="FG49" s="342">
        <f t="shared" si="86"/>
        <v>0</v>
      </c>
      <c r="FH49" s="342">
        <f t="shared" si="86"/>
        <v>0</v>
      </c>
      <c r="FI49" s="342">
        <f t="shared" si="86"/>
        <v>0</v>
      </c>
      <c r="FJ49" s="342">
        <f t="shared" si="86"/>
        <v>0</v>
      </c>
      <c r="FK49" s="342">
        <f t="shared" si="86"/>
        <v>0</v>
      </c>
      <c r="FL49" s="342">
        <f t="shared" si="86"/>
        <v>0</v>
      </c>
      <c r="FM49" s="342">
        <f t="shared" si="86"/>
        <v>0</v>
      </c>
      <c r="FN49" s="342">
        <f t="shared" si="86"/>
        <v>0</v>
      </c>
      <c r="FO49" s="342">
        <f t="shared" si="86"/>
        <v>0</v>
      </c>
      <c r="FP49" s="342">
        <f t="shared" si="86"/>
        <v>0</v>
      </c>
      <c r="FQ49" s="343">
        <f t="shared" si="86"/>
        <v>0</v>
      </c>
    </row>
    <row r="50" spans="1:173" ht="12.75" customHeight="1" x14ac:dyDescent="0.2">
      <c r="A50" s="74" t="str">
        <f t="shared" si="68"/>
        <v xml:space="preserve"> -N/A</v>
      </c>
      <c r="B50" s="362"/>
      <c r="C50" s="171" t="s">
        <v>300</v>
      </c>
      <c r="D50" s="366" t="str">
        <f>IF(ISBLANK(EMISSIONS_5!D50), " ", EMISSIONS_5!D50)</f>
        <v xml:space="preserve"> </v>
      </c>
      <c r="E50" s="351" t="s">
        <v>73</v>
      </c>
      <c r="F50" s="351" t="s">
        <v>73</v>
      </c>
      <c r="G50" s="33" t="s">
        <v>115</v>
      </c>
      <c r="H50" s="368"/>
      <c r="I50" s="64" t="s">
        <v>143</v>
      </c>
      <c r="J50" s="33" t="s">
        <v>115</v>
      </c>
      <c r="K50" s="64"/>
      <c r="L50" s="64"/>
      <c r="M50" s="367">
        <v>0</v>
      </c>
      <c r="N50" s="373">
        <v>0</v>
      </c>
      <c r="O50" s="299"/>
      <c r="P50" s="300"/>
      <c r="Q50" s="73" t="str">
        <f t="shared" si="69"/>
        <v>Enter Activity</v>
      </c>
      <c r="R50" s="73" t="str">
        <f t="shared" si="70"/>
        <v>Enter Activity</v>
      </c>
      <c r="S50" s="73" t="str">
        <f t="shared" si="71"/>
        <v>Enter Activity</v>
      </c>
      <c r="T50" s="73" t="str">
        <f t="shared" si="72"/>
        <v>Enter Activity</v>
      </c>
      <c r="U50" s="73" t="str">
        <f t="shared" si="73"/>
        <v>Enter Activity</v>
      </c>
      <c r="V50" s="73" t="str">
        <f t="shared" si="74"/>
        <v>Enter Activity</v>
      </c>
      <c r="W50" s="79" t="s">
        <v>115</v>
      </c>
      <c r="X50" s="73" t="str">
        <f t="shared" si="75"/>
        <v>Enter Activity</v>
      </c>
      <c r="Y50" s="78" t="s">
        <v>115</v>
      </c>
      <c r="Z50" s="79" t="s">
        <v>115</v>
      </c>
      <c r="AA50" s="82" t="s">
        <v>115</v>
      </c>
      <c r="AB50" s="76" t="str">
        <f xml:space="preserve"> IF($H50=0, "Enter Activity", IF(($M50=0)*($N50=0), "Enter Run Time", (H50*'VESSEL FACTORS'!$D$41)/2000))</f>
        <v>Enter Activity</v>
      </c>
      <c r="AC50" s="65" t="str">
        <f xml:space="preserve"> IF($H50=0, "Enter Activity", IF(($M50=0)*($N50=0), "Enter Run Time", (H50*'VESSEL FACTORS'!$D$41)/2000))</f>
        <v>Enter Activity</v>
      </c>
      <c r="AD50" s="65" t="str">
        <f>IF($H50=0, "Enter Activity", IF(($M50=0)*($N50=0), "Enter Run Time",  (H50*'VESSEL FACTORS'!$F$41)/2000))</f>
        <v>Enter Activity</v>
      </c>
      <c r="AE50" s="65" t="str">
        <f>IF($H50=0, "Enter Activity", IF(($M50=0)*($N50=0), "Enter Run Time", (H50*'VESSEL FACTORS'!$H$41)/2000))</f>
        <v>Enter Activity</v>
      </c>
      <c r="AF50" s="65" t="str">
        <f>IF($H50=0, "Enter Activity", IF(($M50=0)*($N50=0), "Enter Run Time", (H50*'VESSEL FACTORS'!$I$41)/2000))</f>
        <v>Enter Activity</v>
      </c>
      <c r="AG50" s="84" t="str">
        <f>IF($H50=0, "Enter Activity", IF(($M50=0)*($N50=0), "Enter Run Time", (H50*'VESSEL FACTORS'!$J$41)/2000))</f>
        <v>Enter Activity</v>
      </c>
      <c r="AH50" s="70" t="s">
        <v>115</v>
      </c>
      <c r="AI50" s="79" t="str">
        <f>IF($H50=0, "Enter Activity", IF(($M50=0)*($N50=0), "Enter Run Time",  (H50*'VESSEL FACTORS'!$L$41)/2000))</f>
        <v>Enter Activity</v>
      </c>
      <c r="AJ50" s="70" t="s">
        <v>115</v>
      </c>
      <c r="AK50" s="70" t="s">
        <v>115</v>
      </c>
      <c r="AL50" s="71" t="s">
        <v>115</v>
      </c>
      <c r="AM50" s="73"/>
      <c r="AO50" s="74">
        <f>MONTH(EMISSIONS_1!P50)-MONTH(EMISSIONS_1!O50)+1</f>
        <v>1</v>
      </c>
      <c r="AP50" s="341">
        <f t="shared" si="76"/>
        <v>0</v>
      </c>
      <c r="AQ50" s="342">
        <f t="shared" si="76"/>
        <v>0</v>
      </c>
      <c r="AR50" s="342">
        <f t="shared" si="76"/>
        <v>0</v>
      </c>
      <c r="AS50" s="342">
        <f t="shared" si="76"/>
        <v>0</v>
      </c>
      <c r="AT50" s="342">
        <f t="shared" si="76"/>
        <v>0</v>
      </c>
      <c r="AU50" s="342">
        <f t="shared" si="76"/>
        <v>0</v>
      </c>
      <c r="AV50" s="342">
        <f t="shared" si="76"/>
        <v>0</v>
      </c>
      <c r="AW50" s="342">
        <f t="shared" si="76"/>
        <v>0</v>
      </c>
      <c r="AX50" s="342">
        <f t="shared" si="76"/>
        <v>0</v>
      </c>
      <c r="AY50" s="342">
        <f t="shared" si="76"/>
        <v>0</v>
      </c>
      <c r="AZ50" s="342">
        <f t="shared" si="76"/>
        <v>0</v>
      </c>
      <c r="BA50" s="343">
        <f t="shared" si="76"/>
        <v>0</v>
      </c>
      <c r="BB50" s="341">
        <f t="shared" si="77"/>
        <v>0</v>
      </c>
      <c r="BC50" s="342">
        <f t="shared" si="77"/>
        <v>0</v>
      </c>
      <c r="BD50" s="342">
        <f t="shared" si="77"/>
        <v>0</v>
      </c>
      <c r="BE50" s="342">
        <f t="shared" si="77"/>
        <v>0</v>
      </c>
      <c r="BF50" s="342">
        <f t="shared" si="77"/>
        <v>0</v>
      </c>
      <c r="BG50" s="342">
        <f t="shared" si="77"/>
        <v>0</v>
      </c>
      <c r="BH50" s="342">
        <f t="shared" si="77"/>
        <v>0</v>
      </c>
      <c r="BI50" s="342">
        <f t="shared" si="77"/>
        <v>0</v>
      </c>
      <c r="BJ50" s="342">
        <f t="shared" si="77"/>
        <v>0</v>
      </c>
      <c r="BK50" s="342">
        <f t="shared" si="77"/>
        <v>0</v>
      </c>
      <c r="BL50" s="342">
        <f t="shared" si="77"/>
        <v>0</v>
      </c>
      <c r="BM50" s="343">
        <f t="shared" si="77"/>
        <v>0</v>
      </c>
      <c r="BN50" s="341">
        <f t="shared" si="78"/>
        <v>0</v>
      </c>
      <c r="BO50" s="342">
        <f t="shared" si="78"/>
        <v>0</v>
      </c>
      <c r="BP50" s="342">
        <f t="shared" si="78"/>
        <v>0</v>
      </c>
      <c r="BQ50" s="342">
        <f t="shared" si="78"/>
        <v>0</v>
      </c>
      <c r="BR50" s="342">
        <f t="shared" si="78"/>
        <v>0</v>
      </c>
      <c r="BS50" s="342">
        <f t="shared" si="78"/>
        <v>0</v>
      </c>
      <c r="BT50" s="342">
        <f t="shared" si="78"/>
        <v>0</v>
      </c>
      <c r="BU50" s="342">
        <f t="shared" si="78"/>
        <v>0</v>
      </c>
      <c r="BV50" s="342">
        <f t="shared" si="78"/>
        <v>0</v>
      </c>
      <c r="BW50" s="342">
        <f t="shared" si="78"/>
        <v>0</v>
      </c>
      <c r="BX50" s="342">
        <f t="shared" si="78"/>
        <v>0</v>
      </c>
      <c r="BY50" s="343">
        <f t="shared" si="78"/>
        <v>0</v>
      </c>
      <c r="BZ50" s="341">
        <f t="shared" si="79"/>
        <v>0</v>
      </c>
      <c r="CA50" s="342">
        <f t="shared" si="79"/>
        <v>0</v>
      </c>
      <c r="CB50" s="342">
        <f t="shared" si="79"/>
        <v>0</v>
      </c>
      <c r="CC50" s="342">
        <f t="shared" si="79"/>
        <v>0</v>
      </c>
      <c r="CD50" s="342">
        <f t="shared" si="79"/>
        <v>0</v>
      </c>
      <c r="CE50" s="342">
        <f t="shared" si="79"/>
        <v>0</v>
      </c>
      <c r="CF50" s="342">
        <f t="shared" si="79"/>
        <v>0</v>
      </c>
      <c r="CG50" s="342">
        <f t="shared" si="79"/>
        <v>0</v>
      </c>
      <c r="CH50" s="342">
        <f t="shared" si="79"/>
        <v>0</v>
      </c>
      <c r="CI50" s="342">
        <f t="shared" si="79"/>
        <v>0</v>
      </c>
      <c r="CJ50" s="342">
        <f t="shared" si="79"/>
        <v>0</v>
      </c>
      <c r="CK50" s="343">
        <f t="shared" si="79"/>
        <v>0</v>
      </c>
      <c r="CL50" s="341">
        <f t="shared" si="80"/>
        <v>0</v>
      </c>
      <c r="CM50" s="342">
        <f t="shared" si="80"/>
        <v>0</v>
      </c>
      <c r="CN50" s="342">
        <f t="shared" si="80"/>
        <v>0</v>
      </c>
      <c r="CO50" s="342">
        <f t="shared" si="80"/>
        <v>0</v>
      </c>
      <c r="CP50" s="342">
        <f t="shared" si="80"/>
        <v>0</v>
      </c>
      <c r="CQ50" s="342">
        <f t="shared" si="80"/>
        <v>0</v>
      </c>
      <c r="CR50" s="342">
        <f t="shared" si="80"/>
        <v>0</v>
      </c>
      <c r="CS50" s="342">
        <f t="shared" si="80"/>
        <v>0</v>
      </c>
      <c r="CT50" s="342">
        <f t="shared" si="80"/>
        <v>0</v>
      </c>
      <c r="CU50" s="342">
        <f t="shared" si="80"/>
        <v>0</v>
      </c>
      <c r="CV50" s="342">
        <f t="shared" si="80"/>
        <v>0</v>
      </c>
      <c r="CW50" s="343">
        <f t="shared" si="80"/>
        <v>0</v>
      </c>
      <c r="CX50" s="341">
        <f t="shared" si="81"/>
        <v>0</v>
      </c>
      <c r="CY50" s="342">
        <f t="shared" si="81"/>
        <v>0</v>
      </c>
      <c r="CZ50" s="342">
        <f t="shared" si="81"/>
        <v>0</v>
      </c>
      <c r="DA50" s="342">
        <f t="shared" si="81"/>
        <v>0</v>
      </c>
      <c r="DB50" s="342">
        <f t="shared" si="81"/>
        <v>0</v>
      </c>
      <c r="DC50" s="342">
        <f t="shared" si="81"/>
        <v>0</v>
      </c>
      <c r="DD50" s="342">
        <f t="shared" si="81"/>
        <v>0</v>
      </c>
      <c r="DE50" s="342">
        <f t="shared" si="81"/>
        <v>0</v>
      </c>
      <c r="DF50" s="342">
        <f t="shared" si="81"/>
        <v>0</v>
      </c>
      <c r="DG50" s="342">
        <f t="shared" si="81"/>
        <v>0</v>
      </c>
      <c r="DH50" s="342">
        <f t="shared" si="81"/>
        <v>0</v>
      </c>
      <c r="DI50" s="343">
        <f t="shared" si="81"/>
        <v>0</v>
      </c>
      <c r="DJ50" s="341">
        <f t="shared" si="82"/>
        <v>0</v>
      </c>
      <c r="DK50" s="342">
        <f t="shared" si="82"/>
        <v>0</v>
      </c>
      <c r="DL50" s="342">
        <f t="shared" si="82"/>
        <v>0</v>
      </c>
      <c r="DM50" s="342">
        <f t="shared" si="82"/>
        <v>0</v>
      </c>
      <c r="DN50" s="342">
        <f t="shared" si="82"/>
        <v>0</v>
      </c>
      <c r="DO50" s="342">
        <f t="shared" si="82"/>
        <v>0</v>
      </c>
      <c r="DP50" s="342">
        <f t="shared" si="82"/>
        <v>0</v>
      </c>
      <c r="DQ50" s="342">
        <f t="shared" si="82"/>
        <v>0</v>
      </c>
      <c r="DR50" s="342">
        <f t="shared" si="82"/>
        <v>0</v>
      </c>
      <c r="DS50" s="342">
        <f t="shared" si="82"/>
        <v>0</v>
      </c>
      <c r="DT50" s="342">
        <f t="shared" si="82"/>
        <v>0</v>
      </c>
      <c r="DU50" s="343">
        <f t="shared" si="82"/>
        <v>0</v>
      </c>
      <c r="DV50" s="341">
        <f t="shared" si="83"/>
        <v>0</v>
      </c>
      <c r="DW50" s="342">
        <f t="shared" si="83"/>
        <v>0</v>
      </c>
      <c r="DX50" s="342">
        <f t="shared" si="83"/>
        <v>0</v>
      </c>
      <c r="DY50" s="342">
        <f t="shared" si="83"/>
        <v>0</v>
      </c>
      <c r="DZ50" s="342">
        <f t="shared" si="83"/>
        <v>0</v>
      </c>
      <c r="EA50" s="342">
        <f t="shared" si="83"/>
        <v>0</v>
      </c>
      <c r="EB50" s="342">
        <f t="shared" si="83"/>
        <v>0</v>
      </c>
      <c r="EC50" s="342">
        <f t="shared" si="83"/>
        <v>0</v>
      </c>
      <c r="ED50" s="342">
        <f t="shared" si="83"/>
        <v>0</v>
      </c>
      <c r="EE50" s="342">
        <f t="shared" si="83"/>
        <v>0</v>
      </c>
      <c r="EF50" s="342">
        <f t="shared" si="83"/>
        <v>0</v>
      </c>
      <c r="EG50" s="343">
        <f t="shared" si="83"/>
        <v>0</v>
      </c>
      <c r="EH50" s="341">
        <f t="shared" si="84"/>
        <v>0</v>
      </c>
      <c r="EI50" s="342">
        <f t="shared" si="84"/>
        <v>0</v>
      </c>
      <c r="EJ50" s="342">
        <f t="shared" si="84"/>
        <v>0</v>
      </c>
      <c r="EK50" s="342">
        <f t="shared" si="84"/>
        <v>0</v>
      </c>
      <c r="EL50" s="342">
        <f t="shared" si="84"/>
        <v>0</v>
      </c>
      <c r="EM50" s="342">
        <f t="shared" si="84"/>
        <v>0</v>
      </c>
      <c r="EN50" s="342">
        <f t="shared" si="84"/>
        <v>0</v>
      </c>
      <c r="EO50" s="342">
        <f t="shared" si="84"/>
        <v>0</v>
      </c>
      <c r="EP50" s="342">
        <f t="shared" si="84"/>
        <v>0</v>
      </c>
      <c r="EQ50" s="342">
        <f t="shared" si="84"/>
        <v>0</v>
      </c>
      <c r="ER50" s="342">
        <f t="shared" si="84"/>
        <v>0</v>
      </c>
      <c r="ES50" s="343">
        <f t="shared" si="84"/>
        <v>0</v>
      </c>
      <c r="ET50" s="341">
        <f t="shared" si="85"/>
        <v>0</v>
      </c>
      <c r="EU50" s="342">
        <f t="shared" si="85"/>
        <v>0</v>
      </c>
      <c r="EV50" s="342">
        <f t="shared" si="85"/>
        <v>0</v>
      </c>
      <c r="EW50" s="342">
        <f t="shared" si="85"/>
        <v>0</v>
      </c>
      <c r="EX50" s="342">
        <f t="shared" si="85"/>
        <v>0</v>
      </c>
      <c r="EY50" s="342">
        <f t="shared" si="85"/>
        <v>0</v>
      </c>
      <c r="EZ50" s="342">
        <f t="shared" si="85"/>
        <v>0</v>
      </c>
      <c r="FA50" s="342">
        <f t="shared" si="85"/>
        <v>0</v>
      </c>
      <c r="FB50" s="342">
        <f t="shared" si="85"/>
        <v>0</v>
      </c>
      <c r="FC50" s="342">
        <f t="shared" si="85"/>
        <v>0</v>
      </c>
      <c r="FD50" s="342">
        <f t="shared" si="85"/>
        <v>0</v>
      </c>
      <c r="FE50" s="343">
        <f t="shared" si="85"/>
        <v>0</v>
      </c>
      <c r="FF50" s="341">
        <f t="shared" si="86"/>
        <v>0</v>
      </c>
      <c r="FG50" s="342">
        <f t="shared" si="86"/>
        <v>0</v>
      </c>
      <c r="FH50" s="342">
        <f t="shared" si="86"/>
        <v>0</v>
      </c>
      <c r="FI50" s="342">
        <f t="shared" si="86"/>
        <v>0</v>
      </c>
      <c r="FJ50" s="342">
        <f t="shared" si="86"/>
        <v>0</v>
      </c>
      <c r="FK50" s="342">
        <f t="shared" si="86"/>
        <v>0</v>
      </c>
      <c r="FL50" s="342">
        <f t="shared" si="86"/>
        <v>0</v>
      </c>
      <c r="FM50" s="342">
        <f t="shared" si="86"/>
        <v>0</v>
      </c>
      <c r="FN50" s="342">
        <f t="shared" si="86"/>
        <v>0</v>
      </c>
      <c r="FO50" s="342">
        <f t="shared" si="86"/>
        <v>0</v>
      </c>
      <c r="FP50" s="342">
        <f t="shared" si="86"/>
        <v>0</v>
      </c>
      <c r="FQ50" s="343">
        <f t="shared" si="86"/>
        <v>0</v>
      </c>
    </row>
    <row r="51" spans="1:173" ht="12.75" customHeight="1" x14ac:dyDescent="0.2">
      <c r="A51" s="74" t="str">
        <f t="shared" si="68"/>
        <v xml:space="preserve"> -N/A</v>
      </c>
      <c r="B51" s="362"/>
      <c r="C51" s="171" t="s">
        <v>300</v>
      </c>
      <c r="D51" s="366" t="str">
        <f>IF(ISBLANK(EMISSIONS_5!D51), " ", EMISSIONS_5!D51)</f>
        <v xml:space="preserve"> </v>
      </c>
      <c r="E51" s="351" t="s">
        <v>73</v>
      </c>
      <c r="F51" s="351" t="s">
        <v>73</v>
      </c>
      <c r="G51" s="33" t="s">
        <v>115</v>
      </c>
      <c r="H51" s="368"/>
      <c r="I51" s="64" t="s">
        <v>143</v>
      </c>
      <c r="J51" s="33" t="s">
        <v>115</v>
      </c>
      <c r="K51" s="64"/>
      <c r="L51" s="64"/>
      <c r="M51" s="367">
        <v>0</v>
      </c>
      <c r="N51" s="373">
        <v>0</v>
      </c>
      <c r="O51" s="299"/>
      <c r="P51" s="300"/>
      <c r="Q51" s="73" t="str">
        <f t="shared" si="69"/>
        <v>Enter Activity</v>
      </c>
      <c r="R51" s="73" t="str">
        <f t="shared" si="70"/>
        <v>Enter Activity</v>
      </c>
      <c r="S51" s="73" t="str">
        <f t="shared" si="71"/>
        <v>Enter Activity</v>
      </c>
      <c r="T51" s="73" t="str">
        <f t="shared" si="72"/>
        <v>Enter Activity</v>
      </c>
      <c r="U51" s="73" t="str">
        <f t="shared" si="73"/>
        <v>Enter Activity</v>
      </c>
      <c r="V51" s="73" t="str">
        <f t="shared" si="74"/>
        <v>Enter Activity</v>
      </c>
      <c r="W51" s="79" t="s">
        <v>115</v>
      </c>
      <c r="X51" s="73" t="str">
        <f t="shared" si="75"/>
        <v>Enter Activity</v>
      </c>
      <c r="Y51" s="78" t="s">
        <v>115</v>
      </c>
      <c r="Z51" s="79" t="s">
        <v>115</v>
      </c>
      <c r="AA51" s="82" t="s">
        <v>115</v>
      </c>
      <c r="AB51" s="76" t="str">
        <f xml:space="preserve"> IF($H51=0, "Enter Activity", IF(($M51=0)*($N51=0), "Enter Run Time", (H51*'VESSEL FACTORS'!$D$41)/2000))</f>
        <v>Enter Activity</v>
      </c>
      <c r="AC51" s="65" t="str">
        <f xml:space="preserve"> IF($H51=0, "Enter Activity", IF(($M51=0)*($N51=0), "Enter Run Time", (H51*'VESSEL FACTORS'!$D$41)/2000))</f>
        <v>Enter Activity</v>
      </c>
      <c r="AD51" s="65" t="str">
        <f>IF($H51=0, "Enter Activity", IF(($M51=0)*($N51=0), "Enter Run Time",  (H51*'VESSEL FACTORS'!$F$41)/2000))</f>
        <v>Enter Activity</v>
      </c>
      <c r="AE51" s="65" t="str">
        <f>IF($H51=0, "Enter Activity", IF(($M51=0)*($N51=0), "Enter Run Time", (H51*'VESSEL FACTORS'!$H$41)/2000))</f>
        <v>Enter Activity</v>
      </c>
      <c r="AF51" s="65" t="str">
        <f>IF($H51=0, "Enter Activity", IF(($M51=0)*($N51=0), "Enter Run Time", (H51*'VESSEL FACTORS'!$I$41)/2000))</f>
        <v>Enter Activity</v>
      </c>
      <c r="AG51" s="84" t="str">
        <f>IF($H51=0, "Enter Activity", IF(($M51=0)*($N51=0), "Enter Run Time", (H51*'VESSEL FACTORS'!$J$41)/2000))</f>
        <v>Enter Activity</v>
      </c>
      <c r="AH51" s="70" t="s">
        <v>115</v>
      </c>
      <c r="AI51" s="79" t="str">
        <f>IF($H51=0, "Enter Activity", IF(($M51=0)*($N51=0), "Enter Run Time",  (H51*'VESSEL FACTORS'!$L$41)/2000))</f>
        <v>Enter Activity</v>
      </c>
      <c r="AJ51" s="70" t="s">
        <v>115</v>
      </c>
      <c r="AK51" s="70" t="s">
        <v>115</v>
      </c>
      <c r="AL51" s="71" t="s">
        <v>115</v>
      </c>
      <c r="AM51" s="73"/>
      <c r="AO51" s="74">
        <f>MONTH(EMISSIONS_1!P51)-MONTH(EMISSIONS_1!O51)+1</f>
        <v>1</v>
      </c>
      <c r="AP51" s="341">
        <f t="shared" si="76"/>
        <v>0</v>
      </c>
      <c r="AQ51" s="342">
        <f t="shared" si="76"/>
        <v>0</v>
      </c>
      <c r="AR51" s="342">
        <f t="shared" si="76"/>
        <v>0</v>
      </c>
      <c r="AS51" s="342">
        <f t="shared" si="76"/>
        <v>0</v>
      </c>
      <c r="AT51" s="342">
        <f t="shared" si="76"/>
        <v>0</v>
      </c>
      <c r="AU51" s="342">
        <f t="shared" si="76"/>
        <v>0</v>
      </c>
      <c r="AV51" s="342">
        <f t="shared" si="76"/>
        <v>0</v>
      </c>
      <c r="AW51" s="342">
        <f t="shared" si="76"/>
        <v>0</v>
      </c>
      <c r="AX51" s="342">
        <f t="shared" si="76"/>
        <v>0</v>
      </c>
      <c r="AY51" s="342">
        <f t="shared" si="76"/>
        <v>0</v>
      </c>
      <c r="AZ51" s="342">
        <f t="shared" si="76"/>
        <v>0</v>
      </c>
      <c r="BA51" s="343">
        <f t="shared" si="76"/>
        <v>0</v>
      </c>
      <c r="BB51" s="341">
        <f t="shared" si="77"/>
        <v>0</v>
      </c>
      <c r="BC51" s="342">
        <f t="shared" si="77"/>
        <v>0</v>
      </c>
      <c r="BD51" s="342">
        <f t="shared" si="77"/>
        <v>0</v>
      </c>
      <c r="BE51" s="342">
        <f t="shared" si="77"/>
        <v>0</v>
      </c>
      <c r="BF51" s="342">
        <f t="shared" si="77"/>
        <v>0</v>
      </c>
      <c r="BG51" s="342">
        <f t="shared" si="77"/>
        <v>0</v>
      </c>
      <c r="BH51" s="342">
        <f t="shared" si="77"/>
        <v>0</v>
      </c>
      <c r="BI51" s="342">
        <f t="shared" si="77"/>
        <v>0</v>
      </c>
      <c r="BJ51" s="342">
        <f t="shared" si="77"/>
        <v>0</v>
      </c>
      <c r="BK51" s="342">
        <f t="shared" si="77"/>
        <v>0</v>
      </c>
      <c r="BL51" s="342">
        <f t="shared" si="77"/>
        <v>0</v>
      </c>
      <c r="BM51" s="343">
        <f t="shared" si="77"/>
        <v>0</v>
      </c>
      <c r="BN51" s="341">
        <f t="shared" si="78"/>
        <v>0</v>
      </c>
      <c r="BO51" s="342">
        <f t="shared" si="78"/>
        <v>0</v>
      </c>
      <c r="BP51" s="342">
        <f t="shared" si="78"/>
        <v>0</v>
      </c>
      <c r="BQ51" s="342">
        <f t="shared" si="78"/>
        <v>0</v>
      </c>
      <c r="BR51" s="342">
        <f t="shared" si="78"/>
        <v>0</v>
      </c>
      <c r="BS51" s="342">
        <f t="shared" si="78"/>
        <v>0</v>
      </c>
      <c r="BT51" s="342">
        <f t="shared" si="78"/>
        <v>0</v>
      </c>
      <c r="BU51" s="342">
        <f t="shared" si="78"/>
        <v>0</v>
      </c>
      <c r="BV51" s="342">
        <f t="shared" si="78"/>
        <v>0</v>
      </c>
      <c r="BW51" s="342">
        <f t="shared" si="78"/>
        <v>0</v>
      </c>
      <c r="BX51" s="342">
        <f t="shared" si="78"/>
        <v>0</v>
      </c>
      <c r="BY51" s="343">
        <f t="shared" si="78"/>
        <v>0</v>
      </c>
      <c r="BZ51" s="341">
        <f t="shared" si="79"/>
        <v>0</v>
      </c>
      <c r="CA51" s="342">
        <f t="shared" si="79"/>
        <v>0</v>
      </c>
      <c r="CB51" s="342">
        <f t="shared" si="79"/>
        <v>0</v>
      </c>
      <c r="CC51" s="342">
        <f t="shared" si="79"/>
        <v>0</v>
      </c>
      <c r="CD51" s="342">
        <f t="shared" si="79"/>
        <v>0</v>
      </c>
      <c r="CE51" s="342">
        <f t="shared" si="79"/>
        <v>0</v>
      </c>
      <c r="CF51" s="342">
        <f t="shared" si="79"/>
        <v>0</v>
      </c>
      <c r="CG51" s="342">
        <f t="shared" si="79"/>
        <v>0</v>
      </c>
      <c r="CH51" s="342">
        <f t="shared" si="79"/>
        <v>0</v>
      </c>
      <c r="CI51" s="342">
        <f t="shared" si="79"/>
        <v>0</v>
      </c>
      <c r="CJ51" s="342">
        <f t="shared" si="79"/>
        <v>0</v>
      </c>
      <c r="CK51" s="343">
        <f t="shared" si="79"/>
        <v>0</v>
      </c>
      <c r="CL51" s="341">
        <f t="shared" si="80"/>
        <v>0</v>
      </c>
      <c r="CM51" s="342">
        <f t="shared" si="80"/>
        <v>0</v>
      </c>
      <c r="CN51" s="342">
        <f t="shared" si="80"/>
        <v>0</v>
      </c>
      <c r="CO51" s="342">
        <f t="shared" si="80"/>
        <v>0</v>
      </c>
      <c r="CP51" s="342">
        <f t="shared" si="80"/>
        <v>0</v>
      </c>
      <c r="CQ51" s="342">
        <f t="shared" si="80"/>
        <v>0</v>
      </c>
      <c r="CR51" s="342">
        <f t="shared" si="80"/>
        <v>0</v>
      </c>
      <c r="CS51" s="342">
        <f t="shared" si="80"/>
        <v>0</v>
      </c>
      <c r="CT51" s="342">
        <f t="shared" si="80"/>
        <v>0</v>
      </c>
      <c r="CU51" s="342">
        <f t="shared" si="80"/>
        <v>0</v>
      </c>
      <c r="CV51" s="342">
        <f t="shared" si="80"/>
        <v>0</v>
      </c>
      <c r="CW51" s="343">
        <f t="shared" si="80"/>
        <v>0</v>
      </c>
      <c r="CX51" s="341">
        <f t="shared" si="81"/>
        <v>0</v>
      </c>
      <c r="CY51" s="342">
        <f t="shared" si="81"/>
        <v>0</v>
      </c>
      <c r="CZ51" s="342">
        <f t="shared" si="81"/>
        <v>0</v>
      </c>
      <c r="DA51" s="342">
        <f t="shared" si="81"/>
        <v>0</v>
      </c>
      <c r="DB51" s="342">
        <f t="shared" si="81"/>
        <v>0</v>
      </c>
      <c r="DC51" s="342">
        <f t="shared" si="81"/>
        <v>0</v>
      </c>
      <c r="DD51" s="342">
        <f t="shared" si="81"/>
        <v>0</v>
      </c>
      <c r="DE51" s="342">
        <f t="shared" si="81"/>
        <v>0</v>
      </c>
      <c r="DF51" s="342">
        <f t="shared" si="81"/>
        <v>0</v>
      </c>
      <c r="DG51" s="342">
        <f t="shared" si="81"/>
        <v>0</v>
      </c>
      <c r="DH51" s="342">
        <f t="shared" si="81"/>
        <v>0</v>
      </c>
      <c r="DI51" s="343">
        <f t="shared" si="81"/>
        <v>0</v>
      </c>
      <c r="DJ51" s="341">
        <f t="shared" si="82"/>
        <v>0</v>
      </c>
      <c r="DK51" s="342">
        <f t="shared" si="82"/>
        <v>0</v>
      </c>
      <c r="DL51" s="342">
        <f t="shared" si="82"/>
        <v>0</v>
      </c>
      <c r="DM51" s="342">
        <f t="shared" si="82"/>
        <v>0</v>
      </c>
      <c r="DN51" s="342">
        <f t="shared" si="82"/>
        <v>0</v>
      </c>
      <c r="DO51" s="342">
        <f t="shared" si="82"/>
        <v>0</v>
      </c>
      <c r="DP51" s="342">
        <f t="shared" si="82"/>
        <v>0</v>
      </c>
      <c r="DQ51" s="342">
        <f t="shared" si="82"/>
        <v>0</v>
      </c>
      <c r="DR51" s="342">
        <f t="shared" si="82"/>
        <v>0</v>
      </c>
      <c r="DS51" s="342">
        <f t="shared" si="82"/>
        <v>0</v>
      </c>
      <c r="DT51" s="342">
        <f t="shared" si="82"/>
        <v>0</v>
      </c>
      <c r="DU51" s="343">
        <f t="shared" si="82"/>
        <v>0</v>
      </c>
      <c r="DV51" s="341">
        <f t="shared" si="83"/>
        <v>0</v>
      </c>
      <c r="DW51" s="342">
        <f t="shared" si="83"/>
        <v>0</v>
      </c>
      <c r="DX51" s="342">
        <f t="shared" si="83"/>
        <v>0</v>
      </c>
      <c r="DY51" s="342">
        <f t="shared" si="83"/>
        <v>0</v>
      </c>
      <c r="DZ51" s="342">
        <f t="shared" si="83"/>
        <v>0</v>
      </c>
      <c r="EA51" s="342">
        <f t="shared" si="83"/>
        <v>0</v>
      </c>
      <c r="EB51" s="342">
        <f t="shared" si="83"/>
        <v>0</v>
      </c>
      <c r="EC51" s="342">
        <f t="shared" si="83"/>
        <v>0</v>
      </c>
      <c r="ED51" s="342">
        <f t="shared" si="83"/>
        <v>0</v>
      </c>
      <c r="EE51" s="342">
        <f t="shared" si="83"/>
        <v>0</v>
      </c>
      <c r="EF51" s="342">
        <f t="shared" si="83"/>
        <v>0</v>
      </c>
      <c r="EG51" s="343">
        <f t="shared" si="83"/>
        <v>0</v>
      </c>
      <c r="EH51" s="341">
        <f t="shared" si="84"/>
        <v>0</v>
      </c>
      <c r="EI51" s="342">
        <f t="shared" si="84"/>
        <v>0</v>
      </c>
      <c r="EJ51" s="342">
        <f t="shared" si="84"/>
        <v>0</v>
      </c>
      <c r="EK51" s="342">
        <f t="shared" si="84"/>
        <v>0</v>
      </c>
      <c r="EL51" s="342">
        <f t="shared" si="84"/>
        <v>0</v>
      </c>
      <c r="EM51" s="342">
        <f t="shared" si="84"/>
        <v>0</v>
      </c>
      <c r="EN51" s="342">
        <f t="shared" si="84"/>
        <v>0</v>
      </c>
      <c r="EO51" s="342">
        <f t="shared" si="84"/>
        <v>0</v>
      </c>
      <c r="EP51" s="342">
        <f t="shared" si="84"/>
        <v>0</v>
      </c>
      <c r="EQ51" s="342">
        <f t="shared" si="84"/>
        <v>0</v>
      </c>
      <c r="ER51" s="342">
        <f t="shared" si="84"/>
        <v>0</v>
      </c>
      <c r="ES51" s="343">
        <f t="shared" si="84"/>
        <v>0</v>
      </c>
      <c r="ET51" s="341">
        <f t="shared" si="85"/>
        <v>0</v>
      </c>
      <c r="EU51" s="342">
        <f t="shared" si="85"/>
        <v>0</v>
      </c>
      <c r="EV51" s="342">
        <f t="shared" si="85"/>
        <v>0</v>
      </c>
      <c r="EW51" s="342">
        <f t="shared" si="85"/>
        <v>0</v>
      </c>
      <c r="EX51" s="342">
        <f t="shared" si="85"/>
        <v>0</v>
      </c>
      <c r="EY51" s="342">
        <f t="shared" si="85"/>
        <v>0</v>
      </c>
      <c r="EZ51" s="342">
        <f t="shared" si="85"/>
        <v>0</v>
      </c>
      <c r="FA51" s="342">
        <f t="shared" si="85"/>
        <v>0</v>
      </c>
      <c r="FB51" s="342">
        <f t="shared" si="85"/>
        <v>0</v>
      </c>
      <c r="FC51" s="342">
        <f t="shared" si="85"/>
        <v>0</v>
      </c>
      <c r="FD51" s="342">
        <f t="shared" si="85"/>
        <v>0</v>
      </c>
      <c r="FE51" s="343">
        <f t="shared" si="85"/>
        <v>0</v>
      </c>
      <c r="FF51" s="341">
        <f t="shared" si="86"/>
        <v>0</v>
      </c>
      <c r="FG51" s="342">
        <f t="shared" si="86"/>
        <v>0</v>
      </c>
      <c r="FH51" s="342">
        <f t="shared" si="86"/>
        <v>0</v>
      </c>
      <c r="FI51" s="342">
        <f t="shared" si="86"/>
        <v>0</v>
      </c>
      <c r="FJ51" s="342">
        <f t="shared" si="86"/>
        <v>0</v>
      </c>
      <c r="FK51" s="342">
        <f t="shared" si="86"/>
        <v>0</v>
      </c>
      <c r="FL51" s="342">
        <f t="shared" si="86"/>
        <v>0</v>
      </c>
      <c r="FM51" s="342">
        <f t="shared" si="86"/>
        <v>0</v>
      </c>
      <c r="FN51" s="342">
        <f t="shared" si="86"/>
        <v>0</v>
      </c>
      <c r="FO51" s="342">
        <f t="shared" si="86"/>
        <v>0</v>
      </c>
      <c r="FP51" s="342">
        <f t="shared" si="86"/>
        <v>0</v>
      </c>
      <c r="FQ51" s="343">
        <f t="shared" si="86"/>
        <v>0</v>
      </c>
    </row>
    <row r="52" spans="1:173" ht="12.75" customHeight="1" x14ac:dyDescent="0.2">
      <c r="A52" s="74" t="str">
        <f t="shared" si="68"/>
        <v xml:space="preserve"> -N/A</v>
      </c>
      <c r="B52" s="362"/>
      <c r="C52" s="171" t="s">
        <v>300</v>
      </c>
      <c r="D52" s="366" t="str">
        <f>IF(ISBLANK(EMISSIONS_5!D52), " ", EMISSIONS_5!D52)</f>
        <v xml:space="preserve"> </v>
      </c>
      <c r="E52" s="351" t="s">
        <v>73</v>
      </c>
      <c r="F52" s="351" t="s">
        <v>73</v>
      </c>
      <c r="G52" s="33" t="s">
        <v>115</v>
      </c>
      <c r="H52" s="368"/>
      <c r="I52" s="64" t="s">
        <v>143</v>
      </c>
      <c r="J52" s="33" t="s">
        <v>115</v>
      </c>
      <c r="K52" s="64"/>
      <c r="L52" s="64"/>
      <c r="M52" s="367">
        <v>0</v>
      </c>
      <c r="N52" s="373">
        <v>0</v>
      </c>
      <c r="O52" s="299"/>
      <c r="P52" s="300"/>
      <c r="Q52" s="73" t="str">
        <f t="shared" si="69"/>
        <v>Enter Activity</v>
      </c>
      <c r="R52" s="73" t="str">
        <f t="shared" si="70"/>
        <v>Enter Activity</v>
      </c>
      <c r="S52" s="73" t="str">
        <f t="shared" si="71"/>
        <v>Enter Activity</v>
      </c>
      <c r="T52" s="73" t="str">
        <f t="shared" si="72"/>
        <v>Enter Activity</v>
      </c>
      <c r="U52" s="73" t="str">
        <f t="shared" si="73"/>
        <v>Enter Activity</v>
      </c>
      <c r="V52" s="73" t="str">
        <f t="shared" si="74"/>
        <v>Enter Activity</v>
      </c>
      <c r="W52" s="79" t="s">
        <v>115</v>
      </c>
      <c r="X52" s="73" t="str">
        <f t="shared" si="75"/>
        <v>Enter Activity</v>
      </c>
      <c r="Y52" s="78" t="s">
        <v>115</v>
      </c>
      <c r="Z52" s="79" t="s">
        <v>115</v>
      </c>
      <c r="AA52" s="82" t="s">
        <v>115</v>
      </c>
      <c r="AB52" s="76" t="str">
        <f xml:space="preserve"> IF($H52=0, "Enter Activity", IF(($M52=0)*($N52=0), "Enter Run Time", (H52*'VESSEL FACTORS'!$D$41)/2000))</f>
        <v>Enter Activity</v>
      </c>
      <c r="AC52" s="65" t="str">
        <f xml:space="preserve"> IF($H52=0, "Enter Activity", IF(($M52=0)*($N52=0), "Enter Run Time", (H52*'VESSEL FACTORS'!$D$41)/2000))</f>
        <v>Enter Activity</v>
      </c>
      <c r="AD52" s="65" t="str">
        <f>IF($H52=0, "Enter Activity", IF(($M52=0)*($N52=0), "Enter Run Time",  (H52*'VESSEL FACTORS'!$F$41)/2000))</f>
        <v>Enter Activity</v>
      </c>
      <c r="AE52" s="65" t="str">
        <f>IF($H52=0, "Enter Activity", IF(($M52=0)*($N52=0), "Enter Run Time", (H52*'VESSEL FACTORS'!$H$41)/2000))</f>
        <v>Enter Activity</v>
      </c>
      <c r="AF52" s="65" t="str">
        <f>IF($H52=0, "Enter Activity", IF(($M52=0)*($N52=0), "Enter Run Time", (H52*'VESSEL FACTORS'!$I$41)/2000))</f>
        <v>Enter Activity</v>
      </c>
      <c r="AG52" s="84" t="str">
        <f>IF($H52=0, "Enter Activity", IF(($M52=0)*($N52=0), "Enter Run Time", (H52*'VESSEL FACTORS'!$J$41)/2000))</f>
        <v>Enter Activity</v>
      </c>
      <c r="AH52" s="70" t="s">
        <v>115</v>
      </c>
      <c r="AI52" s="79" t="str">
        <f>IF($H52=0, "Enter Activity", IF(($M52=0)*($N52=0), "Enter Run Time",  (H52*'VESSEL FACTORS'!$L$41)/2000))</f>
        <v>Enter Activity</v>
      </c>
      <c r="AJ52" s="70" t="s">
        <v>115</v>
      </c>
      <c r="AK52" s="70" t="s">
        <v>115</v>
      </c>
      <c r="AL52" s="71" t="s">
        <v>115</v>
      </c>
      <c r="AM52" s="73"/>
      <c r="AO52" s="74">
        <f>MONTH(EMISSIONS_1!P52)-MONTH(EMISSIONS_1!O52)+1</f>
        <v>1</v>
      </c>
      <c r="AP52" s="341">
        <f t="shared" si="76"/>
        <v>0</v>
      </c>
      <c r="AQ52" s="342">
        <f t="shared" si="76"/>
        <v>0</v>
      </c>
      <c r="AR52" s="342">
        <f t="shared" si="76"/>
        <v>0</v>
      </c>
      <c r="AS52" s="342">
        <f t="shared" si="76"/>
        <v>0</v>
      </c>
      <c r="AT52" s="342">
        <f t="shared" si="76"/>
        <v>0</v>
      </c>
      <c r="AU52" s="342">
        <f t="shared" si="76"/>
        <v>0</v>
      </c>
      <c r="AV52" s="342">
        <f t="shared" si="76"/>
        <v>0</v>
      </c>
      <c r="AW52" s="342">
        <f t="shared" si="76"/>
        <v>0</v>
      </c>
      <c r="AX52" s="342">
        <f t="shared" si="76"/>
        <v>0</v>
      </c>
      <c r="AY52" s="342">
        <f t="shared" si="76"/>
        <v>0</v>
      </c>
      <c r="AZ52" s="342">
        <f t="shared" si="76"/>
        <v>0</v>
      </c>
      <c r="BA52" s="343">
        <f t="shared" si="76"/>
        <v>0</v>
      </c>
      <c r="BB52" s="341">
        <f t="shared" si="77"/>
        <v>0</v>
      </c>
      <c r="BC52" s="342">
        <f t="shared" si="77"/>
        <v>0</v>
      </c>
      <c r="BD52" s="342">
        <f t="shared" si="77"/>
        <v>0</v>
      </c>
      <c r="BE52" s="342">
        <f t="shared" si="77"/>
        <v>0</v>
      </c>
      <c r="BF52" s="342">
        <f t="shared" si="77"/>
        <v>0</v>
      </c>
      <c r="BG52" s="342">
        <f t="shared" si="77"/>
        <v>0</v>
      </c>
      <c r="BH52" s="342">
        <f t="shared" si="77"/>
        <v>0</v>
      </c>
      <c r="BI52" s="342">
        <f t="shared" si="77"/>
        <v>0</v>
      </c>
      <c r="BJ52" s="342">
        <f t="shared" si="77"/>
        <v>0</v>
      </c>
      <c r="BK52" s="342">
        <f t="shared" si="77"/>
        <v>0</v>
      </c>
      <c r="BL52" s="342">
        <f t="shared" si="77"/>
        <v>0</v>
      </c>
      <c r="BM52" s="343">
        <f t="shared" si="77"/>
        <v>0</v>
      </c>
      <c r="BN52" s="341">
        <f t="shared" si="78"/>
        <v>0</v>
      </c>
      <c r="BO52" s="342">
        <f t="shared" si="78"/>
        <v>0</v>
      </c>
      <c r="BP52" s="342">
        <f t="shared" si="78"/>
        <v>0</v>
      </c>
      <c r="BQ52" s="342">
        <f t="shared" si="78"/>
        <v>0</v>
      </c>
      <c r="BR52" s="342">
        <f t="shared" si="78"/>
        <v>0</v>
      </c>
      <c r="BS52" s="342">
        <f t="shared" si="78"/>
        <v>0</v>
      </c>
      <c r="BT52" s="342">
        <f t="shared" si="78"/>
        <v>0</v>
      </c>
      <c r="BU52" s="342">
        <f t="shared" si="78"/>
        <v>0</v>
      </c>
      <c r="BV52" s="342">
        <f t="shared" si="78"/>
        <v>0</v>
      </c>
      <c r="BW52" s="342">
        <f t="shared" si="78"/>
        <v>0</v>
      </c>
      <c r="BX52" s="342">
        <f t="shared" si="78"/>
        <v>0</v>
      </c>
      <c r="BY52" s="343">
        <f t="shared" si="78"/>
        <v>0</v>
      </c>
      <c r="BZ52" s="341">
        <f t="shared" si="79"/>
        <v>0</v>
      </c>
      <c r="CA52" s="342">
        <f t="shared" si="79"/>
        <v>0</v>
      </c>
      <c r="CB52" s="342">
        <f t="shared" si="79"/>
        <v>0</v>
      </c>
      <c r="CC52" s="342">
        <f t="shared" si="79"/>
        <v>0</v>
      </c>
      <c r="CD52" s="342">
        <f t="shared" si="79"/>
        <v>0</v>
      </c>
      <c r="CE52" s="342">
        <f t="shared" si="79"/>
        <v>0</v>
      </c>
      <c r="CF52" s="342">
        <f t="shared" si="79"/>
        <v>0</v>
      </c>
      <c r="CG52" s="342">
        <f t="shared" si="79"/>
        <v>0</v>
      </c>
      <c r="CH52" s="342">
        <f t="shared" si="79"/>
        <v>0</v>
      </c>
      <c r="CI52" s="342">
        <f t="shared" si="79"/>
        <v>0</v>
      </c>
      <c r="CJ52" s="342">
        <f t="shared" si="79"/>
        <v>0</v>
      </c>
      <c r="CK52" s="343">
        <f t="shared" si="79"/>
        <v>0</v>
      </c>
      <c r="CL52" s="341">
        <f t="shared" si="80"/>
        <v>0</v>
      </c>
      <c r="CM52" s="342">
        <f t="shared" si="80"/>
        <v>0</v>
      </c>
      <c r="CN52" s="342">
        <f t="shared" si="80"/>
        <v>0</v>
      </c>
      <c r="CO52" s="342">
        <f t="shared" si="80"/>
        <v>0</v>
      </c>
      <c r="CP52" s="342">
        <f t="shared" si="80"/>
        <v>0</v>
      </c>
      <c r="CQ52" s="342">
        <f t="shared" si="80"/>
        <v>0</v>
      </c>
      <c r="CR52" s="342">
        <f t="shared" si="80"/>
        <v>0</v>
      </c>
      <c r="CS52" s="342">
        <f t="shared" si="80"/>
        <v>0</v>
      </c>
      <c r="CT52" s="342">
        <f t="shared" si="80"/>
        <v>0</v>
      </c>
      <c r="CU52" s="342">
        <f t="shared" si="80"/>
        <v>0</v>
      </c>
      <c r="CV52" s="342">
        <f t="shared" si="80"/>
        <v>0</v>
      </c>
      <c r="CW52" s="343">
        <f t="shared" si="80"/>
        <v>0</v>
      </c>
      <c r="CX52" s="341">
        <f t="shared" si="81"/>
        <v>0</v>
      </c>
      <c r="CY52" s="342">
        <f t="shared" si="81"/>
        <v>0</v>
      </c>
      <c r="CZ52" s="342">
        <f t="shared" si="81"/>
        <v>0</v>
      </c>
      <c r="DA52" s="342">
        <f t="shared" si="81"/>
        <v>0</v>
      </c>
      <c r="DB52" s="342">
        <f t="shared" si="81"/>
        <v>0</v>
      </c>
      <c r="DC52" s="342">
        <f t="shared" si="81"/>
        <v>0</v>
      </c>
      <c r="DD52" s="342">
        <f t="shared" si="81"/>
        <v>0</v>
      </c>
      <c r="DE52" s="342">
        <f t="shared" si="81"/>
        <v>0</v>
      </c>
      <c r="DF52" s="342">
        <f t="shared" si="81"/>
        <v>0</v>
      </c>
      <c r="DG52" s="342">
        <f t="shared" si="81"/>
        <v>0</v>
      </c>
      <c r="DH52" s="342">
        <f t="shared" si="81"/>
        <v>0</v>
      </c>
      <c r="DI52" s="343">
        <f t="shared" si="81"/>
        <v>0</v>
      </c>
      <c r="DJ52" s="341">
        <f t="shared" si="82"/>
        <v>0</v>
      </c>
      <c r="DK52" s="342">
        <f t="shared" si="82"/>
        <v>0</v>
      </c>
      <c r="DL52" s="342">
        <f t="shared" si="82"/>
        <v>0</v>
      </c>
      <c r="DM52" s="342">
        <f t="shared" si="82"/>
        <v>0</v>
      </c>
      <c r="DN52" s="342">
        <f t="shared" si="82"/>
        <v>0</v>
      </c>
      <c r="DO52" s="342">
        <f t="shared" si="82"/>
        <v>0</v>
      </c>
      <c r="DP52" s="342">
        <f t="shared" si="82"/>
        <v>0</v>
      </c>
      <c r="DQ52" s="342">
        <f t="shared" si="82"/>
        <v>0</v>
      </c>
      <c r="DR52" s="342">
        <f t="shared" si="82"/>
        <v>0</v>
      </c>
      <c r="DS52" s="342">
        <f t="shared" si="82"/>
        <v>0</v>
      </c>
      <c r="DT52" s="342">
        <f t="shared" si="82"/>
        <v>0</v>
      </c>
      <c r="DU52" s="343">
        <f t="shared" si="82"/>
        <v>0</v>
      </c>
      <c r="DV52" s="341">
        <f t="shared" si="83"/>
        <v>0</v>
      </c>
      <c r="DW52" s="342">
        <f t="shared" si="83"/>
        <v>0</v>
      </c>
      <c r="DX52" s="342">
        <f t="shared" si="83"/>
        <v>0</v>
      </c>
      <c r="DY52" s="342">
        <f t="shared" si="83"/>
        <v>0</v>
      </c>
      <c r="DZ52" s="342">
        <f t="shared" si="83"/>
        <v>0</v>
      </c>
      <c r="EA52" s="342">
        <f t="shared" si="83"/>
        <v>0</v>
      </c>
      <c r="EB52" s="342">
        <f t="shared" si="83"/>
        <v>0</v>
      </c>
      <c r="EC52" s="342">
        <f t="shared" si="83"/>
        <v>0</v>
      </c>
      <c r="ED52" s="342">
        <f t="shared" si="83"/>
        <v>0</v>
      </c>
      <c r="EE52" s="342">
        <f t="shared" si="83"/>
        <v>0</v>
      </c>
      <c r="EF52" s="342">
        <f t="shared" si="83"/>
        <v>0</v>
      </c>
      <c r="EG52" s="343">
        <f t="shared" si="83"/>
        <v>0</v>
      </c>
      <c r="EH52" s="341">
        <f t="shared" si="84"/>
        <v>0</v>
      </c>
      <c r="EI52" s="342">
        <f t="shared" si="84"/>
        <v>0</v>
      </c>
      <c r="EJ52" s="342">
        <f t="shared" si="84"/>
        <v>0</v>
      </c>
      <c r="EK52" s="342">
        <f t="shared" si="84"/>
        <v>0</v>
      </c>
      <c r="EL52" s="342">
        <f t="shared" si="84"/>
        <v>0</v>
      </c>
      <c r="EM52" s="342">
        <f t="shared" si="84"/>
        <v>0</v>
      </c>
      <c r="EN52" s="342">
        <f t="shared" si="84"/>
        <v>0</v>
      </c>
      <c r="EO52" s="342">
        <f t="shared" si="84"/>
        <v>0</v>
      </c>
      <c r="EP52" s="342">
        <f t="shared" si="84"/>
        <v>0</v>
      </c>
      <c r="EQ52" s="342">
        <f t="shared" si="84"/>
        <v>0</v>
      </c>
      <c r="ER52" s="342">
        <f t="shared" si="84"/>
        <v>0</v>
      </c>
      <c r="ES52" s="343">
        <f t="shared" si="84"/>
        <v>0</v>
      </c>
      <c r="ET52" s="341">
        <f t="shared" si="85"/>
        <v>0</v>
      </c>
      <c r="EU52" s="342">
        <f t="shared" si="85"/>
        <v>0</v>
      </c>
      <c r="EV52" s="342">
        <f t="shared" si="85"/>
        <v>0</v>
      </c>
      <c r="EW52" s="342">
        <f t="shared" si="85"/>
        <v>0</v>
      </c>
      <c r="EX52" s="342">
        <f t="shared" si="85"/>
        <v>0</v>
      </c>
      <c r="EY52" s="342">
        <f t="shared" si="85"/>
        <v>0</v>
      </c>
      <c r="EZ52" s="342">
        <f t="shared" si="85"/>
        <v>0</v>
      </c>
      <c r="FA52" s="342">
        <f t="shared" si="85"/>
        <v>0</v>
      </c>
      <c r="FB52" s="342">
        <f t="shared" si="85"/>
        <v>0</v>
      </c>
      <c r="FC52" s="342">
        <f t="shared" si="85"/>
        <v>0</v>
      </c>
      <c r="FD52" s="342">
        <f t="shared" si="85"/>
        <v>0</v>
      </c>
      <c r="FE52" s="343">
        <f t="shared" si="85"/>
        <v>0</v>
      </c>
      <c r="FF52" s="341">
        <f t="shared" si="86"/>
        <v>0</v>
      </c>
      <c r="FG52" s="342">
        <f t="shared" si="86"/>
        <v>0</v>
      </c>
      <c r="FH52" s="342">
        <f t="shared" si="86"/>
        <v>0</v>
      </c>
      <c r="FI52" s="342">
        <f t="shared" si="86"/>
        <v>0</v>
      </c>
      <c r="FJ52" s="342">
        <f t="shared" si="86"/>
        <v>0</v>
      </c>
      <c r="FK52" s="342">
        <f t="shared" si="86"/>
        <v>0</v>
      </c>
      <c r="FL52" s="342">
        <f t="shared" si="86"/>
        <v>0</v>
      </c>
      <c r="FM52" s="342">
        <f t="shared" si="86"/>
        <v>0</v>
      </c>
      <c r="FN52" s="342">
        <f t="shared" si="86"/>
        <v>0</v>
      </c>
      <c r="FO52" s="342">
        <f t="shared" si="86"/>
        <v>0</v>
      </c>
      <c r="FP52" s="342">
        <f t="shared" si="86"/>
        <v>0</v>
      </c>
      <c r="FQ52" s="343">
        <f t="shared" si="86"/>
        <v>0</v>
      </c>
    </row>
    <row r="53" spans="1:173" ht="12.75" customHeight="1" x14ac:dyDescent="0.2">
      <c r="A53" s="74" t="str">
        <f t="shared" si="68"/>
        <v xml:space="preserve"> -N/A</v>
      </c>
      <c r="B53" s="362"/>
      <c r="C53" s="171" t="s">
        <v>300</v>
      </c>
      <c r="D53" s="366" t="str">
        <f>IF(ISBLANK(EMISSIONS_5!D53), " ", EMISSIONS_5!D53)</f>
        <v xml:space="preserve"> </v>
      </c>
      <c r="E53" s="351" t="s">
        <v>73</v>
      </c>
      <c r="F53" s="351" t="s">
        <v>73</v>
      </c>
      <c r="G53" s="33" t="s">
        <v>115</v>
      </c>
      <c r="H53" s="368"/>
      <c r="I53" s="64" t="s">
        <v>143</v>
      </c>
      <c r="J53" s="33" t="s">
        <v>115</v>
      </c>
      <c r="K53" s="64"/>
      <c r="L53" s="64"/>
      <c r="M53" s="367">
        <v>0</v>
      </c>
      <c r="N53" s="373">
        <v>0</v>
      </c>
      <c r="O53" s="299"/>
      <c r="P53" s="300"/>
      <c r="Q53" s="73" t="str">
        <f t="shared" si="69"/>
        <v>Enter Activity</v>
      </c>
      <c r="R53" s="73" t="str">
        <f t="shared" si="70"/>
        <v>Enter Activity</v>
      </c>
      <c r="S53" s="73" t="str">
        <f t="shared" si="71"/>
        <v>Enter Activity</v>
      </c>
      <c r="T53" s="73" t="str">
        <f t="shared" si="72"/>
        <v>Enter Activity</v>
      </c>
      <c r="U53" s="73" t="str">
        <f t="shared" si="73"/>
        <v>Enter Activity</v>
      </c>
      <c r="V53" s="73" t="str">
        <f t="shared" si="74"/>
        <v>Enter Activity</v>
      </c>
      <c r="W53" s="79" t="s">
        <v>115</v>
      </c>
      <c r="X53" s="73" t="str">
        <f t="shared" si="75"/>
        <v>Enter Activity</v>
      </c>
      <c r="Y53" s="78" t="s">
        <v>115</v>
      </c>
      <c r="Z53" s="79" t="s">
        <v>115</v>
      </c>
      <c r="AA53" s="82" t="s">
        <v>115</v>
      </c>
      <c r="AB53" s="76" t="str">
        <f xml:space="preserve"> IF($H53=0, "Enter Activity", IF(($M53=0)*($N53=0), "Enter Run Time", (H53*'VESSEL FACTORS'!$D$41)/2000))</f>
        <v>Enter Activity</v>
      </c>
      <c r="AC53" s="65" t="str">
        <f xml:space="preserve"> IF($H53=0, "Enter Activity", IF(($M53=0)*($N53=0), "Enter Run Time", (H53*'VESSEL FACTORS'!$D$41)/2000))</f>
        <v>Enter Activity</v>
      </c>
      <c r="AD53" s="65" t="str">
        <f>IF($H53=0, "Enter Activity", IF(($M53=0)*($N53=0), "Enter Run Time",  (H53*'VESSEL FACTORS'!$F$41)/2000))</f>
        <v>Enter Activity</v>
      </c>
      <c r="AE53" s="65" t="str">
        <f>IF($H53=0, "Enter Activity", IF(($M53=0)*($N53=0), "Enter Run Time", (H53*'VESSEL FACTORS'!$H$41)/2000))</f>
        <v>Enter Activity</v>
      </c>
      <c r="AF53" s="65" t="str">
        <f>IF($H53=0, "Enter Activity", IF(($M53=0)*($N53=0), "Enter Run Time", (H53*'VESSEL FACTORS'!$I$41)/2000))</f>
        <v>Enter Activity</v>
      </c>
      <c r="AG53" s="84" t="str">
        <f>IF($H53=0, "Enter Activity", IF(($M53=0)*($N53=0), "Enter Run Time", (H53*'VESSEL FACTORS'!$J$41)/2000))</f>
        <v>Enter Activity</v>
      </c>
      <c r="AH53" s="70" t="s">
        <v>115</v>
      </c>
      <c r="AI53" s="79" t="str">
        <f>IF($H53=0, "Enter Activity", IF(($M53=0)*($N53=0), "Enter Run Time",  (H53*'VESSEL FACTORS'!$L$41)/2000))</f>
        <v>Enter Activity</v>
      </c>
      <c r="AJ53" s="70" t="s">
        <v>115</v>
      </c>
      <c r="AK53" s="70" t="s">
        <v>115</v>
      </c>
      <c r="AL53" s="71" t="s">
        <v>115</v>
      </c>
      <c r="AM53" s="73"/>
      <c r="AO53" s="74">
        <f>MONTH(EMISSIONS_1!P53)-MONTH(EMISSIONS_1!O53)+1</f>
        <v>1</v>
      </c>
      <c r="AP53" s="341">
        <f t="shared" si="76"/>
        <v>0</v>
      </c>
      <c r="AQ53" s="342">
        <f t="shared" si="76"/>
        <v>0</v>
      </c>
      <c r="AR53" s="342">
        <f t="shared" si="76"/>
        <v>0</v>
      </c>
      <c r="AS53" s="342">
        <f t="shared" si="76"/>
        <v>0</v>
      </c>
      <c r="AT53" s="342">
        <f t="shared" si="76"/>
        <v>0</v>
      </c>
      <c r="AU53" s="342">
        <f t="shared" si="76"/>
        <v>0</v>
      </c>
      <c r="AV53" s="342">
        <f t="shared" si="76"/>
        <v>0</v>
      </c>
      <c r="AW53" s="342">
        <f t="shared" si="76"/>
        <v>0</v>
      </c>
      <c r="AX53" s="342">
        <f t="shared" si="76"/>
        <v>0</v>
      </c>
      <c r="AY53" s="342">
        <f t="shared" si="76"/>
        <v>0</v>
      </c>
      <c r="AZ53" s="342">
        <f t="shared" si="76"/>
        <v>0</v>
      </c>
      <c r="BA53" s="343">
        <f t="shared" si="76"/>
        <v>0</v>
      </c>
      <c r="BB53" s="341">
        <f t="shared" si="77"/>
        <v>0</v>
      </c>
      <c r="BC53" s="342">
        <f t="shared" si="77"/>
        <v>0</v>
      </c>
      <c r="BD53" s="342">
        <f t="shared" si="77"/>
        <v>0</v>
      </c>
      <c r="BE53" s="342">
        <f t="shared" si="77"/>
        <v>0</v>
      </c>
      <c r="BF53" s="342">
        <f t="shared" si="77"/>
        <v>0</v>
      </c>
      <c r="BG53" s="342">
        <f t="shared" si="77"/>
        <v>0</v>
      </c>
      <c r="BH53" s="342">
        <f t="shared" si="77"/>
        <v>0</v>
      </c>
      <c r="BI53" s="342">
        <f t="shared" si="77"/>
        <v>0</v>
      </c>
      <c r="BJ53" s="342">
        <f t="shared" si="77"/>
        <v>0</v>
      </c>
      <c r="BK53" s="342">
        <f t="shared" si="77"/>
        <v>0</v>
      </c>
      <c r="BL53" s="342">
        <f t="shared" si="77"/>
        <v>0</v>
      </c>
      <c r="BM53" s="343">
        <f t="shared" si="77"/>
        <v>0</v>
      </c>
      <c r="BN53" s="341">
        <f t="shared" si="78"/>
        <v>0</v>
      </c>
      <c r="BO53" s="342">
        <f t="shared" si="78"/>
        <v>0</v>
      </c>
      <c r="BP53" s="342">
        <f t="shared" si="78"/>
        <v>0</v>
      </c>
      <c r="BQ53" s="342">
        <f t="shared" si="78"/>
        <v>0</v>
      </c>
      <c r="BR53" s="342">
        <f t="shared" si="78"/>
        <v>0</v>
      </c>
      <c r="BS53" s="342">
        <f t="shared" si="78"/>
        <v>0</v>
      </c>
      <c r="BT53" s="342">
        <f t="shared" si="78"/>
        <v>0</v>
      </c>
      <c r="BU53" s="342">
        <f t="shared" si="78"/>
        <v>0</v>
      </c>
      <c r="BV53" s="342">
        <f t="shared" si="78"/>
        <v>0</v>
      </c>
      <c r="BW53" s="342">
        <f t="shared" si="78"/>
        <v>0</v>
      </c>
      <c r="BX53" s="342">
        <f t="shared" si="78"/>
        <v>0</v>
      </c>
      <c r="BY53" s="343">
        <f t="shared" si="78"/>
        <v>0</v>
      </c>
      <c r="BZ53" s="341">
        <f t="shared" si="79"/>
        <v>0</v>
      </c>
      <c r="CA53" s="342">
        <f t="shared" si="79"/>
        <v>0</v>
      </c>
      <c r="CB53" s="342">
        <f t="shared" si="79"/>
        <v>0</v>
      </c>
      <c r="CC53" s="342">
        <f t="shared" si="79"/>
        <v>0</v>
      </c>
      <c r="CD53" s="342">
        <f t="shared" si="79"/>
        <v>0</v>
      </c>
      <c r="CE53" s="342">
        <f t="shared" si="79"/>
        <v>0</v>
      </c>
      <c r="CF53" s="342">
        <f t="shared" si="79"/>
        <v>0</v>
      </c>
      <c r="CG53" s="342">
        <f t="shared" si="79"/>
        <v>0</v>
      </c>
      <c r="CH53" s="342">
        <f t="shared" si="79"/>
        <v>0</v>
      </c>
      <c r="CI53" s="342">
        <f t="shared" si="79"/>
        <v>0</v>
      </c>
      <c r="CJ53" s="342">
        <f t="shared" si="79"/>
        <v>0</v>
      </c>
      <c r="CK53" s="343">
        <f t="shared" si="79"/>
        <v>0</v>
      </c>
      <c r="CL53" s="341">
        <f t="shared" si="80"/>
        <v>0</v>
      </c>
      <c r="CM53" s="342">
        <f t="shared" si="80"/>
        <v>0</v>
      </c>
      <c r="CN53" s="342">
        <f t="shared" si="80"/>
        <v>0</v>
      </c>
      <c r="CO53" s="342">
        <f t="shared" si="80"/>
        <v>0</v>
      </c>
      <c r="CP53" s="342">
        <f t="shared" si="80"/>
        <v>0</v>
      </c>
      <c r="CQ53" s="342">
        <f t="shared" si="80"/>
        <v>0</v>
      </c>
      <c r="CR53" s="342">
        <f t="shared" si="80"/>
        <v>0</v>
      </c>
      <c r="CS53" s="342">
        <f t="shared" si="80"/>
        <v>0</v>
      </c>
      <c r="CT53" s="342">
        <f t="shared" si="80"/>
        <v>0</v>
      </c>
      <c r="CU53" s="342">
        <f t="shared" si="80"/>
        <v>0</v>
      </c>
      <c r="CV53" s="342">
        <f t="shared" si="80"/>
        <v>0</v>
      </c>
      <c r="CW53" s="343">
        <f t="shared" si="80"/>
        <v>0</v>
      </c>
      <c r="CX53" s="341">
        <f t="shared" si="81"/>
        <v>0</v>
      </c>
      <c r="CY53" s="342">
        <f t="shared" si="81"/>
        <v>0</v>
      </c>
      <c r="CZ53" s="342">
        <f t="shared" si="81"/>
        <v>0</v>
      </c>
      <c r="DA53" s="342">
        <f t="shared" si="81"/>
        <v>0</v>
      </c>
      <c r="DB53" s="342">
        <f t="shared" si="81"/>
        <v>0</v>
      </c>
      <c r="DC53" s="342">
        <f t="shared" si="81"/>
        <v>0</v>
      </c>
      <c r="DD53" s="342">
        <f t="shared" si="81"/>
        <v>0</v>
      </c>
      <c r="DE53" s="342">
        <f t="shared" si="81"/>
        <v>0</v>
      </c>
      <c r="DF53" s="342">
        <f t="shared" si="81"/>
        <v>0</v>
      </c>
      <c r="DG53" s="342">
        <f t="shared" si="81"/>
        <v>0</v>
      </c>
      <c r="DH53" s="342">
        <f t="shared" si="81"/>
        <v>0</v>
      </c>
      <c r="DI53" s="343">
        <f t="shared" si="81"/>
        <v>0</v>
      </c>
      <c r="DJ53" s="341">
        <f t="shared" si="82"/>
        <v>0</v>
      </c>
      <c r="DK53" s="342">
        <f t="shared" si="82"/>
        <v>0</v>
      </c>
      <c r="DL53" s="342">
        <f t="shared" si="82"/>
        <v>0</v>
      </c>
      <c r="DM53" s="342">
        <f t="shared" si="82"/>
        <v>0</v>
      </c>
      <c r="DN53" s="342">
        <f t="shared" si="82"/>
        <v>0</v>
      </c>
      <c r="DO53" s="342">
        <f t="shared" si="82"/>
        <v>0</v>
      </c>
      <c r="DP53" s="342">
        <f t="shared" si="82"/>
        <v>0</v>
      </c>
      <c r="DQ53" s="342">
        <f t="shared" si="82"/>
        <v>0</v>
      </c>
      <c r="DR53" s="342">
        <f t="shared" si="82"/>
        <v>0</v>
      </c>
      <c r="DS53" s="342">
        <f t="shared" si="82"/>
        <v>0</v>
      </c>
      <c r="DT53" s="342">
        <f t="shared" si="82"/>
        <v>0</v>
      </c>
      <c r="DU53" s="343">
        <f t="shared" si="82"/>
        <v>0</v>
      </c>
      <c r="DV53" s="341">
        <f t="shared" si="83"/>
        <v>0</v>
      </c>
      <c r="DW53" s="342">
        <f t="shared" si="83"/>
        <v>0</v>
      </c>
      <c r="DX53" s="342">
        <f t="shared" si="83"/>
        <v>0</v>
      </c>
      <c r="DY53" s="342">
        <f t="shared" si="83"/>
        <v>0</v>
      </c>
      <c r="DZ53" s="342">
        <f t="shared" si="83"/>
        <v>0</v>
      </c>
      <c r="EA53" s="342">
        <f t="shared" si="83"/>
        <v>0</v>
      </c>
      <c r="EB53" s="342">
        <f t="shared" si="83"/>
        <v>0</v>
      </c>
      <c r="EC53" s="342">
        <f t="shared" si="83"/>
        <v>0</v>
      </c>
      <c r="ED53" s="342">
        <f t="shared" si="83"/>
        <v>0</v>
      </c>
      <c r="EE53" s="342">
        <f t="shared" si="83"/>
        <v>0</v>
      </c>
      <c r="EF53" s="342">
        <f t="shared" si="83"/>
        <v>0</v>
      </c>
      <c r="EG53" s="343">
        <f t="shared" si="83"/>
        <v>0</v>
      </c>
      <c r="EH53" s="341">
        <f t="shared" si="84"/>
        <v>0</v>
      </c>
      <c r="EI53" s="342">
        <f t="shared" si="84"/>
        <v>0</v>
      </c>
      <c r="EJ53" s="342">
        <f t="shared" si="84"/>
        <v>0</v>
      </c>
      <c r="EK53" s="342">
        <f t="shared" si="84"/>
        <v>0</v>
      </c>
      <c r="EL53" s="342">
        <f t="shared" si="84"/>
        <v>0</v>
      </c>
      <c r="EM53" s="342">
        <f t="shared" si="84"/>
        <v>0</v>
      </c>
      <c r="EN53" s="342">
        <f t="shared" si="84"/>
        <v>0</v>
      </c>
      <c r="EO53" s="342">
        <f t="shared" si="84"/>
        <v>0</v>
      </c>
      <c r="EP53" s="342">
        <f t="shared" si="84"/>
        <v>0</v>
      </c>
      <c r="EQ53" s="342">
        <f t="shared" si="84"/>
        <v>0</v>
      </c>
      <c r="ER53" s="342">
        <f t="shared" si="84"/>
        <v>0</v>
      </c>
      <c r="ES53" s="343">
        <f t="shared" si="84"/>
        <v>0</v>
      </c>
      <c r="ET53" s="341">
        <f t="shared" si="85"/>
        <v>0</v>
      </c>
      <c r="EU53" s="342">
        <f t="shared" si="85"/>
        <v>0</v>
      </c>
      <c r="EV53" s="342">
        <f t="shared" si="85"/>
        <v>0</v>
      </c>
      <c r="EW53" s="342">
        <f t="shared" si="85"/>
        <v>0</v>
      </c>
      <c r="EX53" s="342">
        <f t="shared" si="85"/>
        <v>0</v>
      </c>
      <c r="EY53" s="342">
        <f t="shared" si="85"/>
        <v>0</v>
      </c>
      <c r="EZ53" s="342">
        <f t="shared" si="85"/>
        <v>0</v>
      </c>
      <c r="FA53" s="342">
        <f t="shared" si="85"/>
        <v>0</v>
      </c>
      <c r="FB53" s="342">
        <f t="shared" si="85"/>
        <v>0</v>
      </c>
      <c r="FC53" s="342">
        <f t="shared" si="85"/>
        <v>0</v>
      </c>
      <c r="FD53" s="342">
        <f t="shared" si="85"/>
        <v>0</v>
      </c>
      <c r="FE53" s="343">
        <f t="shared" si="85"/>
        <v>0</v>
      </c>
      <c r="FF53" s="341">
        <f t="shared" si="86"/>
        <v>0</v>
      </c>
      <c r="FG53" s="342">
        <f t="shared" si="86"/>
        <v>0</v>
      </c>
      <c r="FH53" s="342">
        <f t="shared" si="86"/>
        <v>0</v>
      </c>
      <c r="FI53" s="342">
        <f t="shared" si="86"/>
        <v>0</v>
      </c>
      <c r="FJ53" s="342">
        <f t="shared" si="86"/>
        <v>0</v>
      </c>
      <c r="FK53" s="342">
        <f t="shared" si="86"/>
        <v>0</v>
      </c>
      <c r="FL53" s="342">
        <f t="shared" si="86"/>
        <v>0</v>
      </c>
      <c r="FM53" s="342">
        <f t="shared" si="86"/>
        <v>0</v>
      </c>
      <c r="FN53" s="342">
        <f t="shared" si="86"/>
        <v>0</v>
      </c>
      <c r="FO53" s="342">
        <f t="shared" si="86"/>
        <v>0</v>
      </c>
      <c r="FP53" s="342">
        <f t="shared" si="86"/>
        <v>0</v>
      </c>
      <c r="FQ53" s="343">
        <f t="shared" si="86"/>
        <v>0</v>
      </c>
    </row>
    <row r="54" spans="1:173" ht="12.75" customHeight="1" x14ac:dyDescent="0.2">
      <c r="A54" s="74" t="str">
        <f t="shared" si="68"/>
        <v xml:space="preserve"> -N/A</v>
      </c>
      <c r="B54" s="362"/>
      <c r="C54" s="171" t="s">
        <v>300</v>
      </c>
      <c r="D54" s="366" t="str">
        <f>IF(ISBLANK(EMISSIONS_5!D54), " ", EMISSIONS_5!D54)</f>
        <v xml:space="preserve"> </v>
      </c>
      <c r="E54" s="351" t="s">
        <v>73</v>
      </c>
      <c r="F54" s="351" t="s">
        <v>73</v>
      </c>
      <c r="G54" s="33" t="s">
        <v>115</v>
      </c>
      <c r="H54" s="368"/>
      <c r="I54" s="64" t="s">
        <v>143</v>
      </c>
      <c r="J54" s="33" t="s">
        <v>115</v>
      </c>
      <c r="K54" s="64"/>
      <c r="L54" s="64"/>
      <c r="M54" s="367">
        <v>0</v>
      </c>
      <c r="N54" s="373">
        <v>0</v>
      </c>
      <c r="O54" s="299"/>
      <c r="P54" s="300"/>
      <c r="Q54" s="73" t="str">
        <f t="shared" si="69"/>
        <v>Enter Activity</v>
      </c>
      <c r="R54" s="73" t="str">
        <f t="shared" si="70"/>
        <v>Enter Activity</v>
      </c>
      <c r="S54" s="73" t="str">
        <f t="shared" si="71"/>
        <v>Enter Activity</v>
      </c>
      <c r="T54" s="73" t="str">
        <f t="shared" si="72"/>
        <v>Enter Activity</v>
      </c>
      <c r="U54" s="73" t="str">
        <f t="shared" si="73"/>
        <v>Enter Activity</v>
      </c>
      <c r="V54" s="73" t="str">
        <f t="shared" si="74"/>
        <v>Enter Activity</v>
      </c>
      <c r="W54" s="79" t="s">
        <v>115</v>
      </c>
      <c r="X54" s="73" t="str">
        <f t="shared" si="75"/>
        <v>Enter Activity</v>
      </c>
      <c r="Y54" s="78" t="s">
        <v>115</v>
      </c>
      <c r="Z54" s="79" t="s">
        <v>115</v>
      </c>
      <c r="AA54" s="82" t="s">
        <v>115</v>
      </c>
      <c r="AB54" s="76" t="str">
        <f xml:space="preserve"> IF($H54=0, "Enter Activity", IF(($M54=0)*($N54=0), "Enter Run Time", (H54*'VESSEL FACTORS'!$D$41)/2000))</f>
        <v>Enter Activity</v>
      </c>
      <c r="AC54" s="65" t="str">
        <f xml:space="preserve"> IF($H54=0, "Enter Activity", IF(($M54=0)*($N54=0), "Enter Run Time", (H54*'VESSEL FACTORS'!$D$41)/2000))</f>
        <v>Enter Activity</v>
      </c>
      <c r="AD54" s="65" t="str">
        <f>IF($H54=0, "Enter Activity", IF(($M54=0)*($N54=0), "Enter Run Time",  (H54*'VESSEL FACTORS'!$F$41)/2000))</f>
        <v>Enter Activity</v>
      </c>
      <c r="AE54" s="65" t="str">
        <f>IF($H54=0, "Enter Activity", IF(($M54=0)*($N54=0), "Enter Run Time", (H54*'VESSEL FACTORS'!$H$41)/2000))</f>
        <v>Enter Activity</v>
      </c>
      <c r="AF54" s="65" t="str">
        <f>IF($H54=0, "Enter Activity", IF(($M54=0)*($N54=0), "Enter Run Time", (H54*'VESSEL FACTORS'!$I$41)/2000))</f>
        <v>Enter Activity</v>
      </c>
      <c r="AG54" s="84" t="str">
        <f>IF($H54=0, "Enter Activity", IF(($M54=0)*($N54=0), "Enter Run Time", (H54*'VESSEL FACTORS'!$J$41)/2000))</f>
        <v>Enter Activity</v>
      </c>
      <c r="AH54" s="70" t="s">
        <v>115</v>
      </c>
      <c r="AI54" s="79" t="str">
        <f>IF($H54=0, "Enter Activity", IF(($M54=0)*($N54=0), "Enter Run Time",  (H54*'VESSEL FACTORS'!$L$41)/2000))</f>
        <v>Enter Activity</v>
      </c>
      <c r="AJ54" s="70" t="s">
        <v>115</v>
      </c>
      <c r="AK54" s="70" t="s">
        <v>115</v>
      </c>
      <c r="AL54" s="71" t="s">
        <v>115</v>
      </c>
      <c r="AM54" s="73"/>
      <c r="AO54" s="74">
        <f>MONTH(EMISSIONS_1!P54)-MONTH(EMISSIONS_1!O54)+1</f>
        <v>1</v>
      </c>
      <c r="AP54" s="341">
        <f t="shared" si="76"/>
        <v>0</v>
      </c>
      <c r="AQ54" s="342">
        <f t="shared" si="76"/>
        <v>0</v>
      </c>
      <c r="AR54" s="342">
        <f t="shared" si="76"/>
        <v>0</v>
      </c>
      <c r="AS54" s="342">
        <f t="shared" si="76"/>
        <v>0</v>
      </c>
      <c r="AT54" s="342">
        <f t="shared" si="76"/>
        <v>0</v>
      </c>
      <c r="AU54" s="342">
        <f t="shared" si="76"/>
        <v>0</v>
      </c>
      <c r="AV54" s="342">
        <f t="shared" si="76"/>
        <v>0</v>
      </c>
      <c r="AW54" s="342">
        <f t="shared" si="76"/>
        <v>0</v>
      </c>
      <c r="AX54" s="342">
        <f t="shared" si="76"/>
        <v>0</v>
      </c>
      <c r="AY54" s="342">
        <f t="shared" si="76"/>
        <v>0</v>
      </c>
      <c r="AZ54" s="342">
        <f t="shared" si="76"/>
        <v>0</v>
      </c>
      <c r="BA54" s="343">
        <f t="shared" si="76"/>
        <v>0</v>
      </c>
      <c r="BB54" s="341">
        <f t="shared" si="77"/>
        <v>0</v>
      </c>
      <c r="BC54" s="342">
        <f t="shared" si="77"/>
        <v>0</v>
      </c>
      <c r="BD54" s="342">
        <f t="shared" si="77"/>
        <v>0</v>
      </c>
      <c r="BE54" s="342">
        <f t="shared" si="77"/>
        <v>0</v>
      </c>
      <c r="BF54" s="342">
        <f t="shared" si="77"/>
        <v>0</v>
      </c>
      <c r="BG54" s="342">
        <f t="shared" si="77"/>
        <v>0</v>
      </c>
      <c r="BH54" s="342">
        <f t="shared" si="77"/>
        <v>0</v>
      </c>
      <c r="BI54" s="342">
        <f t="shared" si="77"/>
        <v>0</v>
      </c>
      <c r="BJ54" s="342">
        <f t="shared" si="77"/>
        <v>0</v>
      </c>
      <c r="BK54" s="342">
        <f t="shared" si="77"/>
        <v>0</v>
      </c>
      <c r="BL54" s="342">
        <f t="shared" si="77"/>
        <v>0</v>
      </c>
      <c r="BM54" s="343">
        <f t="shared" si="77"/>
        <v>0</v>
      </c>
      <c r="BN54" s="341">
        <f t="shared" si="78"/>
        <v>0</v>
      </c>
      <c r="BO54" s="342">
        <f t="shared" si="78"/>
        <v>0</v>
      </c>
      <c r="BP54" s="342">
        <f t="shared" si="78"/>
        <v>0</v>
      </c>
      <c r="BQ54" s="342">
        <f t="shared" si="78"/>
        <v>0</v>
      </c>
      <c r="BR54" s="342">
        <f t="shared" si="78"/>
        <v>0</v>
      </c>
      <c r="BS54" s="342">
        <f t="shared" si="78"/>
        <v>0</v>
      </c>
      <c r="BT54" s="342">
        <f t="shared" si="78"/>
        <v>0</v>
      </c>
      <c r="BU54" s="342">
        <f t="shared" si="78"/>
        <v>0</v>
      </c>
      <c r="BV54" s="342">
        <f t="shared" si="78"/>
        <v>0</v>
      </c>
      <c r="BW54" s="342">
        <f t="shared" si="78"/>
        <v>0</v>
      </c>
      <c r="BX54" s="342">
        <f t="shared" si="78"/>
        <v>0</v>
      </c>
      <c r="BY54" s="343">
        <f t="shared" si="78"/>
        <v>0</v>
      </c>
      <c r="BZ54" s="341">
        <f t="shared" si="79"/>
        <v>0</v>
      </c>
      <c r="CA54" s="342">
        <f t="shared" si="79"/>
        <v>0</v>
      </c>
      <c r="CB54" s="342">
        <f t="shared" si="79"/>
        <v>0</v>
      </c>
      <c r="CC54" s="342">
        <f t="shared" si="79"/>
        <v>0</v>
      </c>
      <c r="CD54" s="342">
        <f t="shared" si="79"/>
        <v>0</v>
      </c>
      <c r="CE54" s="342">
        <f t="shared" si="79"/>
        <v>0</v>
      </c>
      <c r="CF54" s="342">
        <f t="shared" si="79"/>
        <v>0</v>
      </c>
      <c r="CG54" s="342">
        <f t="shared" si="79"/>
        <v>0</v>
      </c>
      <c r="CH54" s="342">
        <f t="shared" si="79"/>
        <v>0</v>
      </c>
      <c r="CI54" s="342">
        <f t="shared" si="79"/>
        <v>0</v>
      </c>
      <c r="CJ54" s="342">
        <f t="shared" si="79"/>
        <v>0</v>
      </c>
      <c r="CK54" s="343">
        <f t="shared" si="79"/>
        <v>0</v>
      </c>
      <c r="CL54" s="341">
        <f t="shared" si="80"/>
        <v>0</v>
      </c>
      <c r="CM54" s="342">
        <f t="shared" si="80"/>
        <v>0</v>
      </c>
      <c r="CN54" s="342">
        <f t="shared" si="80"/>
        <v>0</v>
      </c>
      <c r="CO54" s="342">
        <f t="shared" si="80"/>
        <v>0</v>
      </c>
      <c r="CP54" s="342">
        <f t="shared" si="80"/>
        <v>0</v>
      </c>
      <c r="CQ54" s="342">
        <f t="shared" si="80"/>
        <v>0</v>
      </c>
      <c r="CR54" s="342">
        <f t="shared" si="80"/>
        <v>0</v>
      </c>
      <c r="CS54" s="342">
        <f t="shared" si="80"/>
        <v>0</v>
      </c>
      <c r="CT54" s="342">
        <f t="shared" si="80"/>
        <v>0</v>
      </c>
      <c r="CU54" s="342">
        <f t="shared" si="80"/>
        <v>0</v>
      </c>
      <c r="CV54" s="342">
        <f t="shared" si="80"/>
        <v>0</v>
      </c>
      <c r="CW54" s="343">
        <f t="shared" si="80"/>
        <v>0</v>
      </c>
      <c r="CX54" s="341">
        <f t="shared" si="81"/>
        <v>0</v>
      </c>
      <c r="CY54" s="342">
        <f t="shared" si="81"/>
        <v>0</v>
      </c>
      <c r="CZ54" s="342">
        <f t="shared" si="81"/>
        <v>0</v>
      </c>
      <c r="DA54" s="342">
        <f t="shared" si="81"/>
        <v>0</v>
      </c>
      <c r="DB54" s="342">
        <f t="shared" si="81"/>
        <v>0</v>
      </c>
      <c r="DC54" s="342">
        <f t="shared" si="81"/>
        <v>0</v>
      </c>
      <c r="DD54" s="342">
        <f t="shared" si="81"/>
        <v>0</v>
      </c>
      <c r="DE54" s="342">
        <f t="shared" si="81"/>
        <v>0</v>
      </c>
      <c r="DF54" s="342">
        <f t="shared" si="81"/>
        <v>0</v>
      </c>
      <c r="DG54" s="342">
        <f t="shared" si="81"/>
        <v>0</v>
      </c>
      <c r="DH54" s="342">
        <f t="shared" si="81"/>
        <v>0</v>
      </c>
      <c r="DI54" s="343">
        <f t="shared" si="81"/>
        <v>0</v>
      </c>
      <c r="DJ54" s="341">
        <f t="shared" si="82"/>
        <v>0</v>
      </c>
      <c r="DK54" s="342">
        <f t="shared" si="82"/>
        <v>0</v>
      </c>
      <c r="DL54" s="342">
        <f t="shared" si="82"/>
        <v>0</v>
      </c>
      <c r="DM54" s="342">
        <f t="shared" si="82"/>
        <v>0</v>
      </c>
      <c r="DN54" s="342">
        <f t="shared" si="82"/>
        <v>0</v>
      </c>
      <c r="DO54" s="342">
        <f t="shared" si="82"/>
        <v>0</v>
      </c>
      <c r="DP54" s="342">
        <f t="shared" si="82"/>
        <v>0</v>
      </c>
      <c r="DQ54" s="342">
        <f t="shared" si="82"/>
        <v>0</v>
      </c>
      <c r="DR54" s="342">
        <f t="shared" si="82"/>
        <v>0</v>
      </c>
      <c r="DS54" s="342">
        <f t="shared" si="82"/>
        <v>0</v>
      </c>
      <c r="DT54" s="342">
        <f t="shared" si="82"/>
        <v>0</v>
      </c>
      <c r="DU54" s="343">
        <f t="shared" si="82"/>
        <v>0</v>
      </c>
      <c r="DV54" s="341">
        <f t="shared" si="83"/>
        <v>0</v>
      </c>
      <c r="DW54" s="342">
        <f t="shared" si="83"/>
        <v>0</v>
      </c>
      <c r="DX54" s="342">
        <f t="shared" si="83"/>
        <v>0</v>
      </c>
      <c r="DY54" s="342">
        <f t="shared" si="83"/>
        <v>0</v>
      </c>
      <c r="DZ54" s="342">
        <f t="shared" si="83"/>
        <v>0</v>
      </c>
      <c r="EA54" s="342">
        <f t="shared" si="83"/>
        <v>0</v>
      </c>
      <c r="EB54" s="342">
        <f t="shared" si="83"/>
        <v>0</v>
      </c>
      <c r="EC54" s="342">
        <f t="shared" si="83"/>
        <v>0</v>
      </c>
      <c r="ED54" s="342">
        <f t="shared" si="83"/>
        <v>0</v>
      </c>
      <c r="EE54" s="342">
        <f t="shared" si="83"/>
        <v>0</v>
      </c>
      <c r="EF54" s="342">
        <f t="shared" si="83"/>
        <v>0</v>
      </c>
      <c r="EG54" s="343">
        <f t="shared" si="83"/>
        <v>0</v>
      </c>
      <c r="EH54" s="341">
        <f t="shared" si="84"/>
        <v>0</v>
      </c>
      <c r="EI54" s="342">
        <f t="shared" si="84"/>
        <v>0</v>
      </c>
      <c r="EJ54" s="342">
        <f t="shared" si="84"/>
        <v>0</v>
      </c>
      <c r="EK54" s="342">
        <f t="shared" si="84"/>
        <v>0</v>
      </c>
      <c r="EL54" s="342">
        <f t="shared" si="84"/>
        <v>0</v>
      </c>
      <c r="EM54" s="342">
        <f t="shared" si="84"/>
        <v>0</v>
      </c>
      <c r="EN54" s="342">
        <f t="shared" si="84"/>
        <v>0</v>
      </c>
      <c r="EO54" s="342">
        <f t="shared" si="84"/>
        <v>0</v>
      </c>
      <c r="EP54" s="342">
        <f t="shared" si="84"/>
        <v>0</v>
      </c>
      <c r="EQ54" s="342">
        <f t="shared" si="84"/>
        <v>0</v>
      </c>
      <c r="ER54" s="342">
        <f t="shared" si="84"/>
        <v>0</v>
      </c>
      <c r="ES54" s="343">
        <f t="shared" si="84"/>
        <v>0</v>
      </c>
      <c r="ET54" s="341">
        <f t="shared" si="85"/>
        <v>0</v>
      </c>
      <c r="EU54" s="342">
        <f t="shared" si="85"/>
        <v>0</v>
      </c>
      <c r="EV54" s="342">
        <f t="shared" si="85"/>
        <v>0</v>
      </c>
      <c r="EW54" s="342">
        <f t="shared" si="85"/>
        <v>0</v>
      </c>
      <c r="EX54" s="342">
        <f t="shared" si="85"/>
        <v>0</v>
      </c>
      <c r="EY54" s="342">
        <f t="shared" si="85"/>
        <v>0</v>
      </c>
      <c r="EZ54" s="342">
        <f t="shared" si="85"/>
        <v>0</v>
      </c>
      <c r="FA54" s="342">
        <f t="shared" si="85"/>
        <v>0</v>
      </c>
      <c r="FB54" s="342">
        <f t="shared" si="85"/>
        <v>0</v>
      </c>
      <c r="FC54" s="342">
        <f t="shared" si="85"/>
        <v>0</v>
      </c>
      <c r="FD54" s="342">
        <f t="shared" si="85"/>
        <v>0</v>
      </c>
      <c r="FE54" s="343">
        <f t="shared" si="85"/>
        <v>0</v>
      </c>
      <c r="FF54" s="341">
        <f t="shared" si="86"/>
        <v>0</v>
      </c>
      <c r="FG54" s="342">
        <f t="shared" si="86"/>
        <v>0</v>
      </c>
      <c r="FH54" s="342">
        <f t="shared" si="86"/>
        <v>0</v>
      </c>
      <c r="FI54" s="342">
        <f t="shared" si="86"/>
        <v>0</v>
      </c>
      <c r="FJ54" s="342">
        <f t="shared" si="86"/>
        <v>0</v>
      </c>
      <c r="FK54" s="342">
        <f t="shared" si="86"/>
        <v>0</v>
      </c>
      <c r="FL54" s="342">
        <f t="shared" si="86"/>
        <v>0</v>
      </c>
      <c r="FM54" s="342">
        <f t="shared" si="86"/>
        <v>0</v>
      </c>
      <c r="FN54" s="342">
        <f t="shared" si="86"/>
        <v>0</v>
      </c>
      <c r="FO54" s="342">
        <f t="shared" si="86"/>
        <v>0</v>
      </c>
      <c r="FP54" s="342">
        <f t="shared" si="86"/>
        <v>0</v>
      </c>
      <c r="FQ54" s="343">
        <f t="shared" si="86"/>
        <v>0</v>
      </c>
    </row>
    <row r="55" spans="1:173" ht="12.75" customHeight="1" x14ac:dyDescent="0.2">
      <c r="A55" s="74" t="str">
        <f t="shared" si="68"/>
        <v xml:space="preserve"> -N/A</v>
      </c>
      <c r="B55" s="362"/>
      <c r="C55" s="171" t="s">
        <v>300</v>
      </c>
      <c r="D55" s="366" t="str">
        <f>IF(ISBLANK(EMISSIONS_5!D55), " ", EMISSIONS_5!D55)</f>
        <v xml:space="preserve"> </v>
      </c>
      <c r="E55" s="351" t="s">
        <v>73</v>
      </c>
      <c r="F55" s="351" t="s">
        <v>73</v>
      </c>
      <c r="G55" s="33" t="s">
        <v>115</v>
      </c>
      <c r="H55" s="368"/>
      <c r="I55" s="64" t="s">
        <v>143</v>
      </c>
      <c r="J55" s="33" t="s">
        <v>115</v>
      </c>
      <c r="K55" s="64"/>
      <c r="L55" s="64"/>
      <c r="M55" s="367">
        <v>0</v>
      </c>
      <c r="N55" s="373">
        <v>0</v>
      </c>
      <c r="O55" s="299"/>
      <c r="P55" s="300"/>
      <c r="Q55" s="73" t="str">
        <f t="shared" si="69"/>
        <v>Enter Activity</v>
      </c>
      <c r="R55" s="73" t="str">
        <f t="shared" si="70"/>
        <v>Enter Activity</v>
      </c>
      <c r="S55" s="73" t="str">
        <f t="shared" si="71"/>
        <v>Enter Activity</v>
      </c>
      <c r="T55" s="73" t="str">
        <f t="shared" si="72"/>
        <v>Enter Activity</v>
      </c>
      <c r="U55" s="73" t="str">
        <f t="shared" si="73"/>
        <v>Enter Activity</v>
      </c>
      <c r="V55" s="73" t="str">
        <f t="shared" si="74"/>
        <v>Enter Activity</v>
      </c>
      <c r="W55" s="79" t="s">
        <v>115</v>
      </c>
      <c r="X55" s="73" t="str">
        <f t="shared" si="75"/>
        <v>Enter Activity</v>
      </c>
      <c r="Y55" s="78" t="s">
        <v>115</v>
      </c>
      <c r="Z55" s="79" t="s">
        <v>115</v>
      </c>
      <c r="AA55" s="82" t="s">
        <v>115</v>
      </c>
      <c r="AB55" s="76" t="str">
        <f xml:space="preserve"> IF($H55=0, "Enter Activity", IF(($M55=0)*($N55=0), "Enter Run Time", (H55*'VESSEL FACTORS'!$D$41)/2000))</f>
        <v>Enter Activity</v>
      </c>
      <c r="AC55" s="65" t="str">
        <f xml:space="preserve"> IF($H55=0, "Enter Activity", IF(($M55=0)*($N55=0), "Enter Run Time", (H55*'VESSEL FACTORS'!$D$41)/2000))</f>
        <v>Enter Activity</v>
      </c>
      <c r="AD55" s="65" t="str">
        <f>IF($H55=0, "Enter Activity", IF(($M55=0)*($N55=0), "Enter Run Time",  (H55*'VESSEL FACTORS'!$F$41)/2000))</f>
        <v>Enter Activity</v>
      </c>
      <c r="AE55" s="65" t="str">
        <f>IF($H55=0, "Enter Activity", IF(($M55=0)*($N55=0), "Enter Run Time", (H55*'VESSEL FACTORS'!$H$41)/2000))</f>
        <v>Enter Activity</v>
      </c>
      <c r="AF55" s="65" t="str">
        <f>IF($H55=0, "Enter Activity", IF(($M55=0)*($N55=0), "Enter Run Time", (H55*'VESSEL FACTORS'!$I$41)/2000))</f>
        <v>Enter Activity</v>
      </c>
      <c r="AG55" s="84" t="str">
        <f>IF($H55=0, "Enter Activity", IF(($M55=0)*($N55=0), "Enter Run Time", (H55*'VESSEL FACTORS'!$J$41)/2000))</f>
        <v>Enter Activity</v>
      </c>
      <c r="AH55" s="70" t="s">
        <v>115</v>
      </c>
      <c r="AI55" s="79" t="str">
        <f>IF($H55=0, "Enter Activity", IF(($M55=0)*($N55=0), "Enter Run Time",  (H55*'VESSEL FACTORS'!$L$41)/2000))</f>
        <v>Enter Activity</v>
      </c>
      <c r="AJ55" s="70" t="s">
        <v>115</v>
      </c>
      <c r="AK55" s="70" t="s">
        <v>115</v>
      </c>
      <c r="AL55" s="71" t="s">
        <v>115</v>
      </c>
      <c r="AM55" s="73"/>
      <c r="AO55" s="74">
        <f>MONTH(EMISSIONS_1!P55)-MONTH(EMISSIONS_1!O55)+1</f>
        <v>1</v>
      </c>
      <c r="AP55" s="341">
        <f t="shared" si="76"/>
        <v>0</v>
      </c>
      <c r="AQ55" s="342">
        <f t="shared" si="76"/>
        <v>0</v>
      </c>
      <c r="AR55" s="342">
        <f t="shared" si="76"/>
        <v>0</v>
      </c>
      <c r="AS55" s="342">
        <f t="shared" si="76"/>
        <v>0</v>
      </c>
      <c r="AT55" s="342">
        <f t="shared" si="76"/>
        <v>0</v>
      </c>
      <c r="AU55" s="342">
        <f t="shared" si="76"/>
        <v>0</v>
      </c>
      <c r="AV55" s="342">
        <f t="shared" si="76"/>
        <v>0</v>
      </c>
      <c r="AW55" s="342">
        <f t="shared" si="76"/>
        <v>0</v>
      </c>
      <c r="AX55" s="342">
        <f t="shared" si="76"/>
        <v>0</v>
      </c>
      <c r="AY55" s="342">
        <f t="shared" si="76"/>
        <v>0</v>
      </c>
      <c r="AZ55" s="342">
        <f t="shared" si="76"/>
        <v>0</v>
      </c>
      <c r="BA55" s="343">
        <f t="shared" si="76"/>
        <v>0</v>
      </c>
      <c r="BB55" s="341">
        <f t="shared" si="77"/>
        <v>0</v>
      </c>
      <c r="BC55" s="342">
        <f t="shared" si="77"/>
        <v>0</v>
      </c>
      <c r="BD55" s="342">
        <f t="shared" si="77"/>
        <v>0</v>
      </c>
      <c r="BE55" s="342">
        <f t="shared" si="77"/>
        <v>0</v>
      </c>
      <c r="BF55" s="342">
        <f t="shared" si="77"/>
        <v>0</v>
      </c>
      <c r="BG55" s="342">
        <f t="shared" si="77"/>
        <v>0</v>
      </c>
      <c r="BH55" s="342">
        <f t="shared" si="77"/>
        <v>0</v>
      </c>
      <c r="BI55" s="342">
        <f t="shared" si="77"/>
        <v>0</v>
      </c>
      <c r="BJ55" s="342">
        <f t="shared" si="77"/>
        <v>0</v>
      </c>
      <c r="BK55" s="342">
        <f t="shared" si="77"/>
        <v>0</v>
      </c>
      <c r="BL55" s="342">
        <f t="shared" si="77"/>
        <v>0</v>
      </c>
      <c r="BM55" s="343">
        <f t="shared" si="77"/>
        <v>0</v>
      </c>
      <c r="BN55" s="341">
        <f t="shared" si="78"/>
        <v>0</v>
      </c>
      <c r="BO55" s="342">
        <f t="shared" si="78"/>
        <v>0</v>
      </c>
      <c r="BP55" s="342">
        <f t="shared" si="78"/>
        <v>0</v>
      </c>
      <c r="BQ55" s="342">
        <f t="shared" si="78"/>
        <v>0</v>
      </c>
      <c r="BR55" s="342">
        <f t="shared" si="78"/>
        <v>0</v>
      </c>
      <c r="BS55" s="342">
        <f t="shared" si="78"/>
        <v>0</v>
      </c>
      <c r="BT55" s="342">
        <f t="shared" si="78"/>
        <v>0</v>
      </c>
      <c r="BU55" s="342">
        <f t="shared" si="78"/>
        <v>0</v>
      </c>
      <c r="BV55" s="342">
        <f t="shared" si="78"/>
        <v>0</v>
      </c>
      <c r="BW55" s="342">
        <f t="shared" si="78"/>
        <v>0</v>
      </c>
      <c r="BX55" s="342">
        <f t="shared" si="78"/>
        <v>0</v>
      </c>
      <c r="BY55" s="343">
        <f t="shared" si="78"/>
        <v>0</v>
      </c>
      <c r="BZ55" s="341">
        <f t="shared" si="79"/>
        <v>0</v>
      </c>
      <c r="CA55" s="342">
        <f t="shared" si="79"/>
        <v>0</v>
      </c>
      <c r="CB55" s="342">
        <f t="shared" si="79"/>
        <v>0</v>
      </c>
      <c r="CC55" s="342">
        <f t="shared" si="79"/>
        <v>0</v>
      </c>
      <c r="CD55" s="342">
        <f t="shared" si="79"/>
        <v>0</v>
      </c>
      <c r="CE55" s="342">
        <f t="shared" si="79"/>
        <v>0</v>
      </c>
      <c r="CF55" s="342">
        <f t="shared" si="79"/>
        <v>0</v>
      </c>
      <c r="CG55" s="342">
        <f t="shared" si="79"/>
        <v>0</v>
      </c>
      <c r="CH55" s="342">
        <f t="shared" si="79"/>
        <v>0</v>
      </c>
      <c r="CI55" s="342">
        <f t="shared" si="79"/>
        <v>0</v>
      </c>
      <c r="CJ55" s="342">
        <f t="shared" si="79"/>
        <v>0</v>
      </c>
      <c r="CK55" s="343">
        <f t="shared" si="79"/>
        <v>0</v>
      </c>
      <c r="CL55" s="341">
        <f t="shared" si="80"/>
        <v>0</v>
      </c>
      <c r="CM55" s="342">
        <f t="shared" si="80"/>
        <v>0</v>
      </c>
      <c r="CN55" s="342">
        <f t="shared" si="80"/>
        <v>0</v>
      </c>
      <c r="CO55" s="342">
        <f t="shared" si="80"/>
        <v>0</v>
      </c>
      <c r="CP55" s="342">
        <f t="shared" si="80"/>
        <v>0</v>
      </c>
      <c r="CQ55" s="342">
        <f t="shared" si="80"/>
        <v>0</v>
      </c>
      <c r="CR55" s="342">
        <f t="shared" si="80"/>
        <v>0</v>
      </c>
      <c r="CS55" s="342">
        <f t="shared" si="80"/>
        <v>0</v>
      </c>
      <c r="CT55" s="342">
        <f t="shared" si="80"/>
        <v>0</v>
      </c>
      <c r="CU55" s="342">
        <f t="shared" si="80"/>
        <v>0</v>
      </c>
      <c r="CV55" s="342">
        <f t="shared" si="80"/>
        <v>0</v>
      </c>
      <c r="CW55" s="343">
        <f t="shared" si="80"/>
        <v>0</v>
      </c>
      <c r="CX55" s="341">
        <f t="shared" si="81"/>
        <v>0</v>
      </c>
      <c r="CY55" s="342">
        <f t="shared" si="81"/>
        <v>0</v>
      </c>
      <c r="CZ55" s="342">
        <f t="shared" si="81"/>
        <v>0</v>
      </c>
      <c r="DA55" s="342">
        <f t="shared" si="81"/>
        <v>0</v>
      </c>
      <c r="DB55" s="342">
        <f t="shared" si="81"/>
        <v>0</v>
      </c>
      <c r="DC55" s="342">
        <f t="shared" si="81"/>
        <v>0</v>
      </c>
      <c r="DD55" s="342">
        <f t="shared" si="81"/>
        <v>0</v>
      </c>
      <c r="DE55" s="342">
        <f t="shared" si="81"/>
        <v>0</v>
      </c>
      <c r="DF55" s="342">
        <f t="shared" si="81"/>
        <v>0</v>
      </c>
      <c r="DG55" s="342">
        <f t="shared" si="81"/>
        <v>0</v>
      </c>
      <c r="DH55" s="342">
        <f t="shared" si="81"/>
        <v>0</v>
      </c>
      <c r="DI55" s="343">
        <f t="shared" si="81"/>
        <v>0</v>
      </c>
      <c r="DJ55" s="341">
        <f t="shared" si="82"/>
        <v>0</v>
      </c>
      <c r="DK55" s="342">
        <f t="shared" si="82"/>
        <v>0</v>
      </c>
      <c r="DL55" s="342">
        <f t="shared" si="82"/>
        <v>0</v>
      </c>
      <c r="DM55" s="342">
        <f t="shared" si="82"/>
        <v>0</v>
      </c>
      <c r="DN55" s="342">
        <f t="shared" si="82"/>
        <v>0</v>
      </c>
      <c r="DO55" s="342">
        <f t="shared" si="82"/>
        <v>0</v>
      </c>
      <c r="DP55" s="342">
        <f t="shared" si="82"/>
        <v>0</v>
      </c>
      <c r="DQ55" s="342">
        <f t="shared" si="82"/>
        <v>0</v>
      </c>
      <c r="DR55" s="342">
        <f t="shared" si="82"/>
        <v>0</v>
      </c>
      <c r="DS55" s="342">
        <f t="shared" si="82"/>
        <v>0</v>
      </c>
      <c r="DT55" s="342">
        <f t="shared" si="82"/>
        <v>0</v>
      </c>
      <c r="DU55" s="343">
        <f t="shared" si="82"/>
        <v>0</v>
      </c>
      <c r="DV55" s="341">
        <f t="shared" si="83"/>
        <v>0</v>
      </c>
      <c r="DW55" s="342">
        <f t="shared" si="83"/>
        <v>0</v>
      </c>
      <c r="DX55" s="342">
        <f t="shared" si="83"/>
        <v>0</v>
      </c>
      <c r="DY55" s="342">
        <f t="shared" si="83"/>
        <v>0</v>
      </c>
      <c r="DZ55" s="342">
        <f t="shared" si="83"/>
        <v>0</v>
      </c>
      <c r="EA55" s="342">
        <f t="shared" si="83"/>
        <v>0</v>
      </c>
      <c r="EB55" s="342">
        <f t="shared" si="83"/>
        <v>0</v>
      </c>
      <c r="EC55" s="342">
        <f t="shared" si="83"/>
        <v>0</v>
      </c>
      <c r="ED55" s="342">
        <f t="shared" si="83"/>
        <v>0</v>
      </c>
      <c r="EE55" s="342">
        <f t="shared" si="83"/>
        <v>0</v>
      </c>
      <c r="EF55" s="342">
        <f t="shared" si="83"/>
        <v>0</v>
      </c>
      <c r="EG55" s="343">
        <f t="shared" si="83"/>
        <v>0</v>
      </c>
      <c r="EH55" s="341">
        <f t="shared" si="84"/>
        <v>0</v>
      </c>
      <c r="EI55" s="342">
        <f t="shared" si="84"/>
        <v>0</v>
      </c>
      <c r="EJ55" s="342">
        <f t="shared" si="84"/>
        <v>0</v>
      </c>
      <c r="EK55" s="342">
        <f t="shared" si="84"/>
        <v>0</v>
      </c>
      <c r="EL55" s="342">
        <f t="shared" si="84"/>
        <v>0</v>
      </c>
      <c r="EM55" s="342">
        <f t="shared" si="84"/>
        <v>0</v>
      </c>
      <c r="EN55" s="342">
        <f t="shared" si="84"/>
        <v>0</v>
      </c>
      <c r="EO55" s="342">
        <f t="shared" si="84"/>
        <v>0</v>
      </c>
      <c r="EP55" s="342">
        <f t="shared" si="84"/>
        <v>0</v>
      </c>
      <c r="EQ55" s="342">
        <f t="shared" si="84"/>
        <v>0</v>
      </c>
      <c r="ER55" s="342">
        <f t="shared" si="84"/>
        <v>0</v>
      </c>
      <c r="ES55" s="343">
        <f t="shared" si="84"/>
        <v>0</v>
      </c>
      <c r="ET55" s="341">
        <f t="shared" si="85"/>
        <v>0</v>
      </c>
      <c r="EU55" s="342">
        <f t="shared" si="85"/>
        <v>0</v>
      </c>
      <c r="EV55" s="342">
        <f t="shared" si="85"/>
        <v>0</v>
      </c>
      <c r="EW55" s="342">
        <f t="shared" si="85"/>
        <v>0</v>
      </c>
      <c r="EX55" s="342">
        <f t="shared" si="85"/>
        <v>0</v>
      </c>
      <c r="EY55" s="342">
        <f t="shared" si="85"/>
        <v>0</v>
      </c>
      <c r="EZ55" s="342">
        <f t="shared" si="85"/>
        <v>0</v>
      </c>
      <c r="FA55" s="342">
        <f t="shared" si="85"/>
        <v>0</v>
      </c>
      <c r="FB55" s="342">
        <f t="shared" si="85"/>
        <v>0</v>
      </c>
      <c r="FC55" s="342">
        <f t="shared" si="85"/>
        <v>0</v>
      </c>
      <c r="FD55" s="342">
        <f t="shared" si="85"/>
        <v>0</v>
      </c>
      <c r="FE55" s="343">
        <f t="shared" si="85"/>
        <v>0</v>
      </c>
      <c r="FF55" s="341">
        <f t="shared" si="86"/>
        <v>0</v>
      </c>
      <c r="FG55" s="342">
        <f t="shared" si="86"/>
        <v>0</v>
      </c>
      <c r="FH55" s="342">
        <f t="shared" si="86"/>
        <v>0</v>
      </c>
      <c r="FI55" s="342">
        <f t="shared" si="86"/>
        <v>0</v>
      </c>
      <c r="FJ55" s="342">
        <f t="shared" si="86"/>
        <v>0</v>
      </c>
      <c r="FK55" s="342">
        <f t="shared" si="86"/>
        <v>0</v>
      </c>
      <c r="FL55" s="342">
        <f t="shared" si="86"/>
        <v>0</v>
      </c>
      <c r="FM55" s="342">
        <f t="shared" si="86"/>
        <v>0</v>
      </c>
      <c r="FN55" s="342">
        <f t="shared" si="86"/>
        <v>0</v>
      </c>
      <c r="FO55" s="342">
        <f t="shared" si="86"/>
        <v>0</v>
      </c>
      <c r="FP55" s="342">
        <f t="shared" si="86"/>
        <v>0</v>
      </c>
      <c r="FQ55" s="343">
        <f t="shared" si="86"/>
        <v>0</v>
      </c>
    </row>
    <row r="56" spans="1:173" ht="12.75" customHeight="1" x14ac:dyDescent="0.2">
      <c r="A56" s="74" t="str">
        <f t="shared" si="68"/>
        <v xml:space="preserve"> -N/A</v>
      </c>
      <c r="B56" s="362"/>
      <c r="C56" s="171" t="s">
        <v>300</v>
      </c>
      <c r="D56" s="366" t="str">
        <f>IF(ISBLANK(EMISSIONS_5!D56), " ", EMISSIONS_5!D56)</f>
        <v xml:space="preserve"> </v>
      </c>
      <c r="E56" s="351" t="s">
        <v>73</v>
      </c>
      <c r="F56" s="351" t="s">
        <v>73</v>
      </c>
      <c r="G56" s="33" t="s">
        <v>115</v>
      </c>
      <c r="H56" s="368"/>
      <c r="I56" s="64" t="s">
        <v>143</v>
      </c>
      <c r="J56" s="33" t="s">
        <v>115</v>
      </c>
      <c r="K56" s="64"/>
      <c r="L56" s="64"/>
      <c r="M56" s="367">
        <v>0</v>
      </c>
      <c r="N56" s="373">
        <v>0</v>
      </c>
      <c r="O56" s="299"/>
      <c r="P56" s="300"/>
      <c r="Q56" s="73" t="str">
        <f t="shared" si="69"/>
        <v>Enter Activity</v>
      </c>
      <c r="R56" s="73" t="str">
        <f t="shared" si="70"/>
        <v>Enter Activity</v>
      </c>
      <c r="S56" s="73" t="str">
        <f t="shared" si="71"/>
        <v>Enter Activity</v>
      </c>
      <c r="T56" s="73" t="str">
        <f t="shared" si="72"/>
        <v>Enter Activity</v>
      </c>
      <c r="U56" s="73" t="str">
        <f t="shared" si="73"/>
        <v>Enter Activity</v>
      </c>
      <c r="V56" s="73" t="str">
        <f t="shared" si="74"/>
        <v>Enter Activity</v>
      </c>
      <c r="W56" s="79" t="s">
        <v>115</v>
      </c>
      <c r="X56" s="73" t="str">
        <f t="shared" si="75"/>
        <v>Enter Activity</v>
      </c>
      <c r="Y56" s="78" t="s">
        <v>115</v>
      </c>
      <c r="Z56" s="79" t="s">
        <v>115</v>
      </c>
      <c r="AA56" s="82" t="s">
        <v>115</v>
      </c>
      <c r="AB56" s="76" t="str">
        <f xml:space="preserve"> IF($H56=0, "Enter Activity", IF(($M56=0)*($N56=0), "Enter Run Time", (H56*'VESSEL FACTORS'!$D$41)/2000))</f>
        <v>Enter Activity</v>
      </c>
      <c r="AC56" s="65" t="str">
        <f xml:space="preserve"> IF($H56=0, "Enter Activity", IF(($M56=0)*($N56=0), "Enter Run Time", (H56*'VESSEL FACTORS'!$D$41)/2000))</f>
        <v>Enter Activity</v>
      </c>
      <c r="AD56" s="65" t="str">
        <f>IF($H56=0, "Enter Activity", IF(($M56=0)*($N56=0), "Enter Run Time",  (H56*'VESSEL FACTORS'!$F$41)/2000))</f>
        <v>Enter Activity</v>
      </c>
      <c r="AE56" s="65" t="str">
        <f>IF($H56=0, "Enter Activity", IF(($M56=0)*($N56=0), "Enter Run Time", (H56*'VESSEL FACTORS'!$H$41)/2000))</f>
        <v>Enter Activity</v>
      </c>
      <c r="AF56" s="65" t="str">
        <f>IF($H56=0, "Enter Activity", IF(($M56=0)*($N56=0), "Enter Run Time", (H56*'VESSEL FACTORS'!$I$41)/2000))</f>
        <v>Enter Activity</v>
      </c>
      <c r="AG56" s="84" t="str">
        <f>IF($H56=0, "Enter Activity", IF(($M56=0)*($N56=0), "Enter Run Time", (H56*'VESSEL FACTORS'!$J$41)/2000))</f>
        <v>Enter Activity</v>
      </c>
      <c r="AH56" s="70" t="s">
        <v>115</v>
      </c>
      <c r="AI56" s="79" t="str">
        <f>IF($H56=0, "Enter Activity", IF(($M56=0)*($N56=0), "Enter Run Time",  (H56*'VESSEL FACTORS'!$L$41)/2000))</f>
        <v>Enter Activity</v>
      </c>
      <c r="AJ56" s="70" t="s">
        <v>115</v>
      </c>
      <c r="AK56" s="70" t="s">
        <v>115</v>
      </c>
      <c r="AL56" s="71" t="s">
        <v>115</v>
      </c>
      <c r="AM56" s="73"/>
      <c r="AO56" s="74">
        <f>MONTH(EMISSIONS_1!P56)-MONTH(EMISSIONS_1!O56)+1</f>
        <v>1</v>
      </c>
      <c r="AP56" s="341">
        <f>IF(T($AB56)="",IF((AP$6&gt;=MONTH($O56))*(AP$6&lt;=MONTH($P56)), $AB56/$AO56, 0),0)</f>
        <v>0</v>
      </c>
      <c r="AQ56" s="342">
        <f>IF(T($AB56)="",IF((AQ$6&gt;=MONTH($O56))*(AQ$6&lt;=MONTH($P56)), $AB56/$AO56, 0),0)</f>
        <v>0</v>
      </c>
      <c r="AR56" s="342">
        <f>IF(T($AB56)="",IF((AR$6&gt;=MONTH($O56))*(AR$6&lt;=MONTH($P56)), $AB56/$AO56, 0),0)</f>
        <v>0</v>
      </c>
      <c r="AS56" s="342">
        <f t="shared" ref="AS56:BA59" si="87">IF(T($AB56)="",IF((AS$6&gt;=MONTH($O56))*(AS$6&lt;=MONTH($P56)), $AB56/$AO56, 0),0)</f>
        <v>0</v>
      </c>
      <c r="AT56" s="342">
        <f t="shared" si="87"/>
        <v>0</v>
      </c>
      <c r="AU56" s="342">
        <f t="shared" si="87"/>
        <v>0</v>
      </c>
      <c r="AV56" s="342">
        <f t="shared" si="87"/>
        <v>0</v>
      </c>
      <c r="AW56" s="342">
        <f t="shared" si="87"/>
        <v>0</v>
      </c>
      <c r="AX56" s="342">
        <f t="shared" si="87"/>
        <v>0</v>
      </c>
      <c r="AY56" s="342">
        <f t="shared" si="87"/>
        <v>0</v>
      </c>
      <c r="AZ56" s="342">
        <f t="shared" si="87"/>
        <v>0</v>
      </c>
      <c r="BA56" s="343">
        <f t="shared" si="87"/>
        <v>0</v>
      </c>
      <c r="BB56" s="341">
        <f t="shared" si="77"/>
        <v>0</v>
      </c>
      <c r="BC56" s="342">
        <f t="shared" si="77"/>
        <v>0</v>
      </c>
      <c r="BD56" s="342">
        <f t="shared" si="77"/>
        <v>0</v>
      </c>
      <c r="BE56" s="342">
        <f t="shared" si="77"/>
        <v>0</v>
      </c>
      <c r="BF56" s="342">
        <f t="shared" si="77"/>
        <v>0</v>
      </c>
      <c r="BG56" s="342">
        <f t="shared" si="77"/>
        <v>0</v>
      </c>
      <c r="BH56" s="342">
        <f t="shared" si="77"/>
        <v>0</v>
      </c>
      <c r="BI56" s="342">
        <f t="shared" si="77"/>
        <v>0</v>
      </c>
      <c r="BJ56" s="342">
        <f t="shared" si="77"/>
        <v>0</v>
      </c>
      <c r="BK56" s="342">
        <f t="shared" si="77"/>
        <v>0</v>
      </c>
      <c r="BL56" s="342">
        <f t="shared" si="77"/>
        <v>0</v>
      </c>
      <c r="BM56" s="343">
        <f t="shared" si="77"/>
        <v>0</v>
      </c>
      <c r="BN56" s="341">
        <f t="shared" si="78"/>
        <v>0</v>
      </c>
      <c r="BO56" s="342">
        <f t="shared" si="78"/>
        <v>0</v>
      </c>
      <c r="BP56" s="342">
        <f t="shared" si="78"/>
        <v>0</v>
      </c>
      <c r="BQ56" s="342">
        <f t="shared" si="78"/>
        <v>0</v>
      </c>
      <c r="BR56" s="342">
        <f t="shared" si="78"/>
        <v>0</v>
      </c>
      <c r="BS56" s="342">
        <f t="shared" si="78"/>
        <v>0</v>
      </c>
      <c r="BT56" s="342">
        <f t="shared" si="78"/>
        <v>0</v>
      </c>
      <c r="BU56" s="342">
        <f t="shared" si="78"/>
        <v>0</v>
      </c>
      <c r="BV56" s="342">
        <f t="shared" si="78"/>
        <v>0</v>
      </c>
      <c r="BW56" s="342">
        <f t="shared" si="78"/>
        <v>0</v>
      </c>
      <c r="BX56" s="342">
        <f t="shared" si="78"/>
        <v>0</v>
      </c>
      <c r="BY56" s="343">
        <f t="shared" si="78"/>
        <v>0</v>
      </c>
      <c r="BZ56" s="341">
        <f t="shared" si="79"/>
        <v>0</v>
      </c>
      <c r="CA56" s="342">
        <f t="shared" si="79"/>
        <v>0</v>
      </c>
      <c r="CB56" s="342">
        <f t="shared" si="79"/>
        <v>0</v>
      </c>
      <c r="CC56" s="342">
        <f t="shared" si="79"/>
        <v>0</v>
      </c>
      <c r="CD56" s="342">
        <f t="shared" si="79"/>
        <v>0</v>
      </c>
      <c r="CE56" s="342">
        <f t="shared" si="79"/>
        <v>0</v>
      </c>
      <c r="CF56" s="342">
        <f t="shared" si="79"/>
        <v>0</v>
      </c>
      <c r="CG56" s="342">
        <f t="shared" si="79"/>
        <v>0</v>
      </c>
      <c r="CH56" s="342">
        <f t="shared" si="79"/>
        <v>0</v>
      </c>
      <c r="CI56" s="342">
        <f t="shared" si="79"/>
        <v>0</v>
      </c>
      <c r="CJ56" s="342">
        <f t="shared" si="79"/>
        <v>0</v>
      </c>
      <c r="CK56" s="343">
        <f t="shared" si="79"/>
        <v>0</v>
      </c>
      <c r="CL56" s="341">
        <f t="shared" si="80"/>
        <v>0</v>
      </c>
      <c r="CM56" s="342">
        <f t="shared" si="80"/>
        <v>0</v>
      </c>
      <c r="CN56" s="342">
        <f t="shared" si="80"/>
        <v>0</v>
      </c>
      <c r="CO56" s="342">
        <f t="shared" si="80"/>
        <v>0</v>
      </c>
      <c r="CP56" s="342">
        <f t="shared" si="80"/>
        <v>0</v>
      </c>
      <c r="CQ56" s="342">
        <f t="shared" si="80"/>
        <v>0</v>
      </c>
      <c r="CR56" s="342">
        <f t="shared" si="80"/>
        <v>0</v>
      </c>
      <c r="CS56" s="342">
        <f t="shared" si="80"/>
        <v>0</v>
      </c>
      <c r="CT56" s="342">
        <f t="shared" si="80"/>
        <v>0</v>
      </c>
      <c r="CU56" s="342">
        <f t="shared" si="80"/>
        <v>0</v>
      </c>
      <c r="CV56" s="342">
        <f t="shared" si="80"/>
        <v>0</v>
      </c>
      <c r="CW56" s="343">
        <f t="shared" si="80"/>
        <v>0</v>
      </c>
      <c r="CX56" s="341">
        <f t="shared" si="81"/>
        <v>0</v>
      </c>
      <c r="CY56" s="342">
        <f t="shared" si="81"/>
        <v>0</v>
      </c>
      <c r="CZ56" s="342">
        <f t="shared" si="81"/>
        <v>0</v>
      </c>
      <c r="DA56" s="342">
        <f t="shared" si="81"/>
        <v>0</v>
      </c>
      <c r="DB56" s="342">
        <f t="shared" si="81"/>
        <v>0</v>
      </c>
      <c r="DC56" s="342">
        <f t="shared" si="81"/>
        <v>0</v>
      </c>
      <c r="DD56" s="342">
        <f t="shared" si="81"/>
        <v>0</v>
      </c>
      <c r="DE56" s="342">
        <f t="shared" si="81"/>
        <v>0</v>
      </c>
      <c r="DF56" s="342">
        <f t="shared" si="81"/>
        <v>0</v>
      </c>
      <c r="DG56" s="342">
        <f t="shared" si="81"/>
        <v>0</v>
      </c>
      <c r="DH56" s="342">
        <f t="shared" si="81"/>
        <v>0</v>
      </c>
      <c r="DI56" s="343">
        <f t="shared" si="81"/>
        <v>0</v>
      </c>
      <c r="DJ56" s="341">
        <f t="shared" si="82"/>
        <v>0</v>
      </c>
      <c r="DK56" s="342">
        <f t="shared" si="82"/>
        <v>0</v>
      </c>
      <c r="DL56" s="342">
        <f t="shared" si="82"/>
        <v>0</v>
      </c>
      <c r="DM56" s="342">
        <f t="shared" si="82"/>
        <v>0</v>
      </c>
      <c r="DN56" s="342">
        <f t="shared" si="82"/>
        <v>0</v>
      </c>
      <c r="DO56" s="342">
        <f t="shared" si="82"/>
        <v>0</v>
      </c>
      <c r="DP56" s="342">
        <f t="shared" si="82"/>
        <v>0</v>
      </c>
      <c r="DQ56" s="342">
        <f t="shared" si="82"/>
        <v>0</v>
      </c>
      <c r="DR56" s="342">
        <f t="shared" si="82"/>
        <v>0</v>
      </c>
      <c r="DS56" s="342">
        <f t="shared" si="82"/>
        <v>0</v>
      </c>
      <c r="DT56" s="342">
        <f t="shared" si="82"/>
        <v>0</v>
      </c>
      <c r="DU56" s="343">
        <f t="shared" si="82"/>
        <v>0</v>
      </c>
      <c r="DV56" s="341">
        <f t="shared" si="83"/>
        <v>0</v>
      </c>
      <c r="DW56" s="342">
        <f t="shared" si="83"/>
        <v>0</v>
      </c>
      <c r="DX56" s="342">
        <f t="shared" si="83"/>
        <v>0</v>
      </c>
      <c r="DY56" s="342">
        <f t="shared" si="83"/>
        <v>0</v>
      </c>
      <c r="DZ56" s="342">
        <f t="shared" si="83"/>
        <v>0</v>
      </c>
      <c r="EA56" s="342">
        <f t="shared" si="83"/>
        <v>0</v>
      </c>
      <c r="EB56" s="342">
        <f t="shared" si="83"/>
        <v>0</v>
      </c>
      <c r="EC56" s="342">
        <f t="shared" si="83"/>
        <v>0</v>
      </c>
      <c r="ED56" s="342">
        <f t="shared" si="83"/>
        <v>0</v>
      </c>
      <c r="EE56" s="342">
        <f t="shared" si="83"/>
        <v>0</v>
      </c>
      <c r="EF56" s="342">
        <f t="shared" si="83"/>
        <v>0</v>
      </c>
      <c r="EG56" s="343">
        <f t="shared" si="83"/>
        <v>0</v>
      </c>
      <c r="EH56" s="341">
        <f t="shared" si="84"/>
        <v>0</v>
      </c>
      <c r="EI56" s="342">
        <f t="shared" si="84"/>
        <v>0</v>
      </c>
      <c r="EJ56" s="342">
        <f t="shared" si="84"/>
        <v>0</v>
      </c>
      <c r="EK56" s="342">
        <f t="shared" si="84"/>
        <v>0</v>
      </c>
      <c r="EL56" s="342">
        <f t="shared" si="84"/>
        <v>0</v>
      </c>
      <c r="EM56" s="342">
        <f t="shared" si="84"/>
        <v>0</v>
      </c>
      <c r="EN56" s="342">
        <f t="shared" si="84"/>
        <v>0</v>
      </c>
      <c r="EO56" s="342">
        <f t="shared" si="84"/>
        <v>0</v>
      </c>
      <c r="EP56" s="342">
        <f t="shared" si="84"/>
        <v>0</v>
      </c>
      <c r="EQ56" s="342">
        <f t="shared" si="84"/>
        <v>0</v>
      </c>
      <c r="ER56" s="342">
        <f t="shared" si="84"/>
        <v>0</v>
      </c>
      <c r="ES56" s="343">
        <f t="shared" si="84"/>
        <v>0</v>
      </c>
      <c r="ET56" s="341">
        <f t="shared" si="85"/>
        <v>0</v>
      </c>
      <c r="EU56" s="342">
        <f t="shared" si="85"/>
        <v>0</v>
      </c>
      <c r="EV56" s="342">
        <f t="shared" si="85"/>
        <v>0</v>
      </c>
      <c r="EW56" s="342">
        <f t="shared" si="85"/>
        <v>0</v>
      </c>
      <c r="EX56" s="342">
        <f t="shared" si="85"/>
        <v>0</v>
      </c>
      <c r="EY56" s="342">
        <f t="shared" si="85"/>
        <v>0</v>
      </c>
      <c r="EZ56" s="342">
        <f t="shared" si="85"/>
        <v>0</v>
      </c>
      <c r="FA56" s="342">
        <f t="shared" si="85"/>
        <v>0</v>
      </c>
      <c r="FB56" s="342">
        <f t="shared" si="85"/>
        <v>0</v>
      </c>
      <c r="FC56" s="342">
        <f t="shared" si="85"/>
        <v>0</v>
      </c>
      <c r="FD56" s="342">
        <f t="shared" si="85"/>
        <v>0</v>
      </c>
      <c r="FE56" s="343">
        <f t="shared" si="85"/>
        <v>0</v>
      </c>
      <c r="FF56" s="341">
        <f t="shared" si="86"/>
        <v>0</v>
      </c>
      <c r="FG56" s="342">
        <f t="shared" si="86"/>
        <v>0</v>
      </c>
      <c r="FH56" s="342">
        <f t="shared" si="86"/>
        <v>0</v>
      </c>
      <c r="FI56" s="342">
        <f t="shared" si="86"/>
        <v>0</v>
      </c>
      <c r="FJ56" s="342">
        <f t="shared" si="86"/>
        <v>0</v>
      </c>
      <c r="FK56" s="342">
        <f t="shared" si="86"/>
        <v>0</v>
      </c>
      <c r="FL56" s="342">
        <f t="shared" si="86"/>
        <v>0</v>
      </c>
      <c r="FM56" s="342">
        <f t="shared" si="86"/>
        <v>0</v>
      </c>
      <c r="FN56" s="342">
        <f t="shared" si="86"/>
        <v>0</v>
      </c>
      <c r="FO56" s="342">
        <f t="shared" si="86"/>
        <v>0</v>
      </c>
      <c r="FP56" s="342">
        <f t="shared" si="86"/>
        <v>0</v>
      </c>
      <c r="FQ56" s="343">
        <f t="shared" si="86"/>
        <v>0</v>
      </c>
    </row>
    <row r="57" spans="1:173" ht="12.75" customHeight="1" x14ac:dyDescent="0.2">
      <c r="A57" s="74" t="str">
        <f t="shared" si="68"/>
        <v xml:space="preserve"> -N/A</v>
      </c>
      <c r="B57" s="362"/>
      <c r="C57" s="171" t="s">
        <v>300</v>
      </c>
      <c r="D57" s="366" t="str">
        <f>IF(ISBLANK(EMISSIONS_5!D57), " ", EMISSIONS_5!D57)</f>
        <v xml:space="preserve"> </v>
      </c>
      <c r="E57" s="351" t="s">
        <v>73</v>
      </c>
      <c r="F57" s="351" t="s">
        <v>73</v>
      </c>
      <c r="G57" s="33" t="s">
        <v>115</v>
      </c>
      <c r="H57" s="368"/>
      <c r="I57" s="64" t="s">
        <v>143</v>
      </c>
      <c r="J57" s="33" t="s">
        <v>115</v>
      </c>
      <c r="K57" s="64"/>
      <c r="L57" s="64"/>
      <c r="M57" s="367">
        <v>0</v>
      </c>
      <c r="N57" s="373">
        <v>0</v>
      </c>
      <c r="O57" s="299"/>
      <c r="P57" s="300"/>
      <c r="Q57" s="73" t="str">
        <f t="shared" si="69"/>
        <v>Enter Activity</v>
      </c>
      <c r="R57" s="73" t="str">
        <f t="shared" si="70"/>
        <v>Enter Activity</v>
      </c>
      <c r="S57" s="73" t="str">
        <f t="shared" si="71"/>
        <v>Enter Activity</v>
      </c>
      <c r="T57" s="73" t="str">
        <f t="shared" si="72"/>
        <v>Enter Activity</v>
      </c>
      <c r="U57" s="73" t="str">
        <f t="shared" si="73"/>
        <v>Enter Activity</v>
      </c>
      <c r="V57" s="73" t="str">
        <f t="shared" si="74"/>
        <v>Enter Activity</v>
      </c>
      <c r="W57" s="79" t="s">
        <v>115</v>
      </c>
      <c r="X57" s="73" t="str">
        <f t="shared" si="75"/>
        <v>Enter Activity</v>
      </c>
      <c r="Y57" s="78" t="s">
        <v>115</v>
      </c>
      <c r="Z57" s="79" t="s">
        <v>115</v>
      </c>
      <c r="AA57" s="82" t="s">
        <v>115</v>
      </c>
      <c r="AB57" s="76" t="str">
        <f xml:space="preserve"> IF($H57=0, "Enter Activity", IF(($M57=0)*($N57=0), "Enter Run Time", (H57*'VESSEL FACTORS'!$D$41)/2000))</f>
        <v>Enter Activity</v>
      </c>
      <c r="AC57" s="65" t="str">
        <f xml:space="preserve"> IF($H57=0, "Enter Activity", IF(($M57=0)*($N57=0), "Enter Run Time", (H57*'VESSEL FACTORS'!$D$41)/2000))</f>
        <v>Enter Activity</v>
      </c>
      <c r="AD57" s="65" t="str">
        <f>IF($H57=0, "Enter Activity", IF(($M57=0)*($N57=0), "Enter Run Time",  (H57*'VESSEL FACTORS'!$F$41)/2000))</f>
        <v>Enter Activity</v>
      </c>
      <c r="AE57" s="65" t="str">
        <f>IF($H57=0, "Enter Activity", IF(($M57=0)*($N57=0), "Enter Run Time", (H57*'VESSEL FACTORS'!$H$41)/2000))</f>
        <v>Enter Activity</v>
      </c>
      <c r="AF57" s="65" t="str">
        <f>IF($H57=0, "Enter Activity", IF(($M57=0)*($N57=0), "Enter Run Time", (H57*'VESSEL FACTORS'!$I$41)/2000))</f>
        <v>Enter Activity</v>
      </c>
      <c r="AG57" s="84" t="str">
        <f>IF($H57=0, "Enter Activity", IF(($M57=0)*($N57=0), "Enter Run Time", (H57*'VESSEL FACTORS'!$J$41)/2000))</f>
        <v>Enter Activity</v>
      </c>
      <c r="AH57" s="70" t="s">
        <v>115</v>
      </c>
      <c r="AI57" s="79" t="str">
        <f>IF($H57=0, "Enter Activity", IF(($M57=0)*($N57=0), "Enter Run Time",  (H57*'VESSEL FACTORS'!$L$41)/2000))</f>
        <v>Enter Activity</v>
      </c>
      <c r="AJ57" s="70" t="s">
        <v>115</v>
      </c>
      <c r="AK57" s="70" t="s">
        <v>115</v>
      </c>
      <c r="AL57" s="71" t="s">
        <v>115</v>
      </c>
      <c r="AM57" s="73"/>
      <c r="AO57" s="74">
        <f>MONTH(EMISSIONS_1!P57)-MONTH(EMISSIONS_1!O57)+1</f>
        <v>1</v>
      </c>
      <c r="AP57" s="341">
        <f t="shared" ref="AP57:AR59" si="88">IF(T($AB57)="",IF((AP$6&gt;=MONTH($O57))*(AP$6&lt;=MONTH($P57)), $AB57/$AO57, 0),0)</f>
        <v>0</v>
      </c>
      <c r="AQ57" s="342">
        <f t="shared" si="88"/>
        <v>0</v>
      </c>
      <c r="AR57" s="342">
        <f t="shared" si="88"/>
        <v>0</v>
      </c>
      <c r="AS57" s="342">
        <f t="shared" si="87"/>
        <v>0</v>
      </c>
      <c r="AT57" s="342">
        <f t="shared" si="87"/>
        <v>0</v>
      </c>
      <c r="AU57" s="342">
        <f t="shared" si="87"/>
        <v>0</v>
      </c>
      <c r="AV57" s="342">
        <f t="shared" si="87"/>
        <v>0</v>
      </c>
      <c r="AW57" s="342">
        <f t="shared" si="87"/>
        <v>0</v>
      </c>
      <c r="AX57" s="342">
        <f t="shared" si="87"/>
        <v>0</v>
      </c>
      <c r="AY57" s="342">
        <f t="shared" si="87"/>
        <v>0</v>
      </c>
      <c r="AZ57" s="342">
        <f t="shared" si="87"/>
        <v>0</v>
      </c>
      <c r="BA57" s="343">
        <f t="shared" si="87"/>
        <v>0</v>
      </c>
      <c r="BB57" s="341">
        <f t="shared" si="77"/>
        <v>0</v>
      </c>
      <c r="BC57" s="342">
        <f t="shared" si="77"/>
        <v>0</v>
      </c>
      <c r="BD57" s="342">
        <f t="shared" si="77"/>
        <v>0</v>
      </c>
      <c r="BE57" s="342">
        <f t="shared" si="77"/>
        <v>0</v>
      </c>
      <c r="BF57" s="342">
        <f t="shared" si="77"/>
        <v>0</v>
      </c>
      <c r="BG57" s="342">
        <f t="shared" si="77"/>
        <v>0</v>
      </c>
      <c r="BH57" s="342">
        <f t="shared" si="77"/>
        <v>0</v>
      </c>
      <c r="BI57" s="342">
        <f t="shared" si="77"/>
        <v>0</v>
      </c>
      <c r="BJ57" s="342">
        <f t="shared" si="77"/>
        <v>0</v>
      </c>
      <c r="BK57" s="342">
        <f t="shared" si="77"/>
        <v>0</v>
      </c>
      <c r="BL57" s="342">
        <f t="shared" si="77"/>
        <v>0</v>
      </c>
      <c r="BM57" s="343">
        <f t="shared" si="77"/>
        <v>0</v>
      </c>
      <c r="BN57" s="341">
        <f t="shared" si="78"/>
        <v>0</v>
      </c>
      <c r="BO57" s="342">
        <f t="shared" si="78"/>
        <v>0</v>
      </c>
      <c r="BP57" s="342">
        <f t="shared" si="78"/>
        <v>0</v>
      </c>
      <c r="BQ57" s="342">
        <f t="shared" si="78"/>
        <v>0</v>
      </c>
      <c r="BR57" s="342">
        <f t="shared" si="78"/>
        <v>0</v>
      </c>
      <c r="BS57" s="342">
        <f t="shared" si="78"/>
        <v>0</v>
      </c>
      <c r="BT57" s="342">
        <f t="shared" si="78"/>
        <v>0</v>
      </c>
      <c r="BU57" s="342">
        <f t="shared" si="78"/>
        <v>0</v>
      </c>
      <c r="BV57" s="342">
        <f t="shared" si="78"/>
        <v>0</v>
      </c>
      <c r="BW57" s="342">
        <f t="shared" si="78"/>
        <v>0</v>
      </c>
      <c r="BX57" s="342">
        <f t="shared" si="78"/>
        <v>0</v>
      </c>
      <c r="BY57" s="343">
        <f t="shared" si="78"/>
        <v>0</v>
      </c>
      <c r="BZ57" s="341">
        <f t="shared" si="79"/>
        <v>0</v>
      </c>
      <c r="CA57" s="342">
        <f t="shared" si="79"/>
        <v>0</v>
      </c>
      <c r="CB57" s="342">
        <f t="shared" si="79"/>
        <v>0</v>
      </c>
      <c r="CC57" s="342">
        <f t="shared" si="79"/>
        <v>0</v>
      </c>
      <c r="CD57" s="342">
        <f t="shared" si="79"/>
        <v>0</v>
      </c>
      <c r="CE57" s="342">
        <f t="shared" si="79"/>
        <v>0</v>
      </c>
      <c r="CF57" s="342">
        <f t="shared" si="79"/>
        <v>0</v>
      </c>
      <c r="CG57" s="342">
        <f t="shared" si="79"/>
        <v>0</v>
      </c>
      <c r="CH57" s="342">
        <f t="shared" si="79"/>
        <v>0</v>
      </c>
      <c r="CI57" s="342">
        <f t="shared" si="79"/>
        <v>0</v>
      </c>
      <c r="CJ57" s="342">
        <f t="shared" si="79"/>
        <v>0</v>
      </c>
      <c r="CK57" s="343">
        <f t="shared" si="79"/>
        <v>0</v>
      </c>
      <c r="CL57" s="341">
        <f t="shared" si="80"/>
        <v>0</v>
      </c>
      <c r="CM57" s="342">
        <f t="shared" si="80"/>
        <v>0</v>
      </c>
      <c r="CN57" s="342">
        <f t="shared" si="80"/>
        <v>0</v>
      </c>
      <c r="CO57" s="342">
        <f t="shared" si="80"/>
        <v>0</v>
      </c>
      <c r="CP57" s="342">
        <f t="shared" si="80"/>
        <v>0</v>
      </c>
      <c r="CQ57" s="342">
        <f t="shared" si="80"/>
        <v>0</v>
      </c>
      <c r="CR57" s="342">
        <f t="shared" si="80"/>
        <v>0</v>
      </c>
      <c r="CS57" s="342">
        <f t="shared" si="80"/>
        <v>0</v>
      </c>
      <c r="CT57" s="342">
        <f t="shared" si="80"/>
        <v>0</v>
      </c>
      <c r="CU57" s="342">
        <f t="shared" si="80"/>
        <v>0</v>
      </c>
      <c r="CV57" s="342">
        <f t="shared" si="80"/>
        <v>0</v>
      </c>
      <c r="CW57" s="343">
        <f t="shared" si="80"/>
        <v>0</v>
      </c>
      <c r="CX57" s="341">
        <f t="shared" si="81"/>
        <v>0</v>
      </c>
      <c r="CY57" s="342">
        <f t="shared" si="81"/>
        <v>0</v>
      </c>
      <c r="CZ57" s="342">
        <f t="shared" si="81"/>
        <v>0</v>
      </c>
      <c r="DA57" s="342">
        <f t="shared" si="81"/>
        <v>0</v>
      </c>
      <c r="DB57" s="342">
        <f t="shared" si="81"/>
        <v>0</v>
      </c>
      <c r="DC57" s="342">
        <f t="shared" si="81"/>
        <v>0</v>
      </c>
      <c r="DD57" s="342">
        <f t="shared" si="81"/>
        <v>0</v>
      </c>
      <c r="DE57" s="342">
        <f t="shared" si="81"/>
        <v>0</v>
      </c>
      <c r="DF57" s="342">
        <f t="shared" si="81"/>
        <v>0</v>
      </c>
      <c r="DG57" s="342">
        <f t="shared" si="81"/>
        <v>0</v>
      </c>
      <c r="DH57" s="342">
        <f t="shared" si="81"/>
        <v>0</v>
      </c>
      <c r="DI57" s="343">
        <f t="shared" si="81"/>
        <v>0</v>
      </c>
      <c r="DJ57" s="341">
        <f t="shared" si="82"/>
        <v>0</v>
      </c>
      <c r="DK57" s="342">
        <f t="shared" si="82"/>
        <v>0</v>
      </c>
      <c r="DL57" s="342">
        <f t="shared" si="82"/>
        <v>0</v>
      </c>
      <c r="DM57" s="342">
        <f t="shared" si="82"/>
        <v>0</v>
      </c>
      <c r="DN57" s="342">
        <f t="shared" si="82"/>
        <v>0</v>
      </c>
      <c r="DO57" s="342">
        <f t="shared" si="82"/>
        <v>0</v>
      </c>
      <c r="DP57" s="342">
        <f t="shared" si="82"/>
        <v>0</v>
      </c>
      <c r="DQ57" s="342">
        <f t="shared" si="82"/>
        <v>0</v>
      </c>
      <c r="DR57" s="342">
        <f t="shared" si="82"/>
        <v>0</v>
      </c>
      <c r="DS57" s="342">
        <f t="shared" si="82"/>
        <v>0</v>
      </c>
      <c r="DT57" s="342">
        <f t="shared" si="82"/>
        <v>0</v>
      </c>
      <c r="DU57" s="343">
        <f t="shared" si="82"/>
        <v>0</v>
      </c>
      <c r="DV57" s="341">
        <f t="shared" si="83"/>
        <v>0</v>
      </c>
      <c r="DW57" s="342">
        <f t="shared" si="83"/>
        <v>0</v>
      </c>
      <c r="DX57" s="342">
        <f t="shared" si="83"/>
        <v>0</v>
      </c>
      <c r="DY57" s="342">
        <f t="shared" si="83"/>
        <v>0</v>
      </c>
      <c r="DZ57" s="342">
        <f t="shared" si="83"/>
        <v>0</v>
      </c>
      <c r="EA57" s="342">
        <f t="shared" si="83"/>
        <v>0</v>
      </c>
      <c r="EB57" s="342">
        <f t="shared" si="83"/>
        <v>0</v>
      </c>
      <c r="EC57" s="342">
        <f t="shared" si="83"/>
        <v>0</v>
      </c>
      <c r="ED57" s="342">
        <f t="shared" si="83"/>
        <v>0</v>
      </c>
      <c r="EE57" s="342">
        <f t="shared" si="83"/>
        <v>0</v>
      </c>
      <c r="EF57" s="342">
        <f t="shared" si="83"/>
        <v>0</v>
      </c>
      <c r="EG57" s="343">
        <f t="shared" si="83"/>
        <v>0</v>
      </c>
      <c r="EH57" s="341">
        <f t="shared" si="84"/>
        <v>0</v>
      </c>
      <c r="EI57" s="342">
        <f t="shared" si="84"/>
        <v>0</v>
      </c>
      <c r="EJ57" s="342">
        <f t="shared" si="84"/>
        <v>0</v>
      </c>
      <c r="EK57" s="342">
        <f t="shared" si="84"/>
        <v>0</v>
      </c>
      <c r="EL57" s="342">
        <f t="shared" si="84"/>
        <v>0</v>
      </c>
      <c r="EM57" s="342">
        <f t="shared" si="84"/>
        <v>0</v>
      </c>
      <c r="EN57" s="342">
        <f t="shared" si="84"/>
        <v>0</v>
      </c>
      <c r="EO57" s="342">
        <f t="shared" si="84"/>
        <v>0</v>
      </c>
      <c r="EP57" s="342">
        <f t="shared" si="84"/>
        <v>0</v>
      </c>
      <c r="EQ57" s="342">
        <f t="shared" si="84"/>
        <v>0</v>
      </c>
      <c r="ER57" s="342">
        <f t="shared" si="84"/>
        <v>0</v>
      </c>
      <c r="ES57" s="343">
        <f t="shared" si="84"/>
        <v>0</v>
      </c>
      <c r="ET57" s="341">
        <f t="shared" si="85"/>
        <v>0</v>
      </c>
      <c r="EU57" s="342">
        <f t="shared" si="85"/>
        <v>0</v>
      </c>
      <c r="EV57" s="342">
        <f t="shared" si="85"/>
        <v>0</v>
      </c>
      <c r="EW57" s="342">
        <f t="shared" si="85"/>
        <v>0</v>
      </c>
      <c r="EX57" s="342">
        <f t="shared" si="85"/>
        <v>0</v>
      </c>
      <c r="EY57" s="342">
        <f t="shared" si="85"/>
        <v>0</v>
      </c>
      <c r="EZ57" s="342">
        <f t="shared" si="85"/>
        <v>0</v>
      </c>
      <c r="FA57" s="342">
        <f t="shared" si="85"/>
        <v>0</v>
      </c>
      <c r="FB57" s="342">
        <f t="shared" si="85"/>
        <v>0</v>
      </c>
      <c r="FC57" s="342">
        <f t="shared" si="85"/>
        <v>0</v>
      </c>
      <c r="FD57" s="342">
        <f t="shared" si="85"/>
        <v>0</v>
      </c>
      <c r="FE57" s="343">
        <f t="shared" si="85"/>
        <v>0</v>
      </c>
      <c r="FF57" s="341">
        <f t="shared" si="86"/>
        <v>0</v>
      </c>
      <c r="FG57" s="342">
        <f t="shared" si="86"/>
        <v>0</v>
      </c>
      <c r="FH57" s="342">
        <f t="shared" si="86"/>
        <v>0</v>
      </c>
      <c r="FI57" s="342">
        <f t="shared" si="86"/>
        <v>0</v>
      </c>
      <c r="FJ57" s="342">
        <f t="shared" si="86"/>
        <v>0</v>
      </c>
      <c r="FK57" s="342">
        <f t="shared" si="86"/>
        <v>0</v>
      </c>
      <c r="FL57" s="342">
        <f t="shared" si="86"/>
        <v>0</v>
      </c>
      <c r="FM57" s="342">
        <f t="shared" si="86"/>
        <v>0</v>
      </c>
      <c r="FN57" s="342">
        <f t="shared" si="86"/>
        <v>0</v>
      </c>
      <c r="FO57" s="342">
        <f t="shared" si="86"/>
        <v>0</v>
      </c>
      <c r="FP57" s="342">
        <f t="shared" si="86"/>
        <v>0</v>
      </c>
      <c r="FQ57" s="343">
        <f t="shared" si="86"/>
        <v>0</v>
      </c>
    </row>
    <row r="58" spans="1:173" ht="12.75" customHeight="1" x14ac:dyDescent="0.2">
      <c r="A58" s="74" t="str">
        <f t="shared" si="68"/>
        <v xml:space="preserve"> -N/A</v>
      </c>
      <c r="B58" s="362"/>
      <c r="C58" s="171" t="s">
        <v>300</v>
      </c>
      <c r="D58" s="366" t="str">
        <f>IF(ISBLANK(EMISSIONS_5!D58), " ", EMISSIONS_5!D58)</f>
        <v xml:space="preserve"> </v>
      </c>
      <c r="E58" s="351" t="s">
        <v>73</v>
      </c>
      <c r="F58" s="351" t="s">
        <v>73</v>
      </c>
      <c r="G58" s="33" t="s">
        <v>115</v>
      </c>
      <c r="H58" s="368"/>
      <c r="I58" s="64" t="s">
        <v>143</v>
      </c>
      <c r="J58" s="33" t="s">
        <v>115</v>
      </c>
      <c r="K58" s="64"/>
      <c r="L58" s="64"/>
      <c r="M58" s="367">
        <v>0</v>
      </c>
      <c r="N58" s="373">
        <v>0</v>
      </c>
      <c r="O58" s="299"/>
      <c r="P58" s="300"/>
      <c r="Q58" s="73" t="str">
        <f t="shared" si="69"/>
        <v>Enter Activity</v>
      </c>
      <c r="R58" s="73" t="str">
        <f t="shared" si="70"/>
        <v>Enter Activity</v>
      </c>
      <c r="S58" s="73" t="str">
        <f t="shared" si="71"/>
        <v>Enter Activity</v>
      </c>
      <c r="T58" s="73" t="str">
        <f t="shared" si="72"/>
        <v>Enter Activity</v>
      </c>
      <c r="U58" s="73" t="str">
        <f t="shared" si="73"/>
        <v>Enter Activity</v>
      </c>
      <c r="V58" s="73" t="str">
        <f t="shared" si="74"/>
        <v>Enter Activity</v>
      </c>
      <c r="W58" s="79" t="s">
        <v>115</v>
      </c>
      <c r="X58" s="73" t="str">
        <f t="shared" si="75"/>
        <v>Enter Activity</v>
      </c>
      <c r="Y58" s="78" t="s">
        <v>115</v>
      </c>
      <c r="Z58" s="79" t="s">
        <v>115</v>
      </c>
      <c r="AA58" s="82" t="s">
        <v>115</v>
      </c>
      <c r="AB58" s="76" t="str">
        <f xml:space="preserve"> IF($H58=0, "Enter Activity", IF(($M58=0)*($N58=0), "Enter Run Time", (H58*'VESSEL FACTORS'!$D$41)/2000))</f>
        <v>Enter Activity</v>
      </c>
      <c r="AC58" s="65" t="str">
        <f xml:space="preserve"> IF($H58=0, "Enter Activity", IF(($M58=0)*($N58=0), "Enter Run Time", (H58*'VESSEL FACTORS'!$D$41)/2000))</f>
        <v>Enter Activity</v>
      </c>
      <c r="AD58" s="65" t="str">
        <f>IF($H58=0, "Enter Activity", IF(($M58=0)*($N58=0), "Enter Run Time",  (H58*'VESSEL FACTORS'!$F$41)/2000))</f>
        <v>Enter Activity</v>
      </c>
      <c r="AE58" s="65" t="str">
        <f>IF($H58=0, "Enter Activity", IF(($M58=0)*($N58=0), "Enter Run Time", (H58*'VESSEL FACTORS'!$H$41)/2000))</f>
        <v>Enter Activity</v>
      </c>
      <c r="AF58" s="65" t="str">
        <f>IF($H58=0, "Enter Activity", IF(($M58=0)*($N58=0), "Enter Run Time", (H58*'VESSEL FACTORS'!$I$41)/2000))</f>
        <v>Enter Activity</v>
      </c>
      <c r="AG58" s="84" t="str">
        <f>IF($H58=0, "Enter Activity", IF(($M58=0)*($N58=0), "Enter Run Time", (H58*'VESSEL FACTORS'!$J$41)/2000))</f>
        <v>Enter Activity</v>
      </c>
      <c r="AH58" s="70" t="s">
        <v>115</v>
      </c>
      <c r="AI58" s="79" t="str">
        <f>IF($H58=0, "Enter Activity", IF(($M58=0)*($N58=0), "Enter Run Time",  (H58*'VESSEL FACTORS'!$L$41)/2000))</f>
        <v>Enter Activity</v>
      </c>
      <c r="AJ58" s="70" t="s">
        <v>115</v>
      </c>
      <c r="AK58" s="70" t="s">
        <v>115</v>
      </c>
      <c r="AL58" s="71" t="s">
        <v>115</v>
      </c>
      <c r="AM58" s="73"/>
      <c r="AO58" s="74">
        <f>MONTH(EMISSIONS_1!P58)-MONTH(EMISSIONS_1!O58)+1</f>
        <v>1</v>
      </c>
      <c r="AP58" s="341">
        <f t="shared" si="88"/>
        <v>0</v>
      </c>
      <c r="AQ58" s="342">
        <f t="shared" si="88"/>
        <v>0</v>
      </c>
      <c r="AR58" s="342">
        <f t="shared" si="88"/>
        <v>0</v>
      </c>
      <c r="AS58" s="342">
        <f t="shared" si="87"/>
        <v>0</v>
      </c>
      <c r="AT58" s="342">
        <f t="shared" si="87"/>
        <v>0</v>
      </c>
      <c r="AU58" s="342">
        <f t="shared" si="87"/>
        <v>0</v>
      </c>
      <c r="AV58" s="342">
        <f t="shared" si="87"/>
        <v>0</v>
      </c>
      <c r="AW58" s="342">
        <f t="shared" si="87"/>
        <v>0</v>
      </c>
      <c r="AX58" s="342">
        <f t="shared" si="87"/>
        <v>0</v>
      </c>
      <c r="AY58" s="342">
        <f t="shared" si="87"/>
        <v>0</v>
      </c>
      <c r="AZ58" s="342">
        <f t="shared" si="87"/>
        <v>0</v>
      </c>
      <c r="BA58" s="343">
        <f t="shared" si="87"/>
        <v>0</v>
      </c>
      <c r="BB58" s="341">
        <f t="shared" si="77"/>
        <v>0</v>
      </c>
      <c r="BC58" s="342">
        <f t="shared" si="77"/>
        <v>0</v>
      </c>
      <c r="BD58" s="342">
        <f t="shared" si="77"/>
        <v>0</v>
      </c>
      <c r="BE58" s="342">
        <f t="shared" si="77"/>
        <v>0</v>
      </c>
      <c r="BF58" s="342">
        <f t="shared" si="77"/>
        <v>0</v>
      </c>
      <c r="BG58" s="342">
        <f t="shared" si="77"/>
        <v>0</v>
      </c>
      <c r="BH58" s="342">
        <f t="shared" si="77"/>
        <v>0</v>
      </c>
      <c r="BI58" s="342">
        <f t="shared" si="77"/>
        <v>0</v>
      </c>
      <c r="BJ58" s="342">
        <f t="shared" si="77"/>
        <v>0</v>
      </c>
      <c r="BK58" s="342">
        <f t="shared" si="77"/>
        <v>0</v>
      </c>
      <c r="BL58" s="342">
        <f t="shared" si="77"/>
        <v>0</v>
      </c>
      <c r="BM58" s="343">
        <f t="shared" si="77"/>
        <v>0</v>
      </c>
      <c r="BN58" s="341">
        <f t="shared" si="78"/>
        <v>0</v>
      </c>
      <c r="BO58" s="342">
        <f t="shared" si="78"/>
        <v>0</v>
      </c>
      <c r="BP58" s="342">
        <f t="shared" si="78"/>
        <v>0</v>
      </c>
      <c r="BQ58" s="342">
        <f t="shared" si="78"/>
        <v>0</v>
      </c>
      <c r="BR58" s="342">
        <f t="shared" si="78"/>
        <v>0</v>
      </c>
      <c r="BS58" s="342">
        <f t="shared" si="78"/>
        <v>0</v>
      </c>
      <c r="BT58" s="342">
        <f t="shared" si="78"/>
        <v>0</v>
      </c>
      <c r="BU58" s="342">
        <f t="shared" si="78"/>
        <v>0</v>
      </c>
      <c r="BV58" s="342">
        <f t="shared" si="78"/>
        <v>0</v>
      </c>
      <c r="BW58" s="342">
        <f t="shared" si="78"/>
        <v>0</v>
      </c>
      <c r="BX58" s="342">
        <f t="shared" si="78"/>
        <v>0</v>
      </c>
      <c r="BY58" s="343">
        <f t="shared" si="78"/>
        <v>0</v>
      </c>
      <c r="BZ58" s="341">
        <f t="shared" si="79"/>
        <v>0</v>
      </c>
      <c r="CA58" s="342">
        <f t="shared" si="79"/>
        <v>0</v>
      </c>
      <c r="CB58" s="342">
        <f t="shared" si="79"/>
        <v>0</v>
      </c>
      <c r="CC58" s="342">
        <f t="shared" si="79"/>
        <v>0</v>
      </c>
      <c r="CD58" s="342">
        <f t="shared" si="79"/>
        <v>0</v>
      </c>
      <c r="CE58" s="342">
        <f t="shared" si="79"/>
        <v>0</v>
      </c>
      <c r="CF58" s="342">
        <f t="shared" si="79"/>
        <v>0</v>
      </c>
      <c r="CG58" s="342">
        <f t="shared" si="79"/>
        <v>0</v>
      </c>
      <c r="CH58" s="342">
        <f t="shared" si="79"/>
        <v>0</v>
      </c>
      <c r="CI58" s="342">
        <f t="shared" si="79"/>
        <v>0</v>
      </c>
      <c r="CJ58" s="342">
        <f t="shared" si="79"/>
        <v>0</v>
      </c>
      <c r="CK58" s="343">
        <f t="shared" si="79"/>
        <v>0</v>
      </c>
      <c r="CL58" s="341">
        <f t="shared" si="80"/>
        <v>0</v>
      </c>
      <c r="CM58" s="342">
        <f t="shared" si="80"/>
        <v>0</v>
      </c>
      <c r="CN58" s="342">
        <f t="shared" si="80"/>
        <v>0</v>
      </c>
      <c r="CO58" s="342">
        <f t="shared" si="80"/>
        <v>0</v>
      </c>
      <c r="CP58" s="342">
        <f t="shared" si="80"/>
        <v>0</v>
      </c>
      <c r="CQ58" s="342">
        <f t="shared" si="80"/>
        <v>0</v>
      </c>
      <c r="CR58" s="342">
        <f t="shared" si="80"/>
        <v>0</v>
      </c>
      <c r="CS58" s="342">
        <f t="shared" si="80"/>
        <v>0</v>
      </c>
      <c r="CT58" s="342">
        <f t="shared" si="80"/>
        <v>0</v>
      </c>
      <c r="CU58" s="342">
        <f t="shared" si="80"/>
        <v>0</v>
      </c>
      <c r="CV58" s="342">
        <f t="shared" si="80"/>
        <v>0</v>
      </c>
      <c r="CW58" s="343">
        <f t="shared" si="80"/>
        <v>0</v>
      </c>
      <c r="CX58" s="341">
        <f t="shared" si="81"/>
        <v>0</v>
      </c>
      <c r="CY58" s="342">
        <f t="shared" si="81"/>
        <v>0</v>
      </c>
      <c r="CZ58" s="342">
        <f t="shared" si="81"/>
        <v>0</v>
      </c>
      <c r="DA58" s="342">
        <f t="shared" si="81"/>
        <v>0</v>
      </c>
      <c r="DB58" s="342">
        <f t="shared" si="81"/>
        <v>0</v>
      </c>
      <c r="DC58" s="342">
        <f t="shared" si="81"/>
        <v>0</v>
      </c>
      <c r="DD58" s="342">
        <f t="shared" si="81"/>
        <v>0</v>
      </c>
      <c r="DE58" s="342">
        <f t="shared" si="81"/>
        <v>0</v>
      </c>
      <c r="DF58" s="342">
        <f t="shared" si="81"/>
        <v>0</v>
      </c>
      <c r="DG58" s="342">
        <f t="shared" si="81"/>
        <v>0</v>
      </c>
      <c r="DH58" s="342">
        <f t="shared" si="81"/>
        <v>0</v>
      </c>
      <c r="DI58" s="343">
        <f t="shared" si="81"/>
        <v>0</v>
      </c>
      <c r="DJ58" s="341">
        <f t="shared" si="82"/>
        <v>0</v>
      </c>
      <c r="DK58" s="342">
        <f t="shared" si="82"/>
        <v>0</v>
      </c>
      <c r="DL58" s="342">
        <f t="shared" si="82"/>
        <v>0</v>
      </c>
      <c r="DM58" s="342">
        <f t="shared" si="82"/>
        <v>0</v>
      </c>
      <c r="DN58" s="342">
        <f t="shared" si="82"/>
        <v>0</v>
      </c>
      <c r="DO58" s="342">
        <f t="shared" si="82"/>
        <v>0</v>
      </c>
      <c r="DP58" s="342">
        <f t="shared" si="82"/>
        <v>0</v>
      </c>
      <c r="DQ58" s="342">
        <f t="shared" si="82"/>
        <v>0</v>
      </c>
      <c r="DR58" s="342">
        <f t="shared" si="82"/>
        <v>0</v>
      </c>
      <c r="DS58" s="342">
        <f t="shared" si="82"/>
        <v>0</v>
      </c>
      <c r="DT58" s="342">
        <f t="shared" si="82"/>
        <v>0</v>
      </c>
      <c r="DU58" s="343">
        <f t="shared" si="82"/>
        <v>0</v>
      </c>
      <c r="DV58" s="341">
        <f t="shared" si="83"/>
        <v>0</v>
      </c>
      <c r="DW58" s="342">
        <f t="shared" si="83"/>
        <v>0</v>
      </c>
      <c r="DX58" s="342">
        <f t="shared" si="83"/>
        <v>0</v>
      </c>
      <c r="DY58" s="342">
        <f t="shared" si="83"/>
        <v>0</v>
      </c>
      <c r="DZ58" s="342">
        <f t="shared" si="83"/>
        <v>0</v>
      </c>
      <c r="EA58" s="342">
        <f t="shared" si="83"/>
        <v>0</v>
      </c>
      <c r="EB58" s="342">
        <f t="shared" si="83"/>
        <v>0</v>
      </c>
      <c r="EC58" s="342">
        <f t="shared" si="83"/>
        <v>0</v>
      </c>
      <c r="ED58" s="342">
        <f t="shared" si="83"/>
        <v>0</v>
      </c>
      <c r="EE58" s="342">
        <f t="shared" si="83"/>
        <v>0</v>
      </c>
      <c r="EF58" s="342">
        <f t="shared" si="83"/>
        <v>0</v>
      </c>
      <c r="EG58" s="343">
        <f t="shared" si="83"/>
        <v>0</v>
      </c>
      <c r="EH58" s="341">
        <f t="shared" si="84"/>
        <v>0</v>
      </c>
      <c r="EI58" s="342">
        <f t="shared" si="84"/>
        <v>0</v>
      </c>
      <c r="EJ58" s="342">
        <f t="shared" si="84"/>
        <v>0</v>
      </c>
      <c r="EK58" s="342">
        <f t="shared" si="84"/>
        <v>0</v>
      </c>
      <c r="EL58" s="342">
        <f t="shared" si="84"/>
        <v>0</v>
      </c>
      <c r="EM58" s="342">
        <f t="shared" si="84"/>
        <v>0</v>
      </c>
      <c r="EN58" s="342">
        <f t="shared" si="84"/>
        <v>0</v>
      </c>
      <c r="EO58" s="342">
        <f t="shared" si="84"/>
        <v>0</v>
      </c>
      <c r="EP58" s="342">
        <f t="shared" si="84"/>
        <v>0</v>
      </c>
      <c r="EQ58" s="342">
        <f t="shared" si="84"/>
        <v>0</v>
      </c>
      <c r="ER58" s="342">
        <f t="shared" si="84"/>
        <v>0</v>
      </c>
      <c r="ES58" s="343">
        <f t="shared" si="84"/>
        <v>0</v>
      </c>
      <c r="ET58" s="341">
        <f t="shared" si="85"/>
        <v>0</v>
      </c>
      <c r="EU58" s="342">
        <f t="shared" si="85"/>
        <v>0</v>
      </c>
      <c r="EV58" s="342">
        <f t="shared" si="85"/>
        <v>0</v>
      </c>
      <c r="EW58" s="342">
        <f t="shared" si="85"/>
        <v>0</v>
      </c>
      <c r="EX58" s="342">
        <f t="shared" si="85"/>
        <v>0</v>
      </c>
      <c r="EY58" s="342">
        <f t="shared" si="85"/>
        <v>0</v>
      </c>
      <c r="EZ58" s="342">
        <f t="shared" si="85"/>
        <v>0</v>
      </c>
      <c r="FA58" s="342">
        <f t="shared" si="85"/>
        <v>0</v>
      </c>
      <c r="FB58" s="342">
        <f t="shared" si="85"/>
        <v>0</v>
      </c>
      <c r="FC58" s="342">
        <f t="shared" si="85"/>
        <v>0</v>
      </c>
      <c r="FD58" s="342">
        <f t="shared" si="85"/>
        <v>0</v>
      </c>
      <c r="FE58" s="343">
        <f t="shared" si="85"/>
        <v>0</v>
      </c>
      <c r="FF58" s="341">
        <f t="shared" si="86"/>
        <v>0</v>
      </c>
      <c r="FG58" s="342">
        <f t="shared" si="86"/>
        <v>0</v>
      </c>
      <c r="FH58" s="342">
        <f t="shared" si="86"/>
        <v>0</v>
      </c>
      <c r="FI58" s="342">
        <f t="shared" si="86"/>
        <v>0</v>
      </c>
      <c r="FJ58" s="342">
        <f t="shared" si="86"/>
        <v>0</v>
      </c>
      <c r="FK58" s="342">
        <f t="shared" si="86"/>
        <v>0</v>
      </c>
      <c r="FL58" s="342">
        <f t="shared" si="86"/>
        <v>0</v>
      </c>
      <c r="FM58" s="342">
        <f t="shared" si="86"/>
        <v>0</v>
      </c>
      <c r="FN58" s="342">
        <f t="shared" si="86"/>
        <v>0</v>
      </c>
      <c r="FO58" s="342">
        <f t="shared" si="86"/>
        <v>0</v>
      </c>
      <c r="FP58" s="342">
        <f t="shared" si="86"/>
        <v>0</v>
      </c>
      <c r="FQ58" s="343">
        <f t="shared" si="86"/>
        <v>0</v>
      </c>
    </row>
    <row r="59" spans="1:173" ht="12.75" customHeight="1" x14ac:dyDescent="0.2">
      <c r="A59" s="74" t="str">
        <f t="shared" si="68"/>
        <v xml:space="preserve"> -N/A</v>
      </c>
      <c r="B59" s="362"/>
      <c r="C59" s="171" t="s">
        <v>300</v>
      </c>
      <c r="D59" s="366" t="str">
        <f>IF(ISBLANK(EMISSIONS_5!D59), " ", EMISSIONS_5!D59)</f>
        <v xml:space="preserve"> </v>
      </c>
      <c r="E59" s="351" t="s">
        <v>73</v>
      </c>
      <c r="F59" s="351" t="s">
        <v>73</v>
      </c>
      <c r="G59" s="33" t="s">
        <v>115</v>
      </c>
      <c r="H59" s="368"/>
      <c r="I59" s="64" t="s">
        <v>143</v>
      </c>
      <c r="J59" s="33" t="s">
        <v>115</v>
      </c>
      <c r="K59" s="64"/>
      <c r="L59" s="64"/>
      <c r="M59" s="367">
        <v>0</v>
      </c>
      <c r="N59" s="373">
        <v>0</v>
      </c>
      <c r="O59" s="299"/>
      <c r="P59" s="301"/>
      <c r="Q59" s="73" t="str">
        <f t="shared" si="69"/>
        <v>Enter Activity</v>
      </c>
      <c r="R59" s="73" t="str">
        <f t="shared" si="70"/>
        <v>Enter Activity</v>
      </c>
      <c r="S59" s="73" t="str">
        <f t="shared" si="71"/>
        <v>Enter Activity</v>
      </c>
      <c r="T59" s="73" t="str">
        <f t="shared" si="72"/>
        <v>Enter Activity</v>
      </c>
      <c r="U59" s="73" t="str">
        <f t="shared" si="73"/>
        <v>Enter Activity</v>
      </c>
      <c r="V59" s="73" t="str">
        <f t="shared" si="74"/>
        <v>Enter Activity</v>
      </c>
      <c r="W59" s="79" t="s">
        <v>115</v>
      </c>
      <c r="X59" s="73" t="str">
        <f t="shared" si="75"/>
        <v>Enter Activity</v>
      </c>
      <c r="Y59" s="78" t="s">
        <v>115</v>
      </c>
      <c r="Z59" s="79" t="s">
        <v>115</v>
      </c>
      <c r="AA59" s="82" t="s">
        <v>115</v>
      </c>
      <c r="AB59" s="76" t="str">
        <f xml:space="preserve"> IF($H59=0, "Enter Activity", IF(($M59=0)*($N59=0), "Enter Run Time", (H59*'VESSEL FACTORS'!$D$41)/2000))</f>
        <v>Enter Activity</v>
      </c>
      <c r="AC59" s="65" t="str">
        <f xml:space="preserve"> IF($H59=0, "Enter Activity", IF(($M59=0)*($N59=0), "Enter Run Time", (H59*'VESSEL FACTORS'!$D$41)/2000))</f>
        <v>Enter Activity</v>
      </c>
      <c r="AD59" s="65" t="str">
        <f>IF($H59=0, "Enter Activity", IF(($M59=0)*($N59=0), "Enter Run Time",  (H59*'VESSEL FACTORS'!$F$41)/2000))</f>
        <v>Enter Activity</v>
      </c>
      <c r="AE59" s="65" t="str">
        <f>IF($H59=0, "Enter Activity", IF(($M59=0)*($N59=0), "Enter Run Time", (H59*'VESSEL FACTORS'!$H$41)/2000))</f>
        <v>Enter Activity</v>
      </c>
      <c r="AF59" s="65" t="str">
        <f>IF($H59=0, "Enter Activity", IF(($M59=0)*($N59=0), "Enter Run Time", (H59*'VESSEL FACTORS'!$I$41)/2000))</f>
        <v>Enter Activity</v>
      </c>
      <c r="AG59" s="84" t="str">
        <f>IF($H59=0, "Enter Activity", IF(($M59=0)*($N59=0), "Enter Run Time", (H59*'VESSEL FACTORS'!$J$41)/2000))</f>
        <v>Enter Activity</v>
      </c>
      <c r="AH59" s="70" t="s">
        <v>115</v>
      </c>
      <c r="AI59" s="79" t="str">
        <f>IF($H59=0, "Enter Activity", IF(($M59=0)*($N59=0), "Enter Run Time",  (H59*'VESSEL FACTORS'!$L$41)/2000))</f>
        <v>Enter Activity</v>
      </c>
      <c r="AJ59" s="70" t="s">
        <v>115</v>
      </c>
      <c r="AK59" s="70" t="s">
        <v>115</v>
      </c>
      <c r="AL59" s="71" t="s">
        <v>115</v>
      </c>
      <c r="AM59" s="73"/>
      <c r="AO59" s="74">
        <f>MONTH(EMISSIONS_1!P59)-MONTH(EMISSIONS_1!O59)+1</f>
        <v>1</v>
      </c>
      <c r="AP59" s="341">
        <f t="shared" si="88"/>
        <v>0</v>
      </c>
      <c r="AQ59" s="342">
        <f t="shared" si="88"/>
        <v>0</v>
      </c>
      <c r="AR59" s="342">
        <f t="shared" si="88"/>
        <v>0</v>
      </c>
      <c r="AS59" s="342">
        <f t="shared" si="87"/>
        <v>0</v>
      </c>
      <c r="AT59" s="342">
        <f t="shared" si="87"/>
        <v>0</v>
      </c>
      <c r="AU59" s="342">
        <f t="shared" si="87"/>
        <v>0</v>
      </c>
      <c r="AV59" s="342">
        <f t="shared" si="87"/>
        <v>0</v>
      </c>
      <c r="AW59" s="342">
        <f t="shared" si="87"/>
        <v>0</v>
      </c>
      <c r="AX59" s="342">
        <f t="shared" si="87"/>
        <v>0</v>
      </c>
      <c r="AY59" s="342">
        <f t="shared" si="87"/>
        <v>0</v>
      </c>
      <c r="AZ59" s="342">
        <f t="shared" si="87"/>
        <v>0</v>
      </c>
      <c r="BA59" s="343">
        <f t="shared" si="87"/>
        <v>0</v>
      </c>
      <c r="BB59" s="341">
        <f t="shared" si="77"/>
        <v>0</v>
      </c>
      <c r="BC59" s="342">
        <f t="shared" si="77"/>
        <v>0</v>
      </c>
      <c r="BD59" s="342">
        <f t="shared" si="77"/>
        <v>0</v>
      </c>
      <c r="BE59" s="342">
        <f t="shared" si="77"/>
        <v>0</v>
      </c>
      <c r="BF59" s="342">
        <f t="shared" si="77"/>
        <v>0</v>
      </c>
      <c r="BG59" s="342">
        <f t="shared" si="77"/>
        <v>0</v>
      </c>
      <c r="BH59" s="342">
        <f t="shared" si="77"/>
        <v>0</v>
      </c>
      <c r="BI59" s="342">
        <f t="shared" si="77"/>
        <v>0</v>
      </c>
      <c r="BJ59" s="342">
        <f t="shared" si="77"/>
        <v>0</v>
      </c>
      <c r="BK59" s="342">
        <f t="shared" si="77"/>
        <v>0</v>
      </c>
      <c r="BL59" s="342">
        <f t="shared" si="77"/>
        <v>0</v>
      </c>
      <c r="BM59" s="343">
        <f t="shared" si="77"/>
        <v>0</v>
      </c>
      <c r="BN59" s="341">
        <f t="shared" si="78"/>
        <v>0</v>
      </c>
      <c r="BO59" s="342">
        <f t="shared" si="78"/>
        <v>0</v>
      </c>
      <c r="BP59" s="342">
        <f t="shared" si="78"/>
        <v>0</v>
      </c>
      <c r="BQ59" s="342">
        <f t="shared" si="78"/>
        <v>0</v>
      </c>
      <c r="BR59" s="342">
        <f t="shared" si="78"/>
        <v>0</v>
      </c>
      <c r="BS59" s="342">
        <f t="shared" si="78"/>
        <v>0</v>
      </c>
      <c r="BT59" s="342">
        <f t="shared" si="78"/>
        <v>0</v>
      </c>
      <c r="BU59" s="342">
        <f t="shared" si="78"/>
        <v>0</v>
      </c>
      <c r="BV59" s="342">
        <f t="shared" si="78"/>
        <v>0</v>
      </c>
      <c r="BW59" s="342">
        <f t="shared" si="78"/>
        <v>0</v>
      </c>
      <c r="BX59" s="342">
        <f t="shared" si="78"/>
        <v>0</v>
      </c>
      <c r="BY59" s="343">
        <f t="shared" si="78"/>
        <v>0</v>
      </c>
      <c r="BZ59" s="341">
        <f t="shared" si="79"/>
        <v>0</v>
      </c>
      <c r="CA59" s="342">
        <f t="shared" si="79"/>
        <v>0</v>
      </c>
      <c r="CB59" s="342">
        <f t="shared" si="79"/>
        <v>0</v>
      </c>
      <c r="CC59" s="342">
        <f t="shared" si="79"/>
        <v>0</v>
      </c>
      <c r="CD59" s="342">
        <f t="shared" si="79"/>
        <v>0</v>
      </c>
      <c r="CE59" s="342">
        <f t="shared" si="79"/>
        <v>0</v>
      </c>
      <c r="CF59" s="342">
        <f t="shared" si="79"/>
        <v>0</v>
      </c>
      <c r="CG59" s="342">
        <f t="shared" si="79"/>
        <v>0</v>
      </c>
      <c r="CH59" s="342">
        <f t="shared" si="79"/>
        <v>0</v>
      </c>
      <c r="CI59" s="342">
        <f t="shared" si="79"/>
        <v>0</v>
      </c>
      <c r="CJ59" s="342">
        <f t="shared" si="79"/>
        <v>0</v>
      </c>
      <c r="CK59" s="343">
        <f t="shared" si="79"/>
        <v>0</v>
      </c>
      <c r="CL59" s="341">
        <f t="shared" si="80"/>
        <v>0</v>
      </c>
      <c r="CM59" s="342">
        <f t="shared" si="80"/>
        <v>0</v>
      </c>
      <c r="CN59" s="342">
        <f t="shared" si="80"/>
        <v>0</v>
      </c>
      <c r="CO59" s="342">
        <f t="shared" si="80"/>
        <v>0</v>
      </c>
      <c r="CP59" s="342">
        <f t="shared" si="80"/>
        <v>0</v>
      </c>
      <c r="CQ59" s="342">
        <f t="shared" si="80"/>
        <v>0</v>
      </c>
      <c r="CR59" s="342">
        <f t="shared" si="80"/>
        <v>0</v>
      </c>
      <c r="CS59" s="342">
        <f t="shared" si="80"/>
        <v>0</v>
      </c>
      <c r="CT59" s="342">
        <f t="shared" si="80"/>
        <v>0</v>
      </c>
      <c r="CU59" s="342">
        <f t="shared" si="80"/>
        <v>0</v>
      </c>
      <c r="CV59" s="342">
        <f t="shared" si="80"/>
        <v>0</v>
      </c>
      <c r="CW59" s="343">
        <f t="shared" si="80"/>
        <v>0</v>
      </c>
      <c r="CX59" s="341">
        <f t="shared" si="81"/>
        <v>0</v>
      </c>
      <c r="CY59" s="342">
        <f t="shared" si="81"/>
        <v>0</v>
      </c>
      <c r="CZ59" s="342">
        <f t="shared" si="81"/>
        <v>0</v>
      </c>
      <c r="DA59" s="342">
        <f t="shared" si="81"/>
        <v>0</v>
      </c>
      <c r="DB59" s="342">
        <f t="shared" si="81"/>
        <v>0</v>
      </c>
      <c r="DC59" s="342">
        <f t="shared" si="81"/>
        <v>0</v>
      </c>
      <c r="DD59" s="342">
        <f t="shared" si="81"/>
        <v>0</v>
      </c>
      <c r="DE59" s="342">
        <f t="shared" si="81"/>
        <v>0</v>
      </c>
      <c r="DF59" s="342">
        <f t="shared" si="81"/>
        <v>0</v>
      </c>
      <c r="DG59" s="342">
        <f t="shared" si="81"/>
        <v>0</v>
      </c>
      <c r="DH59" s="342">
        <f t="shared" si="81"/>
        <v>0</v>
      </c>
      <c r="DI59" s="343">
        <f t="shared" si="81"/>
        <v>0</v>
      </c>
      <c r="DJ59" s="341">
        <f t="shared" si="82"/>
        <v>0</v>
      </c>
      <c r="DK59" s="342">
        <f t="shared" si="82"/>
        <v>0</v>
      </c>
      <c r="DL59" s="342">
        <f t="shared" si="82"/>
        <v>0</v>
      </c>
      <c r="DM59" s="342">
        <f t="shared" si="82"/>
        <v>0</v>
      </c>
      <c r="DN59" s="342">
        <f t="shared" si="82"/>
        <v>0</v>
      </c>
      <c r="DO59" s="342">
        <f t="shared" si="82"/>
        <v>0</v>
      </c>
      <c r="DP59" s="342">
        <f t="shared" si="82"/>
        <v>0</v>
      </c>
      <c r="DQ59" s="342">
        <f t="shared" si="82"/>
        <v>0</v>
      </c>
      <c r="DR59" s="342">
        <f t="shared" si="82"/>
        <v>0</v>
      </c>
      <c r="DS59" s="342">
        <f t="shared" si="82"/>
        <v>0</v>
      </c>
      <c r="DT59" s="342">
        <f t="shared" si="82"/>
        <v>0</v>
      </c>
      <c r="DU59" s="343">
        <f t="shared" si="82"/>
        <v>0</v>
      </c>
      <c r="DV59" s="341">
        <f t="shared" si="83"/>
        <v>0</v>
      </c>
      <c r="DW59" s="342">
        <f t="shared" si="83"/>
        <v>0</v>
      </c>
      <c r="DX59" s="342">
        <f t="shared" si="83"/>
        <v>0</v>
      </c>
      <c r="DY59" s="342">
        <f t="shared" si="83"/>
        <v>0</v>
      </c>
      <c r="DZ59" s="342">
        <f t="shared" si="83"/>
        <v>0</v>
      </c>
      <c r="EA59" s="342">
        <f t="shared" si="83"/>
        <v>0</v>
      </c>
      <c r="EB59" s="342">
        <f t="shared" si="83"/>
        <v>0</v>
      </c>
      <c r="EC59" s="342">
        <f t="shared" si="83"/>
        <v>0</v>
      </c>
      <c r="ED59" s="342">
        <f t="shared" si="83"/>
        <v>0</v>
      </c>
      <c r="EE59" s="342">
        <f t="shared" si="83"/>
        <v>0</v>
      </c>
      <c r="EF59" s="342">
        <f t="shared" si="83"/>
        <v>0</v>
      </c>
      <c r="EG59" s="343">
        <f t="shared" si="83"/>
        <v>0</v>
      </c>
      <c r="EH59" s="341">
        <f t="shared" si="84"/>
        <v>0</v>
      </c>
      <c r="EI59" s="342">
        <f t="shared" si="84"/>
        <v>0</v>
      </c>
      <c r="EJ59" s="342">
        <f t="shared" si="84"/>
        <v>0</v>
      </c>
      <c r="EK59" s="342">
        <f t="shared" si="84"/>
        <v>0</v>
      </c>
      <c r="EL59" s="342">
        <f t="shared" si="84"/>
        <v>0</v>
      </c>
      <c r="EM59" s="342">
        <f t="shared" si="84"/>
        <v>0</v>
      </c>
      <c r="EN59" s="342">
        <f t="shared" si="84"/>
        <v>0</v>
      </c>
      <c r="EO59" s="342">
        <f t="shared" si="84"/>
        <v>0</v>
      </c>
      <c r="EP59" s="342">
        <f t="shared" si="84"/>
        <v>0</v>
      </c>
      <c r="EQ59" s="342">
        <f t="shared" si="84"/>
        <v>0</v>
      </c>
      <c r="ER59" s="342">
        <f t="shared" si="84"/>
        <v>0</v>
      </c>
      <c r="ES59" s="343">
        <f t="shared" si="84"/>
        <v>0</v>
      </c>
      <c r="ET59" s="341">
        <f t="shared" si="85"/>
        <v>0</v>
      </c>
      <c r="EU59" s="342">
        <f t="shared" si="85"/>
        <v>0</v>
      </c>
      <c r="EV59" s="342">
        <f t="shared" si="85"/>
        <v>0</v>
      </c>
      <c r="EW59" s="342">
        <f t="shared" si="85"/>
        <v>0</v>
      </c>
      <c r="EX59" s="342">
        <f t="shared" si="85"/>
        <v>0</v>
      </c>
      <c r="EY59" s="342">
        <f t="shared" si="85"/>
        <v>0</v>
      </c>
      <c r="EZ59" s="342">
        <f t="shared" si="85"/>
        <v>0</v>
      </c>
      <c r="FA59" s="342">
        <f t="shared" si="85"/>
        <v>0</v>
      </c>
      <c r="FB59" s="342">
        <f t="shared" si="85"/>
        <v>0</v>
      </c>
      <c r="FC59" s="342">
        <f t="shared" si="85"/>
        <v>0</v>
      </c>
      <c r="FD59" s="342">
        <f t="shared" si="85"/>
        <v>0</v>
      </c>
      <c r="FE59" s="343">
        <f t="shared" si="85"/>
        <v>0</v>
      </c>
      <c r="FF59" s="341">
        <f t="shared" si="86"/>
        <v>0</v>
      </c>
      <c r="FG59" s="342">
        <f t="shared" si="86"/>
        <v>0</v>
      </c>
      <c r="FH59" s="342">
        <f t="shared" si="86"/>
        <v>0</v>
      </c>
      <c r="FI59" s="342">
        <f t="shared" si="86"/>
        <v>0</v>
      </c>
      <c r="FJ59" s="342">
        <f t="shared" si="86"/>
        <v>0</v>
      </c>
      <c r="FK59" s="342">
        <f t="shared" si="86"/>
        <v>0</v>
      </c>
      <c r="FL59" s="342">
        <f t="shared" si="86"/>
        <v>0</v>
      </c>
      <c r="FM59" s="342">
        <f t="shared" si="86"/>
        <v>0</v>
      </c>
      <c r="FN59" s="342">
        <f t="shared" si="86"/>
        <v>0</v>
      </c>
      <c r="FO59" s="342">
        <f t="shared" si="86"/>
        <v>0</v>
      </c>
      <c r="FP59" s="342">
        <f t="shared" si="86"/>
        <v>0</v>
      </c>
      <c r="FQ59" s="343">
        <f t="shared" si="86"/>
        <v>0</v>
      </c>
    </row>
    <row r="60" spans="1:173" ht="12.75" customHeight="1" x14ac:dyDescent="0.2">
      <c r="A60" s="251"/>
      <c r="B60" s="252"/>
      <c r="C60" s="253"/>
      <c r="D60" s="253"/>
      <c r="E60" s="253"/>
      <c r="F60" s="253"/>
      <c r="G60" s="267"/>
      <c r="H60" s="267"/>
      <c r="I60" s="267"/>
      <c r="J60" s="255"/>
      <c r="K60" s="255"/>
      <c r="L60" s="255"/>
      <c r="M60" s="255"/>
      <c r="N60" s="257"/>
      <c r="O60" s="305"/>
      <c r="P60" s="304"/>
      <c r="Q60" s="284"/>
      <c r="R60" s="269"/>
      <c r="S60" s="269"/>
      <c r="T60" s="269"/>
      <c r="U60" s="269"/>
      <c r="V60" s="269"/>
      <c r="W60" s="269"/>
      <c r="X60" s="269"/>
      <c r="Y60" s="268"/>
      <c r="Z60" s="269"/>
      <c r="AA60" s="270"/>
      <c r="AB60" s="271"/>
      <c r="AC60" s="272"/>
      <c r="AD60" s="272"/>
      <c r="AE60" s="272"/>
      <c r="AF60" s="272"/>
      <c r="AG60" s="273"/>
      <c r="AH60" s="272"/>
      <c r="AI60" s="272"/>
      <c r="AJ60" s="388"/>
      <c r="AK60" s="388"/>
      <c r="AL60" s="389"/>
      <c r="AM60" s="137"/>
      <c r="AN60" s="228"/>
      <c r="AP60" s="338"/>
      <c r="AQ60" s="339"/>
      <c r="AR60" s="339"/>
      <c r="AS60" s="339"/>
      <c r="AT60" s="339"/>
      <c r="AU60" s="339"/>
      <c r="AV60" s="339"/>
      <c r="AW60" s="339"/>
      <c r="AX60" s="339"/>
      <c r="AY60" s="339"/>
      <c r="AZ60" s="339"/>
      <c r="BA60" s="339"/>
      <c r="BB60" s="338"/>
      <c r="BC60" s="339"/>
      <c r="BD60" s="339"/>
      <c r="BE60" s="339"/>
      <c r="BF60" s="339"/>
      <c r="BG60" s="339"/>
      <c r="BH60" s="339"/>
      <c r="BI60" s="339"/>
      <c r="BJ60" s="339"/>
      <c r="BK60" s="339"/>
      <c r="BL60" s="339"/>
      <c r="BM60" s="339"/>
      <c r="BN60" s="338"/>
      <c r="BO60" s="339"/>
      <c r="BP60" s="339"/>
      <c r="BQ60" s="339"/>
      <c r="BR60" s="339"/>
      <c r="BS60" s="339"/>
      <c r="BT60" s="339"/>
      <c r="BU60" s="339"/>
      <c r="BV60" s="339"/>
      <c r="BW60" s="339"/>
      <c r="BX60" s="339"/>
      <c r="BY60" s="339"/>
      <c r="BZ60" s="338"/>
      <c r="CA60" s="339"/>
      <c r="CB60" s="339"/>
      <c r="CC60" s="339"/>
      <c r="CD60" s="339"/>
      <c r="CE60" s="339"/>
      <c r="CF60" s="339"/>
      <c r="CG60" s="339"/>
      <c r="CH60" s="339"/>
      <c r="CI60" s="339"/>
      <c r="CJ60" s="339"/>
      <c r="CK60" s="339"/>
      <c r="CL60" s="338"/>
      <c r="CM60" s="339"/>
      <c r="CN60" s="339"/>
      <c r="CO60" s="339"/>
      <c r="CP60" s="339"/>
      <c r="CQ60" s="339"/>
      <c r="CR60" s="339"/>
      <c r="CS60" s="339"/>
      <c r="CT60" s="339"/>
      <c r="CU60" s="339"/>
      <c r="CV60" s="339"/>
      <c r="CW60" s="339"/>
      <c r="CX60" s="338"/>
      <c r="CY60" s="339"/>
      <c r="CZ60" s="339"/>
      <c r="DA60" s="339"/>
      <c r="DB60" s="339"/>
      <c r="DC60" s="339"/>
      <c r="DD60" s="339"/>
      <c r="DE60" s="339"/>
      <c r="DF60" s="339"/>
      <c r="DG60" s="339"/>
      <c r="DH60" s="339"/>
      <c r="DI60" s="339"/>
      <c r="DJ60" s="338"/>
      <c r="DK60" s="339"/>
      <c r="DL60" s="339"/>
      <c r="DM60" s="339"/>
      <c r="DN60" s="339"/>
      <c r="DO60" s="339"/>
      <c r="DP60" s="339"/>
      <c r="DQ60" s="339"/>
      <c r="DR60" s="339"/>
      <c r="DS60" s="339"/>
      <c r="DT60" s="339"/>
      <c r="DU60" s="339"/>
      <c r="DV60" s="338"/>
      <c r="DW60" s="339"/>
      <c r="DX60" s="339"/>
      <c r="DY60" s="339"/>
      <c r="DZ60" s="339"/>
      <c r="EA60" s="339"/>
      <c r="EB60" s="339"/>
      <c r="EC60" s="339"/>
      <c r="ED60" s="339"/>
      <c r="EE60" s="339"/>
      <c r="EF60" s="339"/>
      <c r="EG60" s="339"/>
      <c r="EH60" s="338"/>
      <c r="EI60" s="339"/>
      <c r="EJ60" s="339"/>
      <c r="EK60" s="339"/>
      <c r="EL60" s="339"/>
      <c r="EM60" s="339"/>
      <c r="EN60" s="339"/>
      <c r="EO60" s="339"/>
      <c r="EP60" s="339"/>
      <c r="EQ60" s="339"/>
      <c r="ER60" s="339"/>
      <c r="ES60" s="339"/>
      <c r="ET60" s="338"/>
      <c r="EU60" s="339"/>
      <c r="EV60" s="339"/>
      <c r="EW60" s="339"/>
      <c r="EX60" s="339"/>
      <c r="EY60" s="339"/>
      <c r="EZ60" s="339"/>
      <c r="FA60" s="339"/>
      <c r="FB60" s="339"/>
      <c r="FC60" s="339"/>
      <c r="FD60" s="339"/>
      <c r="FE60" s="339"/>
      <c r="FF60" s="338"/>
      <c r="FG60" s="339"/>
      <c r="FH60" s="339"/>
      <c r="FI60" s="339"/>
      <c r="FJ60" s="339"/>
      <c r="FK60" s="339"/>
      <c r="FL60" s="339"/>
      <c r="FM60" s="339"/>
      <c r="FN60" s="339"/>
      <c r="FO60" s="339"/>
      <c r="FP60" s="339"/>
      <c r="FQ60" s="339"/>
    </row>
    <row r="61" spans="1:173" ht="12.75" customHeight="1" x14ac:dyDescent="0.2">
      <c r="B61" s="37"/>
      <c r="C61" s="62"/>
      <c r="D61" s="231"/>
      <c r="E61" s="120"/>
      <c r="F61" s="120"/>
      <c r="G61" s="243"/>
      <c r="H61" s="38"/>
      <c r="I61" s="38"/>
      <c r="J61" s="38"/>
      <c r="K61" s="38"/>
      <c r="L61" s="38"/>
      <c r="M61" s="38"/>
      <c r="N61" s="39"/>
      <c r="O61" s="143"/>
      <c r="P61" s="39"/>
      <c r="Q61" s="148"/>
      <c r="R61" s="85"/>
      <c r="S61" s="85"/>
      <c r="T61" s="85"/>
      <c r="U61" s="85"/>
      <c r="V61" s="85"/>
      <c r="W61" s="80"/>
      <c r="X61" s="85"/>
      <c r="Y61" s="80"/>
      <c r="Z61" s="80"/>
      <c r="AA61" s="85"/>
      <c r="AB61" s="83"/>
      <c r="AC61" s="86"/>
      <c r="AD61" s="86"/>
      <c r="AE61" s="86"/>
      <c r="AF61" s="86"/>
      <c r="AG61" s="148"/>
      <c r="AH61" s="79"/>
      <c r="AI61" s="79"/>
      <c r="AJ61" s="79"/>
      <c r="AK61" s="79"/>
      <c r="AL61" s="382"/>
      <c r="AM61" s="73"/>
      <c r="AN61" s="290"/>
      <c r="AO61" s="316"/>
      <c r="AP61" s="153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44"/>
      <c r="BB61" s="153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44"/>
      <c r="BN61" s="153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44"/>
      <c r="BZ61" s="153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44"/>
      <c r="CL61" s="153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44"/>
      <c r="CX61" s="153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44"/>
      <c r="DJ61" s="153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44"/>
      <c r="DV61" s="153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44"/>
      <c r="EH61" s="153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44"/>
      <c r="ET61" s="153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44"/>
      <c r="FF61" s="153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44"/>
    </row>
    <row r="62" spans="1:173" ht="12.75" customHeight="1" x14ac:dyDescent="0.2">
      <c r="B62" s="72"/>
      <c r="C62" s="92">
        <f>TITLE!A23</f>
        <v>2020</v>
      </c>
      <c r="D62" s="326"/>
      <c r="E62" s="327"/>
      <c r="F62" s="327"/>
      <c r="G62" s="250"/>
      <c r="H62" s="61" t="s">
        <v>43</v>
      </c>
      <c r="I62" s="41"/>
      <c r="J62" s="41"/>
      <c r="K62" s="41"/>
      <c r="L62" s="41"/>
      <c r="M62" s="42"/>
      <c r="N62" s="43"/>
      <c r="O62" s="144"/>
      <c r="P62" s="43"/>
      <c r="Q62" s="149">
        <f t="shared" ref="Q62:AL62" si="89">SUM(Q7:Q59)</f>
        <v>0</v>
      </c>
      <c r="R62" s="149">
        <f t="shared" si="89"/>
        <v>0</v>
      </c>
      <c r="S62" s="149">
        <f t="shared" si="89"/>
        <v>0</v>
      </c>
      <c r="T62" s="149">
        <f t="shared" si="89"/>
        <v>0</v>
      </c>
      <c r="U62" s="149">
        <f t="shared" si="89"/>
        <v>0</v>
      </c>
      <c r="V62" s="149">
        <f t="shared" si="89"/>
        <v>0</v>
      </c>
      <c r="W62" s="149">
        <f t="shared" si="89"/>
        <v>0</v>
      </c>
      <c r="X62" s="149">
        <f t="shared" si="89"/>
        <v>0</v>
      </c>
      <c r="Y62" s="149">
        <f t="shared" si="89"/>
        <v>0</v>
      </c>
      <c r="Z62" s="149">
        <f t="shared" si="89"/>
        <v>0</v>
      </c>
      <c r="AA62" s="149">
        <f t="shared" si="89"/>
        <v>0</v>
      </c>
      <c r="AB62" s="87">
        <f t="shared" si="89"/>
        <v>0</v>
      </c>
      <c r="AC62" s="87">
        <f t="shared" si="89"/>
        <v>0</v>
      </c>
      <c r="AD62" s="87">
        <f t="shared" si="89"/>
        <v>0</v>
      </c>
      <c r="AE62" s="87">
        <f t="shared" si="89"/>
        <v>0</v>
      </c>
      <c r="AF62" s="87">
        <f t="shared" si="89"/>
        <v>0</v>
      </c>
      <c r="AG62" s="87">
        <f t="shared" si="89"/>
        <v>0</v>
      </c>
      <c r="AH62" s="87">
        <f t="shared" si="89"/>
        <v>0</v>
      </c>
      <c r="AI62" s="87">
        <f t="shared" si="89"/>
        <v>0</v>
      </c>
      <c r="AJ62" s="87">
        <f t="shared" si="89"/>
        <v>0</v>
      </c>
      <c r="AK62" s="87">
        <f t="shared" si="89"/>
        <v>0</v>
      </c>
      <c r="AL62" s="87">
        <f t="shared" si="89"/>
        <v>0</v>
      </c>
      <c r="AM62" s="154"/>
      <c r="AO62" s="317"/>
      <c r="AP62" s="155">
        <f t="shared" ref="AP62:BU62" si="90">SUM(AP7:AP59)</f>
        <v>0</v>
      </c>
      <c r="AQ62" s="154">
        <f t="shared" si="90"/>
        <v>0</v>
      </c>
      <c r="AR62" s="154">
        <f t="shared" si="90"/>
        <v>0</v>
      </c>
      <c r="AS62" s="154">
        <f t="shared" si="90"/>
        <v>0</v>
      </c>
      <c r="AT62" s="154">
        <f t="shared" si="90"/>
        <v>0</v>
      </c>
      <c r="AU62" s="154">
        <f t="shared" si="90"/>
        <v>0</v>
      </c>
      <c r="AV62" s="154">
        <f t="shared" si="90"/>
        <v>0</v>
      </c>
      <c r="AW62" s="154">
        <f t="shared" si="90"/>
        <v>0</v>
      </c>
      <c r="AX62" s="154">
        <f t="shared" si="90"/>
        <v>0</v>
      </c>
      <c r="AY62" s="154">
        <f t="shared" si="90"/>
        <v>0</v>
      </c>
      <c r="AZ62" s="154">
        <f t="shared" si="90"/>
        <v>0</v>
      </c>
      <c r="BA62" s="149">
        <f t="shared" si="90"/>
        <v>0</v>
      </c>
      <c r="BB62" s="155">
        <f t="shared" si="90"/>
        <v>0</v>
      </c>
      <c r="BC62" s="154">
        <f t="shared" si="90"/>
        <v>0</v>
      </c>
      <c r="BD62" s="154">
        <f t="shared" si="90"/>
        <v>0</v>
      </c>
      <c r="BE62" s="154">
        <f t="shared" si="90"/>
        <v>0</v>
      </c>
      <c r="BF62" s="154">
        <f t="shared" si="90"/>
        <v>0</v>
      </c>
      <c r="BG62" s="154">
        <f t="shared" si="90"/>
        <v>0</v>
      </c>
      <c r="BH62" s="154">
        <f t="shared" si="90"/>
        <v>0</v>
      </c>
      <c r="BI62" s="154">
        <f t="shared" si="90"/>
        <v>0</v>
      </c>
      <c r="BJ62" s="154">
        <f t="shared" si="90"/>
        <v>0</v>
      </c>
      <c r="BK62" s="154">
        <f t="shared" si="90"/>
        <v>0</v>
      </c>
      <c r="BL62" s="154">
        <f t="shared" si="90"/>
        <v>0</v>
      </c>
      <c r="BM62" s="149">
        <f t="shared" si="90"/>
        <v>0</v>
      </c>
      <c r="BN62" s="155">
        <f t="shared" si="90"/>
        <v>0</v>
      </c>
      <c r="BO62" s="154">
        <f t="shared" si="90"/>
        <v>0</v>
      </c>
      <c r="BP62" s="154">
        <f t="shared" si="90"/>
        <v>0</v>
      </c>
      <c r="BQ62" s="154">
        <f t="shared" si="90"/>
        <v>0</v>
      </c>
      <c r="BR62" s="154">
        <f t="shared" si="90"/>
        <v>0</v>
      </c>
      <c r="BS62" s="154">
        <f t="shared" si="90"/>
        <v>0</v>
      </c>
      <c r="BT62" s="154">
        <f t="shared" si="90"/>
        <v>0</v>
      </c>
      <c r="BU62" s="154">
        <f t="shared" si="90"/>
        <v>0</v>
      </c>
      <c r="BV62" s="154">
        <f t="shared" ref="BV62:DA62" si="91">SUM(BV7:BV59)</f>
        <v>0</v>
      </c>
      <c r="BW62" s="154">
        <f t="shared" si="91"/>
        <v>0</v>
      </c>
      <c r="BX62" s="154">
        <f t="shared" si="91"/>
        <v>0</v>
      </c>
      <c r="BY62" s="149">
        <f t="shared" si="91"/>
        <v>0</v>
      </c>
      <c r="BZ62" s="155">
        <f t="shared" si="91"/>
        <v>0</v>
      </c>
      <c r="CA62" s="154">
        <f t="shared" si="91"/>
        <v>0</v>
      </c>
      <c r="CB62" s="154">
        <f t="shared" si="91"/>
        <v>0</v>
      </c>
      <c r="CC62" s="154">
        <f t="shared" si="91"/>
        <v>0</v>
      </c>
      <c r="CD62" s="154">
        <f t="shared" si="91"/>
        <v>0</v>
      </c>
      <c r="CE62" s="154">
        <f t="shared" si="91"/>
        <v>0</v>
      </c>
      <c r="CF62" s="154">
        <f t="shared" si="91"/>
        <v>0</v>
      </c>
      <c r="CG62" s="154">
        <f t="shared" si="91"/>
        <v>0</v>
      </c>
      <c r="CH62" s="154">
        <f t="shared" si="91"/>
        <v>0</v>
      </c>
      <c r="CI62" s="154">
        <f t="shared" si="91"/>
        <v>0</v>
      </c>
      <c r="CJ62" s="154">
        <f t="shared" si="91"/>
        <v>0</v>
      </c>
      <c r="CK62" s="149">
        <f t="shared" si="91"/>
        <v>0</v>
      </c>
      <c r="CL62" s="155">
        <f t="shared" si="91"/>
        <v>0</v>
      </c>
      <c r="CM62" s="154">
        <f t="shared" si="91"/>
        <v>0</v>
      </c>
      <c r="CN62" s="154">
        <f t="shared" si="91"/>
        <v>0</v>
      </c>
      <c r="CO62" s="154">
        <f t="shared" si="91"/>
        <v>0</v>
      </c>
      <c r="CP62" s="154">
        <f t="shared" si="91"/>
        <v>0</v>
      </c>
      <c r="CQ62" s="154">
        <f t="shared" si="91"/>
        <v>0</v>
      </c>
      <c r="CR62" s="154">
        <f t="shared" si="91"/>
        <v>0</v>
      </c>
      <c r="CS62" s="154">
        <f t="shared" si="91"/>
        <v>0</v>
      </c>
      <c r="CT62" s="154">
        <f t="shared" si="91"/>
        <v>0</v>
      </c>
      <c r="CU62" s="154">
        <f t="shared" si="91"/>
        <v>0</v>
      </c>
      <c r="CV62" s="154">
        <f t="shared" si="91"/>
        <v>0</v>
      </c>
      <c r="CW62" s="149">
        <f t="shared" si="91"/>
        <v>0</v>
      </c>
      <c r="CX62" s="155">
        <f t="shared" si="91"/>
        <v>0</v>
      </c>
      <c r="CY62" s="154">
        <f t="shared" si="91"/>
        <v>0</v>
      </c>
      <c r="CZ62" s="154">
        <f t="shared" si="91"/>
        <v>0</v>
      </c>
      <c r="DA62" s="154">
        <f t="shared" si="91"/>
        <v>0</v>
      </c>
      <c r="DB62" s="154">
        <f t="shared" ref="DB62:EG62" si="92">SUM(DB7:DB59)</f>
        <v>0</v>
      </c>
      <c r="DC62" s="154">
        <f t="shared" si="92"/>
        <v>0</v>
      </c>
      <c r="DD62" s="154">
        <f t="shared" si="92"/>
        <v>0</v>
      </c>
      <c r="DE62" s="154">
        <f t="shared" si="92"/>
        <v>0</v>
      </c>
      <c r="DF62" s="154">
        <f t="shared" si="92"/>
        <v>0</v>
      </c>
      <c r="DG62" s="154">
        <f t="shared" si="92"/>
        <v>0</v>
      </c>
      <c r="DH62" s="154">
        <f t="shared" si="92"/>
        <v>0</v>
      </c>
      <c r="DI62" s="149">
        <f t="shared" si="92"/>
        <v>0</v>
      </c>
      <c r="DJ62" s="155">
        <f t="shared" si="92"/>
        <v>0</v>
      </c>
      <c r="DK62" s="154">
        <f t="shared" si="92"/>
        <v>0</v>
      </c>
      <c r="DL62" s="154">
        <f t="shared" si="92"/>
        <v>0</v>
      </c>
      <c r="DM62" s="154">
        <f t="shared" si="92"/>
        <v>0</v>
      </c>
      <c r="DN62" s="154">
        <f t="shared" si="92"/>
        <v>0</v>
      </c>
      <c r="DO62" s="154">
        <f t="shared" si="92"/>
        <v>0</v>
      </c>
      <c r="DP62" s="154">
        <f t="shared" si="92"/>
        <v>0</v>
      </c>
      <c r="DQ62" s="154">
        <f t="shared" si="92"/>
        <v>0</v>
      </c>
      <c r="DR62" s="154">
        <f t="shared" si="92"/>
        <v>0</v>
      </c>
      <c r="DS62" s="154">
        <f t="shared" si="92"/>
        <v>0</v>
      </c>
      <c r="DT62" s="154">
        <f t="shared" si="92"/>
        <v>0</v>
      </c>
      <c r="DU62" s="149">
        <f t="shared" si="92"/>
        <v>0</v>
      </c>
      <c r="DV62" s="155">
        <f t="shared" si="92"/>
        <v>0</v>
      </c>
      <c r="DW62" s="154">
        <f t="shared" si="92"/>
        <v>0</v>
      </c>
      <c r="DX62" s="154">
        <f t="shared" si="92"/>
        <v>0</v>
      </c>
      <c r="DY62" s="154">
        <f t="shared" si="92"/>
        <v>0</v>
      </c>
      <c r="DZ62" s="154">
        <f t="shared" si="92"/>
        <v>0</v>
      </c>
      <c r="EA62" s="154">
        <f t="shared" si="92"/>
        <v>0</v>
      </c>
      <c r="EB62" s="154">
        <f t="shared" si="92"/>
        <v>0</v>
      </c>
      <c r="EC62" s="154">
        <f t="shared" si="92"/>
        <v>0</v>
      </c>
      <c r="ED62" s="154">
        <f t="shared" si="92"/>
        <v>0</v>
      </c>
      <c r="EE62" s="154">
        <f t="shared" si="92"/>
        <v>0</v>
      </c>
      <c r="EF62" s="154">
        <f t="shared" si="92"/>
        <v>0</v>
      </c>
      <c r="EG62" s="149">
        <f t="shared" si="92"/>
        <v>0</v>
      </c>
      <c r="EH62" s="155">
        <f t="shared" ref="EH62:FQ62" si="93">SUM(EH7:EH59)</f>
        <v>0</v>
      </c>
      <c r="EI62" s="154">
        <f t="shared" si="93"/>
        <v>0</v>
      </c>
      <c r="EJ62" s="154">
        <f t="shared" si="93"/>
        <v>0</v>
      </c>
      <c r="EK62" s="154">
        <f t="shared" si="93"/>
        <v>0</v>
      </c>
      <c r="EL62" s="154">
        <f t="shared" si="93"/>
        <v>0</v>
      </c>
      <c r="EM62" s="154">
        <f t="shared" si="93"/>
        <v>0</v>
      </c>
      <c r="EN62" s="154">
        <f t="shared" si="93"/>
        <v>0</v>
      </c>
      <c r="EO62" s="154">
        <f t="shared" si="93"/>
        <v>0</v>
      </c>
      <c r="EP62" s="154">
        <f t="shared" si="93"/>
        <v>0</v>
      </c>
      <c r="EQ62" s="154">
        <f t="shared" si="93"/>
        <v>0</v>
      </c>
      <c r="ER62" s="154">
        <f t="shared" si="93"/>
        <v>0</v>
      </c>
      <c r="ES62" s="149">
        <f t="shared" si="93"/>
        <v>0</v>
      </c>
      <c r="ET62" s="155">
        <f t="shared" si="93"/>
        <v>0</v>
      </c>
      <c r="EU62" s="154">
        <f t="shared" si="93"/>
        <v>0</v>
      </c>
      <c r="EV62" s="154">
        <f t="shared" si="93"/>
        <v>0</v>
      </c>
      <c r="EW62" s="154">
        <f t="shared" si="93"/>
        <v>0</v>
      </c>
      <c r="EX62" s="154">
        <f t="shared" si="93"/>
        <v>0</v>
      </c>
      <c r="EY62" s="154">
        <f t="shared" si="93"/>
        <v>0</v>
      </c>
      <c r="EZ62" s="154">
        <f t="shared" si="93"/>
        <v>0</v>
      </c>
      <c r="FA62" s="154">
        <f t="shared" si="93"/>
        <v>0</v>
      </c>
      <c r="FB62" s="154">
        <f t="shared" si="93"/>
        <v>0</v>
      </c>
      <c r="FC62" s="154">
        <f t="shared" si="93"/>
        <v>0</v>
      </c>
      <c r="FD62" s="154">
        <f t="shared" si="93"/>
        <v>0</v>
      </c>
      <c r="FE62" s="149">
        <f t="shared" si="93"/>
        <v>0</v>
      </c>
      <c r="FF62" s="155">
        <f t="shared" si="93"/>
        <v>0</v>
      </c>
      <c r="FG62" s="154">
        <f t="shared" si="93"/>
        <v>0</v>
      </c>
      <c r="FH62" s="154">
        <f t="shared" si="93"/>
        <v>0</v>
      </c>
      <c r="FI62" s="154">
        <f t="shared" si="93"/>
        <v>0</v>
      </c>
      <c r="FJ62" s="154">
        <f t="shared" si="93"/>
        <v>0</v>
      </c>
      <c r="FK62" s="154">
        <f t="shared" si="93"/>
        <v>0</v>
      </c>
      <c r="FL62" s="154">
        <f t="shared" si="93"/>
        <v>0</v>
      </c>
      <c r="FM62" s="154">
        <f t="shared" si="93"/>
        <v>0</v>
      </c>
      <c r="FN62" s="154">
        <f t="shared" si="93"/>
        <v>0</v>
      </c>
      <c r="FO62" s="154">
        <f t="shared" si="93"/>
        <v>0</v>
      </c>
      <c r="FP62" s="154">
        <f t="shared" si="93"/>
        <v>0</v>
      </c>
      <c r="FQ62" s="149">
        <f t="shared" si="93"/>
        <v>0</v>
      </c>
    </row>
    <row r="63" spans="1:173" ht="12.75" customHeight="1" x14ac:dyDescent="0.2">
      <c r="B63" s="31"/>
      <c r="C63" s="63"/>
      <c r="D63" s="180"/>
      <c r="E63" s="60"/>
      <c r="F63" s="60"/>
      <c r="G63" s="5"/>
      <c r="H63" s="30" t="s">
        <v>2</v>
      </c>
      <c r="I63" s="30"/>
      <c r="J63" s="30"/>
      <c r="K63" s="30"/>
      <c r="L63" s="30"/>
      <c r="M63" s="30"/>
      <c r="N63" s="46"/>
      <c r="O63" s="145"/>
      <c r="P63" s="151"/>
      <c r="Q63" s="73"/>
      <c r="R63" s="66"/>
      <c r="S63" s="66"/>
      <c r="T63" s="66"/>
      <c r="U63" s="66"/>
      <c r="V63" s="66"/>
      <c r="W63" s="164"/>
      <c r="X63" s="165"/>
      <c r="Y63" s="164"/>
      <c r="Z63" s="164"/>
      <c r="AA63" s="165"/>
      <c r="AB63" s="77"/>
      <c r="AC63" s="78"/>
      <c r="AD63" s="78"/>
      <c r="AE63" s="78"/>
      <c r="AF63" s="78"/>
      <c r="AG63" s="73"/>
      <c r="AH63" s="164"/>
      <c r="AI63" s="169"/>
      <c r="AJ63" s="169"/>
      <c r="AK63" s="169"/>
      <c r="AL63" s="170"/>
      <c r="AM63" s="73"/>
      <c r="AN63" s="126"/>
      <c r="AP63" s="345"/>
      <c r="AQ63" s="346"/>
      <c r="AR63" s="346"/>
      <c r="AS63" s="346"/>
      <c r="AT63" s="346"/>
      <c r="AU63" s="346"/>
      <c r="AV63" s="346"/>
      <c r="AW63" s="346"/>
      <c r="AX63" s="346"/>
      <c r="AY63" s="346"/>
      <c r="AZ63" s="346"/>
      <c r="BA63" s="347"/>
      <c r="BB63" s="348"/>
      <c r="BC63" s="349"/>
      <c r="BD63" s="349"/>
      <c r="BE63" s="349"/>
      <c r="BF63" s="349"/>
      <c r="BG63" s="349"/>
      <c r="BH63" s="349"/>
      <c r="BI63" s="349"/>
      <c r="BJ63" s="349"/>
      <c r="BK63" s="349"/>
      <c r="BL63" s="349"/>
      <c r="BM63" s="350"/>
      <c r="BN63" s="348"/>
      <c r="BO63" s="349"/>
      <c r="BP63" s="349"/>
      <c r="BQ63" s="349"/>
      <c r="BR63" s="349"/>
      <c r="BS63" s="349"/>
      <c r="BT63" s="349"/>
      <c r="BU63" s="349"/>
      <c r="BV63" s="349"/>
      <c r="BW63" s="349"/>
      <c r="BX63" s="349"/>
      <c r="BY63" s="350"/>
      <c r="BZ63" s="348"/>
      <c r="CA63" s="349"/>
      <c r="CB63" s="349"/>
      <c r="CC63" s="349"/>
      <c r="CD63" s="349"/>
      <c r="CE63" s="349"/>
      <c r="CF63" s="349"/>
      <c r="CG63" s="349"/>
      <c r="CH63" s="349"/>
      <c r="CI63" s="349"/>
      <c r="CJ63" s="349"/>
      <c r="CK63" s="350"/>
      <c r="CL63" s="348"/>
      <c r="CM63" s="349"/>
      <c r="CN63" s="349"/>
      <c r="CO63" s="349"/>
      <c r="CP63" s="349"/>
      <c r="CQ63" s="349"/>
      <c r="CR63" s="349"/>
      <c r="CS63" s="349"/>
      <c r="CT63" s="349"/>
      <c r="CU63" s="349"/>
      <c r="CV63" s="349"/>
      <c r="CW63" s="350"/>
      <c r="CX63" s="348"/>
      <c r="CY63" s="349"/>
      <c r="CZ63" s="349"/>
      <c r="DA63" s="349"/>
      <c r="DB63" s="349"/>
      <c r="DC63" s="349"/>
      <c r="DD63" s="349"/>
      <c r="DE63" s="349"/>
      <c r="DF63" s="349"/>
      <c r="DG63" s="349"/>
      <c r="DH63" s="349"/>
      <c r="DI63" s="350"/>
    </row>
    <row r="64" spans="1:173" ht="26.1" customHeight="1" x14ac:dyDescent="0.2">
      <c r="B64" s="47" t="s">
        <v>44</v>
      </c>
      <c r="C64" s="48" t="s">
        <v>395</v>
      </c>
      <c r="D64" s="232"/>
      <c r="E64" s="232"/>
      <c r="F64" s="232"/>
      <c r="G64" s="232"/>
      <c r="H64" s="21"/>
      <c r="I64" s="21"/>
      <c r="J64" s="21"/>
      <c r="K64" s="21"/>
      <c r="L64" s="21"/>
      <c r="M64" s="21"/>
      <c r="N64" s="21"/>
      <c r="O64" s="21"/>
      <c r="P64" s="21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93">
        <f>33.3*$C$65</f>
        <v>0</v>
      </c>
      <c r="AC64" s="93">
        <f>33.3*$C$65</f>
        <v>0</v>
      </c>
      <c r="AD64" s="93">
        <f>33.3*$C$65</f>
        <v>0</v>
      </c>
      <c r="AE64" s="93">
        <f>33.3*$C$65</f>
        <v>0</v>
      </c>
      <c r="AF64" s="93">
        <f>33.3*$C$65</f>
        <v>0</v>
      </c>
      <c r="AG64" s="89">
        <f>3400*$C$65^(2/3)</f>
        <v>0</v>
      </c>
      <c r="AH64" s="93"/>
      <c r="AI64" s="93"/>
      <c r="AJ64" s="93"/>
      <c r="AK64" s="93"/>
      <c r="AL64" s="93"/>
      <c r="AM64" s="318"/>
      <c r="AO64" s="126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289"/>
      <c r="BB64" s="289"/>
      <c r="BC64" s="289"/>
      <c r="BD64" s="289"/>
      <c r="BE64" s="289"/>
      <c r="BF64" s="289"/>
      <c r="BG64" s="289"/>
      <c r="BH64" s="289"/>
      <c r="BI64" s="289"/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/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289"/>
      <c r="CH64" s="289"/>
      <c r="CI64" s="289"/>
      <c r="CJ64" s="289"/>
      <c r="CK64" s="289"/>
      <c r="CL64" s="289"/>
      <c r="CM64" s="289"/>
      <c r="CN64" s="289"/>
      <c r="CO64" s="289"/>
      <c r="CP64" s="289"/>
      <c r="CQ64" s="289"/>
      <c r="CR64" s="289"/>
      <c r="CS64" s="289"/>
      <c r="CT64" s="289"/>
      <c r="CU64" s="289"/>
      <c r="CV64" s="289"/>
      <c r="CW64" s="289"/>
      <c r="CX64" s="289"/>
      <c r="CY64" s="289"/>
      <c r="CZ64" s="289"/>
      <c r="DA64" s="289"/>
      <c r="DB64" s="289"/>
      <c r="DC64" s="289"/>
      <c r="DD64" s="289"/>
      <c r="DE64" s="289"/>
      <c r="DF64" s="289"/>
      <c r="DG64" s="289"/>
      <c r="DH64" s="289"/>
      <c r="DI64" s="289"/>
    </row>
    <row r="65" spans="2:39" ht="12.75" customHeight="1" thickBot="1" x14ac:dyDescent="0.25">
      <c r="B65" s="49"/>
      <c r="C65" s="50">
        <f>EMISSIONS_1!C65</f>
        <v>0</v>
      </c>
      <c r="D65" s="233"/>
      <c r="E65" s="233"/>
      <c r="F65" s="233"/>
      <c r="G65" s="233"/>
      <c r="H65" s="51"/>
      <c r="I65" s="51"/>
      <c r="J65" s="51"/>
      <c r="K65" s="51"/>
      <c r="L65" s="51"/>
      <c r="M65" s="51"/>
      <c r="N65" s="51"/>
      <c r="O65" s="51"/>
      <c r="P65" s="5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2"/>
      <c r="AC65" s="133"/>
      <c r="AD65" s="134"/>
      <c r="AE65" s="133"/>
      <c r="AF65" s="134"/>
      <c r="AG65" s="133"/>
      <c r="AH65" s="168"/>
      <c r="AI65" s="168"/>
      <c r="AJ65" s="386"/>
      <c r="AK65" s="386"/>
      <c r="AL65" s="387"/>
      <c r="AM65" s="319"/>
    </row>
    <row r="66" spans="2:39" ht="12.75" customHeight="1" thickTop="1" x14ac:dyDescent="0.2">
      <c r="B66" s="52"/>
      <c r="C66" s="8"/>
      <c r="D66" s="8"/>
      <c r="E66" s="8"/>
      <c r="F66" s="8"/>
      <c r="G66" s="8"/>
      <c r="H66" s="5"/>
      <c r="I66" s="5"/>
      <c r="J66" s="5"/>
      <c r="K66" s="5"/>
      <c r="L66" s="5"/>
      <c r="M66" s="5"/>
      <c r="N66" s="5"/>
      <c r="O66" s="124"/>
      <c r="P66" s="124"/>
      <c r="Q66" s="135"/>
      <c r="R66" s="135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7"/>
      <c r="AD66" s="137"/>
      <c r="AE66" s="10"/>
      <c r="AF66" s="10"/>
      <c r="AG66" s="10"/>
      <c r="AH66" s="10"/>
      <c r="AI66" s="10"/>
      <c r="AJ66" s="385"/>
      <c r="AK66" s="385"/>
      <c r="AL66" s="385"/>
      <c r="AM66" s="137"/>
    </row>
    <row r="67" spans="2:39" ht="12.75" customHeight="1" x14ac:dyDescent="0.2">
      <c r="B67" s="52"/>
      <c r="C67" s="8"/>
      <c r="D67" s="8"/>
      <c r="E67" s="8"/>
      <c r="F67" s="8"/>
      <c r="G67" s="8"/>
      <c r="H67" s="5"/>
      <c r="I67" s="5"/>
      <c r="J67" s="5"/>
      <c r="K67" s="5"/>
      <c r="L67" s="5"/>
      <c r="M67" s="5"/>
      <c r="N67" s="5"/>
      <c r="O67" s="9"/>
      <c r="P67" s="9"/>
      <c r="Q67" s="5"/>
      <c r="S67" s="8"/>
      <c r="T67" s="8"/>
      <c r="U67" s="8"/>
      <c r="V67" s="8"/>
      <c r="W67" s="8"/>
      <c r="X67" s="8"/>
      <c r="Y67" s="8"/>
      <c r="Z67" s="8"/>
      <c r="AA67" s="8"/>
      <c r="AB67" s="8"/>
      <c r="AC67" s="10"/>
      <c r="AD67" s="10"/>
      <c r="AE67" s="10"/>
      <c r="AF67" s="10"/>
      <c r="AG67" s="10"/>
      <c r="AH67" s="10"/>
      <c r="AI67" s="10"/>
      <c r="AJ67" s="385"/>
      <c r="AK67" s="385"/>
      <c r="AL67" s="385"/>
      <c r="AM67" s="137"/>
    </row>
    <row r="68" spans="2:39" ht="12.75" customHeight="1" x14ac:dyDescent="0.2">
      <c r="B68" s="1"/>
      <c r="C68" s="1"/>
      <c r="D68" s="1"/>
      <c r="E68" s="1"/>
      <c r="F68" s="1"/>
      <c r="G68" s="178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78"/>
      <c r="AK68" s="178"/>
      <c r="AL68" s="178"/>
      <c r="AM68" s="136"/>
    </row>
    <row r="69" spans="2:39" ht="12.75" customHeight="1" x14ac:dyDescent="0.2">
      <c r="B69" s="1"/>
      <c r="C69" s="1"/>
      <c r="D69" s="1"/>
      <c r="E69" s="1"/>
      <c r="F69" s="1"/>
      <c r="G69" s="178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78"/>
      <c r="AK69" s="178"/>
      <c r="AL69" s="178"/>
      <c r="AM69" s="136"/>
    </row>
    <row r="70" spans="2:39" ht="12.75" customHeight="1" x14ac:dyDescent="0.2">
      <c r="B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78"/>
      <c r="AK70" s="178"/>
      <c r="AL70" s="178"/>
      <c r="AM70" s="136"/>
    </row>
    <row r="71" spans="2:39" ht="12.75" customHeight="1" x14ac:dyDescent="0.2">
      <c r="B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78"/>
      <c r="AK71" s="178"/>
      <c r="AL71" s="178"/>
      <c r="AM71" s="73"/>
    </row>
    <row r="72" spans="2:39" ht="12.75" customHeight="1" x14ac:dyDescent="0.2">
      <c r="B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78"/>
      <c r="AK72" s="178"/>
      <c r="AL72" s="178"/>
      <c r="AM72" s="73"/>
    </row>
    <row r="73" spans="2:39" ht="12.75" customHeight="1" x14ac:dyDescent="0.2">
      <c r="B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78"/>
      <c r="AK73" s="178"/>
      <c r="AL73" s="178"/>
      <c r="AM73" s="73"/>
    </row>
    <row r="74" spans="2:39" ht="12.75" customHeight="1" x14ac:dyDescent="0.2">
      <c r="B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78"/>
      <c r="AK74" s="178"/>
      <c r="AL74" s="178"/>
      <c r="AM74" s="73"/>
    </row>
    <row r="75" spans="2:39" ht="12.75" customHeight="1" x14ac:dyDescent="0.2">
      <c r="B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78"/>
      <c r="AK75" s="178"/>
      <c r="AL75" s="178"/>
      <c r="AM75" s="136"/>
    </row>
    <row r="76" spans="2:39" ht="12.75" customHeight="1" x14ac:dyDescent="0.2">
      <c r="B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78"/>
      <c r="AK76" s="178"/>
      <c r="AL76" s="178"/>
      <c r="AM76" s="136"/>
    </row>
    <row r="77" spans="2:39" ht="12.75" customHeight="1" x14ac:dyDescent="0.2">
      <c r="B77" s="1"/>
      <c r="C77" s="1"/>
      <c r="D77" s="1"/>
      <c r="E77" s="1"/>
      <c r="F77" s="1"/>
      <c r="G77" s="178"/>
      <c r="H77" s="1"/>
      <c r="I77" s="178"/>
      <c r="J77" s="178"/>
      <c r="K77" s="178"/>
      <c r="L77" s="178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78"/>
      <c r="AK77" s="178"/>
      <c r="AL77" s="178"/>
      <c r="AM77" s="136"/>
    </row>
    <row r="78" spans="2:39" ht="12.75" customHeight="1" x14ac:dyDescent="0.2">
      <c r="B78" s="1"/>
      <c r="C78" s="1"/>
      <c r="D78" s="1"/>
      <c r="E78" s="1"/>
      <c r="F78" s="1"/>
      <c r="G78" s="178"/>
      <c r="H78" s="1"/>
      <c r="I78" s="178"/>
      <c r="J78" s="178"/>
      <c r="K78" s="178"/>
      <c r="L78" s="178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78"/>
      <c r="AK78" s="178"/>
      <c r="AL78" s="178"/>
      <c r="AM78" s="136"/>
    </row>
    <row r="79" spans="2:39" ht="12.75" customHeight="1" x14ac:dyDescent="0.2">
      <c r="B79" s="1"/>
      <c r="C79" s="1"/>
      <c r="D79" s="1"/>
      <c r="E79" s="1"/>
      <c r="F79" s="1"/>
      <c r="G79" s="178"/>
      <c r="H79" s="1"/>
      <c r="I79" s="178"/>
      <c r="J79" s="178"/>
      <c r="K79" s="178"/>
      <c r="L79" s="178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78"/>
      <c r="AK79" s="178"/>
      <c r="AL79" s="178"/>
      <c r="AM79" s="136"/>
    </row>
    <row r="80" spans="2:39" ht="12.75" customHeight="1" x14ac:dyDescent="0.2">
      <c r="B80" s="1"/>
      <c r="C80" s="1"/>
      <c r="D80" s="1"/>
      <c r="E80" s="1"/>
      <c r="F80" s="1"/>
      <c r="G80" s="178"/>
      <c r="H80" s="1"/>
      <c r="I80" s="178"/>
      <c r="J80" s="178"/>
      <c r="K80" s="178"/>
      <c r="L80" s="178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78"/>
      <c r="AK80" s="178"/>
      <c r="AL80" s="178"/>
      <c r="AM80" s="136"/>
    </row>
    <row r="81" spans="2:39" ht="12.75" customHeight="1" x14ac:dyDescent="0.2">
      <c r="B81" s="1"/>
      <c r="C81" s="1"/>
      <c r="D81" s="1"/>
      <c r="E81" s="1"/>
      <c r="F81" s="1"/>
      <c r="G81" s="178"/>
      <c r="H81" s="1"/>
      <c r="I81" s="178"/>
      <c r="J81" s="178"/>
      <c r="K81" s="178"/>
      <c r="L81" s="178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78"/>
      <c r="AK81" s="178"/>
      <c r="AL81" s="178"/>
      <c r="AM81" s="74"/>
    </row>
    <row r="82" spans="2:39" ht="12.75" customHeight="1" x14ac:dyDescent="0.2">
      <c r="B82" s="1"/>
      <c r="C82" s="1"/>
      <c r="D82" s="1"/>
      <c r="E82" s="1"/>
      <c r="F82" s="1"/>
      <c r="G82" s="178"/>
      <c r="H82" s="1"/>
      <c r="I82" s="178"/>
      <c r="J82" s="178"/>
      <c r="K82" s="178"/>
      <c r="L82" s="178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78"/>
      <c r="AK82" s="178"/>
      <c r="AL82" s="178"/>
      <c r="AM82" s="74"/>
    </row>
    <row r="83" spans="2:39" ht="12.75" customHeight="1" x14ac:dyDescent="0.2">
      <c r="B83" s="1"/>
      <c r="C83" s="1"/>
      <c r="D83" s="1"/>
      <c r="E83" s="1"/>
      <c r="F83" s="1"/>
      <c r="G83" s="178"/>
      <c r="H83" s="1"/>
      <c r="I83" s="178"/>
      <c r="J83" s="178"/>
      <c r="K83" s="178"/>
      <c r="L83" s="178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78"/>
      <c r="AK83" s="178"/>
      <c r="AL83" s="178"/>
      <c r="AM83" s="74"/>
    </row>
    <row r="84" spans="2:39" ht="12.75" customHeight="1" x14ac:dyDescent="0.2">
      <c r="B84" s="1"/>
      <c r="C84" s="1"/>
      <c r="D84" s="1"/>
      <c r="E84" s="1"/>
      <c r="F84" s="1"/>
      <c r="G84" s="178"/>
      <c r="H84" s="1"/>
      <c r="I84" s="178"/>
      <c r="J84" s="178"/>
      <c r="K84" s="178"/>
      <c r="L84" s="178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78"/>
      <c r="AK84" s="178"/>
      <c r="AL84" s="178"/>
      <c r="AM84" s="74"/>
    </row>
    <row r="85" spans="2:39" ht="12.75" customHeight="1" x14ac:dyDescent="0.2">
      <c r="B85" s="1"/>
      <c r="C85" s="1"/>
      <c r="D85" s="1"/>
      <c r="E85" s="1"/>
      <c r="F85" s="1"/>
      <c r="G85" s="178"/>
      <c r="H85" s="1"/>
      <c r="I85" s="178"/>
      <c r="J85" s="178"/>
      <c r="K85" s="178"/>
      <c r="L85" s="178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78"/>
      <c r="AK85" s="178"/>
      <c r="AL85" s="178"/>
      <c r="AM85" s="74"/>
    </row>
    <row r="86" spans="2:39" ht="12.75" customHeight="1" x14ac:dyDescent="0.2">
      <c r="B86" s="1"/>
      <c r="C86" s="1"/>
      <c r="D86" s="1"/>
      <c r="E86" s="1"/>
      <c r="F86" s="1"/>
      <c r="G86" s="178"/>
      <c r="H86" s="1"/>
      <c r="I86" s="178"/>
      <c r="J86" s="178"/>
      <c r="K86" s="178"/>
      <c r="L86" s="178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78"/>
      <c r="AK86" s="178"/>
      <c r="AL86" s="178"/>
      <c r="AM86" s="74"/>
    </row>
    <row r="87" spans="2:39" ht="12.75" customHeight="1" x14ac:dyDescent="0.2">
      <c r="B87" s="1"/>
      <c r="C87" s="1"/>
      <c r="D87" s="1"/>
      <c r="E87" s="1"/>
      <c r="F87" s="1"/>
      <c r="G87" s="178"/>
      <c r="H87" s="1"/>
      <c r="I87" s="178"/>
      <c r="J87" s="178"/>
      <c r="K87" s="178"/>
      <c r="L87" s="178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78"/>
      <c r="AK87" s="178"/>
      <c r="AL87" s="178"/>
      <c r="AM87" s="74"/>
    </row>
    <row r="88" spans="2:39" ht="12.75" customHeight="1" x14ac:dyDescent="0.2">
      <c r="B88" s="1"/>
      <c r="C88" s="1"/>
      <c r="D88" s="1"/>
      <c r="E88" s="1"/>
      <c r="F88" s="1"/>
      <c r="G88" s="178"/>
      <c r="H88" s="1"/>
      <c r="I88" s="178"/>
      <c r="J88" s="178"/>
      <c r="K88" s="178"/>
      <c r="L88" s="178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78"/>
      <c r="AK88" s="178"/>
      <c r="AL88" s="178"/>
      <c r="AM88" s="74"/>
    </row>
    <row r="89" spans="2:39" ht="12.75" customHeight="1" x14ac:dyDescent="0.2">
      <c r="B89" s="1"/>
      <c r="C89" s="1"/>
      <c r="D89" s="1"/>
      <c r="E89" s="1"/>
      <c r="F89" s="1"/>
      <c r="G89" s="178"/>
      <c r="H89" s="1"/>
      <c r="I89" s="178"/>
      <c r="J89" s="178"/>
      <c r="K89" s="178"/>
      <c r="L89" s="178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78"/>
      <c r="AK89" s="178"/>
      <c r="AL89" s="178"/>
      <c r="AM89" s="74"/>
    </row>
    <row r="90" spans="2:39" ht="12.75" customHeight="1" x14ac:dyDescent="0.2">
      <c r="B90" s="1"/>
      <c r="C90" s="1"/>
      <c r="D90" s="1"/>
      <c r="E90" s="1"/>
      <c r="F90" s="1"/>
      <c r="G90" s="178"/>
      <c r="H90" s="1"/>
      <c r="I90" s="178"/>
      <c r="J90" s="178"/>
      <c r="K90" s="178"/>
      <c r="L90" s="178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78"/>
      <c r="AK90" s="178"/>
      <c r="AL90" s="178"/>
      <c r="AM90" s="74"/>
    </row>
    <row r="91" spans="2:39" ht="12.75" customHeight="1" x14ac:dyDescent="0.2">
      <c r="B91" s="1"/>
      <c r="C91" s="1"/>
      <c r="D91" s="1"/>
      <c r="E91" s="1"/>
      <c r="F91" s="1"/>
      <c r="G91" s="178"/>
      <c r="H91" s="1"/>
      <c r="I91" s="178"/>
      <c r="J91" s="178"/>
      <c r="K91" s="178"/>
      <c r="L91" s="178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78"/>
      <c r="AK91" s="178"/>
      <c r="AL91" s="178"/>
      <c r="AM91" s="74"/>
    </row>
    <row r="92" spans="2:39" ht="12.75" customHeight="1" x14ac:dyDescent="0.2">
      <c r="B92" s="1"/>
      <c r="C92" s="1"/>
      <c r="D92" s="1"/>
      <c r="E92" s="1"/>
      <c r="F92" s="1"/>
      <c r="G92" s="178"/>
      <c r="H92" s="1"/>
      <c r="I92" s="178"/>
      <c r="J92" s="178"/>
      <c r="K92" s="178"/>
      <c r="L92" s="178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78"/>
      <c r="AK92" s="178"/>
      <c r="AL92" s="178"/>
      <c r="AM92" s="74"/>
    </row>
    <row r="93" spans="2:39" ht="12.75" customHeight="1" x14ac:dyDescent="0.2">
      <c r="B93" s="1"/>
      <c r="C93" s="1"/>
      <c r="D93" s="1"/>
      <c r="E93" s="1"/>
      <c r="F93" s="1"/>
      <c r="G93" s="178"/>
      <c r="H93" s="1"/>
      <c r="I93" s="178"/>
      <c r="J93" s="178"/>
      <c r="K93" s="178"/>
      <c r="L93" s="178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78"/>
      <c r="AK93" s="178"/>
      <c r="AL93" s="178"/>
      <c r="AM93" s="74"/>
    </row>
    <row r="94" spans="2:39" ht="12.75" customHeight="1" x14ac:dyDescent="0.2">
      <c r="B94" s="1"/>
      <c r="C94" s="1"/>
      <c r="D94" s="1"/>
      <c r="E94" s="1"/>
      <c r="F94" s="1"/>
      <c r="G94" s="178"/>
      <c r="H94" s="1"/>
      <c r="I94" s="178"/>
      <c r="J94" s="178"/>
      <c r="K94" s="178"/>
      <c r="L94" s="178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78"/>
      <c r="AK94" s="178"/>
      <c r="AL94" s="178"/>
      <c r="AM94" s="74"/>
    </row>
    <row r="95" spans="2:39" ht="12.75" customHeight="1" x14ac:dyDescent="0.2">
      <c r="B95" s="1"/>
      <c r="C95" s="1"/>
      <c r="D95" s="1"/>
      <c r="E95" s="1"/>
      <c r="F95" s="1"/>
      <c r="G95" s="178"/>
      <c r="H95" s="1"/>
      <c r="I95" s="178"/>
      <c r="J95" s="178"/>
      <c r="K95" s="178"/>
      <c r="L95" s="178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78"/>
      <c r="AK95" s="178"/>
      <c r="AL95" s="178"/>
      <c r="AM95" s="74"/>
    </row>
    <row r="96" spans="2:39" ht="12.75" customHeight="1" x14ac:dyDescent="0.2">
      <c r="B96" s="1"/>
      <c r="C96" s="1"/>
      <c r="D96" s="1"/>
      <c r="E96" s="1"/>
      <c r="F96" s="1"/>
      <c r="G96" s="178"/>
      <c r="H96" s="1"/>
      <c r="I96" s="178"/>
      <c r="J96" s="178"/>
      <c r="K96" s="178"/>
      <c r="L96" s="178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78"/>
      <c r="AK96" s="178"/>
      <c r="AL96" s="178"/>
      <c r="AM96" s="74"/>
    </row>
    <row r="97" spans="2:39" ht="12.75" customHeight="1" x14ac:dyDescent="0.2">
      <c r="B97" s="1"/>
      <c r="C97" s="1"/>
      <c r="D97" s="1"/>
      <c r="E97" s="1"/>
      <c r="F97" s="1"/>
      <c r="G97" s="178"/>
      <c r="H97" s="1"/>
      <c r="I97" s="178"/>
      <c r="J97" s="178"/>
      <c r="K97" s="178"/>
      <c r="L97" s="178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78"/>
      <c r="AK97" s="178"/>
      <c r="AL97" s="178"/>
      <c r="AM97" s="74"/>
    </row>
    <row r="98" spans="2:39" ht="12.75" customHeight="1" x14ac:dyDescent="0.2">
      <c r="B98" s="1"/>
      <c r="C98" s="1"/>
      <c r="D98" s="1"/>
      <c r="E98" s="1"/>
      <c r="F98" s="1"/>
      <c r="G98" s="178"/>
      <c r="H98" s="1"/>
      <c r="I98" s="178"/>
      <c r="J98" s="178"/>
      <c r="K98" s="178"/>
      <c r="L98" s="17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78"/>
      <c r="AK98" s="178"/>
      <c r="AL98" s="178"/>
      <c r="AM98" s="74"/>
    </row>
    <row r="99" spans="2:39" ht="12.75" customHeight="1" x14ac:dyDescent="0.2">
      <c r="B99" s="1"/>
      <c r="C99" s="1"/>
      <c r="D99" s="1"/>
      <c r="E99" s="1"/>
      <c r="F99" s="1"/>
      <c r="G99" s="178"/>
      <c r="H99" s="1"/>
      <c r="I99" s="178"/>
      <c r="J99" s="178"/>
      <c r="K99" s="178"/>
      <c r="L99" s="178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78"/>
      <c r="AK99" s="178"/>
      <c r="AL99" s="178"/>
      <c r="AM99" s="74"/>
    </row>
    <row r="100" spans="2:39" ht="12.75" customHeight="1" x14ac:dyDescent="0.2">
      <c r="B100" s="1"/>
      <c r="C100" s="1"/>
      <c r="D100" s="1"/>
      <c r="E100" s="1"/>
      <c r="F100" s="1"/>
      <c r="G100" s="178"/>
      <c r="H100" s="1"/>
      <c r="I100" s="178"/>
      <c r="J100" s="178"/>
      <c r="K100" s="178"/>
      <c r="L100" s="178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78"/>
      <c r="AK100" s="178"/>
      <c r="AL100" s="178"/>
      <c r="AM100" s="74"/>
    </row>
    <row r="101" spans="2:39" ht="12.75" customHeight="1" x14ac:dyDescent="0.2">
      <c r="B101" s="1"/>
      <c r="C101" s="1"/>
      <c r="D101" s="1"/>
      <c r="E101" s="1"/>
      <c r="F101" s="1"/>
      <c r="G101" s="178"/>
      <c r="H101" s="1"/>
      <c r="I101" s="178"/>
      <c r="J101" s="178"/>
      <c r="K101" s="178"/>
      <c r="L101" s="178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78"/>
      <c r="AK101" s="178"/>
      <c r="AL101" s="178"/>
      <c r="AM101" s="74"/>
    </row>
    <row r="102" spans="2:39" ht="12.75" customHeight="1" x14ac:dyDescent="0.2">
      <c r="B102" s="1"/>
      <c r="C102" s="1"/>
      <c r="D102" s="1"/>
      <c r="E102" s="1"/>
      <c r="F102" s="1"/>
      <c r="G102" s="178"/>
      <c r="H102" s="1"/>
      <c r="I102" s="178"/>
      <c r="J102" s="178"/>
      <c r="K102" s="178"/>
      <c r="L102" s="178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78"/>
      <c r="AK102" s="178"/>
      <c r="AL102" s="178"/>
      <c r="AM102" s="74"/>
    </row>
    <row r="103" spans="2:39" ht="12.75" customHeight="1" x14ac:dyDescent="0.2">
      <c r="B103" s="1"/>
      <c r="C103" s="1"/>
      <c r="D103" s="1"/>
      <c r="E103" s="1"/>
      <c r="F103" s="1"/>
      <c r="G103" s="178"/>
      <c r="H103" s="1"/>
      <c r="I103" s="178"/>
      <c r="J103" s="178"/>
      <c r="K103" s="178"/>
      <c r="L103" s="17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78"/>
      <c r="AK103" s="178"/>
      <c r="AL103" s="178"/>
      <c r="AM103" s="74"/>
    </row>
    <row r="104" spans="2:39" ht="12.75" customHeight="1" x14ac:dyDescent="0.2">
      <c r="B104" s="1"/>
      <c r="C104" s="1"/>
      <c r="D104" s="1"/>
      <c r="E104" s="1"/>
      <c r="F104" s="1"/>
      <c r="G104" s="178"/>
      <c r="H104" s="1"/>
      <c r="I104" s="178"/>
      <c r="J104" s="178"/>
      <c r="K104" s="178"/>
      <c r="L104" s="17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78"/>
      <c r="AK104" s="178"/>
      <c r="AL104" s="178"/>
      <c r="AM104" s="74"/>
    </row>
    <row r="105" spans="2:39" ht="12.75" customHeight="1" x14ac:dyDescent="0.2">
      <c r="B105" s="1"/>
      <c r="C105" s="1"/>
      <c r="D105" s="1"/>
      <c r="E105" s="1"/>
      <c r="F105" s="1"/>
      <c r="G105" s="178"/>
      <c r="H105" s="1"/>
      <c r="I105" s="178"/>
      <c r="J105" s="178"/>
      <c r="K105" s="178"/>
      <c r="L105" s="17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78"/>
      <c r="AK105" s="178"/>
      <c r="AL105" s="178"/>
      <c r="AM105" s="74"/>
    </row>
    <row r="106" spans="2:39" ht="12.75" customHeight="1" x14ac:dyDescent="0.2">
      <c r="B106" s="1"/>
      <c r="C106" s="1"/>
      <c r="D106" s="1"/>
      <c r="E106" s="1"/>
      <c r="F106" s="1"/>
      <c r="G106" s="178"/>
      <c r="H106" s="1"/>
      <c r="I106" s="178"/>
      <c r="J106" s="178"/>
      <c r="K106" s="178"/>
      <c r="L106" s="17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78"/>
      <c r="AK106" s="178"/>
      <c r="AL106" s="178"/>
      <c r="AM106" s="74"/>
    </row>
    <row r="107" spans="2:39" ht="12.75" customHeight="1" x14ac:dyDescent="0.2">
      <c r="B107" s="1"/>
      <c r="C107" s="1"/>
      <c r="D107" s="1"/>
      <c r="E107" s="1"/>
      <c r="F107" s="1"/>
      <c r="G107" s="178"/>
      <c r="H107" s="1"/>
      <c r="I107" s="178"/>
      <c r="J107" s="178"/>
      <c r="K107" s="178"/>
      <c r="L107" s="17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78"/>
      <c r="AK107" s="178"/>
      <c r="AL107" s="178"/>
      <c r="AM107" s="74"/>
    </row>
    <row r="108" spans="2:39" ht="12.75" customHeight="1" x14ac:dyDescent="0.2">
      <c r="B108" s="1"/>
      <c r="C108" s="1"/>
      <c r="D108" s="1"/>
      <c r="E108" s="1"/>
      <c r="F108" s="1"/>
      <c r="G108" s="178"/>
      <c r="H108" s="1"/>
      <c r="I108" s="178"/>
      <c r="J108" s="178"/>
      <c r="K108" s="178"/>
      <c r="L108" s="17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78"/>
      <c r="AK108" s="178"/>
      <c r="AL108" s="178"/>
      <c r="AM108" s="74"/>
    </row>
    <row r="109" spans="2:39" ht="12.75" customHeight="1" x14ac:dyDescent="0.2">
      <c r="B109" s="1"/>
      <c r="C109" s="1"/>
      <c r="D109" s="1"/>
      <c r="E109" s="1"/>
      <c r="F109" s="1"/>
      <c r="G109" s="178"/>
      <c r="H109" s="1"/>
      <c r="I109" s="178"/>
      <c r="J109" s="178"/>
      <c r="K109" s="178"/>
      <c r="L109" s="17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78"/>
      <c r="AK109" s="178"/>
      <c r="AL109" s="178"/>
      <c r="AM109" s="74"/>
    </row>
    <row r="110" spans="2:39" ht="12.75" customHeight="1" x14ac:dyDescent="0.2">
      <c r="B110" s="1"/>
      <c r="C110" s="1"/>
      <c r="D110" s="1"/>
      <c r="E110" s="1"/>
      <c r="F110" s="1"/>
      <c r="G110" s="178"/>
      <c r="H110" s="1"/>
      <c r="I110" s="178"/>
      <c r="J110" s="178"/>
      <c r="K110" s="178"/>
      <c r="L110" s="17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78"/>
      <c r="AK110" s="178"/>
      <c r="AL110" s="178"/>
      <c r="AM110" s="74"/>
    </row>
    <row r="111" spans="2:39" ht="12.75" customHeight="1" x14ac:dyDescent="0.2">
      <c r="B111" s="1"/>
      <c r="C111" s="1"/>
      <c r="D111" s="1"/>
      <c r="E111" s="1"/>
      <c r="F111" s="1"/>
      <c r="G111" s="178"/>
      <c r="H111" s="1"/>
      <c r="I111" s="178"/>
      <c r="J111" s="178"/>
      <c r="K111" s="178"/>
      <c r="L111" s="17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78"/>
      <c r="AK111" s="178"/>
      <c r="AL111" s="178"/>
      <c r="AM111" s="74"/>
    </row>
    <row r="112" spans="2:39" ht="12.75" customHeight="1" x14ac:dyDescent="0.2">
      <c r="B112" s="1"/>
      <c r="C112" s="1"/>
      <c r="D112" s="1"/>
      <c r="E112" s="1"/>
      <c r="F112" s="1"/>
      <c r="G112" s="178"/>
      <c r="H112" s="1"/>
      <c r="I112" s="178"/>
      <c r="J112" s="178"/>
      <c r="K112" s="178"/>
      <c r="L112" s="17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78"/>
      <c r="AK112" s="178"/>
      <c r="AL112" s="178"/>
      <c r="AM112" s="74"/>
    </row>
    <row r="113" spans="2:40" ht="12.75" customHeight="1" x14ac:dyDescent="0.2">
      <c r="B113" s="1"/>
      <c r="C113" s="1"/>
      <c r="D113" s="1"/>
      <c r="E113" s="1"/>
      <c r="F113" s="1"/>
      <c r="G113" s="178"/>
      <c r="H113" s="1"/>
      <c r="I113" s="178"/>
      <c r="J113" s="178"/>
      <c r="K113" s="178"/>
      <c r="L113" s="17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78"/>
      <c r="AK113" s="178"/>
      <c r="AL113" s="178"/>
      <c r="AM113" s="74"/>
    </row>
    <row r="114" spans="2:40" ht="12.75" customHeight="1" x14ac:dyDescent="0.2">
      <c r="B114" s="1"/>
      <c r="C114" s="1"/>
      <c r="D114" s="1"/>
      <c r="E114" s="1"/>
      <c r="F114" s="1"/>
      <c r="G114" s="178"/>
      <c r="H114" s="1"/>
      <c r="I114" s="178"/>
      <c r="J114" s="178"/>
      <c r="K114" s="178"/>
      <c r="L114" s="17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78"/>
      <c r="AK114" s="178"/>
      <c r="AL114" s="178"/>
      <c r="AM114" s="74"/>
    </row>
    <row r="115" spans="2:40" ht="12.75" customHeight="1" x14ac:dyDescent="0.2">
      <c r="B115" s="1"/>
      <c r="C115" s="1"/>
      <c r="D115" s="1"/>
      <c r="E115" s="1"/>
      <c r="F115" s="1"/>
      <c r="G115" s="178"/>
      <c r="H115" s="1"/>
      <c r="I115" s="178"/>
      <c r="J115" s="178"/>
      <c r="K115" s="178"/>
      <c r="L115" s="17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78"/>
      <c r="AK115" s="178"/>
      <c r="AL115" s="178"/>
      <c r="AM115" s="74"/>
    </row>
    <row r="116" spans="2:40" ht="12.75" customHeight="1" x14ac:dyDescent="0.2">
      <c r="B116" s="1"/>
      <c r="C116" s="1"/>
      <c r="D116" s="1"/>
      <c r="E116" s="1"/>
      <c r="F116" s="1"/>
      <c r="G116" s="178"/>
      <c r="H116" s="1"/>
      <c r="I116" s="178"/>
      <c r="J116" s="178"/>
      <c r="K116" s="178"/>
      <c r="L116" s="17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78"/>
      <c r="AK116" s="178"/>
      <c r="AL116" s="178"/>
      <c r="AM116" s="74"/>
    </row>
    <row r="117" spans="2:40" ht="12.75" customHeight="1" x14ac:dyDescent="0.2">
      <c r="B117" s="1"/>
      <c r="C117" s="1"/>
      <c r="D117" s="1"/>
      <c r="E117" s="1"/>
      <c r="F117" s="1"/>
      <c r="G117" s="178"/>
      <c r="H117" s="1"/>
      <c r="I117" s="178"/>
      <c r="J117" s="178"/>
      <c r="K117" s="178"/>
      <c r="L117" s="17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78"/>
      <c r="AK117" s="178"/>
      <c r="AL117" s="178"/>
      <c r="AM117" s="74"/>
    </row>
    <row r="118" spans="2:40" ht="12.75" customHeight="1" x14ac:dyDescent="0.2">
      <c r="B118" s="1"/>
      <c r="C118" s="1"/>
      <c r="D118" s="1"/>
      <c r="E118" s="1"/>
      <c r="F118" s="1"/>
      <c r="G118" s="178"/>
      <c r="H118" s="1"/>
      <c r="I118" s="178"/>
      <c r="J118" s="178"/>
      <c r="K118" s="178"/>
      <c r="L118" s="17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78"/>
      <c r="AK118" s="178"/>
      <c r="AL118" s="178"/>
      <c r="AM118" s="73"/>
    </row>
    <row r="119" spans="2:40" ht="12.75" customHeight="1" x14ac:dyDescent="0.2">
      <c r="B119" s="1"/>
      <c r="C119" s="1"/>
      <c r="D119" s="1"/>
      <c r="E119" s="1"/>
      <c r="F119" s="1"/>
      <c r="G119" s="178"/>
      <c r="H119" s="1"/>
      <c r="I119" s="178"/>
      <c r="J119" s="178"/>
      <c r="K119" s="178"/>
      <c r="L119" s="17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78"/>
      <c r="AK119" s="178"/>
      <c r="AL119" s="178"/>
      <c r="AM119" s="136"/>
    </row>
    <row r="120" spans="2:40" ht="12.75" customHeight="1" x14ac:dyDescent="0.2">
      <c r="B120" s="1"/>
      <c r="C120" s="1"/>
      <c r="D120" s="1"/>
      <c r="E120" s="1"/>
      <c r="F120" s="1"/>
      <c r="G120" s="178"/>
      <c r="H120" s="1"/>
      <c r="I120" s="178"/>
      <c r="J120" s="178"/>
      <c r="K120" s="178"/>
      <c r="L120" s="17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78"/>
      <c r="AK120" s="178"/>
      <c r="AL120" s="178"/>
      <c r="AM120" s="136"/>
    </row>
    <row r="121" spans="2:40" ht="12.75" customHeight="1" x14ac:dyDescent="0.2">
      <c r="B121" s="1"/>
      <c r="C121" s="1"/>
      <c r="D121" s="1"/>
      <c r="E121" s="1"/>
      <c r="F121" s="1"/>
      <c r="G121" s="178"/>
      <c r="H121" s="1"/>
      <c r="I121" s="178"/>
      <c r="J121" s="178"/>
      <c r="K121" s="178"/>
      <c r="L121" s="17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78"/>
      <c r="AK121" s="178"/>
      <c r="AL121" s="178"/>
      <c r="AM121" s="136"/>
    </row>
    <row r="122" spans="2:40" ht="12.75" customHeight="1" x14ac:dyDescent="0.2">
      <c r="B122" s="1"/>
      <c r="C122" s="1"/>
      <c r="D122" s="1"/>
      <c r="E122" s="1"/>
      <c r="F122" s="1"/>
      <c r="G122" s="178"/>
      <c r="H122" s="1"/>
      <c r="I122" s="178"/>
      <c r="J122" s="178"/>
      <c r="K122" s="178"/>
      <c r="L122" s="17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78"/>
      <c r="AK122" s="178"/>
      <c r="AL122" s="178"/>
      <c r="AM122" s="136"/>
    </row>
    <row r="123" spans="2:40" ht="12.75" customHeight="1" x14ac:dyDescent="0.2">
      <c r="B123" s="1"/>
      <c r="C123" s="1"/>
      <c r="D123" s="1"/>
      <c r="E123" s="1"/>
      <c r="F123" s="1"/>
      <c r="G123" s="178"/>
      <c r="H123" s="1"/>
      <c r="I123" s="178"/>
      <c r="J123" s="178"/>
      <c r="K123" s="178"/>
      <c r="L123" s="17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78"/>
      <c r="AK123" s="178"/>
      <c r="AL123" s="178"/>
      <c r="AM123" s="136"/>
    </row>
    <row r="124" spans="2:40" ht="12.75" customHeight="1" x14ac:dyDescent="0.2">
      <c r="B124" s="1"/>
      <c r="C124" s="1"/>
      <c r="D124" s="1"/>
      <c r="E124" s="1"/>
      <c r="F124" s="1"/>
      <c r="G124" s="178"/>
      <c r="H124" s="1"/>
      <c r="I124" s="178"/>
      <c r="J124" s="178"/>
      <c r="K124" s="178"/>
      <c r="L124" s="17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78"/>
      <c r="AK124" s="178"/>
      <c r="AL124" s="178"/>
      <c r="AM124" s="136"/>
    </row>
    <row r="125" spans="2:40" ht="12.75" customHeight="1" x14ac:dyDescent="0.2">
      <c r="B125" s="1"/>
      <c r="C125" s="1"/>
      <c r="D125" s="1"/>
      <c r="E125" s="1"/>
      <c r="F125" s="1"/>
      <c r="G125" s="178"/>
      <c r="H125" s="1"/>
      <c r="I125" s="178"/>
      <c r="J125" s="178"/>
      <c r="K125" s="178"/>
      <c r="L125" s="17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78"/>
      <c r="AK125" s="178"/>
      <c r="AL125" s="178"/>
      <c r="AM125" s="136"/>
    </row>
    <row r="126" spans="2:40" ht="12.75" customHeight="1" x14ac:dyDescent="0.2">
      <c r="AM126" s="136"/>
    </row>
    <row r="127" spans="2:40" ht="12.75" customHeight="1" x14ac:dyDescent="0.2">
      <c r="AM127" s="73"/>
      <c r="AN127" s="126"/>
    </row>
    <row r="128" spans="2:40" ht="12.75" customHeight="1" x14ac:dyDescent="0.2">
      <c r="AM128" s="154"/>
    </row>
    <row r="129" spans="39:40" ht="12.75" customHeight="1" x14ac:dyDescent="0.2">
      <c r="AM129" s="73"/>
    </row>
    <row r="130" spans="39:40" ht="12.75" customHeight="1" x14ac:dyDescent="0.2">
      <c r="AM130" s="136"/>
      <c r="AN130" s="126"/>
    </row>
    <row r="131" spans="39:40" ht="12.75" customHeight="1" x14ac:dyDescent="0.2">
      <c r="AM131" s="320"/>
    </row>
    <row r="132" spans="39:40" ht="12.75" customHeight="1" x14ac:dyDescent="0.2">
      <c r="AM132" s="137"/>
    </row>
    <row r="133" spans="39:40" ht="12.75" customHeight="1" x14ac:dyDescent="0.2">
      <c r="AM133" s="137"/>
    </row>
    <row r="139" spans="39:40" ht="12.75" customHeight="1" x14ac:dyDescent="0.2">
      <c r="AN139" s="321"/>
    </row>
    <row r="140" spans="39:40" ht="12.75" customHeight="1" x14ac:dyDescent="0.2">
      <c r="AM140" s="322"/>
      <c r="AN140" s="59"/>
    </row>
    <row r="141" spans="39:40" ht="12.75" customHeight="1" x14ac:dyDescent="0.2">
      <c r="AM141" s="322"/>
      <c r="AN141" s="59"/>
    </row>
    <row r="142" spans="39:40" ht="12.75" customHeight="1" x14ac:dyDescent="0.2">
      <c r="AM142" s="322"/>
      <c r="AN142" s="323"/>
    </row>
    <row r="143" spans="39:40" ht="12.75" customHeight="1" x14ac:dyDescent="0.2">
      <c r="AM143" s="324"/>
    </row>
    <row r="144" spans="39:40" ht="12.75" customHeight="1" x14ac:dyDescent="0.2">
      <c r="AM144" s="136"/>
    </row>
    <row r="145" spans="39:39" ht="12.75" customHeight="1" x14ac:dyDescent="0.2">
      <c r="AM145" s="136"/>
    </row>
    <row r="146" spans="39:39" ht="12.75" customHeight="1" x14ac:dyDescent="0.2">
      <c r="AM146" s="136"/>
    </row>
    <row r="147" spans="39:39" ht="12.75" customHeight="1" x14ac:dyDescent="0.2">
      <c r="AM147" s="136"/>
    </row>
    <row r="148" spans="39:39" ht="12.75" customHeight="1" x14ac:dyDescent="0.2">
      <c r="AM148" s="136"/>
    </row>
    <row r="149" spans="39:39" ht="12.75" customHeight="1" x14ac:dyDescent="0.2">
      <c r="AM149" s="136"/>
    </row>
    <row r="150" spans="39:39" ht="12.75" customHeight="1" x14ac:dyDescent="0.2">
      <c r="AM150" s="136"/>
    </row>
    <row r="151" spans="39:39" ht="12.75" customHeight="1" x14ac:dyDescent="0.2">
      <c r="AM151" s="136"/>
    </row>
    <row r="152" spans="39:39" ht="12.75" customHeight="1" x14ac:dyDescent="0.2">
      <c r="AM152" s="136"/>
    </row>
    <row r="153" spans="39:39" ht="12.75" customHeight="1" x14ac:dyDescent="0.2">
      <c r="AM153" s="136"/>
    </row>
    <row r="154" spans="39:39" ht="12.75" customHeight="1" x14ac:dyDescent="0.2">
      <c r="AM154" s="136"/>
    </row>
    <row r="155" spans="39:39" ht="12.75" customHeight="1" x14ac:dyDescent="0.2">
      <c r="AM155" s="136"/>
    </row>
    <row r="156" spans="39:39" ht="12.75" customHeight="1" x14ac:dyDescent="0.2">
      <c r="AM156" s="136"/>
    </row>
    <row r="157" spans="39:39" ht="12.75" customHeight="1" x14ac:dyDescent="0.2">
      <c r="AM157" s="136"/>
    </row>
    <row r="158" spans="39:39" ht="12.75" customHeight="1" x14ac:dyDescent="0.2">
      <c r="AM158" s="136"/>
    </row>
    <row r="159" spans="39:39" ht="12.75" customHeight="1" x14ac:dyDescent="0.2">
      <c r="AM159" s="136"/>
    </row>
    <row r="160" spans="39:39" ht="12.75" customHeight="1" x14ac:dyDescent="0.2">
      <c r="AM160" s="73"/>
    </row>
    <row r="161" spans="39:40" ht="12.75" customHeight="1" x14ac:dyDescent="0.2">
      <c r="AM161" s="73"/>
    </row>
    <row r="162" spans="39:40" ht="12.75" customHeight="1" x14ac:dyDescent="0.2">
      <c r="AM162" s="73"/>
    </row>
    <row r="163" spans="39:40" ht="12.75" customHeight="1" x14ac:dyDescent="0.2">
      <c r="AM163" s="73"/>
    </row>
    <row r="164" spans="39:40" ht="12.75" customHeight="1" x14ac:dyDescent="0.2">
      <c r="AM164" s="136"/>
    </row>
    <row r="165" spans="39:40" ht="12.75" customHeight="1" x14ac:dyDescent="0.2">
      <c r="AM165" s="136"/>
    </row>
    <row r="166" spans="39:40" ht="12.75" customHeight="1" x14ac:dyDescent="0.2">
      <c r="AM166" s="136"/>
    </row>
    <row r="167" spans="39:40" ht="12.75" customHeight="1" x14ac:dyDescent="0.2">
      <c r="AM167" s="136"/>
    </row>
    <row r="168" spans="39:40" ht="12.75" customHeight="1" x14ac:dyDescent="0.2">
      <c r="AM168" s="136"/>
    </row>
    <row r="169" spans="39:40" ht="12.75" customHeight="1" x14ac:dyDescent="0.2">
      <c r="AM169" s="136"/>
    </row>
    <row r="170" spans="39:40" ht="12.75" customHeight="1" x14ac:dyDescent="0.2">
      <c r="AM170" s="136"/>
    </row>
    <row r="171" spans="39:40" ht="12.75" customHeight="1" x14ac:dyDescent="0.2">
      <c r="AM171" s="136"/>
    </row>
    <row r="172" spans="39:40" ht="12.75" customHeight="1" x14ac:dyDescent="0.2">
      <c r="AM172" s="73"/>
      <c r="AN172" s="126"/>
    </row>
    <row r="173" spans="39:40" ht="12.75" customHeight="1" x14ac:dyDescent="0.2">
      <c r="AM173" s="154"/>
    </row>
    <row r="174" spans="39:40" ht="12.75" customHeight="1" x14ac:dyDescent="0.2">
      <c r="AM174" s="73"/>
    </row>
    <row r="175" spans="39:40" ht="12.75" customHeight="1" x14ac:dyDescent="0.2">
      <c r="AM175" s="136"/>
      <c r="AN175" s="126"/>
    </row>
    <row r="176" spans="39:40" ht="12.75" customHeight="1" x14ac:dyDescent="0.2">
      <c r="AM176" s="320"/>
    </row>
    <row r="177" spans="39:39" ht="12.75" customHeight="1" x14ac:dyDescent="0.2">
      <c r="AM177" s="137"/>
    </row>
    <row r="178" spans="39:39" ht="12.75" customHeight="1" x14ac:dyDescent="0.2">
      <c r="AM178" s="137"/>
    </row>
  </sheetData>
  <customSheetViews>
    <customSheetView guid="{29F96217-A1F9-48F3-987C-57B98AE20367}" scale="85" fitToPage="1" hiddenRows="1" hiddenColumns="1" topLeftCell="B1">
      <pane xSplit="15" ySplit="6" topLeftCell="AG7" activePane="bottomRight" state="frozen"/>
      <selection pane="bottomRight" activeCell="J4" sqref="J4:J6"/>
      <pageMargins left="0.25" right="0.25" top="1" bottom="0.5" header="0.5" footer="0.5"/>
      <printOptions horizontalCentered="1"/>
      <pageSetup scale="37" orientation="landscape" horizontalDpi="300" verticalDpi="300" r:id="rId1"/>
      <headerFooter alignWithMargins="0">
        <oddHeader>&amp;C&amp;"Helvetica,Bold"AIR EMISSIONS CALCULATIONS - 2011</oddHeader>
        <oddFooter>&amp;L&amp;"Arial Black,Bold"&amp;12BOEM &amp;"Arial,Regular"&amp;10 &amp;"Arial,Bold"FORM BOEM-xx&amp;"Arial,Regular" &amp;8(March 2011 - Supersedes all previous versions of form MMS-139 which may not be used).&amp;10          Page &amp;P of &amp;N</oddFooter>
      </headerFooter>
    </customSheetView>
    <customSheetView guid="{13305573-0FD9-4F34-BE46-7B54560EEC40}" scale="85" fitToPage="1" hiddenRows="1" hiddenColumns="1" topLeftCell="B1">
      <pane xSplit="15" ySplit="6" topLeftCell="AG7" activePane="bottomRight" state="frozen"/>
      <selection pane="bottomRight" activeCell="J4" sqref="J4:J6"/>
      <pageMargins left="0.25" right="0.25" top="1" bottom="0.5" header="0.5" footer="0.5"/>
      <printOptions horizontalCentered="1"/>
      <pageSetup scale="37" orientation="landscape" horizontalDpi="300" verticalDpi="300" r:id="rId2"/>
      <headerFooter alignWithMargins="0">
        <oddHeader>&amp;C&amp;"Helvetica,Bold"AIR EMISSIONS CALCULATIONS - 2011</oddHeader>
        <oddFooter>&amp;L&amp;"Arial Black,Bold"&amp;12BOEM &amp;"Arial,Regular"&amp;10 &amp;"Arial,Bold"FORM BOEM-xx&amp;"Arial,Regular" &amp;8(March 2011 - Supersedes all previous versions of form MMS-139 which may not be used).&amp;10          Page &amp;P of &amp;N</oddFooter>
      </headerFooter>
    </customSheetView>
  </customSheetViews>
  <mergeCells count="32">
    <mergeCell ref="O4:P4"/>
    <mergeCell ref="AB2:AJ2"/>
    <mergeCell ref="Q4:AA4"/>
    <mergeCell ref="O3:P3"/>
    <mergeCell ref="H1:I1"/>
    <mergeCell ref="M1:N1"/>
    <mergeCell ref="M4:N4"/>
    <mergeCell ref="Y1:AA1"/>
    <mergeCell ref="Y2:AA2"/>
    <mergeCell ref="J4:J6"/>
    <mergeCell ref="O1:P1"/>
    <mergeCell ref="Q1:R1"/>
    <mergeCell ref="S1:V1"/>
    <mergeCell ref="S2:V2"/>
    <mergeCell ref="W2:X2"/>
    <mergeCell ref="H2:I2"/>
    <mergeCell ref="M2:N2"/>
    <mergeCell ref="O2:P2"/>
    <mergeCell ref="Q2:R2"/>
    <mergeCell ref="W1:X1"/>
    <mergeCell ref="FF4:FQ4"/>
    <mergeCell ref="CL4:CW4"/>
    <mergeCell ref="CX4:DI4"/>
    <mergeCell ref="DJ4:DU4"/>
    <mergeCell ref="DV4:EG4"/>
    <mergeCell ref="AB4:AL4"/>
    <mergeCell ref="BZ4:CK4"/>
    <mergeCell ref="EH4:ES4"/>
    <mergeCell ref="ET4:FE4"/>
    <mergeCell ref="AP4:BA4"/>
    <mergeCell ref="BN4:BY4"/>
    <mergeCell ref="BB4:BM4"/>
  </mergeCells>
  <conditionalFormatting sqref="P7">
    <cfRule type="cellIs" dxfId="441" priority="441" stopIfTrue="1" operator="lessThan">
      <formula>$O7</formula>
    </cfRule>
  </conditionalFormatting>
  <conditionalFormatting sqref="P8">
    <cfRule type="cellIs" dxfId="440" priority="440" stopIfTrue="1" operator="lessThan">
      <formula>$O8</formula>
    </cfRule>
  </conditionalFormatting>
  <conditionalFormatting sqref="P9">
    <cfRule type="cellIs" dxfId="439" priority="439" stopIfTrue="1" operator="lessThan">
      <formula>$O9</formula>
    </cfRule>
  </conditionalFormatting>
  <conditionalFormatting sqref="P10">
    <cfRule type="cellIs" dxfId="438" priority="438" stopIfTrue="1" operator="lessThan">
      <formula>$O10</formula>
    </cfRule>
  </conditionalFormatting>
  <conditionalFormatting sqref="P11">
    <cfRule type="cellIs" dxfId="437" priority="437" stopIfTrue="1" operator="lessThan">
      <formula>$O11</formula>
    </cfRule>
  </conditionalFormatting>
  <conditionalFormatting sqref="P12">
    <cfRule type="cellIs" dxfId="436" priority="436" stopIfTrue="1" operator="lessThan">
      <formula>$O12</formula>
    </cfRule>
  </conditionalFormatting>
  <conditionalFormatting sqref="P13">
    <cfRule type="cellIs" dxfId="435" priority="435" stopIfTrue="1" operator="lessThan">
      <formula>$O13</formula>
    </cfRule>
  </conditionalFormatting>
  <conditionalFormatting sqref="P14">
    <cfRule type="cellIs" dxfId="434" priority="434" stopIfTrue="1" operator="lessThan">
      <formula>$O14</formula>
    </cfRule>
  </conditionalFormatting>
  <conditionalFormatting sqref="P15">
    <cfRule type="cellIs" dxfId="433" priority="433" stopIfTrue="1" operator="lessThan">
      <formula>$O15</formula>
    </cfRule>
  </conditionalFormatting>
  <conditionalFormatting sqref="P16">
    <cfRule type="cellIs" dxfId="432" priority="432" stopIfTrue="1" operator="lessThan">
      <formula>$O16</formula>
    </cfRule>
  </conditionalFormatting>
  <conditionalFormatting sqref="P17">
    <cfRule type="cellIs" dxfId="431" priority="431" stopIfTrue="1" operator="lessThan">
      <formula>$O17</formula>
    </cfRule>
  </conditionalFormatting>
  <conditionalFormatting sqref="P18">
    <cfRule type="cellIs" dxfId="430" priority="430" stopIfTrue="1" operator="lessThan">
      <formula>$O18</formula>
    </cfRule>
  </conditionalFormatting>
  <conditionalFormatting sqref="P19">
    <cfRule type="cellIs" dxfId="429" priority="429" stopIfTrue="1" operator="lessThan">
      <formula>$O19</formula>
    </cfRule>
  </conditionalFormatting>
  <conditionalFormatting sqref="P20">
    <cfRule type="cellIs" dxfId="428" priority="428" stopIfTrue="1" operator="lessThan">
      <formula>$O20</formula>
    </cfRule>
  </conditionalFormatting>
  <conditionalFormatting sqref="P21">
    <cfRule type="cellIs" dxfId="427" priority="427" stopIfTrue="1" operator="lessThan">
      <formula>$O21</formula>
    </cfRule>
  </conditionalFormatting>
  <conditionalFormatting sqref="P22">
    <cfRule type="cellIs" dxfId="426" priority="426" stopIfTrue="1" operator="lessThan">
      <formula>$O22</formula>
    </cfRule>
  </conditionalFormatting>
  <conditionalFormatting sqref="P23">
    <cfRule type="cellIs" dxfId="425" priority="425" stopIfTrue="1" operator="lessThan">
      <formula>$O23</formula>
    </cfRule>
  </conditionalFormatting>
  <conditionalFormatting sqref="P24">
    <cfRule type="cellIs" dxfId="424" priority="424" stopIfTrue="1" operator="lessThan">
      <formula>$O24</formula>
    </cfRule>
  </conditionalFormatting>
  <conditionalFormatting sqref="P25">
    <cfRule type="cellIs" dxfId="423" priority="423" stopIfTrue="1" operator="lessThan">
      <formula>$O25</formula>
    </cfRule>
  </conditionalFormatting>
  <conditionalFormatting sqref="P26">
    <cfRule type="cellIs" dxfId="422" priority="422" stopIfTrue="1" operator="lessThan">
      <formula>$O26</formula>
    </cfRule>
  </conditionalFormatting>
  <conditionalFormatting sqref="P27">
    <cfRule type="cellIs" dxfId="421" priority="421" stopIfTrue="1" operator="lessThan">
      <formula>$O27</formula>
    </cfRule>
  </conditionalFormatting>
  <conditionalFormatting sqref="P28">
    <cfRule type="cellIs" dxfId="420" priority="420" stopIfTrue="1" operator="lessThan">
      <formula>$O28</formula>
    </cfRule>
  </conditionalFormatting>
  <conditionalFormatting sqref="P29">
    <cfRule type="cellIs" dxfId="419" priority="419" stopIfTrue="1" operator="lessThan">
      <formula>$O29</formula>
    </cfRule>
  </conditionalFormatting>
  <conditionalFormatting sqref="P30">
    <cfRule type="cellIs" dxfId="418" priority="418" stopIfTrue="1" operator="lessThan">
      <formula>$O30</formula>
    </cfRule>
  </conditionalFormatting>
  <conditionalFormatting sqref="P32">
    <cfRule type="cellIs" dxfId="417" priority="405" stopIfTrue="1" operator="lessThan">
      <formula>$O32</formula>
    </cfRule>
  </conditionalFormatting>
  <conditionalFormatting sqref="P33">
    <cfRule type="cellIs" dxfId="416" priority="404" stopIfTrue="1" operator="lessThan">
      <formula>$O33</formula>
    </cfRule>
  </conditionalFormatting>
  <conditionalFormatting sqref="P34">
    <cfRule type="cellIs" dxfId="415" priority="403" stopIfTrue="1" operator="lessThan">
      <formula>$O34</formula>
    </cfRule>
  </conditionalFormatting>
  <conditionalFormatting sqref="P35">
    <cfRule type="cellIs" dxfId="414" priority="402" stopIfTrue="1" operator="lessThan">
      <formula>$O35</formula>
    </cfRule>
  </conditionalFormatting>
  <conditionalFormatting sqref="P36">
    <cfRule type="cellIs" dxfId="413" priority="401" stopIfTrue="1" operator="lessThan">
      <formula>$O36</formula>
    </cfRule>
  </conditionalFormatting>
  <conditionalFormatting sqref="P37">
    <cfRule type="cellIs" dxfId="412" priority="400" stopIfTrue="1" operator="lessThan">
      <formula>$O37</formula>
    </cfRule>
  </conditionalFormatting>
  <conditionalFormatting sqref="P38">
    <cfRule type="cellIs" dxfId="411" priority="399" stopIfTrue="1" operator="lessThan">
      <formula>$O38</formula>
    </cfRule>
  </conditionalFormatting>
  <conditionalFormatting sqref="P39">
    <cfRule type="cellIs" dxfId="410" priority="398" stopIfTrue="1" operator="lessThan">
      <formula>$O39</formula>
    </cfRule>
  </conditionalFormatting>
  <conditionalFormatting sqref="P40">
    <cfRule type="cellIs" dxfId="409" priority="397" stopIfTrue="1" operator="lessThan">
      <formula>$O40</formula>
    </cfRule>
  </conditionalFormatting>
  <conditionalFormatting sqref="P41">
    <cfRule type="cellIs" dxfId="408" priority="396" stopIfTrue="1" operator="lessThan">
      <formula>$O41</formula>
    </cfRule>
  </conditionalFormatting>
  <conditionalFormatting sqref="P42">
    <cfRule type="cellIs" dxfId="407" priority="395" stopIfTrue="1" operator="lessThan">
      <formula>$O42</formula>
    </cfRule>
  </conditionalFormatting>
  <conditionalFormatting sqref="P43">
    <cfRule type="cellIs" dxfId="406" priority="394" stopIfTrue="1" operator="lessThan">
      <formula>$O43</formula>
    </cfRule>
  </conditionalFormatting>
  <conditionalFormatting sqref="P45">
    <cfRule type="cellIs" dxfId="405" priority="293" stopIfTrue="1" operator="lessThan">
      <formula>$O45</formula>
    </cfRule>
  </conditionalFormatting>
  <conditionalFormatting sqref="P46">
    <cfRule type="cellIs" dxfId="404" priority="292" stopIfTrue="1" operator="lessThan">
      <formula>$O46</formula>
    </cfRule>
  </conditionalFormatting>
  <conditionalFormatting sqref="P48">
    <cfRule type="cellIs" dxfId="403" priority="291" stopIfTrue="1" operator="lessThan">
      <formula>$O48</formula>
    </cfRule>
  </conditionalFormatting>
  <conditionalFormatting sqref="P49">
    <cfRule type="cellIs" dxfId="402" priority="290" stopIfTrue="1" operator="lessThan">
      <formula>$O49</formula>
    </cfRule>
  </conditionalFormatting>
  <conditionalFormatting sqref="P50">
    <cfRule type="cellIs" dxfId="401" priority="289" stopIfTrue="1" operator="lessThan">
      <formula>$O50</formula>
    </cfRule>
  </conditionalFormatting>
  <conditionalFormatting sqref="P51">
    <cfRule type="cellIs" dxfId="400" priority="288" stopIfTrue="1" operator="lessThan">
      <formula>$O51</formula>
    </cfRule>
  </conditionalFormatting>
  <conditionalFormatting sqref="P52">
    <cfRule type="cellIs" dxfId="399" priority="287" stopIfTrue="1" operator="lessThan">
      <formula>$O52</formula>
    </cfRule>
  </conditionalFormatting>
  <conditionalFormatting sqref="P53">
    <cfRule type="cellIs" dxfId="398" priority="286" stopIfTrue="1" operator="lessThan">
      <formula>$O53</formula>
    </cfRule>
  </conditionalFormatting>
  <conditionalFormatting sqref="P54">
    <cfRule type="cellIs" dxfId="397" priority="285" stopIfTrue="1" operator="lessThan">
      <formula>$O54</formula>
    </cfRule>
  </conditionalFormatting>
  <conditionalFormatting sqref="P55">
    <cfRule type="cellIs" dxfId="396" priority="284" stopIfTrue="1" operator="lessThan">
      <formula>$O55</formula>
    </cfRule>
  </conditionalFormatting>
  <conditionalFormatting sqref="P56">
    <cfRule type="cellIs" dxfId="395" priority="283" stopIfTrue="1" operator="lessThan">
      <formula>$O56</formula>
    </cfRule>
  </conditionalFormatting>
  <conditionalFormatting sqref="P57">
    <cfRule type="cellIs" dxfId="394" priority="282" stopIfTrue="1" operator="lessThan">
      <formula>$O57</formula>
    </cfRule>
  </conditionalFormatting>
  <conditionalFormatting sqref="P58">
    <cfRule type="cellIs" dxfId="393" priority="281" stopIfTrue="1" operator="lessThan">
      <formula>$O58</formula>
    </cfRule>
  </conditionalFormatting>
  <conditionalFormatting sqref="P59">
    <cfRule type="cellIs" dxfId="392" priority="280" stopIfTrue="1" operator="lessThan">
      <formula>$O59</formula>
    </cfRule>
  </conditionalFormatting>
  <conditionalFormatting sqref="P32">
    <cfRule type="cellIs" dxfId="391" priority="266" stopIfTrue="1" operator="lessThan">
      <formula>$O32</formula>
    </cfRule>
  </conditionalFormatting>
  <conditionalFormatting sqref="P33">
    <cfRule type="cellIs" dxfId="390" priority="265" stopIfTrue="1" operator="lessThan">
      <formula>$O33</formula>
    </cfRule>
  </conditionalFormatting>
  <conditionalFormatting sqref="P34">
    <cfRule type="cellIs" dxfId="389" priority="264" stopIfTrue="1" operator="lessThan">
      <formula>$O34</formula>
    </cfRule>
  </conditionalFormatting>
  <conditionalFormatting sqref="P35">
    <cfRule type="cellIs" dxfId="388" priority="263" stopIfTrue="1" operator="lessThan">
      <formula>$O35</formula>
    </cfRule>
  </conditionalFormatting>
  <conditionalFormatting sqref="P36">
    <cfRule type="cellIs" dxfId="387" priority="262" stopIfTrue="1" operator="lessThan">
      <formula>$O36</formula>
    </cfRule>
  </conditionalFormatting>
  <conditionalFormatting sqref="P37">
    <cfRule type="cellIs" dxfId="386" priority="261" stopIfTrue="1" operator="lessThan">
      <formula>$O37</formula>
    </cfRule>
  </conditionalFormatting>
  <conditionalFormatting sqref="P38">
    <cfRule type="cellIs" dxfId="385" priority="260" stopIfTrue="1" operator="lessThan">
      <formula>$O38</formula>
    </cfRule>
  </conditionalFormatting>
  <conditionalFormatting sqref="P39">
    <cfRule type="cellIs" dxfId="384" priority="259" stopIfTrue="1" operator="lessThan">
      <formula>$O39</formula>
    </cfRule>
  </conditionalFormatting>
  <conditionalFormatting sqref="P40">
    <cfRule type="cellIs" dxfId="383" priority="258" stopIfTrue="1" operator="lessThan">
      <formula>$O40</formula>
    </cfRule>
  </conditionalFormatting>
  <conditionalFormatting sqref="P41">
    <cfRule type="cellIs" dxfId="382" priority="257" stopIfTrue="1" operator="lessThan">
      <formula>$O41</formula>
    </cfRule>
  </conditionalFormatting>
  <conditionalFormatting sqref="P42">
    <cfRule type="cellIs" dxfId="381" priority="256" stopIfTrue="1" operator="lessThan">
      <formula>$O42</formula>
    </cfRule>
  </conditionalFormatting>
  <conditionalFormatting sqref="P43">
    <cfRule type="cellIs" dxfId="380" priority="255" stopIfTrue="1" operator="lessThan">
      <formula>$O43</formula>
    </cfRule>
  </conditionalFormatting>
  <conditionalFormatting sqref="P48">
    <cfRule type="cellIs" dxfId="379" priority="152" stopIfTrue="1" operator="lessThan">
      <formula>$O48</formula>
    </cfRule>
  </conditionalFormatting>
  <conditionalFormatting sqref="P49">
    <cfRule type="cellIs" dxfId="378" priority="151" stopIfTrue="1" operator="lessThan">
      <formula>$O49</formula>
    </cfRule>
  </conditionalFormatting>
  <conditionalFormatting sqref="P50">
    <cfRule type="cellIs" dxfId="377" priority="150" stopIfTrue="1" operator="lessThan">
      <formula>$O50</formula>
    </cfRule>
  </conditionalFormatting>
  <conditionalFormatting sqref="P51">
    <cfRule type="cellIs" dxfId="376" priority="149" stopIfTrue="1" operator="lessThan">
      <formula>$O51</formula>
    </cfRule>
  </conditionalFormatting>
  <conditionalFormatting sqref="P52">
    <cfRule type="cellIs" dxfId="375" priority="148" stopIfTrue="1" operator="lessThan">
      <formula>$O52</formula>
    </cfRule>
  </conditionalFormatting>
  <conditionalFormatting sqref="P53">
    <cfRule type="cellIs" dxfId="374" priority="147" stopIfTrue="1" operator="lessThan">
      <formula>$O53</formula>
    </cfRule>
  </conditionalFormatting>
  <conditionalFormatting sqref="P54">
    <cfRule type="cellIs" dxfId="373" priority="146" stopIfTrue="1" operator="lessThan">
      <formula>$O54</formula>
    </cfRule>
  </conditionalFormatting>
  <conditionalFormatting sqref="P55">
    <cfRule type="cellIs" dxfId="372" priority="145" stopIfTrue="1" operator="lessThan">
      <formula>$O55</formula>
    </cfRule>
  </conditionalFormatting>
  <conditionalFormatting sqref="P56">
    <cfRule type="cellIs" dxfId="371" priority="144" stopIfTrue="1" operator="lessThan">
      <formula>$O56</formula>
    </cfRule>
  </conditionalFormatting>
  <conditionalFormatting sqref="P57">
    <cfRule type="cellIs" dxfId="370" priority="143" stopIfTrue="1" operator="lessThan">
      <formula>$O57</formula>
    </cfRule>
  </conditionalFormatting>
  <conditionalFormatting sqref="P58">
    <cfRule type="cellIs" dxfId="369" priority="142" stopIfTrue="1" operator="lessThan">
      <formula>$O58</formula>
    </cfRule>
  </conditionalFormatting>
  <conditionalFormatting sqref="P59">
    <cfRule type="cellIs" dxfId="368" priority="141" stopIfTrue="1" operator="lessThan">
      <formula>$O59</formula>
    </cfRule>
  </conditionalFormatting>
  <conditionalFormatting sqref="P45">
    <cfRule type="cellIs" dxfId="367" priority="134" stopIfTrue="1" operator="lessThan">
      <formula>$O45</formula>
    </cfRule>
  </conditionalFormatting>
  <conditionalFormatting sqref="P32">
    <cfRule type="cellIs" dxfId="366" priority="120" stopIfTrue="1" operator="lessThan">
      <formula>$O32</formula>
    </cfRule>
  </conditionalFormatting>
  <conditionalFormatting sqref="P33">
    <cfRule type="cellIs" dxfId="365" priority="119" stopIfTrue="1" operator="lessThan">
      <formula>$O33</formula>
    </cfRule>
  </conditionalFormatting>
  <conditionalFormatting sqref="P34">
    <cfRule type="cellIs" dxfId="364" priority="118" stopIfTrue="1" operator="lessThan">
      <formula>$O34</formula>
    </cfRule>
  </conditionalFormatting>
  <conditionalFormatting sqref="P35">
    <cfRule type="cellIs" dxfId="363" priority="117" stopIfTrue="1" operator="lessThan">
      <formula>$O35</formula>
    </cfRule>
  </conditionalFormatting>
  <conditionalFormatting sqref="P36">
    <cfRule type="cellIs" dxfId="362" priority="116" stopIfTrue="1" operator="lessThan">
      <formula>$O36</formula>
    </cfRule>
  </conditionalFormatting>
  <conditionalFormatting sqref="P37">
    <cfRule type="cellIs" dxfId="361" priority="115" stopIfTrue="1" operator="lessThan">
      <formula>$O37</formula>
    </cfRule>
  </conditionalFormatting>
  <conditionalFormatting sqref="P38">
    <cfRule type="cellIs" dxfId="360" priority="114" stopIfTrue="1" operator="lessThan">
      <formula>$O38</formula>
    </cfRule>
  </conditionalFormatting>
  <conditionalFormatting sqref="P39">
    <cfRule type="cellIs" dxfId="359" priority="113" stopIfTrue="1" operator="lessThan">
      <formula>$O39</formula>
    </cfRule>
  </conditionalFormatting>
  <conditionalFormatting sqref="P40">
    <cfRule type="cellIs" dxfId="358" priority="112" stopIfTrue="1" operator="lessThan">
      <formula>$O40</formula>
    </cfRule>
  </conditionalFormatting>
  <conditionalFormatting sqref="P41">
    <cfRule type="cellIs" dxfId="357" priority="111" stopIfTrue="1" operator="lessThan">
      <formula>$O41</formula>
    </cfRule>
  </conditionalFormatting>
  <conditionalFormatting sqref="P42">
    <cfRule type="cellIs" dxfId="356" priority="110" stopIfTrue="1" operator="lessThan">
      <formula>$O42</formula>
    </cfRule>
  </conditionalFormatting>
  <conditionalFormatting sqref="P43">
    <cfRule type="cellIs" dxfId="355" priority="109" stopIfTrue="1" operator="lessThan">
      <formula>$O43</formula>
    </cfRule>
  </conditionalFormatting>
  <conditionalFormatting sqref="Q7:AL59">
    <cfRule type="containsText" dxfId="354" priority="8" stopIfTrue="1" operator="containsText" text="ENTER">
      <formula>NOT(ISERROR(SEARCH("ENTER",Q7)))</formula>
    </cfRule>
  </conditionalFormatting>
  <dataValidations count="12">
    <dataValidation allowBlank="1" showInputMessage="1" showErrorMessage="1" promptTitle="Vessel Load" prompt="Enter vessel engine load (1 - 100). If no value entered, 100 is assumed for auxillary engines and 82 for main engines." sqref="G13:G30 G32:G43"/>
    <dataValidation allowBlank="1" showInputMessage="1" showErrorMessage="1" promptTitle="Vessel Activity" prompt="Enter Vessel activity (i.e., engine max kW rating) for vessels not using default values. " sqref="H13:H30 H32:H43"/>
    <dataValidation type="list" allowBlank="1" showInputMessage="1" showErrorMessage="1" errorTitle="Invalid Equipment Type" error="Please select a valid equipment type from the list." prompt="Select Equipment Type" sqref="D12">
      <formula1>List_Equip_HBB</formula1>
    </dataValidation>
    <dataValidation type="list" allowBlank="1" showInputMessage="1" showErrorMessage="1" errorTitle="Invalid Equipment Type" error="Please select a valid equipment type from the list." prompt="Select Equipment Type" sqref="E13 D7:D11">
      <formula1>List_Equip_Recip</formula1>
    </dataValidation>
    <dataValidation type="list" allowBlank="1" showInputMessage="1" showErrorMessage="1" errorTitle="Invalid Category" error="Please select a valid category from the list." prompt="Select Activity Units" sqref="I7:I11">
      <formula1>List_Units_Recip</formula1>
    </dataValidation>
    <dataValidation type="list" allowBlank="1" showInputMessage="1" showErrorMessage="1" errorTitle="Invalid Category" error="Please select a valid category from the list." prompt="Select Category" sqref="F32:F43 F13:F30">
      <formula1>List_Category</formula1>
    </dataValidation>
    <dataValidation type="list" allowBlank="1" showInputMessage="1" showErrorMessage="1" errorTitle="Invalid Equipment Type" error="Please select a valid equipment type from the list." prompt="Select Equipment Type" sqref="D32:D43 D48:D59 D13:D30">
      <formula1>List_EquipmentType</formula1>
    </dataValidation>
    <dataValidation type="date" allowBlank="1" showInputMessage="1" showErrorMessage="1" error="Date is not within range." prompt="Enter estimated end date for the year m/d/yy." sqref="P61:P63">
      <formula1>$AN$2</formula1>
      <formula2>$AO$2</formula2>
    </dataValidation>
    <dataValidation type="list" allowBlank="1" showInputMessage="1" showErrorMessage="1" errorTitle="Invalid Engine Type" error="Please select a valid engine type from the list." prompt="Select Engine Type" sqref="E48:F59 E32:E43 E14:E30">
      <formula1>List_EngineType</formula1>
    </dataValidation>
    <dataValidation type="date" allowBlank="1" showInputMessage="1" showErrorMessage="1" error="Date is not within range." prompt="Enter estimated end date for the year mm/dd/yy." sqref="P47 P44 P31">
      <formula1>$AN$2</formula1>
      <formula2>$AO$2</formula2>
    </dataValidation>
    <dataValidation type="date" allowBlank="1" showInputMessage="1" showErrorMessage="1" error="Data is not within the emissions year. Please check the date is in the year indicated inthe column heading, and the start year is populated on the title page." prompt="Enter the estimated start date as: mm/dd/yy." sqref="O7:O30 O32:O43 O45:O46 O48:O59">
      <formula1>AN$2</formula1>
      <formula2>AO$2</formula2>
    </dataValidation>
    <dataValidation type="date" allowBlank="1" showInputMessage="1" showErrorMessage="1" error="Data is not within the emissions year. Please check the date is in the year indicated inthe column heading, and the start year is populated on the title page." prompt="Enter estimated end date for the year as: mm/dd/yy." sqref="P48:P59 P7:P30 P45:P46 P32:P43">
      <formula1>$AN$2</formula1>
      <formula2>$AO$2</formula2>
    </dataValidation>
  </dataValidations>
  <printOptions horizontalCentered="1"/>
  <pageMargins left="0.25" right="0.25" top="1" bottom="0.5" header="0.5" footer="0.5"/>
  <pageSetup scale="37" orientation="landscape" horizontalDpi="300" verticalDpi="300" r:id="rId3"/>
  <headerFooter alignWithMargins="0">
    <oddHeader>&amp;C&amp;"Helvetica,Bold"AIR EMISSIONS CALCULATIONS - 2011</oddHeader>
    <oddFooter>&amp;L&amp;"Arial Black,Bold"&amp;12BOEM &amp;"Arial,Regular"&amp;10 &amp;"Arial,Bold"FORM BOEM-xx&amp;"Arial,Regular" &amp;8(March 2011 - Supersedes all previous versions of form MMS-139 which may not be used).&amp;10          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FQ178"/>
  <sheetViews>
    <sheetView topLeftCell="B1" zoomScale="85" zoomScaleNormal="85" workbookViewId="0">
      <pane xSplit="15" ySplit="6" topLeftCell="AG7" activePane="bottomRight" state="frozen"/>
      <selection activeCell="B1" sqref="B1"/>
      <selection pane="topRight" activeCell="Q1" sqref="Q1"/>
      <selection pane="bottomLeft" activeCell="B7" sqref="B7"/>
      <selection pane="bottomRight" activeCell="J7" sqref="J7"/>
    </sheetView>
  </sheetViews>
  <sheetFormatPr defaultRowHeight="12.75" customHeight="1" x14ac:dyDescent="0.2"/>
  <cols>
    <col min="1" max="1" width="39.140625" style="1" hidden="1" customWidth="1"/>
    <col min="2" max="2" width="25.5703125" style="2" bestFit="1" customWidth="1"/>
    <col min="3" max="3" width="32.5703125" style="2" bestFit="1" customWidth="1"/>
    <col min="4" max="4" width="24.7109375" style="2" bestFit="1" customWidth="1"/>
    <col min="5" max="5" width="25.28515625" style="2" bestFit="1" customWidth="1"/>
    <col min="6" max="6" width="9.5703125" style="2" bestFit="1" customWidth="1"/>
    <col min="7" max="7" width="5.7109375" style="3" bestFit="1" customWidth="1"/>
    <col min="8" max="8" width="12.5703125" style="3" bestFit="1" customWidth="1"/>
    <col min="9" max="9" width="9" style="3" bestFit="1" customWidth="1"/>
    <col min="10" max="10" width="15.42578125" style="3" customWidth="1"/>
    <col min="11" max="12" width="9.140625" style="3" hidden="1" customWidth="1"/>
    <col min="13" max="13" width="9.140625" style="3" bestFit="1" customWidth="1"/>
    <col min="14" max="14" width="6" style="3" bestFit="1" customWidth="1"/>
    <col min="15" max="15" width="12.140625" style="4" bestFit="1" customWidth="1"/>
    <col min="16" max="16" width="10.85546875" style="4" bestFit="1" customWidth="1"/>
    <col min="17" max="17" width="15" style="3" bestFit="1" customWidth="1"/>
    <col min="18" max="18" width="15" style="5" bestFit="1" customWidth="1"/>
    <col min="19" max="28" width="15" style="6" bestFit="1" customWidth="1"/>
    <col min="29" max="35" width="15" style="7" bestFit="1" customWidth="1"/>
    <col min="36" max="38" width="15" style="177" bestFit="1" customWidth="1"/>
    <col min="39" max="39" width="3.140625" style="190" bestFit="1" customWidth="1"/>
    <col min="40" max="41" width="8.140625" style="74" hidden="1" customWidth="1"/>
    <col min="42" max="113" width="5.140625" style="178" hidden="1" customWidth="1"/>
    <col min="114" max="173" width="5.140625" style="309" hidden="1" customWidth="1"/>
    <col min="174" max="16384" width="9.140625" style="74"/>
  </cols>
  <sheetData>
    <row r="1" spans="1:173" ht="12.75" customHeight="1" thickBot="1" x14ac:dyDescent="0.25">
      <c r="B1" s="173" t="s">
        <v>3</v>
      </c>
      <c r="C1" s="173" t="s">
        <v>4</v>
      </c>
      <c r="D1" s="230"/>
      <c r="E1" s="230"/>
      <c r="F1" s="230"/>
      <c r="G1" s="230"/>
      <c r="H1" s="548" t="s">
        <v>5</v>
      </c>
      <c r="I1" s="549"/>
      <c r="J1" s="451"/>
      <c r="K1" s="451"/>
      <c r="L1" s="451"/>
      <c r="M1" s="548" t="s">
        <v>6</v>
      </c>
      <c r="N1" s="549"/>
      <c r="O1" s="550" t="s">
        <v>7</v>
      </c>
      <c r="P1" s="551"/>
      <c r="Q1" s="548" t="s">
        <v>8</v>
      </c>
      <c r="R1" s="549"/>
      <c r="S1" s="539" t="s">
        <v>236</v>
      </c>
      <c r="T1" s="540"/>
      <c r="U1" s="540"/>
      <c r="V1" s="541"/>
      <c r="W1" s="539" t="s">
        <v>30</v>
      </c>
      <c r="X1" s="541"/>
      <c r="Y1" s="539" t="s">
        <v>238</v>
      </c>
      <c r="Z1" s="540"/>
      <c r="AA1" s="541"/>
      <c r="AB1" s="174" t="s">
        <v>11</v>
      </c>
      <c r="AC1" s="175"/>
      <c r="AD1" s="175"/>
      <c r="AE1" s="175"/>
      <c r="AF1" s="175"/>
      <c r="AG1" s="175"/>
      <c r="AH1" s="175"/>
      <c r="AI1" s="175"/>
      <c r="AJ1" s="175"/>
      <c r="AK1" s="175"/>
      <c r="AL1" s="176"/>
      <c r="AM1" s="308"/>
      <c r="AN1" s="309"/>
      <c r="AO1" s="309"/>
    </row>
    <row r="2" spans="1:173" ht="12.75" customHeight="1" thickBot="1" x14ac:dyDescent="0.25">
      <c r="B2" s="179">
        <f>TITLE!$C$1</f>
        <v>0</v>
      </c>
      <c r="C2" s="179">
        <f>TITLE!$C$2</f>
        <v>0</v>
      </c>
      <c r="D2" s="225"/>
      <c r="E2" s="225"/>
      <c r="F2" s="225"/>
      <c r="G2" s="249"/>
      <c r="H2" s="546">
        <f>TITLE!$C$3</f>
        <v>0</v>
      </c>
      <c r="I2" s="547"/>
      <c r="J2" s="411"/>
      <c r="K2" s="411"/>
      <c r="L2" s="411"/>
      <c r="M2" s="546">
        <f>TITLE!$C$4</f>
        <v>0</v>
      </c>
      <c r="N2" s="547"/>
      <c r="O2" s="546">
        <f>TITLE!$C$5</f>
        <v>0</v>
      </c>
      <c r="P2" s="547"/>
      <c r="Q2" s="546">
        <f>TITLE!$C$6</f>
        <v>0</v>
      </c>
      <c r="R2" s="547"/>
      <c r="S2" s="546">
        <f>TITLE!$C$10</f>
        <v>0</v>
      </c>
      <c r="T2" s="542"/>
      <c r="U2" s="542"/>
      <c r="V2" s="547"/>
      <c r="W2" s="546">
        <f>TITLE!$C$11</f>
        <v>0</v>
      </c>
      <c r="X2" s="547"/>
      <c r="Y2" s="543">
        <f>TITLE!C12</f>
        <v>0</v>
      </c>
      <c r="Z2" s="544"/>
      <c r="AA2" s="545"/>
      <c r="AB2" s="542">
        <f>TITLE!$C$13</f>
        <v>0</v>
      </c>
      <c r="AC2" s="542"/>
      <c r="AD2" s="542"/>
      <c r="AE2" s="542"/>
      <c r="AF2" s="542"/>
      <c r="AG2" s="542"/>
      <c r="AH2" s="542"/>
      <c r="AI2" s="542"/>
      <c r="AJ2" s="542"/>
      <c r="AK2" s="383"/>
      <c r="AL2" s="384"/>
      <c r="AM2" s="310"/>
      <c r="AN2" s="311">
        <f>DATE(C62, 1, 1)</f>
        <v>44197</v>
      </c>
      <c r="AO2" s="311">
        <f>AN2+365</f>
        <v>44562</v>
      </c>
    </row>
    <row r="3" spans="1:173" ht="12.75" customHeight="1" x14ac:dyDescent="0.2">
      <c r="B3" s="180"/>
      <c r="C3" s="180"/>
      <c r="D3" s="180"/>
      <c r="E3" s="180"/>
      <c r="F3" s="180"/>
      <c r="G3" s="5"/>
      <c r="H3" s="5"/>
      <c r="I3" s="5"/>
      <c r="J3" s="5"/>
      <c r="K3" s="5"/>
      <c r="L3" s="5"/>
      <c r="M3" s="180"/>
      <c r="N3" s="180"/>
      <c r="O3" s="564">
        <f>TITLE!A24</f>
        <v>2021</v>
      </c>
      <c r="P3" s="564"/>
      <c r="Q3" s="180"/>
      <c r="R3" s="180"/>
      <c r="S3" s="180"/>
      <c r="T3" s="180"/>
      <c r="U3" s="180"/>
      <c r="V3" s="181"/>
      <c r="W3" s="181"/>
      <c r="X3" s="181"/>
      <c r="Y3" s="181"/>
      <c r="Z3" s="181"/>
      <c r="AA3" s="180"/>
      <c r="AB3" s="180"/>
      <c r="AC3" s="58"/>
      <c r="AD3" s="58"/>
      <c r="AE3" s="58"/>
      <c r="AF3" s="58"/>
      <c r="AG3" s="58"/>
      <c r="AH3" s="58"/>
      <c r="AI3" s="58"/>
      <c r="AJ3" s="385"/>
      <c r="AK3" s="385"/>
      <c r="AL3" s="385"/>
      <c r="AM3" s="310"/>
      <c r="AN3" s="312"/>
      <c r="AO3" s="312"/>
    </row>
    <row r="4" spans="1:173" ht="23.25" customHeight="1" x14ac:dyDescent="0.2">
      <c r="B4" s="59"/>
      <c r="C4" s="59"/>
      <c r="D4" s="59"/>
      <c r="E4" s="59"/>
      <c r="F4" s="59"/>
      <c r="G4" s="59"/>
      <c r="H4" s="59"/>
      <c r="I4" s="59"/>
      <c r="J4" s="561" t="str">
        <f>IF(TITLE!C37="NO. OF PLATFORMS SERVICED","Enter NO. PLATFORMS",IF(TITLE!C37="SUBTRACT OTHER PLATFORM EMISSIONS","Enter Emissions to subtract (tpy)",IF(ISERROR(SEARCH("Distance",TITLE!C37,1)),"No Attribution", "Distance (mi)")))</f>
        <v>No Attribution</v>
      </c>
      <c r="K4" s="59"/>
      <c r="L4" s="59"/>
      <c r="M4" s="558" t="s">
        <v>32</v>
      </c>
      <c r="N4" s="559"/>
      <c r="O4" s="560" t="s">
        <v>231</v>
      </c>
      <c r="P4" s="559"/>
      <c r="Q4" s="552" t="s">
        <v>33</v>
      </c>
      <c r="R4" s="553"/>
      <c r="S4" s="553"/>
      <c r="T4" s="553"/>
      <c r="U4" s="553"/>
      <c r="V4" s="553"/>
      <c r="W4" s="553"/>
      <c r="X4" s="553"/>
      <c r="Y4" s="553"/>
      <c r="Z4" s="553"/>
      <c r="AA4" s="554"/>
      <c r="AB4" s="552" t="s">
        <v>114</v>
      </c>
      <c r="AC4" s="553"/>
      <c r="AD4" s="553"/>
      <c r="AE4" s="553"/>
      <c r="AF4" s="553"/>
      <c r="AG4" s="553"/>
      <c r="AH4" s="553"/>
      <c r="AI4" s="553"/>
      <c r="AJ4" s="553"/>
      <c r="AK4" s="553"/>
      <c r="AL4" s="555"/>
      <c r="AM4" s="313"/>
      <c r="AP4" s="556" t="s">
        <v>60</v>
      </c>
      <c r="AQ4" s="556"/>
      <c r="AR4" s="556"/>
      <c r="AS4" s="556"/>
      <c r="AT4" s="556"/>
      <c r="AU4" s="556"/>
      <c r="AV4" s="556"/>
      <c r="AW4" s="556"/>
      <c r="AX4" s="556"/>
      <c r="AY4" s="556"/>
      <c r="AZ4" s="556"/>
      <c r="BA4" s="556"/>
      <c r="BB4" s="556" t="s">
        <v>61</v>
      </c>
      <c r="BC4" s="556"/>
      <c r="BD4" s="556"/>
      <c r="BE4" s="556"/>
      <c r="BF4" s="556"/>
      <c r="BG4" s="556"/>
      <c r="BH4" s="556"/>
      <c r="BI4" s="556"/>
      <c r="BJ4" s="556"/>
      <c r="BK4" s="556"/>
      <c r="BL4" s="556"/>
      <c r="BM4" s="556"/>
      <c r="BN4" s="556" t="s">
        <v>111</v>
      </c>
      <c r="BO4" s="556"/>
      <c r="BP4" s="556"/>
      <c r="BQ4" s="556"/>
      <c r="BR4" s="556"/>
      <c r="BS4" s="556"/>
      <c r="BT4" s="556"/>
      <c r="BU4" s="556"/>
      <c r="BV4" s="556"/>
      <c r="BW4" s="556"/>
      <c r="BX4" s="556"/>
      <c r="BY4" s="556"/>
      <c r="BZ4" s="556" t="s">
        <v>112</v>
      </c>
      <c r="CA4" s="556"/>
      <c r="CB4" s="556"/>
      <c r="CC4" s="556"/>
      <c r="CD4" s="556"/>
      <c r="CE4" s="556"/>
      <c r="CF4" s="556"/>
      <c r="CG4" s="556"/>
      <c r="CH4" s="556"/>
      <c r="CI4" s="556"/>
      <c r="CJ4" s="556"/>
      <c r="CK4" s="556"/>
      <c r="CL4" s="563" t="s">
        <v>19</v>
      </c>
      <c r="CM4" s="563"/>
      <c r="CN4" s="563"/>
      <c r="CO4" s="563"/>
      <c r="CP4" s="563"/>
      <c r="CQ4" s="563"/>
      <c r="CR4" s="563"/>
      <c r="CS4" s="563"/>
      <c r="CT4" s="563"/>
      <c r="CU4" s="563"/>
      <c r="CV4" s="563"/>
      <c r="CW4" s="563"/>
      <c r="CX4" s="563" t="s">
        <v>20</v>
      </c>
      <c r="CY4" s="563"/>
      <c r="CZ4" s="563"/>
      <c r="DA4" s="563"/>
      <c r="DB4" s="563"/>
      <c r="DC4" s="563"/>
      <c r="DD4" s="563"/>
      <c r="DE4" s="563"/>
      <c r="DF4" s="563"/>
      <c r="DG4" s="563"/>
      <c r="DH4" s="563"/>
      <c r="DI4" s="563"/>
      <c r="DJ4" s="563" t="s">
        <v>217</v>
      </c>
      <c r="DK4" s="563"/>
      <c r="DL4" s="563"/>
      <c r="DM4" s="563"/>
      <c r="DN4" s="563"/>
      <c r="DO4" s="563"/>
      <c r="DP4" s="563"/>
      <c r="DQ4" s="563"/>
      <c r="DR4" s="563"/>
      <c r="DS4" s="563"/>
      <c r="DT4" s="563"/>
      <c r="DU4" s="563"/>
      <c r="DV4" s="563" t="s">
        <v>218</v>
      </c>
      <c r="DW4" s="563"/>
      <c r="DX4" s="563"/>
      <c r="DY4" s="563"/>
      <c r="DZ4" s="563"/>
      <c r="EA4" s="563"/>
      <c r="EB4" s="563"/>
      <c r="EC4" s="563"/>
      <c r="ED4" s="563"/>
      <c r="EE4" s="563"/>
      <c r="EF4" s="563"/>
      <c r="EG4" s="563"/>
      <c r="EH4" s="563" t="s">
        <v>220</v>
      </c>
      <c r="EI4" s="563"/>
      <c r="EJ4" s="563"/>
      <c r="EK4" s="563"/>
      <c r="EL4" s="563"/>
      <c r="EM4" s="563"/>
      <c r="EN4" s="563"/>
      <c r="EO4" s="563"/>
      <c r="EP4" s="563"/>
      <c r="EQ4" s="563"/>
      <c r="ER4" s="563"/>
      <c r="ES4" s="563"/>
      <c r="ET4" s="563" t="s">
        <v>221</v>
      </c>
      <c r="EU4" s="563"/>
      <c r="EV4" s="563"/>
      <c r="EW4" s="563"/>
      <c r="EX4" s="563"/>
      <c r="EY4" s="563"/>
      <c r="EZ4" s="563"/>
      <c r="FA4" s="563"/>
      <c r="FB4" s="563"/>
      <c r="FC4" s="563"/>
      <c r="FD4" s="563"/>
      <c r="FE4" s="563"/>
      <c r="FF4" s="563" t="s">
        <v>222</v>
      </c>
      <c r="FG4" s="563"/>
      <c r="FH4" s="563"/>
      <c r="FI4" s="563"/>
      <c r="FJ4" s="563"/>
      <c r="FK4" s="563"/>
      <c r="FL4" s="563"/>
      <c r="FM4" s="563"/>
      <c r="FN4" s="563"/>
      <c r="FO4" s="563"/>
      <c r="FP4" s="563"/>
      <c r="FQ4" s="563"/>
    </row>
    <row r="5" spans="1:173" ht="12.75" hidden="1" customHeight="1" x14ac:dyDescent="0.2">
      <c r="A5" s="1" t="s">
        <v>329</v>
      </c>
      <c r="B5" s="59"/>
      <c r="C5" s="59"/>
      <c r="D5" s="59"/>
      <c r="E5" s="59"/>
      <c r="F5" s="59"/>
      <c r="G5" s="59"/>
      <c r="H5" s="59"/>
      <c r="I5" s="59"/>
      <c r="J5" s="561"/>
      <c r="K5" s="59"/>
      <c r="L5" s="59"/>
      <c r="M5" s="276"/>
      <c r="N5" s="277"/>
      <c r="O5" s="278"/>
      <c r="P5" s="277"/>
      <c r="Q5" s="281">
        <v>4</v>
      </c>
      <c r="R5" s="282">
        <v>5</v>
      </c>
      <c r="S5" s="282">
        <v>6</v>
      </c>
      <c r="T5" s="282">
        <v>8</v>
      </c>
      <c r="U5" s="282">
        <v>9</v>
      </c>
      <c r="V5" s="282">
        <v>10</v>
      </c>
      <c r="W5" s="282">
        <v>11</v>
      </c>
      <c r="X5" s="282">
        <v>12</v>
      </c>
      <c r="Y5" s="282">
        <v>13</v>
      </c>
      <c r="Z5" s="282">
        <v>14</v>
      </c>
      <c r="AA5" s="283">
        <v>15</v>
      </c>
      <c r="AB5" s="281">
        <v>4</v>
      </c>
      <c r="AC5" s="282">
        <v>5</v>
      </c>
      <c r="AD5" s="282">
        <v>6</v>
      </c>
      <c r="AE5" s="282">
        <v>8</v>
      </c>
      <c r="AF5" s="282">
        <v>9</v>
      </c>
      <c r="AG5" s="282">
        <v>10</v>
      </c>
      <c r="AH5" s="282">
        <v>11</v>
      </c>
      <c r="AI5" s="282">
        <v>12</v>
      </c>
      <c r="AJ5" s="282">
        <v>13</v>
      </c>
      <c r="AK5" s="282">
        <v>14</v>
      </c>
      <c r="AL5" s="283">
        <v>15</v>
      </c>
      <c r="AM5" s="313"/>
      <c r="AP5" s="279"/>
      <c r="AQ5" s="279"/>
      <c r="AR5" s="279"/>
      <c r="AS5" s="279"/>
      <c r="AT5" s="279"/>
      <c r="AU5" s="279"/>
      <c r="AV5" s="279"/>
      <c r="AW5" s="279"/>
      <c r="AX5" s="279"/>
      <c r="AY5" s="279"/>
      <c r="AZ5" s="279"/>
      <c r="BA5" s="279"/>
      <c r="BB5" s="244"/>
      <c r="BC5" s="244"/>
      <c r="BD5" s="244"/>
      <c r="BE5" s="244"/>
      <c r="BF5" s="244"/>
      <c r="BG5" s="244"/>
      <c r="BH5" s="244"/>
      <c r="BI5" s="244"/>
      <c r="BJ5" s="244"/>
      <c r="BK5" s="244"/>
      <c r="BL5" s="244"/>
      <c r="BM5" s="244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80"/>
      <c r="CM5" s="280"/>
      <c r="CN5" s="280"/>
      <c r="CO5" s="280"/>
      <c r="CP5" s="280"/>
      <c r="CQ5" s="280"/>
      <c r="CR5" s="280"/>
      <c r="CS5" s="280"/>
      <c r="CT5" s="280"/>
      <c r="CU5" s="280"/>
      <c r="CV5" s="280"/>
      <c r="CW5" s="280"/>
      <c r="CX5" s="280"/>
      <c r="CY5" s="280"/>
      <c r="CZ5" s="280"/>
      <c r="DA5" s="280"/>
      <c r="DB5" s="280"/>
      <c r="DC5" s="280"/>
      <c r="DD5" s="280"/>
      <c r="DE5" s="280"/>
      <c r="DF5" s="280"/>
      <c r="DG5" s="280"/>
      <c r="DH5" s="280"/>
      <c r="DI5" s="280"/>
    </row>
    <row r="6" spans="1:173" ht="15" thickBot="1" x14ac:dyDescent="0.25">
      <c r="A6" s="1" t="s">
        <v>322</v>
      </c>
      <c r="B6" s="24" t="s">
        <v>31</v>
      </c>
      <c r="C6" s="24" t="s">
        <v>336</v>
      </c>
      <c r="D6" s="24" t="s">
        <v>317</v>
      </c>
      <c r="E6" s="24" t="s">
        <v>271</v>
      </c>
      <c r="F6" s="24" t="s">
        <v>187</v>
      </c>
      <c r="G6" s="24" t="s">
        <v>272</v>
      </c>
      <c r="H6" s="24" t="s">
        <v>200</v>
      </c>
      <c r="I6" s="24" t="s">
        <v>110</v>
      </c>
      <c r="J6" s="562"/>
      <c r="K6" s="453"/>
      <c r="L6" s="453"/>
      <c r="M6" s="24" t="s">
        <v>113</v>
      </c>
      <c r="N6" s="25" t="s">
        <v>36</v>
      </c>
      <c r="O6" s="142" t="s">
        <v>229</v>
      </c>
      <c r="P6" s="150" t="s">
        <v>230</v>
      </c>
      <c r="Q6" s="146" t="s">
        <v>60</v>
      </c>
      <c r="R6" s="23" t="s">
        <v>61</v>
      </c>
      <c r="S6" s="23" t="s">
        <v>111</v>
      </c>
      <c r="T6" s="23" t="s">
        <v>112</v>
      </c>
      <c r="U6" s="23" t="s">
        <v>19</v>
      </c>
      <c r="V6" s="23" t="s">
        <v>20</v>
      </c>
      <c r="W6" s="167" t="s">
        <v>217</v>
      </c>
      <c r="X6" s="167" t="s">
        <v>239</v>
      </c>
      <c r="Y6" s="23" t="s">
        <v>240</v>
      </c>
      <c r="Z6" s="23" t="s">
        <v>241</v>
      </c>
      <c r="AA6" s="23" t="s">
        <v>242</v>
      </c>
      <c r="AB6" s="166" t="s">
        <v>60</v>
      </c>
      <c r="AC6" s="26" t="s">
        <v>61</v>
      </c>
      <c r="AD6" s="23" t="s">
        <v>111</v>
      </c>
      <c r="AE6" s="23" t="s">
        <v>112</v>
      </c>
      <c r="AF6" s="23" t="s">
        <v>19</v>
      </c>
      <c r="AG6" s="23" t="s">
        <v>20</v>
      </c>
      <c r="AH6" s="167" t="s">
        <v>217</v>
      </c>
      <c r="AI6" s="167" t="s">
        <v>239</v>
      </c>
      <c r="AJ6" s="23" t="s">
        <v>240</v>
      </c>
      <c r="AK6" s="23" t="s">
        <v>241</v>
      </c>
      <c r="AL6" s="57" t="s">
        <v>242</v>
      </c>
      <c r="AM6" s="314"/>
      <c r="AP6" s="328">
        <v>1</v>
      </c>
      <c r="AQ6" s="328">
        <v>2</v>
      </c>
      <c r="AR6" s="328">
        <v>3</v>
      </c>
      <c r="AS6" s="328">
        <v>4</v>
      </c>
      <c r="AT6" s="328">
        <v>5</v>
      </c>
      <c r="AU6" s="328">
        <v>6</v>
      </c>
      <c r="AV6" s="328">
        <v>7</v>
      </c>
      <c r="AW6" s="328">
        <v>8</v>
      </c>
      <c r="AX6" s="328">
        <v>9</v>
      </c>
      <c r="AY6" s="328">
        <v>10</v>
      </c>
      <c r="AZ6" s="328">
        <v>11</v>
      </c>
      <c r="BA6" s="328">
        <v>12</v>
      </c>
      <c r="BB6" s="328">
        <v>1</v>
      </c>
      <c r="BC6" s="328">
        <v>2</v>
      </c>
      <c r="BD6" s="328">
        <v>3</v>
      </c>
      <c r="BE6" s="328">
        <v>4</v>
      </c>
      <c r="BF6" s="328">
        <v>5</v>
      </c>
      <c r="BG6" s="328">
        <v>6</v>
      </c>
      <c r="BH6" s="328">
        <v>7</v>
      </c>
      <c r="BI6" s="328">
        <v>8</v>
      </c>
      <c r="BJ6" s="328">
        <v>9</v>
      </c>
      <c r="BK6" s="328">
        <v>10</v>
      </c>
      <c r="BL6" s="328">
        <v>11</v>
      </c>
      <c r="BM6" s="328">
        <v>12</v>
      </c>
      <c r="BN6" s="328">
        <v>1</v>
      </c>
      <c r="BO6" s="328">
        <v>2</v>
      </c>
      <c r="BP6" s="328">
        <v>3</v>
      </c>
      <c r="BQ6" s="328">
        <v>4</v>
      </c>
      <c r="BR6" s="328">
        <v>5</v>
      </c>
      <c r="BS6" s="328">
        <v>6</v>
      </c>
      <c r="BT6" s="328">
        <v>7</v>
      </c>
      <c r="BU6" s="328">
        <v>8</v>
      </c>
      <c r="BV6" s="328">
        <v>9</v>
      </c>
      <c r="BW6" s="328">
        <v>10</v>
      </c>
      <c r="BX6" s="328">
        <v>11</v>
      </c>
      <c r="BY6" s="328">
        <v>12</v>
      </c>
      <c r="BZ6" s="328">
        <v>1</v>
      </c>
      <c r="CA6" s="328">
        <v>2</v>
      </c>
      <c r="CB6" s="328">
        <v>3</v>
      </c>
      <c r="CC6" s="328">
        <v>4</v>
      </c>
      <c r="CD6" s="328">
        <v>5</v>
      </c>
      <c r="CE6" s="328">
        <v>6</v>
      </c>
      <c r="CF6" s="328">
        <v>7</v>
      </c>
      <c r="CG6" s="328">
        <v>8</v>
      </c>
      <c r="CH6" s="328">
        <v>9</v>
      </c>
      <c r="CI6" s="328">
        <v>10</v>
      </c>
      <c r="CJ6" s="328">
        <v>11</v>
      </c>
      <c r="CK6" s="328">
        <v>12</v>
      </c>
      <c r="CL6" s="328">
        <v>1</v>
      </c>
      <c r="CM6" s="328">
        <v>2</v>
      </c>
      <c r="CN6" s="328">
        <v>3</v>
      </c>
      <c r="CO6" s="328">
        <v>4</v>
      </c>
      <c r="CP6" s="328">
        <v>5</v>
      </c>
      <c r="CQ6" s="328">
        <v>6</v>
      </c>
      <c r="CR6" s="328">
        <v>7</v>
      </c>
      <c r="CS6" s="328">
        <v>8</v>
      </c>
      <c r="CT6" s="328">
        <v>9</v>
      </c>
      <c r="CU6" s="328">
        <v>10</v>
      </c>
      <c r="CV6" s="328">
        <v>11</v>
      </c>
      <c r="CW6" s="328">
        <v>12</v>
      </c>
      <c r="CX6" s="328">
        <v>1</v>
      </c>
      <c r="CY6" s="328">
        <v>2</v>
      </c>
      <c r="CZ6" s="328">
        <v>3</v>
      </c>
      <c r="DA6" s="328">
        <v>4</v>
      </c>
      <c r="DB6" s="328">
        <v>5</v>
      </c>
      <c r="DC6" s="328">
        <v>6</v>
      </c>
      <c r="DD6" s="328">
        <v>7</v>
      </c>
      <c r="DE6" s="328">
        <v>8</v>
      </c>
      <c r="DF6" s="328">
        <v>9</v>
      </c>
      <c r="DG6" s="328">
        <v>10</v>
      </c>
      <c r="DH6" s="328">
        <v>11</v>
      </c>
      <c r="DI6" s="328">
        <v>12</v>
      </c>
      <c r="DJ6" s="328">
        <v>1</v>
      </c>
      <c r="DK6" s="328">
        <v>2</v>
      </c>
      <c r="DL6" s="328">
        <v>3</v>
      </c>
      <c r="DM6" s="328">
        <v>4</v>
      </c>
      <c r="DN6" s="328">
        <v>5</v>
      </c>
      <c r="DO6" s="328">
        <v>6</v>
      </c>
      <c r="DP6" s="328">
        <v>7</v>
      </c>
      <c r="DQ6" s="328">
        <v>8</v>
      </c>
      <c r="DR6" s="328">
        <v>9</v>
      </c>
      <c r="DS6" s="328">
        <v>10</v>
      </c>
      <c r="DT6" s="328">
        <v>11</v>
      </c>
      <c r="DU6" s="328">
        <v>12</v>
      </c>
      <c r="DV6" s="328">
        <v>1</v>
      </c>
      <c r="DW6" s="328">
        <v>2</v>
      </c>
      <c r="DX6" s="328">
        <v>3</v>
      </c>
      <c r="DY6" s="328">
        <v>4</v>
      </c>
      <c r="DZ6" s="328">
        <v>5</v>
      </c>
      <c r="EA6" s="328">
        <v>6</v>
      </c>
      <c r="EB6" s="328">
        <v>7</v>
      </c>
      <c r="EC6" s="328">
        <v>8</v>
      </c>
      <c r="ED6" s="328">
        <v>9</v>
      </c>
      <c r="EE6" s="328">
        <v>10</v>
      </c>
      <c r="EF6" s="328">
        <v>11</v>
      </c>
      <c r="EG6" s="328">
        <v>12</v>
      </c>
      <c r="EH6" s="328">
        <v>1</v>
      </c>
      <c r="EI6" s="328">
        <v>2</v>
      </c>
      <c r="EJ6" s="328">
        <v>3</v>
      </c>
      <c r="EK6" s="328">
        <v>4</v>
      </c>
      <c r="EL6" s="328">
        <v>5</v>
      </c>
      <c r="EM6" s="328">
        <v>6</v>
      </c>
      <c r="EN6" s="328">
        <v>7</v>
      </c>
      <c r="EO6" s="328">
        <v>8</v>
      </c>
      <c r="EP6" s="328">
        <v>9</v>
      </c>
      <c r="EQ6" s="328">
        <v>10</v>
      </c>
      <c r="ER6" s="328">
        <v>11</v>
      </c>
      <c r="ES6" s="328">
        <v>12</v>
      </c>
      <c r="ET6" s="328">
        <v>1</v>
      </c>
      <c r="EU6" s="328">
        <v>2</v>
      </c>
      <c r="EV6" s="328">
        <v>3</v>
      </c>
      <c r="EW6" s="328">
        <v>4</v>
      </c>
      <c r="EX6" s="328">
        <v>5</v>
      </c>
      <c r="EY6" s="328">
        <v>6</v>
      </c>
      <c r="EZ6" s="328">
        <v>7</v>
      </c>
      <c r="FA6" s="328">
        <v>8</v>
      </c>
      <c r="FB6" s="328">
        <v>9</v>
      </c>
      <c r="FC6" s="328">
        <v>10</v>
      </c>
      <c r="FD6" s="328">
        <v>11</v>
      </c>
      <c r="FE6" s="328">
        <v>12</v>
      </c>
      <c r="FF6" s="328">
        <v>1</v>
      </c>
      <c r="FG6" s="328">
        <v>2</v>
      </c>
      <c r="FH6" s="328">
        <v>3</v>
      </c>
      <c r="FI6" s="328">
        <v>4</v>
      </c>
      <c r="FJ6" s="328">
        <v>5</v>
      </c>
      <c r="FK6" s="328">
        <v>6</v>
      </c>
      <c r="FL6" s="328">
        <v>7</v>
      </c>
      <c r="FM6" s="328">
        <v>8</v>
      </c>
      <c r="FN6" s="328">
        <v>9</v>
      </c>
      <c r="FO6" s="328">
        <v>10</v>
      </c>
      <c r="FP6" s="328">
        <v>11</v>
      </c>
      <c r="FQ6" s="328">
        <v>12</v>
      </c>
    </row>
    <row r="7" spans="1:173" ht="12.75" customHeight="1" thickTop="1" x14ac:dyDescent="0.2">
      <c r="A7" s="74" t="str">
        <f>IF(I7="GAL/YR", CONCATENATE(D7, "-lbs/MMBtu"), CONCATENATE(D7, "-lbs/", I7, "-hr"))</f>
        <v xml:space="preserve"> -lbs/ -hr</v>
      </c>
      <c r="B7" s="357" t="s">
        <v>37</v>
      </c>
      <c r="C7" s="99" t="s">
        <v>323</v>
      </c>
      <c r="D7" s="364" t="str">
        <f>IF(ISBLANK(EMISSIONS_6!D7), " ", EMISSIONS_6!D7)</f>
        <v xml:space="preserve"> </v>
      </c>
      <c r="E7" s="358" t="s">
        <v>115</v>
      </c>
      <c r="F7" s="358" t="s">
        <v>115</v>
      </c>
      <c r="G7" s="359" t="s">
        <v>115</v>
      </c>
      <c r="H7" s="369"/>
      <c r="I7" s="369" t="s">
        <v>2</v>
      </c>
      <c r="J7" s="64" t="s">
        <v>115</v>
      </c>
      <c r="K7" s="359"/>
      <c r="L7" s="359"/>
      <c r="M7" s="370">
        <v>0</v>
      </c>
      <c r="N7" s="371">
        <v>0</v>
      </c>
      <c r="O7" s="307"/>
      <c r="P7" s="302"/>
      <c r="Q7" s="377" t="str">
        <f>IF($D7=" ", "Enter Equipment",IF(VLOOKUP($A7,'STATIONARY FACTORS'!$A$4:$O$22, Q$5, FALSE)= "N/A", "--", IF($H7=0, "Enter Activity", IF($M7=0, "Enter Run Time",IF($I7="HP", $H7*VLOOKUP($A7,'STATIONARY FACTORS'!$A$4:$O$22, Q$5, FALSE),IF(ISERROR(SEARCH("Diesel", $D7,1)),($H7*VLOOKUP($A7,'STATIONARY FACTORS'!$A$4:$O$22, Q$5, FALSE)*0.000001*'STATIONARY FACTORS'!$C$93*'STATIONARY FACTORS'!$C$98*(1/($M7*$N7))),($H7*VLOOKUP($A7,'STATIONARY FACTORS'!$A$4:$O$22, Q$5, FALSE)*0.000001*'STATIONARY FACTORS'!$C$93*'STATIONARY FACTORS'!$C$94*(1/($M7*$N7)))))))))</f>
        <v>Enter Equipment</v>
      </c>
      <c r="R7" s="378" t="str">
        <f>IF($D7=" ", "Enter Equipment",IF(VLOOKUP($A7,'STATIONARY FACTORS'!$A$4:$O$22, R$5, FALSE)= "N/A", "--", IF($H7=0, "Enter Activity", IF($M7=0, "Enter Run Time",IF($I7="HP", $H7*VLOOKUP($A7,'STATIONARY FACTORS'!$A$4:$O$22, R$5, FALSE),IF(ISERROR(SEARCH("Diesel", $D7,1)),($H7*VLOOKUP($A7,'STATIONARY FACTORS'!$A$4:$O$22, R$5, FALSE)*0.000001*'STATIONARY FACTORS'!$C$93*'STATIONARY FACTORS'!$C$98*(1/($M7*$N7))),($H7*VLOOKUP($A7,'STATIONARY FACTORS'!$A$4:$O$22, R$5, FALSE)*0.000001*'STATIONARY FACTORS'!$C$93*'STATIONARY FACTORS'!$C$94*(1/($M7*$N7)))))))))</f>
        <v>Enter Equipment</v>
      </c>
      <c r="S7" s="75" t="str">
        <f>IF($D7=" ", "Enter Equipment",IF(VLOOKUP($A7,'STATIONARY FACTORS'!$A$4:$O$22, S$5, FALSE)= "N/A", "--", IF($H7=0, "Enter Activity", IF($M7=0, "Enter Run Time",IF($I7="HP", $H7*VLOOKUP($A7,'STATIONARY FACTORS'!$A$4:$O$22, S$5, FALSE),IF(ISERROR(SEARCH("Diesel", $D7,1)),($H7*VLOOKUP($A7,'STATIONARY FACTORS'!$A$4:$O$22, S$5, FALSE)*0.000001*'STATIONARY FACTORS'!$C$93*'STATIONARY FACTORS'!$C$98*(1/($M7*$N7))),($H7*VLOOKUP($A7,'STATIONARY FACTORS'!$A$4:$O$22, S$5, FALSE)*0.000001*'STATIONARY FACTORS'!$C$93*'STATIONARY FACTORS'!$C$94*(1/($M7*$N7)))))))))</f>
        <v>Enter Equipment</v>
      </c>
      <c r="T7" s="378" t="str">
        <f>IF($D7=" ", "Enter Equipment",IF(VLOOKUP($A7,'STATIONARY FACTORS'!$A$4:$O$22, T$5, FALSE)= "N/A", "--", IF($H7=0, "Enter Activity", IF($M7=0, "Enter Run Time",IF($I7="HP", $H7*VLOOKUP($A7,'STATIONARY FACTORS'!$A$4:$O$22, T$5, FALSE),IF(ISERROR(SEARCH("Diesel", $D7,1)),($H7*VLOOKUP($A7,'STATIONARY FACTORS'!$A$4:$O$22, T$5, FALSE)*0.000001*'STATIONARY FACTORS'!$C$93*'STATIONARY FACTORS'!$C$98*(1/($M7*$N7))),($H7*VLOOKUP($A7,'STATIONARY FACTORS'!$A$4:$O$22, T$5, FALSE)*0.000001*'STATIONARY FACTORS'!$C$93*'STATIONARY FACTORS'!$C$94*(1/($M7*$N7)))))))))</f>
        <v>Enter Equipment</v>
      </c>
      <c r="U7" s="378" t="str">
        <f>IF($D7=" ", "Enter Equipment",IF(VLOOKUP($A7,'STATIONARY FACTORS'!$A$4:$O$22, U$5, FALSE)= "N/A", "--", IF($H7=0, "Enter Activity", IF($M7=0, "Enter Run Time",IF($I7="HP", $H7*VLOOKUP($A7,'STATIONARY FACTORS'!$A$4:$O$22, U$5, FALSE),IF(ISERROR(SEARCH("Diesel", $D7,1)),($H7*VLOOKUP($A7,'STATIONARY FACTORS'!$A$4:$O$22, U$5, FALSE)*0.000001*'STATIONARY FACTORS'!$C$93*'STATIONARY FACTORS'!$C$98*(1/($M7*$N7))),($H7*VLOOKUP($A7,'STATIONARY FACTORS'!$A$4:$O$22, U$5, FALSE)*0.000001*'STATIONARY FACTORS'!$C$93*'STATIONARY FACTORS'!$C$94*(1/($M7*$N7)))))))))</f>
        <v>Enter Equipment</v>
      </c>
      <c r="V7" s="378" t="str">
        <f>IF($D7=" ", "Enter Equipment",IF(VLOOKUP($A7,'STATIONARY FACTORS'!$A$4:$O$22, V$5, FALSE)= "N/A", "--", IF($H7=0, "Enter Activity", IF($M7=0, "Enter Run Time",IF($I7="HP", $H7*VLOOKUP($A7,'STATIONARY FACTORS'!$A$4:$O$22, V$5, FALSE),IF(ISERROR(SEARCH("Diesel", $D7,1)),($H7*VLOOKUP($A7,'STATIONARY FACTORS'!$A$4:$O$22, V$5, FALSE)*0.000001*'STATIONARY FACTORS'!$C$93*'STATIONARY FACTORS'!$C$98*(1/($M7*$N7))),($H7*VLOOKUP($A7,'STATIONARY FACTORS'!$A$4:$O$22, V$5, FALSE)*0.000001*'STATIONARY FACTORS'!$C$93*'STATIONARY FACTORS'!$C$94*(1/($M7*$N7)))))))))</f>
        <v>Enter Equipment</v>
      </c>
      <c r="W7" s="378" t="str">
        <f>IF($D7=" ", "Enter Equipment",IF(VLOOKUP($A7,'STATIONARY FACTORS'!$A$4:$O$22, W$5, FALSE)= "N/A", "--", IF($H7=0, "Enter Activity", IF($M7=0, "Enter Run Time",IF($I7="HP", $H7*VLOOKUP($A7,'STATIONARY FACTORS'!$A$4:$O$22, W$5, FALSE),IF(ISERROR(SEARCH("Diesel", $D7,1)),($H7*VLOOKUP($A7,'STATIONARY FACTORS'!$A$4:$O$22, W$5, FALSE)*0.000001*'STATIONARY FACTORS'!$C$93*'STATIONARY FACTORS'!$C$98*(1/($M7*$N7))),($H7*VLOOKUP($A7,'STATIONARY FACTORS'!$A$4:$O$22, W$5, FALSE)*0.000001*'STATIONARY FACTORS'!$C$93*'STATIONARY FACTORS'!$C$94*(1/($M7*$N7)))))))))</f>
        <v>Enter Equipment</v>
      </c>
      <c r="X7" s="378" t="str">
        <f>IF($D7=" ", "Enter Equipment",IF(VLOOKUP($A7,'STATIONARY FACTORS'!$A$4:$O$22, X$5, FALSE)= "N/A", "--", IF($H7=0, "Enter Activity", IF($M7=0, "Enter Run Time",IF($I7="HP", $H7*VLOOKUP($A7,'STATIONARY FACTORS'!$A$4:$O$22, X$5, FALSE),IF(ISERROR(SEARCH("Diesel", $D7,1)),($H7*VLOOKUP($A7,'STATIONARY FACTORS'!$A$4:$O$22, X$5, FALSE)*0.000001*'STATIONARY FACTORS'!$C$93*'STATIONARY FACTORS'!$C$98*(1/($M7*$N7))),($H7*VLOOKUP($A7,'STATIONARY FACTORS'!$A$4:$O$22, X$5, FALSE)*0.000001*'STATIONARY FACTORS'!$C$93*'STATIONARY FACTORS'!$C$94*(1/($M7*$N7)))))))))</f>
        <v>Enter Equipment</v>
      </c>
      <c r="Y7" s="378" t="str">
        <f>IF($D7=" ", "Enter Equipment",IF(VLOOKUP($A7,'STATIONARY FACTORS'!$A$4:$O$22, Y$5, FALSE)= "N/A", "--", IF($H7=0, "Enter Activity", IF($M7=0, "Enter Run Time",IF($I7="HP", $H7*VLOOKUP($A7,'STATIONARY FACTORS'!$A$4:$O$22, Y$5, FALSE),IF(ISERROR(SEARCH("Diesel", $D7,1)),($H7*VLOOKUP($A7,'STATIONARY FACTORS'!$A$4:$O$22, Y$5, FALSE)*0.000001*'STATIONARY FACTORS'!$C$93*'STATIONARY FACTORS'!$C$98*(1/($M7*$N7))),($H7*VLOOKUP($A7,'STATIONARY FACTORS'!$A$4:$O$22, Y$5, FALSE)*0.000001*'STATIONARY FACTORS'!$C$93*'STATIONARY FACTORS'!$C$94*(1/($M7*$N7)))))))))</f>
        <v>Enter Equipment</v>
      </c>
      <c r="Z7" s="378" t="str">
        <f>IF($D7=" ", "Enter Equipment",IF(VLOOKUP($A7,'STATIONARY FACTORS'!$A$4:$O$22, Z$5, FALSE)= "N/A", "--", IF($H7=0, "Enter Activity", IF($M7=0, "Enter Run Time",IF($I7="HP", $H7*VLOOKUP($A7,'STATIONARY FACTORS'!$A$4:$O$22, Z$5, FALSE),IF(ISERROR(SEARCH("Diesel", $D7,1)),($H7*VLOOKUP($A7,'STATIONARY FACTORS'!$A$4:$O$22, Z$5, FALSE)*0.000001*'STATIONARY FACTORS'!$C$93*'STATIONARY FACTORS'!$C$98*(1/($M7*$N7))),($H7*VLOOKUP($A7,'STATIONARY FACTORS'!$A$4:$O$22, Z$5, FALSE)*0.000001*'STATIONARY FACTORS'!$C$93*'STATIONARY FACTORS'!$C$94*(1/($M7*$N7)))))))))</f>
        <v>Enter Equipment</v>
      </c>
      <c r="AA7" s="454" t="str">
        <f>IF($D7=" ", "Enter Equipment",IF(VLOOKUP($A7,'STATIONARY FACTORS'!$A$4:$O$22, AA$5, FALSE)= "N/A", "--", IF($H7=0, "Enter Activity", IF($M7=0, "Enter Run Time",IF($I7="HP", $H7*VLOOKUP($A7,'STATIONARY FACTORS'!$A$4:$O$22, AA$5, FALSE),IF(ISERROR(SEARCH("Diesel", $D7,1)),($H7*VLOOKUP($A7,'STATIONARY FACTORS'!$A$4:$O$22, AA$5, FALSE)*0.000001*'STATIONARY FACTORS'!$C$93*'STATIONARY FACTORS'!$C$98*(1/($M7*$N7))),($H7*VLOOKUP($A7,'STATIONARY FACTORS'!$A$4:$O$22, AA$5, FALSE)*0.000001*'STATIONARY FACTORS'!$C$93*'STATIONARY FACTORS'!$C$94*(1/($M7*$N7)))))))))</f>
        <v>Enter Equipment</v>
      </c>
      <c r="AB7" s="465" t="str">
        <f>IF($D7=" ", "Enter Equipment",IF(VLOOKUP($A7,'STATIONARY FACTORS'!$A$4:$O$22, AB$5, FALSE)= "N/A", "--", IF($H7=0, "Enter Activity", IF($M7=0, "Enter Run Time",IF($I7="HP",( ($H7*VLOOKUP($A7,'STATIONARY FACTORS'!$A$4:$O$22, AB$5, FALSE)*$M7*$N7)/2000),IF(ISERROR(SEARCH("Diesel", $D7,1)),($H7*VLOOKUP($A7,'STATIONARY FACTORS'!$A$4:$O$22, AB$5, FALSE)*0.000001*'STATIONARY FACTORS'!$C$93*'STATIONARY FACTORS'!$C$98)/2000,($H7*VLOOKUP($A7,'STATIONARY FACTORS'!$A$4:$O$22, AB$5, FALSE)*0.000001*'STATIONARY FACTORS'!$C$93*'STATIONARY FACTORS'!$C$94)/2000))))))</f>
        <v>Enter Equipment</v>
      </c>
      <c r="AC7" s="379" t="str">
        <f>IF($D7=" ", "Enter Equipment",IF(VLOOKUP($A7,'STATIONARY FACTORS'!$A$4:$O$22, AC$5, FALSE)= "N/A", "--", IF($H7=0, "Enter Activity", IF($M7=0, "Enter Run Time",IF($I7="HP",( ($H7*VLOOKUP($A7,'STATIONARY FACTORS'!$A$4:$O$22, AC$5, FALSE)*$M7*$N7)/2000),IF(ISERROR(SEARCH("Diesel", $D7,1)),($H7*VLOOKUP($A7,'STATIONARY FACTORS'!$A$4:$O$22, AC$5, FALSE)*0.000001*'STATIONARY FACTORS'!$C$93*'STATIONARY FACTORS'!$C$98)/2000,($H7*VLOOKUP($A7,'STATIONARY FACTORS'!$A$4:$O$22, AC$5, FALSE)*0.000001*'STATIONARY FACTORS'!$C$93*'STATIONARY FACTORS'!$C$94)/2000))))))</f>
        <v>Enter Equipment</v>
      </c>
      <c r="AD7" s="379" t="str">
        <f>IF($D7=" ", "Enter Equipment",IF(VLOOKUP($A7,'STATIONARY FACTORS'!$A$4:$O$22, AD$5, FALSE)= "N/A", "--", IF($H7=0, "Enter Activity", IF($M7=0, "Enter Run Time",IF($I7="HP",( ($H7*VLOOKUP($A7,'STATIONARY FACTORS'!$A$4:$O$22, AD$5, FALSE)*$M7*$N7)/2000),IF(ISERROR(SEARCH("Diesel", $D7,1)),($H7*VLOOKUP($A7,'STATIONARY FACTORS'!$A$4:$O$22, AD$5, FALSE)*0.000001*'STATIONARY FACTORS'!$C$93*'STATIONARY FACTORS'!$C$98)/2000,($H7*VLOOKUP($A7,'STATIONARY FACTORS'!$A$4:$O$22, AD$5, FALSE)*0.000001*'STATIONARY FACTORS'!$C$93*'STATIONARY FACTORS'!$C$94)/2000))))))</f>
        <v>Enter Equipment</v>
      </c>
      <c r="AE7" s="379" t="str">
        <f>IF($D7=" ", "Enter Equipment",IF(VLOOKUP($A7,'STATIONARY FACTORS'!$A$4:$O$22, AE$5, FALSE)= "N/A", "--", IF($H7=0, "Enter Activity", IF($M7=0, "Enter Run Time",IF($I7="HP",( ($H7*VLOOKUP($A7,'STATIONARY FACTORS'!$A$4:$O$22, AE$5, FALSE)*$M7*$N7)/2000),IF(ISERROR(SEARCH("Diesel", $D7,1)),($H7*VLOOKUP($A7,'STATIONARY FACTORS'!$A$4:$O$22, AE$5, FALSE)*0.000001*'STATIONARY FACTORS'!$C$93*'STATIONARY FACTORS'!$C$98)/2000,($H7*VLOOKUP($A7,'STATIONARY FACTORS'!$A$4:$O$22, AE$5, FALSE)*0.000001*'STATIONARY FACTORS'!$C$93*'STATIONARY FACTORS'!$C$94)/2000))))))</f>
        <v>Enter Equipment</v>
      </c>
      <c r="AF7" s="379" t="str">
        <f>IF($D7=" ", "Enter Equipment",IF(VLOOKUP($A7,'STATIONARY FACTORS'!$A$4:$O$22, AF$5, FALSE)= "N/A", "--", IF($H7=0, "Enter Activity", IF($M7=0, "Enter Run Time",IF($I7="HP",( ($H7*VLOOKUP($A7,'STATIONARY FACTORS'!$A$4:$O$22, AF$5, FALSE)*$M7*$N7)/2000),IF(ISERROR(SEARCH("Diesel", $D7,1)),($H7*VLOOKUP($A7,'STATIONARY FACTORS'!$A$4:$O$22, AF$5, FALSE)*0.000001*'STATIONARY FACTORS'!$C$93*'STATIONARY FACTORS'!$C$98)/2000,($H7*VLOOKUP($A7,'STATIONARY FACTORS'!$A$4:$O$22, AF$5, FALSE)*0.000001*'STATIONARY FACTORS'!$C$93*'STATIONARY FACTORS'!$C$94)/2000))))))</f>
        <v>Enter Equipment</v>
      </c>
      <c r="AG7" s="380" t="str">
        <f>IF($D7=" ", "Enter Equipment",IF(VLOOKUP($A7,'STATIONARY FACTORS'!$A$4:$O$22, AG$5, FALSE)= "N/A", "--", IF($H7=0, "Enter Activity", IF($M7=0, "Enter Run Time",IF($I7="HP",( ($H7*VLOOKUP($A7,'STATIONARY FACTORS'!$A$4:$O$22, AG$5, FALSE)*$M7*$N7)/2000),IF(ISERROR(SEARCH("Diesel", $D7,1)),($H7*VLOOKUP($A7,'STATIONARY FACTORS'!$A$4:$O$22, AG$5, FALSE)*0.000001*'STATIONARY FACTORS'!$C$93*'STATIONARY FACTORS'!$C$98)/2000,($H7*VLOOKUP($A7,'STATIONARY FACTORS'!$A$4:$O$22, AG$5, FALSE)*0.000001*'STATIONARY FACTORS'!$C$93*'STATIONARY FACTORS'!$C$94)/2000))))))</f>
        <v>Enter Equipment</v>
      </c>
      <c r="AH7" s="379" t="str">
        <f>IF($D7=" ", "Enter Equipment",IF(VLOOKUP($A7,'STATIONARY FACTORS'!$A$4:$O$22, AH$5, FALSE)= "N/A", "--", IF($H7=0, "Enter Activity", IF($M7=0, "Enter Run Time",IF($I7="HP",( ($H7*VLOOKUP($A7,'STATIONARY FACTORS'!$A$4:$O$22, AH$5, FALSE)*$M7*$N7)/2000),IF(ISERROR(SEARCH("Diesel", $D7,1)),($H7*VLOOKUP($A7,'STATIONARY FACTORS'!$A$4:$O$22, AH$5, FALSE)*0.000001*'STATIONARY FACTORS'!$C$93*'STATIONARY FACTORS'!$C$98)/2000,($H7*VLOOKUP($A7,'STATIONARY FACTORS'!$A$4:$O$22, AH$5, FALSE)*0.000001*'STATIONARY FACTORS'!$C$93*'STATIONARY FACTORS'!$C$94)/2000))))))</f>
        <v>Enter Equipment</v>
      </c>
      <c r="AI7" s="378" t="str">
        <f>IF($D7=" ", "Enter Equipment",IF(VLOOKUP($A7,'STATIONARY FACTORS'!$A$4:$O$22, AI$5, FALSE)= "N/A", "--", IF($H7=0, "Enter Activity", IF($M7=0, "Enter Run Time",IF($I7="HP",( ($H7*VLOOKUP($A7,'STATIONARY FACTORS'!$A$4:$O$22, AI$5, FALSE)*$M7*$N7)/2000),IF(ISERROR(SEARCH("Diesel", $D7,1)),($H7*VLOOKUP($A7,'STATIONARY FACTORS'!$A$4:$O$22, AI$5, FALSE)*0.000001*'STATIONARY FACTORS'!$C$93*'STATIONARY FACTORS'!$C$98)/2000,($H7*VLOOKUP($A7,'STATIONARY FACTORS'!$A$4:$O$22, AI$5, FALSE)*0.000001*'STATIONARY FACTORS'!$C$93*'STATIONARY FACTORS'!$C$94)/2000))))))</f>
        <v>Enter Equipment</v>
      </c>
      <c r="AJ7" s="378" t="str">
        <f>IF($D7=" ", "Enter Equipment",IF(VLOOKUP($A7,'STATIONARY FACTORS'!$A$4:$O$22, AJ$5, FALSE)= "N/A", "--", IF($H7=0, "Enter Activity", IF($M7=0, "Enter Run Time",IF($I7="HP",( ($H7*VLOOKUP($A7,'STATIONARY FACTORS'!$A$4:$O$22, AJ$5, FALSE)*$M7*$N7)/2000),IF(ISERROR(SEARCH("Diesel", $D7,1)),($H7*VLOOKUP($A7,'STATIONARY FACTORS'!$A$4:$O$22, AJ$5, FALSE)*0.000001*'STATIONARY FACTORS'!$C$93*'STATIONARY FACTORS'!$C$98)/2000,($H7*VLOOKUP($A7,'STATIONARY FACTORS'!$A$4:$O$22, AJ$5, FALSE)*0.000001*'STATIONARY FACTORS'!$C$93*'STATIONARY FACTORS'!$C$94)/2000))))))</f>
        <v>Enter Equipment</v>
      </c>
      <c r="AK7" s="378" t="str">
        <f>IF($D7=" ", "Enter Equipment",IF(VLOOKUP($A7,'STATIONARY FACTORS'!$A$4:$O$22, AK$5, FALSE)= "N/A", "--", IF($H7=0, "Enter Activity", IF($M7=0, "Enter Run Time",IF($I7="HP",( ($H7*VLOOKUP($A7,'STATIONARY FACTORS'!$A$4:$O$22, AK$5, FALSE)*$M7*$N7)/2000),IF(ISERROR(SEARCH("Diesel", $D7,1)),($H7*VLOOKUP($A7,'STATIONARY FACTORS'!$A$4:$O$22, AK$5, FALSE)*0.000001*'STATIONARY FACTORS'!$C$93*'STATIONARY FACTORS'!$C$98)/2000,($H7*VLOOKUP($A7,'STATIONARY FACTORS'!$A$4:$O$22, AK$5, FALSE)*0.000001*'STATIONARY FACTORS'!$C$93*'STATIONARY FACTORS'!$C$94)/2000))))))</f>
        <v>Enter Equipment</v>
      </c>
      <c r="AL7" s="381" t="str">
        <f>IF($D7=" ", "Enter Equipment",IF(VLOOKUP($A7,'STATIONARY FACTORS'!$A$4:$O$22, AL$5, FALSE)= "N/A", "--", IF($H7=0, "Enter Activity", IF($M7=0, "Enter Run Time",IF($I7="HP",( ($H7*VLOOKUP($A7,'STATIONARY FACTORS'!$A$4:$O$22, AL$5, FALSE)*$M7*$N7)/2000),IF(ISERROR(SEARCH("Diesel", $D7,1)),($H7*VLOOKUP($A7,'STATIONARY FACTORS'!$A$4:$O$22, AL$5, FALSE)*0.000001*'STATIONARY FACTORS'!$C$93*'STATIONARY FACTORS'!$C$98)/2000,($H7*VLOOKUP($A7,'STATIONARY FACTORS'!$A$4:$O$22, AL$5, FALSE)*0.000001*'STATIONARY FACTORS'!$C$93*'STATIONARY FACTORS'!$C$94)/2000))))))</f>
        <v>Enter Equipment</v>
      </c>
      <c r="AM7" s="73"/>
      <c r="AO7" s="74">
        <f>MONTH(EMISSIONS_1!P7)-MONTH(EMISSIONS_1!O7)+1</f>
        <v>1</v>
      </c>
      <c r="AP7" s="329">
        <f t="shared" ref="AP7:BA22" si="0">IF(T($AB7)="",IF((AP$6&gt;=MONTH($O7))*(AP$6&lt;=MONTH($P7)), $AB7/$AO7, 0),0)</f>
        <v>0</v>
      </c>
      <c r="AQ7" s="330">
        <f t="shared" si="0"/>
        <v>0</v>
      </c>
      <c r="AR7" s="330">
        <f t="shared" si="0"/>
        <v>0</v>
      </c>
      <c r="AS7" s="330">
        <f t="shared" si="0"/>
        <v>0</v>
      </c>
      <c r="AT7" s="330">
        <f t="shared" si="0"/>
        <v>0</v>
      </c>
      <c r="AU7" s="330">
        <f t="shared" si="0"/>
        <v>0</v>
      </c>
      <c r="AV7" s="330">
        <f t="shared" si="0"/>
        <v>0</v>
      </c>
      <c r="AW7" s="330">
        <f t="shared" si="0"/>
        <v>0</v>
      </c>
      <c r="AX7" s="330">
        <f t="shared" si="0"/>
        <v>0</v>
      </c>
      <c r="AY7" s="330">
        <f t="shared" si="0"/>
        <v>0</v>
      </c>
      <c r="AZ7" s="330">
        <f t="shared" si="0"/>
        <v>0</v>
      </c>
      <c r="BA7" s="331">
        <f t="shared" si="0"/>
        <v>0</v>
      </c>
      <c r="BB7" s="329">
        <f t="shared" ref="BB7:BM16" si="1">IF(T($AC7)="",IF((BB$6&gt;=MONTH($O7))*(BB$6&lt;=MONTH($P7)), $AC7/$AO7, 0),0)</f>
        <v>0</v>
      </c>
      <c r="BC7" s="330">
        <f t="shared" si="1"/>
        <v>0</v>
      </c>
      <c r="BD7" s="330">
        <f t="shared" si="1"/>
        <v>0</v>
      </c>
      <c r="BE7" s="330">
        <f t="shared" si="1"/>
        <v>0</v>
      </c>
      <c r="BF7" s="330">
        <f t="shared" si="1"/>
        <v>0</v>
      </c>
      <c r="BG7" s="330">
        <f t="shared" si="1"/>
        <v>0</v>
      </c>
      <c r="BH7" s="330">
        <f t="shared" si="1"/>
        <v>0</v>
      </c>
      <c r="BI7" s="330">
        <f t="shared" si="1"/>
        <v>0</v>
      </c>
      <c r="BJ7" s="330">
        <f t="shared" si="1"/>
        <v>0</v>
      </c>
      <c r="BK7" s="330">
        <f t="shared" si="1"/>
        <v>0</v>
      </c>
      <c r="BL7" s="330">
        <f t="shared" si="1"/>
        <v>0</v>
      </c>
      <c r="BM7" s="331">
        <f t="shared" si="1"/>
        <v>0</v>
      </c>
      <c r="BN7" s="329">
        <f t="shared" ref="BN7:BY16" si="2">IF(T($AD7)="",IF((BN$6&gt;=MONTH($O7))*(BN$6&lt;=MONTH($P7)), $AD7/$AO7, 0),0)</f>
        <v>0</v>
      </c>
      <c r="BO7" s="330">
        <f t="shared" si="2"/>
        <v>0</v>
      </c>
      <c r="BP7" s="330">
        <f t="shared" si="2"/>
        <v>0</v>
      </c>
      <c r="BQ7" s="330">
        <f t="shared" si="2"/>
        <v>0</v>
      </c>
      <c r="BR7" s="330">
        <f t="shared" si="2"/>
        <v>0</v>
      </c>
      <c r="BS7" s="330">
        <f t="shared" si="2"/>
        <v>0</v>
      </c>
      <c r="BT7" s="330">
        <f t="shared" si="2"/>
        <v>0</v>
      </c>
      <c r="BU7" s="330">
        <f t="shared" si="2"/>
        <v>0</v>
      </c>
      <c r="BV7" s="330">
        <f t="shared" si="2"/>
        <v>0</v>
      </c>
      <c r="BW7" s="330">
        <f t="shared" si="2"/>
        <v>0</v>
      </c>
      <c r="BX7" s="330">
        <f t="shared" si="2"/>
        <v>0</v>
      </c>
      <c r="BY7" s="331">
        <f t="shared" si="2"/>
        <v>0</v>
      </c>
      <c r="BZ7" s="329">
        <f t="shared" ref="BZ7:CK16" si="3">IF(T($AE7)="",IF((BZ$6&gt;=MONTH($O7))*(BZ$6&lt;=MONTH($P7)), $AE7/$AO7, 0),0)</f>
        <v>0</v>
      </c>
      <c r="CA7" s="330">
        <f t="shared" si="3"/>
        <v>0</v>
      </c>
      <c r="CB7" s="330">
        <f t="shared" si="3"/>
        <v>0</v>
      </c>
      <c r="CC7" s="330">
        <f t="shared" si="3"/>
        <v>0</v>
      </c>
      <c r="CD7" s="330">
        <f t="shared" si="3"/>
        <v>0</v>
      </c>
      <c r="CE7" s="330">
        <f t="shared" si="3"/>
        <v>0</v>
      </c>
      <c r="CF7" s="330">
        <f t="shared" si="3"/>
        <v>0</v>
      </c>
      <c r="CG7" s="330">
        <f t="shared" si="3"/>
        <v>0</v>
      </c>
      <c r="CH7" s="330">
        <f t="shared" si="3"/>
        <v>0</v>
      </c>
      <c r="CI7" s="330">
        <f t="shared" si="3"/>
        <v>0</v>
      </c>
      <c r="CJ7" s="330">
        <f t="shared" si="3"/>
        <v>0</v>
      </c>
      <c r="CK7" s="331">
        <f t="shared" si="3"/>
        <v>0</v>
      </c>
      <c r="CL7" s="329">
        <f t="shared" ref="CL7:CW16" si="4">IF(T($AF7)="",IF((CL$6&gt;=MONTH($O7))*(CL$6&lt;=MONTH($P7)), $AF7/$AO7, 0),0)</f>
        <v>0</v>
      </c>
      <c r="CM7" s="330">
        <f t="shared" si="4"/>
        <v>0</v>
      </c>
      <c r="CN7" s="330">
        <f t="shared" si="4"/>
        <v>0</v>
      </c>
      <c r="CO7" s="330">
        <f t="shared" si="4"/>
        <v>0</v>
      </c>
      <c r="CP7" s="330">
        <f t="shared" si="4"/>
        <v>0</v>
      </c>
      <c r="CQ7" s="330">
        <f t="shared" si="4"/>
        <v>0</v>
      </c>
      <c r="CR7" s="330">
        <f t="shared" si="4"/>
        <v>0</v>
      </c>
      <c r="CS7" s="330">
        <f t="shared" si="4"/>
        <v>0</v>
      </c>
      <c r="CT7" s="330">
        <f t="shared" si="4"/>
        <v>0</v>
      </c>
      <c r="CU7" s="330">
        <f t="shared" si="4"/>
        <v>0</v>
      </c>
      <c r="CV7" s="330">
        <f t="shared" si="4"/>
        <v>0</v>
      </c>
      <c r="CW7" s="331">
        <f t="shared" si="4"/>
        <v>0</v>
      </c>
      <c r="CX7" s="329">
        <f t="shared" ref="CX7:DI16" si="5">IF(T($AG7)="",IF((CX$6&gt;=MONTH($O7))*(CX$6&lt;=MONTH($P7)), $AG7/$AO7, 0),0)</f>
        <v>0</v>
      </c>
      <c r="CY7" s="330">
        <f t="shared" si="5"/>
        <v>0</v>
      </c>
      <c r="CZ7" s="330">
        <f t="shared" si="5"/>
        <v>0</v>
      </c>
      <c r="DA7" s="330">
        <f t="shared" si="5"/>
        <v>0</v>
      </c>
      <c r="DB7" s="330">
        <f t="shared" si="5"/>
        <v>0</v>
      </c>
      <c r="DC7" s="330">
        <f t="shared" si="5"/>
        <v>0</v>
      </c>
      <c r="DD7" s="330">
        <f t="shared" si="5"/>
        <v>0</v>
      </c>
      <c r="DE7" s="330">
        <f t="shared" si="5"/>
        <v>0</v>
      </c>
      <c r="DF7" s="330">
        <f t="shared" si="5"/>
        <v>0</v>
      </c>
      <c r="DG7" s="330">
        <f t="shared" si="5"/>
        <v>0</v>
      </c>
      <c r="DH7" s="330">
        <f t="shared" si="5"/>
        <v>0</v>
      </c>
      <c r="DI7" s="331">
        <f t="shared" si="5"/>
        <v>0</v>
      </c>
      <c r="DJ7" s="329">
        <f t="shared" ref="DJ7:DU16" si="6">IF(T($AH7)="",IF((DJ$6&gt;=MONTH($O7))*(DJ$6&lt;=MONTH($P7)), $AH7/$AO7, 0),0)</f>
        <v>0</v>
      </c>
      <c r="DK7" s="330">
        <f t="shared" si="6"/>
        <v>0</v>
      </c>
      <c r="DL7" s="330">
        <f t="shared" si="6"/>
        <v>0</v>
      </c>
      <c r="DM7" s="330">
        <f t="shared" si="6"/>
        <v>0</v>
      </c>
      <c r="DN7" s="330">
        <f t="shared" si="6"/>
        <v>0</v>
      </c>
      <c r="DO7" s="330">
        <f t="shared" si="6"/>
        <v>0</v>
      </c>
      <c r="DP7" s="330">
        <f t="shared" si="6"/>
        <v>0</v>
      </c>
      <c r="DQ7" s="330">
        <f t="shared" si="6"/>
        <v>0</v>
      </c>
      <c r="DR7" s="330">
        <f t="shared" si="6"/>
        <v>0</v>
      </c>
      <c r="DS7" s="330">
        <f t="shared" si="6"/>
        <v>0</v>
      </c>
      <c r="DT7" s="330">
        <f t="shared" si="6"/>
        <v>0</v>
      </c>
      <c r="DU7" s="331">
        <f t="shared" si="6"/>
        <v>0</v>
      </c>
      <c r="DV7" s="329">
        <f t="shared" ref="DV7:EG16" si="7">IF(T($AI7)="",IF((DV$6&gt;=MONTH($O7))*(DV$6&lt;=MONTH($P7)), $AI7/$AO7, 0),0)</f>
        <v>0</v>
      </c>
      <c r="DW7" s="330">
        <f t="shared" si="7"/>
        <v>0</v>
      </c>
      <c r="DX7" s="330">
        <f t="shared" si="7"/>
        <v>0</v>
      </c>
      <c r="DY7" s="330">
        <f t="shared" si="7"/>
        <v>0</v>
      </c>
      <c r="DZ7" s="330">
        <f t="shared" si="7"/>
        <v>0</v>
      </c>
      <c r="EA7" s="330">
        <f t="shared" si="7"/>
        <v>0</v>
      </c>
      <c r="EB7" s="330">
        <f t="shared" si="7"/>
        <v>0</v>
      </c>
      <c r="EC7" s="330">
        <f t="shared" si="7"/>
        <v>0</v>
      </c>
      <c r="ED7" s="330">
        <f t="shared" si="7"/>
        <v>0</v>
      </c>
      <c r="EE7" s="330">
        <f t="shared" si="7"/>
        <v>0</v>
      </c>
      <c r="EF7" s="330">
        <f t="shared" si="7"/>
        <v>0</v>
      </c>
      <c r="EG7" s="331">
        <f t="shared" si="7"/>
        <v>0</v>
      </c>
      <c r="EH7" s="329">
        <f t="shared" ref="EH7:ES16" si="8">IF(T($AJ7)="",IF((EH$6&gt;=MONTH($O7))*(EH$6&lt;=MONTH($P7)), $AJ7/$AO7, 0),0)</f>
        <v>0</v>
      </c>
      <c r="EI7" s="330">
        <f t="shared" si="8"/>
        <v>0</v>
      </c>
      <c r="EJ7" s="330">
        <f t="shared" si="8"/>
        <v>0</v>
      </c>
      <c r="EK7" s="330">
        <f t="shared" si="8"/>
        <v>0</v>
      </c>
      <c r="EL7" s="330">
        <f t="shared" si="8"/>
        <v>0</v>
      </c>
      <c r="EM7" s="330">
        <f t="shared" si="8"/>
        <v>0</v>
      </c>
      <c r="EN7" s="330">
        <f t="shared" si="8"/>
        <v>0</v>
      </c>
      <c r="EO7" s="330">
        <f t="shared" si="8"/>
        <v>0</v>
      </c>
      <c r="EP7" s="330">
        <f t="shared" si="8"/>
        <v>0</v>
      </c>
      <c r="EQ7" s="330">
        <f t="shared" si="8"/>
        <v>0</v>
      </c>
      <c r="ER7" s="330">
        <f t="shared" si="8"/>
        <v>0</v>
      </c>
      <c r="ES7" s="331">
        <f t="shared" si="8"/>
        <v>0</v>
      </c>
      <c r="ET7" s="329">
        <f t="shared" ref="ET7:FE16" si="9">IF(T($AK7)="",IF((ET$6&gt;=MONTH($O7))*(ET$6&lt;=MONTH($P7)), $AK7/$AO7, 0),0)</f>
        <v>0</v>
      </c>
      <c r="EU7" s="330">
        <f t="shared" si="9"/>
        <v>0</v>
      </c>
      <c r="EV7" s="330">
        <f t="shared" si="9"/>
        <v>0</v>
      </c>
      <c r="EW7" s="330">
        <f t="shared" si="9"/>
        <v>0</v>
      </c>
      <c r="EX7" s="330">
        <f t="shared" si="9"/>
        <v>0</v>
      </c>
      <c r="EY7" s="330">
        <f t="shared" si="9"/>
        <v>0</v>
      </c>
      <c r="EZ7" s="330">
        <f t="shared" si="9"/>
        <v>0</v>
      </c>
      <c r="FA7" s="330">
        <f t="shared" si="9"/>
        <v>0</v>
      </c>
      <c r="FB7" s="330">
        <f t="shared" si="9"/>
        <v>0</v>
      </c>
      <c r="FC7" s="330">
        <f t="shared" si="9"/>
        <v>0</v>
      </c>
      <c r="FD7" s="330">
        <f t="shared" si="9"/>
        <v>0</v>
      </c>
      <c r="FE7" s="331">
        <f t="shared" si="9"/>
        <v>0</v>
      </c>
      <c r="FF7" s="329">
        <f t="shared" ref="FF7:FQ16" si="10">IF(T($AL7)="",IF((FF$6&gt;=MONTH($O7))*(FF$6&lt;=MONTH($P7)), $AL7/$AO7, 0),0)</f>
        <v>0</v>
      </c>
      <c r="FG7" s="330">
        <f t="shared" si="10"/>
        <v>0</v>
      </c>
      <c r="FH7" s="330">
        <f t="shared" si="10"/>
        <v>0</v>
      </c>
      <c r="FI7" s="330">
        <f t="shared" si="10"/>
        <v>0</v>
      </c>
      <c r="FJ7" s="330">
        <f t="shared" si="10"/>
        <v>0</v>
      </c>
      <c r="FK7" s="330">
        <f t="shared" si="10"/>
        <v>0</v>
      </c>
      <c r="FL7" s="330">
        <f t="shared" si="10"/>
        <v>0</v>
      </c>
      <c r="FM7" s="330">
        <f t="shared" si="10"/>
        <v>0</v>
      </c>
      <c r="FN7" s="330">
        <f t="shared" si="10"/>
        <v>0</v>
      </c>
      <c r="FO7" s="330">
        <f t="shared" si="10"/>
        <v>0</v>
      </c>
      <c r="FP7" s="330">
        <f t="shared" si="10"/>
        <v>0</v>
      </c>
      <c r="FQ7" s="331">
        <f t="shared" si="10"/>
        <v>0</v>
      </c>
    </row>
    <row r="8" spans="1:173" ht="12.75" customHeight="1" x14ac:dyDescent="0.2">
      <c r="A8" s="74" t="str">
        <f>IF(I8="GAL/YR", CONCATENATE(D8, "-lbs/MMBtu"), CONCATENATE(D8, "-lbs/", I8, "-hr"))</f>
        <v xml:space="preserve"> -lbs/ -hr</v>
      </c>
      <c r="B8" s="112"/>
      <c r="C8" s="100" t="s">
        <v>323</v>
      </c>
      <c r="D8" s="365" t="str">
        <f>IF(ISBLANK(EMISSIONS_6!D8), " ", EMISSIONS_6!D8)</f>
        <v xml:space="preserve"> </v>
      </c>
      <c r="E8" s="32" t="s">
        <v>115</v>
      </c>
      <c r="F8" s="32" t="s">
        <v>115</v>
      </c>
      <c r="G8" s="33" t="s">
        <v>115</v>
      </c>
      <c r="H8" s="367"/>
      <c r="I8" s="367" t="s">
        <v>2</v>
      </c>
      <c r="J8" s="33" t="s">
        <v>115</v>
      </c>
      <c r="K8" s="33"/>
      <c r="L8" s="33"/>
      <c r="M8" s="372">
        <v>0</v>
      </c>
      <c r="N8" s="373">
        <v>0</v>
      </c>
      <c r="O8" s="299"/>
      <c r="P8" s="300"/>
      <c r="Q8" s="412" t="str">
        <f>IF($D8=" ", "Enter Equipment",IF(VLOOKUP($A8,'STATIONARY FACTORS'!$A$4:$O$22, Q$5, FALSE)= "N/A", "--", IF($H8=0, "Enter Activity", IF($M8=0, "Enter Run Time",IF($I8="HP", $H8*VLOOKUP($A8,'STATIONARY FACTORS'!$A$4:$O$22, Q$5, FALSE),IF(ISERROR(SEARCH("Diesel", $D8,1)),($H8*VLOOKUP($A8,'STATIONARY FACTORS'!$A$4:$O$22, Q$5, FALSE)*0.000001*'STATIONARY FACTORS'!$C$93*'STATIONARY FACTORS'!$C$98*(1/($M8*$N8))),($H8*VLOOKUP($A8,'STATIONARY FACTORS'!$A$4:$O$22, Q$5, FALSE)*0.000001*'STATIONARY FACTORS'!$C$93*'STATIONARY FACTORS'!$C$94*(1/($M8*$N8)))))))))</f>
        <v>Enter Equipment</v>
      </c>
      <c r="R8" s="79" t="str">
        <f>IF($D8=" ", "Enter Equipment",IF(VLOOKUP($A8,'STATIONARY FACTORS'!$A$4:$O$22, R$5, FALSE)= "N/A", "--", IF($H8=0, "Enter Activity", IF($M8=0, "Enter Run Time",IF($I8="HP", $H8*VLOOKUP($A8,'STATIONARY FACTORS'!$A$4:$O$22, R$5, FALSE),IF(ISERROR(SEARCH("Diesel", $D8,1)),($H8*VLOOKUP($A8,'STATIONARY FACTORS'!$A$4:$O$22, R$5, FALSE)*0.000001*'STATIONARY FACTORS'!$C$93*'STATIONARY FACTORS'!$C$98*(1/($M8*$N8))),($H8*VLOOKUP($A8,'STATIONARY FACTORS'!$A$4:$O$22, R$5, FALSE)*0.000001*'STATIONARY FACTORS'!$C$93*'STATIONARY FACTORS'!$C$94*(1/($M8*$N8)))))))))</f>
        <v>Enter Equipment</v>
      </c>
      <c r="S8" s="78" t="str">
        <f>IF($D8=" ", "Enter Equipment",IF(VLOOKUP($A8,'STATIONARY FACTORS'!$A$4:$O$22, S$5, FALSE)= "N/A", "--", IF($H8=0, "Enter Activity", IF($M8=0, "Enter Run Time",IF($I8="HP", $H8*VLOOKUP($A8,'STATIONARY FACTORS'!$A$4:$O$22, S$5, FALSE),IF(ISERROR(SEARCH("Diesel", $D8,1)),($H8*VLOOKUP($A8,'STATIONARY FACTORS'!$A$4:$O$22, S$5, FALSE)*0.000001*'STATIONARY FACTORS'!$C$93*'STATIONARY FACTORS'!$C$98*(1/($M8*$N8))),($H8*VLOOKUP($A8,'STATIONARY FACTORS'!$A$4:$O$22, S$5, FALSE)*0.000001*'STATIONARY FACTORS'!$C$93*'STATIONARY FACTORS'!$C$94*(1/($M8*$N8)))))))))</f>
        <v>Enter Equipment</v>
      </c>
      <c r="T8" s="79" t="str">
        <f>IF($D8=" ", "Enter Equipment",IF(VLOOKUP($A8,'STATIONARY FACTORS'!$A$4:$O$22, T$5, FALSE)= "N/A", "--", IF($H8=0, "Enter Activity", IF($M8=0, "Enter Run Time",IF($I8="HP", $H8*VLOOKUP($A8,'STATIONARY FACTORS'!$A$4:$O$22, T$5, FALSE),IF(ISERROR(SEARCH("Diesel", $D8,1)),($H8*VLOOKUP($A8,'STATIONARY FACTORS'!$A$4:$O$22, T$5, FALSE)*0.000001*'STATIONARY FACTORS'!$C$93*'STATIONARY FACTORS'!$C$98*(1/($M8*$N8))),($H8*VLOOKUP($A8,'STATIONARY FACTORS'!$A$4:$O$22, T$5, FALSE)*0.000001*'STATIONARY FACTORS'!$C$93*'STATIONARY FACTORS'!$C$94*(1/($M8*$N8)))))))))</f>
        <v>Enter Equipment</v>
      </c>
      <c r="U8" s="79" t="str">
        <f>IF($D8=" ", "Enter Equipment",IF(VLOOKUP($A8,'STATIONARY FACTORS'!$A$4:$O$22, U$5, FALSE)= "N/A", "--", IF($H8=0, "Enter Activity", IF($M8=0, "Enter Run Time",IF($I8="HP", $H8*VLOOKUP($A8,'STATIONARY FACTORS'!$A$4:$O$22, U$5, FALSE),IF(ISERROR(SEARCH("Diesel", $D8,1)),($H8*VLOOKUP($A8,'STATIONARY FACTORS'!$A$4:$O$22, U$5, FALSE)*0.000001*'STATIONARY FACTORS'!$C$93*'STATIONARY FACTORS'!$C$98*(1/($M8*$N8))),($H8*VLOOKUP($A8,'STATIONARY FACTORS'!$A$4:$O$22, U$5, FALSE)*0.000001*'STATIONARY FACTORS'!$C$93*'STATIONARY FACTORS'!$C$94*(1/($M8*$N8)))))))))</f>
        <v>Enter Equipment</v>
      </c>
      <c r="V8" s="79" t="str">
        <f>IF($D8=" ", "Enter Equipment",IF(VLOOKUP($A8,'STATIONARY FACTORS'!$A$4:$O$22, V$5, FALSE)= "N/A", "--", IF($H8=0, "Enter Activity", IF($M8=0, "Enter Run Time",IF($I8="HP", $H8*VLOOKUP($A8,'STATIONARY FACTORS'!$A$4:$O$22, V$5, FALSE),IF(ISERROR(SEARCH("Diesel", $D8,1)),($H8*VLOOKUP($A8,'STATIONARY FACTORS'!$A$4:$O$22, V$5, FALSE)*0.000001*'STATIONARY FACTORS'!$C$93*'STATIONARY FACTORS'!$C$98*(1/($M8*$N8))),($H8*VLOOKUP($A8,'STATIONARY FACTORS'!$A$4:$O$22, V$5, FALSE)*0.000001*'STATIONARY FACTORS'!$C$93*'STATIONARY FACTORS'!$C$94*(1/($M8*$N8)))))))))</f>
        <v>Enter Equipment</v>
      </c>
      <c r="W8" s="79" t="str">
        <f>IF($D8=" ", "Enter Equipment",IF(VLOOKUP($A8,'STATIONARY FACTORS'!$A$4:$O$22, W$5, FALSE)= "N/A", "--", IF($H8=0, "Enter Activity", IF($M8=0, "Enter Run Time",IF($I8="HP", $H8*VLOOKUP($A8,'STATIONARY FACTORS'!$A$4:$O$22, W$5, FALSE),IF(ISERROR(SEARCH("Diesel", $D8,1)),($H8*VLOOKUP($A8,'STATIONARY FACTORS'!$A$4:$O$22, W$5, FALSE)*0.000001*'STATIONARY FACTORS'!$C$93*'STATIONARY FACTORS'!$C$98*(1/($M8*$N8))),($H8*VLOOKUP($A8,'STATIONARY FACTORS'!$A$4:$O$22, W$5, FALSE)*0.000001*'STATIONARY FACTORS'!$C$93*'STATIONARY FACTORS'!$C$94*(1/($M8*$N8)))))))))</f>
        <v>Enter Equipment</v>
      </c>
      <c r="X8" s="79" t="str">
        <f>IF($D8=" ", "Enter Equipment",IF(VLOOKUP($A8,'STATIONARY FACTORS'!$A$4:$O$22, X$5, FALSE)= "N/A", "--", IF($H8=0, "Enter Activity", IF($M8=0, "Enter Run Time",IF($I8="HP", $H8*VLOOKUP($A8,'STATIONARY FACTORS'!$A$4:$O$22, X$5, FALSE),IF(ISERROR(SEARCH("Diesel", $D8,1)),($H8*VLOOKUP($A8,'STATIONARY FACTORS'!$A$4:$O$22, X$5, FALSE)*0.000001*'STATIONARY FACTORS'!$C$93*'STATIONARY FACTORS'!$C$98*(1/($M8*$N8))),($H8*VLOOKUP($A8,'STATIONARY FACTORS'!$A$4:$O$22, X$5, FALSE)*0.000001*'STATIONARY FACTORS'!$C$93*'STATIONARY FACTORS'!$C$94*(1/($M8*$N8)))))))))</f>
        <v>Enter Equipment</v>
      </c>
      <c r="Y8" s="79" t="str">
        <f>IF($D8=" ", "Enter Equipment",IF(VLOOKUP($A8,'STATIONARY FACTORS'!$A$4:$O$22, Y$5, FALSE)= "N/A", "--", IF($H8=0, "Enter Activity", IF($M8=0, "Enter Run Time",IF($I8="HP", $H8*VLOOKUP($A8,'STATIONARY FACTORS'!$A$4:$O$22, Y$5, FALSE),IF(ISERROR(SEARCH("Diesel", $D8,1)),($H8*VLOOKUP($A8,'STATIONARY FACTORS'!$A$4:$O$22, Y$5, FALSE)*0.000001*'STATIONARY FACTORS'!$C$93*'STATIONARY FACTORS'!$C$98*(1/($M8*$N8))),($H8*VLOOKUP($A8,'STATIONARY FACTORS'!$A$4:$O$22, Y$5, FALSE)*0.000001*'STATIONARY FACTORS'!$C$93*'STATIONARY FACTORS'!$C$94*(1/($M8*$N8)))))))))</f>
        <v>Enter Equipment</v>
      </c>
      <c r="Z8" s="79" t="str">
        <f>IF($D8=" ", "Enter Equipment",IF(VLOOKUP($A8,'STATIONARY FACTORS'!$A$4:$O$22, Z$5, FALSE)= "N/A", "--", IF($H8=0, "Enter Activity", IF($M8=0, "Enter Run Time",IF($I8="HP", $H8*VLOOKUP($A8,'STATIONARY FACTORS'!$A$4:$O$22, Z$5, FALSE),IF(ISERROR(SEARCH("Diesel", $D8,1)),($H8*VLOOKUP($A8,'STATIONARY FACTORS'!$A$4:$O$22, Z$5, FALSE)*0.000001*'STATIONARY FACTORS'!$C$93*'STATIONARY FACTORS'!$C$98*(1/($M8*$N8))),($H8*VLOOKUP($A8,'STATIONARY FACTORS'!$A$4:$O$22, Z$5, FALSE)*0.000001*'STATIONARY FACTORS'!$C$93*'STATIONARY FACTORS'!$C$94*(1/($M8*$N8)))))))))</f>
        <v>Enter Equipment</v>
      </c>
      <c r="AA8" s="66" t="str">
        <f>IF($D8=" ", "Enter Equipment",IF(VLOOKUP($A8,'STATIONARY FACTORS'!$A$4:$O$22, AA$5, FALSE)= "N/A", "--", IF($H8=0, "Enter Activity", IF($M8=0, "Enter Run Time",IF($I8="HP", $H8*VLOOKUP($A8,'STATIONARY FACTORS'!$A$4:$O$22, AA$5, FALSE),IF(ISERROR(SEARCH("Diesel", $D8,1)),($H8*VLOOKUP($A8,'STATIONARY FACTORS'!$A$4:$O$22, AA$5, FALSE)*0.000001*'STATIONARY FACTORS'!$C$93*'STATIONARY FACTORS'!$C$98*(1/($M8*$N8))),($H8*VLOOKUP($A8,'STATIONARY FACTORS'!$A$4:$O$22, AA$5, FALSE)*0.000001*'STATIONARY FACTORS'!$C$93*'STATIONARY FACTORS'!$C$94*(1/($M8*$N8)))))))))</f>
        <v>Enter Equipment</v>
      </c>
      <c r="AB8" s="466" t="str">
        <f>IF($D8=" ", "Enter Equipment",IF(VLOOKUP($A8,'STATIONARY FACTORS'!$A$4:$O$22, AB$5, FALSE)= "N/A", "--", IF($H8=0, "Enter Activity", IF($M8=0, "Enter Run Time",IF($I8="HP",( ($H8*VLOOKUP($A8,'STATIONARY FACTORS'!$A$4:$O$22, AB$5, FALSE)*$M8*$N8)/2000),IF(ISERROR(SEARCH("Diesel", $D8,1)),($H8*VLOOKUP($A8,'STATIONARY FACTORS'!$A$4:$O$22, AB$5, FALSE)*0.000001*'STATIONARY FACTORS'!$C$93*'STATIONARY FACTORS'!$C$98)/2000,($H8*VLOOKUP($A8,'STATIONARY FACTORS'!$A$4:$O$22, AB$5, FALSE)*0.000001*'STATIONARY FACTORS'!$C$93*'STATIONARY FACTORS'!$C$94)/2000))))))</f>
        <v>Enter Equipment</v>
      </c>
      <c r="AC8" s="65" t="str">
        <f>IF($D8=" ", "Enter Equipment",IF(VLOOKUP($A8,'STATIONARY FACTORS'!$A$4:$O$22, AC$5, FALSE)= "N/A", "--", IF($H8=0, "Enter Activity", IF($M8=0, "Enter Run Time",IF($I8="HP",( ($H8*VLOOKUP($A8,'STATIONARY FACTORS'!$A$4:$O$22, AC$5, FALSE)*$M8*$N8)/2000),IF(ISERROR(SEARCH("Diesel", $D8,1)),($H8*VLOOKUP($A8,'STATIONARY FACTORS'!$A$4:$O$22, AC$5, FALSE)*0.000001*'STATIONARY FACTORS'!$C$93*'STATIONARY FACTORS'!$C$98)/2000,($H8*VLOOKUP($A8,'STATIONARY FACTORS'!$A$4:$O$22, AC$5, FALSE)*0.000001*'STATIONARY FACTORS'!$C$93*'STATIONARY FACTORS'!$C$94)/2000))))))</f>
        <v>Enter Equipment</v>
      </c>
      <c r="AD8" s="65" t="str">
        <f>IF($D8=" ", "Enter Equipment",IF(VLOOKUP($A8,'STATIONARY FACTORS'!$A$4:$O$22, AD$5, FALSE)= "N/A", "--", IF($H8=0, "Enter Activity", IF($M8=0, "Enter Run Time",IF($I8="HP",( ($H8*VLOOKUP($A8,'STATIONARY FACTORS'!$A$4:$O$22, AD$5, FALSE)*$M8*$N8)/2000),IF(ISERROR(SEARCH("Diesel", $D8,1)),($H8*VLOOKUP($A8,'STATIONARY FACTORS'!$A$4:$O$22, AD$5, FALSE)*0.000001*'STATIONARY FACTORS'!$C$93*'STATIONARY FACTORS'!$C$98)/2000,($H8*VLOOKUP($A8,'STATIONARY FACTORS'!$A$4:$O$22, AD$5, FALSE)*0.000001*'STATIONARY FACTORS'!$C$93*'STATIONARY FACTORS'!$C$94)/2000))))))</f>
        <v>Enter Equipment</v>
      </c>
      <c r="AE8" s="65" t="str">
        <f>IF($D8=" ", "Enter Equipment",IF(VLOOKUP($A8,'STATIONARY FACTORS'!$A$4:$O$22, AE$5, FALSE)= "N/A", "--", IF($H8=0, "Enter Activity", IF($M8=0, "Enter Run Time",IF($I8="HP",( ($H8*VLOOKUP($A8,'STATIONARY FACTORS'!$A$4:$O$22, AE$5, FALSE)*$M8*$N8)/2000),IF(ISERROR(SEARCH("Diesel", $D8,1)),($H8*VLOOKUP($A8,'STATIONARY FACTORS'!$A$4:$O$22, AE$5, FALSE)*0.000001*'STATIONARY FACTORS'!$C$93*'STATIONARY FACTORS'!$C$98)/2000,($H8*VLOOKUP($A8,'STATIONARY FACTORS'!$A$4:$O$22, AE$5, FALSE)*0.000001*'STATIONARY FACTORS'!$C$93*'STATIONARY FACTORS'!$C$94)/2000))))))</f>
        <v>Enter Equipment</v>
      </c>
      <c r="AF8" s="65" t="str">
        <f>IF($D8=" ", "Enter Equipment",IF(VLOOKUP($A8,'STATIONARY FACTORS'!$A$4:$O$22, AF$5, FALSE)= "N/A", "--", IF($H8=0, "Enter Activity", IF($M8=0, "Enter Run Time",IF($I8="HP",( ($H8*VLOOKUP($A8,'STATIONARY FACTORS'!$A$4:$O$22, AF$5, FALSE)*$M8*$N8)/2000),IF(ISERROR(SEARCH("Diesel", $D8,1)),($H8*VLOOKUP($A8,'STATIONARY FACTORS'!$A$4:$O$22, AF$5, FALSE)*0.000001*'STATIONARY FACTORS'!$C$93*'STATIONARY FACTORS'!$C$98)/2000,($H8*VLOOKUP($A8,'STATIONARY FACTORS'!$A$4:$O$22, AF$5, FALSE)*0.000001*'STATIONARY FACTORS'!$C$93*'STATIONARY FACTORS'!$C$94)/2000))))))</f>
        <v>Enter Equipment</v>
      </c>
      <c r="AG8" s="65" t="str">
        <f>IF($D8=" ", "Enter Equipment",IF(VLOOKUP($A8,'STATIONARY FACTORS'!$A$4:$O$22, AG$5, FALSE)= "N/A", "--", IF($H8=0, "Enter Activity", IF($M8=0, "Enter Run Time",IF($I8="HP",( ($H8*VLOOKUP($A8,'STATIONARY FACTORS'!$A$4:$O$22, AG$5, FALSE)*$M8*$N8)/2000),IF(ISERROR(SEARCH("Diesel", $D8,1)),($H8*VLOOKUP($A8,'STATIONARY FACTORS'!$A$4:$O$22, AG$5, FALSE)*0.000001*'STATIONARY FACTORS'!$C$93*'STATIONARY FACTORS'!$C$98)/2000,($H8*VLOOKUP($A8,'STATIONARY FACTORS'!$A$4:$O$22, AG$5, FALSE)*0.000001*'STATIONARY FACTORS'!$C$93*'STATIONARY FACTORS'!$C$94)/2000))))))</f>
        <v>Enter Equipment</v>
      </c>
      <c r="AH8" s="65" t="str">
        <f>IF($D8=" ", "Enter Equipment",IF(VLOOKUP($A8,'STATIONARY FACTORS'!$A$4:$O$22, AH$5, FALSE)= "N/A", "--", IF($H8=0, "Enter Activity", IF($M8=0, "Enter Run Time",IF($I8="HP",( ($H8*VLOOKUP($A8,'STATIONARY FACTORS'!$A$4:$O$22, AH$5, FALSE)*$M8*$N8)/2000),IF(ISERROR(SEARCH("Diesel", $D8,1)),($H8*VLOOKUP($A8,'STATIONARY FACTORS'!$A$4:$O$22, AH$5, FALSE)*0.000001*'STATIONARY FACTORS'!$C$93*'STATIONARY FACTORS'!$C$98)/2000,($H8*VLOOKUP($A8,'STATIONARY FACTORS'!$A$4:$O$22, AH$5, FALSE)*0.000001*'STATIONARY FACTORS'!$C$93*'STATIONARY FACTORS'!$C$94)/2000))))))</f>
        <v>Enter Equipment</v>
      </c>
      <c r="AI8" s="79" t="str">
        <f>IF($D8=" ", "Enter Equipment",IF(VLOOKUP($A8,'STATIONARY FACTORS'!$A$4:$O$22, AI$5, FALSE)= "N/A", "--", IF($H8=0, "Enter Activity", IF($M8=0, "Enter Run Time",IF($I8="HP",( ($H8*VLOOKUP($A8,'STATIONARY FACTORS'!$A$4:$O$22, AI$5, FALSE)*$M8*$N8)/2000),IF(ISERROR(SEARCH("Diesel", $D8,1)),($H8*VLOOKUP($A8,'STATIONARY FACTORS'!$A$4:$O$22, AI$5, FALSE)*0.000001*'STATIONARY FACTORS'!$C$93*'STATIONARY FACTORS'!$C$98)/2000,($H8*VLOOKUP($A8,'STATIONARY FACTORS'!$A$4:$O$22, AI$5, FALSE)*0.000001*'STATIONARY FACTORS'!$C$93*'STATIONARY FACTORS'!$C$94)/2000))))))</f>
        <v>Enter Equipment</v>
      </c>
      <c r="AJ8" s="79" t="str">
        <f>IF($D8=" ", "Enter Equipment",IF(VLOOKUP($A8,'STATIONARY FACTORS'!$A$4:$O$22, AJ$5, FALSE)= "N/A", "--", IF($H8=0, "Enter Activity", IF($M8=0, "Enter Run Time",IF($I8="HP",( ($H8*VLOOKUP($A8,'STATIONARY FACTORS'!$A$4:$O$22, AJ$5, FALSE)*$M8*$N8)/2000),IF(ISERROR(SEARCH("Diesel", $D8,1)),($H8*VLOOKUP($A8,'STATIONARY FACTORS'!$A$4:$O$22, AJ$5, FALSE)*0.000001*'STATIONARY FACTORS'!$C$93*'STATIONARY FACTORS'!$C$98)/2000,($H8*VLOOKUP($A8,'STATIONARY FACTORS'!$A$4:$O$22, AJ$5, FALSE)*0.000001*'STATIONARY FACTORS'!$C$93*'STATIONARY FACTORS'!$C$94)/2000))))))</f>
        <v>Enter Equipment</v>
      </c>
      <c r="AK8" s="79" t="str">
        <f>IF($D8=" ", "Enter Equipment",IF(VLOOKUP($A8,'STATIONARY FACTORS'!$A$4:$O$22, AK$5, FALSE)= "N/A", "--", IF($H8=0, "Enter Activity", IF($M8=0, "Enter Run Time",IF($I8="HP",( ($H8*VLOOKUP($A8,'STATIONARY FACTORS'!$A$4:$O$22, AK$5, FALSE)*$M8*$N8)/2000),IF(ISERROR(SEARCH("Diesel", $D8,1)),($H8*VLOOKUP($A8,'STATIONARY FACTORS'!$A$4:$O$22, AK$5, FALSE)*0.000001*'STATIONARY FACTORS'!$C$93*'STATIONARY FACTORS'!$C$98)/2000,($H8*VLOOKUP($A8,'STATIONARY FACTORS'!$A$4:$O$22, AK$5, FALSE)*0.000001*'STATIONARY FACTORS'!$C$93*'STATIONARY FACTORS'!$C$94)/2000))))))</f>
        <v>Enter Equipment</v>
      </c>
      <c r="AL8" s="382" t="str">
        <f>IF($D8=" ", "Enter Equipment",IF(VLOOKUP($A8,'STATIONARY FACTORS'!$A$4:$O$22, AL$5, FALSE)= "N/A", "--", IF($H8=0, "Enter Activity", IF($M8=0, "Enter Run Time",IF($I8="HP",( ($H8*VLOOKUP($A8,'STATIONARY FACTORS'!$A$4:$O$22, AL$5, FALSE)*$M8*$N8)/2000),IF(ISERROR(SEARCH("Diesel", $D8,1)),($H8*VLOOKUP($A8,'STATIONARY FACTORS'!$A$4:$O$22, AL$5, FALSE)*0.000001*'STATIONARY FACTORS'!$C$93*'STATIONARY FACTORS'!$C$98)/2000,($H8*VLOOKUP($A8,'STATIONARY FACTORS'!$A$4:$O$22, AL$5, FALSE)*0.000001*'STATIONARY FACTORS'!$C$93*'STATIONARY FACTORS'!$C$94)/2000))))))</f>
        <v>Enter Equipment</v>
      </c>
      <c r="AM8" s="73"/>
      <c r="AO8" s="74">
        <f>MONTH(EMISSIONS_1!P8)-MONTH(EMISSIONS_1!O8)+1</f>
        <v>1</v>
      </c>
      <c r="AP8" s="329">
        <f t="shared" si="0"/>
        <v>0</v>
      </c>
      <c r="AQ8" s="330">
        <f t="shared" si="0"/>
        <v>0</v>
      </c>
      <c r="AR8" s="330">
        <f t="shared" si="0"/>
        <v>0</v>
      </c>
      <c r="AS8" s="330">
        <f t="shared" si="0"/>
        <v>0</v>
      </c>
      <c r="AT8" s="330">
        <f t="shared" si="0"/>
        <v>0</v>
      </c>
      <c r="AU8" s="330">
        <f t="shared" si="0"/>
        <v>0</v>
      </c>
      <c r="AV8" s="330">
        <f t="shared" si="0"/>
        <v>0</v>
      </c>
      <c r="AW8" s="330">
        <f t="shared" si="0"/>
        <v>0</v>
      </c>
      <c r="AX8" s="330">
        <f t="shared" si="0"/>
        <v>0</v>
      </c>
      <c r="AY8" s="330">
        <f t="shared" si="0"/>
        <v>0</v>
      </c>
      <c r="AZ8" s="330">
        <f t="shared" si="0"/>
        <v>0</v>
      </c>
      <c r="BA8" s="331">
        <f t="shared" si="0"/>
        <v>0</v>
      </c>
      <c r="BB8" s="329">
        <f t="shared" si="1"/>
        <v>0</v>
      </c>
      <c r="BC8" s="330">
        <f t="shared" si="1"/>
        <v>0</v>
      </c>
      <c r="BD8" s="330">
        <f t="shared" si="1"/>
        <v>0</v>
      </c>
      <c r="BE8" s="330">
        <f t="shared" si="1"/>
        <v>0</v>
      </c>
      <c r="BF8" s="330">
        <f t="shared" si="1"/>
        <v>0</v>
      </c>
      <c r="BG8" s="330">
        <f t="shared" si="1"/>
        <v>0</v>
      </c>
      <c r="BH8" s="330">
        <f t="shared" si="1"/>
        <v>0</v>
      </c>
      <c r="BI8" s="330">
        <f t="shared" si="1"/>
        <v>0</v>
      </c>
      <c r="BJ8" s="330">
        <f t="shared" si="1"/>
        <v>0</v>
      </c>
      <c r="BK8" s="330">
        <f t="shared" si="1"/>
        <v>0</v>
      </c>
      <c r="BL8" s="330">
        <f t="shared" si="1"/>
        <v>0</v>
      </c>
      <c r="BM8" s="331">
        <f t="shared" si="1"/>
        <v>0</v>
      </c>
      <c r="BN8" s="329">
        <f t="shared" si="2"/>
        <v>0</v>
      </c>
      <c r="BO8" s="330">
        <f t="shared" si="2"/>
        <v>0</v>
      </c>
      <c r="BP8" s="330">
        <f t="shared" si="2"/>
        <v>0</v>
      </c>
      <c r="BQ8" s="330">
        <f t="shared" si="2"/>
        <v>0</v>
      </c>
      <c r="BR8" s="330">
        <f t="shared" si="2"/>
        <v>0</v>
      </c>
      <c r="BS8" s="330">
        <f t="shared" si="2"/>
        <v>0</v>
      </c>
      <c r="BT8" s="330">
        <f t="shared" si="2"/>
        <v>0</v>
      </c>
      <c r="BU8" s="330">
        <f t="shared" si="2"/>
        <v>0</v>
      </c>
      <c r="BV8" s="330">
        <f t="shared" si="2"/>
        <v>0</v>
      </c>
      <c r="BW8" s="330">
        <f t="shared" si="2"/>
        <v>0</v>
      </c>
      <c r="BX8" s="330">
        <f t="shared" si="2"/>
        <v>0</v>
      </c>
      <c r="BY8" s="331">
        <f t="shared" si="2"/>
        <v>0</v>
      </c>
      <c r="BZ8" s="329">
        <f t="shared" si="3"/>
        <v>0</v>
      </c>
      <c r="CA8" s="330">
        <f t="shared" si="3"/>
        <v>0</v>
      </c>
      <c r="CB8" s="330">
        <f t="shared" si="3"/>
        <v>0</v>
      </c>
      <c r="CC8" s="330">
        <f t="shared" si="3"/>
        <v>0</v>
      </c>
      <c r="CD8" s="330">
        <f t="shared" si="3"/>
        <v>0</v>
      </c>
      <c r="CE8" s="330">
        <f t="shared" si="3"/>
        <v>0</v>
      </c>
      <c r="CF8" s="330">
        <f t="shared" si="3"/>
        <v>0</v>
      </c>
      <c r="CG8" s="330">
        <f t="shared" si="3"/>
        <v>0</v>
      </c>
      <c r="CH8" s="330">
        <f t="shared" si="3"/>
        <v>0</v>
      </c>
      <c r="CI8" s="330">
        <f t="shared" si="3"/>
        <v>0</v>
      </c>
      <c r="CJ8" s="330">
        <f t="shared" si="3"/>
        <v>0</v>
      </c>
      <c r="CK8" s="331">
        <f t="shared" si="3"/>
        <v>0</v>
      </c>
      <c r="CL8" s="329">
        <f t="shared" si="4"/>
        <v>0</v>
      </c>
      <c r="CM8" s="330">
        <f t="shared" si="4"/>
        <v>0</v>
      </c>
      <c r="CN8" s="330">
        <f t="shared" si="4"/>
        <v>0</v>
      </c>
      <c r="CO8" s="330">
        <f t="shared" si="4"/>
        <v>0</v>
      </c>
      <c r="CP8" s="330">
        <f t="shared" si="4"/>
        <v>0</v>
      </c>
      <c r="CQ8" s="330">
        <f t="shared" si="4"/>
        <v>0</v>
      </c>
      <c r="CR8" s="330">
        <f t="shared" si="4"/>
        <v>0</v>
      </c>
      <c r="CS8" s="330">
        <f t="shared" si="4"/>
        <v>0</v>
      </c>
      <c r="CT8" s="330">
        <f t="shared" si="4"/>
        <v>0</v>
      </c>
      <c r="CU8" s="330">
        <f t="shared" si="4"/>
        <v>0</v>
      </c>
      <c r="CV8" s="330">
        <f t="shared" si="4"/>
        <v>0</v>
      </c>
      <c r="CW8" s="331">
        <f t="shared" si="4"/>
        <v>0</v>
      </c>
      <c r="CX8" s="329">
        <f t="shared" si="5"/>
        <v>0</v>
      </c>
      <c r="CY8" s="330">
        <f t="shared" si="5"/>
        <v>0</v>
      </c>
      <c r="CZ8" s="330">
        <f t="shared" si="5"/>
        <v>0</v>
      </c>
      <c r="DA8" s="330">
        <f t="shared" si="5"/>
        <v>0</v>
      </c>
      <c r="DB8" s="330">
        <f t="shared" si="5"/>
        <v>0</v>
      </c>
      <c r="DC8" s="330">
        <f t="shared" si="5"/>
        <v>0</v>
      </c>
      <c r="DD8" s="330">
        <f t="shared" si="5"/>
        <v>0</v>
      </c>
      <c r="DE8" s="330">
        <f t="shared" si="5"/>
        <v>0</v>
      </c>
      <c r="DF8" s="330">
        <f t="shared" si="5"/>
        <v>0</v>
      </c>
      <c r="DG8" s="330">
        <f t="shared" si="5"/>
        <v>0</v>
      </c>
      <c r="DH8" s="330">
        <f t="shared" si="5"/>
        <v>0</v>
      </c>
      <c r="DI8" s="331">
        <f t="shared" si="5"/>
        <v>0</v>
      </c>
      <c r="DJ8" s="329">
        <f t="shared" si="6"/>
        <v>0</v>
      </c>
      <c r="DK8" s="330">
        <f t="shared" si="6"/>
        <v>0</v>
      </c>
      <c r="DL8" s="330">
        <f t="shared" si="6"/>
        <v>0</v>
      </c>
      <c r="DM8" s="330">
        <f t="shared" si="6"/>
        <v>0</v>
      </c>
      <c r="DN8" s="330">
        <f t="shared" si="6"/>
        <v>0</v>
      </c>
      <c r="DO8" s="330">
        <f t="shared" si="6"/>
        <v>0</v>
      </c>
      <c r="DP8" s="330">
        <f t="shared" si="6"/>
        <v>0</v>
      </c>
      <c r="DQ8" s="330">
        <f t="shared" si="6"/>
        <v>0</v>
      </c>
      <c r="DR8" s="330">
        <f t="shared" si="6"/>
        <v>0</v>
      </c>
      <c r="DS8" s="330">
        <f t="shared" si="6"/>
        <v>0</v>
      </c>
      <c r="DT8" s="330">
        <f t="shared" si="6"/>
        <v>0</v>
      </c>
      <c r="DU8" s="331">
        <f t="shared" si="6"/>
        <v>0</v>
      </c>
      <c r="DV8" s="329">
        <f t="shared" si="7"/>
        <v>0</v>
      </c>
      <c r="DW8" s="330">
        <f t="shared" si="7"/>
        <v>0</v>
      </c>
      <c r="DX8" s="330">
        <f t="shared" si="7"/>
        <v>0</v>
      </c>
      <c r="DY8" s="330">
        <f t="shared" si="7"/>
        <v>0</v>
      </c>
      <c r="DZ8" s="330">
        <f t="shared" si="7"/>
        <v>0</v>
      </c>
      <c r="EA8" s="330">
        <f t="shared" si="7"/>
        <v>0</v>
      </c>
      <c r="EB8" s="330">
        <f t="shared" si="7"/>
        <v>0</v>
      </c>
      <c r="EC8" s="330">
        <f t="shared" si="7"/>
        <v>0</v>
      </c>
      <c r="ED8" s="330">
        <f t="shared" si="7"/>
        <v>0</v>
      </c>
      <c r="EE8" s="330">
        <f t="shared" si="7"/>
        <v>0</v>
      </c>
      <c r="EF8" s="330">
        <f t="shared" si="7"/>
        <v>0</v>
      </c>
      <c r="EG8" s="331">
        <f t="shared" si="7"/>
        <v>0</v>
      </c>
      <c r="EH8" s="329">
        <f t="shared" si="8"/>
        <v>0</v>
      </c>
      <c r="EI8" s="330">
        <f t="shared" si="8"/>
        <v>0</v>
      </c>
      <c r="EJ8" s="330">
        <f t="shared" si="8"/>
        <v>0</v>
      </c>
      <c r="EK8" s="330">
        <f t="shared" si="8"/>
        <v>0</v>
      </c>
      <c r="EL8" s="330">
        <f t="shared" si="8"/>
        <v>0</v>
      </c>
      <c r="EM8" s="330">
        <f t="shared" si="8"/>
        <v>0</v>
      </c>
      <c r="EN8" s="330">
        <f t="shared" si="8"/>
        <v>0</v>
      </c>
      <c r="EO8" s="330">
        <f t="shared" si="8"/>
        <v>0</v>
      </c>
      <c r="EP8" s="330">
        <f t="shared" si="8"/>
        <v>0</v>
      </c>
      <c r="EQ8" s="330">
        <f t="shared" si="8"/>
        <v>0</v>
      </c>
      <c r="ER8" s="330">
        <f t="shared" si="8"/>
        <v>0</v>
      </c>
      <c r="ES8" s="331">
        <f t="shared" si="8"/>
        <v>0</v>
      </c>
      <c r="ET8" s="329">
        <f t="shared" si="9"/>
        <v>0</v>
      </c>
      <c r="EU8" s="330">
        <f t="shared" si="9"/>
        <v>0</v>
      </c>
      <c r="EV8" s="330">
        <f t="shared" si="9"/>
        <v>0</v>
      </c>
      <c r="EW8" s="330">
        <f t="shared" si="9"/>
        <v>0</v>
      </c>
      <c r="EX8" s="330">
        <f t="shared" si="9"/>
        <v>0</v>
      </c>
      <c r="EY8" s="330">
        <f t="shared" si="9"/>
        <v>0</v>
      </c>
      <c r="EZ8" s="330">
        <f t="shared" si="9"/>
        <v>0</v>
      </c>
      <c r="FA8" s="330">
        <f t="shared" si="9"/>
        <v>0</v>
      </c>
      <c r="FB8" s="330">
        <f t="shared" si="9"/>
        <v>0</v>
      </c>
      <c r="FC8" s="330">
        <f t="shared" si="9"/>
        <v>0</v>
      </c>
      <c r="FD8" s="330">
        <f t="shared" si="9"/>
        <v>0</v>
      </c>
      <c r="FE8" s="331">
        <f t="shared" si="9"/>
        <v>0</v>
      </c>
      <c r="FF8" s="329">
        <f t="shared" si="10"/>
        <v>0</v>
      </c>
      <c r="FG8" s="330">
        <f t="shared" si="10"/>
        <v>0</v>
      </c>
      <c r="FH8" s="330">
        <f t="shared" si="10"/>
        <v>0</v>
      </c>
      <c r="FI8" s="330">
        <f t="shared" si="10"/>
        <v>0</v>
      </c>
      <c r="FJ8" s="330">
        <f t="shared" si="10"/>
        <v>0</v>
      </c>
      <c r="FK8" s="330">
        <f t="shared" si="10"/>
        <v>0</v>
      </c>
      <c r="FL8" s="330">
        <f t="shared" si="10"/>
        <v>0</v>
      </c>
      <c r="FM8" s="330">
        <f t="shared" si="10"/>
        <v>0</v>
      </c>
      <c r="FN8" s="330">
        <f t="shared" si="10"/>
        <v>0</v>
      </c>
      <c r="FO8" s="330">
        <f t="shared" si="10"/>
        <v>0</v>
      </c>
      <c r="FP8" s="330">
        <f t="shared" si="10"/>
        <v>0</v>
      </c>
      <c r="FQ8" s="331">
        <f t="shared" si="10"/>
        <v>0</v>
      </c>
    </row>
    <row r="9" spans="1:173" ht="12.75" customHeight="1" x14ac:dyDescent="0.2">
      <c r="A9" s="74" t="str">
        <f>IF(I9="GAL/YR", CONCATENATE(D9, "-lbs/MMBtu"), CONCATENATE(D9, "-lbs/", I9, "-hr"))</f>
        <v xml:space="preserve"> -lbs/ -hr</v>
      </c>
      <c r="B9" s="112"/>
      <c r="C9" s="100" t="s">
        <v>323</v>
      </c>
      <c r="D9" s="365" t="str">
        <f>IF(ISBLANK(EMISSIONS_6!D9), " ", EMISSIONS_6!D9)</f>
        <v xml:space="preserve"> </v>
      </c>
      <c r="E9" s="32" t="s">
        <v>115</v>
      </c>
      <c r="F9" s="32" t="s">
        <v>115</v>
      </c>
      <c r="G9" s="33" t="s">
        <v>115</v>
      </c>
      <c r="H9" s="367"/>
      <c r="I9" s="367" t="s">
        <v>2</v>
      </c>
      <c r="J9" s="33" t="s">
        <v>115</v>
      </c>
      <c r="K9" s="33"/>
      <c r="L9" s="33"/>
      <c r="M9" s="372">
        <v>0</v>
      </c>
      <c r="N9" s="373">
        <v>0</v>
      </c>
      <c r="O9" s="299"/>
      <c r="P9" s="300"/>
      <c r="Q9" s="73" t="str">
        <f>IF($D9=" ", "Enter Equipment",IF(VLOOKUP($A9,'STATIONARY FACTORS'!$A$4:$O$22, Q$5, FALSE)= "N/A", "--", IF($H9=0, "Enter Activity", IF($M9=0, "Enter Run Time",IF($I9="HP", $H9*VLOOKUP($A9,'STATIONARY FACTORS'!$A$4:$O$22, Q$5, FALSE),IF(ISERROR(SEARCH("Diesel", $D9,1)),($H9*VLOOKUP($A9,'STATIONARY FACTORS'!$A$4:$O$22, Q$5, FALSE)*0.000001*'STATIONARY FACTORS'!$C$93*'STATIONARY FACTORS'!$C$98*(1/($M9*$N9))),($H9*VLOOKUP($A9,'STATIONARY FACTORS'!$A$4:$O$22, Q$5, FALSE)*0.000001*'STATIONARY FACTORS'!$C$93*'STATIONARY FACTORS'!$C$94*(1/($M9*$N9)))))))))</f>
        <v>Enter Equipment</v>
      </c>
      <c r="R9" s="79" t="str">
        <f>IF($D9=" ", "Enter Equipment",IF(VLOOKUP($A9,'STATIONARY FACTORS'!$A$4:$O$22, R$5, FALSE)= "N/A", "--", IF($H9=0, "Enter Activity", IF($M9=0, "Enter Run Time",IF($I9="HP", $H9*VLOOKUP($A9,'STATIONARY FACTORS'!$A$4:$O$22, R$5, FALSE),IF(ISERROR(SEARCH("Diesel", $D9,1)),($H9*VLOOKUP($A9,'STATIONARY FACTORS'!$A$4:$O$22, R$5, FALSE)*0.000001*'STATIONARY FACTORS'!$C$93*'STATIONARY FACTORS'!$C$98*(1/($M9*$N9))),($H9*VLOOKUP($A9,'STATIONARY FACTORS'!$A$4:$O$22, R$5, FALSE)*0.000001*'STATIONARY FACTORS'!$C$93*'STATIONARY FACTORS'!$C$94*(1/($M9*$N9)))))))))</f>
        <v>Enter Equipment</v>
      </c>
      <c r="S9" s="78" t="str">
        <f>IF($D9=" ", "Enter Equipment",IF(VLOOKUP($A9,'STATIONARY FACTORS'!$A$4:$O$22, S$5, FALSE)= "N/A", "--", IF($H9=0, "Enter Activity", IF($M9=0, "Enter Run Time",IF($I9="HP", $H9*VLOOKUP($A9,'STATIONARY FACTORS'!$A$4:$O$22, S$5, FALSE),IF(ISERROR(SEARCH("Diesel", $D9,1)),($H9*VLOOKUP($A9,'STATIONARY FACTORS'!$A$4:$O$22, S$5, FALSE)*0.000001*'STATIONARY FACTORS'!$C$93*'STATIONARY FACTORS'!$C$98*(1/($M9*$N9))),($H9*VLOOKUP($A9,'STATIONARY FACTORS'!$A$4:$O$22, S$5, FALSE)*0.000001*'STATIONARY FACTORS'!$C$93*'STATIONARY FACTORS'!$C$94*(1/($M9*$N9)))))))))</f>
        <v>Enter Equipment</v>
      </c>
      <c r="T9" s="79" t="str">
        <f>IF($D9=" ", "Enter Equipment",IF(VLOOKUP($A9,'STATIONARY FACTORS'!$A$4:$O$22, T$5, FALSE)= "N/A", "--", IF($H9=0, "Enter Activity", IF($M9=0, "Enter Run Time",IF($I9="HP", $H9*VLOOKUP($A9,'STATIONARY FACTORS'!$A$4:$O$22, T$5, FALSE),IF(ISERROR(SEARCH("Diesel", $D9,1)),($H9*VLOOKUP($A9,'STATIONARY FACTORS'!$A$4:$O$22, T$5, FALSE)*0.000001*'STATIONARY FACTORS'!$C$93*'STATIONARY FACTORS'!$C$98*(1/($M9*$N9))),($H9*VLOOKUP($A9,'STATIONARY FACTORS'!$A$4:$O$22, T$5, FALSE)*0.000001*'STATIONARY FACTORS'!$C$93*'STATIONARY FACTORS'!$C$94*(1/($M9*$N9)))))))))</f>
        <v>Enter Equipment</v>
      </c>
      <c r="U9" s="79" t="str">
        <f>IF($D9=" ", "Enter Equipment",IF(VLOOKUP($A9,'STATIONARY FACTORS'!$A$4:$O$22, U$5, FALSE)= "N/A", "--", IF($H9=0, "Enter Activity", IF($M9=0, "Enter Run Time",IF($I9="HP", $H9*VLOOKUP($A9,'STATIONARY FACTORS'!$A$4:$O$22, U$5, FALSE),IF(ISERROR(SEARCH("Diesel", $D9,1)),($H9*VLOOKUP($A9,'STATIONARY FACTORS'!$A$4:$O$22, U$5, FALSE)*0.000001*'STATIONARY FACTORS'!$C$93*'STATIONARY FACTORS'!$C$98*(1/($M9*$N9))),($H9*VLOOKUP($A9,'STATIONARY FACTORS'!$A$4:$O$22, U$5, FALSE)*0.000001*'STATIONARY FACTORS'!$C$93*'STATIONARY FACTORS'!$C$94*(1/($M9*$N9)))))))))</f>
        <v>Enter Equipment</v>
      </c>
      <c r="V9" s="79" t="str">
        <f>IF($D9=" ", "Enter Equipment",IF(VLOOKUP($A9,'STATIONARY FACTORS'!$A$4:$O$22, V$5, FALSE)= "N/A", "--", IF($H9=0, "Enter Activity", IF($M9=0, "Enter Run Time",IF($I9="HP", $H9*VLOOKUP($A9,'STATIONARY FACTORS'!$A$4:$O$22, V$5, FALSE),IF(ISERROR(SEARCH("Diesel", $D9,1)),($H9*VLOOKUP($A9,'STATIONARY FACTORS'!$A$4:$O$22, V$5, FALSE)*0.000001*'STATIONARY FACTORS'!$C$93*'STATIONARY FACTORS'!$C$98*(1/($M9*$N9))),($H9*VLOOKUP($A9,'STATIONARY FACTORS'!$A$4:$O$22, V$5, FALSE)*0.000001*'STATIONARY FACTORS'!$C$93*'STATIONARY FACTORS'!$C$94*(1/($M9*$N9)))))))))</f>
        <v>Enter Equipment</v>
      </c>
      <c r="W9" s="79" t="str">
        <f>IF($D9=" ", "Enter Equipment",IF(VLOOKUP($A9,'STATIONARY FACTORS'!$A$4:$O$22, W$5, FALSE)= "N/A", "--", IF($H9=0, "Enter Activity", IF($M9=0, "Enter Run Time",IF($I9="HP", $H9*VLOOKUP($A9,'STATIONARY FACTORS'!$A$4:$O$22, W$5, FALSE),IF(ISERROR(SEARCH("Diesel", $D9,1)),($H9*VLOOKUP($A9,'STATIONARY FACTORS'!$A$4:$O$22, W$5, FALSE)*0.000001*'STATIONARY FACTORS'!$C$93*'STATIONARY FACTORS'!$C$98*(1/($M9*$N9))),($H9*VLOOKUP($A9,'STATIONARY FACTORS'!$A$4:$O$22, W$5, FALSE)*0.000001*'STATIONARY FACTORS'!$C$93*'STATIONARY FACTORS'!$C$94*(1/($M9*$N9)))))))))</f>
        <v>Enter Equipment</v>
      </c>
      <c r="X9" s="79" t="str">
        <f>IF($D9=" ", "Enter Equipment",IF(VLOOKUP($A9,'STATIONARY FACTORS'!$A$4:$O$22, X$5, FALSE)= "N/A", "--", IF($H9=0, "Enter Activity", IF($M9=0, "Enter Run Time",IF($I9="HP", $H9*VLOOKUP($A9,'STATIONARY FACTORS'!$A$4:$O$22, X$5, FALSE),IF(ISERROR(SEARCH("Diesel", $D9,1)),($H9*VLOOKUP($A9,'STATIONARY FACTORS'!$A$4:$O$22, X$5, FALSE)*0.000001*'STATIONARY FACTORS'!$C$93*'STATIONARY FACTORS'!$C$98*(1/($M9*$N9))),($H9*VLOOKUP($A9,'STATIONARY FACTORS'!$A$4:$O$22, X$5, FALSE)*0.000001*'STATIONARY FACTORS'!$C$93*'STATIONARY FACTORS'!$C$94*(1/($M9*$N9)))))))))</f>
        <v>Enter Equipment</v>
      </c>
      <c r="Y9" s="79" t="str">
        <f>IF($D9=" ", "Enter Equipment",IF(VLOOKUP($A9,'STATIONARY FACTORS'!$A$4:$O$22, Y$5, FALSE)= "N/A", "--", IF($H9=0, "Enter Activity", IF($M9=0, "Enter Run Time",IF($I9="HP", $H9*VLOOKUP($A9,'STATIONARY FACTORS'!$A$4:$O$22, Y$5, FALSE),IF(ISERROR(SEARCH("Diesel", $D9,1)),($H9*VLOOKUP($A9,'STATIONARY FACTORS'!$A$4:$O$22, Y$5, FALSE)*0.000001*'STATIONARY FACTORS'!$C$93*'STATIONARY FACTORS'!$C$98*(1/($M9*$N9))),($H9*VLOOKUP($A9,'STATIONARY FACTORS'!$A$4:$O$22, Y$5, FALSE)*0.000001*'STATIONARY FACTORS'!$C$93*'STATIONARY FACTORS'!$C$94*(1/($M9*$N9)))))))))</f>
        <v>Enter Equipment</v>
      </c>
      <c r="Z9" s="79" t="str">
        <f>IF($D9=" ", "Enter Equipment",IF(VLOOKUP($A9,'STATIONARY FACTORS'!$A$4:$O$22, Z$5, FALSE)= "N/A", "--", IF($H9=0, "Enter Activity", IF($M9=0, "Enter Run Time",IF($I9="HP", $H9*VLOOKUP($A9,'STATIONARY FACTORS'!$A$4:$O$22, Z$5, FALSE),IF(ISERROR(SEARCH("Diesel", $D9,1)),($H9*VLOOKUP($A9,'STATIONARY FACTORS'!$A$4:$O$22, Z$5, FALSE)*0.000001*'STATIONARY FACTORS'!$C$93*'STATIONARY FACTORS'!$C$98*(1/($M9*$N9))),($H9*VLOOKUP($A9,'STATIONARY FACTORS'!$A$4:$O$22, Z$5, FALSE)*0.000001*'STATIONARY FACTORS'!$C$93*'STATIONARY FACTORS'!$C$94*(1/($M9*$N9)))))))))</f>
        <v>Enter Equipment</v>
      </c>
      <c r="AA9" s="66" t="str">
        <f>IF($D9=" ", "Enter Equipment",IF(VLOOKUP($A9,'STATIONARY FACTORS'!$A$4:$O$22, AA$5, FALSE)= "N/A", "--", IF($H9=0, "Enter Activity", IF($M9=0, "Enter Run Time",IF($I9="HP", $H9*VLOOKUP($A9,'STATIONARY FACTORS'!$A$4:$O$22, AA$5, FALSE),IF(ISERROR(SEARCH("Diesel", $D9,1)),($H9*VLOOKUP($A9,'STATIONARY FACTORS'!$A$4:$O$22, AA$5, FALSE)*0.000001*'STATIONARY FACTORS'!$C$93*'STATIONARY FACTORS'!$C$98*(1/($M9*$N9))),($H9*VLOOKUP($A9,'STATIONARY FACTORS'!$A$4:$O$22, AA$5, FALSE)*0.000001*'STATIONARY FACTORS'!$C$93*'STATIONARY FACTORS'!$C$94*(1/($M9*$N9)))))))))</f>
        <v>Enter Equipment</v>
      </c>
      <c r="AB9" s="466" t="str">
        <f>IF($D9=" ", "Enter Equipment",IF(VLOOKUP($A9,'STATIONARY FACTORS'!$A$4:$O$22, AB$5, FALSE)= "N/A", "--", IF($H9=0, "Enter Activity", IF($M9=0, "Enter Run Time",IF($I9="HP",( ($H9*VLOOKUP($A9,'STATIONARY FACTORS'!$A$4:$O$22, AB$5, FALSE)*$M9*$N9)/2000),IF(ISERROR(SEARCH("Diesel", $D9,1)),($H9*VLOOKUP($A9,'STATIONARY FACTORS'!$A$4:$O$22, AB$5, FALSE)*0.000001*'STATIONARY FACTORS'!$C$93*'STATIONARY FACTORS'!$C$98)/2000,($H9*VLOOKUP($A9,'STATIONARY FACTORS'!$A$4:$O$22, AB$5, FALSE)*0.000001*'STATIONARY FACTORS'!$C$93*'STATIONARY FACTORS'!$C$94)/2000))))))</f>
        <v>Enter Equipment</v>
      </c>
      <c r="AC9" s="65" t="str">
        <f>IF($D9=" ", "Enter Equipment",IF(VLOOKUP($A9,'STATIONARY FACTORS'!$A$4:$O$22, AC$5, FALSE)= "N/A", "--", IF($H9=0, "Enter Activity", IF($M9=0, "Enter Run Time",IF($I9="HP",( ($H9*VLOOKUP($A9,'STATIONARY FACTORS'!$A$4:$O$22, AC$5, FALSE)*$M9*$N9)/2000),IF(ISERROR(SEARCH("Diesel", $D9,1)),($H9*VLOOKUP($A9,'STATIONARY FACTORS'!$A$4:$O$22, AC$5, FALSE)*0.000001*'STATIONARY FACTORS'!$C$93*'STATIONARY FACTORS'!$C$98)/2000,($H9*VLOOKUP($A9,'STATIONARY FACTORS'!$A$4:$O$22, AC$5, FALSE)*0.000001*'STATIONARY FACTORS'!$C$93*'STATIONARY FACTORS'!$C$94)/2000))))))</f>
        <v>Enter Equipment</v>
      </c>
      <c r="AD9" s="65" t="str">
        <f>IF($D9=" ", "Enter Equipment",IF(VLOOKUP($A9,'STATIONARY FACTORS'!$A$4:$O$22, AD$5, FALSE)= "N/A", "--", IF($H9=0, "Enter Activity", IF($M9=0, "Enter Run Time",IF($I9="HP",( ($H9*VLOOKUP($A9,'STATIONARY FACTORS'!$A$4:$O$22, AD$5, FALSE)*$M9*$N9)/2000),IF(ISERROR(SEARCH("Diesel", $D9,1)),($H9*VLOOKUP($A9,'STATIONARY FACTORS'!$A$4:$O$22, AD$5, FALSE)*0.000001*'STATIONARY FACTORS'!$C$93*'STATIONARY FACTORS'!$C$98)/2000,($H9*VLOOKUP($A9,'STATIONARY FACTORS'!$A$4:$O$22, AD$5, FALSE)*0.000001*'STATIONARY FACTORS'!$C$93*'STATIONARY FACTORS'!$C$94)/2000))))))</f>
        <v>Enter Equipment</v>
      </c>
      <c r="AE9" s="65" t="str">
        <f>IF($D9=" ", "Enter Equipment",IF(VLOOKUP($A9,'STATIONARY FACTORS'!$A$4:$O$22, AE$5, FALSE)= "N/A", "--", IF($H9=0, "Enter Activity", IF($M9=0, "Enter Run Time",IF($I9="HP",( ($H9*VLOOKUP($A9,'STATIONARY FACTORS'!$A$4:$O$22, AE$5, FALSE)*$M9*$N9)/2000),IF(ISERROR(SEARCH("Diesel", $D9,1)),($H9*VLOOKUP($A9,'STATIONARY FACTORS'!$A$4:$O$22, AE$5, FALSE)*0.000001*'STATIONARY FACTORS'!$C$93*'STATIONARY FACTORS'!$C$98)/2000,($H9*VLOOKUP($A9,'STATIONARY FACTORS'!$A$4:$O$22, AE$5, FALSE)*0.000001*'STATIONARY FACTORS'!$C$93*'STATIONARY FACTORS'!$C$94)/2000))))))</f>
        <v>Enter Equipment</v>
      </c>
      <c r="AF9" s="65" t="str">
        <f>IF($D9=" ", "Enter Equipment",IF(VLOOKUP($A9,'STATIONARY FACTORS'!$A$4:$O$22, AF$5, FALSE)= "N/A", "--", IF($H9=0, "Enter Activity", IF($M9=0, "Enter Run Time",IF($I9="HP",( ($H9*VLOOKUP($A9,'STATIONARY FACTORS'!$A$4:$O$22, AF$5, FALSE)*$M9*$N9)/2000),IF(ISERROR(SEARCH("Diesel", $D9,1)),($H9*VLOOKUP($A9,'STATIONARY FACTORS'!$A$4:$O$22, AF$5, FALSE)*0.000001*'STATIONARY FACTORS'!$C$93*'STATIONARY FACTORS'!$C$98)/2000,($H9*VLOOKUP($A9,'STATIONARY FACTORS'!$A$4:$O$22, AF$5, FALSE)*0.000001*'STATIONARY FACTORS'!$C$93*'STATIONARY FACTORS'!$C$94)/2000))))))</f>
        <v>Enter Equipment</v>
      </c>
      <c r="AG9" s="84" t="str">
        <f>IF($D9=" ", "Enter Equipment",IF(VLOOKUP($A9,'STATIONARY FACTORS'!$A$4:$O$22, AG$5, FALSE)= "N/A", "--", IF($H9=0, "Enter Activity", IF($M9=0, "Enter Run Time",IF($I9="HP",( ($H9*VLOOKUP($A9,'STATIONARY FACTORS'!$A$4:$O$22, AG$5, FALSE)*$M9*$N9)/2000),IF(ISERROR(SEARCH("Diesel", $D9,1)),($H9*VLOOKUP($A9,'STATIONARY FACTORS'!$A$4:$O$22, AG$5, FALSE)*0.000001*'STATIONARY FACTORS'!$C$93*'STATIONARY FACTORS'!$C$98)/2000,($H9*VLOOKUP($A9,'STATIONARY FACTORS'!$A$4:$O$22, AG$5, FALSE)*0.000001*'STATIONARY FACTORS'!$C$93*'STATIONARY FACTORS'!$C$94)/2000))))))</f>
        <v>Enter Equipment</v>
      </c>
      <c r="AH9" s="65" t="str">
        <f>IF($D9=" ", "Enter Equipment",IF(VLOOKUP($A9,'STATIONARY FACTORS'!$A$4:$O$22, AH$5, FALSE)= "N/A", "--", IF($H9=0, "Enter Activity", IF($M9=0, "Enter Run Time",IF($I9="HP",( ($H9*VLOOKUP($A9,'STATIONARY FACTORS'!$A$4:$O$22, AH$5, FALSE)*$M9*$N9)/2000),IF(ISERROR(SEARCH("Diesel", $D9,1)),($H9*VLOOKUP($A9,'STATIONARY FACTORS'!$A$4:$O$22, AH$5, FALSE)*0.000001*'STATIONARY FACTORS'!$C$93*'STATIONARY FACTORS'!$C$98)/2000,($H9*VLOOKUP($A9,'STATIONARY FACTORS'!$A$4:$O$22, AH$5, FALSE)*0.000001*'STATIONARY FACTORS'!$C$93*'STATIONARY FACTORS'!$C$94)/2000))))))</f>
        <v>Enter Equipment</v>
      </c>
      <c r="AI9" s="79" t="str">
        <f>IF($D9=" ", "Enter Equipment",IF(VLOOKUP($A9,'STATIONARY FACTORS'!$A$4:$O$22, AI$5, FALSE)= "N/A", "--", IF($H9=0, "Enter Activity", IF($M9=0, "Enter Run Time",IF($I9="HP",( ($H9*VLOOKUP($A9,'STATIONARY FACTORS'!$A$4:$O$22, AI$5, FALSE)*$M9*$N9)/2000),IF(ISERROR(SEARCH("Diesel", $D9,1)),($H9*VLOOKUP($A9,'STATIONARY FACTORS'!$A$4:$O$22, AI$5, FALSE)*0.000001*'STATIONARY FACTORS'!$C$93*'STATIONARY FACTORS'!$C$98)/2000,($H9*VLOOKUP($A9,'STATIONARY FACTORS'!$A$4:$O$22, AI$5, FALSE)*0.000001*'STATIONARY FACTORS'!$C$93*'STATIONARY FACTORS'!$C$94)/2000))))))</f>
        <v>Enter Equipment</v>
      </c>
      <c r="AJ9" s="79" t="str">
        <f>IF($D9=" ", "Enter Equipment",IF(VLOOKUP($A9,'STATIONARY FACTORS'!$A$4:$O$22, AJ$5, FALSE)= "N/A", "--", IF($H9=0, "Enter Activity", IF($M9=0, "Enter Run Time",IF($I9="HP",( ($H9*VLOOKUP($A9,'STATIONARY FACTORS'!$A$4:$O$22, AJ$5, FALSE)*$M9*$N9)/2000),IF(ISERROR(SEARCH("Diesel", $D9,1)),($H9*VLOOKUP($A9,'STATIONARY FACTORS'!$A$4:$O$22, AJ$5, FALSE)*0.000001*'STATIONARY FACTORS'!$C$93*'STATIONARY FACTORS'!$C$98)/2000,($H9*VLOOKUP($A9,'STATIONARY FACTORS'!$A$4:$O$22, AJ$5, FALSE)*0.000001*'STATIONARY FACTORS'!$C$93*'STATIONARY FACTORS'!$C$94)/2000))))))</f>
        <v>Enter Equipment</v>
      </c>
      <c r="AK9" s="79" t="str">
        <f>IF($D9=" ", "Enter Equipment",IF(VLOOKUP($A9,'STATIONARY FACTORS'!$A$4:$O$22, AK$5, FALSE)= "N/A", "--", IF($H9=0, "Enter Activity", IF($M9=0, "Enter Run Time",IF($I9="HP",( ($H9*VLOOKUP($A9,'STATIONARY FACTORS'!$A$4:$O$22, AK$5, FALSE)*$M9*$N9)/2000),IF(ISERROR(SEARCH("Diesel", $D9,1)),($H9*VLOOKUP($A9,'STATIONARY FACTORS'!$A$4:$O$22, AK$5, FALSE)*0.000001*'STATIONARY FACTORS'!$C$93*'STATIONARY FACTORS'!$C$98)/2000,($H9*VLOOKUP($A9,'STATIONARY FACTORS'!$A$4:$O$22, AK$5, FALSE)*0.000001*'STATIONARY FACTORS'!$C$93*'STATIONARY FACTORS'!$C$94)/2000))))))</f>
        <v>Enter Equipment</v>
      </c>
      <c r="AL9" s="382" t="str">
        <f>IF($D9=" ", "Enter Equipment",IF(VLOOKUP($A9,'STATIONARY FACTORS'!$A$4:$O$22, AL$5, FALSE)= "N/A", "--", IF($H9=0, "Enter Activity", IF($M9=0, "Enter Run Time",IF($I9="HP",( ($H9*VLOOKUP($A9,'STATIONARY FACTORS'!$A$4:$O$22, AL$5, FALSE)*$M9*$N9)/2000),IF(ISERROR(SEARCH("Diesel", $D9,1)),($H9*VLOOKUP($A9,'STATIONARY FACTORS'!$A$4:$O$22, AL$5, FALSE)*0.000001*'STATIONARY FACTORS'!$C$93*'STATIONARY FACTORS'!$C$98)/2000,($H9*VLOOKUP($A9,'STATIONARY FACTORS'!$A$4:$O$22, AL$5, FALSE)*0.000001*'STATIONARY FACTORS'!$C$93*'STATIONARY FACTORS'!$C$94)/2000))))))</f>
        <v>Enter Equipment</v>
      </c>
      <c r="AM9" s="73"/>
      <c r="AO9" s="74">
        <f>MONTH(EMISSIONS_1!P9)-MONTH(EMISSIONS_1!O9)+1</f>
        <v>1</v>
      </c>
      <c r="AP9" s="329">
        <f t="shared" si="0"/>
        <v>0</v>
      </c>
      <c r="AQ9" s="330">
        <f t="shared" si="0"/>
        <v>0</v>
      </c>
      <c r="AR9" s="330">
        <f t="shared" si="0"/>
        <v>0</v>
      </c>
      <c r="AS9" s="330">
        <f t="shared" si="0"/>
        <v>0</v>
      </c>
      <c r="AT9" s="330">
        <f t="shared" si="0"/>
        <v>0</v>
      </c>
      <c r="AU9" s="330">
        <f t="shared" si="0"/>
        <v>0</v>
      </c>
      <c r="AV9" s="330">
        <f t="shared" si="0"/>
        <v>0</v>
      </c>
      <c r="AW9" s="330">
        <f t="shared" si="0"/>
        <v>0</v>
      </c>
      <c r="AX9" s="330">
        <f t="shared" si="0"/>
        <v>0</v>
      </c>
      <c r="AY9" s="330">
        <f t="shared" si="0"/>
        <v>0</v>
      </c>
      <c r="AZ9" s="330">
        <f t="shared" si="0"/>
        <v>0</v>
      </c>
      <c r="BA9" s="331">
        <f t="shared" si="0"/>
        <v>0</v>
      </c>
      <c r="BB9" s="329">
        <f t="shared" si="1"/>
        <v>0</v>
      </c>
      <c r="BC9" s="330">
        <f t="shared" si="1"/>
        <v>0</v>
      </c>
      <c r="BD9" s="330">
        <f t="shared" si="1"/>
        <v>0</v>
      </c>
      <c r="BE9" s="330">
        <f t="shared" si="1"/>
        <v>0</v>
      </c>
      <c r="BF9" s="330">
        <f t="shared" si="1"/>
        <v>0</v>
      </c>
      <c r="BG9" s="330">
        <f t="shared" si="1"/>
        <v>0</v>
      </c>
      <c r="BH9" s="330">
        <f t="shared" si="1"/>
        <v>0</v>
      </c>
      <c r="BI9" s="330">
        <f t="shared" si="1"/>
        <v>0</v>
      </c>
      <c r="BJ9" s="330">
        <f t="shared" si="1"/>
        <v>0</v>
      </c>
      <c r="BK9" s="330">
        <f t="shared" si="1"/>
        <v>0</v>
      </c>
      <c r="BL9" s="330">
        <f t="shared" si="1"/>
        <v>0</v>
      </c>
      <c r="BM9" s="331">
        <f t="shared" si="1"/>
        <v>0</v>
      </c>
      <c r="BN9" s="329">
        <f t="shared" si="2"/>
        <v>0</v>
      </c>
      <c r="BO9" s="330">
        <f t="shared" si="2"/>
        <v>0</v>
      </c>
      <c r="BP9" s="330">
        <f t="shared" si="2"/>
        <v>0</v>
      </c>
      <c r="BQ9" s="330">
        <f t="shared" si="2"/>
        <v>0</v>
      </c>
      <c r="BR9" s="330">
        <f t="shared" si="2"/>
        <v>0</v>
      </c>
      <c r="BS9" s="330">
        <f t="shared" si="2"/>
        <v>0</v>
      </c>
      <c r="BT9" s="330">
        <f t="shared" si="2"/>
        <v>0</v>
      </c>
      <c r="BU9" s="330">
        <f t="shared" si="2"/>
        <v>0</v>
      </c>
      <c r="BV9" s="330">
        <f t="shared" si="2"/>
        <v>0</v>
      </c>
      <c r="BW9" s="330">
        <f t="shared" si="2"/>
        <v>0</v>
      </c>
      <c r="BX9" s="330">
        <f t="shared" si="2"/>
        <v>0</v>
      </c>
      <c r="BY9" s="331">
        <f t="shared" si="2"/>
        <v>0</v>
      </c>
      <c r="BZ9" s="329">
        <f t="shared" si="3"/>
        <v>0</v>
      </c>
      <c r="CA9" s="330">
        <f t="shared" si="3"/>
        <v>0</v>
      </c>
      <c r="CB9" s="330">
        <f t="shared" si="3"/>
        <v>0</v>
      </c>
      <c r="CC9" s="330">
        <f t="shared" si="3"/>
        <v>0</v>
      </c>
      <c r="CD9" s="330">
        <f t="shared" si="3"/>
        <v>0</v>
      </c>
      <c r="CE9" s="330">
        <f t="shared" si="3"/>
        <v>0</v>
      </c>
      <c r="CF9" s="330">
        <f t="shared" si="3"/>
        <v>0</v>
      </c>
      <c r="CG9" s="330">
        <f t="shared" si="3"/>
        <v>0</v>
      </c>
      <c r="CH9" s="330">
        <f t="shared" si="3"/>
        <v>0</v>
      </c>
      <c r="CI9" s="330">
        <f t="shared" si="3"/>
        <v>0</v>
      </c>
      <c r="CJ9" s="330">
        <f t="shared" si="3"/>
        <v>0</v>
      </c>
      <c r="CK9" s="331">
        <f t="shared" si="3"/>
        <v>0</v>
      </c>
      <c r="CL9" s="329">
        <f t="shared" si="4"/>
        <v>0</v>
      </c>
      <c r="CM9" s="330">
        <f t="shared" si="4"/>
        <v>0</v>
      </c>
      <c r="CN9" s="330">
        <f t="shared" si="4"/>
        <v>0</v>
      </c>
      <c r="CO9" s="330">
        <f t="shared" si="4"/>
        <v>0</v>
      </c>
      <c r="CP9" s="330">
        <f t="shared" si="4"/>
        <v>0</v>
      </c>
      <c r="CQ9" s="330">
        <f t="shared" si="4"/>
        <v>0</v>
      </c>
      <c r="CR9" s="330">
        <f t="shared" si="4"/>
        <v>0</v>
      </c>
      <c r="CS9" s="330">
        <f t="shared" si="4"/>
        <v>0</v>
      </c>
      <c r="CT9" s="330">
        <f t="shared" si="4"/>
        <v>0</v>
      </c>
      <c r="CU9" s="330">
        <f t="shared" si="4"/>
        <v>0</v>
      </c>
      <c r="CV9" s="330">
        <f t="shared" si="4"/>
        <v>0</v>
      </c>
      <c r="CW9" s="331">
        <f t="shared" si="4"/>
        <v>0</v>
      </c>
      <c r="CX9" s="329">
        <f t="shared" si="5"/>
        <v>0</v>
      </c>
      <c r="CY9" s="330">
        <f t="shared" si="5"/>
        <v>0</v>
      </c>
      <c r="CZ9" s="330">
        <f t="shared" si="5"/>
        <v>0</v>
      </c>
      <c r="DA9" s="330">
        <f t="shared" si="5"/>
        <v>0</v>
      </c>
      <c r="DB9" s="330">
        <f t="shared" si="5"/>
        <v>0</v>
      </c>
      <c r="DC9" s="330">
        <f t="shared" si="5"/>
        <v>0</v>
      </c>
      <c r="DD9" s="330">
        <f t="shared" si="5"/>
        <v>0</v>
      </c>
      <c r="DE9" s="330">
        <f t="shared" si="5"/>
        <v>0</v>
      </c>
      <c r="DF9" s="330">
        <f t="shared" si="5"/>
        <v>0</v>
      </c>
      <c r="DG9" s="330">
        <f t="shared" si="5"/>
        <v>0</v>
      </c>
      <c r="DH9" s="330">
        <f t="shared" si="5"/>
        <v>0</v>
      </c>
      <c r="DI9" s="331">
        <f t="shared" si="5"/>
        <v>0</v>
      </c>
      <c r="DJ9" s="329">
        <f t="shared" si="6"/>
        <v>0</v>
      </c>
      <c r="DK9" s="330">
        <f t="shared" si="6"/>
        <v>0</v>
      </c>
      <c r="DL9" s="330">
        <f t="shared" si="6"/>
        <v>0</v>
      </c>
      <c r="DM9" s="330">
        <f t="shared" si="6"/>
        <v>0</v>
      </c>
      <c r="DN9" s="330">
        <f t="shared" si="6"/>
        <v>0</v>
      </c>
      <c r="DO9" s="330">
        <f t="shared" si="6"/>
        <v>0</v>
      </c>
      <c r="DP9" s="330">
        <f t="shared" si="6"/>
        <v>0</v>
      </c>
      <c r="DQ9" s="330">
        <f t="shared" si="6"/>
        <v>0</v>
      </c>
      <c r="DR9" s="330">
        <f t="shared" si="6"/>
        <v>0</v>
      </c>
      <c r="DS9" s="330">
        <f t="shared" si="6"/>
        <v>0</v>
      </c>
      <c r="DT9" s="330">
        <f t="shared" si="6"/>
        <v>0</v>
      </c>
      <c r="DU9" s="331">
        <f t="shared" si="6"/>
        <v>0</v>
      </c>
      <c r="DV9" s="329">
        <f t="shared" si="7"/>
        <v>0</v>
      </c>
      <c r="DW9" s="330">
        <f t="shared" si="7"/>
        <v>0</v>
      </c>
      <c r="DX9" s="330">
        <f t="shared" si="7"/>
        <v>0</v>
      </c>
      <c r="DY9" s="330">
        <f t="shared" si="7"/>
        <v>0</v>
      </c>
      <c r="DZ9" s="330">
        <f t="shared" si="7"/>
        <v>0</v>
      </c>
      <c r="EA9" s="330">
        <f t="shared" si="7"/>
        <v>0</v>
      </c>
      <c r="EB9" s="330">
        <f t="shared" si="7"/>
        <v>0</v>
      </c>
      <c r="EC9" s="330">
        <f t="shared" si="7"/>
        <v>0</v>
      </c>
      <c r="ED9" s="330">
        <f t="shared" si="7"/>
        <v>0</v>
      </c>
      <c r="EE9" s="330">
        <f t="shared" si="7"/>
        <v>0</v>
      </c>
      <c r="EF9" s="330">
        <f t="shared" si="7"/>
        <v>0</v>
      </c>
      <c r="EG9" s="331">
        <f t="shared" si="7"/>
        <v>0</v>
      </c>
      <c r="EH9" s="329">
        <f t="shared" si="8"/>
        <v>0</v>
      </c>
      <c r="EI9" s="330">
        <f t="shared" si="8"/>
        <v>0</v>
      </c>
      <c r="EJ9" s="330">
        <f t="shared" si="8"/>
        <v>0</v>
      </c>
      <c r="EK9" s="330">
        <f t="shared" si="8"/>
        <v>0</v>
      </c>
      <c r="EL9" s="330">
        <f t="shared" si="8"/>
        <v>0</v>
      </c>
      <c r="EM9" s="330">
        <f t="shared" si="8"/>
        <v>0</v>
      </c>
      <c r="EN9" s="330">
        <f t="shared" si="8"/>
        <v>0</v>
      </c>
      <c r="EO9" s="330">
        <f t="shared" si="8"/>
        <v>0</v>
      </c>
      <c r="EP9" s="330">
        <f t="shared" si="8"/>
        <v>0</v>
      </c>
      <c r="EQ9" s="330">
        <f t="shared" si="8"/>
        <v>0</v>
      </c>
      <c r="ER9" s="330">
        <f t="shared" si="8"/>
        <v>0</v>
      </c>
      <c r="ES9" s="331">
        <f t="shared" si="8"/>
        <v>0</v>
      </c>
      <c r="ET9" s="329">
        <f t="shared" si="9"/>
        <v>0</v>
      </c>
      <c r="EU9" s="330">
        <f t="shared" si="9"/>
        <v>0</v>
      </c>
      <c r="EV9" s="330">
        <f t="shared" si="9"/>
        <v>0</v>
      </c>
      <c r="EW9" s="330">
        <f t="shared" si="9"/>
        <v>0</v>
      </c>
      <c r="EX9" s="330">
        <f t="shared" si="9"/>
        <v>0</v>
      </c>
      <c r="EY9" s="330">
        <f t="shared" si="9"/>
        <v>0</v>
      </c>
      <c r="EZ9" s="330">
        <f t="shared" si="9"/>
        <v>0</v>
      </c>
      <c r="FA9" s="330">
        <f t="shared" si="9"/>
        <v>0</v>
      </c>
      <c r="FB9" s="330">
        <f t="shared" si="9"/>
        <v>0</v>
      </c>
      <c r="FC9" s="330">
        <f t="shared" si="9"/>
        <v>0</v>
      </c>
      <c r="FD9" s="330">
        <f t="shared" si="9"/>
        <v>0</v>
      </c>
      <c r="FE9" s="331">
        <f t="shared" si="9"/>
        <v>0</v>
      </c>
      <c r="FF9" s="329">
        <f t="shared" si="10"/>
        <v>0</v>
      </c>
      <c r="FG9" s="330">
        <f t="shared" si="10"/>
        <v>0</v>
      </c>
      <c r="FH9" s="330">
        <f t="shared" si="10"/>
        <v>0</v>
      </c>
      <c r="FI9" s="330">
        <f t="shared" si="10"/>
        <v>0</v>
      </c>
      <c r="FJ9" s="330">
        <f t="shared" si="10"/>
        <v>0</v>
      </c>
      <c r="FK9" s="330">
        <f t="shared" si="10"/>
        <v>0</v>
      </c>
      <c r="FL9" s="330">
        <f t="shared" si="10"/>
        <v>0</v>
      </c>
      <c r="FM9" s="330">
        <f t="shared" si="10"/>
        <v>0</v>
      </c>
      <c r="FN9" s="330">
        <f t="shared" si="10"/>
        <v>0</v>
      </c>
      <c r="FO9" s="330">
        <f t="shared" si="10"/>
        <v>0</v>
      </c>
      <c r="FP9" s="330">
        <f t="shared" si="10"/>
        <v>0</v>
      </c>
      <c r="FQ9" s="331">
        <f t="shared" si="10"/>
        <v>0</v>
      </c>
    </row>
    <row r="10" spans="1:173" ht="12.75" customHeight="1" x14ac:dyDescent="0.2">
      <c r="A10" s="74" t="str">
        <f>IF(I10="GAL/YR", CONCATENATE(D10, "-lbs/MMBtu"), CONCATENATE(D10, "-lbs/", I10, "-hr"))</f>
        <v xml:space="preserve"> -lbs/ -hr</v>
      </c>
      <c r="B10" s="112"/>
      <c r="C10" s="100" t="s">
        <v>323</v>
      </c>
      <c r="D10" s="365" t="str">
        <f>IF(ISBLANK(EMISSIONS_6!D10), " ", EMISSIONS_6!D10)</f>
        <v xml:space="preserve"> </v>
      </c>
      <c r="E10" s="32" t="s">
        <v>115</v>
      </c>
      <c r="F10" s="32" t="s">
        <v>115</v>
      </c>
      <c r="G10" s="33" t="s">
        <v>115</v>
      </c>
      <c r="H10" s="367"/>
      <c r="I10" s="367" t="s">
        <v>2</v>
      </c>
      <c r="J10" s="33" t="s">
        <v>115</v>
      </c>
      <c r="K10" s="33"/>
      <c r="L10" s="33"/>
      <c r="M10" s="372">
        <v>0</v>
      </c>
      <c r="N10" s="373">
        <v>0</v>
      </c>
      <c r="O10" s="299"/>
      <c r="P10" s="300"/>
      <c r="Q10" s="73" t="str">
        <f>IF($D10=" ", "Enter Equipment",IF(VLOOKUP($A10,'STATIONARY FACTORS'!$A$4:$O$22, Q$5, FALSE)= "N/A", "--", IF($H10=0, "Enter Activity", IF($M10=0, "Enter Run Time",IF($I10="HP", $H10*VLOOKUP($A10,'STATIONARY FACTORS'!$A$4:$O$22, Q$5, FALSE),IF(ISERROR(SEARCH("Diesel", $D10,1)),($H10*VLOOKUP($A10,'STATIONARY FACTORS'!$A$4:$O$22, Q$5, FALSE)*0.000001*'STATIONARY FACTORS'!$C$93*'STATIONARY FACTORS'!$C$98*(1/($M10*$N10))),($H10*VLOOKUP($A10,'STATIONARY FACTORS'!$A$4:$O$22, Q$5, FALSE)*0.000001*'STATIONARY FACTORS'!$C$93*'STATIONARY FACTORS'!$C$94*(1/($M10*$N10)))))))))</f>
        <v>Enter Equipment</v>
      </c>
      <c r="R10" s="79" t="str">
        <f>IF($D10=" ", "Enter Equipment",IF(VLOOKUP($A10,'STATIONARY FACTORS'!$A$4:$O$22, R$5, FALSE)= "N/A", "--", IF($H10=0, "Enter Activity", IF($M10=0, "Enter Run Time",IF($I10="HP", $H10*VLOOKUP($A10,'STATIONARY FACTORS'!$A$4:$O$22, R$5, FALSE),IF(ISERROR(SEARCH("Diesel", $D10,1)),($H10*VLOOKUP($A10,'STATIONARY FACTORS'!$A$4:$O$22, R$5, FALSE)*0.000001*'STATIONARY FACTORS'!$C$93*'STATIONARY FACTORS'!$C$98*(1/($M10*$N10))),($H10*VLOOKUP($A10,'STATIONARY FACTORS'!$A$4:$O$22, R$5, FALSE)*0.000001*'STATIONARY FACTORS'!$C$93*'STATIONARY FACTORS'!$C$94*(1/($M10*$N10)))))))))</f>
        <v>Enter Equipment</v>
      </c>
      <c r="S10" s="78" t="str">
        <f>IF($D10=" ", "Enter Equipment",IF(VLOOKUP($A10,'STATIONARY FACTORS'!$A$4:$O$22, S$5, FALSE)= "N/A", "--", IF($H10=0, "Enter Activity", IF($M10=0, "Enter Run Time",IF($I10="HP", $H10*VLOOKUP($A10,'STATIONARY FACTORS'!$A$4:$O$22, S$5, FALSE),IF(ISERROR(SEARCH("Diesel", $D10,1)),($H10*VLOOKUP($A10,'STATIONARY FACTORS'!$A$4:$O$22, S$5, FALSE)*0.000001*'STATIONARY FACTORS'!$C$93*'STATIONARY FACTORS'!$C$98*(1/($M10*$N10))),($H10*VLOOKUP($A10,'STATIONARY FACTORS'!$A$4:$O$22, S$5, FALSE)*0.000001*'STATIONARY FACTORS'!$C$93*'STATIONARY FACTORS'!$C$94*(1/($M10*$N10)))))))))</f>
        <v>Enter Equipment</v>
      </c>
      <c r="T10" s="79" t="str">
        <f>IF($D10=" ", "Enter Equipment",IF(VLOOKUP($A10,'STATIONARY FACTORS'!$A$4:$O$22, T$5, FALSE)= "N/A", "--", IF($H10=0, "Enter Activity", IF($M10=0, "Enter Run Time",IF($I10="HP", $H10*VLOOKUP($A10,'STATIONARY FACTORS'!$A$4:$O$22, T$5, FALSE),IF(ISERROR(SEARCH("Diesel", $D10,1)),($H10*VLOOKUP($A10,'STATIONARY FACTORS'!$A$4:$O$22, T$5, FALSE)*0.000001*'STATIONARY FACTORS'!$C$93*'STATIONARY FACTORS'!$C$98*(1/($M10*$N10))),($H10*VLOOKUP($A10,'STATIONARY FACTORS'!$A$4:$O$22, T$5, FALSE)*0.000001*'STATIONARY FACTORS'!$C$93*'STATIONARY FACTORS'!$C$94*(1/($M10*$N10)))))))))</f>
        <v>Enter Equipment</v>
      </c>
      <c r="U10" s="79" t="str">
        <f>IF($D10=" ", "Enter Equipment",IF(VLOOKUP($A10,'STATIONARY FACTORS'!$A$4:$O$22, U$5, FALSE)= "N/A", "--", IF($H10=0, "Enter Activity", IF($M10=0, "Enter Run Time",IF($I10="HP", $H10*VLOOKUP($A10,'STATIONARY FACTORS'!$A$4:$O$22, U$5, FALSE),IF(ISERROR(SEARCH("Diesel", $D10,1)),($H10*VLOOKUP($A10,'STATIONARY FACTORS'!$A$4:$O$22, U$5, FALSE)*0.000001*'STATIONARY FACTORS'!$C$93*'STATIONARY FACTORS'!$C$98*(1/($M10*$N10))),($H10*VLOOKUP($A10,'STATIONARY FACTORS'!$A$4:$O$22, U$5, FALSE)*0.000001*'STATIONARY FACTORS'!$C$93*'STATIONARY FACTORS'!$C$94*(1/($M10*$N10)))))))))</f>
        <v>Enter Equipment</v>
      </c>
      <c r="V10" s="79" t="str">
        <f>IF($D10=" ", "Enter Equipment",IF(VLOOKUP($A10,'STATIONARY FACTORS'!$A$4:$O$22, V$5, FALSE)= "N/A", "--", IF($H10=0, "Enter Activity", IF($M10=0, "Enter Run Time",IF($I10="HP", $H10*VLOOKUP($A10,'STATIONARY FACTORS'!$A$4:$O$22, V$5, FALSE),IF(ISERROR(SEARCH("Diesel", $D10,1)),($H10*VLOOKUP($A10,'STATIONARY FACTORS'!$A$4:$O$22, V$5, FALSE)*0.000001*'STATIONARY FACTORS'!$C$93*'STATIONARY FACTORS'!$C$98*(1/($M10*$N10))),($H10*VLOOKUP($A10,'STATIONARY FACTORS'!$A$4:$O$22, V$5, FALSE)*0.000001*'STATIONARY FACTORS'!$C$93*'STATIONARY FACTORS'!$C$94*(1/($M10*$N10)))))))))</f>
        <v>Enter Equipment</v>
      </c>
      <c r="W10" s="79" t="str">
        <f>IF($D10=" ", "Enter Equipment",IF(VLOOKUP($A10,'STATIONARY FACTORS'!$A$4:$O$22, W$5, FALSE)= "N/A", "--", IF($H10=0, "Enter Activity", IF($M10=0, "Enter Run Time",IF($I10="HP", $H10*VLOOKUP($A10,'STATIONARY FACTORS'!$A$4:$O$22, W$5, FALSE),IF(ISERROR(SEARCH("Diesel", $D10,1)),($H10*VLOOKUP($A10,'STATIONARY FACTORS'!$A$4:$O$22, W$5, FALSE)*0.000001*'STATIONARY FACTORS'!$C$93*'STATIONARY FACTORS'!$C$98*(1/($M10*$N10))),($H10*VLOOKUP($A10,'STATIONARY FACTORS'!$A$4:$O$22, W$5, FALSE)*0.000001*'STATIONARY FACTORS'!$C$93*'STATIONARY FACTORS'!$C$94*(1/($M10*$N10)))))))))</f>
        <v>Enter Equipment</v>
      </c>
      <c r="X10" s="79" t="str">
        <f>IF($D10=" ", "Enter Equipment",IF(VLOOKUP($A10,'STATIONARY FACTORS'!$A$4:$O$22, X$5, FALSE)= "N/A", "--", IF($H10=0, "Enter Activity", IF($M10=0, "Enter Run Time",IF($I10="HP", $H10*VLOOKUP($A10,'STATIONARY FACTORS'!$A$4:$O$22, X$5, FALSE),IF(ISERROR(SEARCH("Diesel", $D10,1)),($H10*VLOOKUP($A10,'STATIONARY FACTORS'!$A$4:$O$22, X$5, FALSE)*0.000001*'STATIONARY FACTORS'!$C$93*'STATIONARY FACTORS'!$C$98*(1/($M10*$N10))),($H10*VLOOKUP($A10,'STATIONARY FACTORS'!$A$4:$O$22, X$5, FALSE)*0.000001*'STATIONARY FACTORS'!$C$93*'STATIONARY FACTORS'!$C$94*(1/($M10*$N10)))))))))</f>
        <v>Enter Equipment</v>
      </c>
      <c r="Y10" s="79" t="str">
        <f>IF($D10=" ", "Enter Equipment",IF(VLOOKUP($A10,'STATIONARY FACTORS'!$A$4:$O$22, Y$5, FALSE)= "N/A", "--", IF($H10=0, "Enter Activity", IF($M10=0, "Enter Run Time",IF($I10="HP", $H10*VLOOKUP($A10,'STATIONARY FACTORS'!$A$4:$O$22, Y$5, FALSE),IF(ISERROR(SEARCH("Diesel", $D10,1)),($H10*VLOOKUP($A10,'STATIONARY FACTORS'!$A$4:$O$22, Y$5, FALSE)*0.000001*'STATIONARY FACTORS'!$C$93*'STATIONARY FACTORS'!$C$98*(1/($M10*$N10))),($H10*VLOOKUP($A10,'STATIONARY FACTORS'!$A$4:$O$22, Y$5, FALSE)*0.000001*'STATIONARY FACTORS'!$C$93*'STATIONARY FACTORS'!$C$94*(1/($M10*$N10)))))))))</f>
        <v>Enter Equipment</v>
      </c>
      <c r="Z10" s="79" t="str">
        <f>IF($D10=" ", "Enter Equipment",IF(VLOOKUP($A10,'STATIONARY FACTORS'!$A$4:$O$22, Z$5, FALSE)= "N/A", "--", IF($H10=0, "Enter Activity", IF($M10=0, "Enter Run Time",IF($I10="HP", $H10*VLOOKUP($A10,'STATIONARY FACTORS'!$A$4:$O$22, Z$5, FALSE),IF(ISERROR(SEARCH("Diesel", $D10,1)),($H10*VLOOKUP($A10,'STATIONARY FACTORS'!$A$4:$O$22, Z$5, FALSE)*0.000001*'STATIONARY FACTORS'!$C$93*'STATIONARY FACTORS'!$C$98*(1/($M10*$N10))),($H10*VLOOKUP($A10,'STATIONARY FACTORS'!$A$4:$O$22, Z$5, FALSE)*0.000001*'STATIONARY FACTORS'!$C$93*'STATIONARY FACTORS'!$C$94*(1/($M10*$N10)))))))))</f>
        <v>Enter Equipment</v>
      </c>
      <c r="AA10" s="66" t="str">
        <f>IF($D10=" ", "Enter Equipment",IF(VLOOKUP($A10,'STATIONARY FACTORS'!$A$4:$O$22, AA$5, FALSE)= "N/A", "--", IF($H10=0, "Enter Activity", IF($M10=0, "Enter Run Time",IF($I10="HP", $H10*VLOOKUP($A10,'STATIONARY FACTORS'!$A$4:$O$22, AA$5, FALSE),IF(ISERROR(SEARCH("Diesel", $D10,1)),($H10*VLOOKUP($A10,'STATIONARY FACTORS'!$A$4:$O$22, AA$5, FALSE)*0.000001*'STATIONARY FACTORS'!$C$93*'STATIONARY FACTORS'!$C$98*(1/($M10*$N10))),($H10*VLOOKUP($A10,'STATIONARY FACTORS'!$A$4:$O$22, AA$5, FALSE)*0.000001*'STATIONARY FACTORS'!$C$93*'STATIONARY FACTORS'!$C$94*(1/($M10*$N10)))))))))</f>
        <v>Enter Equipment</v>
      </c>
      <c r="AB10" s="466" t="str">
        <f>IF($D10=" ", "Enter Equipment",IF(VLOOKUP($A10,'STATIONARY FACTORS'!$A$4:$O$22, AB$5, FALSE)= "N/A", "--", IF($H10=0, "Enter Activity", IF($M10=0, "Enter Run Time",IF($I10="HP",( ($H10*VLOOKUP($A10,'STATIONARY FACTORS'!$A$4:$O$22, AB$5, FALSE)*$M10*$N10)/2000),IF(ISERROR(SEARCH("Diesel", $D10,1)),($H10*VLOOKUP($A10,'STATIONARY FACTORS'!$A$4:$O$22, AB$5, FALSE)*0.000001*'STATIONARY FACTORS'!$C$93*'STATIONARY FACTORS'!$C$98)/2000,($H10*VLOOKUP($A10,'STATIONARY FACTORS'!$A$4:$O$22, AB$5, FALSE)*0.000001*'STATIONARY FACTORS'!$C$93*'STATIONARY FACTORS'!$C$94)/2000))))))</f>
        <v>Enter Equipment</v>
      </c>
      <c r="AC10" s="65" t="str">
        <f>IF($D10=" ", "Enter Equipment",IF(VLOOKUP($A10,'STATIONARY FACTORS'!$A$4:$O$22, AC$5, FALSE)= "N/A", "--", IF($H10=0, "Enter Activity", IF($M10=0, "Enter Run Time",IF($I10="HP",( ($H10*VLOOKUP($A10,'STATIONARY FACTORS'!$A$4:$O$22, AC$5, FALSE)*$M10*$N10)/2000),IF(ISERROR(SEARCH("Diesel", $D10,1)),($H10*VLOOKUP($A10,'STATIONARY FACTORS'!$A$4:$O$22, AC$5, FALSE)*0.000001*'STATIONARY FACTORS'!$C$93*'STATIONARY FACTORS'!$C$98)/2000,($H10*VLOOKUP($A10,'STATIONARY FACTORS'!$A$4:$O$22, AC$5, FALSE)*0.000001*'STATIONARY FACTORS'!$C$93*'STATIONARY FACTORS'!$C$94)/2000))))))</f>
        <v>Enter Equipment</v>
      </c>
      <c r="AD10" s="65" t="str">
        <f>IF($D10=" ", "Enter Equipment",IF(VLOOKUP($A10,'STATIONARY FACTORS'!$A$4:$O$22, AD$5, FALSE)= "N/A", "--", IF($H10=0, "Enter Activity", IF($M10=0, "Enter Run Time",IF($I10="HP",( ($H10*VLOOKUP($A10,'STATIONARY FACTORS'!$A$4:$O$22, AD$5, FALSE)*$M10*$N10)/2000),IF(ISERROR(SEARCH("Diesel", $D10,1)),($H10*VLOOKUP($A10,'STATIONARY FACTORS'!$A$4:$O$22, AD$5, FALSE)*0.000001*'STATIONARY FACTORS'!$C$93*'STATIONARY FACTORS'!$C$98)/2000,($H10*VLOOKUP($A10,'STATIONARY FACTORS'!$A$4:$O$22, AD$5, FALSE)*0.000001*'STATIONARY FACTORS'!$C$93*'STATIONARY FACTORS'!$C$94)/2000))))))</f>
        <v>Enter Equipment</v>
      </c>
      <c r="AE10" s="65" t="str">
        <f>IF($D10=" ", "Enter Equipment",IF(VLOOKUP($A10,'STATIONARY FACTORS'!$A$4:$O$22, AE$5, FALSE)= "N/A", "--", IF($H10=0, "Enter Activity", IF($M10=0, "Enter Run Time",IF($I10="HP",( ($H10*VLOOKUP($A10,'STATIONARY FACTORS'!$A$4:$O$22, AE$5, FALSE)*$M10*$N10)/2000),IF(ISERROR(SEARCH("Diesel", $D10,1)),($H10*VLOOKUP($A10,'STATIONARY FACTORS'!$A$4:$O$22, AE$5, FALSE)*0.000001*'STATIONARY FACTORS'!$C$93*'STATIONARY FACTORS'!$C$98)/2000,($H10*VLOOKUP($A10,'STATIONARY FACTORS'!$A$4:$O$22, AE$5, FALSE)*0.000001*'STATIONARY FACTORS'!$C$93*'STATIONARY FACTORS'!$C$94)/2000))))))</f>
        <v>Enter Equipment</v>
      </c>
      <c r="AF10" s="65" t="str">
        <f>IF($D10=" ", "Enter Equipment",IF(VLOOKUP($A10,'STATIONARY FACTORS'!$A$4:$O$22, AF$5, FALSE)= "N/A", "--", IF($H10=0, "Enter Activity", IF($M10=0, "Enter Run Time",IF($I10="HP",( ($H10*VLOOKUP($A10,'STATIONARY FACTORS'!$A$4:$O$22, AF$5, FALSE)*$M10*$N10)/2000),IF(ISERROR(SEARCH("Diesel", $D10,1)),($H10*VLOOKUP($A10,'STATIONARY FACTORS'!$A$4:$O$22, AF$5, FALSE)*0.000001*'STATIONARY FACTORS'!$C$93*'STATIONARY FACTORS'!$C$98)/2000,($H10*VLOOKUP($A10,'STATIONARY FACTORS'!$A$4:$O$22, AF$5, FALSE)*0.000001*'STATIONARY FACTORS'!$C$93*'STATIONARY FACTORS'!$C$94)/2000))))))</f>
        <v>Enter Equipment</v>
      </c>
      <c r="AG10" s="84" t="str">
        <f>IF($D10=" ", "Enter Equipment",IF(VLOOKUP($A10,'STATIONARY FACTORS'!$A$4:$O$22, AG$5, FALSE)= "N/A", "--", IF($H10=0, "Enter Activity", IF($M10=0, "Enter Run Time",IF($I10="HP",( ($H10*VLOOKUP($A10,'STATIONARY FACTORS'!$A$4:$O$22, AG$5, FALSE)*$M10*$N10)/2000),IF(ISERROR(SEARCH("Diesel", $D10,1)),($H10*VLOOKUP($A10,'STATIONARY FACTORS'!$A$4:$O$22, AG$5, FALSE)*0.000001*'STATIONARY FACTORS'!$C$93*'STATIONARY FACTORS'!$C$98)/2000,($H10*VLOOKUP($A10,'STATIONARY FACTORS'!$A$4:$O$22, AG$5, FALSE)*0.000001*'STATIONARY FACTORS'!$C$93*'STATIONARY FACTORS'!$C$94)/2000))))))</f>
        <v>Enter Equipment</v>
      </c>
      <c r="AH10" s="65" t="str">
        <f>IF($D10=" ", "Enter Equipment",IF(VLOOKUP($A10,'STATIONARY FACTORS'!$A$4:$O$22, AH$5, FALSE)= "N/A", "--", IF($H10=0, "Enter Activity", IF($M10=0, "Enter Run Time",IF($I10="HP",( ($H10*VLOOKUP($A10,'STATIONARY FACTORS'!$A$4:$O$22, AH$5, FALSE)*$M10*$N10)/2000),IF(ISERROR(SEARCH("Diesel", $D10,1)),($H10*VLOOKUP($A10,'STATIONARY FACTORS'!$A$4:$O$22, AH$5, FALSE)*0.000001*'STATIONARY FACTORS'!$C$93*'STATIONARY FACTORS'!$C$98)/2000,($H10*VLOOKUP($A10,'STATIONARY FACTORS'!$A$4:$O$22, AH$5, FALSE)*0.000001*'STATIONARY FACTORS'!$C$93*'STATIONARY FACTORS'!$C$94)/2000))))))</f>
        <v>Enter Equipment</v>
      </c>
      <c r="AI10" s="79" t="str">
        <f>IF($D10=" ", "Enter Equipment",IF(VLOOKUP($A10,'STATIONARY FACTORS'!$A$4:$O$22, AI$5, FALSE)= "N/A", "--", IF($H10=0, "Enter Activity", IF($M10=0, "Enter Run Time",IF($I10="HP",( ($H10*VLOOKUP($A10,'STATIONARY FACTORS'!$A$4:$O$22, AI$5, FALSE)*$M10*$N10)/2000),IF(ISERROR(SEARCH("Diesel", $D10,1)),($H10*VLOOKUP($A10,'STATIONARY FACTORS'!$A$4:$O$22, AI$5, FALSE)*0.000001*'STATIONARY FACTORS'!$C$93*'STATIONARY FACTORS'!$C$98)/2000,($H10*VLOOKUP($A10,'STATIONARY FACTORS'!$A$4:$O$22, AI$5, FALSE)*0.000001*'STATIONARY FACTORS'!$C$93*'STATIONARY FACTORS'!$C$94)/2000))))))</f>
        <v>Enter Equipment</v>
      </c>
      <c r="AJ10" s="79" t="str">
        <f>IF($D10=" ", "Enter Equipment",IF(VLOOKUP($A10,'STATIONARY FACTORS'!$A$4:$O$22, AJ$5, FALSE)= "N/A", "--", IF($H10=0, "Enter Activity", IF($M10=0, "Enter Run Time",IF($I10="HP",( ($H10*VLOOKUP($A10,'STATIONARY FACTORS'!$A$4:$O$22, AJ$5, FALSE)*$M10*$N10)/2000),IF(ISERROR(SEARCH("Diesel", $D10,1)),($H10*VLOOKUP($A10,'STATIONARY FACTORS'!$A$4:$O$22, AJ$5, FALSE)*0.000001*'STATIONARY FACTORS'!$C$93*'STATIONARY FACTORS'!$C$98)/2000,($H10*VLOOKUP($A10,'STATIONARY FACTORS'!$A$4:$O$22, AJ$5, FALSE)*0.000001*'STATIONARY FACTORS'!$C$93*'STATIONARY FACTORS'!$C$94)/2000))))))</f>
        <v>Enter Equipment</v>
      </c>
      <c r="AK10" s="79" t="str">
        <f>IF($D10=" ", "Enter Equipment",IF(VLOOKUP($A10,'STATIONARY FACTORS'!$A$4:$O$22, AK$5, FALSE)= "N/A", "--", IF($H10=0, "Enter Activity", IF($M10=0, "Enter Run Time",IF($I10="HP",( ($H10*VLOOKUP($A10,'STATIONARY FACTORS'!$A$4:$O$22, AK$5, FALSE)*$M10*$N10)/2000),IF(ISERROR(SEARCH("Diesel", $D10,1)),($H10*VLOOKUP($A10,'STATIONARY FACTORS'!$A$4:$O$22, AK$5, FALSE)*0.000001*'STATIONARY FACTORS'!$C$93*'STATIONARY FACTORS'!$C$98)/2000,($H10*VLOOKUP($A10,'STATIONARY FACTORS'!$A$4:$O$22, AK$5, FALSE)*0.000001*'STATIONARY FACTORS'!$C$93*'STATIONARY FACTORS'!$C$94)/2000))))))</f>
        <v>Enter Equipment</v>
      </c>
      <c r="AL10" s="382" t="str">
        <f>IF($D10=" ", "Enter Equipment",IF(VLOOKUP($A10,'STATIONARY FACTORS'!$A$4:$O$22, AL$5, FALSE)= "N/A", "--", IF($H10=0, "Enter Activity", IF($M10=0, "Enter Run Time",IF($I10="HP",( ($H10*VLOOKUP($A10,'STATIONARY FACTORS'!$A$4:$O$22, AL$5, FALSE)*$M10*$N10)/2000),IF(ISERROR(SEARCH("Diesel", $D10,1)),($H10*VLOOKUP($A10,'STATIONARY FACTORS'!$A$4:$O$22, AL$5, FALSE)*0.000001*'STATIONARY FACTORS'!$C$93*'STATIONARY FACTORS'!$C$98)/2000,($H10*VLOOKUP($A10,'STATIONARY FACTORS'!$A$4:$O$22, AL$5, FALSE)*0.000001*'STATIONARY FACTORS'!$C$93*'STATIONARY FACTORS'!$C$94)/2000))))))</f>
        <v>Enter Equipment</v>
      </c>
      <c r="AM10" s="73"/>
      <c r="AO10" s="74">
        <f>MONTH(EMISSIONS_1!P10)-MONTH(EMISSIONS_1!O10)+1</f>
        <v>1</v>
      </c>
      <c r="AP10" s="329">
        <f t="shared" si="0"/>
        <v>0</v>
      </c>
      <c r="AQ10" s="330">
        <f t="shared" si="0"/>
        <v>0</v>
      </c>
      <c r="AR10" s="330">
        <f t="shared" si="0"/>
        <v>0</v>
      </c>
      <c r="AS10" s="330">
        <f t="shared" si="0"/>
        <v>0</v>
      </c>
      <c r="AT10" s="330">
        <f t="shared" si="0"/>
        <v>0</v>
      </c>
      <c r="AU10" s="330">
        <f t="shared" si="0"/>
        <v>0</v>
      </c>
      <c r="AV10" s="330">
        <f t="shared" si="0"/>
        <v>0</v>
      </c>
      <c r="AW10" s="330">
        <f t="shared" si="0"/>
        <v>0</v>
      </c>
      <c r="AX10" s="330">
        <f t="shared" si="0"/>
        <v>0</v>
      </c>
      <c r="AY10" s="330">
        <f t="shared" si="0"/>
        <v>0</v>
      </c>
      <c r="AZ10" s="330">
        <f t="shared" si="0"/>
        <v>0</v>
      </c>
      <c r="BA10" s="331">
        <f t="shared" si="0"/>
        <v>0</v>
      </c>
      <c r="BB10" s="329">
        <f t="shared" si="1"/>
        <v>0</v>
      </c>
      <c r="BC10" s="330">
        <f t="shared" si="1"/>
        <v>0</v>
      </c>
      <c r="BD10" s="330">
        <f t="shared" si="1"/>
        <v>0</v>
      </c>
      <c r="BE10" s="330">
        <f t="shared" si="1"/>
        <v>0</v>
      </c>
      <c r="BF10" s="330">
        <f t="shared" si="1"/>
        <v>0</v>
      </c>
      <c r="BG10" s="330">
        <f t="shared" si="1"/>
        <v>0</v>
      </c>
      <c r="BH10" s="330">
        <f t="shared" si="1"/>
        <v>0</v>
      </c>
      <c r="BI10" s="330">
        <f t="shared" si="1"/>
        <v>0</v>
      </c>
      <c r="BJ10" s="330">
        <f t="shared" si="1"/>
        <v>0</v>
      </c>
      <c r="BK10" s="330">
        <f t="shared" si="1"/>
        <v>0</v>
      </c>
      <c r="BL10" s="330">
        <f t="shared" si="1"/>
        <v>0</v>
      </c>
      <c r="BM10" s="331">
        <f t="shared" si="1"/>
        <v>0</v>
      </c>
      <c r="BN10" s="329">
        <f t="shared" si="2"/>
        <v>0</v>
      </c>
      <c r="BO10" s="330">
        <f t="shared" si="2"/>
        <v>0</v>
      </c>
      <c r="BP10" s="330">
        <f t="shared" si="2"/>
        <v>0</v>
      </c>
      <c r="BQ10" s="330">
        <f t="shared" si="2"/>
        <v>0</v>
      </c>
      <c r="BR10" s="330">
        <f t="shared" si="2"/>
        <v>0</v>
      </c>
      <c r="BS10" s="330">
        <f t="shared" si="2"/>
        <v>0</v>
      </c>
      <c r="BT10" s="330">
        <f t="shared" si="2"/>
        <v>0</v>
      </c>
      <c r="BU10" s="330">
        <f t="shared" si="2"/>
        <v>0</v>
      </c>
      <c r="BV10" s="330">
        <f t="shared" si="2"/>
        <v>0</v>
      </c>
      <c r="BW10" s="330">
        <f t="shared" si="2"/>
        <v>0</v>
      </c>
      <c r="BX10" s="330">
        <f t="shared" si="2"/>
        <v>0</v>
      </c>
      <c r="BY10" s="331">
        <f t="shared" si="2"/>
        <v>0</v>
      </c>
      <c r="BZ10" s="329">
        <f t="shared" si="3"/>
        <v>0</v>
      </c>
      <c r="CA10" s="330">
        <f t="shared" si="3"/>
        <v>0</v>
      </c>
      <c r="CB10" s="330">
        <f t="shared" si="3"/>
        <v>0</v>
      </c>
      <c r="CC10" s="330">
        <f t="shared" si="3"/>
        <v>0</v>
      </c>
      <c r="CD10" s="330">
        <f t="shared" si="3"/>
        <v>0</v>
      </c>
      <c r="CE10" s="330">
        <f t="shared" si="3"/>
        <v>0</v>
      </c>
      <c r="CF10" s="330">
        <f t="shared" si="3"/>
        <v>0</v>
      </c>
      <c r="CG10" s="330">
        <f t="shared" si="3"/>
        <v>0</v>
      </c>
      <c r="CH10" s="330">
        <f t="shared" si="3"/>
        <v>0</v>
      </c>
      <c r="CI10" s="330">
        <f t="shared" si="3"/>
        <v>0</v>
      </c>
      <c r="CJ10" s="330">
        <f t="shared" si="3"/>
        <v>0</v>
      </c>
      <c r="CK10" s="331">
        <f t="shared" si="3"/>
        <v>0</v>
      </c>
      <c r="CL10" s="329">
        <f t="shared" si="4"/>
        <v>0</v>
      </c>
      <c r="CM10" s="330">
        <f t="shared" si="4"/>
        <v>0</v>
      </c>
      <c r="CN10" s="330">
        <f t="shared" si="4"/>
        <v>0</v>
      </c>
      <c r="CO10" s="330">
        <f t="shared" si="4"/>
        <v>0</v>
      </c>
      <c r="CP10" s="330">
        <f t="shared" si="4"/>
        <v>0</v>
      </c>
      <c r="CQ10" s="330">
        <f t="shared" si="4"/>
        <v>0</v>
      </c>
      <c r="CR10" s="330">
        <f t="shared" si="4"/>
        <v>0</v>
      </c>
      <c r="CS10" s="330">
        <f t="shared" si="4"/>
        <v>0</v>
      </c>
      <c r="CT10" s="330">
        <f t="shared" si="4"/>
        <v>0</v>
      </c>
      <c r="CU10" s="330">
        <f t="shared" si="4"/>
        <v>0</v>
      </c>
      <c r="CV10" s="330">
        <f t="shared" si="4"/>
        <v>0</v>
      </c>
      <c r="CW10" s="331">
        <f t="shared" si="4"/>
        <v>0</v>
      </c>
      <c r="CX10" s="329">
        <f t="shared" si="5"/>
        <v>0</v>
      </c>
      <c r="CY10" s="330">
        <f t="shared" si="5"/>
        <v>0</v>
      </c>
      <c r="CZ10" s="330">
        <f t="shared" si="5"/>
        <v>0</v>
      </c>
      <c r="DA10" s="330">
        <f t="shared" si="5"/>
        <v>0</v>
      </c>
      <c r="DB10" s="330">
        <f t="shared" si="5"/>
        <v>0</v>
      </c>
      <c r="DC10" s="330">
        <f t="shared" si="5"/>
        <v>0</v>
      </c>
      <c r="DD10" s="330">
        <f t="shared" si="5"/>
        <v>0</v>
      </c>
      <c r="DE10" s="330">
        <f t="shared" si="5"/>
        <v>0</v>
      </c>
      <c r="DF10" s="330">
        <f t="shared" si="5"/>
        <v>0</v>
      </c>
      <c r="DG10" s="330">
        <f t="shared" si="5"/>
        <v>0</v>
      </c>
      <c r="DH10" s="330">
        <f t="shared" si="5"/>
        <v>0</v>
      </c>
      <c r="DI10" s="331">
        <f t="shared" si="5"/>
        <v>0</v>
      </c>
      <c r="DJ10" s="329">
        <f t="shared" si="6"/>
        <v>0</v>
      </c>
      <c r="DK10" s="330">
        <f t="shared" si="6"/>
        <v>0</v>
      </c>
      <c r="DL10" s="330">
        <f t="shared" si="6"/>
        <v>0</v>
      </c>
      <c r="DM10" s="330">
        <f t="shared" si="6"/>
        <v>0</v>
      </c>
      <c r="DN10" s="330">
        <f t="shared" si="6"/>
        <v>0</v>
      </c>
      <c r="DO10" s="330">
        <f t="shared" si="6"/>
        <v>0</v>
      </c>
      <c r="DP10" s="330">
        <f t="shared" si="6"/>
        <v>0</v>
      </c>
      <c r="DQ10" s="330">
        <f t="shared" si="6"/>
        <v>0</v>
      </c>
      <c r="DR10" s="330">
        <f t="shared" si="6"/>
        <v>0</v>
      </c>
      <c r="DS10" s="330">
        <f t="shared" si="6"/>
        <v>0</v>
      </c>
      <c r="DT10" s="330">
        <f t="shared" si="6"/>
        <v>0</v>
      </c>
      <c r="DU10" s="331">
        <f t="shared" si="6"/>
        <v>0</v>
      </c>
      <c r="DV10" s="329">
        <f t="shared" si="7"/>
        <v>0</v>
      </c>
      <c r="DW10" s="330">
        <f t="shared" si="7"/>
        <v>0</v>
      </c>
      <c r="DX10" s="330">
        <f t="shared" si="7"/>
        <v>0</v>
      </c>
      <c r="DY10" s="330">
        <f t="shared" si="7"/>
        <v>0</v>
      </c>
      <c r="DZ10" s="330">
        <f t="shared" si="7"/>
        <v>0</v>
      </c>
      <c r="EA10" s="330">
        <f t="shared" si="7"/>
        <v>0</v>
      </c>
      <c r="EB10" s="330">
        <f t="shared" si="7"/>
        <v>0</v>
      </c>
      <c r="EC10" s="330">
        <f t="shared" si="7"/>
        <v>0</v>
      </c>
      <c r="ED10" s="330">
        <f t="shared" si="7"/>
        <v>0</v>
      </c>
      <c r="EE10" s="330">
        <f t="shared" si="7"/>
        <v>0</v>
      </c>
      <c r="EF10" s="330">
        <f t="shared" si="7"/>
        <v>0</v>
      </c>
      <c r="EG10" s="331">
        <f t="shared" si="7"/>
        <v>0</v>
      </c>
      <c r="EH10" s="329">
        <f t="shared" si="8"/>
        <v>0</v>
      </c>
      <c r="EI10" s="330">
        <f t="shared" si="8"/>
        <v>0</v>
      </c>
      <c r="EJ10" s="330">
        <f t="shared" si="8"/>
        <v>0</v>
      </c>
      <c r="EK10" s="330">
        <f t="shared" si="8"/>
        <v>0</v>
      </c>
      <c r="EL10" s="330">
        <f t="shared" si="8"/>
        <v>0</v>
      </c>
      <c r="EM10" s="330">
        <f t="shared" si="8"/>
        <v>0</v>
      </c>
      <c r="EN10" s="330">
        <f t="shared" si="8"/>
        <v>0</v>
      </c>
      <c r="EO10" s="330">
        <f t="shared" si="8"/>
        <v>0</v>
      </c>
      <c r="EP10" s="330">
        <f t="shared" si="8"/>
        <v>0</v>
      </c>
      <c r="EQ10" s="330">
        <f t="shared" si="8"/>
        <v>0</v>
      </c>
      <c r="ER10" s="330">
        <f t="shared" si="8"/>
        <v>0</v>
      </c>
      <c r="ES10" s="331">
        <f t="shared" si="8"/>
        <v>0</v>
      </c>
      <c r="ET10" s="329">
        <f t="shared" si="9"/>
        <v>0</v>
      </c>
      <c r="EU10" s="330">
        <f t="shared" si="9"/>
        <v>0</v>
      </c>
      <c r="EV10" s="330">
        <f t="shared" si="9"/>
        <v>0</v>
      </c>
      <c r="EW10" s="330">
        <f t="shared" si="9"/>
        <v>0</v>
      </c>
      <c r="EX10" s="330">
        <f t="shared" si="9"/>
        <v>0</v>
      </c>
      <c r="EY10" s="330">
        <f t="shared" si="9"/>
        <v>0</v>
      </c>
      <c r="EZ10" s="330">
        <f t="shared" si="9"/>
        <v>0</v>
      </c>
      <c r="FA10" s="330">
        <f t="shared" si="9"/>
        <v>0</v>
      </c>
      <c r="FB10" s="330">
        <f t="shared" si="9"/>
        <v>0</v>
      </c>
      <c r="FC10" s="330">
        <f t="shared" si="9"/>
        <v>0</v>
      </c>
      <c r="FD10" s="330">
        <f t="shared" si="9"/>
        <v>0</v>
      </c>
      <c r="FE10" s="331">
        <f t="shared" si="9"/>
        <v>0</v>
      </c>
      <c r="FF10" s="329">
        <f t="shared" si="10"/>
        <v>0</v>
      </c>
      <c r="FG10" s="330">
        <f t="shared" si="10"/>
        <v>0</v>
      </c>
      <c r="FH10" s="330">
        <f t="shared" si="10"/>
        <v>0</v>
      </c>
      <c r="FI10" s="330">
        <f t="shared" si="10"/>
        <v>0</v>
      </c>
      <c r="FJ10" s="330">
        <f t="shared" si="10"/>
        <v>0</v>
      </c>
      <c r="FK10" s="330">
        <f t="shared" si="10"/>
        <v>0</v>
      </c>
      <c r="FL10" s="330">
        <f t="shared" si="10"/>
        <v>0</v>
      </c>
      <c r="FM10" s="330">
        <f t="shared" si="10"/>
        <v>0</v>
      </c>
      <c r="FN10" s="330">
        <f t="shared" si="10"/>
        <v>0</v>
      </c>
      <c r="FO10" s="330">
        <f t="shared" si="10"/>
        <v>0</v>
      </c>
      <c r="FP10" s="330">
        <f t="shared" si="10"/>
        <v>0</v>
      </c>
      <c r="FQ10" s="331">
        <f t="shared" si="10"/>
        <v>0</v>
      </c>
    </row>
    <row r="11" spans="1:173" x14ac:dyDescent="0.2">
      <c r="A11" s="74" t="str">
        <f>IF(I11="GAL/YR", CONCATENATE(D11, "-lbs/MMBtu"), CONCATENATE(D11, "-lbs/", I11, "-hr"))</f>
        <v xml:space="preserve"> -lbs/ -hr</v>
      </c>
      <c r="B11" s="112"/>
      <c r="C11" s="100" t="s">
        <v>325</v>
      </c>
      <c r="D11" s="365" t="str">
        <f>IF(ISBLANK(EMISSIONS_6!D11), " ", EMISSIONS_6!D11)</f>
        <v xml:space="preserve"> </v>
      </c>
      <c r="E11" s="32" t="s">
        <v>115</v>
      </c>
      <c r="F11" s="32" t="s">
        <v>115</v>
      </c>
      <c r="G11" s="33" t="s">
        <v>115</v>
      </c>
      <c r="H11" s="367"/>
      <c r="I11" s="367" t="s">
        <v>2</v>
      </c>
      <c r="J11" s="33" t="s">
        <v>115</v>
      </c>
      <c r="K11" s="33"/>
      <c r="L11" s="33"/>
      <c r="M11" s="372">
        <v>0</v>
      </c>
      <c r="N11" s="373">
        <v>0</v>
      </c>
      <c r="O11" s="299"/>
      <c r="P11" s="300"/>
      <c r="Q11" s="73" t="str">
        <f>IF($D11=" ", "Enter Equipment",IF(VLOOKUP($A11,'STATIONARY FACTORS'!$A$4:$O$22, Q$5, FALSE)= "N/A", "--", IF($H11=0, "Enter Activity", IF($M11=0, "Enter Run Time",IF($I11="HP", $H11*VLOOKUP($A11,'STATIONARY FACTORS'!$A$4:$O$22, Q$5, FALSE),IF(ISERROR(SEARCH("Diesel", $D11,1)),($H11*VLOOKUP($A11,'STATIONARY FACTORS'!$A$4:$O$22, Q$5, FALSE)*0.000001*'STATIONARY FACTORS'!$C$93*'STATIONARY FACTORS'!$C$98*(1/($M11*$N11))),($H11*VLOOKUP($A11,'STATIONARY FACTORS'!$A$4:$O$22, Q$5, FALSE)*0.000001*'STATIONARY FACTORS'!$C$93*'STATIONARY FACTORS'!$C$94*(1/($M11*$N11)))))))))</f>
        <v>Enter Equipment</v>
      </c>
      <c r="R11" s="79" t="str">
        <f>IF($D11=" ", "Enter Equipment",IF(VLOOKUP($A11,'STATIONARY FACTORS'!$A$4:$O$22, R$5, FALSE)= "N/A", "--", IF($H11=0, "Enter Activity", IF($M11=0, "Enter Run Time",IF($I11="HP", $H11*VLOOKUP($A11,'STATIONARY FACTORS'!$A$4:$O$22, R$5, FALSE),IF(ISERROR(SEARCH("Diesel", $D11,1)),($H11*VLOOKUP($A11,'STATIONARY FACTORS'!$A$4:$O$22, R$5, FALSE)*0.000001*'STATIONARY FACTORS'!$C$93*'STATIONARY FACTORS'!$C$98*(1/($M11*$N11))),($H11*VLOOKUP($A11,'STATIONARY FACTORS'!$A$4:$O$22, R$5, FALSE)*0.000001*'STATIONARY FACTORS'!$C$93*'STATIONARY FACTORS'!$C$94*(1/($M11*$N11)))))))))</f>
        <v>Enter Equipment</v>
      </c>
      <c r="S11" s="79" t="str">
        <f>IF($D11=" ", "Enter Equipment",IF(VLOOKUP($A11,'STATIONARY FACTORS'!$A$4:$O$22, S$5, FALSE)= "N/A", "--", IF($H11=0, "Enter Activity", IF($M11=0, "Enter Run Time",IF($I11="HP", $H11*VLOOKUP($A11,'STATIONARY FACTORS'!$A$4:$O$22, S$5, FALSE),IF(ISERROR(SEARCH("Diesel", $D11,1)),($H11*VLOOKUP($A11,'STATIONARY FACTORS'!$A$4:$O$22, S$5, FALSE)*0.000001*'STATIONARY FACTORS'!$C$93*'STATIONARY FACTORS'!$C$98*(1/($M11*$N11))),($H11*VLOOKUP($A11,'STATIONARY FACTORS'!$A$4:$O$22, S$5, FALSE)*0.000001*'STATIONARY FACTORS'!$C$93*'STATIONARY FACTORS'!$C$94*(1/($M11*$N11)))))))))</f>
        <v>Enter Equipment</v>
      </c>
      <c r="T11" s="79" t="str">
        <f>IF($D11=" ", "Enter Equipment",IF(VLOOKUP($A11,'STATIONARY FACTORS'!$A$4:$O$22, T$5, FALSE)= "N/A", "--", IF($H11=0, "Enter Activity", IF($M11=0, "Enter Run Time",IF($I11="HP", $H11*VLOOKUP($A11,'STATIONARY FACTORS'!$A$4:$O$22, T$5, FALSE),IF(ISERROR(SEARCH("Diesel", $D11,1)),($H11*VLOOKUP($A11,'STATIONARY FACTORS'!$A$4:$O$22, T$5, FALSE)*0.000001*'STATIONARY FACTORS'!$C$93*'STATIONARY FACTORS'!$C$98*(1/($M11*$N11))),($H11*VLOOKUP($A11,'STATIONARY FACTORS'!$A$4:$O$22, T$5, FALSE)*0.000001*'STATIONARY FACTORS'!$C$93*'STATIONARY FACTORS'!$C$94*(1/($M11*$N11)))))))))</f>
        <v>Enter Equipment</v>
      </c>
      <c r="U11" s="79" t="str">
        <f>IF($D11=" ", "Enter Equipment",IF(VLOOKUP($A11,'STATIONARY FACTORS'!$A$4:$O$22, U$5, FALSE)= "N/A", "--", IF($H11=0, "Enter Activity", IF($M11=0, "Enter Run Time",IF($I11="HP", $H11*VLOOKUP($A11,'STATIONARY FACTORS'!$A$4:$O$22, U$5, FALSE),IF(ISERROR(SEARCH("Diesel", $D11,1)),($H11*VLOOKUP($A11,'STATIONARY FACTORS'!$A$4:$O$22, U$5, FALSE)*0.000001*'STATIONARY FACTORS'!$C$93*'STATIONARY FACTORS'!$C$98*(1/($M11*$N11))),($H11*VLOOKUP($A11,'STATIONARY FACTORS'!$A$4:$O$22, U$5, FALSE)*0.000001*'STATIONARY FACTORS'!$C$93*'STATIONARY FACTORS'!$C$94*(1/($M11*$N11)))))))))</f>
        <v>Enter Equipment</v>
      </c>
      <c r="V11" s="79" t="str">
        <f>IF($D11=" ", "Enter Equipment",IF(VLOOKUP($A11,'STATIONARY FACTORS'!$A$4:$O$22, V$5, FALSE)= "N/A", "--", IF($H11=0, "Enter Activity", IF($M11=0, "Enter Run Time",IF($I11="HP", $H11*VLOOKUP($A11,'STATIONARY FACTORS'!$A$4:$O$22, V$5, FALSE),IF(ISERROR(SEARCH("Diesel", $D11,1)),($H11*VLOOKUP($A11,'STATIONARY FACTORS'!$A$4:$O$22, V$5, FALSE)*0.000001*'STATIONARY FACTORS'!$C$93*'STATIONARY FACTORS'!$C$98*(1/($M11*$N11))),($H11*VLOOKUP($A11,'STATIONARY FACTORS'!$A$4:$O$22, V$5, FALSE)*0.000001*'STATIONARY FACTORS'!$C$93*'STATIONARY FACTORS'!$C$94*(1/($M11*$N11)))))))))</f>
        <v>Enter Equipment</v>
      </c>
      <c r="W11" s="79" t="str">
        <f>IF($D11=" ", "Enter Equipment",IF(VLOOKUP($A11,'STATIONARY FACTORS'!$A$4:$O$22, W$5, FALSE)= "N/A", "--", IF($H11=0, "Enter Activity", IF($M11=0, "Enter Run Time",IF($I11="HP", $H11*VLOOKUP($A11,'STATIONARY FACTORS'!$A$4:$O$22, W$5, FALSE),IF(ISERROR(SEARCH("Diesel", $D11,1)),($H11*VLOOKUP($A11,'STATIONARY FACTORS'!$A$4:$O$22, W$5, FALSE)*0.000001*'STATIONARY FACTORS'!$C$93*'STATIONARY FACTORS'!$C$98*(1/($M11*$N11))),($H11*VLOOKUP($A11,'STATIONARY FACTORS'!$A$4:$O$22, W$5, FALSE)*0.000001*'STATIONARY FACTORS'!$C$93*'STATIONARY FACTORS'!$C$94*(1/($M11*$N11)))))))))</f>
        <v>Enter Equipment</v>
      </c>
      <c r="X11" s="79" t="str">
        <f>IF($D11=" ", "Enter Equipment",IF(VLOOKUP($A11,'STATIONARY FACTORS'!$A$4:$O$22, X$5, FALSE)= "N/A", "--", IF($H11=0, "Enter Activity", IF($M11=0, "Enter Run Time",IF($I11="HP", $H11*VLOOKUP($A11,'STATIONARY FACTORS'!$A$4:$O$22, X$5, FALSE),IF(ISERROR(SEARCH("Diesel", $D11,1)),($H11*VLOOKUP($A11,'STATIONARY FACTORS'!$A$4:$O$22, X$5, FALSE)*0.000001*'STATIONARY FACTORS'!$C$93*'STATIONARY FACTORS'!$C$98*(1/($M11*$N11))),($H11*VLOOKUP($A11,'STATIONARY FACTORS'!$A$4:$O$22, X$5, FALSE)*0.000001*'STATIONARY FACTORS'!$C$93*'STATIONARY FACTORS'!$C$94*(1/($M11*$N11)))))))))</f>
        <v>Enter Equipment</v>
      </c>
      <c r="Y11" s="79" t="str">
        <f>IF($D11=" ", "Enter Equipment",IF(VLOOKUP($A11,'STATIONARY FACTORS'!$A$4:$O$22, Y$5, FALSE)= "N/A", "--", IF($H11=0, "Enter Activity", IF($M11=0, "Enter Run Time",IF($I11="HP", $H11*VLOOKUP($A11,'STATIONARY FACTORS'!$A$4:$O$22, Y$5, FALSE),IF(ISERROR(SEARCH("Diesel", $D11,1)),($H11*VLOOKUP($A11,'STATIONARY FACTORS'!$A$4:$O$22, Y$5, FALSE)*0.000001*'STATIONARY FACTORS'!$C$93*'STATIONARY FACTORS'!$C$98*(1/($M11*$N11))),($H11*VLOOKUP($A11,'STATIONARY FACTORS'!$A$4:$O$22, Y$5, FALSE)*0.000001*'STATIONARY FACTORS'!$C$93*'STATIONARY FACTORS'!$C$94*(1/($M11*$N11)))))))))</f>
        <v>Enter Equipment</v>
      </c>
      <c r="Z11" s="79" t="str">
        <f>IF($D11=" ", "Enter Equipment",IF(VLOOKUP($A11,'STATIONARY FACTORS'!$A$4:$O$22, Z$5, FALSE)= "N/A", "--", IF($H11=0, "Enter Activity", IF($M11=0, "Enter Run Time",IF($I11="HP", $H11*VLOOKUP($A11,'STATIONARY FACTORS'!$A$4:$O$22, Z$5, FALSE),IF(ISERROR(SEARCH("Diesel", $D11,1)),($H11*VLOOKUP($A11,'STATIONARY FACTORS'!$A$4:$O$22, Z$5, FALSE)*0.000001*'STATIONARY FACTORS'!$C$93*'STATIONARY FACTORS'!$C$98*(1/($M11*$N11))),($H11*VLOOKUP($A11,'STATIONARY FACTORS'!$A$4:$O$22, Z$5, FALSE)*0.000001*'STATIONARY FACTORS'!$C$93*'STATIONARY FACTORS'!$C$94*(1/($M11*$N11)))))))))</f>
        <v>Enter Equipment</v>
      </c>
      <c r="AA11" s="73" t="str">
        <f>IF($D11=" ", "Enter Equipment",IF(VLOOKUP($A11,'STATIONARY FACTORS'!$A$4:$O$22, AA$5, FALSE)= "N/A", "--", IF($H11=0, "Enter Activity", IF($M11=0, "Enter Run Time",IF($I11="HP", $H11*VLOOKUP($A11,'STATIONARY FACTORS'!$A$4:$O$22, AA$5, FALSE),IF(ISERROR(SEARCH("Diesel", $D11,1)),($H11*VLOOKUP($A11,'STATIONARY FACTORS'!$A$4:$O$22, AA$5, FALSE)*0.000001*'STATIONARY FACTORS'!$C$93*'STATIONARY FACTORS'!$C$98*(1/($M11*$N11))),($H11*VLOOKUP($A11,'STATIONARY FACTORS'!$A$4:$O$22, AA$5, FALSE)*0.000001*'STATIONARY FACTORS'!$C$93*'STATIONARY FACTORS'!$C$94*(1/($M11*$N11)))))))))</f>
        <v>Enter Equipment</v>
      </c>
      <c r="AB11" s="466" t="str">
        <f>IF($D7=" ", "Enter Equipment",IF(VLOOKUP($A11,'STATIONARY FACTORS'!$A$4:$O$22, AB$5, FALSE)= "N/A", "--", IF($H11=0, "Enter Activity", IF($M11=0, "Enter Run Time",IF($I11="HP",( ($H11*VLOOKUP($A11,'STATIONARY FACTORS'!$A$4:$O$22, AB$5, FALSE)*$M11*$N11)/2000),IF(ISERROR(SEARCH("Diesel", $D11,1)),($H11*VLOOKUP($A11,'STATIONARY FACTORS'!$A$4:$O$22, AB$5, FALSE)*0.000001*'STATIONARY FACTORS'!$C$93*'STATIONARY FACTORS'!$C$98)/2000,($H11*VLOOKUP($A11,'STATIONARY FACTORS'!$A$4:$O$22, AB$5, FALSE)*0.000001*'STATIONARY FACTORS'!$C$93*'STATIONARY FACTORS'!$C$94)/2000))))))</f>
        <v>Enter Equipment</v>
      </c>
      <c r="AC11" s="65" t="str">
        <f>IF($D7=" ", "Enter Equipment",IF(VLOOKUP($A11,'STATIONARY FACTORS'!$A$4:$O$22, AC$5, FALSE)= "N/A", "--", IF($H11=0, "Enter Activity", IF($M11=0, "Enter Run Time",IF($I11="HP",( ($H11*VLOOKUP($A11,'STATIONARY FACTORS'!$A$4:$O$22, AC$5, FALSE)*$M11*$N11)/2000),IF(ISERROR(SEARCH("Diesel", $D11,1)),($H11*VLOOKUP($A11,'STATIONARY FACTORS'!$A$4:$O$22, AC$5, FALSE)*0.000001*'STATIONARY FACTORS'!$C$93*'STATIONARY FACTORS'!$C$98)/2000,($H11*VLOOKUP($A11,'STATIONARY FACTORS'!$A$4:$O$22, AC$5, FALSE)*0.000001*'STATIONARY FACTORS'!$C$93*'STATIONARY FACTORS'!$C$94)/2000))))))</f>
        <v>Enter Equipment</v>
      </c>
      <c r="AD11" s="65" t="str">
        <f>IF($D7=" ", "Enter Equipment",IF(VLOOKUP($A11,'STATIONARY FACTORS'!$A$4:$O$22, AD$5, FALSE)= "N/A", "--", IF($H11=0, "Enter Activity", IF($M11=0, "Enter Run Time",IF($I11="HP",( ($H11*VLOOKUP($A11,'STATIONARY FACTORS'!$A$4:$O$22, AD$5, FALSE)*$M11*$N11)/2000),IF(ISERROR(SEARCH("Diesel", $D11,1)),($H11*VLOOKUP($A11,'STATIONARY FACTORS'!$A$4:$O$22, AD$5, FALSE)*0.000001*'STATIONARY FACTORS'!$C$93*'STATIONARY FACTORS'!$C$98)/2000,($H11*VLOOKUP($A11,'STATIONARY FACTORS'!$A$4:$O$22, AD$5, FALSE)*0.000001*'STATIONARY FACTORS'!$C$93*'STATIONARY FACTORS'!$C$94)/2000))))))</f>
        <v>Enter Equipment</v>
      </c>
      <c r="AE11" s="65" t="str">
        <f>IF($D7=" ", "Enter Equipment",IF(VLOOKUP($A11,'STATIONARY FACTORS'!$A$4:$O$22, AE$5, FALSE)= "N/A", "--", IF($H11=0, "Enter Activity", IF($M11=0, "Enter Run Time",IF($I11="HP",( ($H11*VLOOKUP($A11,'STATIONARY FACTORS'!$A$4:$O$22, AE$5, FALSE)*$M11*$N11)/2000),IF(ISERROR(SEARCH("Diesel", $D11,1)),($H11*VLOOKUP($A11,'STATIONARY FACTORS'!$A$4:$O$22, AE$5, FALSE)*0.000001*'STATIONARY FACTORS'!$C$93*'STATIONARY FACTORS'!$C$98)/2000,($H11*VLOOKUP($A11,'STATIONARY FACTORS'!$A$4:$O$22, AE$5, FALSE)*0.000001*'STATIONARY FACTORS'!$C$93*'STATIONARY FACTORS'!$C$94)/2000))))))</f>
        <v>Enter Equipment</v>
      </c>
      <c r="AF11" s="65" t="str">
        <f>IF($D7=" ", "Enter Equipment",IF(VLOOKUP($A11,'STATIONARY FACTORS'!$A$4:$O$22, AF$5, FALSE)= "N/A", "--", IF($H11=0, "Enter Activity", IF($M11=0, "Enter Run Time",IF($I11="HP",( ($H11*VLOOKUP($A11,'STATIONARY FACTORS'!$A$4:$O$22, AF$5, FALSE)*$M11*$N11)/2000),IF(ISERROR(SEARCH("Diesel", $D11,1)),($H11*VLOOKUP($A11,'STATIONARY FACTORS'!$A$4:$O$22, AF$5, FALSE)*0.000001*'STATIONARY FACTORS'!$C$93*'STATIONARY FACTORS'!$C$98)/2000,($H11*VLOOKUP($A11,'STATIONARY FACTORS'!$A$4:$O$22, AF$5, FALSE)*0.000001*'STATIONARY FACTORS'!$C$93*'STATIONARY FACTORS'!$C$94)/2000))))))</f>
        <v>Enter Equipment</v>
      </c>
      <c r="AG11" s="84" t="str">
        <f>IF($D7=" ", "Enter Equipment",IF(VLOOKUP($A11,'STATIONARY FACTORS'!$A$4:$O$22, AG$5, FALSE)= "N/A", "--", IF($H11=0, "Enter Activity", IF($M11=0, "Enter Run Time",IF($I11="HP",( ($H11*VLOOKUP($A11,'STATIONARY FACTORS'!$A$4:$O$22, AG$5, FALSE)*$M11*$N11)/2000),IF(ISERROR(SEARCH("Diesel", $D11,1)),($H11*VLOOKUP($A11,'STATIONARY FACTORS'!$A$4:$O$22, AG$5, FALSE)*0.000001*'STATIONARY FACTORS'!$C$93*'STATIONARY FACTORS'!$C$98)/2000,($H11*VLOOKUP($A11,'STATIONARY FACTORS'!$A$4:$O$22, AG$5, FALSE)*0.000001*'STATIONARY FACTORS'!$C$93*'STATIONARY FACTORS'!$C$94)/2000))))))</f>
        <v>Enter Equipment</v>
      </c>
      <c r="AH11" s="65" t="str">
        <f>IF($D7=" ", "Enter Equipment",IF(VLOOKUP($A11,'STATIONARY FACTORS'!$A$4:$O$22, AH$5, FALSE)= "N/A", "--", IF($H11=0, "Enter Activity", IF($M11=0, "Enter Run Time",IF($I11="HP",( ($H11*VLOOKUP($A11,'STATIONARY FACTORS'!$A$4:$O$22, AH$5, FALSE)*$M11*$N11)/2000),IF(ISERROR(SEARCH("Diesel", $D11,1)),($H11*VLOOKUP($A11,'STATIONARY FACTORS'!$A$4:$O$22, AH$5, FALSE)*0.000001*'STATIONARY FACTORS'!$C$93*'STATIONARY FACTORS'!$C$98)/2000,($H11*VLOOKUP($A11,'STATIONARY FACTORS'!$A$4:$O$22, AH$5, FALSE)*0.000001*'STATIONARY FACTORS'!$C$93*'STATIONARY FACTORS'!$C$94)/2000))))))</f>
        <v>Enter Equipment</v>
      </c>
      <c r="AI11" s="79" t="str">
        <f>IF($D7=" ", "Enter Equipment",IF(VLOOKUP($A11,'STATIONARY FACTORS'!$A$4:$O$22, AI$5, FALSE)= "N/A", "--", IF($H11=0, "Enter Activity", IF($M11=0, "Enter Run Time",IF($I11="HP",( ($H11*VLOOKUP($A11,'STATIONARY FACTORS'!$A$4:$O$22, AI$5, FALSE)*$M11*$N11)/2000),IF(ISERROR(SEARCH("Diesel", $D11,1)),($H11*VLOOKUP($A11,'STATIONARY FACTORS'!$A$4:$O$22, AI$5, FALSE)*0.000001*'STATIONARY FACTORS'!$C$93*'STATIONARY FACTORS'!$C$98)/2000,($H11*VLOOKUP($A11,'STATIONARY FACTORS'!$A$4:$O$22, AI$5, FALSE)*0.000001*'STATIONARY FACTORS'!$C$93*'STATIONARY FACTORS'!$C$94)/2000))))))</f>
        <v>Enter Equipment</v>
      </c>
      <c r="AJ11" s="79" t="str">
        <f>IF($D7=" ", "Enter Equipment",IF(VLOOKUP($A11,'STATIONARY FACTORS'!$A$4:$O$22, AJ$5, FALSE)= "N/A", "--", IF($H11=0, "Enter Activity", IF($M11=0, "Enter Run Time",IF($I11="HP",( ($H11*VLOOKUP($A11,'STATIONARY FACTORS'!$A$4:$O$22, AJ$5, FALSE)*$M11*$N11)/2000),IF(ISERROR(SEARCH("Diesel", $D11,1)),($H11*VLOOKUP($A11,'STATIONARY FACTORS'!$A$4:$O$22, AJ$5, FALSE)*0.000001*'STATIONARY FACTORS'!$C$93*'STATIONARY FACTORS'!$C$98)/2000,($H11*VLOOKUP($A11,'STATIONARY FACTORS'!$A$4:$O$22, AJ$5, FALSE)*0.000001*'STATIONARY FACTORS'!$C$93*'STATIONARY FACTORS'!$C$94)/2000))))))</f>
        <v>Enter Equipment</v>
      </c>
      <c r="AK11" s="79" t="str">
        <f>IF($D7=" ", "Enter Equipment",IF(VLOOKUP($A11,'STATIONARY FACTORS'!$A$4:$O$22, AK$5, FALSE)= "N/A", "--", IF($H11=0, "Enter Activity", IF($M11=0, "Enter Run Time",IF($I11="HP",( ($H11*VLOOKUP($A11,'STATIONARY FACTORS'!$A$4:$O$22, AK$5, FALSE)*$M11*$N11)/2000),IF(ISERROR(SEARCH("Diesel", $D11,1)),($H11*VLOOKUP($A11,'STATIONARY FACTORS'!$A$4:$O$22, AK$5, FALSE)*0.000001*'STATIONARY FACTORS'!$C$93*'STATIONARY FACTORS'!$C$98)/2000,($H11*VLOOKUP($A11,'STATIONARY FACTORS'!$A$4:$O$22, AK$5, FALSE)*0.000001*'STATIONARY FACTORS'!$C$93*'STATIONARY FACTORS'!$C$94)/2000))))))</f>
        <v>Enter Equipment</v>
      </c>
      <c r="AL11" s="382" t="str">
        <f>IF($D7=" ", "Enter Equipment",IF(VLOOKUP($A11,'STATIONARY FACTORS'!$A$4:$O$22, AL$5, FALSE)= "N/A", "--", IF($H11=0, "Enter Activity", IF($M11=0, "Enter Run Time",IF($I11="HP",( ($H11*VLOOKUP($A11,'STATIONARY FACTORS'!$A$4:$O$22, AL$5, FALSE)*$M11*$N11)/2000),IF(ISERROR(SEARCH("Diesel", $D11,1)),($H11*VLOOKUP($A11,'STATIONARY FACTORS'!$A$4:$O$22, AL$5, FALSE)*0.000001*'STATIONARY FACTORS'!$C$93*'STATIONARY FACTORS'!$C$98)/2000,($H11*VLOOKUP($A11,'STATIONARY FACTORS'!$A$4:$O$22, AL$5, FALSE)*0.000001*'STATIONARY FACTORS'!$C$93*'STATIONARY FACTORS'!$C$94)/2000))))))</f>
        <v>Enter Equipment</v>
      </c>
      <c r="AM11" s="73"/>
      <c r="AO11" s="74">
        <f>MONTH(EMISSIONS_1!P11)-MONTH(EMISSIONS_1!O11)+1</f>
        <v>1</v>
      </c>
      <c r="AP11" s="329">
        <f t="shared" si="0"/>
        <v>0</v>
      </c>
      <c r="AQ11" s="330">
        <f t="shared" si="0"/>
        <v>0</v>
      </c>
      <c r="AR11" s="330">
        <f t="shared" si="0"/>
        <v>0</v>
      </c>
      <c r="AS11" s="330">
        <f t="shared" si="0"/>
        <v>0</v>
      </c>
      <c r="AT11" s="330">
        <f t="shared" si="0"/>
        <v>0</v>
      </c>
      <c r="AU11" s="330">
        <f t="shared" si="0"/>
        <v>0</v>
      </c>
      <c r="AV11" s="330">
        <f t="shared" si="0"/>
        <v>0</v>
      </c>
      <c r="AW11" s="330">
        <f t="shared" si="0"/>
        <v>0</v>
      </c>
      <c r="AX11" s="330">
        <f t="shared" si="0"/>
        <v>0</v>
      </c>
      <c r="AY11" s="330">
        <f t="shared" si="0"/>
        <v>0</v>
      </c>
      <c r="AZ11" s="330">
        <f t="shared" si="0"/>
        <v>0</v>
      </c>
      <c r="BA11" s="331">
        <f t="shared" si="0"/>
        <v>0</v>
      </c>
      <c r="BB11" s="329">
        <f t="shared" si="1"/>
        <v>0</v>
      </c>
      <c r="BC11" s="330">
        <f t="shared" si="1"/>
        <v>0</v>
      </c>
      <c r="BD11" s="330">
        <f t="shared" si="1"/>
        <v>0</v>
      </c>
      <c r="BE11" s="330">
        <f t="shared" si="1"/>
        <v>0</v>
      </c>
      <c r="BF11" s="330">
        <f t="shared" si="1"/>
        <v>0</v>
      </c>
      <c r="BG11" s="330">
        <f t="shared" si="1"/>
        <v>0</v>
      </c>
      <c r="BH11" s="330">
        <f t="shared" si="1"/>
        <v>0</v>
      </c>
      <c r="BI11" s="330">
        <f t="shared" si="1"/>
        <v>0</v>
      </c>
      <c r="BJ11" s="330">
        <f t="shared" si="1"/>
        <v>0</v>
      </c>
      <c r="BK11" s="330">
        <f t="shared" si="1"/>
        <v>0</v>
      </c>
      <c r="BL11" s="330">
        <f t="shared" si="1"/>
        <v>0</v>
      </c>
      <c r="BM11" s="331">
        <f t="shared" si="1"/>
        <v>0</v>
      </c>
      <c r="BN11" s="329">
        <f t="shared" si="2"/>
        <v>0</v>
      </c>
      <c r="BO11" s="330">
        <f t="shared" si="2"/>
        <v>0</v>
      </c>
      <c r="BP11" s="330">
        <f t="shared" si="2"/>
        <v>0</v>
      </c>
      <c r="BQ11" s="330">
        <f t="shared" si="2"/>
        <v>0</v>
      </c>
      <c r="BR11" s="330">
        <f t="shared" si="2"/>
        <v>0</v>
      </c>
      <c r="BS11" s="330">
        <f t="shared" si="2"/>
        <v>0</v>
      </c>
      <c r="BT11" s="330">
        <f t="shared" si="2"/>
        <v>0</v>
      </c>
      <c r="BU11" s="330">
        <f t="shared" si="2"/>
        <v>0</v>
      </c>
      <c r="BV11" s="330">
        <f t="shared" si="2"/>
        <v>0</v>
      </c>
      <c r="BW11" s="330">
        <f t="shared" si="2"/>
        <v>0</v>
      </c>
      <c r="BX11" s="330">
        <f t="shared" si="2"/>
        <v>0</v>
      </c>
      <c r="BY11" s="331">
        <f t="shared" si="2"/>
        <v>0</v>
      </c>
      <c r="BZ11" s="329">
        <f t="shared" si="3"/>
        <v>0</v>
      </c>
      <c r="CA11" s="330">
        <f t="shared" si="3"/>
        <v>0</v>
      </c>
      <c r="CB11" s="330">
        <f t="shared" si="3"/>
        <v>0</v>
      </c>
      <c r="CC11" s="330">
        <f t="shared" si="3"/>
        <v>0</v>
      </c>
      <c r="CD11" s="330">
        <f t="shared" si="3"/>
        <v>0</v>
      </c>
      <c r="CE11" s="330">
        <f t="shared" si="3"/>
        <v>0</v>
      </c>
      <c r="CF11" s="330">
        <f t="shared" si="3"/>
        <v>0</v>
      </c>
      <c r="CG11" s="330">
        <f t="shared" si="3"/>
        <v>0</v>
      </c>
      <c r="CH11" s="330">
        <f t="shared" si="3"/>
        <v>0</v>
      </c>
      <c r="CI11" s="330">
        <f t="shared" si="3"/>
        <v>0</v>
      </c>
      <c r="CJ11" s="330">
        <f t="shared" si="3"/>
        <v>0</v>
      </c>
      <c r="CK11" s="331">
        <f t="shared" si="3"/>
        <v>0</v>
      </c>
      <c r="CL11" s="329">
        <f t="shared" si="4"/>
        <v>0</v>
      </c>
      <c r="CM11" s="330">
        <f t="shared" si="4"/>
        <v>0</v>
      </c>
      <c r="CN11" s="330">
        <f t="shared" si="4"/>
        <v>0</v>
      </c>
      <c r="CO11" s="330">
        <f t="shared" si="4"/>
        <v>0</v>
      </c>
      <c r="CP11" s="330">
        <f t="shared" si="4"/>
        <v>0</v>
      </c>
      <c r="CQ11" s="330">
        <f t="shared" si="4"/>
        <v>0</v>
      </c>
      <c r="CR11" s="330">
        <f t="shared" si="4"/>
        <v>0</v>
      </c>
      <c r="CS11" s="330">
        <f t="shared" si="4"/>
        <v>0</v>
      </c>
      <c r="CT11" s="330">
        <f t="shared" si="4"/>
        <v>0</v>
      </c>
      <c r="CU11" s="330">
        <f t="shared" si="4"/>
        <v>0</v>
      </c>
      <c r="CV11" s="330">
        <f t="shared" si="4"/>
        <v>0</v>
      </c>
      <c r="CW11" s="331">
        <f t="shared" si="4"/>
        <v>0</v>
      </c>
      <c r="CX11" s="329">
        <f t="shared" si="5"/>
        <v>0</v>
      </c>
      <c r="CY11" s="330">
        <f t="shared" si="5"/>
        <v>0</v>
      </c>
      <c r="CZ11" s="330">
        <f t="shared" si="5"/>
        <v>0</v>
      </c>
      <c r="DA11" s="330">
        <f t="shared" si="5"/>
        <v>0</v>
      </c>
      <c r="DB11" s="330">
        <f t="shared" si="5"/>
        <v>0</v>
      </c>
      <c r="DC11" s="330">
        <f t="shared" si="5"/>
        <v>0</v>
      </c>
      <c r="DD11" s="330">
        <f t="shared" si="5"/>
        <v>0</v>
      </c>
      <c r="DE11" s="330">
        <f t="shared" si="5"/>
        <v>0</v>
      </c>
      <c r="DF11" s="330">
        <f t="shared" si="5"/>
        <v>0</v>
      </c>
      <c r="DG11" s="330">
        <f t="shared" si="5"/>
        <v>0</v>
      </c>
      <c r="DH11" s="330">
        <f t="shared" si="5"/>
        <v>0</v>
      </c>
      <c r="DI11" s="331">
        <f t="shared" si="5"/>
        <v>0</v>
      </c>
      <c r="DJ11" s="329">
        <f t="shared" si="6"/>
        <v>0</v>
      </c>
      <c r="DK11" s="330">
        <f t="shared" si="6"/>
        <v>0</v>
      </c>
      <c r="DL11" s="330">
        <f t="shared" si="6"/>
        <v>0</v>
      </c>
      <c r="DM11" s="330">
        <f t="shared" si="6"/>
        <v>0</v>
      </c>
      <c r="DN11" s="330">
        <f t="shared" si="6"/>
        <v>0</v>
      </c>
      <c r="DO11" s="330">
        <f t="shared" si="6"/>
        <v>0</v>
      </c>
      <c r="DP11" s="330">
        <f t="shared" si="6"/>
        <v>0</v>
      </c>
      <c r="DQ11" s="330">
        <f t="shared" si="6"/>
        <v>0</v>
      </c>
      <c r="DR11" s="330">
        <f t="shared" si="6"/>
        <v>0</v>
      </c>
      <c r="DS11" s="330">
        <f t="shared" si="6"/>
        <v>0</v>
      </c>
      <c r="DT11" s="330">
        <f t="shared" si="6"/>
        <v>0</v>
      </c>
      <c r="DU11" s="331">
        <f t="shared" si="6"/>
        <v>0</v>
      </c>
      <c r="DV11" s="329">
        <f t="shared" si="7"/>
        <v>0</v>
      </c>
      <c r="DW11" s="330">
        <f t="shared" si="7"/>
        <v>0</v>
      </c>
      <c r="DX11" s="330">
        <f t="shared" si="7"/>
        <v>0</v>
      </c>
      <c r="DY11" s="330">
        <f t="shared" si="7"/>
        <v>0</v>
      </c>
      <c r="DZ11" s="330">
        <f t="shared" si="7"/>
        <v>0</v>
      </c>
      <c r="EA11" s="330">
        <f t="shared" si="7"/>
        <v>0</v>
      </c>
      <c r="EB11" s="330">
        <f t="shared" si="7"/>
        <v>0</v>
      </c>
      <c r="EC11" s="330">
        <f t="shared" si="7"/>
        <v>0</v>
      </c>
      <c r="ED11" s="330">
        <f t="shared" si="7"/>
        <v>0</v>
      </c>
      <c r="EE11" s="330">
        <f t="shared" si="7"/>
        <v>0</v>
      </c>
      <c r="EF11" s="330">
        <f t="shared" si="7"/>
        <v>0</v>
      </c>
      <c r="EG11" s="331">
        <f t="shared" si="7"/>
        <v>0</v>
      </c>
      <c r="EH11" s="329">
        <f t="shared" si="8"/>
        <v>0</v>
      </c>
      <c r="EI11" s="330">
        <f t="shared" si="8"/>
        <v>0</v>
      </c>
      <c r="EJ11" s="330">
        <f t="shared" si="8"/>
        <v>0</v>
      </c>
      <c r="EK11" s="330">
        <f t="shared" si="8"/>
        <v>0</v>
      </c>
      <c r="EL11" s="330">
        <f t="shared" si="8"/>
        <v>0</v>
      </c>
      <c r="EM11" s="330">
        <f t="shared" si="8"/>
        <v>0</v>
      </c>
      <c r="EN11" s="330">
        <f t="shared" si="8"/>
        <v>0</v>
      </c>
      <c r="EO11" s="330">
        <f t="shared" si="8"/>
        <v>0</v>
      </c>
      <c r="EP11" s="330">
        <f t="shared" si="8"/>
        <v>0</v>
      </c>
      <c r="EQ11" s="330">
        <f t="shared" si="8"/>
        <v>0</v>
      </c>
      <c r="ER11" s="330">
        <f t="shared" si="8"/>
        <v>0</v>
      </c>
      <c r="ES11" s="331">
        <f t="shared" si="8"/>
        <v>0</v>
      </c>
      <c r="ET11" s="329">
        <f t="shared" si="9"/>
        <v>0</v>
      </c>
      <c r="EU11" s="330">
        <f t="shared" si="9"/>
        <v>0</v>
      </c>
      <c r="EV11" s="330">
        <f t="shared" si="9"/>
        <v>0</v>
      </c>
      <c r="EW11" s="330">
        <f t="shared" si="9"/>
        <v>0</v>
      </c>
      <c r="EX11" s="330">
        <f t="shared" si="9"/>
        <v>0</v>
      </c>
      <c r="EY11" s="330">
        <f t="shared" si="9"/>
        <v>0</v>
      </c>
      <c r="EZ11" s="330">
        <f t="shared" si="9"/>
        <v>0</v>
      </c>
      <c r="FA11" s="330">
        <f t="shared" si="9"/>
        <v>0</v>
      </c>
      <c r="FB11" s="330">
        <f t="shared" si="9"/>
        <v>0</v>
      </c>
      <c r="FC11" s="330">
        <f t="shared" si="9"/>
        <v>0</v>
      </c>
      <c r="FD11" s="330">
        <f t="shared" si="9"/>
        <v>0</v>
      </c>
      <c r="FE11" s="331">
        <f t="shared" si="9"/>
        <v>0</v>
      </c>
      <c r="FF11" s="329">
        <f t="shared" si="10"/>
        <v>0</v>
      </c>
      <c r="FG11" s="330">
        <f t="shared" si="10"/>
        <v>0</v>
      </c>
      <c r="FH11" s="330">
        <f t="shared" si="10"/>
        <v>0</v>
      </c>
      <c r="FI11" s="330">
        <f t="shared" si="10"/>
        <v>0</v>
      </c>
      <c r="FJ11" s="330">
        <f t="shared" si="10"/>
        <v>0</v>
      </c>
      <c r="FK11" s="330">
        <f t="shared" si="10"/>
        <v>0</v>
      </c>
      <c r="FL11" s="330">
        <f t="shared" si="10"/>
        <v>0</v>
      </c>
      <c r="FM11" s="330">
        <f t="shared" si="10"/>
        <v>0</v>
      </c>
      <c r="FN11" s="330">
        <f t="shared" si="10"/>
        <v>0</v>
      </c>
      <c r="FO11" s="330">
        <f t="shared" si="10"/>
        <v>0</v>
      </c>
      <c r="FP11" s="330">
        <f t="shared" si="10"/>
        <v>0</v>
      </c>
      <c r="FQ11" s="331">
        <f t="shared" si="10"/>
        <v>0</v>
      </c>
    </row>
    <row r="12" spans="1:173" x14ac:dyDescent="0.2">
      <c r="A12" s="74" t="str">
        <f>D12</f>
        <v xml:space="preserve"> </v>
      </c>
      <c r="B12" s="112"/>
      <c r="C12" s="100" t="s">
        <v>324</v>
      </c>
      <c r="D12" s="365" t="str">
        <f>IF(ISBLANK(EMISSIONS_6!D12), " ", EMISSIONS_6!D12)</f>
        <v xml:space="preserve"> </v>
      </c>
      <c r="E12" s="360" t="s">
        <v>115</v>
      </c>
      <c r="F12" s="360" t="s">
        <v>115</v>
      </c>
      <c r="G12" s="33" t="s">
        <v>115</v>
      </c>
      <c r="H12" s="367"/>
      <c r="I12" s="367" t="s">
        <v>2</v>
      </c>
      <c r="J12" s="33" t="s">
        <v>115</v>
      </c>
      <c r="K12" s="33"/>
      <c r="L12" s="33"/>
      <c r="M12" s="372">
        <v>0</v>
      </c>
      <c r="N12" s="373">
        <v>0</v>
      </c>
      <c r="O12" s="299"/>
      <c r="P12" s="300"/>
      <c r="Q12" s="73" t="str">
        <f>IF($D12=" ", "Enter Equipment",IF(VLOOKUP($A12,'STATIONARY FACTORS'!$A$4:$O$22,Q$5,FALSE)="N/A","--", IF($H12=0,"Enter Activity",IF($M12=0, "Enter Run Time", IF($N12=0, "Enter Run Time", IF(ISERROR(SEARCH("Diesel",$D12,1)),((VLOOKUP($A12,'STATIONARY FACTORS'!$A$4:$O$22,Q$5,FALSE))/1000*$H12/$N12/$M12),($H12*(VLOOKUP($A12,'STATIONARY FACTORS'!$A$4:$O$22,Q$5,FALSE))/'STATIONARY FACTORS'!$C$101)))))))</f>
        <v>Enter Equipment</v>
      </c>
      <c r="R12" s="79" t="str">
        <f>IF($D12=" ","Enter Equipment",IF(VLOOKUP($A12,'STATIONARY FACTORS'!$A$4:$O$22,R$5,FALSE)="N/A","--",IF($H12=0,"Enter Activity",IF($M12=0,"Enter Run Time",IF($N12=0,"Enter Run Time",IF(ISERROR(SEARCH("Diesel",$D13,1)),((VLOOKUP($A12,'STATIONARY FACTORS'!$A$4:$O$22,R$5,FALSE))/1000*$H12/$N12/$M12),($H12*(VLOOKUP($A12,'STATIONARY FACTORS'!$A$4:$O$22,R$5,FALSE))/'STATIONARY FACTORS'!$C$101)))))))</f>
        <v>Enter Equipment</v>
      </c>
      <c r="S12" s="79" t="str">
        <f>IF($D12=" ", "Enter Equipment",IF(VLOOKUP($A12,'STATIONARY FACTORS'!$A$4:$O$22,S$5,FALSE)="N/A","--", IF($H12=0,"Enter Activity",IF($M12=0, "Enter Run Time", IF($N12=0, "Enter Run Time", IF(ISERROR(SEARCH("Diesel",$D13,1)),((VLOOKUP($A12,'STATIONARY FACTORS'!$A$4:$O$22,S$5,FALSE))/1000*$H12/$N12/$M12),($H12*(VLOOKUP($A12,'STATIONARY FACTORS'!$A$4:$O$22,S$5,FALSE))/'STATIONARY FACTORS'!$C$101)))))))</f>
        <v>Enter Equipment</v>
      </c>
      <c r="T12" s="79" t="str">
        <f>IF($D12=" ", "Enter Equipment",IF(VLOOKUP($A12,'STATIONARY FACTORS'!$A$4:$O$22,T$5,FALSE)="N/A","--", IF($H12=0,"Enter Activity",IF($M12=0, "Enter Run Time", IF($N12=0, "Enter Run Time", IF(ISERROR(SEARCH("Diesel",$D13,1)),((VLOOKUP($A12,'STATIONARY FACTORS'!$A$4:$O$22,T$5,FALSE))/1000*$H12/$N12/$M12),($H12*(VLOOKUP($A12,'STATIONARY FACTORS'!$A$4:$O$22,T$5,FALSE))/'STATIONARY FACTORS'!$C$101)))))))</f>
        <v>Enter Equipment</v>
      </c>
      <c r="U12" s="79" t="str">
        <f>IF($D12=" ", "Enter Equipment",IF(VLOOKUP($A12,'STATIONARY FACTORS'!$A$4:$O$22,U$5,FALSE)="N/A","--", IF($H12=0,"Enter Activity",IF($M12=0, "Enter Run Time", IF($N12=0, "Enter Run Time", IF(ISERROR(SEARCH("Diesel",$D13,1)),((VLOOKUP($A12,'STATIONARY FACTORS'!$A$4:$O$22,U$5,FALSE))/1000*$H12/$N12/$M12),($H12*(VLOOKUP($A12,'STATIONARY FACTORS'!$A$4:$O$22,U$5,FALSE))/'STATIONARY FACTORS'!$C$101)))))))</f>
        <v>Enter Equipment</v>
      </c>
      <c r="V12" s="79" t="str">
        <f>IF($D12=" ", "Enter Equipment",IF(VLOOKUP($A12,'STATIONARY FACTORS'!$A$4:$O$22,V$5,FALSE)="N/A","--", IF($H12=0,"Enter Activity",IF($M12=0, "Enter Run Time", IF($N12=0, "Enter Run Time", IF(ISERROR(SEARCH("Diesel",$D13,1)),((VLOOKUP($A12,'STATIONARY FACTORS'!$A$4:$O$22,V$5,FALSE))/1000*$H12/$N12/$M12),($H12*(VLOOKUP($A12,'STATIONARY FACTORS'!$A$4:$O$22,V$5,FALSE))/'STATIONARY FACTORS'!$C$101)))))))</f>
        <v>Enter Equipment</v>
      </c>
      <c r="W12" s="79" t="str">
        <f>IF($D12=" ", "Enter Equipment",IF(VLOOKUP($A12,'STATIONARY FACTORS'!$A$4:$O$22,W$5,FALSE)="N/A","--", IF($H12=0,"Enter Activity",IF($M12=0, "Enter Run Time", IF($N12=0, "Enter Run Time", IF(ISERROR(SEARCH("Diesel",$D13,1)),((VLOOKUP($A12,'STATIONARY FACTORS'!$A$4:$O$22,W$5,FALSE))/1000*$H12/$N12/$M12),($H12*(VLOOKUP($A12,'STATIONARY FACTORS'!$A$4:$O$22,W$5,FALSE))/'STATIONARY FACTORS'!$C$101)))))))</f>
        <v>Enter Equipment</v>
      </c>
      <c r="X12" s="79" t="str">
        <f>IF($D12=" ", "Enter Equipment",IF(VLOOKUP($A12,'STATIONARY FACTORS'!$A$4:$O$22,X$5,FALSE)="N/A","--", IF($H12=0,"Enter Activity",IF($M12=0, "Enter Run Time", IF($N12=0, "Enter Run Time", IF(ISERROR(SEARCH("Diesel",$D13,1)),((VLOOKUP($A12,'STATIONARY FACTORS'!$A$4:$O$22,X$5,FALSE))/1000*$H12/$N12/$M12),($H12*(VLOOKUP($A12,'STATIONARY FACTORS'!$A$4:$O$22,X$5,FALSE))/'STATIONARY FACTORS'!$C$101)))))))</f>
        <v>Enter Equipment</v>
      </c>
      <c r="Y12" s="79" t="str">
        <f>IF($D12=" ", "Enter Equipment",IF(VLOOKUP($A12,'STATIONARY FACTORS'!$A$4:$O$22,Y$5,FALSE)="N/A","--", IF($H12=0,"Enter Activity",IF($M12=0, "Enter Run Time", IF($N12=0, "Enter Run Time", IF(ISERROR(SEARCH("Diesel",$D13,1)),((VLOOKUP($A12,'STATIONARY FACTORS'!$A$4:$O$22,Y$5,FALSE))/1000*$H12/$N12/$M12),($H12*(VLOOKUP($A12,'STATIONARY FACTORS'!$A$4:$O$22,Y$5,FALSE))/'STATIONARY FACTORS'!$C$101)))))))</f>
        <v>Enter Equipment</v>
      </c>
      <c r="Z12" s="79" t="str">
        <f>IF($D12=" ", "Enter Equipment",IF(VLOOKUP($A12,'STATIONARY FACTORS'!$A$4:$O$22,Z$5,FALSE)="N/A","--", IF($H12=0,"Enter Activity",IF($M12=0, "Enter Run Time", IF($N12=0, "Enter Run Time", IF(ISERROR(SEARCH("Diesel",$D13,1)),((VLOOKUP($A12,'STATIONARY FACTORS'!$A$4:$O$22,Z$5,FALSE))/1000*$H12/$N12/$M12),($H12*(VLOOKUP($A12,'STATIONARY FACTORS'!$A$4:$O$22,Z$5,FALSE))/'STATIONARY FACTORS'!$C$101)))))))</f>
        <v>Enter Equipment</v>
      </c>
      <c r="AA12" s="415" t="str">
        <f>IF($D12=" ", "Enter Equipment",IF(VLOOKUP($A12,'STATIONARY FACTORS'!$A$4:$O$22,AA$5,FALSE)="N/A","--", IF($H12=0,"Enter Activity",IF($M12=0, "Enter Run Time", IF($N12=0, "Enter Run Time", IF(ISERROR(SEARCH("Diesel",$D13,1)),((VLOOKUP($A12,'STATIONARY FACTORS'!$A$4:$O$22,AA$5,FALSE))/1000*$H12/$N12/$M12),($H12*(VLOOKUP($A12,'STATIONARY FACTORS'!$A$4:$O$22,AA$5,FALSE))/'STATIONARY FACTORS'!$C$101)))))))</f>
        <v>Enter Equipment</v>
      </c>
      <c r="AB12" s="65" t="str">
        <f t="shared" ref="AB12:AL12" si="11">IF(T(Q12)=" ", IF($M12=0, "Enter Run Time", IF($N12=0, "Enter Run Time", Q12*$M12*$N12/2000)), Q12)</f>
        <v>Enter Equipment</v>
      </c>
      <c r="AC12" s="65" t="str">
        <f t="shared" si="11"/>
        <v>Enter Equipment</v>
      </c>
      <c r="AD12" s="65" t="str">
        <f t="shared" si="11"/>
        <v>Enter Equipment</v>
      </c>
      <c r="AE12" s="65" t="str">
        <f t="shared" si="11"/>
        <v>Enter Equipment</v>
      </c>
      <c r="AF12" s="65" t="str">
        <f t="shared" si="11"/>
        <v>Enter Equipment</v>
      </c>
      <c r="AG12" s="84" t="str">
        <f t="shared" si="11"/>
        <v>Enter Equipment</v>
      </c>
      <c r="AH12" s="65" t="str">
        <f t="shared" si="11"/>
        <v>Enter Equipment</v>
      </c>
      <c r="AI12" s="79" t="str">
        <f t="shared" si="11"/>
        <v>Enter Equipment</v>
      </c>
      <c r="AJ12" s="79" t="str">
        <f t="shared" si="11"/>
        <v>Enter Equipment</v>
      </c>
      <c r="AK12" s="79" t="str">
        <f t="shared" si="11"/>
        <v>Enter Equipment</v>
      </c>
      <c r="AL12" s="382" t="str">
        <f t="shared" si="11"/>
        <v>Enter Equipment</v>
      </c>
      <c r="AM12" s="73"/>
      <c r="AO12" s="74">
        <f>MONTH(EMISSIONS_1!P12)-MONTH(EMISSIONS_1!O12)+1</f>
        <v>1</v>
      </c>
      <c r="AP12" s="332">
        <f t="shared" ref="AP12:AP30" si="12">IF(T($AB12)="",IF((AP$6&gt;=MONTH($O12))*(AP$6&lt;=MONTH($P12)), $AB12/$AO12, 0),0)</f>
        <v>0</v>
      </c>
      <c r="AQ12" s="333">
        <f t="shared" si="0"/>
        <v>0</v>
      </c>
      <c r="AR12" s="333">
        <f t="shared" si="0"/>
        <v>0</v>
      </c>
      <c r="AS12" s="333">
        <f t="shared" si="0"/>
        <v>0</v>
      </c>
      <c r="AT12" s="333">
        <f t="shared" si="0"/>
        <v>0</v>
      </c>
      <c r="AU12" s="333">
        <f t="shared" si="0"/>
        <v>0</v>
      </c>
      <c r="AV12" s="333">
        <f t="shared" si="0"/>
        <v>0</v>
      </c>
      <c r="AW12" s="333">
        <f t="shared" si="0"/>
        <v>0</v>
      </c>
      <c r="AX12" s="333">
        <f t="shared" si="0"/>
        <v>0</v>
      </c>
      <c r="AY12" s="333">
        <f t="shared" si="0"/>
        <v>0</v>
      </c>
      <c r="AZ12" s="333">
        <f t="shared" si="0"/>
        <v>0</v>
      </c>
      <c r="BA12" s="334">
        <f t="shared" si="0"/>
        <v>0</v>
      </c>
      <c r="BB12" s="332">
        <f t="shared" si="1"/>
        <v>0</v>
      </c>
      <c r="BC12" s="333">
        <f t="shared" si="1"/>
        <v>0</v>
      </c>
      <c r="BD12" s="333">
        <f t="shared" si="1"/>
        <v>0</v>
      </c>
      <c r="BE12" s="333">
        <f t="shared" si="1"/>
        <v>0</v>
      </c>
      <c r="BF12" s="333">
        <f t="shared" si="1"/>
        <v>0</v>
      </c>
      <c r="BG12" s="333">
        <f t="shared" si="1"/>
        <v>0</v>
      </c>
      <c r="BH12" s="333">
        <f t="shared" si="1"/>
        <v>0</v>
      </c>
      <c r="BI12" s="333">
        <f t="shared" si="1"/>
        <v>0</v>
      </c>
      <c r="BJ12" s="333">
        <f t="shared" si="1"/>
        <v>0</v>
      </c>
      <c r="BK12" s="333">
        <f t="shared" si="1"/>
        <v>0</v>
      </c>
      <c r="BL12" s="333">
        <f t="shared" si="1"/>
        <v>0</v>
      </c>
      <c r="BM12" s="334">
        <f t="shared" si="1"/>
        <v>0</v>
      </c>
      <c r="BN12" s="332">
        <f t="shared" si="2"/>
        <v>0</v>
      </c>
      <c r="BO12" s="333">
        <f t="shared" si="2"/>
        <v>0</v>
      </c>
      <c r="BP12" s="333">
        <f t="shared" si="2"/>
        <v>0</v>
      </c>
      <c r="BQ12" s="333">
        <f t="shared" si="2"/>
        <v>0</v>
      </c>
      <c r="BR12" s="333">
        <f t="shared" si="2"/>
        <v>0</v>
      </c>
      <c r="BS12" s="333">
        <f t="shared" si="2"/>
        <v>0</v>
      </c>
      <c r="BT12" s="333">
        <f t="shared" si="2"/>
        <v>0</v>
      </c>
      <c r="BU12" s="333">
        <f t="shared" si="2"/>
        <v>0</v>
      </c>
      <c r="BV12" s="333">
        <f t="shared" si="2"/>
        <v>0</v>
      </c>
      <c r="BW12" s="333">
        <f t="shared" si="2"/>
        <v>0</v>
      </c>
      <c r="BX12" s="333">
        <f t="shared" si="2"/>
        <v>0</v>
      </c>
      <c r="BY12" s="334">
        <f t="shared" si="2"/>
        <v>0</v>
      </c>
      <c r="BZ12" s="332">
        <f t="shared" si="3"/>
        <v>0</v>
      </c>
      <c r="CA12" s="333">
        <f t="shared" si="3"/>
        <v>0</v>
      </c>
      <c r="CB12" s="333">
        <f t="shared" si="3"/>
        <v>0</v>
      </c>
      <c r="CC12" s="333">
        <f t="shared" si="3"/>
        <v>0</v>
      </c>
      <c r="CD12" s="333">
        <f t="shared" si="3"/>
        <v>0</v>
      </c>
      <c r="CE12" s="333">
        <f t="shared" si="3"/>
        <v>0</v>
      </c>
      <c r="CF12" s="333">
        <f t="shared" si="3"/>
        <v>0</v>
      </c>
      <c r="CG12" s="333">
        <f t="shared" si="3"/>
        <v>0</v>
      </c>
      <c r="CH12" s="333">
        <f t="shared" si="3"/>
        <v>0</v>
      </c>
      <c r="CI12" s="333">
        <f t="shared" si="3"/>
        <v>0</v>
      </c>
      <c r="CJ12" s="333">
        <f t="shared" si="3"/>
        <v>0</v>
      </c>
      <c r="CK12" s="334">
        <f t="shared" si="3"/>
        <v>0</v>
      </c>
      <c r="CL12" s="332">
        <f t="shared" si="4"/>
        <v>0</v>
      </c>
      <c r="CM12" s="333">
        <f t="shared" si="4"/>
        <v>0</v>
      </c>
      <c r="CN12" s="333">
        <f t="shared" si="4"/>
        <v>0</v>
      </c>
      <c r="CO12" s="333">
        <f t="shared" si="4"/>
        <v>0</v>
      </c>
      <c r="CP12" s="333">
        <f t="shared" si="4"/>
        <v>0</v>
      </c>
      <c r="CQ12" s="333">
        <f t="shared" si="4"/>
        <v>0</v>
      </c>
      <c r="CR12" s="333">
        <f t="shared" si="4"/>
        <v>0</v>
      </c>
      <c r="CS12" s="333">
        <f t="shared" si="4"/>
        <v>0</v>
      </c>
      <c r="CT12" s="333">
        <f t="shared" si="4"/>
        <v>0</v>
      </c>
      <c r="CU12" s="333">
        <f t="shared" si="4"/>
        <v>0</v>
      </c>
      <c r="CV12" s="333">
        <f t="shared" si="4"/>
        <v>0</v>
      </c>
      <c r="CW12" s="334">
        <f t="shared" si="4"/>
        <v>0</v>
      </c>
      <c r="CX12" s="332">
        <f t="shared" si="5"/>
        <v>0</v>
      </c>
      <c r="CY12" s="333">
        <f t="shared" si="5"/>
        <v>0</v>
      </c>
      <c r="CZ12" s="333">
        <f t="shared" si="5"/>
        <v>0</v>
      </c>
      <c r="DA12" s="333">
        <f t="shared" si="5"/>
        <v>0</v>
      </c>
      <c r="DB12" s="333">
        <f t="shared" si="5"/>
        <v>0</v>
      </c>
      <c r="DC12" s="333">
        <f t="shared" si="5"/>
        <v>0</v>
      </c>
      <c r="DD12" s="333">
        <f t="shared" si="5"/>
        <v>0</v>
      </c>
      <c r="DE12" s="333">
        <f t="shared" si="5"/>
        <v>0</v>
      </c>
      <c r="DF12" s="333">
        <f t="shared" si="5"/>
        <v>0</v>
      </c>
      <c r="DG12" s="333">
        <f t="shared" si="5"/>
        <v>0</v>
      </c>
      <c r="DH12" s="333">
        <f t="shared" si="5"/>
        <v>0</v>
      </c>
      <c r="DI12" s="334">
        <f t="shared" si="5"/>
        <v>0</v>
      </c>
      <c r="DJ12" s="332">
        <f t="shared" si="6"/>
        <v>0</v>
      </c>
      <c r="DK12" s="333">
        <f t="shared" si="6"/>
        <v>0</v>
      </c>
      <c r="DL12" s="333">
        <f t="shared" si="6"/>
        <v>0</v>
      </c>
      <c r="DM12" s="333">
        <f t="shared" si="6"/>
        <v>0</v>
      </c>
      <c r="DN12" s="333">
        <f t="shared" si="6"/>
        <v>0</v>
      </c>
      <c r="DO12" s="333">
        <f t="shared" si="6"/>
        <v>0</v>
      </c>
      <c r="DP12" s="333">
        <f t="shared" si="6"/>
        <v>0</v>
      </c>
      <c r="DQ12" s="333">
        <f t="shared" si="6"/>
        <v>0</v>
      </c>
      <c r="DR12" s="333">
        <f t="shared" si="6"/>
        <v>0</v>
      </c>
      <c r="DS12" s="333">
        <f t="shared" si="6"/>
        <v>0</v>
      </c>
      <c r="DT12" s="333">
        <f t="shared" si="6"/>
        <v>0</v>
      </c>
      <c r="DU12" s="334">
        <f t="shared" si="6"/>
        <v>0</v>
      </c>
      <c r="DV12" s="332">
        <f t="shared" si="7"/>
        <v>0</v>
      </c>
      <c r="DW12" s="333">
        <f t="shared" si="7"/>
        <v>0</v>
      </c>
      <c r="DX12" s="333">
        <f t="shared" si="7"/>
        <v>0</v>
      </c>
      <c r="DY12" s="333">
        <f t="shared" si="7"/>
        <v>0</v>
      </c>
      <c r="DZ12" s="333">
        <f t="shared" si="7"/>
        <v>0</v>
      </c>
      <c r="EA12" s="333">
        <f t="shared" si="7"/>
        <v>0</v>
      </c>
      <c r="EB12" s="333">
        <f t="shared" si="7"/>
        <v>0</v>
      </c>
      <c r="EC12" s="333">
        <f t="shared" si="7"/>
        <v>0</v>
      </c>
      <c r="ED12" s="333">
        <f t="shared" si="7"/>
        <v>0</v>
      </c>
      <c r="EE12" s="333">
        <f t="shared" si="7"/>
        <v>0</v>
      </c>
      <c r="EF12" s="333">
        <f t="shared" si="7"/>
        <v>0</v>
      </c>
      <c r="EG12" s="334">
        <f t="shared" si="7"/>
        <v>0</v>
      </c>
      <c r="EH12" s="332">
        <f t="shared" si="8"/>
        <v>0</v>
      </c>
      <c r="EI12" s="333">
        <f t="shared" si="8"/>
        <v>0</v>
      </c>
      <c r="EJ12" s="333">
        <f t="shared" si="8"/>
        <v>0</v>
      </c>
      <c r="EK12" s="333">
        <f t="shared" si="8"/>
        <v>0</v>
      </c>
      <c r="EL12" s="333">
        <f t="shared" si="8"/>
        <v>0</v>
      </c>
      <c r="EM12" s="333">
        <f t="shared" si="8"/>
        <v>0</v>
      </c>
      <c r="EN12" s="333">
        <f t="shared" si="8"/>
        <v>0</v>
      </c>
      <c r="EO12" s="333">
        <f t="shared" si="8"/>
        <v>0</v>
      </c>
      <c r="EP12" s="333">
        <f t="shared" si="8"/>
        <v>0</v>
      </c>
      <c r="EQ12" s="333">
        <f t="shared" si="8"/>
        <v>0</v>
      </c>
      <c r="ER12" s="333">
        <f t="shared" si="8"/>
        <v>0</v>
      </c>
      <c r="ES12" s="334">
        <f t="shared" si="8"/>
        <v>0</v>
      </c>
      <c r="ET12" s="332">
        <f t="shared" si="9"/>
        <v>0</v>
      </c>
      <c r="EU12" s="333">
        <f t="shared" si="9"/>
        <v>0</v>
      </c>
      <c r="EV12" s="333">
        <f t="shared" si="9"/>
        <v>0</v>
      </c>
      <c r="EW12" s="333">
        <f t="shared" si="9"/>
        <v>0</v>
      </c>
      <c r="EX12" s="333">
        <f t="shared" si="9"/>
        <v>0</v>
      </c>
      <c r="EY12" s="333">
        <f t="shared" si="9"/>
        <v>0</v>
      </c>
      <c r="EZ12" s="333">
        <f t="shared" si="9"/>
        <v>0</v>
      </c>
      <c r="FA12" s="333">
        <f t="shared" si="9"/>
        <v>0</v>
      </c>
      <c r="FB12" s="333">
        <f t="shared" si="9"/>
        <v>0</v>
      </c>
      <c r="FC12" s="333">
        <f t="shared" si="9"/>
        <v>0</v>
      </c>
      <c r="FD12" s="333">
        <f t="shared" si="9"/>
        <v>0</v>
      </c>
      <c r="FE12" s="334">
        <f t="shared" si="9"/>
        <v>0</v>
      </c>
      <c r="FF12" s="332">
        <f t="shared" si="10"/>
        <v>0</v>
      </c>
      <c r="FG12" s="333">
        <f t="shared" si="10"/>
        <v>0</v>
      </c>
      <c r="FH12" s="333">
        <f t="shared" si="10"/>
        <v>0</v>
      </c>
      <c r="FI12" s="333">
        <f t="shared" si="10"/>
        <v>0</v>
      </c>
      <c r="FJ12" s="333">
        <f t="shared" si="10"/>
        <v>0</v>
      </c>
      <c r="FK12" s="333">
        <f t="shared" si="10"/>
        <v>0</v>
      </c>
      <c r="FL12" s="333">
        <f t="shared" si="10"/>
        <v>0</v>
      </c>
      <c r="FM12" s="333">
        <f t="shared" si="10"/>
        <v>0</v>
      </c>
      <c r="FN12" s="333">
        <f t="shared" si="10"/>
        <v>0</v>
      </c>
      <c r="FO12" s="333">
        <f t="shared" si="10"/>
        <v>0</v>
      </c>
      <c r="FP12" s="333">
        <f t="shared" si="10"/>
        <v>0</v>
      </c>
      <c r="FQ12" s="334">
        <f t="shared" si="10"/>
        <v>0</v>
      </c>
    </row>
    <row r="13" spans="1:173" x14ac:dyDescent="0.2">
      <c r="A13" s="74" t="str">
        <f>CONCATENATE(D13, "-", E13)</f>
        <v xml:space="preserve"> - </v>
      </c>
      <c r="B13" s="112"/>
      <c r="C13" s="171" t="s">
        <v>306</v>
      </c>
      <c r="D13" s="366" t="str">
        <f>IF(ISBLANK(EMISSIONS_6!D13), " ", EMISSIONS_6!D13)</f>
        <v xml:space="preserve"> </v>
      </c>
      <c r="E13" s="366" t="str">
        <f>IF(ISBLANK(EMISSIONS_6!E13), " ", EMISSIONS_6!E13)</f>
        <v xml:space="preserve"> </v>
      </c>
      <c r="F13" s="366" t="str">
        <f>IF(ISBLANK(EMISSIONS_6!F13), " ", EMISSIONS_6!F13)</f>
        <v xml:space="preserve"> </v>
      </c>
      <c r="G13" s="367"/>
      <c r="H13" s="368"/>
      <c r="I13" s="33" t="s">
        <v>299</v>
      </c>
      <c r="J13" s="367"/>
      <c r="K13" s="33">
        <f>IF($J$4="NO Attribution",1,IF($J$4="Enter NO. PLATFORMS",IF(J13="",1,1/J13),1))</f>
        <v>1</v>
      </c>
      <c r="L13" s="33">
        <f>IF(J4="Enter Emissions (tpy)",IF( J13="", 0, J13), 0)</f>
        <v>0</v>
      </c>
      <c r="M13" s="367">
        <v>0</v>
      </c>
      <c r="N13" s="373">
        <v>0</v>
      </c>
      <c r="O13" s="299"/>
      <c r="P13" s="300"/>
      <c r="Q13" s="73" t="str">
        <f t="shared" ref="Q13:Q30" si="13">IF(T(AB13)=" ",(IF($M13=0,(IF($N13=0,0,AB13/$N13/$M13*2000)),AB13/$N13/$M13*2000)),T(AB13))</f>
        <v>Enter vessel info</v>
      </c>
      <c r="R13" s="79" t="str">
        <f t="shared" ref="R13:R30" si="14">IF(T(AC13)=" ",(IF($M13=0,(IF($N13=0,0,AC13/$N13/$M13*2000)),AC13/$N13/$M13*2000)),T(AC13))</f>
        <v>Enter vessel info</v>
      </c>
      <c r="S13" s="79" t="str">
        <f t="shared" ref="S13:S30" si="15">IF(T(AD13)=" ",(IF($M13=0,(IF($N13=0,0,AD13/$N13/$M13*2000)),AD13/$N13/$M13*2000)),T(AD13))</f>
        <v>Enter vessel info</v>
      </c>
      <c r="T13" s="79" t="str">
        <f t="shared" ref="T13:T30" si="16">IF(T(AE13)=" ",(IF($M13=0,(IF($N13=0,0,AE13/$N13/$M13*2000)),AE13/$N13/$M13*2000)),T(AE13))</f>
        <v>Enter vessel info</v>
      </c>
      <c r="U13" s="79" t="str">
        <f t="shared" ref="U13:U30" si="17">IF(T(AF13)=" ",(IF($M13=0,(IF($N13=0,0,AF13/$N13/$M13*2000)),AF13/$N13/$M13*2000)),T(AF13))</f>
        <v>Enter vessel info</v>
      </c>
      <c r="V13" s="79" t="str">
        <f t="shared" ref="V13:V30" si="18">IF(T(AG13)=" ",(IF($M13=0,(IF($N13=0,0,AG13/$N13/$M13*2000)),AG13/$N13/$M13*2000)),T(AG13))</f>
        <v>Enter vessel info</v>
      </c>
      <c r="W13" s="79" t="str">
        <f t="shared" ref="W13:W30" si="19">IF(T(AH13)=" ",(IF($M13=0,(IF($N13=0,0,AH13/$N13/$M13*2000)),AH13/$N13/$M13*2000)),T(AH13))</f>
        <v>Enter vessel info</v>
      </c>
      <c r="X13" s="79" t="str">
        <f t="shared" ref="X13:X30" si="20">IF(T(AI13)=" ",(IF($M13=0,(IF($N13=0,0,AI13/$N13/$M13*2000)),AI13/$N13/$M13*2000)),T(AI13))</f>
        <v>Enter vessel info</v>
      </c>
      <c r="Y13" s="78" t="s">
        <v>115</v>
      </c>
      <c r="Z13" s="79" t="s">
        <v>115</v>
      </c>
      <c r="AA13" s="82" t="s">
        <v>115</v>
      </c>
      <c r="AB13" s="76" t="str">
        <f>IF(OR($D13=" ",$E13=" ",$F13=" "),"Enter vessel info",IF(T($H13)&lt;&gt;"","Enter Activity",IF(OR($M13=0,$N13=0),"Enter Run Time",IF((VLOOKUP($F13,'VESSEL FACTORS'!$A$3:$O$5,AB$5,FALSE))="N/A","--",IF($G13=" ",IF(ISERROR(SEARCH("Aux",$E13,1)),($H13*VLOOKUP($F13,'VESSEL FACTORS'!$A$2:$O$5,AB$5,FALSE)*0.0000011023*$M13*$N13*0.82),($H13*VLOOKUP($F13,'VESSEL FACTORS'!$A$2:$O$5,AB$5,FALSE)*0.0000011023*$M13*$N13*1)),IF($G13&lt;21,($H13*VLOOKUP($F13,'VESSEL FACTORS'!$A$2:$O$5,AB$5,FALSE)*0.0000011023*$M13*$N13*VLOOKUP($G13,'VESSEL FACTORS'!$A$16:$L$36,AB$5,FALSE)),($H13*VLOOKUP($F13,'VESSEL FACTORS'!$A$3:$O$5,AB$5,FALSE)*0.0000011023*$M13*$N13*($G13/100))))))))</f>
        <v>Enter vessel info</v>
      </c>
      <c r="AC13" s="76" t="str">
        <f>IF(OR($D13=" ",$E13=" ",$F13=" "),"Enter vessel info",IF(T($H13)&lt;&gt;"","Enter Activity",IF(OR($M13=0,$N13=0),"Enter Run Time",IF((VLOOKUP($F13,'VESSEL FACTORS'!$A$3:$O$5,AC$5,FALSE))="N/A","--",IF($G13=" ",IF(ISERROR(SEARCH("Aux",$E13,1)),($H13*VLOOKUP($F13,'VESSEL FACTORS'!$A$2:$O$5,AC$5,FALSE)*0.0000011023*$M13*$N13*0.82),($H13*VLOOKUP($F13,'VESSEL FACTORS'!$A$2:$O$5,AC$5,FALSE)*0.0000011023*$M13*$N13*1)),IF($G13&lt;21,($H13*VLOOKUP($F13,'VESSEL FACTORS'!$A$2:$O$5,AC$5,FALSE)*0.0000011023*$M13*$N13*VLOOKUP($G13,'VESSEL FACTORS'!$A$16:$L$36,AC$5,FALSE)),($H13*VLOOKUP($F13,'VESSEL FACTORS'!$A$3:$O$5,AC$5,FALSE)*0.0000011023*$M13*$N13*($G13/100))))))))</f>
        <v>Enter vessel info</v>
      </c>
      <c r="AD13" s="76" t="str">
        <f>IF(OR($D13=" ",$E13=" ",$F13=" "),"Enter vessel info",IF(T($H13)&lt;&gt;"","Enter Activity",IF(OR($M13=0,$N13=0),"Enter Run Time",IF((VLOOKUP($F13,'VESSEL FACTORS'!$A$3:$O$5,AD$5,FALSE))="N/A","--",IF($G13=" ",IF(ISERROR(SEARCH("Aux",$E13,1)),($H13*VLOOKUP($F13,'VESSEL FACTORS'!$A$2:$O$5,AD$5,FALSE)*0.0000011023*$M13*$N13*0.82),($H13*VLOOKUP($F13,'VESSEL FACTORS'!$A$2:$O$5,AD$5,FALSE)*0.0000011023*$M13*$N13*1)),IF($G13&lt;21,($H13*VLOOKUP($F13,'VESSEL FACTORS'!$A$2:$O$5,AD$5,FALSE)*0.0000011023*$M13*$N13*VLOOKUP($G13,'VESSEL FACTORS'!$A$16:$L$36,AD$5,FALSE)),($H13*VLOOKUP($F13,'VESSEL FACTORS'!$A$3:$O$5,AD$5,FALSE)*0.0000011023*$M13*$N13*($G13/100))))))))</f>
        <v>Enter vessel info</v>
      </c>
      <c r="AE13" s="76" t="str">
        <f>IF(OR($D13=" ",$E13=" ",$F13=" "),"Enter vessel info",IF(T($H13)&lt;&gt;"","Enter Activity",IF(OR($M13=0,$N13=0),"Enter Run Time",IF((VLOOKUP($F13,'VESSEL FACTORS'!$A$3:$O$5,AE$5,FALSE))="N/A","--",IF($G13=" ",IF(ISERROR(SEARCH("Aux",$E13,1)),($H13*VLOOKUP($F13,'VESSEL FACTORS'!$A$2:$O$5,AE$5,FALSE)*0.0000011023*$M13*$N13*0.82),($H13*VLOOKUP($F13,'VESSEL FACTORS'!$A$2:$O$5,AE$5,FALSE)*0.0000011023*$M13*$N13*1)),IF($G13&lt;21,($H13*VLOOKUP($F13,'VESSEL FACTORS'!$A$2:$O$5,AE$5,FALSE)*0.0000011023*$M13*$N13*VLOOKUP($G13,'VESSEL FACTORS'!$A$16:$L$36,AE$5,FALSE)),($H13*VLOOKUP($F13,'VESSEL FACTORS'!$A$3:$O$5,AE$5,FALSE)*0.0000011023*$M13*$N13*($G13/100))))))))</f>
        <v>Enter vessel info</v>
      </c>
      <c r="AF13" s="76" t="str">
        <f>IF(OR($D13=" ",$E13=" ",$F13=" "),"Enter vessel info",IF(T($H13)&lt;&gt;"","Enter Activity",IF(OR($M13=0,$N13=0),"Enter Run Time",IF((VLOOKUP($F13,'VESSEL FACTORS'!$A$3:$O$5,AF$5,FALSE))="N/A","--",IF($G13=" ",IF(ISERROR(SEARCH("Aux",$E13,1)),($H13*VLOOKUP($F13,'VESSEL FACTORS'!$A$2:$O$5,AF$5,FALSE)*0.0000011023*$M13*$N13*0.82),($H13*VLOOKUP($F13,'VESSEL FACTORS'!$A$2:$O$5,AF$5,FALSE)*0.0000011023*$M13*$N13*1)),IF($G13&lt;21,($H13*VLOOKUP($F13,'VESSEL FACTORS'!$A$2:$O$5,AF$5,FALSE)*0.0000011023*$M13*$N13*VLOOKUP($G13,'VESSEL FACTORS'!$A$16:$L$36,AF$5,FALSE)),($H13*VLOOKUP($F13,'VESSEL FACTORS'!$A$3:$O$5,AF$5,FALSE)*0.0000011023*$M13*$N13*($G13/100))))))))</f>
        <v>Enter vessel info</v>
      </c>
      <c r="AG13" s="76" t="str">
        <f>IF(OR($D13=" ",$E13=" ",$F13=" "),"Enter vessel info",IF(T($H13)&lt;&gt;"","Enter Activity",IF(OR($M13=0,$N13=0),"Enter Run Time",IF((VLOOKUP($F13,'VESSEL FACTORS'!$A$3:$O$5,AG$5,FALSE))="N/A","--",IF($G13=" ",IF(ISERROR(SEARCH("Aux",$E13,1)),($H13*VLOOKUP($F13,'VESSEL FACTORS'!$A$2:$O$5,AG$5,FALSE)*0.0000011023*$M13*$N13*0.82),($H13*VLOOKUP($F13,'VESSEL FACTORS'!$A$2:$O$5,AG$5,FALSE)*0.0000011023*$M13*$N13*1)),IF($G13&lt;21,($H13*VLOOKUP($F13,'VESSEL FACTORS'!$A$2:$O$5,AG$5,FALSE)*0.0000011023*$M13*$N13*VLOOKUP($G13,'VESSEL FACTORS'!$A$16:$L$36,AG$5,FALSE)),($H13*VLOOKUP($F13,'VESSEL FACTORS'!$A$3:$O$5,AG$5,FALSE)*0.0000011023*$M13*$N13*($G13/100))))))))</f>
        <v>Enter vessel info</v>
      </c>
      <c r="AH13" s="76" t="str">
        <f>IF(OR($D13=" ",$E13=" ",$F13=" "),"Enter vessel info",IF(T($H13)&lt;&gt;"","Enter Activity",IF(OR($M13=0,$N13=0),"Enter Run Time",IF((VLOOKUP($F13,'VESSEL FACTORS'!$A$3:$O$5,AH$5,FALSE))="N/A","--",IF($G13=" ",IF(ISERROR(SEARCH("Aux",$E13,1)),($H13*VLOOKUP($F13,'VESSEL FACTORS'!$A$2:$O$5,AH$5,FALSE)*0.0000011023*$M13*$N13*0.82),($H13*VLOOKUP($F13,'VESSEL FACTORS'!$A$2:$O$5,AH$5,FALSE)*0.0000011023*$M13*$N13*1)),IF($G13&lt;21,($H13*VLOOKUP($F13,'VESSEL FACTORS'!$A$2:$O$5,AH$5,FALSE)*0.0000011023*$M13*$N13*VLOOKUP($G13,'VESSEL FACTORS'!$A$16:$L$36,AH$5,FALSE)),($H13*VLOOKUP($F13,'VESSEL FACTORS'!$A$3:$O$5,AH$5,FALSE)*0.0000011023*$M13*$N13*($G13/100))))))))</f>
        <v>Enter vessel info</v>
      </c>
      <c r="AI13" s="76" t="str">
        <f>IF(OR($D13=" ",$E13=" ",$F13=" "),"Enter vessel info",IF(T($H13)&lt;&gt;"","Enter Activity",IF(OR($M13=0,$N13=0),"Enter Run Time",IF((VLOOKUP($F13,'VESSEL FACTORS'!$A$3:$O$5,AI$5,FALSE))="N/A","--",IF($G13=" ",IF(ISERROR(SEARCH("Aux",$E13,1)),($H13*VLOOKUP($F13,'VESSEL FACTORS'!$A$2:$O$5,AI$5,FALSE)*0.0000011023*$M13*$N13*0.82),($H13*VLOOKUP($F13,'VESSEL FACTORS'!$A$2:$O$5,AI$5,FALSE)*0.0000011023*$M13*$N13*1)),IF($G13&lt;21,($H13*VLOOKUP($F13,'VESSEL FACTORS'!$A$2:$O$5,AI$5,FALSE)*0.0000011023*$M13*$N13*VLOOKUP($G13,'VESSEL FACTORS'!$A$16:$L$36,AI$5,FALSE)),($H13*VLOOKUP($F13,'VESSEL FACTORS'!$A$3:$O$5,AI$5,FALSE)*0.0000011023*$M13*$N13*($G13/100))))))))</f>
        <v>Enter vessel info</v>
      </c>
      <c r="AJ13" s="76" t="str">
        <f>IF(OR($D13=" ",$E13=" ",$F13=" "),"Enter vessel info",IF(T($H13)&lt;&gt;"","Enter Activity",IF(OR($M13=0,$N13=0),"Enter Run Time",IF((VLOOKUP($F13,'VESSEL FACTORS'!$A$3:$O$5,AJ$5,FALSE))="N/A","--",IF($G13=" ",IF(ISERROR(SEARCH("Aux",$E13,1)),($H13*VLOOKUP($F13,'VESSEL FACTORS'!$A$2:$O$5,AJ$5,FALSE)*0.0000011023*$M13*$N13*0.82),($H13*VLOOKUP($F13,'VESSEL FACTORS'!$A$2:$O$5,AJ$5,FALSE)*0.0000011023*$M13*$N13*1)),IF($G13&lt;21,($H13*VLOOKUP($F13,'VESSEL FACTORS'!$A$2:$O$5,AJ$5,FALSE)*0.0000011023*$M13*$N13*VLOOKUP($G13,'VESSEL FACTORS'!$A$16:$L$36,AJ$5,FALSE)),($H13*VLOOKUP($F13,'VESSEL FACTORS'!$A$3:$O$5,AJ$5,FALSE)*0.0000011023*$M13*$N13*($G13/100))))))))</f>
        <v>Enter vessel info</v>
      </c>
      <c r="AK13" s="76" t="str">
        <f>IF(OR($D13=" ",$E13=" ",$F13=" "),"Enter vessel info",IF(T($H13)&lt;&gt;"","Enter Activity",IF(OR($M13=0,$N13=0),"Enter Run Time",IF((VLOOKUP($F13,'VESSEL FACTORS'!$A$3:$O$5,AK$5,FALSE))="N/A","--",IF($G13=" ",IF(ISERROR(SEARCH("Aux",$E13,1)),($H13*VLOOKUP($F13,'VESSEL FACTORS'!$A$2:$O$5,AK$5,FALSE)*0.0000011023*$M13*$N13*0.82),($H13*VLOOKUP($F13,'VESSEL FACTORS'!$A$2:$O$5,AK$5,FALSE)*0.0000011023*$M13*$N13*1)),IF($G13&lt;21,($H13*VLOOKUP($F13,'VESSEL FACTORS'!$A$2:$O$5,AK$5,FALSE)*0.0000011023*$M13*$N13*VLOOKUP($G13,'VESSEL FACTORS'!$A$16:$L$36,AK$5,FALSE)),($H13*VLOOKUP($F13,'VESSEL FACTORS'!$A$3:$O$5,AK$5,FALSE)*0.0000011023*$M13*$N13*($G13/100))))))))</f>
        <v>Enter vessel info</v>
      </c>
      <c r="AL13" s="67" t="str">
        <f>IF(OR($D13=" ",$E13=" ",$F13=" "),"Enter vessel info",IF(T($H13)&lt;&gt;"","Enter Activity",IF(OR($M13=0,$N13=0),"Enter Run Time",IF((VLOOKUP($F13,'VESSEL FACTORS'!$A$3:$O$5,AL$5,FALSE))="N/A","--",IF($G13=" ",IF(ISERROR(SEARCH("Aux",$E13,1)),($H13*VLOOKUP($F13,'VESSEL FACTORS'!$A$2:$O$5,AL$5,FALSE)*0.0000011023*$M13*$N13*0.82),($H13*VLOOKUP($F13,'VESSEL FACTORS'!$A$2:$O$5,AL$5,FALSE)*0.0000011023*$M13*$N13*1)),IF($G13&lt;21,($H13*VLOOKUP($F13,'VESSEL FACTORS'!$A$2:$O$5,AL$5,FALSE)*0.0000011023*$M13*$N13*VLOOKUP($G13,'VESSEL FACTORS'!$A$16:$L$36,AL$5,FALSE)),($H13*VLOOKUP($F13,'VESSEL FACTORS'!$A$3:$O$5,AL$5,FALSE)*0.0000011023*$M13*$N13*($G13/100))))))))</f>
        <v>Enter vessel info</v>
      </c>
      <c r="AM13" s="74"/>
      <c r="AO13" s="74">
        <f>MONTH(EMISSIONS_1!P13)-MONTH(EMISSIONS_1!O13)+1</f>
        <v>1</v>
      </c>
      <c r="AP13" s="335">
        <f t="shared" si="12"/>
        <v>0</v>
      </c>
      <c r="AQ13" s="336">
        <f t="shared" si="0"/>
        <v>0</v>
      </c>
      <c r="AR13" s="336">
        <f t="shared" si="0"/>
        <v>0</v>
      </c>
      <c r="AS13" s="336">
        <f t="shared" si="0"/>
        <v>0</v>
      </c>
      <c r="AT13" s="336">
        <f t="shared" si="0"/>
        <v>0</v>
      </c>
      <c r="AU13" s="336">
        <f t="shared" si="0"/>
        <v>0</v>
      </c>
      <c r="AV13" s="336">
        <f t="shared" si="0"/>
        <v>0</v>
      </c>
      <c r="AW13" s="336">
        <f t="shared" si="0"/>
        <v>0</v>
      </c>
      <c r="AX13" s="336">
        <f t="shared" si="0"/>
        <v>0</v>
      </c>
      <c r="AY13" s="336">
        <f t="shared" si="0"/>
        <v>0</v>
      </c>
      <c r="AZ13" s="336">
        <f t="shared" si="0"/>
        <v>0</v>
      </c>
      <c r="BA13" s="337">
        <f t="shared" si="0"/>
        <v>0</v>
      </c>
      <c r="BB13" s="335">
        <f t="shared" si="1"/>
        <v>0</v>
      </c>
      <c r="BC13" s="336">
        <f t="shared" si="1"/>
        <v>0</v>
      </c>
      <c r="BD13" s="336">
        <f t="shared" si="1"/>
        <v>0</v>
      </c>
      <c r="BE13" s="336">
        <f t="shared" si="1"/>
        <v>0</v>
      </c>
      <c r="BF13" s="336">
        <f t="shared" si="1"/>
        <v>0</v>
      </c>
      <c r="BG13" s="336">
        <f t="shared" si="1"/>
        <v>0</v>
      </c>
      <c r="BH13" s="336">
        <f t="shared" si="1"/>
        <v>0</v>
      </c>
      <c r="BI13" s="336">
        <f t="shared" si="1"/>
        <v>0</v>
      </c>
      <c r="BJ13" s="336">
        <f t="shared" si="1"/>
        <v>0</v>
      </c>
      <c r="BK13" s="336">
        <f t="shared" si="1"/>
        <v>0</v>
      </c>
      <c r="BL13" s="336">
        <f t="shared" si="1"/>
        <v>0</v>
      </c>
      <c r="BM13" s="337">
        <f t="shared" si="1"/>
        <v>0</v>
      </c>
      <c r="BN13" s="335">
        <f t="shared" si="2"/>
        <v>0</v>
      </c>
      <c r="BO13" s="336">
        <f t="shared" si="2"/>
        <v>0</v>
      </c>
      <c r="BP13" s="336">
        <f t="shared" si="2"/>
        <v>0</v>
      </c>
      <c r="BQ13" s="336">
        <f t="shared" si="2"/>
        <v>0</v>
      </c>
      <c r="BR13" s="336">
        <f t="shared" si="2"/>
        <v>0</v>
      </c>
      <c r="BS13" s="336">
        <f t="shared" si="2"/>
        <v>0</v>
      </c>
      <c r="BT13" s="336">
        <f t="shared" si="2"/>
        <v>0</v>
      </c>
      <c r="BU13" s="336">
        <f t="shared" si="2"/>
        <v>0</v>
      </c>
      <c r="BV13" s="336">
        <f t="shared" si="2"/>
        <v>0</v>
      </c>
      <c r="BW13" s="336">
        <f t="shared" si="2"/>
        <v>0</v>
      </c>
      <c r="BX13" s="336">
        <f t="shared" si="2"/>
        <v>0</v>
      </c>
      <c r="BY13" s="337">
        <f t="shared" si="2"/>
        <v>0</v>
      </c>
      <c r="BZ13" s="335">
        <f t="shared" si="3"/>
        <v>0</v>
      </c>
      <c r="CA13" s="336">
        <f t="shared" si="3"/>
        <v>0</v>
      </c>
      <c r="CB13" s="336">
        <f t="shared" si="3"/>
        <v>0</v>
      </c>
      <c r="CC13" s="336">
        <f t="shared" si="3"/>
        <v>0</v>
      </c>
      <c r="CD13" s="336">
        <f t="shared" si="3"/>
        <v>0</v>
      </c>
      <c r="CE13" s="336">
        <f t="shared" si="3"/>
        <v>0</v>
      </c>
      <c r="CF13" s="336">
        <f t="shared" si="3"/>
        <v>0</v>
      </c>
      <c r="CG13" s="336">
        <f t="shared" si="3"/>
        <v>0</v>
      </c>
      <c r="CH13" s="336">
        <f t="shared" si="3"/>
        <v>0</v>
      </c>
      <c r="CI13" s="336">
        <f t="shared" si="3"/>
        <v>0</v>
      </c>
      <c r="CJ13" s="336">
        <f t="shared" si="3"/>
        <v>0</v>
      </c>
      <c r="CK13" s="337">
        <f t="shared" si="3"/>
        <v>0</v>
      </c>
      <c r="CL13" s="335">
        <f t="shared" si="4"/>
        <v>0</v>
      </c>
      <c r="CM13" s="336">
        <f t="shared" si="4"/>
        <v>0</v>
      </c>
      <c r="CN13" s="336">
        <f t="shared" si="4"/>
        <v>0</v>
      </c>
      <c r="CO13" s="336">
        <f t="shared" si="4"/>
        <v>0</v>
      </c>
      <c r="CP13" s="336">
        <f t="shared" si="4"/>
        <v>0</v>
      </c>
      <c r="CQ13" s="336">
        <f t="shared" si="4"/>
        <v>0</v>
      </c>
      <c r="CR13" s="336">
        <f t="shared" si="4"/>
        <v>0</v>
      </c>
      <c r="CS13" s="336">
        <f t="shared" si="4"/>
        <v>0</v>
      </c>
      <c r="CT13" s="336">
        <f t="shared" si="4"/>
        <v>0</v>
      </c>
      <c r="CU13" s="336">
        <f t="shared" si="4"/>
        <v>0</v>
      </c>
      <c r="CV13" s="336">
        <f t="shared" si="4"/>
        <v>0</v>
      </c>
      <c r="CW13" s="337">
        <f t="shared" si="4"/>
        <v>0</v>
      </c>
      <c r="CX13" s="335">
        <f t="shared" si="5"/>
        <v>0</v>
      </c>
      <c r="CY13" s="336">
        <f t="shared" si="5"/>
        <v>0</v>
      </c>
      <c r="CZ13" s="336">
        <f t="shared" si="5"/>
        <v>0</v>
      </c>
      <c r="DA13" s="336">
        <f t="shared" si="5"/>
        <v>0</v>
      </c>
      <c r="DB13" s="336">
        <f t="shared" si="5"/>
        <v>0</v>
      </c>
      <c r="DC13" s="336">
        <f t="shared" si="5"/>
        <v>0</v>
      </c>
      <c r="DD13" s="336">
        <f t="shared" si="5"/>
        <v>0</v>
      </c>
      <c r="DE13" s="336">
        <f t="shared" si="5"/>
        <v>0</v>
      </c>
      <c r="DF13" s="336">
        <f t="shared" si="5"/>
        <v>0</v>
      </c>
      <c r="DG13" s="336">
        <f t="shared" si="5"/>
        <v>0</v>
      </c>
      <c r="DH13" s="336">
        <f t="shared" si="5"/>
        <v>0</v>
      </c>
      <c r="DI13" s="337">
        <f t="shared" si="5"/>
        <v>0</v>
      </c>
      <c r="DJ13" s="335">
        <f t="shared" si="6"/>
        <v>0</v>
      </c>
      <c r="DK13" s="336">
        <f t="shared" si="6"/>
        <v>0</v>
      </c>
      <c r="DL13" s="336">
        <f t="shared" si="6"/>
        <v>0</v>
      </c>
      <c r="DM13" s="336">
        <f t="shared" si="6"/>
        <v>0</v>
      </c>
      <c r="DN13" s="336">
        <f t="shared" si="6"/>
        <v>0</v>
      </c>
      <c r="DO13" s="336">
        <f t="shared" si="6"/>
        <v>0</v>
      </c>
      <c r="DP13" s="336">
        <f t="shared" si="6"/>
        <v>0</v>
      </c>
      <c r="DQ13" s="336">
        <f t="shared" si="6"/>
        <v>0</v>
      </c>
      <c r="DR13" s="336">
        <f t="shared" si="6"/>
        <v>0</v>
      </c>
      <c r="DS13" s="336">
        <f t="shared" si="6"/>
        <v>0</v>
      </c>
      <c r="DT13" s="336">
        <f t="shared" si="6"/>
        <v>0</v>
      </c>
      <c r="DU13" s="337">
        <f t="shared" si="6"/>
        <v>0</v>
      </c>
      <c r="DV13" s="335">
        <f t="shared" si="7"/>
        <v>0</v>
      </c>
      <c r="DW13" s="336">
        <f t="shared" si="7"/>
        <v>0</v>
      </c>
      <c r="DX13" s="336">
        <f t="shared" si="7"/>
        <v>0</v>
      </c>
      <c r="DY13" s="336">
        <f t="shared" si="7"/>
        <v>0</v>
      </c>
      <c r="DZ13" s="336">
        <f t="shared" si="7"/>
        <v>0</v>
      </c>
      <c r="EA13" s="336">
        <f t="shared" si="7"/>
        <v>0</v>
      </c>
      <c r="EB13" s="336">
        <f t="shared" si="7"/>
        <v>0</v>
      </c>
      <c r="EC13" s="336">
        <f t="shared" si="7"/>
        <v>0</v>
      </c>
      <c r="ED13" s="336">
        <f t="shared" si="7"/>
        <v>0</v>
      </c>
      <c r="EE13" s="336">
        <f t="shared" si="7"/>
        <v>0</v>
      </c>
      <c r="EF13" s="336">
        <f t="shared" si="7"/>
        <v>0</v>
      </c>
      <c r="EG13" s="337">
        <f t="shared" si="7"/>
        <v>0</v>
      </c>
      <c r="EH13" s="335">
        <f t="shared" si="8"/>
        <v>0</v>
      </c>
      <c r="EI13" s="336">
        <f t="shared" si="8"/>
        <v>0</v>
      </c>
      <c r="EJ13" s="336">
        <f t="shared" si="8"/>
        <v>0</v>
      </c>
      <c r="EK13" s="336">
        <f t="shared" si="8"/>
        <v>0</v>
      </c>
      <c r="EL13" s="336">
        <f t="shared" si="8"/>
        <v>0</v>
      </c>
      <c r="EM13" s="336">
        <f t="shared" si="8"/>
        <v>0</v>
      </c>
      <c r="EN13" s="336">
        <f t="shared" si="8"/>
        <v>0</v>
      </c>
      <c r="EO13" s="336">
        <f t="shared" si="8"/>
        <v>0</v>
      </c>
      <c r="EP13" s="336">
        <f t="shared" si="8"/>
        <v>0</v>
      </c>
      <c r="EQ13" s="336">
        <f t="shared" si="8"/>
        <v>0</v>
      </c>
      <c r="ER13" s="336">
        <f t="shared" si="8"/>
        <v>0</v>
      </c>
      <c r="ES13" s="337">
        <f t="shared" si="8"/>
        <v>0</v>
      </c>
      <c r="ET13" s="335">
        <f t="shared" si="9"/>
        <v>0</v>
      </c>
      <c r="EU13" s="336">
        <f t="shared" si="9"/>
        <v>0</v>
      </c>
      <c r="EV13" s="336">
        <f t="shared" si="9"/>
        <v>0</v>
      </c>
      <c r="EW13" s="336">
        <f t="shared" si="9"/>
        <v>0</v>
      </c>
      <c r="EX13" s="336">
        <f t="shared" si="9"/>
        <v>0</v>
      </c>
      <c r="EY13" s="336">
        <f t="shared" si="9"/>
        <v>0</v>
      </c>
      <c r="EZ13" s="336">
        <f t="shared" si="9"/>
        <v>0</v>
      </c>
      <c r="FA13" s="336">
        <f t="shared" si="9"/>
        <v>0</v>
      </c>
      <c r="FB13" s="336">
        <f t="shared" si="9"/>
        <v>0</v>
      </c>
      <c r="FC13" s="336">
        <f t="shared" si="9"/>
        <v>0</v>
      </c>
      <c r="FD13" s="336">
        <f t="shared" si="9"/>
        <v>0</v>
      </c>
      <c r="FE13" s="337">
        <f t="shared" si="9"/>
        <v>0</v>
      </c>
      <c r="FF13" s="335">
        <f t="shared" si="10"/>
        <v>0</v>
      </c>
      <c r="FG13" s="336">
        <f t="shared" si="10"/>
        <v>0</v>
      </c>
      <c r="FH13" s="336">
        <f t="shared" si="10"/>
        <v>0</v>
      </c>
      <c r="FI13" s="336">
        <f t="shared" si="10"/>
        <v>0</v>
      </c>
      <c r="FJ13" s="336">
        <f t="shared" si="10"/>
        <v>0</v>
      </c>
      <c r="FK13" s="336">
        <f t="shared" si="10"/>
        <v>0</v>
      </c>
      <c r="FL13" s="336">
        <f t="shared" si="10"/>
        <v>0</v>
      </c>
      <c r="FM13" s="336">
        <f t="shared" si="10"/>
        <v>0</v>
      </c>
      <c r="FN13" s="336">
        <f t="shared" si="10"/>
        <v>0</v>
      </c>
      <c r="FO13" s="336">
        <f t="shared" si="10"/>
        <v>0</v>
      </c>
      <c r="FP13" s="336">
        <f t="shared" si="10"/>
        <v>0</v>
      </c>
      <c r="FQ13" s="337">
        <f t="shared" si="10"/>
        <v>0</v>
      </c>
    </row>
    <row r="14" spans="1:173" x14ac:dyDescent="0.2">
      <c r="A14" s="74" t="str">
        <f t="shared" ref="A14:A43" si="21">CONCATENATE(D14, "-", E14)</f>
        <v xml:space="preserve"> - </v>
      </c>
      <c r="B14" s="112"/>
      <c r="C14" s="171" t="s">
        <v>306</v>
      </c>
      <c r="D14" s="366" t="str">
        <f>IF(ISBLANK(EMISSIONS_6!D14), " ", EMISSIONS_6!D14)</f>
        <v xml:space="preserve"> </v>
      </c>
      <c r="E14" s="366" t="str">
        <f>IF(ISBLANK(EMISSIONS_6!E14), " ", EMISSIONS_6!E14)</f>
        <v xml:space="preserve"> </v>
      </c>
      <c r="F14" s="366" t="str">
        <f>IF(ISBLANK(EMISSIONS_6!F14), " ", EMISSIONS_6!F14)</f>
        <v xml:space="preserve"> </v>
      </c>
      <c r="G14" s="367"/>
      <c r="H14" s="368"/>
      <c r="I14" s="33" t="s">
        <v>299</v>
      </c>
      <c r="J14" s="367"/>
      <c r="K14" s="33">
        <f t="shared" ref="K14:K30" si="22">IF($J$4="NO Attribution",1,IF($J$4="Enter NO. PLATFORMS",IF(J14="",1,1/J14),IF($J$4="Enter EMISS TO SUBTRACT",IF(J14="",0,J14),1)))</f>
        <v>1</v>
      </c>
      <c r="L14" s="33">
        <f t="shared" ref="L14:L43" si="23">IF(J5="Enter Emissions (tpy)",IF( J14="", 0, J14), 0)</f>
        <v>0</v>
      </c>
      <c r="M14" s="367">
        <v>0</v>
      </c>
      <c r="N14" s="373">
        <v>0</v>
      </c>
      <c r="O14" s="299"/>
      <c r="P14" s="300"/>
      <c r="Q14" s="73" t="str">
        <f t="shared" si="13"/>
        <v>Enter vessel info</v>
      </c>
      <c r="R14" s="79" t="str">
        <f t="shared" si="14"/>
        <v>Enter vessel info</v>
      </c>
      <c r="S14" s="79" t="str">
        <f t="shared" si="15"/>
        <v>Enter vessel info</v>
      </c>
      <c r="T14" s="79" t="str">
        <f t="shared" si="16"/>
        <v>Enter vessel info</v>
      </c>
      <c r="U14" s="79" t="str">
        <f t="shared" si="17"/>
        <v>Enter vessel info</v>
      </c>
      <c r="V14" s="79" t="str">
        <f t="shared" si="18"/>
        <v>Enter vessel info</v>
      </c>
      <c r="W14" s="79" t="str">
        <f t="shared" si="19"/>
        <v>Enter vessel info</v>
      </c>
      <c r="X14" s="79" t="str">
        <f t="shared" si="20"/>
        <v>Enter vessel info</v>
      </c>
      <c r="Y14" s="78" t="s">
        <v>115</v>
      </c>
      <c r="Z14" s="79" t="s">
        <v>115</v>
      </c>
      <c r="AA14" s="82" t="s">
        <v>115</v>
      </c>
      <c r="AB14" s="76" t="str">
        <f>IF(OR($D14=" ",$E14=" ",$F14=" "),"Enter vessel info",IF(T($H14)&lt;&gt;"","Enter Activity",IF(OR($M14=0,$N14=0),"Enter Run Time",IF((VLOOKUP($F14,'VESSEL FACTORS'!$A$3:$O$5,AB$5,FALSE))="N/A","--",IF($G14=" ",IF(ISERROR(SEARCH("Aux",$E14,1)),($H14*VLOOKUP($F14,'VESSEL FACTORS'!$A$2:$O$5,AB$5,FALSE)*0.0000011023*$M14*$N14*0.82),($H14*VLOOKUP($F14,'VESSEL FACTORS'!$A$2:$O$5,AB$5,FALSE)*0.0000011023*$M14*$N14*1)),IF($G14&lt;21,($H14*VLOOKUP($F14,'VESSEL FACTORS'!$A$2:$O$5,AB$5,FALSE)*0.0000011023*$M14*$N14*VLOOKUP($G14,'VESSEL FACTORS'!$A$16:$L$36,AB$5,FALSE)),($H14*VLOOKUP($F14,'VESSEL FACTORS'!$A$3:$O$5,AB$5,FALSE)*0.0000011023*$M14*$N14*($G14/100))))))))</f>
        <v>Enter vessel info</v>
      </c>
      <c r="AC14" s="76" t="str">
        <f>IF(OR($D14=" ",$E14=" ",$F14=" "),"Enter vessel info",IF(T($H14)&lt;&gt;"","Enter Activity",IF(OR($M14=0,$N14=0),"Enter Run Time",IF((VLOOKUP($F14,'VESSEL FACTORS'!$A$3:$O$5,AC$5,FALSE))="N/A","--",IF($G14=" ",IF(ISERROR(SEARCH("Aux",$E14,1)),($H14*VLOOKUP($F14,'VESSEL FACTORS'!$A$2:$O$5,AC$5,FALSE)*0.0000011023*$M14*$N14*0.82),($H14*VLOOKUP($F14,'VESSEL FACTORS'!$A$2:$O$5,AC$5,FALSE)*0.0000011023*$M14*$N14*1)),IF($G14&lt;21,($H14*VLOOKUP($F14,'VESSEL FACTORS'!$A$2:$O$5,AC$5,FALSE)*0.0000011023*$M14*$N14*VLOOKUP($G14,'VESSEL FACTORS'!$A$16:$L$36,AC$5,FALSE)),($H14*VLOOKUP($F14,'VESSEL FACTORS'!$A$3:$O$5,AC$5,FALSE)*0.0000011023*$M14*$N14*($G14/100))))))))</f>
        <v>Enter vessel info</v>
      </c>
      <c r="AD14" s="76" t="str">
        <f>IF(OR($D14=" ",$E14=" ",$F14=" "),"Enter vessel info",IF(T($H14)&lt;&gt;"","Enter Activity",IF(OR($M14=0,$N14=0),"Enter Run Time",IF((VLOOKUP($F14,'VESSEL FACTORS'!$A$3:$O$5,AD$5,FALSE))="N/A","--",IF($G14=" ",IF(ISERROR(SEARCH("Aux",$E14,1)),($H14*VLOOKUP($F14,'VESSEL FACTORS'!$A$2:$O$5,AD$5,FALSE)*0.0000011023*$M14*$N14*0.82),($H14*VLOOKUP($F14,'VESSEL FACTORS'!$A$2:$O$5,AD$5,FALSE)*0.0000011023*$M14*$N14*1)),IF($G14&lt;21,($H14*VLOOKUP($F14,'VESSEL FACTORS'!$A$2:$O$5,AD$5,FALSE)*0.0000011023*$M14*$N14*VLOOKUP($G14,'VESSEL FACTORS'!$A$16:$L$36,AD$5,FALSE)),($H14*VLOOKUP($F14,'VESSEL FACTORS'!$A$3:$O$5,AD$5,FALSE)*0.0000011023*$M14*$N14*($G14/100))))))))</f>
        <v>Enter vessel info</v>
      </c>
      <c r="AE14" s="76" t="str">
        <f>IF(OR($D14=" ",$E14=" ",$F14=" "),"Enter vessel info",IF(T($H14)&lt;&gt;"","Enter Activity",IF(OR($M14=0,$N14=0),"Enter Run Time",IF((VLOOKUP($F14,'VESSEL FACTORS'!$A$3:$O$5,AE$5,FALSE))="N/A","--",IF($G14=" ",IF(ISERROR(SEARCH("Aux",$E14,1)),($H14*VLOOKUP($F14,'VESSEL FACTORS'!$A$2:$O$5,AE$5,FALSE)*0.0000011023*$M14*$N14*0.82),($H14*VLOOKUP($F14,'VESSEL FACTORS'!$A$2:$O$5,AE$5,FALSE)*0.0000011023*$M14*$N14*1)),IF($G14&lt;21,($H14*VLOOKUP($F14,'VESSEL FACTORS'!$A$2:$O$5,AE$5,FALSE)*0.0000011023*$M14*$N14*VLOOKUP($G14,'VESSEL FACTORS'!$A$16:$L$36,AE$5,FALSE)),($H14*VLOOKUP($F14,'VESSEL FACTORS'!$A$3:$O$5,AE$5,FALSE)*0.0000011023*$M14*$N14*($G14/100))))))))</f>
        <v>Enter vessel info</v>
      </c>
      <c r="AF14" s="76" t="str">
        <f>IF(OR($D14=" ",$E14=" ",$F14=" "),"Enter vessel info",IF(T($H14)&lt;&gt;"","Enter Activity",IF(OR($M14=0,$N14=0),"Enter Run Time",IF((VLOOKUP($F14,'VESSEL FACTORS'!$A$3:$O$5,AF$5,FALSE))="N/A","--",IF($G14=" ",IF(ISERROR(SEARCH("Aux",$E14,1)),($H14*VLOOKUP($F14,'VESSEL FACTORS'!$A$2:$O$5,AF$5,FALSE)*0.0000011023*$M14*$N14*0.82),($H14*VLOOKUP($F14,'VESSEL FACTORS'!$A$2:$O$5,AF$5,FALSE)*0.0000011023*$M14*$N14*1)),IF($G14&lt;21,($H14*VLOOKUP($F14,'VESSEL FACTORS'!$A$2:$O$5,AF$5,FALSE)*0.0000011023*$M14*$N14*VLOOKUP($G14,'VESSEL FACTORS'!$A$16:$L$36,AF$5,FALSE)),($H14*VLOOKUP($F14,'VESSEL FACTORS'!$A$3:$O$5,AF$5,FALSE)*0.0000011023*$M14*$N14*($G14/100))))))))</f>
        <v>Enter vessel info</v>
      </c>
      <c r="AG14" s="76" t="str">
        <f>IF(OR($D14=" ",$E14=" ",$F14=" "),"Enter vessel info",IF(T($H14)&lt;&gt;"","Enter Activity",IF(OR($M14=0,$N14=0),"Enter Run Time",IF((VLOOKUP($F14,'VESSEL FACTORS'!$A$3:$O$5,AG$5,FALSE))="N/A","--",IF($G14=" ",IF(ISERROR(SEARCH("Aux",$E14,1)),($H14*VLOOKUP($F14,'VESSEL FACTORS'!$A$2:$O$5,AG$5,FALSE)*0.0000011023*$M14*$N14*0.82),($H14*VLOOKUP($F14,'VESSEL FACTORS'!$A$2:$O$5,AG$5,FALSE)*0.0000011023*$M14*$N14*1)),IF($G14&lt;21,($H14*VLOOKUP($F14,'VESSEL FACTORS'!$A$2:$O$5,AG$5,FALSE)*0.0000011023*$M14*$N14*VLOOKUP($G14,'VESSEL FACTORS'!$A$16:$L$36,AG$5,FALSE)),($H14*VLOOKUP($F14,'VESSEL FACTORS'!$A$3:$O$5,AG$5,FALSE)*0.0000011023*$M14*$N14*($G14/100))))))))</f>
        <v>Enter vessel info</v>
      </c>
      <c r="AH14" s="76" t="str">
        <f>IF(OR($D14=" ",$E14=" ",$F14=" "),"Enter vessel info",IF(T($H14)&lt;&gt;"","Enter Activity",IF(OR($M14=0,$N14=0),"Enter Run Time",IF((VLOOKUP($F14,'VESSEL FACTORS'!$A$3:$O$5,AH$5,FALSE))="N/A","--",IF($G14=" ",IF(ISERROR(SEARCH("Aux",$E14,1)),($H14*VLOOKUP($F14,'VESSEL FACTORS'!$A$2:$O$5,AH$5,FALSE)*0.0000011023*$M14*$N14*0.82),($H14*VLOOKUP($F14,'VESSEL FACTORS'!$A$2:$O$5,AH$5,FALSE)*0.0000011023*$M14*$N14*1)),IF($G14&lt;21,($H14*VLOOKUP($F14,'VESSEL FACTORS'!$A$2:$O$5,AH$5,FALSE)*0.0000011023*$M14*$N14*VLOOKUP($G14,'VESSEL FACTORS'!$A$16:$L$36,AH$5,FALSE)),($H14*VLOOKUP($F14,'VESSEL FACTORS'!$A$3:$O$5,AH$5,FALSE)*0.0000011023*$M14*$N14*($G14/100))))))))</f>
        <v>Enter vessel info</v>
      </c>
      <c r="AI14" s="76" t="str">
        <f>IF(OR($D14=" ",$E14=" ",$F14=" "),"Enter vessel info",IF(T($H14)&lt;&gt;"","Enter Activity",IF(OR($M14=0,$N14=0),"Enter Run Time",IF((VLOOKUP($F14,'VESSEL FACTORS'!$A$3:$O$5,AI$5,FALSE))="N/A","--",IF($G14=" ",IF(ISERROR(SEARCH("Aux",$E14,1)),($H14*VLOOKUP($F14,'VESSEL FACTORS'!$A$2:$O$5,AI$5,FALSE)*0.0000011023*$M14*$N14*0.82),($H14*VLOOKUP($F14,'VESSEL FACTORS'!$A$2:$O$5,AI$5,FALSE)*0.0000011023*$M14*$N14*1)),IF($G14&lt;21,($H14*VLOOKUP($F14,'VESSEL FACTORS'!$A$2:$O$5,AI$5,FALSE)*0.0000011023*$M14*$N14*VLOOKUP($G14,'VESSEL FACTORS'!$A$16:$L$36,AI$5,FALSE)),($H14*VLOOKUP($F14,'VESSEL FACTORS'!$A$3:$O$5,AI$5,FALSE)*0.0000011023*$M14*$N14*($G14/100))))))))</f>
        <v>Enter vessel info</v>
      </c>
      <c r="AJ14" s="76" t="str">
        <f>IF(OR($D14=" ",$E14=" ",$F14=" "),"Enter vessel info",IF(T($H14)&lt;&gt;"","Enter Activity",IF(OR($M14=0,$N14=0),"Enter Run Time",IF((VLOOKUP($F14,'VESSEL FACTORS'!$A$3:$O$5,AJ$5,FALSE))="N/A","--",IF($G14=" ",IF(ISERROR(SEARCH("Aux",$E14,1)),($H14*VLOOKUP($F14,'VESSEL FACTORS'!$A$2:$O$5,AJ$5,FALSE)*0.0000011023*$M14*$N14*0.82),($H14*VLOOKUP($F14,'VESSEL FACTORS'!$A$2:$O$5,AJ$5,FALSE)*0.0000011023*$M14*$N14*1)),IF($G14&lt;21,($H14*VLOOKUP($F14,'VESSEL FACTORS'!$A$2:$O$5,AJ$5,FALSE)*0.0000011023*$M14*$N14*VLOOKUP($G14,'VESSEL FACTORS'!$A$16:$L$36,AJ$5,FALSE)),($H14*VLOOKUP($F14,'VESSEL FACTORS'!$A$3:$O$5,AJ$5,FALSE)*0.0000011023*$M14*$N14*($G14/100))))))))</f>
        <v>Enter vessel info</v>
      </c>
      <c r="AK14" s="76" t="str">
        <f>IF(OR($D14=" ",$E14=" ",$F14=" "),"Enter vessel info",IF(T($H14)&lt;&gt;"","Enter Activity",IF(OR($M14=0,$N14=0),"Enter Run Time",IF((VLOOKUP($F14,'VESSEL FACTORS'!$A$3:$O$5,AK$5,FALSE))="N/A","--",IF($G14=" ",IF(ISERROR(SEARCH("Aux",$E14,1)),($H14*VLOOKUP($F14,'VESSEL FACTORS'!$A$2:$O$5,AK$5,FALSE)*0.0000011023*$M14*$N14*0.82),($H14*VLOOKUP($F14,'VESSEL FACTORS'!$A$2:$O$5,AK$5,FALSE)*0.0000011023*$M14*$N14*1)),IF($G14&lt;21,($H14*VLOOKUP($F14,'VESSEL FACTORS'!$A$2:$O$5,AK$5,FALSE)*0.0000011023*$M14*$N14*VLOOKUP($G14,'VESSEL FACTORS'!$A$16:$L$36,AK$5,FALSE)),($H14*VLOOKUP($F14,'VESSEL FACTORS'!$A$3:$O$5,AK$5,FALSE)*0.0000011023*$M14*$N14*($G14/100))))))))</f>
        <v>Enter vessel info</v>
      </c>
      <c r="AL14" s="67" t="str">
        <f>IF(OR($D14=" ",$E14=" ",$F14=" "),"Enter vessel info",IF(T($H14)&lt;&gt;"","Enter Activity",IF(OR($M14=0,$N14=0),"Enter Run Time",IF((VLOOKUP($F14,'VESSEL FACTORS'!$A$3:$O$5,AL$5,FALSE))="N/A","--",IF($G14=" ",IF(ISERROR(SEARCH("Aux",$E14,1)),($H14*VLOOKUP($F14,'VESSEL FACTORS'!$A$2:$O$5,AL$5,FALSE)*0.0000011023*$M14*$N14*0.82),($H14*VLOOKUP($F14,'VESSEL FACTORS'!$A$2:$O$5,AL$5,FALSE)*0.0000011023*$M14*$N14*1)),IF($G14&lt;21,($H14*VLOOKUP($F14,'VESSEL FACTORS'!$A$2:$O$5,AL$5,FALSE)*0.0000011023*$M14*$N14*VLOOKUP($G14,'VESSEL FACTORS'!$A$16:$L$36,AL$5,FALSE)),($H14*VLOOKUP($F14,'VESSEL FACTORS'!$A$3:$O$5,AL$5,FALSE)*0.0000011023*$M14*$N14*($G14/100))))))))</f>
        <v>Enter vessel info</v>
      </c>
      <c r="AM14" s="74"/>
      <c r="AO14" s="74">
        <f>MONTH(EMISSIONS_1!P14)-MONTH(EMISSIONS_1!O14)+1</f>
        <v>1</v>
      </c>
      <c r="AP14" s="335">
        <f t="shared" si="12"/>
        <v>0</v>
      </c>
      <c r="AQ14" s="336">
        <f t="shared" si="0"/>
        <v>0</v>
      </c>
      <c r="AR14" s="336">
        <f t="shared" si="0"/>
        <v>0</v>
      </c>
      <c r="AS14" s="336">
        <f t="shared" si="0"/>
        <v>0</v>
      </c>
      <c r="AT14" s="336">
        <f t="shared" si="0"/>
        <v>0</v>
      </c>
      <c r="AU14" s="336">
        <f t="shared" si="0"/>
        <v>0</v>
      </c>
      <c r="AV14" s="336">
        <f t="shared" si="0"/>
        <v>0</v>
      </c>
      <c r="AW14" s="336">
        <f t="shared" si="0"/>
        <v>0</v>
      </c>
      <c r="AX14" s="336">
        <f t="shared" si="0"/>
        <v>0</v>
      </c>
      <c r="AY14" s="336">
        <f t="shared" si="0"/>
        <v>0</v>
      </c>
      <c r="AZ14" s="336">
        <f t="shared" si="0"/>
        <v>0</v>
      </c>
      <c r="BA14" s="337">
        <f t="shared" si="0"/>
        <v>0</v>
      </c>
      <c r="BB14" s="335">
        <f t="shared" si="1"/>
        <v>0</v>
      </c>
      <c r="BC14" s="336">
        <f t="shared" si="1"/>
        <v>0</v>
      </c>
      <c r="BD14" s="336">
        <f t="shared" si="1"/>
        <v>0</v>
      </c>
      <c r="BE14" s="336">
        <f t="shared" si="1"/>
        <v>0</v>
      </c>
      <c r="BF14" s="336">
        <f t="shared" si="1"/>
        <v>0</v>
      </c>
      <c r="BG14" s="336">
        <f t="shared" si="1"/>
        <v>0</v>
      </c>
      <c r="BH14" s="336">
        <f t="shared" si="1"/>
        <v>0</v>
      </c>
      <c r="BI14" s="336">
        <f t="shared" si="1"/>
        <v>0</v>
      </c>
      <c r="BJ14" s="336">
        <f t="shared" si="1"/>
        <v>0</v>
      </c>
      <c r="BK14" s="336">
        <f t="shared" si="1"/>
        <v>0</v>
      </c>
      <c r="BL14" s="336">
        <f t="shared" si="1"/>
        <v>0</v>
      </c>
      <c r="BM14" s="337">
        <f t="shared" si="1"/>
        <v>0</v>
      </c>
      <c r="BN14" s="335">
        <f t="shared" si="2"/>
        <v>0</v>
      </c>
      <c r="BO14" s="336">
        <f t="shared" si="2"/>
        <v>0</v>
      </c>
      <c r="BP14" s="336">
        <f t="shared" si="2"/>
        <v>0</v>
      </c>
      <c r="BQ14" s="336">
        <f t="shared" si="2"/>
        <v>0</v>
      </c>
      <c r="BR14" s="336">
        <f t="shared" si="2"/>
        <v>0</v>
      </c>
      <c r="BS14" s="336">
        <f t="shared" si="2"/>
        <v>0</v>
      </c>
      <c r="BT14" s="336">
        <f t="shared" si="2"/>
        <v>0</v>
      </c>
      <c r="BU14" s="336">
        <f t="shared" si="2"/>
        <v>0</v>
      </c>
      <c r="BV14" s="336">
        <f t="shared" si="2"/>
        <v>0</v>
      </c>
      <c r="BW14" s="336">
        <f t="shared" si="2"/>
        <v>0</v>
      </c>
      <c r="BX14" s="336">
        <f t="shared" si="2"/>
        <v>0</v>
      </c>
      <c r="BY14" s="337">
        <f t="shared" si="2"/>
        <v>0</v>
      </c>
      <c r="BZ14" s="335">
        <f t="shared" si="3"/>
        <v>0</v>
      </c>
      <c r="CA14" s="336">
        <f t="shared" si="3"/>
        <v>0</v>
      </c>
      <c r="CB14" s="336">
        <f t="shared" si="3"/>
        <v>0</v>
      </c>
      <c r="CC14" s="336">
        <f t="shared" si="3"/>
        <v>0</v>
      </c>
      <c r="CD14" s="336">
        <f t="shared" si="3"/>
        <v>0</v>
      </c>
      <c r="CE14" s="336">
        <f t="shared" si="3"/>
        <v>0</v>
      </c>
      <c r="CF14" s="336">
        <f t="shared" si="3"/>
        <v>0</v>
      </c>
      <c r="CG14" s="336">
        <f t="shared" si="3"/>
        <v>0</v>
      </c>
      <c r="CH14" s="336">
        <f t="shared" si="3"/>
        <v>0</v>
      </c>
      <c r="CI14" s="336">
        <f t="shared" si="3"/>
        <v>0</v>
      </c>
      <c r="CJ14" s="336">
        <f t="shared" si="3"/>
        <v>0</v>
      </c>
      <c r="CK14" s="337">
        <f t="shared" si="3"/>
        <v>0</v>
      </c>
      <c r="CL14" s="335">
        <f t="shared" si="4"/>
        <v>0</v>
      </c>
      <c r="CM14" s="336">
        <f t="shared" si="4"/>
        <v>0</v>
      </c>
      <c r="CN14" s="336">
        <f t="shared" si="4"/>
        <v>0</v>
      </c>
      <c r="CO14" s="336">
        <f t="shared" si="4"/>
        <v>0</v>
      </c>
      <c r="CP14" s="336">
        <f t="shared" si="4"/>
        <v>0</v>
      </c>
      <c r="CQ14" s="336">
        <f t="shared" si="4"/>
        <v>0</v>
      </c>
      <c r="CR14" s="336">
        <f t="shared" si="4"/>
        <v>0</v>
      </c>
      <c r="CS14" s="336">
        <f t="shared" si="4"/>
        <v>0</v>
      </c>
      <c r="CT14" s="336">
        <f t="shared" si="4"/>
        <v>0</v>
      </c>
      <c r="CU14" s="336">
        <f t="shared" si="4"/>
        <v>0</v>
      </c>
      <c r="CV14" s="336">
        <f t="shared" si="4"/>
        <v>0</v>
      </c>
      <c r="CW14" s="337">
        <f t="shared" si="4"/>
        <v>0</v>
      </c>
      <c r="CX14" s="335">
        <f t="shared" si="5"/>
        <v>0</v>
      </c>
      <c r="CY14" s="336">
        <f t="shared" si="5"/>
        <v>0</v>
      </c>
      <c r="CZ14" s="336">
        <f t="shared" si="5"/>
        <v>0</v>
      </c>
      <c r="DA14" s="336">
        <f t="shared" si="5"/>
        <v>0</v>
      </c>
      <c r="DB14" s="336">
        <f t="shared" si="5"/>
        <v>0</v>
      </c>
      <c r="DC14" s="336">
        <f t="shared" si="5"/>
        <v>0</v>
      </c>
      <c r="DD14" s="336">
        <f t="shared" si="5"/>
        <v>0</v>
      </c>
      <c r="DE14" s="336">
        <f t="shared" si="5"/>
        <v>0</v>
      </c>
      <c r="DF14" s="336">
        <f t="shared" si="5"/>
        <v>0</v>
      </c>
      <c r="DG14" s="336">
        <f t="shared" si="5"/>
        <v>0</v>
      </c>
      <c r="DH14" s="336">
        <f t="shared" si="5"/>
        <v>0</v>
      </c>
      <c r="DI14" s="337">
        <f t="shared" si="5"/>
        <v>0</v>
      </c>
      <c r="DJ14" s="335">
        <f t="shared" si="6"/>
        <v>0</v>
      </c>
      <c r="DK14" s="336">
        <f t="shared" si="6"/>
        <v>0</v>
      </c>
      <c r="DL14" s="336">
        <f t="shared" si="6"/>
        <v>0</v>
      </c>
      <c r="DM14" s="336">
        <f t="shared" si="6"/>
        <v>0</v>
      </c>
      <c r="DN14" s="336">
        <f t="shared" si="6"/>
        <v>0</v>
      </c>
      <c r="DO14" s="336">
        <f t="shared" si="6"/>
        <v>0</v>
      </c>
      <c r="DP14" s="336">
        <f t="shared" si="6"/>
        <v>0</v>
      </c>
      <c r="DQ14" s="336">
        <f t="shared" si="6"/>
        <v>0</v>
      </c>
      <c r="DR14" s="336">
        <f t="shared" si="6"/>
        <v>0</v>
      </c>
      <c r="DS14" s="336">
        <f t="shared" si="6"/>
        <v>0</v>
      </c>
      <c r="DT14" s="336">
        <f t="shared" si="6"/>
        <v>0</v>
      </c>
      <c r="DU14" s="337">
        <f t="shared" si="6"/>
        <v>0</v>
      </c>
      <c r="DV14" s="335">
        <f t="shared" si="7"/>
        <v>0</v>
      </c>
      <c r="DW14" s="336">
        <f t="shared" si="7"/>
        <v>0</v>
      </c>
      <c r="DX14" s="336">
        <f t="shared" si="7"/>
        <v>0</v>
      </c>
      <c r="DY14" s="336">
        <f t="shared" si="7"/>
        <v>0</v>
      </c>
      <c r="DZ14" s="336">
        <f t="shared" si="7"/>
        <v>0</v>
      </c>
      <c r="EA14" s="336">
        <f t="shared" si="7"/>
        <v>0</v>
      </c>
      <c r="EB14" s="336">
        <f t="shared" si="7"/>
        <v>0</v>
      </c>
      <c r="EC14" s="336">
        <f t="shared" si="7"/>
        <v>0</v>
      </c>
      <c r="ED14" s="336">
        <f t="shared" si="7"/>
        <v>0</v>
      </c>
      <c r="EE14" s="336">
        <f t="shared" si="7"/>
        <v>0</v>
      </c>
      <c r="EF14" s="336">
        <f t="shared" si="7"/>
        <v>0</v>
      </c>
      <c r="EG14" s="337">
        <f t="shared" si="7"/>
        <v>0</v>
      </c>
      <c r="EH14" s="335">
        <f t="shared" si="8"/>
        <v>0</v>
      </c>
      <c r="EI14" s="336">
        <f t="shared" si="8"/>
        <v>0</v>
      </c>
      <c r="EJ14" s="336">
        <f t="shared" si="8"/>
        <v>0</v>
      </c>
      <c r="EK14" s="336">
        <f t="shared" si="8"/>
        <v>0</v>
      </c>
      <c r="EL14" s="336">
        <f t="shared" si="8"/>
        <v>0</v>
      </c>
      <c r="EM14" s="336">
        <f t="shared" si="8"/>
        <v>0</v>
      </c>
      <c r="EN14" s="336">
        <f t="shared" si="8"/>
        <v>0</v>
      </c>
      <c r="EO14" s="336">
        <f t="shared" si="8"/>
        <v>0</v>
      </c>
      <c r="EP14" s="336">
        <f t="shared" si="8"/>
        <v>0</v>
      </c>
      <c r="EQ14" s="336">
        <f t="shared" si="8"/>
        <v>0</v>
      </c>
      <c r="ER14" s="336">
        <f t="shared" si="8"/>
        <v>0</v>
      </c>
      <c r="ES14" s="337">
        <f t="shared" si="8"/>
        <v>0</v>
      </c>
      <c r="ET14" s="335">
        <f t="shared" si="9"/>
        <v>0</v>
      </c>
      <c r="EU14" s="336">
        <f t="shared" si="9"/>
        <v>0</v>
      </c>
      <c r="EV14" s="336">
        <f t="shared" si="9"/>
        <v>0</v>
      </c>
      <c r="EW14" s="336">
        <f t="shared" si="9"/>
        <v>0</v>
      </c>
      <c r="EX14" s="336">
        <f t="shared" si="9"/>
        <v>0</v>
      </c>
      <c r="EY14" s="336">
        <f t="shared" si="9"/>
        <v>0</v>
      </c>
      <c r="EZ14" s="336">
        <f t="shared" si="9"/>
        <v>0</v>
      </c>
      <c r="FA14" s="336">
        <f t="shared" si="9"/>
        <v>0</v>
      </c>
      <c r="FB14" s="336">
        <f t="shared" si="9"/>
        <v>0</v>
      </c>
      <c r="FC14" s="336">
        <f t="shared" si="9"/>
        <v>0</v>
      </c>
      <c r="FD14" s="336">
        <f t="shared" si="9"/>
        <v>0</v>
      </c>
      <c r="FE14" s="337">
        <f t="shared" si="9"/>
        <v>0</v>
      </c>
      <c r="FF14" s="335">
        <f t="shared" si="10"/>
        <v>0</v>
      </c>
      <c r="FG14" s="336">
        <f t="shared" si="10"/>
        <v>0</v>
      </c>
      <c r="FH14" s="336">
        <f t="shared" si="10"/>
        <v>0</v>
      </c>
      <c r="FI14" s="336">
        <f t="shared" si="10"/>
        <v>0</v>
      </c>
      <c r="FJ14" s="336">
        <f t="shared" si="10"/>
        <v>0</v>
      </c>
      <c r="FK14" s="336">
        <f t="shared" si="10"/>
        <v>0</v>
      </c>
      <c r="FL14" s="336">
        <f t="shared" si="10"/>
        <v>0</v>
      </c>
      <c r="FM14" s="336">
        <f t="shared" si="10"/>
        <v>0</v>
      </c>
      <c r="FN14" s="336">
        <f t="shared" si="10"/>
        <v>0</v>
      </c>
      <c r="FO14" s="336">
        <f t="shared" si="10"/>
        <v>0</v>
      </c>
      <c r="FP14" s="336">
        <f t="shared" si="10"/>
        <v>0</v>
      </c>
      <c r="FQ14" s="337">
        <f t="shared" si="10"/>
        <v>0</v>
      </c>
    </row>
    <row r="15" spans="1:173" x14ac:dyDescent="0.2">
      <c r="A15" s="74" t="str">
        <f t="shared" si="21"/>
        <v xml:space="preserve"> - </v>
      </c>
      <c r="B15" s="112"/>
      <c r="C15" s="171" t="s">
        <v>306</v>
      </c>
      <c r="D15" s="366" t="str">
        <f>IF(ISBLANK(EMISSIONS_6!D15), " ", EMISSIONS_6!D15)</f>
        <v xml:space="preserve"> </v>
      </c>
      <c r="E15" s="366" t="str">
        <f>IF(ISBLANK(EMISSIONS_6!E15), " ", EMISSIONS_6!E15)</f>
        <v xml:space="preserve"> </v>
      </c>
      <c r="F15" s="366" t="str">
        <f>IF(ISBLANK(EMISSIONS_6!F15), " ", EMISSIONS_6!F15)</f>
        <v xml:space="preserve"> </v>
      </c>
      <c r="G15" s="367"/>
      <c r="H15" s="368"/>
      <c r="I15" s="33" t="s">
        <v>299</v>
      </c>
      <c r="J15" s="367"/>
      <c r="K15" s="33">
        <f t="shared" si="22"/>
        <v>1</v>
      </c>
      <c r="L15" s="33">
        <f t="shared" si="23"/>
        <v>0</v>
      </c>
      <c r="M15" s="367">
        <v>0</v>
      </c>
      <c r="N15" s="373">
        <v>0</v>
      </c>
      <c r="O15" s="299"/>
      <c r="P15" s="300"/>
      <c r="Q15" s="73" t="str">
        <f t="shared" si="13"/>
        <v>Enter vessel info</v>
      </c>
      <c r="R15" s="79" t="str">
        <f t="shared" si="14"/>
        <v>Enter vessel info</v>
      </c>
      <c r="S15" s="79" t="str">
        <f t="shared" si="15"/>
        <v>Enter vessel info</v>
      </c>
      <c r="T15" s="79" t="str">
        <f t="shared" si="16"/>
        <v>Enter vessel info</v>
      </c>
      <c r="U15" s="79" t="str">
        <f t="shared" si="17"/>
        <v>Enter vessel info</v>
      </c>
      <c r="V15" s="79" t="str">
        <f t="shared" si="18"/>
        <v>Enter vessel info</v>
      </c>
      <c r="W15" s="79" t="str">
        <f t="shared" si="19"/>
        <v>Enter vessel info</v>
      </c>
      <c r="X15" s="79" t="str">
        <f t="shared" si="20"/>
        <v>Enter vessel info</v>
      </c>
      <c r="Y15" s="78" t="s">
        <v>115</v>
      </c>
      <c r="Z15" s="79" t="s">
        <v>115</v>
      </c>
      <c r="AA15" s="82" t="s">
        <v>115</v>
      </c>
      <c r="AB15" s="76" t="str">
        <f>IF(OR($D15=" ",$E15=" ",$F15=" "),"Enter vessel info",IF(T($H15)&lt;&gt;"","Enter Activity",IF(OR($M15=0,$N15=0),"Enter Run Time",IF((VLOOKUP($F15,'VESSEL FACTORS'!$A$3:$O$5,AB$5,FALSE))="N/A","--",IF($G15=" ",IF(ISERROR(SEARCH("Aux",$E15,1)),($H15*VLOOKUP($F15,'VESSEL FACTORS'!$A$2:$O$5,AB$5,FALSE)*0.0000011023*$M15*$N15*0.82),($H15*VLOOKUP($F15,'VESSEL FACTORS'!$A$2:$O$5,AB$5,FALSE)*0.0000011023*$M15*$N15*1)),IF($G15&lt;21,($H15*VLOOKUP($F15,'VESSEL FACTORS'!$A$2:$O$5,AB$5,FALSE)*0.0000011023*$M15*$N15*VLOOKUP($G15,'VESSEL FACTORS'!$A$16:$L$36,AB$5,FALSE)),($H15*VLOOKUP($F15,'VESSEL FACTORS'!$A$3:$O$5,AB$5,FALSE)*0.0000011023*$M15*$N15*($G15/100))))))))</f>
        <v>Enter vessel info</v>
      </c>
      <c r="AC15" s="76" t="str">
        <f>IF(OR($D15=" ",$E15=" ",$F15=" "),"Enter vessel info",IF(T($H15)&lt;&gt;"","Enter Activity",IF(OR($M15=0,$N15=0),"Enter Run Time",IF((VLOOKUP($F15,'VESSEL FACTORS'!$A$3:$O$5,AC$5,FALSE))="N/A","--",IF($G15=" ",IF(ISERROR(SEARCH("Aux",$E15,1)),($H15*VLOOKUP($F15,'VESSEL FACTORS'!$A$2:$O$5,AC$5,FALSE)*0.0000011023*$M15*$N15*0.82),($H15*VLOOKUP($F15,'VESSEL FACTORS'!$A$2:$O$5,AC$5,FALSE)*0.0000011023*$M15*$N15*1)),IF($G15&lt;21,($H15*VLOOKUP($F15,'VESSEL FACTORS'!$A$2:$O$5,AC$5,FALSE)*0.0000011023*$M15*$N15*VLOOKUP($G15,'VESSEL FACTORS'!$A$16:$L$36,AC$5,FALSE)),($H15*VLOOKUP($F15,'VESSEL FACTORS'!$A$3:$O$5,AC$5,FALSE)*0.0000011023*$M15*$N15*($G15/100))))))))</f>
        <v>Enter vessel info</v>
      </c>
      <c r="AD15" s="76" t="str">
        <f>IF(OR($D15=" ",$E15=" ",$F15=" "),"Enter vessel info",IF(T($H15)&lt;&gt;"","Enter Activity",IF(OR($M15=0,$N15=0),"Enter Run Time",IF((VLOOKUP($F15,'VESSEL FACTORS'!$A$3:$O$5,AD$5,FALSE))="N/A","--",IF($G15=" ",IF(ISERROR(SEARCH("Aux",$E15,1)),($H15*VLOOKUP($F15,'VESSEL FACTORS'!$A$2:$O$5,AD$5,FALSE)*0.0000011023*$M15*$N15*0.82),($H15*VLOOKUP($F15,'VESSEL FACTORS'!$A$2:$O$5,AD$5,FALSE)*0.0000011023*$M15*$N15*1)),IF($G15&lt;21,($H15*VLOOKUP($F15,'VESSEL FACTORS'!$A$2:$O$5,AD$5,FALSE)*0.0000011023*$M15*$N15*VLOOKUP($G15,'VESSEL FACTORS'!$A$16:$L$36,AD$5,FALSE)),($H15*VLOOKUP($F15,'VESSEL FACTORS'!$A$3:$O$5,AD$5,FALSE)*0.0000011023*$M15*$N15*($G15/100))))))))</f>
        <v>Enter vessel info</v>
      </c>
      <c r="AE15" s="76" t="str">
        <f>IF(OR($D15=" ",$E15=" ",$F15=" "),"Enter vessel info",IF(T($H15)&lt;&gt;"","Enter Activity",IF(OR($M15=0,$N15=0),"Enter Run Time",IF((VLOOKUP($F15,'VESSEL FACTORS'!$A$3:$O$5,AE$5,FALSE))="N/A","--",IF($G15=" ",IF(ISERROR(SEARCH("Aux",$E15,1)),($H15*VLOOKUP($F15,'VESSEL FACTORS'!$A$2:$O$5,AE$5,FALSE)*0.0000011023*$M15*$N15*0.82),($H15*VLOOKUP($F15,'VESSEL FACTORS'!$A$2:$O$5,AE$5,FALSE)*0.0000011023*$M15*$N15*1)),IF($G15&lt;21,($H15*VLOOKUP($F15,'VESSEL FACTORS'!$A$2:$O$5,AE$5,FALSE)*0.0000011023*$M15*$N15*VLOOKUP($G15,'VESSEL FACTORS'!$A$16:$L$36,AE$5,FALSE)),($H15*VLOOKUP($F15,'VESSEL FACTORS'!$A$3:$O$5,AE$5,FALSE)*0.0000011023*$M15*$N15*($G15/100))))))))</f>
        <v>Enter vessel info</v>
      </c>
      <c r="AF15" s="76" t="str">
        <f>IF(OR($D15=" ",$E15=" ",$F15=" "),"Enter vessel info",IF(T($H15)&lt;&gt;"","Enter Activity",IF(OR($M15=0,$N15=0),"Enter Run Time",IF((VLOOKUP($F15,'VESSEL FACTORS'!$A$3:$O$5,AF$5,FALSE))="N/A","--",IF($G15=" ",IF(ISERROR(SEARCH("Aux",$E15,1)),($H15*VLOOKUP($F15,'VESSEL FACTORS'!$A$2:$O$5,AF$5,FALSE)*0.0000011023*$M15*$N15*0.82),($H15*VLOOKUP($F15,'VESSEL FACTORS'!$A$2:$O$5,AF$5,FALSE)*0.0000011023*$M15*$N15*1)),IF($G15&lt;21,($H15*VLOOKUP($F15,'VESSEL FACTORS'!$A$2:$O$5,AF$5,FALSE)*0.0000011023*$M15*$N15*VLOOKUP($G15,'VESSEL FACTORS'!$A$16:$L$36,AF$5,FALSE)),($H15*VLOOKUP($F15,'VESSEL FACTORS'!$A$3:$O$5,AF$5,FALSE)*0.0000011023*$M15*$N15*($G15/100))))))))</f>
        <v>Enter vessel info</v>
      </c>
      <c r="AG15" s="76" t="str">
        <f>IF(OR($D15=" ",$E15=" ",$F15=" "),"Enter vessel info",IF(T($H15)&lt;&gt;"","Enter Activity",IF(OR($M15=0,$N15=0),"Enter Run Time",IF((VLOOKUP($F15,'VESSEL FACTORS'!$A$3:$O$5,AG$5,FALSE))="N/A","--",IF($G15=" ",IF(ISERROR(SEARCH("Aux",$E15,1)),($H15*VLOOKUP($F15,'VESSEL FACTORS'!$A$2:$O$5,AG$5,FALSE)*0.0000011023*$M15*$N15*0.82),($H15*VLOOKUP($F15,'VESSEL FACTORS'!$A$2:$O$5,AG$5,FALSE)*0.0000011023*$M15*$N15*1)),IF($G15&lt;21,($H15*VLOOKUP($F15,'VESSEL FACTORS'!$A$2:$O$5,AG$5,FALSE)*0.0000011023*$M15*$N15*VLOOKUP($G15,'VESSEL FACTORS'!$A$16:$L$36,AG$5,FALSE)),($H15*VLOOKUP($F15,'VESSEL FACTORS'!$A$3:$O$5,AG$5,FALSE)*0.0000011023*$M15*$N15*($G15/100))))))))</f>
        <v>Enter vessel info</v>
      </c>
      <c r="AH15" s="76" t="str">
        <f>IF(OR($D15=" ",$E15=" ",$F15=" "),"Enter vessel info",IF(T($H15)&lt;&gt;"","Enter Activity",IF(OR($M15=0,$N15=0),"Enter Run Time",IF((VLOOKUP($F15,'VESSEL FACTORS'!$A$3:$O$5,AH$5,FALSE))="N/A","--",IF($G15=" ",IF(ISERROR(SEARCH("Aux",$E15,1)),($H15*VLOOKUP($F15,'VESSEL FACTORS'!$A$2:$O$5,AH$5,FALSE)*0.0000011023*$M15*$N15*0.82),($H15*VLOOKUP($F15,'VESSEL FACTORS'!$A$2:$O$5,AH$5,FALSE)*0.0000011023*$M15*$N15*1)),IF($G15&lt;21,($H15*VLOOKUP($F15,'VESSEL FACTORS'!$A$2:$O$5,AH$5,FALSE)*0.0000011023*$M15*$N15*VLOOKUP($G15,'VESSEL FACTORS'!$A$16:$L$36,AH$5,FALSE)),($H15*VLOOKUP($F15,'VESSEL FACTORS'!$A$3:$O$5,AH$5,FALSE)*0.0000011023*$M15*$N15*($G15/100))))))))</f>
        <v>Enter vessel info</v>
      </c>
      <c r="AI15" s="76" t="str">
        <f>IF(OR($D15=" ",$E15=" ",$F15=" "),"Enter vessel info",IF(T($H15)&lt;&gt;"","Enter Activity",IF(OR($M15=0,$N15=0),"Enter Run Time",IF((VLOOKUP($F15,'VESSEL FACTORS'!$A$3:$O$5,AI$5,FALSE))="N/A","--",IF($G15=" ",IF(ISERROR(SEARCH("Aux",$E15,1)),($H15*VLOOKUP($F15,'VESSEL FACTORS'!$A$2:$O$5,AI$5,FALSE)*0.0000011023*$M15*$N15*0.82),($H15*VLOOKUP($F15,'VESSEL FACTORS'!$A$2:$O$5,AI$5,FALSE)*0.0000011023*$M15*$N15*1)),IF($G15&lt;21,($H15*VLOOKUP($F15,'VESSEL FACTORS'!$A$2:$O$5,AI$5,FALSE)*0.0000011023*$M15*$N15*VLOOKUP($G15,'VESSEL FACTORS'!$A$16:$L$36,AI$5,FALSE)),($H15*VLOOKUP($F15,'VESSEL FACTORS'!$A$3:$O$5,AI$5,FALSE)*0.0000011023*$M15*$N15*($G15/100))))))))</f>
        <v>Enter vessel info</v>
      </c>
      <c r="AJ15" s="76" t="str">
        <f>IF(OR($D15=" ",$E15=" ",$F15=" "),"Enter vessel info",IF(T($H15)&lt;&gt;"","Enter Activity",IF(OR($M15=0,$N15=0),"Enter Run Time",IF((VLOOKUP($F15,'VESSEL FACTORS'!$A$3:$O$5,AJ$5,FALSE))="N/A","--",IF($G15=" ",IF(ISERROR(SEARCH("Aux",$E15,1)),($H15*VLOOKUP($F15,'VESSEL FACTORS'!$A$2:$O$5,AJ$5,FALSE)*0.0000011023*$M15*$N15*0.82),($H15*VLOOKUP($F15,'VESSEL FACTORS'!$A$2:$O$5,AJ$5,FALSE)*0.0000011023*$M15*$N15*1)),IF($G15&lt;21,($H15*VLOOKUP($F15,'VESSEL FACTORS'!$A$2:$O$5,AJ$5,FALSE)*0.0000011023*$M15*$N15*VLOOKUP($G15,'VESSEL FACTORS'!$A$16:$L$36,AJ$5,FALSE)),($H15*VLOOKUP($F15,'VESSEL FACTORS'!$A$3:$O$5,AJ$5,FALSE)*0.0000011023*$M15*$N15*($G15/100))))))))</f>
        <v>Enter vessel info</v>
      </c>
      <c r="AK15" s="76" t="str">
        <f>IF(OR($D15=" ",$E15=" ",$F15=" "),"Enter vessel info",IF(T($H15)&lt;&gt;"","Enter Activity",IF(OR($M15=0,$N15=0),"Enter Run Time",IF((VLOOKUP($F15,'VESSEL FACTORS'!$A$3:$O$5,AK$5,FALSE))="N/A","--",IF($G15=" ",IF(ISERROR(SEARCH("Aux",$E15,1)),($H15*VLOOKUP($F15,'VESSEL FACTORS'!$A$2:$O$5,AK$5,FALSE)*0.0000011023*$M15*$N15*0.82),($H15*VLOOKUP($F15,'VESSEL FACTORS'!$A$2:$O$5,AK$5,FALSE)*0.0000011023*$M15*$N15*1)),IF($G15&lt;21,($H15*VLOOKUP($F15,'VESSEL FACTORS'!$A$2:$O$5,AK$5,FALSE)*0.0000011023*$M15*$N15*VLOOKUP($G15,'VESSEL FACTORS'!$A$16:$L$36,AK$5,FALSE)),($H15*VLOOKUP($F15,'VESSEL FACTORS'!$A$3:$O$5,AK$5,FALSE)*0.0000011023*$M15*$N15*($G15/100))))))))</f>
        <v>Enter vessel info</v>
      </c>
      <c r="AL15" s="67" t="str">
        <f>IF(OR($D15=" ",$E15=" ",$F15=" "),"Enter vessel info",IF(T($H15)&lt;&gt;"","Enter Activity",IF(OR($M15=0,$N15=0),"Enter Run Time",IF((VLOOKUP($F15,'VESSEL FACTORS'!$A$3:$O$5,AL$5,FALSE))="N/A","--",IF($G15=" ",IF(ISERROR(SEARCH("Aux",$E15,1)),($H15*VLOOKUP($F15,'VESSEL FACTORS'!$A$2:$O$5,AL$5,FALSE)*0.0000011023*$M15*$N15*0.82),($H15*VLOOKUP($F15,'VESSEL FACTORS'!$A$2:$O$5,AL$5,FALSE)*0.0000011023*$M15*$N15*1)),IF($G15&lt;21,($H15*VLOOKUP($F15,'VESSEL FACTORS'!$A$2:$O$5,AL$5,FALSE)*0.0000011023*$M15*$N15*VLOOKUP($G15,'VESSEL FACTORS'!$A$16:$L$36,AL$5,FALSE)),($H15*VLOOKUP($F15,'VESSEL FACTORS'!$A$3:$O$5,AL$5,FALSE)*0.0000011023*$M15*$N15*($G15/100))))))))</f>
        <v>Enter vessel info</v>
      </c>
      <c r="AM15" s="74"/>
      <c r="AO15" s="74">
        <f>MONTH(EMISSIONS_1!P15)-MONTH(EMISSIONS_1!O15)+1</f>
        <v>1</v>
      </c>
      <c r="AP15" s="335">
        <f t="shared" si="12"/>
        <v>0</v>
      </c>
      <c r="AQ15" s="336">
        <f t="shared" si="0"/>
        <v>0</v>
      </c>
      <c r="AR15" s="336">
        <f t="shared" si="0"/>
        <v>0</v>
      </c>
      <c r="AS15" s="336">
        <f t="shared" si="0"/>
        <v>0</v>
      </c>
      <c r="AT15" s="336">
        <f t="shared" si="0"/>
        <v>0</v>
      </c>
      <c r="AU15" s="336">
        <f t="shared" si="0"/>
        <v>0</v>
      </c>
      <c r="AV15" s="336">
        <f t="shared" si="0"/>
        <v>0</v>
      </c>
      <c r="AW15" s="336">
        <f t="shared" si="0"/>
        <v>0</v>
      </c>
      <c r="AX15" s="336">
        <f t="shared" si="0"/>
        <v>0</v>
      </c>
      <c r="AY15" s="336">
        <f t="shared" si="0"/>
        <v>0</v>
      </c>
      <c r="AZ15" s="336">
        <f t="shared" si="0"/>
        <v>0</v>
      </c>
      <c r="BA15" s="337">
        <f t="shared" si="0"/>
        <v>0</v>
      </c>
      <c r="BB15" s="335">
        <f t="shared" si="1"/>
        <v>0</v>
      </c>
      <c r="BC15" s="336">
        <f t="shared" si="1"/>
        <v>0</v>
      </c>
      <c r="BD15" s="336">
        <f t="shared" si="1"/>
        <v>0</v>
      </c>
      <c r="BE15" s="336">
        <f t="shared" si="1"/>
        <v>0</v>
      </c>
      <c r="BF15" s="336">
        <f t="shared" si="1"/>
        <v>0</v>
      </c>
      <c r="BG15" s="336">
        <f t="shared" si="1"/>
        <v>0</v>
      </c>
      <c r="BH15" s="336">
        <f t="shared" si="1"/>
        <v>0</v>
      </c>
      <c r="BI15" s="336">
        <f t="shared" si="1"/>
        <v>0</v>
      </c>
      <c r="BJ15" s="336">
        <f t="shared" si="1"/>
        <v>0</v>
      </c>
      <c r="BK15" s="336">
        <f t="shared" si="1"/>
        <v>0</v>
      </c>
      <c r="BL15" s="336">
        <f t="shared" si="1"/>
        <v>0</v>
      </c>
      <c r="BM15" s="337">
        <f t="shared" si="1"/>
        <v>0</v>
      </c>
      <c r="BN15" s="335">
        <f t="shared" si="2"/>
        <v>0</v>
      </c>
      <c r="BO15" s="336">
        <f t="shared" si="2"/>
        <v>0</v>
      </c>
      <c r="BP15" s="336">
        <f t="shared" si="2"/>
        <v>0</v>
      </c>
      <c r="BQ15" s="336">
        <f t="shared" si="2"/>
        <v>0</v>
      </c>
      <c r="BR15" s="336">
        <f t="shared" si="2"/>
        <v>0</v>
      </c>
      <c r="BS15" s="336">
        <f t="shared" si="2"/>
        <v>0</v>
      </c>
      <c r="BT15" s="336">
        <f t="shared" si="2"/>
        <v>0</v>
      </c>
      <c r="BU15" s="336">
        <f t="shared" si="2"/>
        <v>0</v>
      </c>
      <c r="BV15" s="336">
        <f t="shared" si="2"/>
        <v>0</v>
      </c>
      <c r="BW15" s="336">
        <f t="shared" si="2"/>
        <v>0</v>
      </c>
      <c r="BX15" s="336">
        <f t="shared" si="2"/>
        <v>0</v>
      </c>
      <c r="BY15" s="337">
        <f t="shared" si="2"/>
        <v>0</v>
      </c>
      <c r="BZ15" s="335">
        <f t="shared" si="3"/>
        <v>0</v>
      </c>
      <c r="CA15" s="336">
        <f t="shared" si="3"/>
        <v>0</v>
      </c>
      <c r="CB15" s="336">
        <f t="shared" si="3"/>
        <v>0</v>
      </c>
      <c r="CC15" s="336">
        <f t="shared" si="3"/>
        <v>0</v>
      </c>
      <c r="CD15" s="336">
        <f t="shared" si="3"/>
        <v>0</v>
      </c>
      <c r="CE15" s="336">
        <f t="shared" si="3"/>
        <v>0</v>
      </c>
      <c r="CF15" s="336">
        <f t="shared" si="3"/>
        <v>0</v>
      </c>
      <c r="CG15" s="336">
        <f t="shared" si="3"/>
        <v>0</v>
      </c>
      <c r="CH15" s="336">
        <f t="shared" si="3"/>
        <v>0</v>
      </c>
      <c r="CI15" s="336">
        <f t="shared" si="3"/>
        <v>0</v>
      </c>
      <c r="CJ15" s="336">
        <f t="shared" si="3"/>
        <v>0</v>
      </c>
      <c r="CK15" s="337">
        <f t="shared" si="3"/>
        <v>0</v>
      </c>
      <c r="CL15" s="335">
        <f t="shared" si="4"/>
        <v>0</v>
      </c>
      <c r="CM15" s="336">
        <f t="shared" si="4"/>
        <v>0</v>
      </c>
      <c r="CN15" s="336">
        <f t="shared" si="4"/>
        <v>0</v>
      </c>
      <c r="CO15" s="336">
        <f t="shared" si="4"/>
        <v>0</v>
      </c>
      <c r="CP15" s="336">
        <f t="shared" si="4"/>
        <v>0</v>
      </c>
      <c r="CQ15" s="336">
        <f t="shared" si="4"/>
        <v>0</v>
      </c>
      <c r="CR15" s="336">
        <f t="shared" si="4"/>
        <v>0</v>
      </c>
      <c r="CS15" s="336">
        <f t="shared" si="4"/>
        <v>0</v>
      </c>
      <c r="CT15" s="336">
        <f t="shared" si="4"/>
        <v>0</v>
      </c>
      <c r="CU15" s="336">
        <f t="shared" si="4"/>
        <v>0</v>
      </c>
      <c r="CV15" s="336">
        <f t="shared" si="4"/>
        <v>0</v>
      </c>
      <c r="CW15" s="337">
        <f t="shared" si="4"/>
        <v>0</v>
      </c>
      <c r="CX15" s="335">
        <f t="shared" si="5"/>
        <v>0</v>
      </c>
      <c r="CY15" s="336">
        <f t="shared" si="5"/>
        <v>0</v>
      </c>
      <c r="CZ15" s="336">
        <f t="shared" si="5"/>
        <v>0</v>
      </c>
      <c r="DA15" s="336">
        <f t="shared" si="5"/>
        <v>0</v>
      </c>
      <c r="DB15" s="336">
        <f t="shared" si="5"/>
        <v>0</v>
      </c>
      <c r="DC15" s="336">
        <f t="shared" si="5"/>
        <v>0</v>
      </c>
      <c r="DD15" s="336">
        <f t="shared" si="5"/>
        <v>0</v>
      </c>
      <c r="DE15" s="336">
        <f t="shared" si="5"/>
        <v>0</v>
      </c>
      <c r="DF15" s="336">
        <f t="shared" si="5"/>
        <v>0</v>
      </c>
      <c r="DG15" s="336">
        <f t="shared" si="5"/>
        <v>0</v>
      </c>
      <c r="DH15" s="336">
        <f t="shared" si="5"/>
        <v>0</v>
      </c>
      <c r="DI15" s="337">
        <f t="shared" si="5"/>
        <v>0</v>
      </c>
      <c r="DJ15" s="335">
        <f t="shared" si="6"/>
        <v>0</v>
      </c>
      <c r="DK15" s="336">
        <f t="shared" si="6"/>
        <v>0</v>
      </c>
      <c r="DL15" s="336">
        <f t="shared" si="6"/>
        <v>0</v>
      </c>
      <c r="DM15" s="336">
        <f t="shared" si="6"/>
        <v>0</v>
      </c>
      <c r="DN15" s="336">
        <f t="shared" si="6"/>
        <v>0</v>
      </c>
      <c r="DO15" s="336">
        <f t="shared" si="6"/>
        <v>0</v>
      </c>
      <c r="DP15" s="336">
        <f t="shared" si="6"/>
        <v>0</v>
      </c>
      <c r="DQ15" s="336">
        <f t="shared" si="6"/>
        <v>0</v>
      </c>
      <c r="DR15" s="336">
        <f t="shared" si="6"/>
        <v>0</v>
      </c>
      <c r="DS15" s="336">
        <f t="shared" si="6"/>
        <v>0</v>
      </c>
      <c r="DT15" s="336">
        <f t="shared" si="6"/>
        <v>0</v>
      </c>
      <c r="DU15" s="337">
        <f t="shared" si="6"/>
        <v>0</v>
      </c>
      <c r="DV15" s="335">
        <f t="shared" si="7"/>
        <v>0</v>
      </c>
      <c r="DW15" s="336">
        <f t="shared" si="7"/>
        <v>0</v>
      </c>
      <c r="DX15" s="336">
        <f t="shared" si="7"/>
        <v>0</v>
      </c>
      <c r="DY15" s="336">
        <f t="shared" si="7"/>
        <v>0</v>
      </c>
      <c r="DZ15" s="336">
        <f t="shared" si="7"/>
        <v>0</v>
      </c>
      <c r="EA15" s="336">
        <f t="shared" si="7"/>
        <v>0</v>
      </c>
      <c r="EB15" s="336">
        <f t="shared" si="7"/>
        <v>0</v>
      </c>
      <c r="EC15" s="336">
        <f t="shared" si="7"/>
        <v>0</v>
      </c>
      <c r="ED15" s="336">
        <f t="shared" si="7"/>
        <v>0</v>
      </c>
      <c r="EE15" s="336">
        <f t="shared" si="7"/>
        <v>0</v>
      </c>
      <c r="EF15" s="336">
        <f t="shared" si="7"/>
        <v>0</v>
      </c>
      <c r="EG15" s="337">
        <f t="shared" si="7"/>
        <v>0</v>
      </c>
      <c r="EH15" s="335">
        <f t="shared" si="8"/>
        <v>0</v>
      </c>
      <c r="EI15" s="336">
        <f t="shared" si="8"/>
        <v>0</v>
      </c>
      <c r="EJ15" s="336">
        <f t="shared" si="8"/>
        <v>0</v>
      </c>
      <c r="EK15" s="336">
        <f t="shared" si="8"/>
        <v>0</v>
      </c>
      <c r="EL15" s="336">
        <f t="shared" si="8"/>
        <v>0</v>
      </c>
      <c r="EM15" s="336">
        <f t="shared" si="8"/>
        <v>0</v>
      </c>
      <c r="EN15" s="336">
        <f t="shared" si="8"/>
        <v>0</v>
      </c>
      <c r="EO15" s="336">
        <f t="shared" si="8"/>
        <v>0</v>
      </c>
      <c r="EP15" s="336">
        <f t="shared" si="8"/>
        <v>0</v>
      </c>
      <c r="EQ15" s="336">
        <f t="shared" si="8"/>
        <v>0</v>
      </c>
      <c r="ER15" s="336">
        <f t="shared" si="8"/>
        <v>0</v>
      </c>
      <c r="ES15" s="337">
        <f t="shared" si="8"/>
        <v>0</v>
      </c>
      <c r="ET15" s="335">
        <f t="shared" si="9"/>
        <v>0</v>
      </c>
      <c r="EU15" s="336">
        <f t="shared" si="9"/>
        <v>0</v>
      </c>
      <c r="EV15" s="336">
        <f t="shared" si="9"/>
        <v>0</v>
      </c>
      <c r="EW15" s="336">
        <f t="shared" si="9"/>
        <v>0</v>
      </c>
      <c r="EX15" s="336">
        <f t="shared" si="9"/>
        <v>0</v>
      </c>
      <c r="EY15" s="336">
        <f t="shared" si="9"/>
        <v>0</v>
      </c>
      <c r="EZ15" s="336">
        <f t="shared" si="9"/>
        <v>0</v>
      </c>
      <c r="FA15" s="336">
        <f t="shared" si="9"/>
        <v>0</v>
      </c>
      <c r="FB15" s="336">
        <f t="shared" si="9"/>
        <v>0</v>
      </c>
      <c r="FC15" s="336">
        <f t="shared" si="9"/>
        <v>0</v>
      </c>
      <c r="FD15" s="336">
        <f t="shared" si="9"/>
        <v>0</v>
      </c>
      <c r="FE15" s="337">
        <f t="shared" si="9"/>
        <v>0</v>
      </c>
      <c r="FF15" s="335">
        <f t="shared" si="10"/>
        <v>0</v>
      </c>
      <c r="FG15" s="336">
        <f t="shared" si="10"/>
        <v>0</v>
      </c>
      <c r="FH15" s="336">
        <f t="shared" si="10"/>
        <v>0</v>
      </c>
      <c r="FI15" s="336">
        <f t="shared" si="10"/>
        <v>0</v>
      </c>
      <c r="FJ15" s="336">
        <f t="shared" si="10"/>
        <v>0</v>
      </c>
      <c r="FK15" s="336">
        <f t="shared" si="10"/>
        <v>0</v>
      </c>
      <c r="FL15" s="336">
        <f t="shared" si="10"/>
        <v>0</v>
      </c>
      <c r="FM15" s="336">
        <f t="shared" si="10"/>
        <v>0</v>
      </c>
      <c r="FN15" s="336">
        <f t="shared" si="10"/>
        <v>0</v>
      </c>
      <c r="FO15" s="336">
        <f t="shared" si="10"/>
        <v>0</v>
      </c>
      <c r="FP15" s="336">
        <f t="shared" si="10"/>
        <v>0</v>
      </c>
      <c r="FQ15" s="337">
        <f t="shared" si="10"/>
        <v>0</v>
      </c>
    </row>
    <row r="16" spans="1:173" x14ac:dyDescent="0.2">
      <c r="A16" s="74" t="str">
        <f t="shared" si="21"/>
        <v xml:space="preserve"> - </v>
      </c>
      <c r="B16" s="112"/>
      <c r="C16" s="171" t="s">
        <v>306</v>
      </c>
      <c r="D16" s="366" t="str">
        <f>IF(ISBLANK(EMISSIONS_6!D16), " ", EMISSIONS_6!D16)</f>
        <v xml:space="preserve"> </v>
      </c>
      <c r="E16" s="366" t="str">
        <f>IF(ISBLANK(EMISSIONS_6!E16), " ", EMISSIONS_6!E16)</f>
        <v xml:space="preserve"> </v>
      </c>
      <c r="F16" s="366" t="str">
        <f>IF(ISBLANK(EMISSIONS_6!F16), " ", EMISSIONS_6!F16)</f>
        <v xml:space="preserve"> </v>
      </c>
      <c r="G16" s="367"/>
      <c r="H16" s="368"/>
      <c r="I16" s="33" t="s">
        <v>299</v>
      </c>
      <c r="J16" s="367"/>
      <c r="K16" s="33">
        <f t="shared" si="22"/>
        <v>1</v>
      </c>
      <c r="L16" s="33">
        <f t="shared" si="23"/>
        <v>0</v>
      </c>
      <c r="M16" s="367">
        <v>0</v>
      </c>
      <c r="N16" s="373">
        <v>0</v>
      </c>
      <c r="O16" s="299"/>
      <c r="P16" s="300"/>
      <c r="Q16" s="73" t="str">
        <f t="shared" si="13"/>
        <v>Enter vessel info</v>
      </c>
      <c r="R16" s="79" t="str">
        <f t="shared" si="14"/>
        <v>Enter vessel info</v>
      </c>
      <c r="S16" s="79" t="str">
        <f t="shared" si="15"/>
        <v>Enter vessel info</v>
      </c>
      <c r="T16" s="79" t="str">
        <f t="shared" si="16"/>
        <v>Enter vessel info</v>
      </c>
      <c r="U16" s="79" t="str">
        <f t="shared" si="17"/>
        <v>Enter vessel info</v>
      </c>
      <c r="V16" s="79" t="str">
        <f t="shared" si="18"/>
        <v>Enter vessel info</v>
      </c>
      <c r="W16" s="79" t="str">
        <f t="shared" si="19"/>
        <v>Enter vessel info</v>
      </c>
      <c r="X16" s="79" t="str">
        <f t="shared" si="20"/>
        <v>Enter vessel info</v>
      </c>
      <c r="Y16" s="78" t="s">
        <v>115</v>
      </c>
      <c r="Z16" s="79" t="s">
        <v>115</v>
      </c>
      <c r="AA16" s="82" t="s">
        <v>115</v>
      </c>
      <c r="AB16" s="76" t="str">
        <f>IF(OR($D16=" ",$E16=" ",$F16=" "),"Enter vessel info",IF(T($H16)&lt;&gt;"","Enter Activity",IF(OR($M16=0,$N16=0),"Enter Run Time",IF((VLOOKUP($F16,'VESSEL FACTORS'!$A$3:$O$5,AB$5,FALSE))="N/A","--",IF($G16=" ",IF(ISERROR(SEARCH("Aux",$E16,1)),($H16*VLOOKUP($F16,'VESSEL FACTORS'!$A$2:$O$5,AB$5,FALSE)*0.0000011023*$M16*$N16*0.82),($H16*VLOOKUP($F16,'VESSEL FACTORS'!$A$2:$O$5,AB$5,FALSE)*0.0000011023*$M16*$N16*1)),IF($G16&lt;21,($H16*VLOOKUP($F16,'VESSEL FACTORS'!$A$2:$O$5,AB$5,FALSE)*0.0000011023*$M16*$N16*VLOOKUP($G16,'VESSEL FACTORS'!$A$16:$L$36,AB$5,FALSE)),($H16*VLOOKUP($F16,'VESSEL FACTORS'!$A$3:$O$5,AB$5,FALSE)*0.0000011023*$M16*$N16*($G16/100))))))))</f>
        <v>Enter vessel info</v>
      </c>
      <c r="AC16" s="76" t="str">
        <f>IF(OR($D16=" ",$E16=" ",$F16=" "),"Enter vessel info",IF(T($H16)&lt;&gt;"","Enter Activity",IF(OR($M16=0,$N16=0),"Enter Run Time",IF((VLOOKUP($F16,'VESSEL FACTORS'!$A$3:$O$5,AC$5,FALSE))="N/A","--",IF($G16=" ",IF(ISERROR(SEARCH("Aux",$E16,1)),($H16*VLOOKUP($F16,'VESSEL FACTORS'!$A$2:$O$5,AC$5,FALSE)*0.0000011023*$M16*$N16*0.82),($H16*VLOOKUP($F16,'VESSEL FACTORS'!$A$2:$O$5,AC$5,FALSE)*0.0000011023*$M16*$N16*1)),IF($G16&lt;21,($H16*VLOOKUP($F16,'VESSEL FACTORS'!$A$2:$O$5,AC$5,FALSE)*0.0000011023*$M16*$N16*VLOOKUP($G16,'VESSEL FACTORS'!$A$16:$L$36,AC$5,FALSE)),($H16*VLOOKUP($F16,'VESSEL FACTORS'!$A$3:$O$5,AC$5,FALSE)*0.0000011023*$M16*$N16*($G16/100))))))))</f>
        <v>Enter vessel info</v>
      </c>
      <c r="AD16" s="76" t="str">
        <f>IF(OR($D16=" ",$E16=" ",$F16=" "),"Enter vessel info",IF(T($H16)&lt;&gt;"","Enter Activity",IF(OR($M16=0,$N16=0),"Enter Run Time",IF((VLOOKUP($F16,'VESSEL FACTORS'!$A$3:$O$5,AD$5,FALSE))="N/A","--",IF($G16=" ",IF(ISERROR(SEARCH("Aux",$E16,1)),($H16*VLOOKUP($F16,'VESSEL FACTORS'!$A$2:$O$5,AD$5,FALSE)*0.0000011023*$M16*$N16*0.82),($H16*VLOOKUP($F16,'VESSEL FACTORS'!$A$2:$O$5,AD$5,FALSE)*0.0000011023*$M16*$N16*1)),IF($G16&lt;21,($H16*VLOOKUP($F16,'VESSEL FACTORS'!$A$2:$O$5,AD$5,FALSE)*0.0000011023*$M16*$N16*VLOOKUP($G16,'VESSEL FACTORS'!$A$16:$L$36,AD$5,FALSE)),($H16*VLOOKUP($F16,'VESSEL FACTORS'!$A$3:$O$5,AD$5,FALSE)*0.0000011023*$M16*$N16*($G16/100))))))))</f>
        <v>Enter vessel info</v>
      </c>
      <c r="AE16" s="76" t="str">
        <f>IF(OR($D16=" ",$E16=" ",$F16=" "),"Enter vessel info",IF(T($H16)&lt;&gt;"","Enter Activity",IF(OR($M16=0,$N16=0),"Enter Run Time",IF((VLOOKUP($F16,'VESSEL FACTORS'!$A$3:$O$5,AE$5,FALSE))="N/A","--",IF($G16=" ",IF(ISERROR(SEARCH("Aux",$E16,1)),($H16*VLOOKUP($F16,'VESSEL FACTORS'!$A$2:$O$5,AE$5,FALSE)*0.0000011023*$M16*$N16*0.82),($H16*VLOOKUP($F16,'VESSEL FACTORS'!$A$2:$O$5,AE$5,FALSE)*0.0000011023*$M16*$N16*1)),IF($G16&lt;21,($H16*VLOOKUP($F16,'VESSEL FACTORS'!$A$2:$O$5,AE$5,FALSE)*0.0000011023*$M16*$N16*VLOOKUP($G16,'VESSEL FACTORS'!$A$16:$L$36,AE$5,FALSE)),($H16*VLOOKUP($F16,'VESSEL FACTORS'!$A$3:$O$5,AE$5,FALSE)*0.0000011023*$M16*$N16*($G16/100))))))))</f>
        <v>Enter vessel info</v>
      </c>
      <c r="AF16" s="76" t="str">
        <f>IF(OR($D16=" ",$E16=" ",$F16=" "),"Enter vessel info",IF(T($H16)&lt;&gt;"","Enter Activity",IF(OR($M16=0,$N16=0),"Enter Run Time",IF((VLOOKUP($F16,'VESSEL FACTORS'!$A$3:$O$5,AF$5,FALSE))="N/A","--",IF($G16=" ",IF(ISERROR(SEARCH("Aux",$E16,1)),($H16*VLOOKUP($F16,'VESSEL FACTORS'!$A$2:$O$5,AF$5,FALSE)*0.0000011023*$M16*$N16*0.82),($H16*VLOOKUP($F16,'VESSEL FACTORS'!$A$2:$O$5,AF$5,FALSE)*0.0000011023*$M16*$N16*1)),IF($G16&lt;21,($H16*VLOOKUP($F16,'VESSEL FACTORS'!$A$2:$O$5,AF$5,FALSE)*0.0000011023*$M16*$N16*VLOOKUP($G16,'VESSEL FACTORS'!$A$16:$L$36,AF$5,FALSE)),($H16*VLOOKUP($F16,'VESSEL FACTORS'!$A$3:$O$5,AF$5,FALSE)*0.0000011023*$M16*$N16*($G16/100))))))))</f>
        <v>Enter vessel info</v>
      </c>
      <c r="AG16" s="76" t="str">
        <f>IF(OR($D16=" ",$E16=" ",$F16=" "),"Enter vessel info",IF(T($H16)&lt;&gt;"","Enter Activity",IF(OR($M16=0,$N16=0),"Enter Run Time",IF((VLOOKUP($F16,'VESSEL FACTORS'!$A$3:$O$5,AG$5,FALSE))="N/A","--",IF($G16=" ",IF(ISERROR(SEARCH("Aux",$E16,1)),($H16*VLOOKUP($F16,'VESSEL FACTORS'!$A$2:$O$5,AG$5,FALSE)*0.0000011023*$M16*$N16*0.82),($H16*VLOOKUP($F16,'VESSEL FACTORS'!$A$2:$O$5,AG$5,FALSE)*0.0000011023*$M16*$N16*1)),IF($G16&lt;21,($H16*VLOOKUP($F16,'VESSEL FACTORS'!$A$2:$O$5,AG$5,FALSE)*0.0000011023*$M16*$N16*VLOOKUP($G16,'VESSEL FACTORS'!$A$16:$L$36,AG$5,FALSE)),($H16*VLOOKUP($F16,'VESSEL FACTORS'!$A$3:$O$5,AG$5,FALSE)*0.0000011023*$M16*$N16*($G16/100))))))))</f>
        <v>Enter vessel info</v>
      </c>
      <c r="AH16" s="76" t="str">
        <f>IF(OR($D16=" ",$E16=" ",$F16=" "),"Enter vessel info",IF(T($H16)&lt;&gt;"","Enter Activity",IF(OR($M16=0,$N16=0),"Enter Run Time",IF((VLOOKUP($F16,'VESSEL FACTORS'!$A$3:$O$5,AH$5,FALSE))="N/A","--",IF($G16=" ",IF(ISERROR(SEARCH("Aux",$E16,1)),($H16*VLOOKUP($F16,'VESSEL FACTORS'!$A$2:$O$5,AH$5,FALSE)*0.0000011023*$M16*$N16*0.82),($H16*VLOOKUP($F16,'VESSEL FACTORS'!$A$2:$O$5,AH$5,FALSE)*0.0000011023*$M16*$N16*1)),IF($G16&lt;21,($H16*VLOOKUP($F16,'VESSEL FACTORS'!$A$2:$O$5,AH$5,FALSE)*0.0000011023*$M16*$N16*VLOOKUP($G16,'VESSEL FACTORS'!$A$16:$L$36,AH$5,FALSE)),($H16*VLOOKUP($F16,'VESSEL FACTORS'!$A$3:$O$5,AH$5,FALSE)*0.0000011023*$M16*$N16*($G16/100))))))))</f>
        <v>Enter vessel info</v>
      </c>
      <c r="AI16" s="76" t="str">
        <f>IF(OR($D16=" ",$E16=" ",$F16=" "),"Enter vessel info",IF(T($H16)&lt;&gt;"","Enter Activity",IF(OR($M16=0,$N16=0),"Enter Run Time",IF((VLOOKUP($F16,'VESSEL FACTORS'!$A$3:$O$5,AI$5,FALSE))="N/A","--",IF($G16=" ",IF(ISERROR(SEARCH("Aux",$E16,1)),($H16*VLOOKUP($F16,'VESSEL FACTORS'!$A$2:$O$5,AI$5,FALSE)*0.0000011023*$M16*$N16*0.82),($H16*VLOOKUP($F16,'VESSEL FACTORS'!$A$2:$O$5,AI$5,FALSE)*0.0000011023*$M16*$N16*1)),IF($G16&lt;21,($H16*VLOOKUP($F16,'VESSEL FACTORS'!$A$2:$O$5,AI$5,FALSE)*0.0000011023*$M16*$N16*VLOOKUP($G16,'VESSEL FACTORS'!$A$16:$L$36,AI$5,FALSE)),($H16*VLOOKUP($F16,'VESSEL FACTORS'!$A$3:$O$5,AI$5,FALSE)*0.0000011023*$M16*$N16*($G16/100))))))))</f>
        <v>Enter vessel info</v>
      </c>
      <c r="AJ16" s="76" t="str">
        <f>IF(OR($D16=" ",$E16=" ",$F16=" "),"Enter vessel info",IF(T($H16)&lt;&gt;"","Enter Activity",IF(OR($M16=0,$N16=0),"Enter Run Time",IF((VLOOKUP($F16,'VESSEL FACTORS'!$A$3:$O$5,AJ$5,FALSE))="N/A","--",IF($G16=" ",IF(ISERROR(SEARCH("Aux",$E16,1)),($H16*VLOOKUP($F16,'VESSEL FACTORS'!$A$2:$O$5,AJ$5,FALSE)*0.0000011023*$M16*$N16*0.82),($H16*VLOOKUP($F16,'VESSEL FACTORS'!$A$2:$O$5,AJ$5,FALSE)*0.0000011023*$M16*$N16*1)),IF($G16&lt;21,($H16*VLOOKUP($F16,'VESSEL FACTORS'!$A$2:$O$5,AJ$5,FALSE)*0.0000011023*$M16*$N16*VLOOKUP($G16,'VESSEL FACTORS'!$A$16:$L$36,AJ$5,FALSE)),($H16*VLOOKUP($F16,'VESSEL FACTORS'!$A$3:$O$5,AJ$5,FALSE)*0.0000011023*$M16*$N16*($G16/100))))))))</f>
        <v>Enter vessel info</v>
      </c>
      <c r="AK16" s="76" t="str">
        <f>IF(OR($D16=" ",$E16=" ",$F16=" "),"Enter vessel info",IF(T($H16)&lt;&gt;"","Enter Activity",IF(OR($M16=0,$N16=0),"Enter Run Time",IF((VLOOKUP($F16,'VESSEL FACTORS'!$A$3:$O$5,AK$5,FALSE))="N/A","--",IF($G16=" ",IF(ISERROR(SEARCH("Aux",$E16,1)),($H16*VLOOKUP($F16,'VESSEL FACTORS'!$A$2:$O$5,AK$5,FALSE)*0.0000011023*$M16*$N16*0.82),($H16*VLOOKUP($F16,'VESSEL FACTORS'!$A$2:$O$5,AK$5,FALSE)*0.0000011023*$M16*$N16*1)),IF($G16&lt;21,($H16*VLOOKUP($F16,'VESSEL FACTORS'!$A$2:$O$5,AK$5,FALSE)*0.0000011023*$M16*$N16*VLOOKUP($G16,'VESSEL FACTORS'!$A$16:$L$36,AK$5,FALSE)),($H16*VLOOKUP($F16,'VESSEL FACTORS'!$A$3:$O$5,AK$5,FALSE)*0.0000011023*$M16*$N16*($G16/100))))))))</f>
        <v>Enter vessel info</v>
      </c>
      <c r="AL16" s="67" t="str">
        <f>IF(OR($D16=" ",$E16=" ",$F16=" "),"Enter vessel info",IF(T($H16)&lt;&gt;"","Enter Activity",IF(OR($M16=0,$N16=0),"Enter Run Time",IF((VLOOKUP($F16,'VESSEL FACTORS'!$A$3:$O$5,AL$5,FALSE))="N/A","--",IF($G16=" ",IF(ISERROR(SEARCH("Aux",$E16,1)),($H16*VLOOKUP($F16,'VESSEL FACTORS'!$A$2:$O$5,AL$5,FALSE)*0.0000011023*$M16*$N16*0.82),($H16*VLOOKUP($F16,'VESSEL FACTORS'!$A$2:$O$5,AL$5,FALSE)*0.0000011023*$M16*$N16*1)),IF($G16&lt;21,($H16*VLOOKUP($F16,'VESSEL FACTORS'!$A$2:$O$5,AL$5,FALSE)*0.0000011023*$M16*$N16*VLOOKUP($G16,'VESSEL FACTORS'!$A$16:$L$36,AL$5,FALSE)),($H16*VLOOKUP($F16,'VESSEL FACTORS'!$A$3:$O$5,AL$5,FALSE)*0.0000011023*$M16*$N16*($G16/100))))))))</f>
        <v>Enter vessel info</v>
      </c>
      <c r="AM16" s="74"/>
      <c r="AO16" s="74">
        <f>MONTH(EMISSIONS_1!P16)-MONTH(EMISSIONS_1!O16)+1</f>
        <v>1</v>
      </c>
      <c r="AP16" s="335">
        <f t="shared" si="12"/>
        <v>0</v>
      </c>
      <c r="AQ16" s="336">
        <f t="shared" si="0"/>
        <v>0</v>
      </c>
      <c r="AR16" s="336">
        <f t="shared" si="0"/>
        <v>0</v>
      </c>
      <c r="AS16" s="336">
        <f t="shared" si="0"/>
        <v>0</v>
      </c>
      <c r="AT16" s="336">
        <f t="shared" si="0"/>
        <v>0</v>
      </c>
      <c r="AU16" s="336">
        <f t="shared" si="0"/>
        <v>0</v>
      </c>
      <c r="AV16" s="336">
        <f t="shared" si="0"/>
        <v>0</v>
      </c>
      <c r="AW16" s="336">
        <f t="shared" si="0"/>
        <v>0</v>
      </c>
      <c r="AX16" s="336">
        <f t="shared" si="0"/>
        <v>0</v>
      </c>
      <c r="AY16" s="336">
        <f t="shared" si="0"/>
        <v>0</v>
      </c>
      <c r="AZ16" s="336">
        <f t="shared" si="0"/>
        <v>0</v>
      </c>
      <c r="BA16" s="337">
        <f t="shared" si="0"/>
        <v>0</v>
      </c>
      <c r="BB16" s="335">
        <f t="shared" si="1"/>
        <v>0</v>
      </c>
      <c r="BC16" s="336">
        <f t="shared" si="1"/>
        <v>0</v>
      </c>
      <c r="BD16" s="336">
        <f t="shared" si="1"/>
        <v>0</v>
      </c>
      <c r="BE16" s="336">
        <f t="shared" si="1"/>
        <v>0</v>
      </c>
      <c r="BF16" s="336">
        <f t="shared" si="1"/>
        <v>0</v>
      </c>
      <c r="BG16" s="336">
        <f t="shared" si="1"/>
        <v>0</v>
      </c>
      <c r="BH16" s="336">
        <f t="shared" si="1"/>
        <v>0</v>
      </c>
      <c r="BI16" s="336">
        <f t="shared" si="1"/>
        <v>0</v>
      </c>
      <c r="BJ16" s="336">
        <f t="shared" si="1"/>
        <v>0</v>
      </c>
      <c r="BK16" s="336">
        <f t="shared" si="1"/>
        <v>0</v>
      </c>
      <c r="BL16" s="336">
        <f t="shared" si="1"/>
        <v>0</v>
      </c>
      <c r="BM16" s="337">
        <f t="shared" si="1"/>
        <v>0</v>
      </c>
      <c r="BN16" s="335">
        <f t="shared" si="2"/>
        <v>0</v>
      </c>
      <c r="BO16" s="336">
        <f t="shared" si="2"/>
        <v>0</v>
      </c>
      <c r="BP16" s="336">
        <f t="shared" si="2"/>
        <v>0</v>
      </c>
      <c r="BQ16" s="336">
        <f t="shared" si="2"/>
        <v>0</v>
      </c>
      <c r="BR16" s="336">
        <f t="shared" si="2"/>
        <v>0</v>
      </c>
      <c r="BS16" s="336">
        <f t="shared" si="2"/>
        <v>0</v>
      </c>
      <c r="BT16" s="336">
        <f t="shared" si="2"/>
        <v>0</v>
      </c>
      <c r="BU16" s="336">
        <f t="shared" si="2"/>
        <v>0</v>
      </c>
      <c r="BV16" s="336">
        <f t="shared" si="2"/>
        <v>0</v>
      </c>
      <c r="BW16" s="336">
        <f t="shared" si="2"/>
        <v>0</v>
      </c>
      <c r="BX16" s="336">
        <f t="shared" si="2"/>
        <v>0</v>
      </c>
      <c r="BY16" s="337">
        <f t="shared" si="2"/>
        <v>0</v>
      </c>
      <c r="BZ16" s="335">
        <f t="shared" si="3"/>
        <v>0</v>
      </c>
      <c r="CA16" s="336">
        <f t="shared" si="3"/>
        <v>0</v>
      </c>
      <c r="CB16" s="336">
        <f t="shared" si="3"/>
        <v>0</v>
      </c>
      <c r="CC16" s="336">
        <f t="shared" si="3"/>
        <v>0</v>
      </c>
      <c r="CD16" s="336">
        <f t="shared" si="3"/>
        <v>0</v>
      </c>
      <c r="CE16" s="336">
        <f t="shared" si="3"/>
        <v>0</v>
      </c>
      <c r="CF16" s="336">
        <f t="shared" si="3"/>
        <v>0</v>
      </c>
      <c r="CG16" s="336">
        <f t="shared" si="3"/>
        <v>0</v>
      </c>
      <c r="CH16" s="336">
        <f t="shared" si="3"/>
        <v>0</v>
      </c>
      <c r="CI16" s="336">
        <f t="shared" si="3"/>
        <v>0</v>
      </c>
      <c r="CJ16" s="336">
        <f t="shared" si="3"/>
        <v>0</v>
      </c>
      <c r="CK16" s="337">
        <f t="shared" si="3"/>
        <v>0</v>
      </c>
      <c r="CL16" s="335">
        <f t="shared" si="4"/>
        <v>0</v>
      </c>
      <c r="CM16" s="336">
        <f t="shared" si="4"/>
        <v>0</v>
      </c>
      <c r="CN16" s="336">
        <f t="shared" si="4"/>
        <v>0</v>
      </c>
      <c r="CO16" s="336">
        <f t="shared" si="4"/>
        <v>0</v>
      </c>
      <c r="CP16" s="336">
        <f t="shared" si="4"/>
        <v>0</v>
      </c>
      <c r="CQ16" s="336">
        <f t="shared" si="4"/>
        <v>0</v>
      </c>
      <c r="CR16" s="336">
        <f t="shared" si="4"/>
        <v>0</v>
      </c>
      <c r="CS16" s="336">
        <f t="shared" si="4"/>
        <v>0</v>
      </c>
      <c r="CT16" s="336">
        <f t="shared" si="4"/>
        <v>0</v>
      </c>
      <c r="CU16" s="336">
        <f t="shared" si="4"/>
        <v>0</v>
      </c>
      <c r="CV16" s="336">
        <f t="shared" si="4"/>
        <v>0</v>
      </c>
      <c r="CW16" s="337">
        <f t="shared" si="4"/>
        <v>0</v>
      </c>
      <c r="CX16" s="335">
        <f t="shared" si="5"/>
        <v>0</v>
      </c>
      <c r="CY16" s="336">
        <f t="shared" si="5"/>
        <v>0</v>
      </c>
      <c r="CZ16" s="336">
        <f t="shared" si="5"/>
        <v>0</v>
      </c>
      <c r="DA16" s="336">
        <f t="shared" si="5"/>
        <v>0</v>
      </c>
      <c r="DB16" s="336">
        <f t="shared" si="5"/>
        <v>0</v>
      </c>
      <c r="DC16" s="336">
        <f t="shared" si="5"/>
        <v>0</v>
      </c>
      <c r="DD16" s="336">
        <f t="shared" si="5"/>
        <v>0</v>
      </c>
      <c r="DE16" s="336">
        <f t="shared" si="5"/>
        <v>0</v>
      </c>
      <c r="DF16" s="336">
        <f t="shared" si="5"/>
        <v>0</v>
      </c>
      <c r="DG16" s="336">
        <f t="shared" si="5"/>
        <v>0</v>
      </c>
      <c r="DH16" s="336">
        <f t="shared" si="5"/>
        <v>0</v>
      </c>
      <c r="DI16" s="337">
        <f t="shared" si="5"/>
        <v>0</v>
      </c>
      <c r="DJ16" s="335">
        <f t="shared" si="6"/>
        <v>0</v>
      </c>
      <c r="DK16" s="336">
        <f t="shared" si="6"/>
        <v>0</v>
      </c>
      <c r="DL16" s="336">
        <f t="shared" si="6"/>
        <v>0</v>
      </c>
      <c r="DM16" s="336">
        <f t="shared" si="6"/>
        <v>0</v>
      </c>
      <c r="DN16" s="336">
        <f t="shared" si="6"/>
        <v>0</v>
      </c>
      <c r="DO16" s="336">
        <f t="shared" si="6"/>
        <v>0</v>
      </c>
      <c r="DP16" s="336">
        <f t="shared" si="6"/>
        <v>0</v>
      </c>
      <c r="DQ16" s="336">
        <f t="shared" si="6"/>
        <v>0</v>
      </c>
      <c r="DR16" s="336">
        <f t="shared" si="6"/>
        <v>0</v>
      </c>
      <c r="DS16" s="336">
        <f t="shared" si="6"/>
        <v>0</v>
      </c>
      <c r="DT16" s="336">
        <f t="shared" si="6"/>
        <v>0</v>
      </c>
      <c r="DU16" s="337">
        <f t="shared" si="6"/>
        <v>0</v>
      </c>
      <c r="DV16" s="335">
        <f t="shared" si="7"/>
        <v>0</v>
      </c>
      <c r="DW16" s="336">
        <f t="shared" si="7"/>
        <v>0</v>
      </c>
      <c r="DX16" s="336">
        <f t="shared" si="7"/>
        <v>0</v>
      </c>
      <c r="DY16" s="336">
        <f t="shared" si="7"/>
        <v>0</v>
      </c>
      <c r="DZ16" s="336">
        <f t="shared" si="7"/>
        <v>0</v>
      </c>
      <c r="EA16" s="336">
        <f t="shared" si="7"/>
        <v>0</v>
      </c>
      <c r="EB16" s="336">
        <f t="shared" si="7"/>
        <v>0</v>
      </c>
      <c r="EC16" s="336">
        <f t="shared" si="7"/>
        <v>0</v>
      </c>
      <c r="ED16" s="336">
        <f t="shared" si="7"/>
        <v>0</v>
      </c>
      <c r="EE16" s="336">
        <f t="shared" si="7"/>
        <v>0</v>
      </c>
      <c r="EF16" s="336">
        <f t="shared" si="7"/>
        <v>0</v>
      </c>
      <c r="EG16" s="337">
        <f t="shared" si="7"/>
        <v>0</v>
      </c>
      <c r="EH16" s="335">
        <f t="shared" si="8"/>
        <v>0</v>
      </c>
      <c r="EI16" s="336">
        <f t="shared" si="8"/>
        <v>0</v>
      </c>
      <c r="EJ16" s="336">
        <f t="shared" si="8"/>
        <v>0</v>
      </c>
      <c r="EK16" s="336">
        <f t="shared" si="8"/>
        <v>0</v>
      </c>
      <c r="EL16" s="336">
        <f t="shared" si="8"/>
        <v>0</v>
      </c>
      <c r="EM16" s="336">
        <f t="shared" si="8"/>
        <v>0</v>
      </c>
      <c r="EN16" s="336">
        <f t="shared" si="8"/>
        <v>0</v>
      </c>
      <c r="EO16" s="336">
        <f t="shared" si="8"/>
        <v>0</v>
      </c>
      <c r="EP16" s="336">
        <f t="shared" si="8"/>
        <v>0</v>
      </c>
      <c r="EQ16" s="336">
        <f t="shared" si="8"/>
        <v>0</v>
      </c>
      <c r="ER16" s="336">
        <f t="shared" si="8"/>
        <v>0</v>
      </c>
      <c r="ES16" s="337">
        <f t="shared" si="8"/>
        <v>0</v>
      </c>
      <c r="ET16" s="335">
        <f t="shared" si="9"/>
        <v>0</v>
      </c>
      <c r="EU16" s="336">
        <f t="shared" si="9"/>
        <v>0</v>
      </c>
      <c r="EV16" s="336">
        <f t="shared" si="9"/>
        <v>0</v>
      </c>
      <c r="EW16" s="336">
        <f t="shared" si="9"/>
        <v>0</v>
      </c>
      <c r="EX16" s="336">
        <f t="shared" si="9"/>
        <v>0</v>
      </c>
      <c r="EY16" s="336">
        <f t="shared" si="9"/>
        <v>0</v>
      </c>
      <c r="EZ16" s="336">
        <f t="shared" si="9"/>
        <v>0</v>
      </c>
      <c r="FA16" s="336">
        <f t="shared" si="9"/>
        <v>0</v>
      </c>
      <c r="FB16" s="336">
        <f t="shared" si="9"/>
        <v>0</v>
      </c>
      <c r="FC16" s="336">
        <f t="shared" si="9"/>
        <v>0</v>
      </c>
      <c r="FD16" s="336">
        <f t="shared" si="9"/>
        <v>0</v>
      </c>
      <c r="FE16" s="337">
        <f t="shared" si="9"/>
        <v>0</v>
      </c>
      <c r="FF16" s="335">
        <f t="shared" si="10"/>
        <v>0</v>
      </c>
      <c r="FG16" s="336">
        <f t="shared" si="10"/>
        <v>0</v>
      </c>
      <c r="FH16" s="336">
        <f t="shared" si="10"/>
        <v>0</v>
      </c>
      <c r="FI16" s="336">
        <f t="shared" si="10"/>
        <v>0</v>
      </c>
      <c r="FJ16" s="336">
        <f t="shared" si="10"/>
        <v>0</v>
      </c>
      <c r="FK16" s="336">
        <f t="shared" si="10"/>
        <v>0</v>
      </c>
      <c r="FL16" s="336">
        <f t="shared" si="10"/>
        <v>0</v>
      </c>
      <c r="FM16" s="336">
        <f t="shared" si="10"/>
        <v>0</v>
      </c>
      <c r="FN16" s="336">
        <f t="shared" si="10"/>
        <v>0</v>
      </c>
      <c r="FO16" s="336">
        <f t="shared" si="10"/>
        <v>0</v>
      </c>
      <c r="FP16" s="336">
        <f t="shared" si="10"/>
        <v>0</v>
      </c>
      <c r="FQ16" s="337">
        <f t="shared" si="10"/>
        <v>0</v>
      </c>
    </row>
    <row r="17" spans="1:173" x14ac:dyDescent="0.2">
      <c r="A17" s="74" t="str">
        <f t="shared" si="21"/>
        <v xml:space="preserve"> - </v>
      </c>
      <c r="B17" s="112"/>
      <c r="C17" s="171" t="s">
        <v>306</v>
      </c>
      <c r="D17" s="366" t="str">
        <f>IF(ISBLANK(EMISSIONS_6!D17), " ", EMISSIONS_6!D17)</f>
        <v xml:space="preserve"> </v>
      </c>
      <c r="E17" s="366" t="str">
        <f>IF(ISBLANK(EMISSIONS_6!E17), " ", EMISSIONS_6!E17)</f>
        <v xml:space="preserve"> </v>
      </c>
      <c r="F17" s="366" t="str">
        <f>IF(ISBLANK(EMISSIONS_6!F17), " ", EMISSIONS_6!F17)</f>
        <v xml:space="preserve"> </v>
      </c>
      <c r="G17" s="367"/>
      <c r="H17" s="368"/>
      <c r="I17" s="33" t="s">
        <v>299</v>
      </c>
      <c r="J17" s="367"/>
      <c r="K17" s="33">
        <f t="shared" si="22"/>
        <v>1</v>
      </c>
      <c r="L17" s="33">
        <f t="shared" si="23"/>
        <v>0</v>
      </c>
      <c r="M17" s="367">
        <v>0</v>
      </c>
      <c r="N17" s="373">
        <v>0</v>
      </c>
      <c r="O17" s="299"/>
      <c r="P17" s="300"/>
      <c r="Q17" s="73" t="str">
        <f t="shared" si="13"/>
        <v>Enter vessel info</v>
      </c>
      <c r="R17" s="79" t="str">
        <f t="shared" si="14"/>
        <v>Enter vessel info</v>
      </c>
      <c r="S17" s="79" t="str">
        <f t="shared" si="15"/>
        <v>Enter vessel info</v>
      </c>
      <c r="T17" s="79" t="str">
        <f t="shared" si="16"/>
        <v>Enter vessel info</v>
      </c>
      <c r="U17" s="79" t="str">
        <f t="shared" si="17"/>
        <v>Enter vessel info</v>
      </c>
      <c r="V17" s="79" t="str">
        <f t="shared" si="18"/>
        <v>Enter vessel info</v>
      </c>
      <c r="W17" s="79" t="str">
        <f t="shared" si="19"/>
        <v>Enter vessel info</v>
      </c>
      <c r="X17" s="79" t="str">
        <f t="shared" si="20"/>
        <v>Enter vessel info</v>
      </c>
      <c r="Y17" s="78" t="s">
        <v>115</v>
      </c>
      <c r="Z17" s="79" t="s">
        <v>115</v>
      </c>
      <c r="AA17" s="82" t="s">
        <v>115</v>
      </c>
      <c r="AB17" s="76" t="str">
        <f>IF(OR($D17=" ",$E17=" ",$F17=" "),"Enter vessel info",IF(T($H17)&lt;&gt;"","Enter Activity",IF(OR($M17=0,$N17=0),"Enter Run Time",IF((VLOOKUP($F17,'VESSEL FACTORS'!$A$3:$O$5,AB$5,FALSE))="N/A","--",IF($G17=" ",IF(ISERROR(SEARCH("Aux",$E17,1)),($H17*VLOOKUP($F17,'VESSEL FACTORS'!$A$2:$O$5,AB$5,FALSE)*0.0000011023*$M17*$N17*0.82),($H17*VLOOKUP($F17,'VESSEL FACTORS'!$A$2:$O$5,AB$5,FALSE)*0.0000011023*$M17*$N17*1)),IF($G17&lt;21,($H17*VLOOKUP($F17,'VESSEL FACTORS'!$A$2:$O$5,AB$5,FALSE)*0.0000011023*$M17*$N17*VLOOKUP($G17,'VESSEL FACTORS'!$A$16:$L$36,AB$5,FALSE)),($H17*VLOOKUP($F17,'VESSEL FACTORS'!$A$3:$O$5,AB$5,FALSE)*0.0000011023*$M17*$N17*($G17/100))))))))</f>
        <v>Enter vessel info</v>
      </c>
      <c r="AC17" s="76" t="str">
        <f>IF(OR($D17=" ",$E17=" ",$F17=" "),"Enter vessel info",IF(T($H17)&lt;&gt;"","Enter Activity",IF(OR($M17=0,$N17=0),"Enter Run Time",IF((VLOOKUP($F17,'VESSEL FACTORS'!$A$3:$O$5,AC$5,FALSE))="N/A","--",IF($G17=" ",IF(ISERROR(SEARCH("Aux",$E17,1)),($H17*VLOOKUP($F17,'VESSEL FACTORS'!$A$2:$O$5,AC$5,FALSE)*0.0000011023*$M17*$N17*0.82),($H17*VLOOKUP($F17,'VESSEL FACTORS'!$A$2:$O$5,AC$5,FALSE)*0.0000011023*$M17*$N17*1)),IF($G17&lt;21,($H17*VLOOKUP($F17,'VESSEL FACTORS'!$A$2:$O$5,AC$5,FALSE)*0.0000011023*$M17*$N17*VLOOKUP($G17,'VESSEL FACTORS'!$A$16:$L$36,AC$5,FALSE)),($H17*VLOOKUP($F17,'VESSEL FACTORS'!$A$3:$O$5,AC$5,FALSE)*0.0000011023*$M17*$N17*($G17/100))))))))</f>
        <v>Enter vessel info</v>
      </c>
      <c r="AD17" s="76" t="str">
        <f>IF(OR($D17=" ",$E17=" ",$F17=" "),"Enter vessel info",IF(T($H17)&lt;&gt;"","Enter Activity",IF(OR($M17=0,$N17=0),"Enter Run Time",IF((VLOOKUP($F17,'VESSEL FACTORS'!$A$3:$O$5,AD$5,FALSE))="N/A","--",IF($G17=" ",IF(ISERROR(SEARCH("Aux",$E17,1)),($H17*VLOOKUP($F17,'VESSEL FACTORS'!$A$2:$O$5,AD$5,FALSE)*0.0000011023*$M17*$N17*0.82),($H17*VLOOKUP($F17,'VESSEL FACTORS'!$A$2:$O$5,AD$5,FALSE)*0.0000011023*$M17*$N17*1)),IF($G17&lt;21,($H17*VLOOKUP($F17,'VESSEL FACTORS'!$A$2:$O$5,AD$5,FALSE)*0.0000011023*$M17*$N17*VLOOKUP($G17,'VESSEL FACTORS'!$A$16:$L$36,AD$5,FALSE)),($H17*VLOOKUP($F17,'VESSEL FACTORS'!$A$3:$O$5,AD$5,FALSE)*0.0000011023*$M17*$N17*($G17/100))))))))</f>
        <v>Enter vessel info</v>
      </c>
      <c r="AE17" s="76" t="str">
        <f>IF(OR($D17=" ",$E17=" ",$F17=" "),"Enter vessel info",IF(T($H17)&lt;&gt;"","Enter Activity",IF(OR($M17=0,$N17=0),"Enter Run Time",IF((VLOOKUP($F17,'VESSEL FACTORS'!$A$3:$O$5,AE$5,FALSE))="N/A","--",IF($G17=" ",IF(ISERROR(SEARCH("Aux",$E17,1)),($H17*VLOOKUP($F17,'VESSEL FACTORS'!$A$2:$O$5,AE$5,FALSE)*0.0000011023*$M17*$N17*0.82),($H17*VLOOKUP($F17,'VESSEL FACTORS'!$A$2:$O$5,AE$5,FALSE)*0.0000011023*$M17*$N17*1)),IF($G17&lt;21,($H17*VLOOKUP($F17,'VESSEL FACTORS'!$A$2:$O$5,AE$5,FALSE)*0.0000011023*$M17*$N17*VLOOKUP($G17,'VESSEL FACTORS'!$A$16:$L$36,AE$5,FALSE)),($H17*VLOOKUP($F17,'VESSEL FACTORS'!$A$3:$O$5,AE$5,FALSE)*0.0000011023*$M17*$N17*($G17/100))))))))</f>
        <v>Enter vessel info</v>
      </c>
      <c r="AF17" s="76" t="str">
        <f>IF(OR($D17=" ",$E17=" ",$F17=" "),"Enter vessel info",IF(T($H17)&lt;&gt;"","Enter Activity",IF(OR($M17=0,$N17=0),"Enter Run Time",IF((VLOOKUP($F17,'VESSEL FACTORS'!$A$3:$O$5,AF$5,FALSE))="N/A","--",IF($G17=" ",IF(ISERROR(SEARCH("Aux",$E17,1)),($H17*VLOOKUP($F17,'VESSEL FACTORS'!$A$2:$O$5,AF$5,FALSE)*0.0000011023*$M17*$N17*0.82),($H17*VLOOKUP($F17,'VESSEL FACTORS'!$A$2:$O$5,AF$5,FALSE)*0.0000011023*$M17*$N17*1)),IF($G17&lt;21,($H17*VLOOKUP($F17,'VESSEL FACTORS'!$A$2:$O$5,AF$5,FALSE)*0.0000011023*$M17*$N17*VLOOKUP($G17,'VESSEL FACTORS'!$A$16:$L$36,AF$5,FALSE)),($H17*VLOOKUP($F17,'VESSEL FACTORS'!$A$3:$O$5,AF$5,FALSE)*0.0000011023*$M17*$N17*($G17/100))))))))</f>
        <v>Enter vessel info</v>
      </c>
      <c r="AG17" s="76" t="str">
        <f>IF(OR($D17=" ",$E17=" ",$F17=" "),"Enter vessel info",IF(T($H17)&lt;&gt;"","Enter Activity",IF(OR($M17=0,$N17=0),"Enter Run Time",IF((VLOOKUP($F17,'VESSEL FACTORS'!$A$3:$O$5,AG$5,FALSE))="N/A","--",IF($G17=" ",IF(ISERROR(SEARCH("Aux",$E17,1)),($H17*VLOOKUP($F17,'VESSEL FACTORS'!$A$2:$O$5,AG$5,FALSE)*0.0000011023*$M17*$N17*0.82),($H17*VLOOKUP($F17,'VESSEL FACTORS'!$A$2:$O$5,AG$5,FALSE)*0.0000011023*$M17*$N17*1)),IF($G17&lt;21,($H17*VLOOKUP($F17,'VESSEL FACTORS'!$A$2:$O$5,AG$5,FALSE)*0.0000011023*$M17*$N17*VLOOKUP($G17,'VESSEL FACTORS'!$A$16:$L$36,AG$5,FALSE)),($H17*VLOOKUP($F17,'VESSEL FACTORS'!$A$3:$O$5,AG$5,FALSE)*0.0000011023*$M17*$N17*($G17/100))))))))</f>
        <v>Enter vessel info</v>
      </c>
      <c r="AH17" s="76" t="str">
        <f>IF(OR($D17=" ",$E17=" ",$F17=" "),"Enter vessel info",IF(T($H17)&lt;&gt;"","Enter Activity",IF(OR($M17=0,$N17=0),"Enter Run Time",IF((VLOOKUP($F17,'VESSEL FACTORS'!$A$3:$O$5,AH$5,FALSE))="N/A","--",IF($G17=" ",IF(ISERROR(SEARCH("Aux",$E17,1)),($H17*VLOOKUP($F17,'VESSEL FACTORS'!$A$2:$O$5,AH$5,FALSE)*0.0000011023*$M17*$N17*0.82),($H17*VLOOKUP($F17,'VESSEL FACTORS'!$A$2:$O$5,AH$5,FALSE)*0.0000011023*$M17*$N17*1)),IF($G17&lt;21,($H17*VLOOKUP($F17,'VESSEL FACTORS'!$A$2:$O$5,AH$5,FALSE)*0.0000011023*$M17*$N17*VLOOKUP($G17,'VESSEL FACTORS'!$A$16:$L$36,AH$5,FALSE)),($H17*VLOOKUP($F17,'VESSEL FACTORS'!$A$3:$O$5,AH$5,FALSE)*0.0000011023*$M17*$N17*($G17/100))))))))</f>
        <v>Enter vessel info</v>
      </c>
      <c r="AI17" s="76" t="str">
        <f>IF(OR($D17=" ",$E17=" ",$F17=" "),"Enter vessel info",IF(T($H17)&lt;&gt;"","Enter Activity",IF(OR($M17=0,$N17=0),"Enter Run Time",IF((VLOOKUP($F17,'VESSEL FACTORS'!$A$3:$O$5,AI$5,FALSE))="N/A","--",IF($G17=" ",IF(ISERROR(SEARCH("Aux",$E17,1)),($H17*VLOOKUP($F17,'VESSEL FACTORS'!$A$2:$O$5,AI$5,FALSE)*0.0000011023*$M17*$N17*0.82),($H17*VLOOKUP($F17,'VESSEL FACTORS'!$A$2:$O$5,AI$5,FALSE)*0.0000011023*$M17*$N17*1)),IF($G17&lt;21,($H17*VLOOKUP($F17,'VESSEL FACTORS'!$A$2:$O$5,AI$5,FALSE)*0.0000011023*$M17*$N17*VLOOKUP($G17,'VESSEL FACTORS'!$A$16:$L$36,AI$5,FALSE)),($H17*VLOOKUP($F17,'VESSEL FACTORS'!$A$3:$O$5,AI$5,FALSE)*0.0000011023*$M17*$N17*($G17/100))))))))</f>
        <v>Enter vessel info</v>
      </c>
      <c r="AJ17" s="76" t="str">
        <f>IF(OR($D17=" ",$E17=" ",$F17=" "),"Enter vessel info",IF(T($H17)&lt;&gt;"","Enter Activity",IF(OR($M17=0,$N17=0),"Enter Run Time",IF((VLOOKUP($F17,'VESSEL FACTORS'!$A$3:$O$5,AJ$5,FALSE))="N/A","--",IF($G17=" ",IF(ISERROR(SEARCH("Aux",$E17,1)),($H17*VLOOKUP($F17,'VESSEL FACTORS'!$A$2:$O$5,AJ$5,FALSE)*0.0000011023*$M17*$N17*0.82),($H17*VLOOKUP($F17,'VESSEL FACTORS'!$A$2:$O$5,AJ$5,FALSE)*0.0000011023*$M17*$N17*1)),IF($G17&lt;21,($H17*VLOOKUP($F17,'VESSEL FACTORS'!$A$2:$O$5,AJ$5,FALSE)*0.0000011023*$M17*$N17*VLOOKUP($G17,'VESSEL FACTORS'!$A$16:$L$36,AJ$5,FALSE)),($H17*VLOOKUP($F17,'VESSEL FACTORS'!$A$3:$O$5,AJ$5,FALSE)*0.0000011023*$M17*$N17*($G17/100))))))))</f>
        <v>Enter vessel info</v>
      </c>
      <c r="AK17" s="76" t="str">
        <f>IF(OR($D17=" ",$E17=" ",$F17=" "),"Enter vessel info",IF(T($H17)&lt;&gt;"","Enter Activity",IF(OR($M17=0,$N17=0),"Enter Run Time",IF((VLOOKUP($F17,'VESSEL FACTORS'!$A$3:$O$5,AK$5,FALSE))="N/A","--",IF($G17=" ",IF(ISERROR(SEARCH("Aux",$E17,1)),($H17*VLOOKUP($F17,'VESSEL FACTORS'!$A$2:$O$5,AK$5,FALSE)*0.0000011023*$M17*$N17*0.82),($H17*VLOOKUP($F17,'VESSEL FACTORS'!$A$2:$O$5,AK$5,FALSE)*0.0000011023*$M17*$N17*1)),IF($G17&lt;21,($H17*VLOOKUP($F17,'VESSEL FACTORS'!$A$2:$O$5,AK$5,FALSE)*0.0000011023*$M17*$N17*VLOOKUP($G17,'VESSEL FACTORS'!$A$16:$L$36,AK$5,FALSE)),($H17*VLOOKUP($F17,'VESSEL FACTORS'!$A$3:$O$5,AK$5,FALSE)*0.0000011023*$M17*$N17*($G17/100))))))))</f>
        <v>Enter vessel info</v>
      </c>
      <c r="AL17" s="67" t="str">
        <f>IF(OR($D17=" ",$E17=" ",$F17=" "),"Enter vessel info",IF(T($H17)&lt;&gt;"","Enter Activity",IF(OR($M17=0,$N17=0),"Enter Run Time",IF((VLOOKUP($F17,'VESSEL FACTORS'!$A$3:$O$5,AL$5,FALSE))="N/A","--",IF($G17=" ",IF(ISERROR(SEARCH("Aux",$E17,1)),($H17*VLOOKUP($F17,'VESSEL FACTORS'!$A$2:$O$5,AL$5,FALSE)*0.0000011023*$M17*$N17*0.82),($H17*VLOOKUP($F17,'VESSEL FACTORS'!$A$2:$O$5,AL$5,FALSE)*0.0000011023*$M17*$N17*1)),IF($G17&lt;21,($H17*VLOOKUP($F17,'VESSEL FACTORS'!$A$2:$O$5,AL$5,FALSE)*0.0000011023*$M17*$N17*VLOOKUP($G17,'VESSEL FACTORS'!$A$16:$L$36,AL$5,FALSE)),($H17*VLOOKUP($F17,'VESSEL FACTORS'!$A$3:$O$5,AL$5,FALSE)*0.0000011023*$M17*$N17*($G17/100))))))))</f>
        <v>Enter vessel info</v>
      </c>
      <c r="AM17" s="74"/>
      <c r="AO17" s="74">
        <f>MONTH(EMISSIONS_1!P17)-MONTH(EMISSIONS_1!O17)+1</f>
        <v>1</v>
      </c>
      <c r="AP17" s="335">
        <f t="shared" si="12"/>
        <v>0</v>
      </c>
      <c r="AQ17" s="336">
        <f t="shared" si="0"/>
        <v>0</v>
      </c>
      <c r="AR17" s="336">
        <f t="shared" si="0"/>
        <v>0</v>
      </c>
      <c r="AS17" s="336">
        <f t="shared" si="0"/>
        <v>0</v>
      </c>
      <c r="AT17" s="336">
        <f t="shared" si="0"/>
        <v>0</v>
      </c>
      <c r="AU17" s="336">
        <f t="shared" si="0"/>
        <v>0</v>
      </c>
      <c r="AV17" s="336">
        <f t="shared" si="0"/>
        <v>0</v>
      </c>
      <c r="AW17" s="336">
        <f t="shared" si="0"/>
        <v>0</v>
      </c>
      <c r="AX17" s="336">
        <f t="shared" si="0"/>
        <v>0</v>
      </c>
      <c r="AY17" s="336">
        <f t="shared" si="0"/>
        <v>0</v>
      </c>
      <c r="AZ17" s="336">
        <f t="shared" si="0"/>
        <v>0</v>
      </c>
      <c r="BA17" s="337">
        <f t="shared" si="0"/>
        <v>0</v>
      </c>
      <c r="BB17" s="335">
        <f t="shared" ref="BB17:BM30" si="24">IF(T($AC17)="",IF((BB$6&gt;=MONTH($O17))*(BB$6&lt;=MONTH($P17)), $AC17/$AO17, 0),0)</f>
        <v>0</v>
      </c>
      <c r="BC17" s="336">
        <f t="shared" si="24"/>
        <v>0</v>
      </c>
      <c r="BD17" s="336">
        <f t="shared" si="24"/>
        <v>0</v>
      </c>
      <c r="BE17" s="336">
        <f t="shared" si="24"/>
        <v>0</v>
      </c>
      <c r="BF17" s="336">
        <f t="shared" si="24"/>
        <v>0</v>
      </c>
      <c r="BG17" s="336">
        <f t="shared" si="24"/>
        <v>0</v>
      </c>
      <c r="BH17" s="336">
        <f t="shared" si="24"/>
        <v>0</v>
      </c>
      <c r="BI17" s="336">
        <f t="shared" si="24"/>
        <v>0</v>
      </c>
      <c r="BJ17" s="336">
        <f t="shared" si="24"/>
        <v>0</v>
      </c>
      <c r="BK17" s="336">
        <f t="shared" si="24"/>
        <v>0</v>
      </c>
      <c r="BL17" s="336">
        <f t="shared" si="24"/>
        <v>0</v>
      </c>
      <c r="BM17" s="337">
        <f t="shared" si="24"/>
        <v>0</v>
      </c>
      <c r="BN17" s="335">
        <f t="shared" ref="BN17:BY30" si="25">IF(T($AD17)="",IF((BN$6&gt;=MONTH($O17))*(BN$6&lt;=MONTH($P17)), $AD17/$AO17, 0),0)</f>
        <v>0</v>
      </c>
      <c r="BO17" s="336">
        <f t="shared" si="25"/>
        <v>0</v>
      </c>
      <c r="BP17" s="336">
        <f t="shared" si="25"/>
        <v>0</v>
      </c>
      <c r="BQ17" s="336">
        <f t="shared" si="25"/>
        <v>0</v>
      </c>
      <c r="BR17" s="336">
        <f t="shared" si="25"/>
        <v>0</v>
      </c>
      <c r="BS17" s="336">
        <f t="shared" si="25"/>
        <v>0</v>
      </c>
      <c r="BT17" s="336">
        <f t="shared" si="25"/>
        <v>0</v>
      </c>
      <c r="BU17" s="336">
        <f t="shared" si="25"/>
        <v>0</v>
      </c>
      <c r="BV17" s="336">
        <f t="shared" si="25"/>
        <v>0</v>
      </c>
      <c r="BW17" s="336">
        <f t="shared" si="25"/>
        <v>0</v>
      </c>
      <c r="BX17" s="336">
        <f t="shared" si="25"/>
        <v>0</v>
      </c>
      <c r="BY17" s="337">
        <f t="shared" si="25"/>
        <v>0</v>
      </c>
      <c r="BZ17" s="335">
        <f t="shared" ref="BZ17:CK30" si="26">IF(T($AE17)="",IF((BZ$6&gt;=MONTH($O17))*(BZ$6&lt;=MONTH($P17)), $AE17/$AO17, 0),0)</f>
        <v>0</v>
      </c>
      <c r="CA17" s="336">
        <f t="shared" si="26"/>
        <v>0</v>
      </c>
      <c r="CB17" s="336">
        <f t="shared" si="26"/>
        <v>0</v>
      </c>
      <c r="CC17" s="336">
        <f t="shared" si="26"/>
        <v>0</v>
      </c>
      <c r="CD17" s="336">
        <f t="shared" si="26"/>
        <v>0</v>
      </c>
      <c r="CE17" s="336">
        <f t="shared" si="26"/>
        <v>0</v>
      </c>
      <c r="CF17" s="336">
        <f t="shared" si="26"/>
        <v>0</v>
      </c>
      <c r="CG17" s="336">
        <f t="shared" si="26"/>
        <v>0</v>
      </c>
      <c r="CH17" s="336">
        <f t="shared" si="26"/>
        <v>0</v>
      </c>
      <c r="CI17" s="336">
        <f t="shared" si="26"/>
        <v>0</v>
      </c>
      <c r="CJ17" s="336">
        <f t="shared" si="26"/>
        <v>0</v>
      </c>
      <c r="CK17" s="337">
        <f t="shared" si="26"/>
        <v>0</v>
      </c>
      <c r="CL17" s="335">
        <f t="shared" ref="CL17:CW30" si="27">IF(T($AF17)="",IF((CL$6&gt;=MONTH($O17))*(CL$6&lt;=MONTH($P17)), $AF17/$AO17, 0),0)</f>
        <v>0</v>
      </c>
      <c r="CM17" s="336">
        <f t="shared" si="27"/>
        <v>0</v>
      </c>
      <c r="CN17" s="336">
        <f t="shared" si="27"/>
        <v>0</v>
      </c>
      <c r="CO17" s="336">
        <f t="shared" si="27"/>
        <v>0</v>
      </c>
      <c r="CP17" s="336">
        <f t="shared" si="27"/>
        <v>0</v>
      </c>
      <c r="CQ17" s="336">
        <f t="shared" si="27"/>
        <v>0</v>
      </c>
      <c r="CR17" s="336">
        <f t="shared" si="27"/>
        <v>0</v>
      </c>
      <c r="CS17" s="336">
        <f t="shared" si="27"/>
        <v>0</v>
      </c>
      <c r="CT17" s="336">
        <f t="shared" si="27"/>
        <v>0</v>
      </c>
      <c r="CU17" s="336">
        <f t="shared" si="27"/>
        <v>0</v>
      </c>
      <c r="CV17" s="336">
        <f t="shared" si="27"/>
        <v>0</v>
      </c>
      <c r="CW17" s="337">
        <f t="shared" si="27"/>
        <v>0</v>
      </c>
      <c r="CX17" s="335">
        <f t="shared" ref="CX17:DI30" si="28">IF(T($AG17)="",IF((CX$6&gt;=MONTH($O17))*(CX$6&lt;=MONTH($P17)), $AG17/$AO17, 0),0)</f>
        <v>0</v>
      </c>
      <c r="CY17" s="336">
        <f t="shared" si="28"/>
        <v>0</v>
      </c>
      <c r="CZ17" s="336">
        <f t="shared" si="28"/>
        <v>0</v>
      </c>
      <c r="DA17" s="336">
        <f t="shared" si="28"/>
        <v>0</v>
      </c>
      <c r="DB17" s="336">
        <f t="shared" si="28"/>
        <v>0</v>
      </c>
      <c r="DC17" s="336">
        <f t="shared" si="28"/>
        <v>0</v>
      </c>
      <c r="DD17" s="336">
        <f t="shared" si="28"/>
        <v>0</v>
      </c>
      <c r="DE17" s="336">
        <f t="shared" si="28"/>
        <v>0</v>
      </c>
      <c r="DF17" s="336">
        <f t="shared" si="28"/>
        <v>0</v>
      </c>
      <c r="DG17" s="336">
        <f t="shared" si="28"/>
        <v>0</v>
      </c>
      <c r="DH17" s="336">
        <f t="shared" si="28"/>
        <v>0</v>
      </c>
      <c r="DI17" s="337">
        <f t="shared" si="28"/>
        <v>0</v>
      </c>
      <c r="DJ17" s="335">
        <f t="shared" ref="DJ17:DU30" si="29">IF(T($AH17)="",IF((DJ$6&gt;=MONTH($O17))*(DJ$6&lt;=MONTH($P17)), $AH17/$AO17, 0),0)</f>
        <v>0</v>
      </c>
      <c r="DK17" s="336">
        <f t="shared" si="29"/>
        <v>0</v>
      </c>
      <c r="DL17" s="336">
        <f t="shared" si="29"/>
        <v>0</v>
      </c>
      <c r="DM17" s="336">
        <f t="shared" si="29"/>
        <v>0</v>
      </c>
      <c r="DN17" s="336">
        <f t="shared" si="29"/>
        <v>0</v>
      </c>
      <c r="DO17" s="336">
        <f t="shared" si="29"/>
        <v>0</v>
      </c>
      <c r="DP17" s="336">
        <f t="shared" si="29"/>
        <v>0</v>
      </c>
      <c r="DQ17" s="336">
        <f t="shared" si="29"/>
        <v>0</v>
      </c>
      <c r="DR17" s="336">
        <f t="shared" si="29"/>
        <v>0</v>
      </c>
      <c r="DS17" s="336">
        <f t="shared" si="29"/>
        <v>0</v>
      </c>
      <c r="DT17" s="336">
        <f t="shared" si="29"/>
        <v>0</v>
      </c>
      <c r="DU17" s="337">
        <f t="shared" si="29"/>
        <v>0</v>
      </c>
      <c r="DV17" s="335">
        <f t="shared" ref="DV17:EG30" si="30">IF(T($AI17)="",IF((DV$6&gt;=MONTH($O17))*(DV$6&lt;=MONTH($P17)), $AI17/$AO17, 0),0)</f>
        <v>0</v>
      </c>
      <c r="DW17" s="336">
        <f t="shared" si="30"/>
        <v>0</v>
      </c>
      <c r="DX17" s="336">
        <f t="shared" si="30"/>
        <v>0</v>
      </c>
      <c r="DY17" s="336">
        <f t="shared" si="30"/>
        <v>0</v>
      </c>
      <c r="DZ17" s="336">
        <f t="shared" si="30"/>
        <v>0</v>
      </c>
      <c r="EA17" s="336">
        <f t="shared" si="30"/>
        <v>0</v>
      </c>
      <c r="EB17" s="336">
        <f t="shared" si="30"/>
        <v>0</v>
      </c>
      <c r="EC17" s="336">
        <f t="shared" si="30"/>
        <v>0</v>
      </c>
      <c r="ED17" s="336">
        <f t="shared" si="30"/>
        <v>0</v>
      </c>
      <c r="EE17" s="336">
        <f t="shared" si="30"/>
        <v>0</v>
      </c>
      <c r="EF17" s="336">
        <f t="shared" si="30"/>
        <v>0</v>
      </c>
      <c r="EG17" s="337">
        <f t="shared" si="30"/>
        <v>0</v>
      </c>
      <c r="EH17" s="335">
        <f t="shared" ref="EH17:ES30" si="31">IF(T($AJ17)="",IF((EH$6&gt;=MONTH($O17))*(EH$6&lt;=MONTH($P17)), $AJ17/$AO17, 0),0)</f>
        <v>0</v>
      </c>
      <c r="EI17" s="336">
        <f t="shared" si="31"/>
        <v>0</v>
      </c>
      <c r="EJ17" s="336">
        <f t="shared" si="31"/>
        <v>0</v>
      </c>
      <c r="EK17" s="336">
        <f t="shared" si="31"/>
        <v>0</v>
      </c>
      <c r="EL17" s="336">
        <f t="shared" si="31"/>
        <v>0</v>
      </c>
      <c r="EM17" s="336">
        <f t="shared" si="31"/>
        <v>0</v>
      </c>
      <c r="EN17" s="336">
        <f t="shared" si="31"/>
        <v>0</v>
      </c>
      <c r="EO17" s="336">
        <f t="shared" si="31"/>
        <v>0</v>
      </c>
      <c r="EP17" s="336">
        <f t="shared" si="31"/>
        <v>0</v>
      </c>
      <c r="EQ17" s="336">
        <f t="shared" si="31"/>
        <v>0</v>
      </c>
      <c r="ER17" s="336">
        <f t="shared" si="31"/>
        <v>0</v>
      </c>
      <c r="ES17" s="337">
        <f t="shared" si="31"/>
        <v>0</v>
      </c>
      <c r="ET17" s="335">
        <f t="shared" ref="ET17:FE30" si="32">IF(T($AK17)="",IF((ET$6&gt;=MONTH($O17))*(ET$6&lt;=MONTH($P17)), $AK17/$AO17, 0),0)</f>
        <v>0</v>
      </c>
      <c r="EU17" s="336">
        <f t="shared" si="32"/>
        <v>0</v>
      </c>
      <c r="EV17" s="336">
        <f t="shared" si="32"/>
        <v>0</v>
      </c>
      <c r="EW17" s="336">
        <f t="shared" si="32"/>
        <v>0</v>
      </c>
      <c r="EX17" s="336">
        <f t="shared" si="32"/>
        <v>0</v>
      </c>
      <c r="EY17" s="336">
        <f t="shared" si="32"/>
        <v>0</v>
      </c>
      <c r="EZ17" s="336">
        <f t="shared" si="32"/>
        <v>0</v>
      </c>
      <c r="FA17" s="336">
        <f t="shared" si="32"/>
        <v>0</v>
      </c>
      <c r="FB17" s="336">
        <f t="shared" si="32"/>
        <v>0</v>
      </c>
      <c r="FC17" s="336">
        <f t="shared" si="32"/>
        <v>0</v>
      </c>
      <c r="FD17" s="336">
        <f t="shared" si="32"/>
        <v>0</v>
      </c>
      <c r="FE17" s="337">
        <f t="shared" si="32"/>
        <v>0</v>
      </c>
      <c r="FF17" s="335">
        <f t="shared" ref="FF17:FQ30" si="33">IF(T($AL17)="",IF((FF$6&gt;=MONTH($O17))*(FF$6&lt;=MONTH($P17)), $AL17/$AO17, 0),0)</f>
        <v>0</v>
      </c>
      <c r="FG17" s="336">
        <f t="shared" si="33"/>
        <v>0</v>
      </c>
      <c r="FH17" s="336">
        <f t="shared" si="33"/>
        <v>0</v>
      </c>
      <c r="FI17" s="336">
        <f t="shared" si="33"/>
        <v>0</v>
      </c>
      <c r="FJ17" s="336">
        <f t="shared" si="33"/>
        <v>0</v>
      </c>
      <c r="FK17" s="336">
        <f t="shared" si="33"/>
        <v>0</v>
      </c>
      <c r="FL17" s="336">
        <f t="shared" si="33"/>
        <v>0</v>
      </c>
      <c r="FM17" s="336">
        <f t="shared" si="33"/>
        <v>0</v>
      </c>
      <c r="FN17" s="336">
        <f t="shared" si="33"/>
        <v>0</v>
      </c>
      <c r="FO17" s="336">
        <f t="shared" si="33"/>
        <v>0</v>
      </c>
      <c r="FP17" s="336">
        <f t="shared" si="33"/>
        <v>0</v>
      </c>
      <c r="FQ17" s="337">
        <f t="shared" si="33"/>
        <v>0</v>
      </c>
    </row>
    <row r="18" spans="1:173" x14ac:dyDescent="0.2">
      <c r="A18" s="74" t="str">
        <f t="shared" si="21"/>
        <v xml:space="preserve"> - </v>
      </c>
      <c r="B18" s="112"/>
      <c r="C18" s="171" t="s">
        <v>306</v>
      </c>
      <c r="D18" s="366" t="str">
        <f>IF(ISBLANK(EMISSIONS_6!D18), " ", EMISSIONS_6!D18)</f>
        <v xml:space="preserve"> </v>
      </c>
      <c r="E18" s="366" t="str">
        <f>IF(ISBLANK(EMISSIONS_6!E18), " ", EMISSIONS_6!E18)</f>
        <v xml:space="preserve"> </v>
      </c>
      <c r="F18" s="366" t="str">
        <f>IF(ISBLANK(EMISSIONS_6!F18), " ", EMISSIONS_6!F18)</f>
        <v xml:space="preserve"> </v>
      </c>
      <c r="G18" s="367"/>
      <c r="H18" s="368"/>
      <c r="I18" s="33" t="s">
        <v>299</v>
      </c>
      <c r="J18" s="367"/>
      <c r="K18" s="33">
        <f t="shared" si="22"/>
        <v>1</v>
      </c>
      <c r="L18" s="33">
        <f t="shared" si="23"/>
        <v>0</v>
      </c>
      <c r="M18" s="367">
        <v>0</v>
      </c>
      <c r="N18" s="373">
        <v>0</v>
      </c>
      <c r="O18" s="299"/>
      <c r="P18" s="300"/>
      <c r="Q18" s="73" t="str">
        <f t="shared" si="13"/>
        <v>Enter vessel info</v>
      </c>
      <c r="R18" s="79" t="str">
        <f t="shared" si="14"/>
        <v>Enter vessel info</v>
      </c>
      <c r="S18" s="79" t="str">
        <f t="shared" si="15"/>
        <v>Enter vessel info</v>
      </c>
      <c r="T18" s="79" t="str">
        <f t="shared" si="16"/>
        <v>Enter vessel info</v>
      </c>
      <c r="U18" s="79" t="str">
        <f t="shared" si="17"/>
        <v>Enter vessel info</v>
      </c>
      <c r="V18" s="79" t="str">
        <f t="shared" si="18"/>
        <v>Enter vessel info</v>
      </c>
      <c r="W18" s="79" t="str">
        <f t="shared" si="19"/>
        <v>Enter vessel info</v>
      </c>
      <c r="X18" s="79" t="str">
        <f t="shared" si="20"/>
        <v>Enter vessel info</v>
      </c>
      <c r="Y18" s="78" t="s">
        <v>115</v>
      </c>
      <c r="Z18" s="79" t="s">
        <v>115</v>
      </c>
      <c r="AA18" s="82" t="s">
        <v>115</v>
      </c>
      <c r="AB18" s="76" t="str">
        <f>IF(OR($D18=" ",$E18=" ",$F18=" "),"Enter vessel info",IF(T($H18)&lt;&gt;"","Enter Activity",IF(OR($M18=0,$N18=0),"Enter Run Time",IF((VLOOKUP($F18,'VESSEL FACTORS'!$A$3:$O$5,AB$5,FALSE))="N/A","--",IF($G18=" ",IF(ISERROR(SEARCH("Aux",$E18,1)),($H18*VLOOKUP($F18,'VESSEL FACTORS'!$A$2:$O$5,AB$5,FALSE)*0.0000011023*$M18*$N18*0.82),($H18*VLOOKUP($F18,'VESSEL FACTORS'!$A$2:$O$5,AB$5,FALSE)*0.0000011023*$M18*$N18*1)),IF($G18&lt;21,($H18*VLOOKUP($F18,'VESSEL FACTORS'!$A$2:$O$5,AB$5,FALSE)*0.0000011023*$M18*$N18*VLOOKUP($G18,'VESSEL FACTORS'!$A$16:$L$36,AB$5,FALSE)),($H18*VLOOKUP($F18,'VESSEL FACTORS'!$A$3:$O$5,AB$5,FALSE)*0.0000011023*$M18*$N18*($G18/100))))))))</f>
        <v>Enter vessel info</v>
      </c>
      <c r="AC18" s="76" t="str">
        <f>IF(OR($D18=" ",$E18=" ",$F18=" "),"Enter vessel info",IF(T($H18)&lt;&gt;"","Enter Activity",IF(OR($M18=0,$N18=0),"Enter Run Time",IF((VLOOKUP($F18,'VESSEL FACTORS'!$A$3:$O$5,AC$5,FALSE))="N/A","--",IF($G18=" ",IF(ISERROR(SEARCH("Aux",$E18,1)),($H18*VLOOKUP($F18,'VESSEL FACTORS'!$A$2:$O$5,AC$5,FALSE)*0.0000011023*$M18*$N18*0.82),($H18*VLOOKUP($F18,'VESSEL FACTORS'!$A$2:$O$5,AC$5,FALSE)*0.0000011023*$M18*$N18*1)),IF($G18&lt;21,($H18*VLOOKUP($F18,'VESSEL FACTORS'!$A$2:$O$5,AC$5,FALSE)*0.0000011023*$M18*$N18*VLOOKUP($G18,'VESSEL FACTORS'!$A$16:$L$36,AC$5,FALSE)),($H18*VLOOKUP($F18,'VESSEL FACTORS'!$A$3:$O$5,AC$5,FALSE)*0.0000011023*$M18*$N18*($G18/100))))))))</f>
        <v>Enter vessel info</v>
      </c>
      <c r="AD18" s="76" t="str">
        <f>IF(OR($D18=" ",$E18=" ",$F18=" "),"Enter vessel info",IF(T($H18)&lt;&gt;"","Enter Activity",IF(OR($M18=0,$N18=0),"Enter Run Time",IF((VLOOKUP($F18,'VESSEL FACTORS'!$A$3:$O$5,AD$5,FALSE))="N/A","--",IF($G18=" ",IF(ISERROR(SEARCH("Aux",$E18,1)),($H18*VLOOKUP($F18,'VESSEL FACTORS'!$A$2:$O$5,AD$5,FALSE)*0.0000011023*$M18*$N18*0.82),($H18*VLOOKUP($F18,'VESSEL FACTORS'!$A$2:$O$5,AD$5,FALSE)*0.0000011023*$M18*$N18*1)),IF($G18&lt;21,($H18*VLOOKUP($F18,'VESSEL FACTORS'!$A$2:$O$5,AD$5,FALSE)*0.0000011023*$M18*$N18*VLOOKUP($G18,'VESSEL FACTORS'!$A$16:$L$36,AD$5,FALSE)),($H18*VLOOKUP($F18,'VESSEL FACTORS'!$A$3:$O$5,AD$5,FALSE)*0.0000011023*$M18*$N18*($G18/100))))))))</f>
        <v>Enter vessel info</v>
      </c>
      <c r="AE18" s="76" t="str">
        <f>IF(OR($D18=" ",$E18=" ",$F18=" "),"Enter vessel info",IF(T($H18)&lt;&gt;"","Enter Activity",IF(OR($M18=0,$N18=0),"Enter Run Time",IF((VLOOKUP($F18,'VESSEL FACTORS'!$A$3:$O$5,AE$5,FALSE))="N/A","--",IF($G18=" ",IF(ISERROR(SEARCH("Aux",$E18,1)),($H18*VLOOKUP($F18,'VESSEL FACTORS'!$A$2:$O$5,AE$5,FALSE)*0.0000011023*$M18*$N18*0.82),($H18*VLOOKUP($F18,'VESSEL FACTORS'!$A$2:$O$5,AE$5,FALSE)*0.0000011023*$M18*$N18*1)),IF($G18&lt;21,($H18*VLOOKUP($F18,'VESSEL FACTORS'!$A$2:$O$5,AE$5,FALSE)*0.0000011023*$M18*$N18*VLOOKUP($G18,'VESSEL FACTORS'!$A$16:$L$36,AE$5,FALSE)),($H18*VLOOKUP($F18,'VESSEL FACTORS'!$A$3:$O$5,AE$5,FALSE)*0.0000011023*$M18*$N18*($G18/100))))))))</f>
        <v>Enter vessel info</v>
      </c>
      <c r="AF18" s="76" t="str">
        <f>IF(OR($D18=" ",$E18=" ",$F18=" "),"Enter vessel info",IF(T($H18)&lt;&gt;"","Enter Activity",IF(OR($M18=0,$N18=0),"Enter Run Time",IF((VLOOKUP($F18,'VESSEL FACTORS'!$A$3:$O$5,AF$5,FALSE))="N/A","--",IF($G18=" ",IF(ISERROR(SEARCH("Aux",$E18,1)),($H18*VLOOKUP($F18,'VESSEL FACTORS'!$A$2:$O$5,AF$5,FALSE)*0.0000011023*$M18*$N18*0.82),($H18*VLOOKUP($F18,'VESSEL FACTORS'!$A$2:$O$5,AF$5,FALSE)*0.0000011023*$M18*$N18*1)),IF($G18&lt;21,($H18*VLOOKUP($F18,'VESSEL FACTORS'!$A$2:$O$5,AF$5,FALSE)*0.0000011023*$M18*$N18*VLOOKUP($G18,'VESSEL FACTORS'!$A$16:$L$36,AF$5,FALSE)),($H18*VLOOKUP($F18,'VESSEL FACTORS'!$A$3:$O$5,AF$5,FALSE)*0.0000011023*$M18*$N18*($G18/100))))))))</f>
        <v>Enter vessel info</v>
      </c>
      <c r="AG18" s="76" t="str">
        <f>IF(OR($D18=" ",$E18=" ",$F18=" "),"Enter vessel info",IF(T($H18)&lt;&gt;"","Enter Activity",IF(OR($M18=0,$N18=0),"Enter Run Time",IF((VLOOKUP($F18,'VESSEL FACTORS'!$A$3:$O$5,AG$5,FALSE))="N/A","--",IF($G18=" ",IF(ISERROR(SEARCH("Aux",$E18,1)),($H18*VLOOKUP($F18,'VESSEL FACTORS'!$A$2:$O$5,AG$5,FALSE)*0.0000011023*$M18*$N18*0.82),($H18*VLOOKUP($F18,'VESSEL FACTORS'!$A$2:$O$5,AG$5,FALSE)*0.0000011023*$M18*$N18*1)),IF($G18&lt;21,($H18*VLOOKUP($F18,'VESSEL FACTORS'!$A$2:$O$5,AG$5,FALSE)*0.0000011023*$M18*$N18*VLOOKUP($G18,'VESSEL FACTORS'!$A$16:$L$36,AG$5,FALSE)),($H18*VLOOKUP($F18,'VESSEL FACTORS'!$A$3:$O$5,AG$5,FALSE)*0.0000011023*$M18*$N18*($G18/100))))))))</f>
        <v>Enter vessel info</v>
      </c>
      <c r="AH18" s="76" t="str">
        <f>IF(OR($D18=" ",$E18=" ",$F18=" "),"Enter vessel info",IF(T($H18)&lt;&gt;"","Enter Activity",IF(OR($M18=0,$N18=0),"Enter Run Time",IF((VLOOKUP($F18,'VESSEL FACTORS'!$A$3:$O$5,AH$5,FALSE))="N/A","--",IF($G18=" ",IF(ISERROR(SEARCH("Aux",$E18,1)),($H18*VLOOKUP($F18,'VESSEL FACTORS'!$A$2:$O$5,AH$5,FALSE)*0.0000011023*$M18*$N18*0.82),($H18*VLOOKUP($F18,'VESSEL FACTORS'!$A$2:$O$5,AH$5,FALSE)*0.0000011023*$M18*$N18*1)),IF($G18&lt;21,($H18*VLOOKUP($F18,'VESSEL FACTORS'!$A$2:$O$5,AH$5,FALSE)*0.0000011023*$M18*$N18*VLOOKUP($G18,'VESSEL FACTORS'!$A$16:$L$36,AH$5,FALSE)),($H18*VLOOKUP($F18,'VESSEL FACTORS'!$A$3:$O$5,AH$5,FALSE)*0.0000011023*$M18*$N18*($G18/100))))))))</f>
        <v>Enter vessel info</v>
      </c>
      <c r="AI18" s="76" t="str">
        <f>IF(OR($D18=" ",$E18=" ",$F18=" "),"Enter vessel info",IF(T($H18)&lt;&gt;"","Enter Activity",IF(OR($M18=0,$N18=0),"Enter Run Time",IF((VLOOKUP($F18,'VESSEL FACTORS'!$A$3:$O$5,AI$5,FALSE))="N/A","--",IF($G18=" ",IF(ISERROR(SEARCH("Aux",$E18,1)),($H18*VLOOKUP($F18,'VESSEL FACTORS'!$A$2:$O$5,AI$5,FALSE)*0.0000011023*$M18*$N18*0.82),($H18*VLOOKUP($F18,'VESSEL FACTORS'!$A$2:$O$5,AI$5,FALSE)*0.0000011023*$M18*$N18*1)),IF($G18&lt;21,($H18*VLOOKUP($F18,'VESSEL FACTORS'!$A$2:$O$5,AI$5,FALSE)*0.0000011023*$M18*$N18*VLOOKUP($G18,'VESSEL FACTORS'!$A$16:$L$36,AI$5,FALSE)),($H18*VLOOKUP($F18,'VESSEL FACTORS'!$A$3:$O$5,AI$5,FALSE)*0.0000011023*$M18*$N18*($G18/100))))))))</f>
        <v>Enter vessel info</v>
      </c>
      <c r="AJ18" s="76" t="str">
        <f>IF(OR($D18=" ",$E18=" ",$F18=" "),"Enter vessel info",IF(T($H18)&lt;&gt;"","Enter Activity",IF(OR($M18=0,$N18=0),"Enter Run Time",IF((VLOOKUP($F18,'VESSEL FACTORS'!$A$3:$O$5,AJ$5,FALSE))="N/A","--",IF($G18=" ",IF(ISERROR(SEARCH("Aux",$E18,1)),($H18*VLOOKUP($F18,'VESSEL FACTORS'!$A$2:$O$5,AJ$5,FALSE)*0.0000011023*$M18*$N18*0.82),($H18*VLOOKUP($F18,'VESSEL FACTORS'!$A$2:$O$5,AJ$5,FALSE)*0.0000011023*$M18*$N18*1)),IF($G18&lt;21,($H18*VLOOKUP($F18,'VESSEL FACTORS'!$A$2:$O$5,AJ$5,FALSE)*0.0000011023*$M18*$N18*VLOOKUP($G18,'VESSEL FACTORS'!$A$16:$L$36,AJ$5,FALSE)),($H18*VLOOKUP($F18,'VESSEL FACTORS'!$A$3:$O$5,AJ$5,FALSE)*0.0000011023*$M18*$N18*($G18/100))))))))</f>
        <v>Enter vessel info</v>
      </c>
      <c r="AK18" s="76" t="str">
        <f>IF(OR($D18=" ",$E18=" ",$F18=" "),"Enter vessel info",IF(T($H18)&lt;&gt;"","Enter Activity",IF(OR($M18=0,$N18=0),"Enter Run Time",IF((VLOOKUP($F18,'VESSEL FACTORS'!$A$3:$O$5,AK$5,FALSE))="N/A","--",IF($G18=" ",IF(ISERROR(SEARCH("Aux",$E18,1)),($H18*VLOOKUP($F18,'VESSEL FACTORS'!$A$2:$O$5,AK$5,FALSE)*0.0000011023*$M18*$N18*0.82),($H18*VLOOKUP($F18,'VESSEL FACTORS'!$A$2:$O$5,AK$5,FALSE)*0.0000011023*$M18*$N18*1)),IF($G18&lt;21,($H18*VLOOKUP($F18,'VESSEL FACTORS'!$A$2:$O$5,AK$5,FALSE)*0.0000011023*$M18*$N18*VLOOKUP($G18,'VESSEL FACTORS'!$A$16:$L$36,AK$5,FALSE)),($H18*VLOOKUP($F18,'VESSEL FACTORS'!$A$3:$O$5,AK$5,FALSE)*0.0000011023*$M18*$N18*($G18/100))))))))</f>
        <v>Enter vessel info</v>
      </c>
      <c r="AL18" s="67" t="str">
        <f>IF(OR($D18=" ",$E18=" ",$F18=" "),"Enter vessel info",IF(T($H18)&lt;&gt;"","Enter Activity",IF(OR($M18=0,$N18=0),"Enter Run Time",IF((VLOOKUP($F18,'VESSEL FACTORS'!$A$3:$O$5,AL$5,FALSE))="N/A","--",IF($G18=" ",IF(ISERROR(SEARCH("Aux",$E18,1)),($H18*VLOOKUP($F18,'VESSEL FACTORS'!$A$2:$O$5,AL$5,FALSE)*0.0000011023*$M18*$N18*0.82),($H18*VLOOKUP($F18,'VESSEL FACTORS'!$A$2:$O$5,AL$5,FALSE)*0.0000011023*$M18*$N18*1)),IF($G18&lt;21,($H18*VLOOKUP($F18,'VESSEL FACTORS'!$A$2:$O$5,AL$5,FALSE)*0.0000011023*$M18*$N18*VLOOKUP($G18,'VESSEL FACTORS'!$A$16:$L$36,AL$5,FALSE)),($H18*VLOOKUP($F18,'VESSEL FACTORS'!$A$3:$O$5,AL$5,FALSE)*0.0000011023*$M18*$N18*($G18/100))))))))</f>
        <v>Enter vessel info</v>
      </c>
      <c r="AM18" s="74"/>
      <c r="AO18" s="74">
        <f>MONTH(EMISSIONS_1!P18)-MONTH(EMISSIONS_1!O18)+1</f>
        <v>1</v>
      </c>
      <c r="AP18" s="335">
        <f t="shared" si="12"/>
        <v>0</v>
      </c>
      <c r="AQ18" s="336">
        <f t="shared" si="0"/>
        <v>0</v>
      </c>
      <c r="AR18" s="336">
        <f t="shared" si="0"/>
        <v>0</v>
      </c>
      <c r="AS18" s="336">
        <f t="shared" si="0"/>
        <v>0</v>
      </c>
      <c r="AT18" s="336">
        <f t="shared" si="0"/>
        <v>0</v>
      </c>
      <c r="AU18" s="336">
        <f t="shared" si="0"/>
        <v>0</v>
      </c>
      <c r="AV18" s="336">
        <f t="shared" si="0"/>
        <v>0</v>
      </c>
      <c r="AW18" s="336">
        <f t="shared" si="0"/>
        <v>0</v>
      </c>
      <c r="AX18" s="336">
        <f t="shared" si="0"/>
        <v>0</v>
      </c>
      <c r="AY18" s="336">
        <f t="shared" si="0"/>
        <v>0</v>
      </c>
      <c r="AZ18" s="336">
        <f t="shared" si="0"/>
        <v>0</v>
      </c>
      <c r="BA18" s="337">
        <f t="shared" si="0"/>
        <v>0</v>
      </c>
      <c r="BB18" s="335">
        <f t="shared" si="24"/>
        <v>0</v>
      </c>
      <c r="BC18" s="336">
        <f t="shared" si="24"/>
        <v>0</v>
      </c>
      <c r="BD18" s="336">
        <f t="shared" si="24"/>
        <v>0</v>
      </c>
      <c r="BE18" s="336">
        <f t="shared" si="24"/>
        <v>0</v>
      </c>
      <c r="BF18" s="336">
        <f t="shared" si="24"/>
        <v>0</v>
      </c>
      <c r="BG18" s="336">
        <f t="shared" si="24"/>
        <v>0</v>
      </c>
      <c r="BH18" s="336">
        <f t="shared" si="24"/>
        <v>0</v>
      </c>
      <c r="BI18" s="336">
        <f t="shared" si="24"/>
        <v>0</v>
      </c>
      <c r="BJ18" s="336">
        <f t="shared" si="24"/>
        <v>0</v>
      </c>
      <c r="BK18" s="336">
        <f t="shared" si="24"/>
        <v>0</v>
      </c>
      <c r="BL18" s="336">
        <f t="shared" si="24"/>
        <v>0</v>
      </c>
      <c r="BM18" s="337">
        <f t="shared" si="24"/>
        <v>0</v>
      </c>
      <c r="BN18" s="335">
        <f t="shared" si="25"/>
        <v>0</v>
      </c>
      <c r="BO18" s="336">
        <f t="shared" si="25"/>
        <v>0</v>
      </c>
      <c r="BP18" s="336">
        <f t="shared" si="25"/>
        <v>0</v>
      </c>
      <c r="BQ18" s="336">
        <f t="shared" si="25"/>
        <v>0</v>
      </c>
      <c r="BR18" s="336">
        <f t="shared" si="25"/>
        <v>0</v>
      </c>
      <c r="BS18" s="336">
        <f t="shared" si="25"/>
        <v>0</v>
      </c>
      <c r="BT18" s="336">
        <f t="shared" si="25"/>
        <v>0</v>
      </c>
      <c r="BU18" s="336">
        <f t="shared" si="25"/>
        <v>0</v>
      </c>
      <c r="BV18" s="336">
        <f t="shared" si="25"/>
        <v>0</v>
      </c>
      <c r="BW18" s="336">
        <f t="shared" si="25"/>
        <v>0</v>
      </c>
      <c r="BX18" s="336">
        <f t="shared" si="25"/>
        <v>0</v>
      </c>
      <c r="BY18" s="337">
        <f t="shared" si="25"/>
        <v>0</v>
      </c>
      <c r="BZ18" s="335">
        <f t="shared" si="26"/>
        <v>0</v>
      </c>
      <c r="CA18" s="336">
        <f t="shared" si="26"/>
        <v>0</v>
      </c>
      <c r="CB18" s="336">
        <f t="shared" si="26"/>
        <v>0</v>
      </c>
      <c r="CC18" s="336">
        <f t="shared" si="26"/>
        <v>0</v>
      </c>
      <c r="CD18" s="336">
        <f t="shared" si="26"/>
        <v>0</v>
      </c>
      <c r="CE18" s="336">
        <f t="shared" si="26"/>
        <v>0</v>
      </c>
      <c r="CF18" s="336">
        <f t="shared" si="26"/>
        <v>0</v>
      </c>
      <c r="CG18" s="336">
        <f t="shared" si="26"/>
        <v>0</v>
      </c>
      <c r="CH18" s="336">
        <f t="shared" si="26"/>
        <v>0</v>
      </c>
      <c r="CI18" s="336">
        <f t="shared" si="26"/>
        <v>0</v>
      </c>
      <c r="CJ18" s="336">
        <f t="shared" si="26"/>
        <v>0</v>
      </c>
      <c r="CK18" s="337">
        <f t="shared" si="26"/>
        <v>0</v>
      </c>
      <c r="CL18" s="335">
        <f t="shared" si="27"/>
        <v>0</v>
      </c>
      <c r="CM18" s="336">
        <f t="shared" si="27"/>
        <v>0</v>
      </c>
      <c r="CN18" s="336">
        <f t="shared" si="27"/>
        <v>0</v>
      </c>
      <c r="CO18" s="336">
        <f t="shared" si="27"/>
        <v>0</v>
      </c>
      <c r="CP18" s="336">
        <f t="shared" si="27"/>
        <v>0</v>
      </c>
      <c r="CQ18" s="336">
        <f t="shared" si="27"/>
        <v>0</v>
      </c>
      <c r="CR18" s="336">
        <f t="shared" si="27"/>
        <v>0</v>
      </c>
      <c r="CS18" s="336">
        <f t="shared" si="27"/>
        <v>0</v>
      </c>
      <c r="CT18" s="336">
        <f t="shared" si="27"/>
        <v>0</v>
      </c>
      <c r="CU18" s="336">
        <f t="shared" si="27"/>
        <v>0</v>
      </c>
      <c r="CV18" s="336">
        <f t="shared" si="27"/>
        <v>0</v>
      </c>
      <c r="CW18" s="337">
        <f t="shared" si="27"/>
        <v>0</v>
      </c>
      <c r="CX18" s="335">
        <f t="shared" si="28"/>
        <v>0</v>
      </c>
      <c r="CY18" s="336">
        <f t="shared" si="28"/>
        <v>0</v>
      </c>
      <c r="CZ18" s="336">
        <f t="shared" si="28"/>
        <v>0</v>
      </c>
      <c r="DA18" s="336">
        <f t="shared" si="28"/>
        <v>0</v>
      </c>
      <c r="DB18" s="336">
        <f t="shared" si="28"/>
        <v>0</v>
      </c>
      <c r="DC18" s="336">
        <f t="shared" si="28"/>
        <v>0</v>
      </c>
      <c r="DD18" s="336">
        <f t="shared" si="28"/>
        <v>0</v>
      </c>
      <c r="DE18" s="336">
        <f t="shared" si="28"/>
        <v>0</v>
      </c>
      <c r="DF18" s="336">
        <f t="shared" si="28"/>
        <v>0</v>
      </c>
      <c r="DG18" s="336">
        <f t="shared" si="28"/>
        <v>0</v>
      </c>
      <c r="DH18" s="336">
        <f t="shared" si="28"/>
        <v>0</v>
      </c>
      <c r="DI18" s="337">
        <f t="shared" si="28"/>
        <v>0</v>
      </c>
      <c r="DJ18" s="335">
        <f t="shared" si="29"/>
        <v>0</v>
      </c>
      <c r="DK18" s="336">
        <f t="shared" si="29"/>
        <v>0</v>
      </c>
      <c r="DL18" s="336">
        <f t="shared" si="29"/>
        <v>0</v>
      </c>
      <c r="DM18" s="336">
        <f t="shared" si="29"/>
        <v>0</v>
      </c>
      <c r="DN18" s="336">
        <f t="shared" si="29"/>
        <v>0</v>
      </c>
      <c r="DO18" s="336">
        <f t="shared" si="29"/>
        <v>0</v>
      </c>
      <c r="DP18" s="336">
        <f t="shared" si="29"/>
        <v>0</v>
      </c>
      <c r="DQ18" s="336">
        <f t="shared" si="29"/>
        <v>0</v>
      </c>
      <c r="DR18" s="336">
        <f t="shared" si="29"/>
        <v>0</v>
      </c>
      <c r="DS18" s="336">
        <f t="shared" si="29"/>
        <v>0</v>
      </c>
      <c r="DT18" s="336">
        <f t="shared" si="29"/>
        <v>0</v>
      </c>
      <c r="DU18" s="337">
        <f t="shared" si="29"/>
        <v>0</v>
      </c>
      <c r="DV18" s="335">
        <f t="shared" si="30"/>
        <v>0</v>
      </c>
      <c r="DW18" s="336">
        <f t="shared" si="30"/>
        <v>0</v>
      </c>
      <c r="DX18" s="336">
        <f t="shared" si="30"/>
        <v>0</v>
      </c>
      <c r="DY18" s="336">
        <f t="shared" si="30"/>
        <v>0</v>
      </c>
      <c r="DZ18" s="336">
        <f t="shared" si="30"/>
        <v>0</v>
      </c>
      <c r="EA18" s="336">
        <f t="shared" si="30"/>
        <v>0</v>
      </c>
      <c r="EB18" s="336">
        <f t="shared" si="30"/>
        <v>0</v>
      </c>
      <c r="EC18" s="336">
        <f t="shared" si="30"/>
        <v>0</v>
      </c>
      <c r="ED18" s="336">
        <f t="shared" si="30"/>
        <v>0</v>
      </c>
      <c r="EE18" s="336">
        <f t="shared" si="30"/>
        <v>0</v>
      </c>
      <c r="EF18" s="336">
        <f t="shared" si="30"/>
        <v>0</v>
      </c>
      <c r="EG18" s="337">
        <f t="shared" si="30"/>
        <v>0</v>
      </c>
      <c r="EH18" s="335">
        <f t="shared" si="31"/>
        <v>0</v>
      </c>
      <c r="EI18" s="336">
        <f t="shared" si="31"/>
        <v>0</v>
      </c>
      <c r="EJ18" s="336">
        <f t="shared" si="31"/>
        <v>0</v>
      </c>
      <c r="EK18" s="336">
        <f t="shared" si="31"/>
        <v>0</v>
      </c>
      <c r="EL18" s="336">
        <f t="shared" si="31"/>
        <v>0</v>
      </c>
      <c r="EM18" s="336">
        <f t="shared" si="31"/>
        <v>0</v>
      </c>
      <c r="EN18" s="336">
        <f t="shared" si="31"/>
        <v>0</v>
      </c>
      <c r="EO18" s="336">
        <f t="shared" si="31"/>
        <v>0</v>
      </c>
      <c r="EP18" s="336">
        <f t="shared" si="31"/>
        <v>0</v>
      </c>
      <c r="EQ18" s="336">
        <f t="shared" si="31"/>
        <v>0</v>
      </c>
      <c r="ER18" s="336">
        <f t="shared" si="31"/>
        <v>0</v>
      </c>
      <c r="ES18" s="337">
        <f t="shared" si="31"/>
        <v>0</v>
      </c>
      <c r="ET18" s="335">
        <f t="shared" si="32"/>
        <v>0</v>
      </c>
      <c r="EU18" s="336">
        <f t="shared" si="32"/>
        <v>0</v>
      </c>
      <c r="EV18" s="336">
        <f t="shared" si="32"/>
        <v>0</v>
      </c>
      <c r="EW18" s="336">
        <f t="shared" si="32"/>
        <v>0</v>
      </c>
      <c r="EX18" s="336">
        <f t="shared" si="32"/>
        <v>0</v>
      </c>
      <c r="EY18" s="336">
        <f t="shared" si="32"/>
        <v>0</v>
      </c>
      <c r="EZ18" s="336">
        <f t="shared" si="32"/>
        <v>0</v>
      </c>
      <c r="FA18" s="336">
        <f t="shared" si="32"/>
        <v>0</v>
      </c>
      <c r="FB18" s="336">
        <f t="shared" si="32"/>
        <v>0</v>
      </c>
      <c r="FC18" s="336">
        <f t="shared" si="32"/>
        <v>0</v>
      </c>
      <c r="FD18" s="336">
        <f t="shared" si="32"/>
        <v>0</v>
      </c>
      <c r="FE18" s="337">
        <f t="shared" si="32"/>
        <v>0</v>
      </c>
      <c r="FF18" s="335">
        <f t="shared" si="33"/>
        <v>0</v>
      </c>
      <c r="FG18" s="336">
        <f t="shared" si="33"/>
        <v>0</v>
      </c>
      <c r="FH18" s="336">
        <f t="shared" si="33"/>
        <v>0</v>
      </c>
      <c r="FI18" s="336">
        <f t="shared" si="33"/>
        <v>0</v>
      </c>
      <c r="FJ18" s="336">
        <f t="shared" si="33"/>
        <v>0</v>
      </c>
      <c r="FK18" s="336">
        <f t="shared" si="33"/>
        <v>0</v>
      </c>
      <c r="FL18" s="336">
        <f t="shared" si="33"/>
        <v>0</v>
      </c>
      <c r="FM18" s="336">
        <f t="shared" si="33"/>
        <v>0</v>
      </c>
      <c r="FN18" s="336">
        <f t="shared" si="33"/>
        <v>0</v>
      </c>
      <c r="FO18" s="336">
        <f t="shared" si="33"/>
        <v>0</v>
      </c>
      <c r="FP18" s="336">
        <f t="shared" si="33"/>
        <v>0</v>
      </c>
      <c r="FQ18" s="337">
        <f t="shared" si="33"/>
        <v>0</v>
      </c>
    </row>
    <row r="19" spans="1:173" ht="12.75" customHeight="1" x14ac:dyDescent="0.2">
      <c r="A19" s="74" t="str">
        <f>CONCATENATE(D19, "-", E19)</f>
        <v xml:space="preserve"> - </v>
      </c>
      <c r="B19" s="112"/>
      <c r="C19" s="171" t="s">
        <v>305</v>
      </c>
      <c r="D19" s="366" t="str">
        <f>IF(ISBLANK(EMISSIONS_6!D19), " ", EMISSIONS_6!D19)</f>
        <v xml:space="preserve"> </v>
      </c>
      <c r="E19" s="366" t="str">
        <f>IF(ISBLANK(EMISSIONS_6!E19), " ", EMISSIONS_6!E19)</f>
        <v xml:space="preserve"> </v>
      </c>
      <c r="F19" s="366" t="str">
        <f>IF(ISBLANK(EMISSIONS_6!F19), " ", EMISSIONS_6!F19)</f>
        <v xml:space="preserve"> </v>
      </c>
      <c r="G19" s="367"/>
      <c r="H19" s="368"/>
      <c r="I19" s="33" t="s">
        <v>299</v>
      </c>
      <c r="J19" s="367"/>
      <c r="K19" s="33">
        <f t="shared" si="22"/>
        <v>1</v>
      </c>
      <c r="L19" s="33">
        <f t="shared" si="23"/>
        <v>0</v>
      </c>
      <c r="M19" s="367">
        <v>0</v>
      </c>
      <c r="N19" s="373">
        <v>0</v>
      </c>
      <c r="O19" s="299"/>
      <c r="P19" s="300"/>
      <c r="Q19" s="73" t="str">
        <f t="shared" si="13"/>
        <v>Enter vessel info</v>
      </c>
      <c r="R19" s="79" t="str">
        <f t="shared" si="14"/>
        <v>Enter vessel info</v>
      </c>
      <c r="S19" s="79" t="str">
        <f t="shared" si="15"/>
        <v>Enter vessel info</v>
      </c>
      <c r="T19" s="79" t="str">
        <f t="shared" si="16"/>
        <v>Enter vessel info</v>
      </c>
      <c r="U19" s="79" t="str">
        <f t="shared" si="17"/>
        <v>Enter vessel info</v>
      </c>
      <c r="V19" s="79" t="str">
        <f t="shared" si="18"/>
        <v>Enter vessel info</v>
      </c>
      <c r="W19" s="79" t="str">
        <f t="shared" si="19"/>
        <v>Enter vessel info</v>
      </c>
      <c r="X19" s="79" t="str">
        <f t="shared" si="20"/>
        <v>Enter vessel info</v>
      </c>
      <c r="Y19" s="78" t="s">
        <v>115</v>
      </c>
      <c r="Z19" s="79" t="s">
        <v>115</v>
      </c>
      <c r="AA19" s="82" t="s">
        <v>115</v>
      </c>
      <c r="AB19" s="76" t="str">
        <f>IF(OR($D19=" ",$E19=" ",$F19=" "),"Enter vessel info",IF(T($H19)&lt;&gt;"","Enter Activity",IF(OR($M19=0,$N19=0),"Enter Run Time",IF((VLOOKUP($F19,'VESSEL FACTORS'!$A$3:$O$5,AB$5,FALSE))="N/A","--",IF($G19=" ",IF(ISERROR(SEARCH("Aux",$E19,1)),($H19*VLOOKUP($F19,'VESSEL FACTORS'!$A$2:$O$5,AB$5,FALSE)*0.0000011023*$M19*$N19*0.82),($H19*VLOOKUP($F19,'VESSEL FACTORS'!$A$2:$O$5,AB$5,FALSE)*0.0000011023*$M19*$N19*1)),IF($G19&lt;21,($H19*VLOOKUP($F19,'VESSEL FACTORS'!$A$2:$O$5,AB$5,FALSE)*0.0000011023*$M19*$N19*VLOOKUP($G19,'VESSEL FACTORS'!$A$16:$L$36,AB$5,FALSE)),($H19*VLOOKUP($F19,'VESSEL FACTORS'!$A$3:$O$5,AB$5,FALSE)*0.0000011023*$M19*$N19*($G19/100))))))))</f>
        <v>Enter vessel info</v>
      </c>
      <c r="AC19" s="76" t="str">
        <f>IF(OR($D19=" ",$E19=" ",$F19=" "),"Enter vessel info",IF(T($H19)&lt;&gt;"","Enter Activity",IF(OR($M19=0,$N19=0),"Enter Run Time",IF((VLOOKUP($F19,'VESSEL FACTORS'!$A$3:$O$5,AC$5,FALSE))="N/A","--",IF($G19=" ",IF(ISERROR(SEARCH("Aux",$E19,1)),($H19*VLOOKUP($F19,'VESSEL FACTORS'!$A$2:$O$5,AC$5,FALSE)*0.0000011023*$M19*$N19*0.82),($H19*VLOOKUP($F19,'VESSEL FACTORS'!$A$2:$O$5,AC$5,FALSE)*0.0000011023*$M19*$N19*1)),IF($G19&lt;21,($H19*VLOOKUP($F19,'VESSEL FACTORS'!$A$2:$O$5,AC$5,FALSE)*0.0000011023*$M19*$N19*VLOOKUP($G19,'VESSEL FACTORS'!$A$16:$L$36,AC$5,FALSE)),($H19*VLOOKUP($F19,'VESSEL FACTORS'!$A$3:$O$5,AC$5,FALSE)*0.0000011023*$M19*$N19*($G19/100))))))))</f>
        <v>Enter vessel info</v>
      </c>
      <c r="AD19" s="76" t="str">
        <f>IF(OR($D19=" ",$E19=" ",$F19=" "),"Enter vessel info",IF(T($H19)&lt;&gt;"","Enter Activity",IF(OR($M19=0,$N19=0),"Enter Run Time",IF((VLOOKUP($F19,'VESSEL FACTORS'!$A$3:$O$5,AD$5,FALSE))="N/A","--",IF($G19=" ",IF(ISERROR(SEARCH("Aux",$E19,1)),($H19*VLOOKUP($F19,'VESSEL FACTORS'!$A$2:$O$5,AD$5,FALSE)*0.0000011023*$M19*$N19*0.82),($H19*VLOOKUP($F19,'VESSEL FACTORS'!$A$2:$O$5,AD$5,FALSE)*0.0000011023*$M19*$N19*1)),IF($G19&lt;21,($H19*VLOOKUP($F19,'VESSEL FACTORS'!$A$2:$O$5,AD$5,FALSE)*0.0000011023*$M19*$N19*VLOOKUP($G19,'VESSEL FACTORS'!$A$16:$L$36,AD$5,FALSE)),($H19*VLOOKUP($F19,'VESSEL FACTORS'!$A$3:$O$5,AD$5,FALSE)*0.0000011023*$M19*$N19*($G19/100))))))))</f>
        <v>Enter vessel info</v>
      </c>
      <c r="AE19" s="76" t="str">
        <f>IF(OR($D19=" ",$E19=" ",$F19=" "),"Enter vessel info",IF(T($H19)&lt;&gt;"","Enter Activity",IF(OR($M19=0,$N19=0),"Enter Run Time",IF((VLOOKUP($F19,'VESSEL FACTORS'!$A$3:$O$5,AE$5,FALSE))="N/A","--",IF($G19=" ",IF(ISERROR(SEARCH("Aux",$E19,1)),($H19*VLOOKUP($F19,'VESSEL FACTORS'!$A$2:$O$5,AE$5,FALSE)*0.0000011023*$M19*$N19*0.82),($H19*VLOOKUP($F19,'VESSEL FACTORS'!$A$2:$O$5,AE$5,FALSE)*0.0000011023*$M19*$N19*1)),IF($G19&lt;21,($H19*VLOOKUP($F19,'VESSEL FACTORS'!$A$2:$O$5,AE$5,FALSE)*0.0000011023*$M19*$N19*VLOOKUP($G19,'VESSEL FACTORS'!$A$16:$L$36,AE$5,FALSE)),($H19*VLOOKUP($F19,'VESSEL FACTORS'!$A$3:$O$5,AE$5,FALSE)*0.0000011023*$M19*$N19*($G19/100))))))))</f>
        <v>Enter vessel info</v>
      </c>
      <c r="AF19" s="76" t="str">
        <f>IF(OR($D19=" ",$E19=" ",$F19=" "),"Enter vessel info",IF(T($H19)&lt;&gt;"","Enter Activity",IF(OR($M19=0,$N19=0),"Enter Run Time",IF((VLOOKUP($F19,'VESSEL FACTORS'!$A$3:$O$5,AF$5,FALSE))="N/A","--",IF($G19=" ",IF(ISERROR(SEARCH("Aux",$E19,1)),($H19*VLOOKUP($F19,'VESSEL FACTORS'!$A$2:$O$5,AF$5,FALSE)*0.0000011023*$M19*$N19*0.82),($H19*VLOOKUP($F19,'VESSEL FACTORS'!$A$2:$O$5,AF$5,FALSE)*0.0000011023*$M19*$N19*1)),IF($G19&lt;21,($H19*VLOOKUP($F19,'VESSEL FACTORS'!$A$2:$O$5,AF$5,FALSE)*0.0000011023*$M19*$N19*VLOOKUP($G19,'VESSEL FACTORS'!$A$16:$L$36,AF$5,FALSE)),($H19*VLOOKUP($F19,'VESSEL FACTORS'!$A$3:$O$5,AF$5,FALSE)*0.0000011023*$M19*$N19*($G19/100))))))))</f>
        <v>Enter vessel info</v>
      </c>
      <c r="AG19" s="76" t="str">
        <f>IF(OR($D19=" ",$E19=" ",$F19=" "),"Enter vessel info",IF(T($H19)&lt;&gt;"","Enter Activity",IF(OR($M19=0,$N19=0),"Enter Run Time",IF((VLOOKUP($F19,'VESSEL FACTORS'!$A$3:$O$5,AG$5,FALSE))="N/A","--",IF($G19=" ",IF(ISERROR(SEARCH("Aux",$E19,1)),($H19*VLOOKUP($F19,'VESSEL FACTORS'!$A$2:$O$5,AG$5,FALSE)*0.0000011023*$M19*$N19*0.82),($H19*VLOOKUP($F19,'VESSEL FACTORS'!$A$2:$O$5,AG$5,FALSE)*0.0000011023*$M19*$N19*1)),IF($G19&lt;21,($H19*VLOOKUP($F19,'VESSEL FACTORS'!$A$2:$O$5,AG$5,FALSE)*0.0000011023*$M19*$N19*VLOOKUP($G19,'VESSEL FACTORS'!$A$16:$L$36,AG$5,FALSE)),($H19*VLOOKUP($F19,'VESSEL FACTORS'!$A$3:$O$5,AG$5,FALSE)*0.0000011023*$M19*$N19*($G19/100))))))))</f>
        <v>Enter vessel info</v>
      </c>
      <c r="AH19" s="76" t="str">
        <f>IF(OR($D19=" ",$E19=" ",$F19=" "),"Enter vessel info",IF(T($H19)&lt;&gt;"","Enter Activity",IF(OR($M19=0,$N19=0),"Enter Run Time",IF((VLOOKUP($F19,'VESSEL FACTORS'!$A$3:$O$5,AH$5,FALSE))="N/A","--",IF($G19=" ",IF(ISERROR(SEARCH("Aux",$E19,1)),($H19*VLOOKUP($F19,'VESSEL FACTORS'!$A$2:$O$5,AH$5,FALSE)*0.0000011023*$M19*$N19*0.82),($H19*VLOOKUP($F19,'VESSEL FACTORS'!$A$2:$O$5,AH$5,FALSE)*0.0000011023*$M19*$N19*1)),IF($G19&lt;21,($H19*VLOOKUP($F19,'VESSEL FACTORS'!$A$2:$O$5,AH$5,FALSE)*0.0000011023*$M19*$N19*VLOOKUP($G19,'VESSEL FACTORS'!$A$16:$L$36,AH$5,FALSE)),($H19*VLOOKUP($F19,'VESSEL FACTORS'!$A$3:$O$5,AH$5,FALSE)*0.0000011023*$M19*$N19*($G19/100))))))))</f>
        <v>Enter vessel info</v>
      </c>
      <c r="AI19" s="76" t="str">
        <f>IF(OR($D19=" ",$E19=" ",$F19=" "),"Enter vessel info",IF(T($H19)&lt;&gt;"","Enter Activity",IF(OR($M19=0,$N19=0),"Enter Run Time",IF((VLOOKUP($F19,'VESSEL FACTORS'!$A$3:$O$5,AI$5,FALSE))="N/A","--",IF($G19=" ",IF(ISERROR(SEARCH("Aux",$E19,1)),($H19*VLOOKUP($F19,'VESSEL FACTORS'!$A$2:$O$5,AI$5,FALSE)*0.0000011023*$M19*$N19*0.82),($H19*VLOOKUP($F19,'VESSEL FACTORS'!$A$2:$O$5,AI$5,FALSE)*0.0000011023*$M19*$N19*1)),IF($G19&lt;21,($H19*VLOOKUP($F19,'VESSEL FACTORS'!$A$2:$O$5,AI$5,FALSE)*0.0000011023*$M19*$N19*VLOOKUP($G19,'VESSEL FACTORS'!$A$16:$L$36,AI$5,FALSE)),($H19*VLOOKUP($F19,'VESSEL FACTORS'!$A$3:$O$5,AI$5,FALSE)*0.0000011023*$M19*$N19*($G19/100))))))))</f>
        <v>Enter vessel info</v>
      </c>
      <c r="AJ19" s="76" t="str">
        <f>IF(OR($D19=" ",$E19=" ",$F19=" "),"Enter vessel info",IF(T($H19)&lt;&gt;"","Enter Activity",IF(OR($M19=0,$N19=0),"Enter Run Time",IF((VLOOKUP($F19,'VESSEL FACTORS'!$A$3:$O$5,AJ$5,FALSE))="N/A","--",IF($G19=" ",IF(ISERROR(SEARCH("Aux",$E19,1)),($H19*VLOOKUP($F19,'VESSEL FACTORS'!$A$2:$O$5,AJ$5,FALSE)*0.0000011023*$M19*$N19*0.82),($H19*VLOOKUP($F19,'VESSEL FACTORS'!$A$2:$O$5,AJ$5,FALSE)*0.0000011023*$M19*$N19*1)),IF($G19&lt;21,($H19*VLOOKUP($F19,'VESSEL FACTORS'!$A$2:$O$5,AJ$5,FALSE)*0.0000011023*$M19*$N19*VLOOKUP($G19,'VESSEL FACTORS'!$A$16:$L$36,AJ$5,FALSE)),($H19*VLOOKUP($F19,'VESSEL FACTORS'!$A$3:$O$5,AJ$5,FALSE)*0.0000011023*$M19*$N19*($G19/100))))))))</f>
        <v>Enter vessel info</v>
      </c>
      <c r="AK19" s="76" t="str">
        <f>IF(OR($D19=" ",$E19=" ",$F19=" "),"Enter vessel info",IF(T($H19)&lt;&gt;"","Enter Activity",IF(OR($M19=0,$N19=0),"Enter Run Time",IF((VLOOKUP($F19,'VESSEL FACTORS'!$A$3:$O$5,AK$5,FALSE))="N/A","--",IF($G19=" ",IF(ISERROR(SEARCH("Aux",$E19,1)),($H19*VLOOKUP($F19,'VESSEL FACTORS'!$A$2:$O$5,AK$5,FALSE)*0.0000011023*$M19*$N19*0.82),($H19*VLOOKUP($F19,'VESSEL FACTORS'!$A$2:$O$5,AK$5,FALSE)*0.0000011023*$M19*$N19*1)),IF($G19&lt;21,($H19*VLOOKUP($F19,'VESSEL FACTORS'!$A$2:$O$5,AK$5,FALSE)*0.0000011023*$M19*$N19*VLOOKUP($G19,'VESSEL FACTORS'!$A$16:$L$36,AK$5,FALSE)),($H19*VLOOKUP($F19,'VESSEL FACTORS'!$A$3:$O$5,AK$5,FALSE)*0.0000011023*$M19*$N19*($G19/100))))))))</f>
        <v>Enter vessel info</v>
      </c>
      <c r="AL19" s="67" t="str">
        <f>IF(OR($D19=" ",$E19=" ",$F19=" "),"Enter vessel info",IF(T($H19)&lt;&gt;"","Enter Activity",IF(OR($M19=0,$N19=0),"Enter Run Time",IF((VLOOKUP($F19,'VESSEL FACTORS'!$A$3:$O$5,AL$5,FALSE))="N/A","--",IF($G19=" ",IF(ISERROR(SEARCH("Aux",$E19,1)),($H19*VLOOKUP($F19,'VESSEL FACTORS'!$A$2:$O$5,AL$5,FALSE)*0.0000011023*$M19*$N19*0.82),($H19*VLOOKUP($F19,'VESSEL FACTORS'!$A$2:$O$5,AL$5,FALSE)*0.0000011023*$M19*$N19*1)),IF($G19&lt;21,($H19*VLOOKUP($F19,'VESSEL FACTORS'!$A$2:$O$5,AL$5,FALSE)*0.0000011023*$M19*$N19*VLOOKUP($G19,'VESSEL FACTORS'!$A$16:$L$36,AL$5,FALSE)),($H19*VLOOKUP($F19,'VESSEL FACTORS'!$A$3:$O$5,AL$5,FALSE)*0.0000011023*$M19*$N19*($G19/100))))))))</f>
        <v>Enter vessel info</v>
      </c>
      <c r="AM19" s="315"/>
      <c r="AO19" s="74">
        <f>MONTH(EMISSIONS_1!P19)-MONTH(EMISSIONS_1!O19)+1</f>
        <v>1</v>
      </c>
      <c r="AP19" s="335">
        <f t="shared" si="12"/>
        <v>0</v>
      </c>
      <c r="AQ19" s="336">
        <f t="shared" si="0"/>
        <v>0</v>
      </c>
      <c r="AR19" s="336">
        <f t="shared" si="0"/>
        <v>0</v>
      </c>
      <c r="AS19" s="336">
        <f t="shared" si="0"/>
        <v>0</v>
      </c>
      <c r="AT19" s="336">
        <f t="shared" si="0"/>
        <v>0</v>
      </c>
      <c r="AU19" s="336">
        <f t="shared" si="0"/>
        <v>0</v>
      </c>
      <c r="AV19" s="336">
        <f t="shared" si="0"/>
        <v>0</v>
      </c>
      <c r="AW19" s="336">
        <f t="shared" si="0"/>
        <v>0</v>
      </c>
      <c r="AX19" s="336">
        <f t="shared" si="0"/>
        <v>0</v>
      </c>
      <c r="AY19" s="336">
        <f t="shared" si="0"/>
        <v>0</v>
      </c>
      <c r="AZ19" s="336">
        <f t="shared" si="0"/>
        <v>0</v>
      </c>
      <c r="BA19" s="337">
        <f t="shared" si="0"/>
        <v>0</v>
      </c>
      <c r="BB19" s="335">
        <f t="shared" si="24"/>
        <v>0</v>
      </c>
      <c r="BC19" s="336">
        <f t="shared" si="24"/>
        <v>0</v>
      </c>
      <c r="BD19" s="336">
        <f t="shared" si="24"/>
        <v>0</v>
      </c>
      <c r="BE19" s="336">
        <f t="shared" si="24"/>
        <v>0</v>
      </c>
      <c r="BF19" s="336">
        <f t="shared" si="24"/>
        <v>0</v>
      </c>
      <c r="BG19" s="336">
        <f t="shared" si="24"/>
        <v>0</v>
      </c>
      <c r="BH19" s="336">
        <f t="shared" si="24"/>
        <v>0</v>
      </c>
      <c r="BI19" s="336">
        <f t="shared" si="24"/>
        <v>0</v>
      </c>
      <c r="BJ19" s="336">
        <f t="shared" si="24"/>
        <v>0</v>
      </c>
      <c r="BK19" s="336">
        <f t="shared" si="24"/>
        <v>0</v>
      </c>
      <c r="BL19" s="336">
        <f t="shared" si="24"/>
        <v>0</v>
      </c>
      <c r="BM19" s="337">
        <f t="shared" si="24"/>
        <v>0</v>
      </c>
      <c r="BN19" s="335">
        <f t="shared" si="25"/>
        <v>0</v>
      </c>
      <c r="BO19" s="336">
        <f t="shared" si="25"/>
        <v>0</v>
      </c>
      <c r="BP19" s="336">
        <f t="shared" si="25"/>
        <v>0</v>
      </c>
      <c r="BQ19" s="336">
        <f t="shared" si="25"/>
        <v>0</v>
      </c>
      <c r="BR19" s="336">
        <f t="shared" si="25"/>
        <v>0</v>
      </c>
      <c r="BS19" s="336">
        <f t="shared" si="25"/>
        <v>0</v>
      </c>
      <c r="BT19" s="336">
        <f t="shared" si="25"/>
        <v>0</v>
      </c>
      <c r="BU19" s="336">
        <f t="shared" si="25"/>
        <v>0</v>
      </c>
      <c r="BV19" s="336">
        <f t="shared" si="25"/>
        <v>0</v>
      </c>
      <c r="BW19" s="336">
        <f t="shared" si="25"/>
        <v>0</v>
      </c>
      <c r="BX19" s="336">
        <f t="shared" si="25"/>
        <v>0</v>
      </c>
      <c r="BY19" s="337">
        <f t="shared" si="25"/>
        <v>0</v>
      </c>
      <c r="BZ19" s="335">
        <f t="shared" si="26"/>
        <v>0</v>
      </c>
      <c r="CA19" s="336">
        <f t="shared" si="26"/>
        <v>0</v>
      </c>
      <c r="CB19" s="336">
        <f t="shared" si="26"/>
        <v>0</v>
      </c>
      <c r="CC19" s="336">
        <f t="shared" si="26"/>
        <v>0</v>
      </c>
      <c r="CD19" s="336">
        <f t="shared" si="26"/>
        <v>0</v>
      </c>
      <c r="CE19" s="336">
        <f t="shared" si="26"/>
        <v>0</v>
      </c>
      <c r="CF19" s="336">
        <f t="shared" si="26"/>
        <v>0</v>
      </c>
      <c r="CG19" s="336">
        <f t="shared" si="26"/>
        <v>0</v>
      </c>
      <c r="CH19" s="336">
        <f t="shared" si="26"/>
        <v>0</v>
      </c>
      <c r="CI19" s="336">
        <f t="shared" si="26"/>
        <v>0</v>
      </c>
      <c r="CJ19" s="336">
        <f t="shared" si="26"/>
        <v>0</v>
      </c>
      <c r="CK19" s="337">
        <f t="shared" si="26"/>
        <v>0</v>
      </c>
      <c r="CL19" s="335">
        <f t="shared" si="27"/>
        <v>0</v>
      </c>
      <c r="CM19" s="336">
        <f t="shared" si="27"/>
        <v>0</v>
      </c>
      <c r="CN19" s="336">
        <f t="shared" si="27"/>
        <v>0</v>
      </c>
      <c r="CO19" s="336">
        <f t="shared" si="27"/>
        <v>0</v>
      </c>
      <c r="CP19" s="336">
        <f t="shared" si="27"/>
        <v>0</v>
      </c>
      <c r="CQ19" s="336">
        <f t="shared" si="27"/>
        <v>0</v>
      </c>
      <c r="CR19" s="336">
        <f t="shared" si="27"/>
        <v>0</v>
      </c>
      <c r="CS19" s="336">
        <f t="shared" si="27"/>
        <v>0</v>
      </c>
      <c r="CT19" s="336">
        <f t="shared" si="27"/>
        <v>0</v>
      </c>
      <c r="CU19" s="336">
        <f t="shared" si="27"/>
        <v>0</v>
      </c>
      <c r="CV19" s="336">
        <f t="shared" si="27"/>
        <v>0</v>
      </c>
      <c r="CW19" s="337">
        <f t="shared" si="27"/>
        <v>0</v>
      </c>
      <c r="CX19" s="335">
        <f t="shared" si="28"/>
        <v>0</v>
      </c>
      <c r="CY19" s="336">
        <f t="shared" si="28"/>
        <v>0</v>
      </c>
      <c r="CZ19" s="336">
        <f t="shared" si="28"/>
        <v>0</v>
      </c>
      <c r="DA19" s="336">
        <f t="shared" si="28"/>
        <v>0</v>
      </c>
      <c r="DB19" s="336">
        <f t="shared" si="28"/>
        <v>0</v>
      </c>
      <c r="DC19" s="336">
        <f t="shared" si="28"/>
        <v>0</v>
      </c>
      <c r="DD19" s="336">
        <f t="shared" si="28"/>
        <v>0</v>
      </c>
      <c r="DE19" s="336">
        <f t="shared" si="28"/>
        <v>0</v>
      </c>
      <c r="DF19" s="336">
        <f t="shared" si="28"/>
        <v>0</v>
      </c>
      <c r="DG19" s="336">
        <f t="shared" si="28"/>
        <v>0</v>
      </c>
      <c r="DH19" s="336">
        <f t="shared" si="28"/>
        <v>0</v>
      </c>
      <c r="DI19" s="337">
        <f t="shared" si="28"/>
        <v>0</v>
      </c>
      <c r="DJ19" s="335">
        <f t="shared" si="29"/>
        <v>0</v>
      </c>
      <c r="DK19" s="336">
        <f t="shared" si="29"/>
        <v>0</v>
      </c>
      <c r="DL19" s="336">
        <f t="shared" si="29"/>
        <v>0</v>
      </c>
      <c r="DM19" s="336">
        <f t="shared" si="29"/>
        <v>0</v>
      </c>
      <c r="DN19" s="336">
        <f t="shared" si="29"/>
        <v>0</v>
      </c>
      <c r="DO19" s="336">
        <f t="shared" si="29"/>
        <v>0</v>
      </c>
      <c r="DP19" s="336">
        <f t="shared" si="29"/>
        <v>0</v>
      </c>
      <c r="DQ19" s="336">
        <f t="shared" si="29"/>
        <v>0</v>
      </c>
      <c r="DR19" s="336">
        <f t="shared" si="29"/>
        <v>0</v>
      </c>
      <c r="DS19" s="336">
        <f t="shared" si="29"/>
        <v>0</v>
      </c>
      <c r="DT19" s="336">
        <f t="shared" si="29"/>
        <v>0</v>
      </c>
      <c r="DU19" s="337">
        <f t="shared" si="29"/>
        <v>0</v>
      </c>
      <c r="DV19" s="335">
        <f t="shared" si="30"/>
        <v>0</v>
      </c>
      <c r="DW19" s="336">
        <f t="shared" si="30"/>
        <v>0</v>
      </c>
      <c r="DX19" s="336">
        <f t="shared" si="30"/>
        <v>0</v>
      </c>
      <c r="DY19" s="336">
        <f t="shared" si="30"/>
        <v>0</v>
      </c>
      <c r="DZ19" s="336">
        <f t="shared" si="30"/>
        <v>0</v>
      </c>
      <c r="EA19" s="336">
        <f t="shared" si="30"/>
        <v>0</v>
      </c>
      <c r="EB19" s="336">
        <f t="shared" si="30"/>
        <v>0</v>
      </c>
      <c r="EC19" s="336">
        <f t="shared" si="30"/>
        <v>0</v>
      </c>
      <c r="ED19" s="336">
        <f t="shared" si="30"/>
        <v>0</v>
      </c>
      <c r="EE19" s="336">
        <f t="shared" si="30"/>
        <v>0</v>
      </c>
      <c r="EF19" s="336">
        <f t="shared" si="30"/>
        <v>0</v>
      </c>
      <c r="EG19" s="337">
        <f t="shared" si="30"/>
        <v>0</v>
      </c>
      <c r="EH19" s="335">
        <f t="shared" si="31"/>
        <v>0</v>
      </c>
      <c r="EI19" s="336">
        <f t="shared" si="31"/>
        <v>0</v>
      </c>
      <c r="EJ19" s="336">
        <f t="shared" si="31"/>
        <v>0</v>
      </c>
      <c r="EK19" s="336">
        <f t="shared" si="31"/>
        <v>0</v>
      </c>
      <c r="EL19" s="336">
        <f t="shared" si="31"/>
        <v>0</v>
      </c>
      <c r="EM19" s="336">
        <f t="shared" si="31"/>
        <v>0</v>
      </c>
      <c r="EN19" s="336">
        <f t="shared" si="31"/>
        <v>0</v>
      </c>
      <c r="EO19" s="336">
        <f t="shared" si="31"/>
        <v>0</v>
      </c>
      <c r="EP19" s="336">
        <f t="shared" si="31"/>
        <v>0</v>
      </c>
      <c r="EQ19" s="336">
        <f t="shared" si="31"/>
        <v>0</v>
      </c>
      <c r="ER19" s="336">
        <f t="shared" si="31"/>
        <v>0</v>
      </c>
      <c r="ES19" s="337">
        <f t="shared" si="31"/>
        <v>0</v>
      </c>
      <c r="ET19" s="335">
        <f t="shared" si="32"/>
        <v>0</v>
      </c>
      <c r="EU19" s="336">
        <f t="shared" si="32"/>
        <v>0</v>
      </c>
      <c r="EV19" s="336">
        <f t="shared" si="32"/>
        <v>0</v>
      </c>
      <c r="EW19" s="336">
        <f t="shared" si="32"/>
        <v>0</v>
      </c>
      <c r="EX19" s="336">
        <f t="shared" si="32"/>
        <v>0</v>
      </c>
      <c r="EY19" s="336">
        <f t="shared" si="32"/>
        <v>0</v>
      </c>
      <c r="EZ19" s="336">
        <f t="shared" si="32"/>
        <v>0</v>
      </c>
      <c r="FA19" s="336">
        <f t="shared" si="32"/>
        <v>0</v>
      </c>
      <c r="FB19" s="336">
        <f t="shared" si="32"/>
        <v>0</v>
      </c>
      <c r="FC19" s="336">
        <f t="shared" si="32"/>
        <v>0</v>
      </c>
      <c r="FD19" s="336">
        <f t="shared" si="32"/>
        <v>0</v>
      </c>
      <c r="FE19" s="337">
        <f t="shared" si="32"/>
        <v>0</v>
      </c>
      <c r="FF19" s="335">
        <f t="shared" si="33"/>
        <v>0</v>
      </c>
      <c r="FG19" s="336">
        <f t="shared" si="33"/>
        <v>0</v>
      </c>
      <c r="FH19" s="336">
        <f t="shared" si="33"/>
        <v>0</v>
      </c>
      <c r="FI19" s="336">
        <f t="shared" si="33"/>
        <v>0</v>
      </c>
      <c r="FJ19" s="336">
        <f t="shared" si="33"/>
        <v>0</v>
      </c>
      <c r="FK19" s="336">
        <f t="shared" si="33"/>
        <v>0</v>
      </c>
      <c r="FL19" s="336">
        <f t="shared" si="33"/>
        <v>0</v>
      </c>
      <c r="FM19" s="336">
        <f t="shared" si="33"/>
        <v>0</v>
      </c>
      <c r="FN19" s="336">
        <f t="shared" si="33"/>
        <v>0</v>
      </c>
      <c r="FO19" s="336">
        <f t="shared" si="33"/>
        <v>0</v>
      </c>
      <c r="FP19" s="336">
        <f t="shared" si="33"/>
        <v>0</v>
      </c>
      <c r="FQ19" s="337">
        <f t="shared" si="33"/>
        <v>0</v>
      </c>
    </row>
    <row r="20" spans="1:173" ht="12.75" customHeight="1" x14ac:dyDescent="0.2">
      <c r="A20" s="74" t="str">
        <f t="shared" si="21"/>
        <v xml:space="preserve"> - </v>
      </c>
      <c r="B20" s="112"/>
      <c r="C20" s="171" t="s">
        <v>305</v>
      </c>
      <c r="D20" s="366" t="str">
        <f>IF(ISBLANK(EMISSIONS_6!D20), " ", EMISSIONS_6!D20)</f>
        <v xml:space="preserve"> </v>
      </c>
      <c r="E20" s="366" t="str">
        <f>IF(ISBLANK(EMISSIONS_6!E20), " ", EMISSIONS_6!E20)</f>
        <v xml:space="preserve"> </v>
      </c>
      <c r="F20" s="366" t="str">
        <f>IF(ISBLANK(EMISSIONS_6!F20), " ", EMISSIONS_6!F20)</f>
        <v xml:space="preserve"> </v>
      </c>
      <c r="G20" s="367"/>
      <c r="H20" s="368"/>
      <c r="I20" s="33" t="s">
        <v>299</v>
      </c>
      <c r="J20" s="367"/>
      <c r="K20" s="33">
        <f t="shared" si="22"/>
        <v>1</v>
      </c>
      <c r="L20" s="33">
        <f t="shared" si="23"/>
        <v>0</v>
      </c>
      <c r="M20" s="367">
        <v>0</v>
      </c>
      <c r="N20" s="373">
        <v>0</v>
      </c>
      <c r="O20" s="299"/>
      <c r="P20" s="300"/>
      <c r="Q20" s="73" t="str">
        <f t="shared" si="13"/>
        <v>Enter vessel info</v>
      </c>
      <c r="R20" s="79" t="str">
        <f t="shared" si="14"/>
        <v>Enter vessel info</v>
      </c>
      <c r="S20" s="79" t="str">
        <f t="shared" si="15"/>
        <v>Enter vessel info</v>
      </c>
      <c r="T20" s="79" t="str">
        <f t="shared" si="16"/>
        <v>Enter vessel info</v>
      </c>
      <c r="U20" s="79" t="str">
        <f t="shared" si="17"/>
        <v>Enter vessel info</v>
      </c>
      <c r="V20" s="79" t="str">
        <f t="shared" si="18"/>
        <v>Enter vessel info</v>
      </c>
      <c r="W20" s="79" t="str">
        <f t="shared" si="19"/>
        <v>Enter vessel info</v>
      </c>
      <c r="X20" s="79" t="str">
        <f t="shared" si="20"/>
        <v>Enter vessel info</v>
      </c>
      <c r="Y20" s="78" t="s">
        <v>115</v>
      </c>
      <c r="Z20" s="79" t="s">
        <v>115</v>
      </c>
      <c r="AA20" s="82" t="s">
        <v>115</v>
      </c>
      <c r="AB20" s="76" t="str">
        <f>IF(OR($D20=" ",$E20=" ",$F20=" "),"Enter vessel info",IF(T($H20)&lt;&gt;"","Enter Activity",IF(OR($M20=0,$N20=0),"Enter Run Time",IF((VLOOKUP($F20,'VESSEL FACTORS'!$A$3:$O$5,AB$5,FALSE))="N/A","--",IF($G20=" ",IF(ISERROR(SEARCH("Aux",$E20,1)),($H20*VLOOKUP($F20,'VESSEL FACTORS'!$A$2:$O$5,AB$5,FALSE)*0.0000011023*$M20*$N20*0.82),($H20*VLOOKUP($F20,'VESSEL FACTORS'!$A$2:$O$5,AB$5,FALSE)*0.0000011023*$M20*$N20*1)),IF($G20&lt;21,($H20*VLOOKUP($F20,'VESSEL FACTORS'!$A$2:$O$5,AB$5,FALSE)*0.0000011023*$M20*$N20*VLOOKUP($G20,'VESSEL FACTORS'!$A$16:$L$36,AB$5,FALSE)),($H20*VLOOKUP($F20,'VESSEL FACTORS'!$A$3:$O$5,AB$5,FALSE)*0.0000011023*$M20*$N20*($G20/100))))))))</f>
        <v>Enter vessel info</v>
      </c>
      <c r="AC20" s="76" t="str">
        <f>IF(OR($D20=" ",$E20=" ",$F20=" "),"Enter vessel info",IF(T($H20)&lt;&gt;"","Enter Activity",IF(OR($M20=0,$N20=0),"Enter Run Time",IF((VLOOKUP($F20,'VESSEL FACTORS'!$A$3:$O$5,AC$5,FALSE))="N/A","--",IF($G20=" ",IF(ISERROR(SEARCH("Aux",$E20,1)),($H20*VLOOKUP($F20,'VESSEL FACTORS'!$A$2:$O$5,AC$5,FALSE)*0.0000011023*$M20*$N20*0.82),($H20*VLOOKUP($F20,'VESSEL FACTORS'!$A$2:$O$5,AC$5,FALSE)*0.0000011023*$M20*$N20*1)),IF($G20&lt;21,($H20*VLOOKUP($F20,'VESSEL FACTORS'!$A$2:$O$5,AC$5,FALSE)*0.0000011023*$M20*$N20*VLOOKUP($G20,'VESSEL FACTORS'!$A$16:$L$36,AC$5,FALSE)),($H20*VLOOKUP($F20,'VESSEL FACTORS'!$A$3:$O$5,AC$5,FALSE)*0.0000011023*$M20*$N20*($G20/100))))))))</f>
        <v>Enter vessel info</v>
      </c>
      <c r="AD20" s="76" t="str">
        <f>IF(OR($D20=" ",$E20=" ",$F20=" "),"Enter vessel info",IF(T($H20)&lt;&gt;"","Enter Activity",IF(OR($M20=0,$N20=0),"Enter Run Time",IF((VLOOKUP($F20,'VESSEL FACTORS'!$A$3:$O$5,AD$5,FALSE))="N/A","--",IF($G20=" ",IF(ISERROR(SEARCH("Aux",$E20,1)),($H20*VLOOKUP($F20,'VESSEL FACTORS'!$A$2:$O$5,AD$5,FALSE)*0.0000011023*$M20*$N20*0.82),($H20*VLOOKUP($F20,'VESSEL FACTORS'!$A$2:$O$5,AD$5,FALSE)*0.0000011023*$M20*$N20*1)),IF($G20&lt;21,($H20*VLOOKUP($F20,'VESSEL FACTORS'!$A$2:$O$5,AD$5,FALSE)*0.0000011023*$M20*$N20*VLOOKUP($G20,'VESSEL FACTORS'!$A$16:$L$36,AD$5,FALSE)),($H20*VLOOKUP($F20,'VESSEL FACTORS'!$A$3:$O$5,AD$5,FALSE)*0.0000011023*$M20*$N20*($G20/100))))))))</f>
        <v>Enter vessel info</v>
      </c>
      <c r="AE20" s="76" t="str">
        <f>IF(OR($D20=" ",$E20=" ",$F20=" "),"Enter vessel info",IF(T($H20)&lt;&gt;"","Enter Activity",IF(OR($M20=0,$N20=0),"Enter Run Time",IF((VLOOKUP($F20,'VESSEL FACTORS'!$A$3:$O$5,AE$5,FALSE))="N/A","--",IF($G20=" ",IF(ISERROR(SEARCH("Aux",$E20,1)),($H20*VLOOKUP($F20,'VESSEL FACTORS'!$A$2:$O$5,AE$5,FALSE)*0.0000011023*$M20*$N20*0.82),($H20*VLOOKUP($F20,'VESSEL FACTORS'!$A$2:$O$5,AE$5,FALSE)*0.0000011023*$M20*$N20*1)),IF($G20&lt;21,($H20*VLOOKUP($F20,'VESSEL FACTORS'!$A$2:$O$5,AE$5,FALSE)*0.0000011023*$M20*$N20*VLOOKUP($G20,'VESSEL FACTORS'!$A$16:$L$36,AE$5,FALSE)),($H20*VLOOKUP($F20,'VESSEL FACTORS'!$A$3:$O$5,AE$5,FALSE)*0.0000011023*$M20*$N20*($G20/100))))))))</f>
        <v>Enter vessel info</v>
      </c>
      <c r="AF20" s="76" t="str">
        <f>IF(OR($D20=" ",$E20=" ",$F20=" "),"Enter vessel info",IF(T($H20)&lt;&gt;"","Enter Activity",IF(OR($M20=0,$N20=0),"Enter Run Time",IF((VLOOKUP($F20,'VESSEL FACTORS'!$A$3:$O$5,AF$5,FALSE))="N/A","--",IF($G20=" ",IF(ISERROR(SEARCH("Aux",$E20,1)),($H20*VLOOKUP($F20,'VESSEL FACTORS'!$A$2:$O$5,AF$5,FALSE)*0.0000011023*$M20*$N20*0.82),($H20*VLOOKUP($F20,'VESSEL FACTORS'!$A$2:$O$5,AF$5,FALSE)*0.0000011023*$M20*$N20*1)),IF($G20&lt;21,($H20*VLOOKUP($F20,'VESSEL FACTORS'!$A$2:$O$5,AF$5,FALSE)*0.0000011023*$M20*$N20*VLOOKUP($G20,'VESSEL FACTORS'!$A$16:$L$36,AF$5,FALSE)),($H20*VLOOKUP($F20,'VESSEL FACTORS'!$A$3:$O$5,AF$5,FALSE)*0.0000011023*$M20*$N20*($G20/100))))))))</f>
        <v>Enter vessel info</v>
      </c>
      <c r="AG20" s="76" t="str">
        <f>IF(OR($D20=" ",$E20=" ",$F20=" "),"Enter vessel info",IF(T($H20)&lt;&gt;"","Enter Activity",IF(OR($M20=0,$N20=0),"Enter Run Time",IF((VLOOKUP($F20,'VESSEL FACTORS'!$A$3:$O$5,AG$5,FALSE))="N/A","--",IF($G20=" ",IF(ISERROR(SEARCH("Aux",$E20,1)),($H20*VLOOKUP($F20,'VESSEL FACTORS'!$A$2:$O$5,AG$5,FALSE)*0.0000011023*$M20*$N20*0.82),($H20*VLOOKUP($F20,'VESSEL FACTORS'!$A$2:$O$5,AG$5,FALSE)*0.0000011023*$M20*$N20*1)),IF($G20&lt;21,($H20*VLOOKUP($F20,'VESSEL FACTORS'!$A$2:$O$5,AG$5,FALSE)*0.0000011023*$M20*$N20*VLOOKUP($G20,'VESSEL FACTORS'!$A$16:$L$36,AG$5,FALSE)),($H20*VLOOKUP($F20,'VESSEL FACTORS'!$A$3:$O$5,AG$5,FALSE)*0.0000011023*$M20*$N20*($G20/100))))))))</f>
        <v>Enter vessel info</v>
      </c>
      <c r="AH20" s="76" t="str">
        <f>IF(OR($D20=" ",$E20=" ",$F20=" "),"Enter vessel info",IF(T($H20)&lt;&gt;"","Enter Activity",IF(OR($M20=0,$N20=0),"Enter Run Time",IF((VLOOKUP($F20,'VESSEL FACTORS'!$A$3:$O$5,AH$5,FALSE))="N/A","--",IF($G20=" ",IF(ISERROR(SEARCH("Aux",$E20,1)),($H20*VLOOKUP($F20,'VESSEL FACTORS'!$A$2:$O$5,AH$5,FALSE)*0.0000011023*$M20*$N20*0.82),($H20*VLOOKUP($F20,'VESSEL FACTORS'!$A$2:$O$5,AH$5,FALSE)*0.0000011023*$M20*$N20*1)),IF($G20&lt;21,($H20*VLOOKUP($F20,'VESSEL FACTORS'!$A$2:$O$5,AH$5,FALSE)*0.0000011023*$M20*$N20*VLOOKUP($G20,'VESSEL FACTORS'!$A$16:$L$36,AH$5,FALSE)),($H20*VLOOKUP($F20,'VESSEL FACTORS'!$A$3:$O$5,AH$5,FALSE)*0.0000011023*$M20*$N20*($G20/100))))))))</f>
        <v>Enter vessel info</v>
      </c>
      <c r="AI20" s="76" t="str">
        <f>IF(OR($D20=" ",$E20=" ",$F20=" "),"Enter vessel info",IF(T($H20)&lt;&gt;"","Enter Activity",IF(OR($M20=0,$N20=0),"Enter Run Time",IF((VLOOKUP($F20,'VESSEL FACTORS'!$A$3:$O$5,AI$5,FALSE))="N/A","--",IF($G20=" ",IF(ISERROR(SEARCH("Aux",$E20,1)),($H20*VLOOKUP($F20,'VESSEL FACTORS'!$A$2:$O$5,AI$5,FALSE)*0.0000011023*$M20*$N20*0.82),($H20*VLOOKUP($F20,'VESSEL FACTORS'!$A$2:$O$5,AI$5,FALSE)*0.0000011023*$M20*$N20*1)),IF($G20&lt;21,($H20*VLOOKUP($F20,'VESSEL FACTORS'!$A$2:$O$5,AI$5,FALSE)*0.0000011023*$M20*$N20*VLOOKUP($G20,'VESSEL FACTORS'!$A$16:$L$36,AI$5,FALSE)),($H20*VLOOKUP($F20,'VESSEL FACTORS'!$A$3:$O$5,AI$5,FALSE)*0.0000011023*$M20*$N20*($G20/100))))))))</f>
        <v>Enter vessel info</v>
      </c>
      <c r="AJ20" s="76" t="str">
        <f>IF(OR($D20=" ",$E20=" ",$F20=" "),"Enter vessel info",IF(T($H20)&lt;&gt;"","Enter Activity",IF(OR($M20=0,$N20=0),"Enter Run Time",IF((VLOOKUP($F20,'VESSEL FACTORS'!$A$3:$O$5,AJ$5,FALSE))="N/A","--",IF($G20=" ",IF(ISERROR(SEARCH("Aux",$E20,1)),($H20*VLOOKUP($F20,'VESSEL FACTORS'!$A$2:$O$5,AJ$5,FALSE)*0.0000011023*$M20*$N20*0.82),($H20*VLOOKUP($F20,'VESSEL FACTORS'!$A$2:$O$5,AJ$5,FALSE)*0.0000011023*$M20*$N20*1)),IF($G20&lt;21,($H20*VLOOKUP($F20,'VESSEL FACTORS'!$A$2:$O$5,AJ$5,FALSE)*0.0000011023*$M20*$N20*VLOOKUP($G20,'VESSEL FACTORS'!$A$16:$L$36,AJ$5,FALSE)),($H20*VLOOKUP($F20,'VESSEL FACTORS'!$A$3:$O$5,AJ$5,FALSE)*0.0000011023*$M20*$N20*($G20/100))))))))</f>
        <v>Enter vessel info</v>
      </c>
      <c r="AK20" s="76" t="str">
        <f>IF(OR($D20=" ",$E20=" ",$F20=" "),"Enter vessel info",IF(T($H20)&lt;&gt;"","Enter Activity",IF(OR($M20=0,$N20=0),"Enter Run Time",IF((VLOOKUP($F20,'VESSEL FACTORS'!$A$3:$O$5,AK$5,FALSE))="N/A","--",IF($G20=" ",IF(ISERROR(SEARCH("Aux",$E20,1)),($H20*VLOOKUP($F20,'VESSEL FACTORS'!$A$2:$O$5,AK$5,FALSE)*0.0000011023*$M20*$N20*0.82),($H20*VLOOKUP($F20,'VESSEL FACTORS'!$A$2:$O$5,AK$5,FALSE)*0.0000011023*$M20*$N20*1)),IF($G20&lt;21,($H20*VLOOKUP($F20,'VESSEL FACTORS'!$A$2:$O$5,AK$5,FALSE)*0.0000011023*$M20*$N20*VLOOKUP($G20,'VESSEL FACTORS'!$A$16:$L$36,AK$5,FALSE)),($H20*VLOOKUP($F20,'VESSEL FACTORS'!$A$3:$O$5,AK$5,FALSE)*0.0000011023*$M20*$N20*($G20/100))))))))</f>
        <v>Enter vessel info</v>
      </c>
      <c r="AL20" s="67" t="str">
        <f>IF(OR($D20=" ",$E20=" ",$F20=" "),"Enter vessel info",IF(T($H20)&lt;&gt;"","Enter Activity",IF(OR($M20=0,$N20=0),"Enter Run Time",IF((VLOOKUP($F20,'VESSEL FACTORS'!$A$3:$O$5,AL$5,FALSE))="N/A","--",IF($G20=" ",IF(ISERROR(SEARCH("Aux",$E20,1)),($H20*VLOOKUP($F20,'VESSEL FACTORS'!$A$2:$O$5,AL$5,FALSE)*0.0000011023*$M20*$N20*0.82),($H20*VLOOKUP($F20,'VESSEL FACTORS'!$A$2:$O$5,AL$5,FALSE)*0.0000011023*$M20*$N20*1)),IF($G20&lt;21,($H20*VLOOKUP($F20,'VESSEL FACTORS'!$A$2:$O$5,AL$5,FALSE)*0.0000011023*$M20*$N20*VLOOKUP($G20,'VESSEL FACTORS'!$A$16:$L$36,AL$5,FALSE)),($H20*VLOOKUP($F20,'VESSEL FACTORS'!$A$3:$O$5,AL$5,FALSE)*0.0000011023*$M20*$N20*($G20/100))))))))</f>
        <v>Enter vessel info</v>
      </c>
      <c r="AM20" s="315"/>
      <c r="AO20" s="74">
        <f>MONTH(EMISSIONS_1!P20)-MONTH(EMISSIONS_1!O20)+1</f>
        <v>1</v>
      </c>
      <c r="AP20" s="335">
        <f t="shared" si="12"/>
        <v>0</v>
      </c>
      <c r="AQ20" s="336">
        <f t="shared" si="0"/>
        <v>0</v>
      </c>
      <c r="AR20" s="336">
        <f t="shared" si="0"/>
        <v>0</v>
      </c>
      <c r="AS20" s="336">
        <f t="shared" si="0"/>
        <v>0</v>
      </c>
      <c r="AT20" s="336">
        <f t="shared" si="0"/>
        <v>0</v>
      </c>
      <c r="AU20" s="336">
        <f t="shared" si="0"/>
        <v>0</v>
      </c>
      <c r="AV20" s="336">
        <f t="shared" si="0"/>
        <v>0</v>
      </c>
      <c r="AW20" s="336">
        <f t="shared" si="0"/>
        <v>0</v>
      </c>
      <c r="AX20" s="336">
        <f t="shared" si="0"/>
        <v>0</v>
      </c>
      <c r="AY20" s="336">
        <f t="shared" si="0"/>
        <v>0</v>
      </c>
      <c r="AZ20" s="336">
        <f t="shared" si="0"/>
        <v>0</v>
      </c>
      <c r="BA20" s="337">
        <f t="shared" si="0"/>
        <v>0</v>
      </c>
      <c r="BB20" s="335">
        <f t="shared" si="24"/>
        <v>0</v>
      </c>
      <c r="BC20" s="336">
        <f t="shared" si="24"/>
        <v>0</v>
      </c>
      <c r="BD20" s="336">
        <f t="shared" si="24"/>
        <v>0</v>
      </c>
      <c r="BE20" s="336">
        <f t="shared" si="24"/>
        <v>0</v>
      </c>
      <c r="BF20" s="336">
        <f t="shared" si="24"/>
        <v>0</v>
      </c>
      <c r="BG20" s="336">
        <f t="shared" si="24"/>
        <v>0</v>
      </c>
      <c r="BH20" s="336">
        <f t="shared" si="24"/>
        <v>0</v>
      </c>
      <c r="BI20" s="336">
        <f t="shared" si="24"/>
        <v>0</v>
      </c>
      <c r="BJ20" s="336">
        <f t="shared" si="24"/>
        <v>0</v>
      </c>
      <c r="BK20" s="336">
        <f t="shared" si="24"/>
        <v>0</v>
      </c>
      <c r="BL20" s="336">
        <f t="shared" si="24"/>
        <v>0</v>
      </c>
      <c r="BM20" s="337">
        <f t="shared" si="24"/>
        <v>0</v>
      </c>
      <c r="BN20" s="335">
        <f t="shared" si="25"/>
        <v>0</v>
      </c>
      <c r="BO20" s="336">
        <f t="shared" si="25"/>
        <v>0</v>
      </c>
      <c r="BP20" s="336">
        <f t="shared" si="25"/>
        <v>0</v>
      </c>
      <c r="BQ20" s="336">
        <f t="shared" si="25"/>
        <v>0</v>
      </c>
      <c r="BR20" s="336">
        <f t="shared" si="25"/>
        <v>0</v>
      </c>
      <c r="BS20" s="336">
        <f t="shared" si="25"/>
        <v>0</v>
      </c>
      <c r="BT20" s="336">
        <f t="shared" si="25"/>
        <v>0</v>
      </c>
      <c r="BU20" s="336">
        <f t="shared" si="25"/>
        <v>0</v>
      </c>
      <c r="BV20" s="336">
        <f t="shared" si="25"/>
        <v>0</v>
      </c>
      <c r="BW20" s="336">
        <f t="shared" si="25"/>
        <v>0</v>
      </c>
      <c r="BX20" s="336">
        <f t="shared" si="25"/>
        <v>0</v>
      </c>
      <c r="BY20" s="337">
        <f t="shared" si="25"/>
        <v>0</v>
      </c>
      <c r="BZ20" s="335">
        <f t="shared" si="26"/>
        <v>0</v>
      </c>
      <c r="CA20" s="336">
        <f t="shared" si="26"/>
        <v>0</v>
      </c>
      <c r="CB20" s="336">
        <f t="shared" si="26"/>
        <v>0</v>
      </c>
      <c r="CC20" s="336">
        <f t="shared" si="26"/>
        <v>0</v>
      </c>
      <c r="CD20" s="336">
        <f t="shared" si="26"/>
        <v>0</v>
      </c>
      <c r="CE20" s="336">
        <f t="shared" si="26"/>
        <v>0</v>
      </c>
      <c r="CF20" s="336">
        <f t="shared" si="26"/>
        <v>0</v>
      </c>
      <c r="CG20" s="336">
        <f t="shared" si="26"/>
        <v>0</v>
      </c>
      <c r="CH20" s="336">
        <f t="shared" si="26"/>
        <v>0</v>
      </c>
      <c r="CI20" s="336">
        <f t="shared" si="26"/>
        <v>0</v>
      </c>
      <c r="CJ20" s="336">
        <f t="shared" si="26"/>
        <v>0</v>
      </c>
      <c r="CK20" s="337">
        <f t="shared" si="26"/>
        <v>0</v>
      </c>
      <c r="CL20" s="335">
        <f t="shared" si="27"/>
        <v>0</v>
      </c>
      <c r="CM20" s="336">
        <f t="shared" si="27"/>
        <v>0</v>
      </c>
      <c r="CN20" s="336">
        <f t="shared" si="27"/>
        <v>0</v>
      </c>
      <c r="CO20" s="336">
        <f t="shared" si="27"/>
        <v>0</v>
      </c>
      <c r="CP20" s="336">
        <f t="shared" si="27"/>
        <v>0</v>
      </c>
      <c r="CQ20" s="336">
        <f t="shared" si="27"/>
        <v>0</v>
      </c>
      <c r="CR20" s="336">
        <f t="shared" si="27"/>
        <v>0</v>
      </c>
      <c r="CS20" s="336">
        <f t="shared" si="27"/>
        <v>0</v>
      </c>
      <c r="CT20" s="336">
        <f t="shared" si="27"/>
        <v>0</v>
      </c>
      <c r="CU20" s="336">
        <f t="shared" si="27"/>
        <v>0</v>
      </c>
      <c r="CV20" s="336">
        <f t="shared" si="27"/>
        <v>0</v>
      </c>
      <c r="CW20" s="337">
        <f t="shared" si="27"/>
        <v>0</v>
      </c>
      <c r="CX20" s="335">
        <f t="shared" si="28"/>
        <v>0</v>
      </c>
      <c r="CY20" s="336">
        <f t="shared" si="28"/>
        <v>0</v>
      </c>
      <c r="CZ20" s="336">
        <f t="shared" si="28"/>
        <v>0</v>
      </c>
      <c r="DA20" s="336">
        <f t="shared" si="28"/>
        <v>0</v>
      </c>
      <c r="DB20" s="336">
        <f t="shared" si="28"/>
        <v>0</v>
      </c>
      <c r="DC20" s="336">
        <f t="shared" si="28"/>
        <v>0</v>
      </c>
      <c r="DD20" s="336">
        <f t="shared" si="28"/>
        <v>0</v>
      </c>
      <c r="DE20" s="336">
        <f t="shared" si="28"/>
        <v>0</v>
      </c>
      <c r="DF20" s="336">
        <f t="shared" si="28"/>
        <v>0</v>
      </c>
      <c r="DG20" s="336">
        <f t="shared" si="28"/>
        <v>0</v>
      </c>
      <c r="DH20" s="336">
        <f t="shared" si="28"/>
        <v>0</v>
      </c>
      <c r="DI20" s="337">
        <f t="shared" si="28"/>
        <v>0</v>
      </c>
      <c r="DJ20" s="335">
        <f t="shared" si="29"/>
        <v>0</v>
      </c>
      <c r="DK20" s="336">
        <f t="shared" si="29"/>
        <v>0</v>
      </c>
      <c r="DL20" s="336">
        <f t="shared" si="29"/>
        <v>0</v>
      </c>
      <c r="DM20" s="336">
        <f t="shared" si="29"/>
        <v>0</v>
      </c>
      <c r="DN20" s="336">
        <f t="shared" si="29"/>
        <v>0</v>
      </c>
      <c r="DO20" s="336">
        <f t="shared" si="29"/>
        <v>0</v>
      </c>
      <c r="DP20" s="336">
        <f t="shared" si="29"/>
        <v>0</v>
      </c>
      <c r="DQ20" s="336">
        <f t="shared" si="29"/>
        <v>0</v>
      </c>
      <c r="DR20" s="336">
        <f t="shared" si="29"/>
        <v>0</v>
      </c>
      <c r="DS20" s="336">
        <f t="shared" si="29"/>
        <v>0</v>
      </c>
      <c r="DT20" s="336">
        <f t="shared" si="29"/>
        <v>0</v>
      </c>
      <c r="DU20" s="337">
        <f t="shared" si="29"/>
        <v>0</v>
      </c>
      <c r="DV20" s="335">
        <f t="shared" si="30"/>
        <v>0</v>
      </c>
      <c r="DW20" s="336">
        <f t="shared" si="30"/>
        <v>0</v>
      </c>
      <c r="DX20" s="336">
        <f t="shared" si="30"/>
        <v>0</v>
      </c>
      <c r="DY20" s="336">
        <f t="shared" si="30"/>
        <v>0</v>
      </c>
      <c r="DZ20" s="336">
        <f t="shared" si="30"/>
        <v>0</v>
      </c>
      <c r="EA20" s="336">
        <f t="shared" si="30"/>
        <v>0</v>
      </c>
      <c r="EB20" s="336">
        <f t="shared" si="30"/>
        <v>0</v>
      </c>
      <c r="EC20" s="336">
        <f t="shared" si="30"/>
        <v>0</v>
      </c>
      <c r="ED20" s="336">
        <f t="shared" si="30"/>
        <v>0</v>
      </c>
      <c r="EE20" s="336">
        <f t="shared" si="30"/>
        <v>0</v>
      </c>
      <c r="EF20" s="336">
        <f t="shared" si="30"/>
        <v>0</v>
      </c>
      <c r="EG20" s="337">
        <f t="shared" si="30"/>
        <v>0</v>
      </c>
      <c r="EH20" s="335">
        <f t="shared" si="31"/>
        <v>0</v>
      </c>
      <c r="EI20" s="336">
        <f t="shared" si="31"/>
        <v>0</v>
      </c>
      <c r="EJ20" s="336">
        <f t="shared" si="31"/>
        <v>0</v>
      </c>
      <c r="EK20" s="336">
        <f t="shared" si="31"/>
        <v>0</v>
      </c>
      <c r="EL20" s="336">
        <f t="shared" si="31"/>
        <v>0</v>
      </c>
      <c r="EM20" s="336">
        <f t="shared" si="31"/>
        <v>0</v>
      </c>
      <c r="EN20" s="336">
        <f t="shared" si="31"/>
        <v>0</v>
      </c>
      <c r="EO20" s="336">
        <f t="shared" si="31"/>
        <v>0</v>
      </c>
      <c r="EP20" s="336">
        <f t="shared" si="31"/>
        <v>0</v>
      </c>
      <c r="EQ20" s="336">
        <f t="shared" si="31"/>
        <v>0</v>
      </c>
      <c r="ER20" s="336">
        <f t="shared" si="31"/>
        <v>0</v>
      </c>
      <c r="ES20" s="337">
        <f t="shared" si="31"/>
        <v>0</v>
      </c>
      <c r="ET20" s="335">
        <f t="shared" si="32"/>
        <v>0</v>
      </c>
      <c r="EU20" s="336">
        <f t="shared" si="32"/>
        <v>0</v>
      </c>
      <c r="EV20" s="336">
        <f t="shared" si="32"/>
        <v>0</v>
      </c>
      <c r="EW20" s="336">
        <f t="shared" si="32"/>
        <v>0</v>
      </c>
      <c r="EX20" s="336">
        <f t="shared" si="32"/>
        <v>0</v>
      </c>
      <c r="EY20" s="336">
        <f t="shared" si="32"/>
        <v>0</v>
      </c>
      <c r="EZ20" s="336">
        <f t="shared" si="32"/>
        <v>0</v>
      </c>
      <c r="FA20" s="336">
        <f t="shared" si="32"/>
        <v>0</v>
      </c>
      <c r="FB20" s="336">
        <f t="shared" si="32"/>
        <v>0</v>
      </c>
      <c r="FC20" s="336">
        <f t="shared" si="32"/>
        <v>0</v>
      </c>
      <c r="FD20" s="336">
        <f t="shared" si="32"/>
        <v>0</v>
      </c>
      <c r="FE20" s="337">
        <f t="shared" si="32"/>
        <v>0</v>
      </c>
      <c r="FF20" s="335">
        <f t="shared" si="33"/>
        <v>0</v>
      </c>
      <c r="FG20" s="336">
        <f t="shared" si="33"/>
        <v>0</v>
      </c>
      <c r="FH20" s="336">
        <f t="shared" si="33"/>
        <v>0</v>
      </c>
      <c r="FI20" s="336">
        <f t="shared" si="33"/>
        <v>0</v>
      </c>
      <c r="FJ20" s="336">
        <f t="shared" si="33"/>
        <v>0</v>
      </c>
      <c r="FK20" s="336">
        <f t="shared" si="33"/>
        <v>0</v>
      </c>
      <c r="FL20" s="336">
        <f t="shared" si="33"/>
        <v>0</v>
      </c>
      <c r="FM20" s="336">
        <f t="shared" si="33"/>
        <v>0</v>
      </c>
      <c r="FN20" s="336">
        <f t="shared" si="33"/>
        <v>0</v>
      </c>
      <c r="FO20" s="336">
        <f t="shared" si="33"/>
        <v>0</v>
      </c>
      <c r="FP20" s="336">
        <f t="shared" si="33"/>
        <v>0</v>
      </c>
      <c r="FQ20" s="337">
        <f t="shared" si="33"/>
        <v>0</v>
      </c>
    </row>
    <row r="21" spans="1:173" ht="12.75" customHeight="1" x14ac:dyDescent="0.2">
      <c r="A21" s="74" t="str">
        <f t="shared" si="21"/>
        <v xml:space="preserve"> - </v>
      </c>
      <c r="B21" s="112"/>
      <c r="C21" s="171" t="s">
        <v>305</v>
      </c>
      <c r="D21" s="366" t="str">
        <f>IF(ISBLANK(EMISSIONS_6!D21), " ", EMISSIONS_6!D21)</f>
        <v xml:space="preserve"> </v>
      </c>
      <c r="E21" s="366" t="str">
        <f>IF(ISBLANK(EMISSIONS_6!E21), " ", EMISSIONS_6!E21)</f>
        <v xml:space="preserve"> </v>
      </c>
      <c r="F21" s="366" t="str">
        <f>IF(ISBLANK(EMISSIONS_6!F21), " ", EMISSIONS_6!F21)</f>
        <v xml:space="preserve"> </v>
      </c>
      <c r="G21" s="367"/>
      <c r="H21" s="368"/>
      <c r="I21" s="33" t="s">
        <v>299</v>
      </c>
      <c r="J21" s="367"/>
      <c r="K21" s="33">
        <f t="shared" si="22"/>
        <v>1</v>
      </c>
      <c r="L21" s="33">
        <f t="shared" si="23"/>
        <v>0</v>
      </c>
      <c r="M21" s="367">
        <v>0</v>
      </c>
      <c r="N21" s="373">
        <v>0</v>
      </c>
      <c r="O21" s="299"/>
      <c r="P21" s="300"/>
      <c r="Q21" s="73" t="str">
        <f t="shared" si="13"/>
        <v>Enter vessel info</v>
      </c>
      <c r="R21" s="79" t="str">
        <f t="shared" si="14"/>
        <v>Enter vessel info</v>
      </c>
      <c r="S21" s="79" t="str">
        <f t="shared" si="15"/>
        <v>Enter vessel info</v>
      </c>
      <c r="T21" s="79" t="str">
        <f t="shared" si="16"/>
        <v>Enter vessel info</v>
      </c>
      <c r="U21" s="79" t="str">
        <f t="shared" si="17"/>
        <v>Enter vessel info</v>
      </c>
      <c r="V21" s="79" t="str">
        <f t="shared" si="18"/>
        <v>Enter vessel info</v>
      </c>
      <c r="W21" s="79" t="str">
        <f t="shared" si="19"/>
        <v>Enter vessel info</v>
      </c>
      <c r="X21" s="79" t="str">
        <f t="shared" si="20"/>
        <v>Enter vessel info</v>
      </c>
      <c r="Y21" s="78" t="s">
        <v>115</v>
      </c>
      <c r="Z21" s="79" t="s">
        <v>115</v>
      </c>
      <c r="AA21" s="82" t="s">
        <v>115</v>
      </c>
      <c r="AB21" s="76" t="str">
        <f>IF(OR($D21=" ",$E21=" ",$F21=" "),"Enter vessel info",IF(T($H21)&lt;&gt;"","Enter Activity",IF(OR($M21=0,$N21=0),"Enter Run Time",IF((VLOOKUP($F21,'VESSEL FACTORS'!$A$3:$O$5,AB$5,FALSE))="N/A","--",IF($G21=" ",IF(ISERROR(SEARCH("Aux",$E21,1)),($H21*VLOOKUP($F21,'VESSEL FACTORS'!$A$2:$O$5,AB$5,FALSE)*0.0000011023*$M21*$N21*0.82),($H21*VLOOKUP($F21,'VESSEL FACTORS'!$A$2:$O$5,AB$5,FALSE)*0.0000011023*$M21*$N21*1)),IF($G21&lt;21,($H21*VLOOKUP($F21,'VESSEL FACTORS'!$A$2:$O$5,AB$5,FALSE)*0.0000011023*$M21*$N21*VLOOKUP($G21,'VESSEL FACTORS'!$A$16:$L$36,AB$5,FALSE)),($H21*VLOOKUP($F21,'VESSEL FACTORS'!$A$3:$O$5,AB$5,FALSE)*0.0000011023*$M21*$N21*($G21/100))))))))</f>
        <v>Enter vessel info</v>
      </c>
      <c r="AC21" s="76" t="str">
        <f>IF(OR($D21=" ",$E21=" ",$F21=" "),"Enter vessel info",IF(T($H21)&lt;&gt;"","Enter Activity",IF(OR($M21=0,$N21=0),"Enter Run Time",IF((VLOOKUP($F21,'VESSEL FACTORS'!$A$3:$O$5,AC$5,FALSE))="N/A","--",IF($G21=" ",IF(ISERROR(SEARCH("Aux",$E21,1)),($H21*VLOOKUP($F21,'VESSEL FACTORS'!$A$2:$O$5,AC$5,FALSE)*0.0000011023*$M21*$N21*0.82),($H21*VLOOKUP($F21,'VESSEL FACTORS'!$A$2:$O$5,AC$5,FALSE)*0.0000011023*$M21*$N21*1)),IF($G21&lt;21,($H21*VLOOKUP($F21,'VESSEL FACTORS'!$A$2:$O$5,AC$5,FALSE)*0.0000011023*$M21*$N21*VLOOKUP($G21,'VESSEL FACTORS'!$A$16:$L$36,AC$5,FALSE)),($H21*VLOOKUP($F21,'VESSEL FACTORS'!$A$3:$O$5,AC$5,FALSE)*0.0000011023*$M21*$N21*($G21/100))))))))</f>
        <v>Enter vessel info</v>
      </c>
      <c r="AD21" s="76" t="str">
        <f>IF(OR($D21=" ",$E21=" ",$F21=" "),"Enter vessel info",IF(T($H21)&lt;&gt;"","Enter Activity",IF(OR($M21=0,$N21=0),"Enter Run Time",IF((VLOOKUP($F21,'VESSEL FACTORS'!$A$3:$O$5,AD$5,FALSE))="N/A","--",IF($G21=" ",IF(ISERROR(SEARCH("Aux",$E21,1)),($H21*VLOOKUP($F21,'VESSEL FACTORS'!$A$2:$O$5,AD$5,FALSE)*0.0000011023*$M21*$N21*0.82),($H21*VLOOKUP($F21,'VESSEL FACTORS'!$A$2:$O$5,AD$5,FALSE)*0.0000011023*$M21*$N21*1)),IF($G21&lt;21,($H21*VLOOKUP($F21,'VESSEL FACTORS'!$A$2:$O$5,AD$5,FALSE)*0.0000011023*$M21*$N21*VLOOKUP($G21,'VESSEL FACTORS'!$A$16:$L$36,AD$5,FALSE)),($H21*VLOOKUP($F21,'VESSEL FACTORS'!$A$3:$O$5,AD$5,FALSE)*0.0000011023*$M21*$N21*($G21/100))))))))</f>
        <v>Enter vessel info</v>
      </c>
      <c r="AE21" s="76" t="str">
        <f>IF(OR($D21=" ",$E21=" ",$F21=" "),"Enter vessel info",IF(T($H21)&lt;&gt;"","Enter Activity",IF(OR($M21=0,$N21=0),"Enter Run Time",IF((VLOOKUP($F21,'VESSEL FACTORS'!$A$3:$O$5,AE$5,FALSE))="N/A","--",IF($G21=" ",IF(ISERROR(SEARCH("Aux",$E21,1)),($H21*VLOOKUP($F21,'VESSEL FACTORS'!$A$2:$O$5,AE$5,FALSE)*0.0000011023*$M21*$N21*0.82),($H21*VLOOKUP($F21,'VESSEL FACTORS'!$A$2:$O$5,AE$5,FALSE)*0.0000011023*$M21*$N21*1)),IF($G21&lt;21,($H21*VLOOKUP($F21,'VESSEL FACTORS'!$A$2:$O$5,AE$5,FALSE)*0.0000011023*$M21*$N21*VLOOKUP($G21,'VESSEL FACTORS'!$A$16:$L$36,AE$5,FALSE)),($H21*VLOOKUP($F21,'VESSEL FACTORS'!$A$3:$O$5,AE$5,FALSE)*0.0000011023*$M21*$N21*($G21/100))))))))</f>
        <v>Enter vessel info</v>
      </c>
      <c r="AF21" s="76" t="str">
        <f>IF(OR($D21=" ",$E21=" ",$F21=" "),"Enter vessel info",IF(T($H21)&lt;&gt;"","Enter Activity",IF(OR($M21=0,$N21=0),"Enter Run Time",IF((VLOOKUP($F21,'VESSEL FACTORS'!$A$3:$O$5,AF$5,FALSE))="N/A","--",IF($G21=" ",IF(ISERROR(SEARCH("Aux",$E21,1)),($H21*VLOOKUP($F21,'VESSEL FACTORS'!$A$2:$O$5,AF$5,FALSE)*0.0000011023*$M21*$N21*0.82),($H21*VLOOKUP($F21,'VESSEL FACTORS'!$A$2:$O$5,AF$5,FALSE)*0.0000011023*$M21*$N21*1)),IF($G21&lt;21,($H21*VLOOKUP($F21,'VESSEL FACTORS'!$A$2:$O$5,AF$5,FALSE)*0.0000011023*$M21*$N21*VLOOKUP($G21,'VESSEL FACTORS'!$A$16:$L$36,AF$5,FALSE)),($H21*VLOOKUP($F21,'VESSEL FACTORS'!$A$3:$O$5,AF$5,FALSE)*0.0000011023*$M21*$N21*($G21/100))))))))</f>
        <v>Enter vessel info</v>
      </c>
      <c r="AG21" s="76" t="str">
        <f>IF(OR($D21=" ",$E21=" ",$F21=" "),"Enter vessel info",IF(T($H21)&lt;&gt;"","Enter Activity",IF(OR($M21=0,$N21=0),"Enter Run Time",IF((VLOOKUP($F21,'VESSEL FACTORS'!$A$3:$O$5,AG$5,FALSE))="N/A","--",IF($G21=" ",IF(ISERROR(SEARCH("Aux",$E21,1)),($H21*VLOOKUP($F21,'VESSEL FACTORS'!$A$2:$O$5,AG$5,FALSE)*0.0000011023*$M21*$N21*0.82),($H21*VLOOKUP($F21,'VESSEL FACTORS'!$A$2:$O$5,AG$5,FALSE)*0.0000011023*$M21*$N21*1)),IF($G21&lt;21,($H21*VLOOKUP($F21,'VESSEL FACTORS'!$A$2:$O$5,AG$5,FALSE)*0.0000011023*$M21*$N21*VLOOKUP($G21,'VESSEL FACTORS'!$A$16:$L$36,AG$5,FALSE)),($H21*VLOOKUP($F21,'VESSEL FACTORS'!$A$3:$O$5,AG$5,FALSE)*0.0000011023*$M21*$N21*($G21/100))))))))</f>
        <v>Enter vessel info</v>
      </c>
      <c r="AH21" s="76" t="str">
        <f>IF(OR($D21=" ",$E21=" ",$F21=" "),"Enter vessel info",IF(T($H21)&lt;&gt;"","Enter Activity",IF(OR($M21=0,$N21=0),"Enter Run Time",IF((VLOOKUP($F21,'VESSEL FACTORS'!$A$3:$O$5,AH$5,FALSE))="N/A","--",IF($G21=" ",IF(ISERROR(SEARCH("Aux",$E21,1)),($H21*VLOOKUP($F21,'VESSEL FACTORS'!$A$2:$O$5,AH$5,FALSE)*0.0000011023*$M21*$N21*0.82),($H21*VLOOKUP($F21,'VESSEL FACTORS'!$A$2:$O$5,AH$5,FALSE)*0.0000011023*$M21*$N21*1)),IF($G21&lt;21,($H21*VLOOKUP($F21,'VESSEL FACTORS'!$A$2:$O$5,AH$5,FALSE)*0.0000011023*$M21*$N21*VLOOKUP($G21,'VESSEL FACTORS'!$A$16:$L$36,AH$5,FALSE)),($H21*VLOOKUP($F21,'VESSEL FACTORS'!$A$3:$O$5,AH$5,FALSE)*0.0000011023*$M21*$N21*($G21/100))))))))</f>
        <v>Enter vessel info</v>
      </c>
      <c r="AI21" s="76" t="str">
        <f>IF(OR($D21=" ",$E21=" ",$F21=" "),"Enter vessel info",IF(T($H21)&lt;&gt;"","Enter Activity",IF(OR($M21=0,$N21=0),"Enter Run Time",IF((VLOOKUP($F21,'VESSEL FACTORS'!$A$3:$O$5,AI$5,FALSE))="N/A","--",IF($G21=" ",IF(ISERROR(SEARCH("Aux",$E21,1)),($H21*VLOOKUP($F21,'VESSEL FACTORS'!$A$2:$O$5,AI$5,FALSE)*0.0000011023*$M21*$N21*0.82),($H21*VLOOKUP($F21,'VESSEL FACTORS'!$A$2:$O$5,AI$5,FALSE)*0.0000011023*$M21*$N21*1)),IF($G21&lt;21,($H21*VLOOKUP($F21,'VESSEL FACTORS'!$A$2:$O$5,AI$5,FALSE)*0.0000011023*$M21*$N21*VLOOKUP($G21,'VESSEL FACTORS'!$A$16:$L$36,AI$5,FALSE)),($H21*VLOOKUP($F21,'VESSEL FACTORS'!$A$3:$O$5,AI$5,FALSE)*0.0000011023*$M21*$N21*($G21/100))))))))</f>
        <v>Enter vessel info</v>
      </c>
      <c r="AJ21" s="76" t="str">
        <f>IF(OR($D21=" ",$E21=" ",$F21=" "),"Enter vessel info",IF(T($H21)&lt;&gt;"","Enter Activity",IF(OR($M21=0,$N21=0),"Enter Run Time",IF((VLOOKUP($F21,'VESSEL FACTORS'!$A$3:$O$5,AJ$5,FALSE))="N/A","--",IF($G21=" ",IF(ISERROR(SEARCH("Aux",$E21,1)),($H21*VLOOKUP($F21,'VESSEL FACTORS'!$A$2:$O$5,AJ$5,FALSE)*0.0000011023*$M21*$N21*0.82),($H21*VLOOKUP($F21,'VESSEL FACTORS'!$A$2:$O$5,AJ$5,FALSE)*0.0000011023*$M21*$N21*1)),IF($G21&lt;21,($H21*VLOOKUP($F21,'VESSEL FACTORS'!$A$2:$O$5,AJ$5,FALSE)*0.0000011023*$M21*$N21*VLOOKUP($G21,'VESSEL FACTORS'!$A$16:$L$36,AJ$5,FALSE)),($H21*VLOOKUP($F21,'VESSEL FACTORS'!$A$3:$O$5,AJ$5,FALSE)*0.0000011023*$M21*$N21*($G21/100))))))))</f>
        <v>Enter vessel info</v>
      </c>
      <c r="AK21" s="76" t="str">
        <f>IF(OR($D21=" ",$E21=" ",$F21=" "),"Enter vessel info",IF(T($H21)&lt;&gt;"","Enter Activity",IF(OR($M21=0,$N21=0),"Enter Run Time",IF((VLOOKUP($F21,'VESSEL FACTORS'!$A$3:$O$5,AK$5,FALSE))="N/A","--",IF($G21=" ",IF(ISERROR(SEARCH("Aux",$E21,1)),($H21*VLOOKUP($F21,'VESSEL FACTORS'!$A$2:$O$5,AK$5,FALSE)*0.0000011023*$M21*$N21*0.82),($H21*VLOOKUP($F21,'VESSEL FACTORS'!$A$2:$O$5,AK$5,FALSE)*0.0000011023*$M21*$N21*1)),IF($G21&lt;21,($H21*VLOOKUP($F21,'VESSEL FACTORS'!$A$2:$O$5,AK$5,FALSE)*0.0000011023*$M21*$N21*VLOOKUP($G21,'VESSEL FACTORS'!$A$16:$L$36,AK$5,FALSE)),($H21*VLOOKUP($F21,'VESSEL FACTORS'!$A$3:$O$5,AK$5,FALSE)*0.0000011023*$M21*$N21*($G21/100))))))))</f>
        <v>Enter vessel info</v>
      </c>
      <c r="AL21" s="67" t="str">
        <f>IF(OR($D21=" ",$E21=" ",$F21=" "),"Enter vessel info",IF(T($H21)&lt;&gt;"","Enter Activity",IF(OR($M21=0,$N21=0),"Enter Run Time",IF((VLOOKUP($F21,'VESSEL FACTORS'!$A$3:$O$5,AL$5,FALSE))="N/A","--",IF($G21=" ",IF(ISERROR(SEARCH("Aux",$E21,1)),($H21*VLOOKUP($F21,'VESSEL FACTORS'!$A$2:$O$5,AL$5,FALSE)*0.0000011023*$M21*$N21*0.82),($H21*VLOOKUP($F21,'VESSEL FACTORS'!$A$2:$O$5,AL$5,FALSE)*0.0000011023*$M21*$N21*1)),IF($G21&lt;21,($H21*VLOOKUP($F21,'VESSEL FACTORS'!$A$2:$O$5,AL$5,FALSE)*0.0000011023*$M21*$N21*VLOOKUP($G21,'VESSEL FACTORS'!$A$16:$L$36,AL$5,FALSE)),($H21*VLOOKUP($F21,'VESSEL FACTORS'!$A$3:$O$5,AL$5,FALSE)*0.0000011023*$M21*$N21*($G21/100))))))))</f>
        <v>Enter vessel info</v>
      </c>
      <c r="AM21" s="315"/>
      <c r="AO21" s="74">
        <f>MONTH(EMISSIONS_1!P21)-MONTH(EMISSIONS_1!O21)+1</f>
        <v>1</v>
      </c>
      <c r="AP21" s="335">
        <f t="shared" si="12"/>
        <v>0</v>
      </c>
      <c r="AQ21" s="336">
        <f t="shared" si="0"/>
        <v>0</v>
      </c>
      <c r="AR21" s="336">
        <f t="shared" si="0"/>
        <v>0</v>
      </c>
      <c r="AS21" s="336">
        <f t="shared" si="0"/>
        <v>0</v>
      </c>
      <c r="AT21" s="336">
        <f t="shared" si="0"/>
        <v>0</v>
      </c>
      <c r="AU21" s="336">
        <f t="shared" si="0"/>
        <v>0</v>
      </c>
      <c r="AV21" s="336">
        <f t="shared" si="0"/>
        <v>0</v>
      </c>
      <c r="AW21" s="336">
        <f t="shared" si="0"/>
        <v>0</v>
      </c>
      <c r="AX21" s="336">
        <f t="shared" si="0"/>
        <v>0</v>
      </c>
      <c r="AY21" s="336">
        <f t="shared" si="0"/>
        <v>0</v>
      </c>
      <c r="AZ21" s="336">
        <f t="shared" si="0"/>
        <v>0</v>
      </c>
      <c r="BA21" s="337">
        <f t="shared" si="0"/>
        <v>0</v>
      </c>
      <c r="BB21" s="335">
        <f t="shared" si="24"/>
        <v>0</v>
      </c>
      <c r="BC21" s="336">
        <f t="shared" si="24"/>
        <v>0</v>
      </c>
      <c r="BD21" s="336">
        <f t="shared" si="24"/>
        <v>0</v>
      </c>
      <c r="BE21" s="336">
        <f t="shared" si="24"/>
        <v>0</v>
      </c>
      <c r="BF21" s="336">
        <f t="shared" si="24"/>
        <v>0</v>
      </c>
      <c r="BG21" s="336">
        <f t="shared" si="24"/>
        <v>0</v>
      </c>
      <c r="BH21" s="336">
        <f t="shared" si="24"/>
        <v>0</v>
      </c>
      <c r="BI21" s="336">
        <f t="shared" si="24"/>
        <v>0</v>
      </c>
      <c r="BJ21" s="336">
        <f t="shared" si="24"/>
        <v>0</v>
      </c>
      <c r="BK21" s="336">
        <f t="shared" si="24"/>
        <v>0</v>
      </c>
      <c r="BL21" s="336">
        <f t="shared" si="24"/>
        <v>0</v>
      </c>
      <c r="BM21" s="337">
        <f t="shared" si="24"/>
        <v>0</v>
      </c>
      <c r="BN21" s="335">
        <f t="shared" si="25"/>
        <v>0</v>
      </c>
      <c r="BO21" s="336">
        <f t="shared" si="25"/>
        <v>0</v>
      </c>
      <c r="BP21" s="336">
        <f t="shared" si="25"/>
        <v>0</v>
      </c>
      <c r="BQ21" s="336">
        <f t="shared" si="25"/>
        <v>0</v>
      </c>
      <c r="BR21" s="336">
        <f t="shared" si="25"/>
        <v>0</v>
      </c>
      <c r="BS21" s="336">
        <f t="shared" si="25"/>
        <v>0</v>
      </c>
      <c r="BT21" s="336">
        <f t="shared" si="25"/>
        <v>0</v>
      </c>
      <c r="BU21" s="336">
        <f t="shared" si="25"/>
        <v>0</v>
      </c>
      <c r="BV21" s="336">
        <f t="shared" si="25"/>
        <v>0</v>
      </c>
      <c r="BW21" s="336">
        <f t="shared" si="25"/>
        <v>0</v>
      </c>
      <c r="BX21" s="336">
        <f t="shared" si="25"/>
        <v>0</v>
      </c>
      <c r="BY21" s="337">
        <f t="shared" si="25"/>
        <v>0</v>
      </c>
      <c r="BZ21" s="335">
        <f t="shared" si="26"/>
        <v>0</v>
      </c>
      <c r="CA21" s="336">
        <f t="shared" si="26"/>
        <v>0</v>
      </c>
      <c r="CB21" s="336">
        <f t="shared" si="26"/>
        <v>0</v>
      </c>
      <c r="CC21" s="336">
        <f t="shared" si="26"/>
        <v>0</v>
      </c>
      <c r="CD21" s="336">
        <f t="shared" si="26"/>
        <v>0</v>
      </c>
      <c r="CE21" s="336">
        <f t="shared" si="26"/>
        <v>0</v>
      </c>
      <c r="CF21" s="336">
        <f t="shared" si="26"/>
        <v>0</v>
      </c>
      <c r="CG21" s="336">
        <f t="shared" si="26"/>
        <v>0</v>
      </c>
      <c r="CH21" s="336">
        <f t="shared" si="26"/>
        <v>0</v>
      </c>
      <c r="CI21" s="336">
        <f t="shared" si="26"/>
        <v>0</v>
      </c>
      <c r="CJ21" s="336">
        <f t="shared" si="26"/>
        <v>0</v>
      </c>
      <c r="CK21" s="337">
        <f t="shared" si="26"/>
        <v>0</v>
      </c>
      <c r="CL21" s="335">
        <f t="shared" si="27"/>
        <v>0</v>
      </c>
      <c r="CM21" s="336">
        <f t="shared" si="27"/>
        <v>0</v>
      </c>
      <c r="CN21" s="336">
        <f t="shared" si="27"/>
        <v>0</v>
      </c>
      <c r="CO21" s="336">
        <f t="shared" si="27"/>
        <v>0</v>
      </c>
      <c r="CP21" s="336">
        <f t="shared" si="27"/>
        <v>0</v>
      </c>
      <c r="CQ21" s="336">
        <f t="shared" si="27"/>
        <v>0</v>
      </c>
      <c r="CR21" s="336">
        <f t="shared" si="27"/>
        <v>0</v>
      </c>
      <c r="CS21" s="336">
        <f t="shared" si="27"/>
        <v>0</v>
      </c>
      <c r="CT21" s="336">
        <f t="shared" si="27"/>
        <v>0</v>
      </c>
      <c r="CU21" s="336">
        <f t="shared" si="27"/>
        <v>0</v>
      </c>
      <c r="CV21" s="336">
        <f t="shared" si="27"/>
        <v>0</v>
      </c>
      <c r="CW21" s="337">
        <f t="shared" si="27"/>
        <v>0</v>
      </c>
      <c r="CX21" s="335">
        <f t="shared" si="28"/>
        <v>0</v>
      </c>
      <c r="CY21" s="336">
        <f t="shared" si="28"/>
        <v>0</v>
      </c>
      <c r="CZ21" s="336">
        <f t="shared" si="28"/>
        <v>0</v>
      </c>
      <c r="DA21" s="336">
        <f t="shared" si="28"/>
        <v>0</v>
      </c>
      <c r="DB21" s="336">
        <f t="shared" si="28"/>
        <v>0</v>
      </c>
      <c r="DC21" s="336">
        <f t="shared" si="28"/>
        <v>0</v>
      </c>
      <c r="DD21" s="336">
        <f t="shared" si="28"/>
        <v>0</v>
      </c>
      <c r="DE21" s="336">
        <f t="shared" si="28"/>
        <v>0</v>
      </c>
      <c r="DF21" s="336">
        <f t="shared" si="28"/>
        <v>0</v>
      </c>
      <c r="DG21" s="336">
        <f t="shared" si="28"/>
        <v>0</v>
      </c>
      <c r="DH21" s="336">
        <f t="shared" si="28"/>
        <v>0</v>
      </c>
      <c r="DI21" s="337">
        <f t="shared" si="28"/>
        <v>0</v>
      </c>
      <c r="DJ21" s="335">
        <f t="shared" si="29"/>
        <v>0</v>
      </c>
      <c r="DK21" s="336">
        <f t="shared" si="29"/>
        <v>0</v>
      </c>
      <c r="DL21" s="336">
        <f t="shared" si="29"/>
        <v>0</v>
      </c>
      <c r="DM21" s="336">
        <f t="shared" si="29"/>
        <v>0</v>
      </c>
      <c r="DN21" s="336">
        <f t="shared" si="29"/>
        <v>0</v>
      </c>
      <c r="DO21" s="336">
        <f t="shared" si="29"/>
        <v>0</v>
      </c>
      <c r="DP21" s="336">
        <f t="shared" si="29"/>
        <v>0</v>
      </c>
      <c r="DQ21" s="336">
        <f t="shared" si="29"/>
        <v>0</v>
      </c>
      <c r="DR21" s="336">
        <f t="shared" si="29"/>
        <v>0</v>
      </c>
      <c r="DS21" s="336">
        <f t="shared" si="29"/>
        <v>0</v>
      </c>
      <c r="DT21" s="336">
        <f t="shared" si="29"/>
        <v>0</v>
      </c>
      <c r="DU21" s="337">
        <f t="shared" si="29"/>
        <v>0</v>
      </c>
      <c r="DV21" s="335">
        <f t="shared" si="30"/>
        <v>0</v>
      </c>
      <c r="DW21" s="336">
        <f t="shared" si="30"/>
        <v>0</v>
      </c>
      <c r="DX21" s="336">
        <f t="shared" si="30"/>
        <v>0</v>
      </c>
      <c r="DY21" s="336">
        <f t="shared" si="30"/>
        <v>0</v>
      </c>
      <c r="DZ21" s="336">
        <f t="shared" si="30"/>
        <v>0</v>
      </c>
      <c r="EA21" s="336">
        <f t="shared" si="30"/>
        <v>0</v>
      </c>
      <c r="EB21" s="336">
        <f t="shared" si="30"/>
        <v>0</v>
      </c>
      <c r="EC21" s="336">
        <f t="shared" si="30"/>
        <v>0</v>
      </c>
      <c r="ED21" s="336">
        <f t="shared" si="30"/>
        <v>0</v>
      </c>
      <c r="EE21" s="336">
        <f t="shared" si="30"/>
        <v>0</v>
      </c>
      <c r="EF21" s="336">
        <f t="shared" si="30"/>
        <v>0</v>
      </c>
      <c r="EG21" s="337">
        <f t="shared" si="30"/>
        <v>0</v>
      </c>
      <c r="EH21" s="335">
        <f t="shared" si="31"/>
        <v>0</v>
      </c>
      <c r="EI21" s="336">
        <f t="shared" si="31"/>
        <v>0</v>
      </c>
      <c r="EJ21" s="336">
        <f t="shared" si="31"/>
        <v>0</v>
      </c>
      <c r="EK21" s="336">
        <f t="shared" si="31"/>
        <v>0</v>
      </c>
      <c r="EL21" s="336">
        <f t="shared" si="31"/>
        <v>0</v>
      </c>
      <c r="EM21" s="336">
        <f t="shared" si="31"/>
        <v>0</v>
      </c>
      <c r="EN21" s="336">
        <f t="shared" si="31"/>
        <v>0</v>
      </c>
      <c r="EO21" s="336">
        <f t="shared" si="31"/>
        <v>0</v>
      </c>
      <c r="EP21" s="336">
        <f t="shared" si="31"/>
        <v>0</v>
      </c>
      <c r="EQ21" s="336">
        <f t="shared" si="31"/>
        <v>0</v>
      </c>
      <c r="ER21" s="336">
        <f t="shared" si="31"/>
        <v>0</v>
      </c>
      <c r="ES21" s="337">
        <f t="shared" si="31"/>
        <v>0</v>
      </c>
      <c r="ET21" s="335">
        <f t="shared" si="32"/>
        <v>0</v>
      </c>
      <c r="EU21" s="336">
        <f t="shared" si="32"/>
        <v>0</v>
      </c>
      <c r="EV21" s="336">
        <f t="shared" si="32"/>
        <v>0</v>
      </c>
      <c r="EW21" s="336">
        <f t="shared" si="32"/>
        <v>0</v>
      </c>
      <c r="EX21" s="336">
        <f t="shared" si="32"/>
        <v>0</v>
      </c>
      <c r="EY21" s="336">
        <f t="shared" si="32"/>
        <v>0</v>
      </c>
      <c r="EZ21" s="336">
        <f t="shared" si="32"/>
        <v>0</v>
      </c>
      <c r="FA21" s="336">
        <f t="shared" si="32"/>
        <v>0</v>
      </c>
      <c r="FB21" s="336">
        <f t="shared" si="32"/>
        <v>0</v>
      </c>
      <c r="FC21" s="336">
        <f t="shared" si="32"/>
        <v>0</v>
      </c>
      <c r="FD21" s="336">
        <f t="shared" si="32"/>
        <v>0</v>
      </c>
      <c r="FE21" s="337">
        <f t="shared" si="32"/>
        <v>0</v>
      </c>
      <c r="FF21" s="335">
        <f t="shared" si="33"/>
        <v>0</v>
      </c>
      <c r="FG21" s="336">
        <f t="shared" si="33"/>
        <v>0</v>
      </c>
      <c r="FH21" s="336">
        <f t="shared" si="33"/>
        <v>0</v>
      </c>
      <c r="FI21" s="336">
        <f t="shared" si="33"/>
        <v>0</v>
      </c>
      <c r="FJ21" s="336">
        <f t="shared" si="33"/>
        <v>0</v>
      </c>
      <c r="FK21" s="336">
        <f t="shared" si="33"/>
        <v>0</v>
      </c>
      <c r="FL21" s="336">
        <f t="shared" si="33"/>
        <v>0</v>
      </c>
      <c r="FM21" s="336">
        <f t="shared" si="33"/>
        <v>0</v>
      </c>
      <c r="FN21" s="336">
        <f t="shared" si="33"/>
        <v>0</v>
      </c>
      <c r="FO21" s="336">
        <f t="shared" si="33"/>
        <v>0</v>
      </c>
      <c r="FP21" s="336">
        <f t="shared" si="33"/>
        <v>0</v>
      </c>
      <c r="FQ21" s="337">
        <f t="shared" si="33"/>
        <v>0</v>
      </c>
    </row>
    <row r="22" spans="1:173" ht="12.75" customHeight="1" x14ac:dyDescent="0.2">
      <c r="A22" s="74" t="str">
        <f t="shared" si="21"/>
        <v xml:space="preserve"> - </v>
      </c>
      <c r="B22" s="112"/>
      <c r="C22" s="171" t="s">
        <v>305</v>
      </c>
      <c r="D22" s="366" t="str">
        <f>IF(ISBLANK(EMISSIONS_6!D22), " ", EMISSIONS_6!D22)</f>
        <v xml:space="preserve"> </v>
      </c>
      <c r="E22" s="366" t="str">
        <f>IF(ISBLANK(EMISSIONS_6!E22), " ", EMISSIONS_6!E22)</f>
        <v xml:space="preserve"> </v>
      </c>
      <c r="F22" s="366" t="str">
        <f>IF(ISBLANK(EMISSIONS_6!F22), " ", EMISSIONS_6!F22)</f>
        <v xml:space="preserve"> </v>
      </c>
      <c r="G22" s="367"/>
      <c r="H22" s="368"/>
      <c r="I22" s="33" t="s">
        <v>299</v>
      </c>
      <c r="J22" s="367"/>
      <c r="K22" s="33">
        <f t="shared" si="22"/>
        <v>1</v>
      </c>
      <c r="L22" s="33">
        <f t="shared" si="23"/>
        <v>0</v>
      </c>
      <c r="M22" s="367">
        <v>0</v>
      </c>
      <c r="N22" s="373">
        <v>0</v>
      </c>
      <c r="O22" s="299"/>
      <c r="P22" s="300"/>
      <c r="Q22" s="73" t="str">
        <f t="shared" si="13"/>
        <v>Enter vessel info</v>
      </c>
      <c r="R22" s="79" t="str">
        <f t="shared" si="14"/>
        <v>Enter vessel info</v>
      </c>
      <c r="S22" s="79" t="str">
        <f t="shared" si="15"/>
        <v>Enter vessel info</v>
      </c>
      <c r="T22" s="79" t="str">
        <f t="shared" si="16"/>
        <v>Enter vessel info</v>
      </c>
      <c r="U22" s="79" t="str">
        <f t="shared" si="17"/>
        <v>Enter vessel info</v>
      </c>
      <c r="V22" s="79" t="str">
        <f t="shared" si="18"/>
        <v>Enter vessel info</v>
      </c>
      <c r="W22" s="79" t="str">
        <f t="shared" si="19"/>
        <v>Enter vessel info</v>
      </c>
      <c r="X22" s="79" t="str">
        <f t="shared" si="20"/>
        <v>Enter vessel info</v>
      </c>
      <c r="Y22" s="78" t="s">
        <v>115</v>
      </c>
      <c r="Z22" s="79" t="s">
        <v>115</v>
      </c>
      <c r="AA22" s="82" t="s">
        <v>115</v>
      </c>
      <c r="AB22" s="76" t="str">
        <f>IF(OR($D22=" ",$E22=" ",$F22=" "),"Enter vessel info",IF(T($H22)&lt;&gt;"","Enter Activity",IF(OR($M22=0,$N22=0),"Enter Run Time",IF((VLOOKUP($F22,'VESSEL FACTORS'!$A$3:$O$5,AB$5,FALSE))="N/A","--",IF($G22=" ",IF(ISERROR(SEARCH("Aux",$E22,1)),($H22*VLOOKUP($F22,'VESSEL FACTORS'!$A$2:$O$5,AB$5,FALSE)*0.0000011023*$M22*$N22*0.82),($H22*VLOOKUP($F22,'VESSEL FACTORS'!$A$2:$O$5,AB$5,FALSE)*0.0000011023*$M22*$N22*1)),IF($G22&lt;21,($H22*VLOOKUP($F22,'VESSEL FACTORS'!$A$2:$O$5,AB$5,FALSE)*0.0000011023*$M22*$N22*VLOOKUP($G22,'VESSEL FACTORS'!$A$16:$L$36,AB$5,FALSE)),($H22*VLOOKUP($F22,'VESSEL FACTORS'!$A$3:$O$5,AB$5,FALSE)*0.0000011023*$M22*$N22*($G22/100))))))))</f>
        <v>Enter vessel info</v>
      </c>
      <c r="AC22" s="76" t="str">
        <f>IF(OR($D22=" ",$E22=" ",$F22=" "),"Enter vessel info",IF(T($H22)&lt;&gt;"","Enter Activity",IF(OR($M22=0,$N22=0),"Enter Run Time",IF((VLOOKUP($F22,'VESSEL FACTORS'!$A$3:$O$5,AC$5,FALSE))="N/A","--",IF($G22=" ",IF(ISERROR(SEARCH("Aux",$E22,1)),($H22*VLOOKUP($F22,'VESSEL FACTORS'!$A$2:$O$5,AC$5,FALSE)*0.0000011023*$M22*$N22*0.82),($H22*VLOOKUP($F22,'VESSEL FACTORS'!$A$2:$O$5,AC$5,FALSE)*0.0000011023*$M22*$N22*1)),IF($G22&lt;21,($H22*VLOOKUP($F22,'VESSEL FACTORS'!$A$2:$O$5,AC$5,FALSE)*0.0000011023*$M22*$N22*VLOOKUP($G22,'VESSEL FACTORS'!$A$16:$L$36,AC$5,FALSE)),($H22*VLOOKUP($F22,'VESSEL FACTORS'!$A$3:$O$5,AC$5,FALSE)*0.0000011023*$M22*$N22*($G22/100))))))))</f>
        <v>Enter vessel info</v>
      </c>
      <c r="AD22" s="76" t="str">
        <f>IF(OR($D22=" ",$E22=" ",$F22=" "),"Enter vessel info",IF(T($H22)&lt;&gt;"","Enter Activity",IF(OR($M22=0,$N22=0),"Enter Run Time",IF((VLOOKUP($F22,'VESSEL FACTORS'!$A$3:$O$5,AD$5,FALSE))="N/A","--",IF($G22=" ",IF(ISERROR(SEARCH("Aux",$E22,1)),($H22*VLOOKUP($F22,'VESSEL FACTORS'!$A$2:$O$5,AD$5,FALSE)*0.0000011023*$M22*$N22*0.82),($H22*VLOOKUP($F22,'VESSEL FACTORS'!$A$2:$O$5,AD$5,FALSE)*0.0000011023*$M22*$N22*1)),IF($G22&lt;21,($H22*VLOOKUP($F22,'VESSEL FACTORS'!$A$2:$O$5,AD$5,FALSE)*0.0000011023*$M22*$N22*VLOOKUP($G22,'VESSEL FACTORS'!$A$16:$L$36,AD$5,FALSE)),($H22*VLOOKUP($F22,'VESSEL FACTORS'!$A$3:$O$5,AD$5,FALSE)*0.0000011023*$M22*$N22*($G22/100))))))))</f>
        <v>Enter vessel info</v>
      </c>
      <c r="AE22" s="76" t="str">
        <f>IF(OR($D22=" ",$E22=" ",$F22=" "),"Enter vessel info",IF(T($H22)&lt;&gt;"","Enter Activity",IF(OR($M22=0,$N22=0),"Enter Run Time",IF((VLOOKUP($F22,'VESSEL FACTORS'!$A$3:$O$5,AE$5,FALSE))="N/A","--",IF($G22=" ",IF(ISERROR(SEARCH("Aux",$E22,1)),($H22*VLOOKUP($F22,'VESSEL FACTORS'!$A$2:$O$5,AE$5,FALSE)*0.0000011023*$M22*$N22*0.82),($H22*VLOOKUP($F22,'VESSEL FACTORS'!$A$2:$O$5,AE$5,FALSE)*0.0000011023*$M22*$N22*1)),IF($G22&lt;21,($H22*VLOOKUP($F22,'VESSEL FACTORS'!$A$2:$O$5,AE$5,FALSE)*0.0000011023*$M22*$N22*VLOOKUP($G22,'VESSEL FACTORS'!$A$16:$L$36,AE$5,FALSE)),($H22*VLOOKUP($F22,'VESSEL FACTORS'!$A$3:$O$5,AE$5,FALSE)*0.0000011023*$M22*$N22*($G22/100))))))))</f>
        <v>Enter vessel info</v>
      </c>
      <c r="AF22" s="76" t="str">
        <f>IF(OR($D22=" ",$E22=" ",$F22=" "),"Enter vessel info",IF(T($H22)&lt;&gt;"","Enter Activity",IF(OR($M22=0,$N22=0),"Enter Run Time",IF((VLOOKUP($F22,'VESSEL FACTORS'!$A$3:$O$5,AF$5,FALSE))="N/A","--",IF($G22=" ",IF(ISERROR(SEARCH("Aux",$E22,1)),($H22*VLOOKUP($F22,'VESSEL FACTORS'!$A$2:$O$5,AF$5,FALSE)*0.0000011023*$M22*$N22*0.82),($H22*VLOOKUP($F22,'VESSEL FACTORS'!$A$2:$O$5,AF$5,FALSE)*0.0000011023*$M22*$N22*1)),IF($G22&lt;21,($H22*VLOOKUP($F22,'VESSEL FACTORS'!$A$2:$O$5,AF$5,FALSE)*0.0000011023*$M22*$N22*VLOOKUP($G22,'VESSEL FACTORS'!$A$16:$L$36,AF$5,FALSE)),($H22*VLOOKUP($F22,'VESSEL FACTORS'!$A$3:$O$5,AF$5,FALSE)*0.0000011023*$M22*$N22*($G22/100))))))))</f>
        <v>Enter vessel info</v>
      </c>
      <c r="AG22" s="76" t="str">
        <f>IF(OR($D22=" ",$E22=" ",$F22=" "),"Enter vessel info",IF(T($H22)&lt;&gt;"","Enter Activity",IF(OR($M22=0,$N22=0),"Enter Run Time",IF((VLOOKUP($F22,'VESSEL FACTORS'!$A$3:$O$5,AG$5,FALSE))="N/A","--",IF($G22=" ",IF(ISERROR(SEARCH("Aux",$E22,1)),($H22*VLOOKUP($F22,'VESSEL FACTORS'!$A$2:$O$5,AG$5,FALSE)*0.0000011023*$M22*$N22*0.82),($H22*VLOOKUP($F22,'VESSEL FACTORS'!$A$2:$O$5,AG$5,FALSE)*0.0000011023*$M22*$N22*1)),IF($G22&lt;21,($H22*VLOOKUP($F22,'VESSEL FACTORS'!$A$2:$O$5,AG$5,FALSE)*0.0000011023*$M22*$N22*VLOOKUP($G22,'VESSEL FACTORS'!$A$16:$L$36,AG$5,FALSE)),($H22*VLOOKUP($F22,'VESSEL FACTORS'!$A$3:$O$5,AG$5,FALSE)*0.0000011023*$M22*$N22*($G22/100))))))))</f>
        <v>Enter vessel info</v>
      </c>
      <c r="AH22" s="76" t="str">
        <f>IF(OR($D22=" ",$E22=" ",$F22=" "),"Enter vessel info",IF(T($H22)&lt;&gt;"","Enter Activity",IF(OR($M22=0,$N22=0),"Enter Run Time",IF((VLOOKUP($F22,'VESSEL FACTORS'!$A$3:$O$5,AH$5,FALSE))="N/A","--",IF($G22=" ",IF(ISERROR(SEARCH("Aux",$E22,1)),($H22*VLOOKUP($F22,'VESSEL FACTORS'!$A$2:$O$5,AH$5,FALSE)*0.0000011023*$M22*$N22*0.82),($H22*VLOOKUP($F22,'VESSEL FACTORS'!$A$2:$O$5,AH$5,FALSE)*0.0000011023*$M22*$N22*1)),IF($G22&lt;21,($H22*VLOOKUP($F22,'VESSEL FACTORS'!$A$2:$O$5,AH$5,FALSE)*0.0000011023*$M22*$N22*VLOOKUP($G22,'VESSEL FACTORS'!$A$16:$L$36,AH$5,FALSE)),($H22*VLOOKUP($F22,'VESSEL FACTORS'!$A$3:$O$5,AH$5,FALSE)*0.0000011023*$M22*$N22*($G22/100))))))))</f>
        <v>Enter vessel info</v>
      </c>
      <c r="AI22" s="76" t="str">
        <f>IF(OR($D22=" ",$E22=" ",$F22=" "),"Enter vessel info",IF(T($H22)&lt;&gt;"","Enter Activity",IF(OR($M22=0,$N22=0),"Enter Run Time",IF((VLOOKUP($F22,'VESSEL FACTORS'!$A$3:$O$5,AI$5,FALSE))="N/A","--",IF($G22=" ",IF(ISERROR(SEARCH("Aux",$E22,1)),($H22*VLOOKUP($F22,'VESSEL FACTORS'!$A$2:$O$5,AI$5,FALSE)*0.0000011023*$M22*$N22*0.82),($H22*VLOOKUP($F22,'VESSEL FACTORS'!$A$2:$O$5,AI$5,FALSE)*0.0000011023*$M22*$N22*1)),IF($G22&lt;21,($H22*VLOOKUP($F22,'VESSEL FACTORS'!$A$2:$O$5,AI$5,FALSE)*0.0000011023*$M22*$N22*VLOOKUP($G22,'VESSEL FACTORS'!$A$16:$L$36,AI$5,FALSE)),($H22*VLOOKUP($F22,'VESSEL FACTORS'!$A$3:$O$5,AI$5,FALSE)*0.0000011023*$M22*$N22*($G22/100))))))))</f>
        <v>Enter vessel info</v>
      </c>
      <c r="AJ22" s="76" t="str">
        <f>IF(OR($D22=" ",$E22=" ",$F22=" "),"Enter vessel info",IF(T($H22)&lt;&gt;"","Enter Activity",IF(OR($M22=0,$N22=0),"Enter Run Time",IF((VLOOKUP($F22,'VESSEL FACTORS'!$A$3:$O$5,AJ$5,FALSE))="N/A","--",IF($G22=" ",IF(ISERROR(SEARCH("Aux",$E22,1)),($H22*VLOOKUP($F22,'VESSEL FACTORS'!$A$2:$O$5,AJ$5,FALSE)*0.0000011023*$M22*$N22*0.82),($H22*VLOOKUP($F22,'VESSEL FACTORS'!$A$2:$O$5,AJ$5,FALSE)*0.0000011023*$M22*$N22*1)),IF($G22&lt;21,($H22*VLOOKUP($F22,'VESSEL FACTORS'!$A$2:$O$5,AJ$5,FALSE)*0.0000011023*$M22*$N22*VLOOKUP($G22,'VESSEL FACTORS'!$A$16:$L$36,AJ$5,FALSE)),($H22*VLOOKUP($F22,'VESSEL FACTORS'!$A$3:$O$5,AJ$5,FALSE)*0.0000011023*$M22*$N22*($G22/100))))))))</f>
        <v>Enter vessel info</v>
      </c>
      <c r="AK22" s="76" t="str">
        <f>IF(OR($D22=" ",$E22=" ",$F22=" "),"Enter vessel info",IF(T($H22)&lt;&gt;"","Enter Activity",IF(OR($M22=0,$N22=0),"Enter Run Time",IF((VLOOKUP($F22,'VESSEL FACTORS'!$A$3:$O$5,AK$5,FALSE))="N/A","--",IF($G22=" ",IF(ISERROR(SEARCH("Aux",$E22,1)),($H22*VLOOKUP($F22,'VESSEL FACTORS'!$A$2:$O$5,AK$5,FALSE)*0.0000011023*$M22*$N22*0.82),($H22*VLOOKUP($F22,'VESSEL FACTORS'!$A$2:$O$5,AK$5,FALSE)*0.0000011023*$M22*$N22*1)),IF($G22&lt;21,($H22*VLOOKUP($F22,'VESSEL FACTORS'!$A$2:$O$5,AK$5,FALSE)*0.0000011023*$M22*$N22*VLOOKUP($G22,'VESSEL FACTORS'!$A$16:$L$36,AK$5,FALSE)),($H22*VLOOKUP($F22,'VESSEL FACTORS'!$A$3:$O$5,AK$5,FALSE)*0.0000011023*$M22*$N22*($G22/100))))))))</f>
        <v>Enter vessel info</v>
      </c>
      <c r="AL22" s="67" t="str">
        <f>IF(OR($D22=" ",$E22=" ",$F22=" "),"Enter vessel info",IF(T($H22)&lt;&gt;"","Enter Activity",IF(OR($M22=0,$N22=0),"Enter Run Time",IF((VLOOKUP($F22,'VESSEL FACTORS'!$A$3:$O$5,AL$5,FALSE))="N/A","--",IF($G22=" ",IF(ISERROR(SEARCH("Aux",$E22,1)),($H22*VLOOKUP($F22,'VESSEL FACTORS'!$A$2:$O$5,AL$5,FALSE)*0.0000011023*$M22*$N22*0.82),($H22*VLOOKUP($F22,'VESSEL FACTORS'!$A$2:$O$5,AL$5,FALSE)*0.0000011023*$M22*$N22*1)),IF($G22&lt;21,($H22*VLOOKUP($F22,'VESSEL FACTORS'!$A$2:$O$5,AL$5,FALSE)*0.0000011023*$M22*$N22*VLOOKUP($G22,'VESSEL FACTORS'!$A$16:$L$36,AL$5,FALSE)),($H22*VLOOKUP($F22,'VESSEL FACTORS'!$A$3:$O$5,AL$5,FALSE)*0.0000011023*$M22*$N22*($G22/100))))))))</f>
        <v>Enter vessel info</v>
      </c>
      <c r="AM22" s="315"/>
      <c r="AO22" s="74">
        <f>MONTH(EMISSIONS_1!P22)-MONTH(EMISSIONS_1!O22)+1</f>
        <v>1</v>
      </c>
      <c r="AP22" s="335">
        <f t="shared" si="12"/>
        <v>0</v>
      </c>
      <c r="AQ22" s="336">
        <f t="shared" si="0"/>
        <v>0</v>
      </c>
      <c r="AR22" s="336">
        <f t="shared" si="0"/>
        <v>0</v>
      </c>
      <c r="AS22" s="336">
        <f t="shared" si="0"/>
        <v>0</v>
      </c>
      <c r="AT22" s="336">
        <f t="shared" si="0"/>
        <v>0</v>
      </c>
      <c r="AU22" s="336">
        <f t="shared" si="0"/>
        <v>0</v>
      </c>
      <c r="AV22" s="336">
        <f t="shared" si="0"/>
        <v>0</v>
      </c>
      <c r="AW22" s="336">
        <f t="shared" si="0"/>
        <v>0</v>
      </c>
      <c r="AX22" s="336">
        <f t="shared" si="0"/>
        <v>0</v>
      </c>
      <c r="AY22" s="336">
        <f t="shared" si="0"/>
        <v>0</v>
      </c>
      <c r="AZ22" s="336">
        <f t="shared" si="0"/>
        <v>0</v>
      </c>
      <c r="BA22" s="337">
        <f t="shared" si="0"/>
        <v>0</v>
      </c>
      <c r="BB22" s="335">
        <f t="shared" si="24"/>
        <v>0</v>
      </c>
      <c r="BC22" s="336">
        <f t="shared" si="24"/>
        <v>0</v>
      </c>
      <c r="BD22" s="336">
        <f t="shared" si="24"/>
        <v>0</v>
      </c>
      <c r="BE22" s="336">
        <f t="shared" si="24"/>
        <v>0</v>
      </c>
      <c r="BF22" s="336">
        <f t="shared" si="24"/>
        <v>0</v>
      </c>
      <c r="BG22" s="336">
        <f t="shared" si="24"/>
        <v>0</v>
      </c>
      <c r="BH22" s="336">
        <f t="shared" si="24"/>
        <v>0</v>
      </c>
      <c r="BI22" s="336">
        <f t="shared" si="24"/>
        <v>0</v>
      </c>
      <c r="BJ22" s="336">
        <f t="shared" si="24"/>
        <v>0</v>
      </c>
      <c r="BK22" s="336">
        <f t="shared" si="24"/>
        <v>0</v>
      </c>
      <c r="BL22" s="336">
        <f t="shared" si="24"/>
        <v>0</v>
      </c>
      <c r="BM22" s="337">
        <f t="shared" si="24"/>
        <v>0</v>
      </c>
      <c r="BN22" s="335">
        <f t="shared" si="25"/>
        <v>0</v>
      </c>
      <c r="BO22" s="336">
        <f t="shared" si="25"/>
        <v>0</v>
      </c>
      <c r="BP22" s="336">
        <f t="shared" si="25"/>
        <v>0</v>
      </c>
      <c r="BQ22" s="336">
        <f t="shared" si="25"/>
        <v>0</v>
      </c>
      <c r="BR22" s="336">
        <f t="shared" si="25"/>
        <v>0</v>
      </c>
      <c r="BS22" s="336">
        <f t="shared" si="25"/>
        <v>0</v>
      </c>
      <c r="BT22" s="336">
        <f t="shared" si="25"/>
        <v>0</v>
      </c>
      <c r="BU22" s="336">
        <f t="shared" si="25"/>
        <v>0</v>
      </c>
      <c r="BV22" s="336">
        <f t="shared" si="25"/>
        <v>0</v>
      </c>
      <c r="BW22" s="336">
        <f t="shared" si="25"/>
        <v>0</v>
      </c>
      <c r="BX22" s="336">
        <f t="shared" si="25"/>
        <v>0</v>
      </c>
      <c r="BY22" s="337">
        <f t="shared" si="25"/>
        <v>0</v>
      </c>
      <c r="BZ22" s="335">
        <f t="shared" si="26"/>
        <v>0</v>
      </c>
      <c r="CA22" s="336">
        <f t="shared" si="26"/>
        <v>0</v>
      </c>
      <c r="CB22" s="336">
        <f t="shared" si="26"/>
        <v>0</v>
      </c>
      <c r="CC22" s="336">
        <f t="shared" si="26"/>
        <v>0</v>
      </c>
      <c r="CD22" s="336">
        <f t="shared" si="26"/>
        <v>0</v>
      </c>
      <c r="CE22" s="336">
        <f t="shared" si="26"/>
        <v>0</v>
      </c>
      <c r="CF22" s="336">
        <f t="shared" si="26"/>
        <v>0</v>
      </c>
      <c r="CG22" s="336">
        <f t="shared" si="26"/>
        <v>0</v>
      </c>
      <c r="CH22" s="336">
        <f t="shared" si="26"/>
        <v>0</v>
      </c>
      <c r="CI22" s="336">
        <f t="shared" si="26"/>
        <v>0</v>
      </c>
      <c r="CJ22" s="336">
        <f t="shared" si="26"/>
        <v>0</v>
      </c>
      <c r="CK22" s="337">
        <f t="shared" si="26"/>
        <v>0</v>
      </c>
      <c r="CL22" s="335">
        <f t="shared" si="27"/>
        <v>0</v>
      </c>
      <c r="CM22" s="336">
        <f t="shared" si="27"/>
        <v>0</v>
      </c>
      <c r="CN22" s="336">
        <f t="shared" si="27"/>
        <v>0</v>
      </c>
      <c r="CO22" s="336">
        <f t="shared" si="27"/>
        <v>0</v>
      </c>
      <c r="CP22" s="336">
        <f t="shared" si="27"/>
        <v>0</v>
      </c>
      <c r="CQ22" s="336">
        <f t="shared" si="27"/>
        <v>0</v>
      </c>
      <c r="CR22" s="336">
        <f t="shared" si="27"/>
        <v>0</v>
      </c>
      <c r="CS22" s="336">
        <f t="shared" si="27"/>
        <v>0</v>
      </c>
      <c r="CT22" s="336">
        <f t="shared" si="27"/>
        <v>0</v>
      </c>
      <c r="CU22" s="336">
        <f t="shared" si="27"/>
        <v>0</v>
      </c>
      <c r="CV22" s="336">
        <f t="shared" si="27"/>
        <v>0</v>
      </c>
      <c r="CW22" s="337">
        <f t="shared" si="27"/>
        <v>0</v>
      </c>
      <c r="CX22" s="335">
        <f t="shared" si="28"/>
        <v>0</v>
      </c>
      <c r="CY22" s="336">
        <f t="shared" si="28"/>
        <v>0</v>
      </c>
      <c r="CZ22" s="336">
        <f t="shared" si="28"/>
        <v>0</v>
      </c>
      <c r="DA22" s="336">
        <f t="shared" si="28"/>
        <v>0</v>
      </c>
      <c r="DB22" s="336">
        <f t="shared" si="28"/>
        <v>0</v>
      </c>
      <c r="DC22" s="336">
        <f t="shared" si="28"/>
        <v>0</v>
      </c>
      <c r="DD22" s="336">
        <f t="shared" si="28"/>
        <v>0</v>
      </c>
      <c r="DE22" s="336">
        <f t="shared" si="28"/>
        <v>0</v>
      </c>
      <c r="DF22" s="336">
        <f t="shared" si="28"/>
        <v>0</v>
      </c>
      <c r="DG22" s="336">
        <f t="shared" si="28"/>
        <v>0</v>
      </c>
      <c r="DH22" s="336">
        <f t="shared" si="28"/>
        <v>0</v>
      </c>
      <c r="DI22" s="337">
        <f t="shared" si="28"/>
        <v>0</v>
      </c>
      <c r="DJ22" s="335">
        <f t="shared" si="29"/>
        <v>0</v>
      </c>
      <c r="DK22" s="336">
        <f t="shared" si="29"/>
        <v>0</v>
      </c>
      <c r="DL22" s="336">
        <f t="shared" si="29"/>
        <v>0</v>
      </c>
      <c r="DM22" s="336">
        <f t="shared" si="29"/>
        <v>0</v>
      </c>
      <c r="DN22" s="336">
        <f t="shared" si="29"/>
        <v>0</v>
      </c>
      <c r="DO22" s="336">
        <f t="shared" si="29"/>
        <v>0</v>
      </c>
      <c r="DP22" s="336">
        <f t="shared" si="29"/>
        <v>0</v>
      </c>
      <c r="DQ22" s="336">
        <f t="shared" si="29"/>
        <v>0</v>
      </c>
      <c r="DR22" s="336">
        <f t="shared" si="29"/>
        <v>0</v>
      </c>
      <c r="DS22" s="336">
        <f t="shared" si="29"/>
        <v>0</v>
      </c>
      <c r="DT22" s="336">
        <f t="shared" si="29"/>
        <v>0</v>
      </c>
      <c r="DU22" s="337">
        <f t="shared" si="29"/>
        <v>0</v>
      </c>
      <c r="DV22" s="335">
        <f t="shared" si="30"/>
        <v>0</v>
      </c>
      <c r="DW22" s="336">
        <f t="shared" si="30"/>
        <v>0</v>
      </c>
      <c r="DX22" s="336">
        <f t="shared" si="30"/>
        <v>0</v>
      </c>
      <c r="DY22" s="336">
        <f t="shared" si="30"/>
        <v>0</v>
      </c>
      <c r="DZ22" s="336">
        <f t="shared" si="30"/>
        <v>0</v>
      </c>
      <c r="EA22" s="336">
        <f t="shared" si="30"/>
        <v>0</v>
      </c>
      <c r="EB22" s="336">
        <f t="shared" si="30"/>
        <v>0</v>
      </c>
      <c r="EC22" s="336">
        <f t="shared" si="30"/>
        <v>0</v>
      </c>
      <c r="ED22" s="336">
        <f t="shared" si="30"/>
        <v>0</v>
      </c>
      <c r="EE22" s="336">
        <f t="shared" si="30"/>
        <v>0</v>
      </c>
      <c r="EF22" s="336">
        <f t="shared" si="30"/>
        <v>0</v>
      </c>
      <c r="EG22" s="337">
        <f t="shared" si="30"/>
        <v>0</v>
      </c>
      <c r="EH22" s="335">
        <f t="shared" si="31"/>
        <v>0</v>
      </c>
      <c r="EI22" s="336">
        <f t="shared" si="31"/>
        <v>0</v>
      </c>
      <c r="EJ22" s="336">
        <f t="shared" si="31"/>
        <v>0</v>
      </c>
      <c r="EK22" s="336">
        <f t="shared" si="31"/>
        <v>0</v>
      </c>
      <c r="EL22" s="336">
        <f t="shared" si="31"/>
        <v>0</v>
      </c>
      <c r="EM22" s="336">
        <f t="shared" si="31"/>
        <v>0</v>
      </c>
      <c r="EN22" s="336">
        <f t="shared" si="31"/>
        <v>0</v>
      </c>
      <c r="EO22" s="336">
        <f t="shared" si="31"/>
        <v>0</v>
      </c>
      <c r="EP22" s="336">
        <f t="shared" si="31"/>
        <v>0</v>
      </c>
      <c r="EQ22" s="336">
        <f t="shared" si="31"/>
        <v>0</v>
      </c>
      <c r="ER22" s="336">
        <f t="shared" si="31"/>
        <v>0</v>
      </c>
      <c r="ES22" s="337">
        <f t="shared" si="31"/>
        <v>0</v>
      </c>
      <c r="ET22" s="335">
        <f t="shared" si="32"/>
        <v>0</v>
      </c>
      <c r="EU22" s="336">
        <f t="shared" si="32"/>
        <v>0</v>
      </c>
      <c r="EV22" s="336">
        <f t="shared" si="32"/>
        <v>0</v>
      </c>
      <c r="EW22" s="336">
        <f t="shared" si="32"/>
        <v>0</v>
      </c>
      <c r="EX22" s="336">
        <f t="shared" si="32"/>
        <v>0</v>
      </c>
      <c r="EY22" s="336">
        <f t="shared" si="32"/>
        <v>0</v>
      </c>
      <c r="EZ22" s="336">
        <f t="shared" si="32"/>
        <v>0</v>
      </c>
      <c r="FA22" s="336">
        <f t="shared" si="32"/>
        <v>0</v>
      </c>
      <c r="FB22" s="336">
        <f t="shared" si="32"/>
        <v>0</v>
      </c>
      <c r="FC22" s="336">
        <f t="shared" si="32"/>
        <v>0</v>
      </c>
      <c r="FD22" s="336">
        <f t="shared" si="32"/>
        <v>0</v>
      </c>
      <c r="FE22" s="337">
        <f t="shared" si="32"/>
        <v>0</v>
      </c>
      <c r="FF22" s="335">
        <f t="shared" si="33"/>
        <v>0</v>
      </c>
      <c r="FG22" s="336">
        <f t="shared" si="33"/>
        <v>0</v>
      </c>
      <c r="FH22" s="336">
        <f t="shared" si="33"/>
        <v>0</v>
      </c>
      <c r="FI22" s="336">
        <f t="shared" si="33"/>
        <v>0</v>
      </c>
      <c r="FJ22" s="336">
        <f t="shared" si="33"/>
        <v>0</v>
      </c>
      <c r="FK22" s="336">
        <f t="shared" si="33"/>
        <v>0</v>
      </c>
      <c r="FL22" s="336">
        <f t="shared" si="33"/>
        <v>0</v>
      </c>
      <c r="FM22" s="336">
        <f t="shared" si="33"/>
        <v>0</v>
      </c>
      <c r="FN22" s="336">
        <f t="shared" si="33"/>
        <v>0</v>
      </c>
      <c r="FO22" s="336">
        <f t="shared" si="33"/>
        <v>0</v>
      </c>
      <c r="FP22" s="336">
        <f t="shared" si="33"/>
        <v>0</v>
      </c>
      <c r="FQ22" s="337">
        <f t="shared" si="33"/>
        <v>0</v>
      </c>
    </row>
    <row r="23" spans="1:173" ht="12.75" customHeight="1" x14ac:dyDescent="0.2">
      <c r="A23" s="74" t="str">
        <f t="shared" si="21"/>
        <v xml:space="preserve"> - </v>
      </c>
      <c r="B23" s="112"/>
      <c r="C23" s="171" t="s">
        <v>305</v>
      </c>
      <c r="D23" s="366" t="str">
        <f>IF(ISBLANK(EMISSIONS_6!D23), " ", EMISSIONS_6!D23)</f>
        <v xml:space="preserve"> </v>
      </c>
      <c r="E23" s="366" t="str">
        <f>IF(ISBLANK(EMISSIONS_6!E23), " ", EMISSIONS_6!E23)</f>
        <v xml:space="preserve"> </v>
      </c>
      <c r="F23" s="366" t="str">
        <f>IF(ISBLANK(EMISSIONS_6!F23), " ", EMISSIONS_6!F23)</f>
        <v xml:space="preserve"> </v>
      </c>
      <c r="G23" s="367"/>
      <c r="H23" s="368"/>
      <c r="I23" s="33" t="s">
        <v>299</v>
      </c>
      <c r="J23" s="367"/>
      <c r="K23" s="33">
        <f t="shared" si="22"/>
        <v>1</v>
      </c>
      <c r="L23" s="33">
        <f t="shared" si="23"/>
        <v>0</v>
      </c>
      <c r="M23" s="367">
        <v>0</v>
      </c>
      <c r="N23" s="373">
        <v>0</v>
      </c>
      <c r="O23" s="299"/>
      <c r="P23" s="300"/>
      <c r="Q23" s="73" t="str">
        <f t="shared" si="13"/>
        <v>Enter vessel info</v>
      </c>
      <c r="R23" s="79" t="str">
        <f t="shared" si="14"/>
        <v>Enter vessel info</v>
      </c>
      <c r="S23" s="79" t="str">
        <f t="shared" si="15"/>
        <v>Enter vessel info</v>
      </c>
      <c r="T23" s="79" t="str">
        <f t="shared" si="16"/>
        <v>Enter vessel info</v>
      </c>
      <c r="U23" s="79" t="str">
        <f t="shared" si="17"/>
        <v>Enter vessel info</v>
      </c>
      <c r="V23" s="79" t="str">
        <f t="shared" si="18"/>
        <v>Enter vessel info</v>
      </c>
      <c r="W23" s="79" t="str">
        <f t="shared" si="19"/>
        <v>Enter vessel info</v>
      </c>
      <c r="X23" s="79" t="str">
        <f t="shared" si="20"/>
        <v>Enter vessel info</v>
      </c>
      <c r="Y23" s="78" t="s">
        <v>115</v>
      </c>
      <c r="Z23" s="79" t="s">
        <v>115</v>
      </c>
      <c r="AA23" s="82" t="s">
        <v>115</v>
      </c>
      <c r="AB23" s="76" t="str">
        <f>IF(OR($D23=" ",$E23=" ",$F23=" "),"Enter vessel info",IF(T($H23)&lt;&gt;"","Enter Activity",IF(OR($M23=0,$N23=0),"Enter Run Time",IF((VLOOKUP($F23,'VESSEL FACTORS'!$A$3:$O$5,AB$5,FALSE))="N/A","--",IF($G23=" ",IF(ISERROR(SEARCH("Aux",$E23,1)),($H23*VLOOKUP($F23,'VESSEL FACTORS'!$A$2:$O$5,AB$5,FALSE)*0.0000011023*$M23*$N23*0.82),($H23*VLOOKUP($F23,'VESSEL FACTORS'!$A$2:$O$5,AB$5,FALSE)*0.0000011023*$M23*$N23*1)),IF($G23&lt;21,($H23*VLOOKUP($F23,'VESSEL FACTORS'!$A$2:$O$5,AB$5,FALSE)*0.0000011023*$M23*$N23*VLOOKUP($G23,'VESSEL FACTORS'!$A$16:$L$36,AB$5,FALSE)),($H23*VLOOKUP($F23,'VESSEL FACTORS'!$A$3:$O$5,AB$5,FALSE)*0.0000011023*$M23*$N23*($G23/100))))))))</f>
        <v>Enter vessel info</v>
      </c>
      <c r="AC23" s="76" t="str">
        <f>IF(OR($D23=" ",$E23=" ",$F23=" "),"Enter vessel info",IF(T($H23)&lt;&gt;"","Enter Activity",IF(OR($M23=0,$N23=0),"Enter Run Time",IF((VLOOKUP($F23,'VESSEL FACTORS'!$A$3:$O$5,AC$5,FALSE))="N/A","--",IF($G23=" ",IF(ISERROR(SEARCH("Aux",$E23,1)),($H23*VLOOKUP($F23,'VESSEL FACTORS'!$A$2:$O$5,AC$5,FALSE)*0.0000011023*$M23*$N23*0.82),($H23*VLOOKUP($F23,'VESSEL FACTORS'!$A$2:$O$5,AC$5,FALSE)*0.0000011023*$M23*$N23*1)),IF($G23&lt;21,($H23*VLOOKUP($F23,'VESSEL FACTORS'!$A$2:$O$5,AC$5,FALSE)*0.0000011023*$M23*$N23*VLOOKUP($G23,'VESSEL FACTORS'!$A$16:$L$36,AC$5,FALSE)),($H23*VLOOKUP($F23,'VESSEL FACTORS'!$A$3:$O$5,AC$5,FALSE)*0.0000011023*$M23*$N23*($G23/100))))))))</f>
        <v>Enter vessel info</v>
      </c>
      <c r="AD23" s="76" t="str">
        <f>IF(OR($D23=" ",$E23=" ",$F23=" "),"Enter vessel info",IF(T($H23)&lt;&gt;"","Enter Activity",IF(OR($M23=0,$N23=0),"Enter Run Time",IF((VLOOKUP($F23,'VESSEL FACTORS'!$A$3:$O$5,AD$5,FALSE))="N/A","--",IF($G23=" ",IF(ISERROR(SEARCH("Aux",$E23,1)),($H23*VLOOKUP($F23,'VESSEL FACTORS'!$A$2:$O$5,AD$5,FALSE)*0.0000011023*$M23*$N23*0.82),($H23*VLOOKUP($F23,'VESSEL FACTORS'!$A$2:$O$5,AD$5,FALSE)*0.0000011023*$M23*$N23*1)),IF($G23&lt;21,($H23*VLOOKUP($F23,'VESSEL FACTORS'!$A$2:$O$5,AD$5,FALSE)*0.0000011023*$M23*$N23*VLOOKUP($G23,'VESSEL FACTORS'!$A$16:$L$36,AD$5,FALSE)),($H23*VLOOKUP($F23,'VESSEL FACTORS'!$A$3:$O$5,AD$5,FALSE)*0.0000011023*$M23*$N23*($G23/100))))))))</f>
        <v>Enter vessel info</v>
      </c>
      <c r="AE23" s="76" t="str">
        <f>IF(OR($D23=" ",$E23=" ",$F23=" "),"Enter vessel info",IF(T($H23)&lt;&gt;"","Enter Activity",IF(OR($M23=0,$N23=0),"Enter Run Time",IF((VLOOKUP($F23,'VESSEL FACTORS'!$A$3:$O$5,AE$5,FALSE))="N/A","--",IF($G23=" ",IF(ISERROR(SEARCH("Aux",$E23,1)),($H23*VLOOKUP($F23,'VESSEL FACTORS'!$A$2:$O$5,AE$5,FALSE)*0.0000011023*$M23*$N23*0.82),($H23*VLOOKUP($F23,'VESSEL FACTORS'!$A$2:$O$5,AE$5,FALSE)*0.0000011023*$M23*$N23*1)),IF($G23&lt;21,($H23*VLOOKUP($F23,'VESSEL FACTORS'!$A$2:$O$5,AE$5,FALSE)*0.0000011023*$M23*$N23*VLOOKUP($G23,'VESSEL FACTORS'!$A$16:$L$36,AE$5,FALSE)),($H23*VLOOKUP($F23,'VESSEL FACTORS'!$A$3:$O$5,AE$5,FALSE)*0.0000011023*$M23*$N23*($G23/100))))))))</f>
        <v>Enter vessel info</v>
      </c>
      <c r="AF23" s="76" t="str">
        <f>IF(OR($D23=" ",$E23=" ",$F23=" "),"Enter vessel info",IF(T($H23)&lt;&gt;"","Enter Activity",IF(OR($M23=0,$N23=0),"Enter Run Time",IF((VLOOKUP($F23,'VESSEL FACTORS'!$A$3:$O$5,AF$5,FALSE))="N/A","--",IF($G23=" ",IF(ISERROR(SEARCH("Aux",$E23,1)),($H23*VLOOKUP($F23,'VESSEL FACTORS'!$A$2:$O$5,AF$5,FALSE)*0.0000011023*$M23*$N23*0.82),($H23*VLOOKUP($F23,'VESSEL FACTORS'!$A$2:$O$5,AF$5,FALSE)*0.0000011023*$M23*$N23*1)),IF($G23&lt;21,($H23*VLOOKUP($F23,'VESSEL FACTORS'!$A$2:$O$5,AF$5,FALSE)*0.0000011023*$M23*$N23*VLOOKUP($G23,'VESSEL FACTORS'!$A$16:$L$36,AF$5,FALSE)),($H23*VLOOKUP($F23,'VESSEL FACTORS'!$A$3:$O$5,AF$5,FALSE)*0.0000011023*$M23*$N23*($G23/100))))))))</f>
        <v>Enter vessel info</v>
      </c>
      <c r="AG23" s="76" t="str">
        <f>IF(OR($D23=" ",$E23=" ",$F23=" "),"Enter vessel info",IF(T($H23)&lt;&gt;"","Enter Activity",IF(OR($M23=0,$N23=0),"Enter Run Time",IF((VLOOKUP($F23,'VESSEL FACTORS'!$A$3:$O$5,AG$5,FALSE))="N/A","--",IF($G23=" ",IF(ISERROR(SEARCH("Aux",$E23,1)),($H23*VLOOKUP($F23,'VESSEL FACTORS'!$A$2:$O$5,AG$5,FALSE)*0.0000011023*$M23*$N23*0.82),($H23*VLOOKUP($F23,'VESSEL FACTORS'!$A$2:$O$5,AG$5,FALSE)*0.0000011023*$M23*$N23*1)),IF($G23&lt;21,($H23*VLOOKUP($F23,'VESSEL FACTORS'!$A$2:$O$5,AG$5,FALSE)*0.0000011023*$M23*$N23*VLOOKUP($G23,'VESSEL FACTORS'!$A$16:$L$36,AG$5,FALSE)),($H23*VLOOKUP($F23,'VESSEL FACTORS'!$A$3:$O$5,AG$5,FALSE)*0.0000011023*$M23*$N23*($G23/100))))))))</f>
        <v>Enter vessel info</v>
      </c>
      <c r="AH23" s="76" t="str">
        <f>IF(OR($D23=" ",$E23=" ",$F23=" "),"Enter vessel info",IF(T($H23)&lt;&gt;"","Enter Activity",IF(OR($M23=0,$N23=0),"Enter Run Time",IF((VLOOKUP($F23,'VESSEL FACTORS'!$A$3:$O$5,AH$5,FALSE))="N/A","--",IF($G23=" ",IF(ISERROR(SEARCH("Aux",$E23,1)),($H23*VLOOKUP($F23,'VESSEL FACTORS'!$A$2:$O$5,AH$5,FALSE)*0.0000011023*$M23*$N23*0.82),($H23*VLOOKUP($F23,'VESSEL FACTORS'!$A$2:$O$5,AH$5,FALSE)*0.0000011023*$M23*$N23*1)),IF($G23&lt;21,($H23*VLOOKUP($F23,'VESSEL FACTORS'!$A$2:$O$5,AH$5,FALSE)*0.0000011023*$M23*$N23*VLOOKUP($G23,'VESSEL FACTORS'!$A$16:$L$36,AH$5,FALSE)),($H23*VLOOKUP($F23,'VESSEL FACTORS'!$A$3:$O$5,AH$5,FALSE)*0.0000011023*$M23*$N23*($G23/100))))))))</f>
        <v>Enter vessel info</v>
      </c>
      <c r="AI23" s="76" t="str">
        <f>IF(OR($D23=" ",$E23=" ",$F23=" "),"Enter vessel info",IF(T($H23)&lt;&gt;"","Enter Activity",IF(OR($M23=0,$N23=0),"Enter Run Time",IF((VLOOKUP($F23,'VESSEL FACTORS'!$A$3:$O$5,AI$5,FALSE))="N/A","--",IF($G23=" ",IF(ISERROR(SEARCH("Aux",$E23,1)),($H23*VLOOKUP($F23,'VESSEL FACTORS'!$A$2:$O$5,AI$5,FALSE)*0.0000011023*$M23*$N23*0.82),($H23*VLOOKUP($F23,'VESSEL FACTORS'!$A$2:$O$5,AI$5,FALSE)*0.0000011023*$M23*$N23*1)),IF($G23&lt;21,($H23*VLOOKUP($F23,'VESSEL FACTORS'!$A$2:$O$5,AI$5,FALSE)*0.0000011023*$M23*$N23*VLOOKUP($G23,'VESSEL FACTORS'!$A$16:$L$36,AI$5,FALSE)),($H23*VLOOKUP($F23,'VESSEL FACTORS'!$A$3:$O$5,AI$5,FALSE)*0.0000011023*$M23*$N23*($G23/100))))))))</f>
        <v>Enter vessel info</v>
      </c>
      <c r="AJ23" s="76" t="str">
        <f>IF(OR($D23=" ",$E23=" ",$F23=" "),"Enter vessel info",IF(T($H23)&lt;&gt;"","Enter Activity",IF(OR($M23=0,$N23=0),"Enter Run Time",IF((VLOOKUP($F23,'VESSEL FACTORS'!$A$3:$O$5,AJ$5,FALSE))="N/A","--",IF($G23=" ",IF(ISERROR(SEARCH("Aux",$E23,1)),($H23*VLOOKUP($F23,'VESSEL FACTORS'!$A$2:$O$5,AJ$5,FALSE)*0.0000011023*$M23*$N23*0.82),($H23*VLOOKUP($F23,'VESSEL FACTORS'!$A$2:$O$5,AJ$5,FALSE)*0.0000011023*$M23*$N23*1)),IF($G23&lt;21,($H23*VLOOKUP($F23,'VESSEL FACTORS'!$A$2:$O$5,AJ$5,FALSE)*0.0000011023*$M23*$N23*VLOOKUP($G23,'VESSEL FACTORS'!$A$16:$L$36,AJ$5,FALSE)),($H23*VLOOKUP($F23,'VESSEL FACTORS'!$A$3:$O$5,AJ$5,FALSE)*0.0000011023*$M23*$N23*($G23/100))))))))</f>
        <v>Enter vessel info</v>
      </c>
      <c r="AK23" s="76" t="str">
        <f>IF(OR($D23=" ",$E23=" ",$F23=" "),"Enter vessel info",IF(T($H23)&lt;&gt;"","Enter Activity",IF(OR($M23=0,$N23=0),"Enter Run Time",IF((VLOOKUP($F23,'VESSEL FACTORS'!$A$3:$O$5,AK$5,FALSE))="N/A","--",IF($G23=" ",IF(ISERROR(SEARCH("Aux",$E23,1)),($H23*VLOOKUP($F23,'VESSEL FACTORS'!$A$2:$O$5,AK$5,FALSE)*0.0000011023*$M23*$N23*0.82),($H23*VLOOKUP($F23,'VESSEL FACTORS'!$A$2:$O$5,AK$5,FALSE)*0.0000011023*$M23*$N23*1)),IF($G23&lt;21,($H23*VLOOKUP($F23,'VESSEL FACTORS'!$A$2:$O$5,AK$5,FALSE)*0.0000011023*$M23*$N23*VLOOKUP($G23,'VESSEL FACTORS'!$A$16:$L$36,AK$5,FALSE)),($H23*VLOOKUP($F23,'VESSEL FACTORS'!$A$3:$O$5,AK$5,FALSE)*0.0000011023*$M23*$N23*($G23/100))))))))</f>
        <v>Enter vessel info</v>
      </c>
      <c r="AL23" s="67" t="str">
        <f>IF(OR($D23=" ",$E23=" ",$F23=" "),"Enter vessel info",IF(T($H23)&lt;&gt;"","Enter Activity",IF(OR($M23=0,$N23=0),"Enter Run Time",IF((VLOOKUP($F23,'VESSEL FACTORS'!$A$3:$O$5,AL$5,FALSE))="N/A","--",IF($G23=" ",IF(ISERROR(SEARCH("Aux",$E23,1)),($H23*VLOOKUP($F23,'VESSEL FACTORS'!$A$2:$O$5,AL$5,FALSE)*0.0000011023*$M23*$N23*0.82),($H23*VLOOKUP($F23,'VESSEL FACTORS'!$A$2:$O$5,AL$5,FALSE)*0.0000011023*$M23*$N23*1)),IF($G23&lt;21,($H23*VLOOKUP($F23,'VESSEL FACTORS'!$A$2:$O$5,AL$5,FALSE)*0.0000011023*$M23*$N23*VLOOKUP($G23,'VESSEL FACTORS'!$A$16:$L$36,AL$5,FALSE)),($H23*VLOOKUP($F23,'VESSEL FACTORS'!$A$3:$O$5,AL$5,FALSE)*0.0000011023*$M23*$N23*($G23/100))))))))</f>
        <v>Enter vessel info</v>
      </c>
      <c r="AM23" s="315"/>
      <c r="AO23" s="74">
        <f>MONTH(EMISSIONS_1!P23)-MONTH(EMISSIONS_1!O23)+1</f>
        <v>1</v>
      </c>
      <c r="AP23" s="335">
        <f t="shared" si="12"/>
        <v>0</v>
      </c>
      <c r="AQ23" s="336">
        <f t="shared" ref="AQ23:BA30" si="34">IF(T($AB23)="",IF((AQ$6&gt;=MONTH($O23))*(AQ$6&lt;=MONTH($P23)), $AB23/$AO23, 0),0)</f>
        <v>0</v>
      </c>
      <c r="AR23" s="336">
        <f t="shared" si="34"/>
        <v>0</v>
      </c>
      <c r="AS23" s="336">
        <f t="shared" si="34"/>
        <v>0</v>
      </c>
      <c r="AT23" s="336">
        <f t="shared" si="34"/>
        <v>0</v>
      </c>
      <c r="AU23" s="336">
        <f t="shared" si="34"/>
        <v>0</v>
      </c>
      <c r="AV23" s="336">
        <f t="shared" si="34"/>
        <v>0</v>
      </c>
      <c r="AW23" s="336">
        <f t="shared" si="34"/>
        <v>0</v>
      </c>
      <c r="AX23" s="336">
        <f t="shared" si="34"/>
        <v>0</v>
      </c>
      <c r="AY23" s="336">
        <f t="shared" si="34"/>
        <v>0</v>
      </c>
      <c r="AZ23" s="336">
        <f t="shared" si="34"/>
        <v>0</v>
      </c>
      <c r="BA23" s="337">
        <f t="shared" si="34"/>
        <v>0</v>
      </c>
      <c r="BB23" s="335">
        <f t="shared" si="24"/>
        <v>0</v>
      </c>
      <c r="BC23" s="336">
        <f t="shared" si="24"/>
        <v>0</v>
      </c>
      <c r="BD23" s="336">
        <f t="shared" si="24"/>
        <v>0</v>
      </c>
      <c r="BE23" s="336">
        <f t="shared" si="24"/>
        <v>0</v>
      </c>
      <c r="BF23" s="336">
        <f t="shared" si="24"/>
        <v>0</v>
      </c>
      <c r="BG23" s="336">
        <f t="shared" si="24"/>
        <v>0</v>
      </c>
      <c r="BH23" s="336">
        <f t="shared" si="24"/>
        <v>0</v>
      </c>
      <c r="BI23" s="336">
        <f t="shared" si="24"/>
        <v>0</v>
      </c>
      <c r="BJ23" s="336">
        <f t="shared" si="24"/>
        <v>0</v>
      </c>
      <c r="BK23" s="336">
        <f t="shared" si="24"/>
        <v>0</v>
      </c>
      <c r="BL23" s="336">
        <f t="shared" si="24"/>
        <v>0</v>
      </c>
      <c r="BM23" s="337">
        <f t="shared" si="24"/>
        <v>0</v>
      </c>
      <c r="BN23" s="335">
        <f t="shared" si="25"/>
        <v>0</v>
      </c>
      <c r="BO23" s="336">
        <f t="shared" si="25"/>
        <v>0</v>
      </c>
      <c r="BP23" s="336">
        <f t="shared" si="25"/>
        <v>0</v>
      </c>
      <c r="BQ23" s="336">
        <f t="shared" si="25"/>
        <v>0</v>
      </c>
      <c r="BR23" s="336">
        <f t="shared" si="25"/>
        <v>0</v>
      </c>
      <c r="BS23" s="336">
        <f t="shared" si="25"/>
        <v>0</v>
      </c>
      <c r="BT23" s="336">
        <f t="shared" si="25"/>
        <v>0</v>
      </c>
      <c r="BU23" s="336">
        <f t="shared" si="25"/>
        <v>0</v>
      </c>
      <c r="BV23" s="336">
        <f t="shared" si="25"/>
        <v>0</v>
      </c>
      <c r="BW23" s="336">
        <f t="shared" si="25"/>
        <v>0</v>
      </c>
      <c r="BX23" s="336">
        <f t="shared" si="25"/>
        <v>0</v>
      </c>
      <c r="BY23" s="337">
        <f t="shared" si="25"/>
        <v>0</v>
      </c>
      <c r="BZ23" s="335">
        <f t="shared" si="26"/>
        <v>0</v>
      </c>
      <c r="CA23" s="336">
        <f t="shared" si="26"/>
        <v>0</v>
      </c>
      <c r="CB23" s="336">
        <f t="shared" si="26"/>
        <v>0</v>
      </c>
      <c r="CC23" s="336">
        <f t="shared" si="26"/>
        <v>0</v>
      </c>
      <c r="CD23" s="336">
        <f t="shared" si="26"/>
        <v>0</v>
      </c>
      <c r="CE23" s="336">
        <f t="shared" si="26"/>
        <v>0</v>
      </c>
      <c r="CF23" s="336">
        <f t="shared" si="26"/>
        <v>0</v>
      </c>
      <c r="CG23" s="336">
        <f t="shared" si="26"/>
        <v>0</v>
      </c>
      <c r="CH23" s="336">
        <f t="shared" si="26"/>
        <v>0</v>
      </c>
      <c r="CI23" s="336">
        <f t="shared" si="26"/>
        <v>0</v>
      </c>
      <c r="CJ23" s="336">
        <f t="shared" si="26"/>
        <v>0</v>
      </c>
      <c r="CK23" s="337">
        <f t="shared" si="26"/>
        <v>0</v>
      </c>
      <c r="CL23" s="335">
        <f t="shared" si="27"/>
        <v>0</v>
      </c>
      <c r="CM23" s="336">
        <f t="shared" si="27"/>
        <v>0</v>
      </c>
      <c r="CN23" s="336">
        <f t="shared" si="27"/>
        <v>0</v>
      </c>
      <c r="CO23" s="336">
        <f t="shared" si="27"/>
        <v>0</v>
      </c>
      <c r="CP23" s="336">
        <f t="shared" si="27"/>
        <v>0</v>
      </c>
      <c r="CQ23" s="336">
        <f t="shared" si="27"/>
        <v>0</v>
      </c>
      <c r="CR23" s="336">
        <f t="shared" si="27"/>
        <v>0</v>
      </c>
      <c r="CS23" s="336">
        <f t="shared" si="27"/>
        <v>0</v>
      </c>
      <c r="CT23" s="336">
        <f t="shared" si="27"/>
        <v>0</v>
      </c>
      <c r="CU23" s="336">
        <f t="shared" si="27"/>
        <v>0</v>
      </c>
      <c r="CV23" s="336">
        <f t="shared" si="27"/>
        <v>0</v>
      </c>
      <c r="CW23" s="337">
        <f t="shared" si="27"/>
        <v>0</v>
      </c>
      <c r="CX23" s="335">
        <f t="shared" si="28"/>
        <v>0</v>
      </c>
      <c r="CY23" s="336">
        <f t="shared" si="28"/>
        <v>0</v>
      </c>
      <c r="CZ23" s="336">
        <f t="shared" si="28"/>
        <v>0</v>
      </c>
      <c r="DA23" s="336">
        <f t="shared" si="28"/>
        <v>0</v>
      </c>
      <c r="DB23" s="336">
        <f t="shared" si="28"/>
        <v>0</v>
      </c>
      <c r="DC23" s="336">
        <f t="shared" si="28"/>
        <v>0</v>
      </c>
      <c r="DD23" s="336">
        <f t="shared" si="28"/>
        <v>0</v>
      </c>
      <c r="DE23" s="336">
        <f t="shared" si="28"/>
        <v>0</v>
      </c>
      <c r="DF23" s="336">
        <f t="shared" si="28"/>
        <v>0</v>
      </c>
      <c r="DG23" s="336">
        <f t="shared" si="28"/>
        <v>0</v>
      </c>
      <c r="DH23" s="336">
        <f t="shared" si="28"/>
        <v>0</v>
      </c>
      <c r="DI23" s="337">
        <f t="shared" si="28"/>
        <v>0</v>
      </c>
      <c r="DJ23" s="335">
        <f t="shared" si="29"/>
        <v>0</v>
      </c>
      <c r="DK23" s="336">
        <f t="shared" si="29"/>
        <v>0</v>
      </c>
      <c r="DL23" s="336">
        <f t="shared" si="29"/>
        <v>0</v>
      </c>
      <c r="DM23" s="336">
        <f t="shared" si="29"/>
        <v>0</v>
      </c>
      <c r="DN23" s="336">
        <f t="shared" si="29"/>
        <v>0</v>
      </c>
      <c r="DO23" s="336">
        <f t="shared" si="29"/>
        <v>0</v>
      </c>
      <c r="DP23" s="336">
        <f t="shared" si="29"/>
        <v>0</v>
      </c>
      <c r="DQ23" s="336">
        <f t="shared" si="29"/>
        <v>0</v>
      </c>
      <c r="DR23" s="336">
        <f t="shared" si="29"/>
        <v>0</v>
      </c>
      <c r="DS23" s="336">
        <f t="shared" si="29"/>
        <v>0</v>
      </c>
      <c r="DT23" s="336">
        <f t="shared" si="29"/>
        <v>0</v>
      </c>
      <c r="DU23" s="337">
        <f t="shared" si="29"/>
        <v>0</v>
      </c>
      <c r="DV23" s="335">
        <f t="shared" si="30"/>
        <v>0</v>
      </c>
      <c r="DW23" s="336">
        <f t="shared" si="30"/>
        <v>0</v>
      </c>
      <c r="DX23" s="336">
        <f t="shared" si="30"/>
        <v>0</v>
      </c>
      <c r="DY23" s="336">
        <f t="shared" si="30"/>
        <v>0</v>
      </c>
      <c r="DZ23" s="336">
        <f t="shared" si="30"/>
        <v>0</v>
      </c>
      <c r="EA23" s="336">
        <f t="shared" si="30"/>
        <v>0</v>
      </c>
      <c r="EB23" s="336">
        <f t="shared" si="30"/>
        <v>0</v>
      </c>
      <c r="EC23" s="336">
        <f t="shared" si="30"/>
        <v>0</v>
      </c>
      <c r="ED23" s="336">
        <f t="shared" si="30"/>
        <v>0</v>
      </c>
      <c r="EE23" s="336">
        <f t="shared" si="30"/>
        <v>0</v>
      </c>
      <c r="EF23" s="336">
        <f t="shared" si="30"/>
        <v>0</v>
      </c>
      <c r="EG23" s="337">
        <f t="shared" si="30"/>
        <v>0</v>
      </c>
      <c r="EH23" s="335">
        <f t="shared" si="31"/>
        <v>0</v>
      </c>
      <c r="EI23" s="336">
        <f t="shared" si="31"/>
        <v>0</v>
      </c>
      <c r="EJ23" s="336">
        <f t="shared" si="31"/>
        <v>0</v>
      </c>
      <c r="EK23" s="336">
        <f t="shared" si="31"/>
        <v>0</v>
      </c>
      <c r="EL23" s="336">
        <f t="shared" si="31"/>
        <v>0</v>
      </c>
      <c r="EM23" s="336">
        <f t="shared" si="31"/>
        <v>0</v>
      </c>
      <c r="EN23" s="336">
        <f t="shared" si="31"/>
        <v>0</v>
      </c>
      <c r="EO23" s="336">
        <f t="shared" si="31"/>
        <v>0</v>
      </c>
      <c r="EP23" s="336">
        <f t="shared" si="31"/>
        <v>0</v>
      </c>
      <c r="EQ23" s="336">
        <f t="shared" si="31"/>
        <v>0</v>
      </c>
      <c r="ER23" s="336">
        <f t="shared" si="31"/>
        <v>0</v>
      </c>
      <c r="ES23" s="337">
        <f t="shared" si="31"/>
        <v>0</v>
      </c>
      <c r="ET23" s="335">
        <f t="shared" si="32"/>
        <v>0</v>
      </c>
      <c r="EU23" s="336">
        <f t="shared" si="32"/>
        <v>0</v>
      </c>
      <c r="EV23" s="336">
        <f t="shared" si="32"/>
        <v>0</v>
      </c>
      <c r="EW23" s="336">
        <f t="shared" si="32"/>
        <v>0</v>
      </c>
      <c r="EX23" s="336">
        <f t="shared" si="32"/>
        <v>0</v>
      </c>
      <c r="EY23" s="336">
        <f t="shared" si="32"/>
        <v>0</v>
      </c>
      <c r="EZ23" s="336">
        <f t="shared" si="32"/>
        <v>0</v>
      </c>
      <c r="FA23" s="336">
        <f t="shared" si="32"/>
        <v>0</v>
      </c>
      <c r="FB23" s="336">
        <f t="shared" si="32"/>
        <v>0</v>
      </c>
      <c r="FC23" s="336">
        <f t="shared" si="32"/>
        <v>0</v>
      </c>
      <c r="FD23" s="336">
        <f t="shared" si="32"/>
        <v>0</v>
      </c>
      <c r="FE23" s="337">
        <f t="shared" si="32"/>
        <v>0</v>
      </c>
      <c r="FF23" s="335">
        <f t="shared" si="33"/>
        <v>0</v>
      </c>
      <c r="FG23" s="336">
        <f t="shared" si="33"/>
        <v>0</v>
      </c>
      <c r="FH23" s="336">
        <f t="shared" si="33"/>
        <v>0</v>
      </c>
      <c r="FI23" s="336">
        <f t="shared" si="33"/>
        <v>0</v>
      </c>
      <c r="FJ23" s="336">
        <f t="shared" si="33"/>
        <v>0</v>
      </c>
      <c r="FK23" s="336">
        <f t="shared" si="33"/>
        <v>0</v>
      </c>
      <c r="FL23" s="336">
        <f t="shared" si="33"/>
        <v>0</v>
      </c>
      <c r="FM23" s="336">
        <f t="shared" si="33"/>
        <v>0</v>
      </c>
      <c r="FN23" s="336">
        <f t="shared" si="33"/>
        <v>0</v>
      </c>
      <c r="FO23" s="336">
        <f t="shared" si="33"/>
        <v>0</v>
      </c>
      <c r="FP23" s="336">
        <f t="shared" si="33"/>
        <v>0</v>
      </c>
      <c r="FQ23" s="337">
        <f t="shared" si="33"/>
        <v>0</v>
      </c>
    </row>
    <row r="24" spans="1:173" ht="12.75" customHeight="1" x14ac:dyDescent="0.2">
      <c r="A24" s="74" t="str">
        <f t="shared" si="21"/>
        <v xml:space="preserve"> - </v>
      </c>
      <c r="B24" s="112"/>
      <c r="C24" s="171" t="s">
        <v>305</v>
      </c>
      <c r="D24" s="366" t="str">
        <f>IF(ISBLANK(EMISSIONS_6!D24), " ", EMISSIONS_6!D24)</f>
        <v xml:space="preserve"> </v>
      </c>
      <c r="E24" s="366" t="str">
        <f>IF(ISBLANK(EMISSIONS_6!E24), " ", EMISSIONS_6!E24)</f>
        <v xml:space="preserve"> </v>
      </c>
      <c r="F24" s="366" t="str">
        <f>IF(ISBLANK(EMISSIONS_6!F24), " ", EMISSIONS_6!F24)</f>
        <v xml:space="preserve"> </v>
      </c>
      <c r="G24" s="367"/>
      <c r="H24" s="368"/>
      <c r="I24" s="33" t="s">
        <v>299</v>
      </c>
      <c r="J24" s="367"/>
      <c r="K24" s="33">
        <f t="shared" si="22"/>
        <v>1</v>
      </c>
      <c r="L24" s="33">
        <f t="shared" si="23"/>
        <v>0</v>
      </c>
      <c r="M24" s="367">
        <v>0</v>
      </c>
      <c r="N24" s="373">
        <v>0</v>
      </c>
      <c r="O24" s="299"/>
      <c r="P24" s="300"/>
      <c r="Q24" s="73" t="str">
        <f t="shared" si="13"/>
        <v>Enter vessel info</v>
      </c>
      <c r="R24" s="79" t="str">
        <f t="shared" si="14"/>
        <v>Enter vessel info</v>
      </c>
      <c r="S24" s="79" t="str">
        <f t="shared" si="15"/>
        <v>Enter vessel info</v>
      </c>
      <c r="T24" s="79" t="str">
        <f t="shared" si="16"/>
        <v>Enter vessel info</v>
      </c>
      <c r="U24" s="79" t="str">
        <f t="shared" si="17"/>
        <v>Enter vessel info</v>
      </c>
      <c r="V24" s="79" t="str">
        <f t="shared" si="18"/>
        <v>Enter vessel info</v>
      </c>
      <c r="W24" s="79" t="str">
        <f t="shared" si="19"/>
        <v>Enter vessel info</v>
      </c>
      <c r="X24" s="79" t="str">
        <f t="shared" si="20"/>
        <v>Enter vessel info</v>
      </c>
      <c r="Y24" s="78" t="s">
        <v>115</v>
      </c>
      <c r="Z24" s="79" t="s">
        <v>115</v>
      </c>
      <c r="AA24" s="82" t="s">
        <v>115</v>
      </c>
      <c r="AB24" s="76" t="str">
        <f>IF(OR($D24=" ",$E24=" ",$F24=" "),"Enter vessel info",IF(T($H24)&lt;&gt;"","Enter Activity",IF(OR($M24=0,$N24=0),"Enter Run Time",IF((VLOOKUP($F24,'VESSEL FACTORS'!$A$3:$O$5,AB$5,FALSE))="N/A","--",IF($G24=" ",IF(ISERROR(SEARCH("Aux",$E24,1)),($H24*VLOOKUP($F24,'VESSEL FACTORS'!$A$2:$O$5,AB$5,FALSE)*0.0000011023*$M24*$N24*0.82),($H24*VLOOKUP($F24,'VESSEL FACTORS'!$A$2:$O$5,AB$5,FALSE)*0.0000011023*$M24*$N24*1)),IF($G24&lt;21,($H24*VLOOKUP($F24,'VESSEL FACTORS'!$A$2:$O$5,AB$5,FALSE)*0.0000011023*$M24*$N24*VLOOKUP($G24,'VESSEL FACTORS'!$A$16:$L$36,AB$5,FALSE)),($H24*VLOOKUP($F24,'VESSEL FACTORS'!$A$3:$O$5,AB$5,FALSE)*0.0000011023*$M24*$N24*($G24/100))))))))</f>
        <v>Enter vessel info</v>
      </c>
      <c r="AC24" s="76" t="str">
        <f>IF(OR($D24=" ",$E24=" ",$F24=" "),"Enter vessel info",IF(T($H24)&lt;&gt;"","Enter Activity",IF(OR($M24=0,$N24=0),"Enter Run Time",IF((VLOOKUP($F24,'VESSEL FACTORS'!$A$3:$O$5,AC$5,FALSE))="N/A","--",IF($G24=" ",IF(ISERROR(SEARCH("Aux",$E24,1)),($H24*VLOOKUP($F24,'VESSEL FACTORS'!$A$2:$O$5,AC$5,FALSE)*0.0000011023*$M24*$N24*0.82),($H24*VLOOKUP($F24,'VESSEL FACTORS'!$A$2:$O$5,AC$5,FALSE)*0.0000011023*$M24*$N24*1)),IF($G24&lt;21,($H24*VLOOKUP($F24,'VESSEL FACTORS'!$A$2:$O$5,AC$5,FALSE)*0.0000011023*$M24*$N24*VLOOKUP($G24,'VESSEL FACTORS'!$A$16:$L$36,AC$5,FALSE)),($H24*VLOOKUP($F24,'VESSEL FACTORS'!$A$3:$O$5,AC$5,FALSE)*0.0000011023*$M24*$N24*($G24/100))))))))</f>
        <v>Enter vessel info</v>
      </c>
      <c r="AD24" s="76" t="str">
        <f>IF(OR($D24=" ",$E24=" ",$F24=" "),"Enter vessel info",IF(T($H24)&lt;&gt;"","Enter Activity",IF(OR($M24=0,$N24=0),"Enter Run Time",IF((VLOOKUP($F24,'VESSEL FACTORS'!$A$3:$O$5,AD$5,FALSE))="N/A","--",IF($G24=" ",IF(ISERROR(SEARCH("Aux",$E24,1)),($H24*VLOOKUP($F24,'VESSEL FACTORS'!$A$2:$O$5,AD$5,FALSE)*0.0000011023*$M24*$N24*0.82),($H24*VLOOKUP($F24,'VESSEL FACTORS'!$A$2:$O$5,AD$5,FALSE)*0.0000011023*$M24*$N24*1)),IF($G24&lt;21,($H24*VLOOKUP($F24,'VESSEL FACTORS'!$A$2:$O$5,AD$5,FALSE)*0.0000011023*$M24*$N24*VLOOKUP($G24,'VESSEL FACTORS'!$A$16:$L$36,AD$5,FALSE)),($H24*VLOOKUP($F24,'VESSEL FACTORS'!$A$3:$O$5,AD$5,FALSE)*0.0000011023*$M24*$N24*($G24/100))))))))</f>
        <v>Enter vessel info</v>
      </c>
      <c r="AE24" s="76" t="str">
        <f>IF(OR($D24=" ",$E24=" ",$F24=" "),"Enter vessel info",IF(T($H24)&lt;&gt;"","Enter Activity",IF(OR($M24=0,$N24=0),"Enter Run Time",IF((VLOOKUP($F24,'VESSEL FACTORS'!$A$3:$O$5,AE$5,FALSE))="N/A","--",IF($G24=" ",IF(ISERROR(SEARCH("Aux",$E24,1)),($H24*VLOOKUP($F24,'VESSEL FACTORS'!$A$2:$O$5,AE$5,FALSE)*0.0000011023*$M24*$N24*0.82),($H24*VLOOKUP($F24,'VESSEL FACTORS'!$A$2:$O$5,AE$5,FALSE)*0.0000011023*$M24*$N24*1)),IF($G24&lt;21,($H24*VLOOKUP($F24,'VESSEL FACTORS'!$A$2:$O$5,AE$5,FALSE)*0.0000011023*$M24*$N24*VLOOKUP($G24,'VESSEL FACTORS'!$A$16:$L$36,AE$5,FALSE)),($H24*VLOOKUP($F24,'VESSEL FACTORS'!$A$3:$O$5,AE$5,FALSE)*0.0000011023*$M24*$N24*($G24/100))))))))</f>
        <v>Enter vessel info</v>
      </c>
      <c r="AF24" s="76" t="str">
        <f>IF(OR($D24=" ",$E24=" ",$F24=" "),"Enter vessel info",IF(T($H24)&lt;&gt;"","Enter Activity",IF(OR($M24=0,$N24=0),"Enter Run Time",IF((VLOOKUP($F24,'VESSEL FACTORS'!$A$3:$O$5,AF$5,FALSE))="N/A","--",IF($G24=" ",IF(ISERROR(SEARCH("Aux",$E24,1)),($H24*VLOOKUP($F24,'VESSEL FACTORS'!$A$2:$O$5,AF$5,FALSE)*0.0000011023*$M24*$N24*0.82),($H24*VLOOKUP($F24,'VESSEL FACTORS'!$A$2:$O$5,AF$5,FALSE)*0.0000011023*$M24*$N24*1)),IF($G24&lt;21,($H24*VLOOKUP($F24,'VESSEL FACTORS'!$A$2:$O$5,AF$5,FALSE)*0.0000011023*$M24*$N24*VLOOKUP($G24,'VESSEL FACTORS'!$A$16:$L$36,AF$5,FALSE)),($H24*VLOOKUP($F24,'VESSEL FACTORS'!$A$3:$O$5,AF$5,FALSE)*0.0000011023*$M24*$N24*($G24/100))))))))</f>
        <v>Enter vessel info</v>
      </c>
      <c r="AG24" s="76" t="str">
        <f>IF(OR($D24=" ",$E24=" ",$F24=" "),"Enter vessel info",IF(T($H24)&lt;&gt;"","Enter Activity",IF(OR($M24=0,$N24=0),"Enter Run Time",IF((VLOOKUP($F24,'VESSEL FACTORS'!$A$3:$O$5,AG$5,FALSE))="N/A","--",IF($G24=" ",IF(ISERROR(SEARCH("Aux",$E24,1)),($H24*VLOOKUP($F24,'VESSEL FACTORS'!$A$2:$O$5,AG$5,FALSE)*0.0000011023*$M24*$N24*0.82),($H24*VLOOKUP($F24,'VESSEL FACTORS'!$A$2:$O$5,AG$5,FALSE)*0.0000011023*$M24*$N24*1)),IF($G24&lt;21,($H24*VLOOKUP($F24,'VESSEL FACTORS'!$A$2:$O$5,AG$5,FALSE)*0.0000011023*$M24*$N24*VLOOKUP($G24,'VESSEL FACTORS'!$A$16:$L$36,AG$5,FALSE)),($H24*VLOOKUP($F24,'VESSEL FACTORS'!$A$3:$O$5,AG$5,FALSE)*0.0000011023*$M24*$N24*($G24/100))))))))</f>
        <v>Enter vessel info</v>
      </c>
      <c r="AH24" s="76" t="str">
        <f>IF(OR($D24=" ",$E24=" ",$F24=" "),"Enter vessel info",IF(T($H24)&lt;&gt;"","Enter Activity",IF(OR($M24=0,$N24=0),"Enter Run Time",IF((VLOOKUP($F24,'VESSEL FACTORS'!$A$3:$O$5,AH$5,FALSE))="N/A","--",IF($G24=" ",IF(ISERROR(SEARCH("Aux",$E24,1)),($H24*VLOOKUP($F24,'VESSEL FACTORS'!$A$2:$O$5,AH$5,FALSE)*0.0000011023*$M24*$N24*0.82),($H24*VLOOKUP($F24,'VESSEL FACTORS'!$A$2:$O$5,AH$5,FALSE)*0.0000011023*$M24*$N24*1)),IF($G24&lt;21,($H24*VLOOKUP($F24,'VESSEL FACTORS'!$A$2:$O$5,AH$5,FALSE)*0.0000011023*$M24*$N24*VLOOKUP($G24,'VESSEL FACTORS'!$A$16:$L$36,AH$5,FALSE)),($H24*VLOOKUP($F24,'VESSEL FACTORS'!$A$3:$O$5,AH$5,FALSE)*0.0000011023*$M24*$N24*($G24/100))))))))</f>
        <v>Enter vessel info</v>
      </c>
      <c r="AI24" s="76" t="str">
        <f>IF(OR($D24=" ",$E24=" ",$F24=" "),"Enter vessel info",IF(T($H24)&lt;&gt;"","Enter Activity",IF(OR($M24=0,$N24=0),"Enter Run Time",IF((VLOOKUP($F24,'VESSEL FACTORS'!$A$3:$O$5,AI$5,FALSE))="N/A","--",IF($G24=" ",IF(ISERROR(SEARCH("Aux",$E24,1)),($H24*VLOOKUP($F24,'VESSEL FACTORS'!$A$2:$O$5,AI$5,FALSE)*0.0000011023*$M24*$N24*0.82),($H24*VLOOKUP($F24,'VESSEL FACTORS'!$A$2:$O$5,AI$5,FALSE)*0.0000011023*$M24*$N24*1)),IF($G24&lt;21,($H24*VLOOKUP($F24,'VESSEL FACTORS'!$A$2:$O$5,AI$5,FALSE)*0.0000011023*$M24*$N24*VLOOKUP($G24,'VESSEL FACTORS'!$A$16:$L$36,AI$5,FALSE)),($H24*VLOOKUP($F24,'VESSEL FACTORS'!$A$3:$O$5,AI$5,FALSE)*0.0000011023*$M24*$N24*($G24/100))))))))</f>
        <v>Enter vessel info</v>
      </c>
      <c r="AJ24" s="76" t="str">
        <f>IF(OR($D24=" ",$E24=" ",$F24=" "),"Enter vessel info",IF(T($H24)&lt;&gt;"","Enter Activity",IF(OR($M24=0,$N24=0),"Enter Run Time",IF((VLOOKUP($F24,'VESSEL FACTORS'!$A$3:$O$5,AJ$5,FALSE))="N/A","--",IF($G24=" ",IF(ISERROR(SEARCH("Aux",$E24,1)),($H24*VLOOKUP($F24,'VESSEL FACTORS'!$A$2:$O$5,AJ$5,FALSE)*0.0000011023*$M24*$N24*0.82),($H24*VLOOKUP($F24,'VESSEL FACTORS'!$A$2:$O$5,AJ$5,FALSE)*0.0000011023*$M24*$N24*1)),IF($G24&lt;21,($H24*VLOOKUP($F24,'VESSEL FACTORS'!$A$2:$O$5,AJ$5,FALSE)*0.0000011023*$M24*$N24*VLOOKUP($G24,'VESSEL FACTORS'!$A$16:$L$36,AJ$5,FALSE)),($H24*VLOOKUP($F24,'VESSEL FACTORS'!$A$3:$O$5,AJ$5,FALSE)*0.0000011023*$M24*$N24*($G24/100))))))))</f>
        <v>Enter vessel info</v>
      </c>
      <c r="AK24" s="76" t="str">
        <f>IF(OR($D24=" ",$E24=" ",$F24=" "),"Enter vessel info",IF(T($H24)&lt;&gt;"","Enter Activity",IF(OR($M24=0,$N24=0),"Enter Run Time",IF((VLOOKUP($F24,'VESSEL FACTORS'!$A$3:$O$5,AK$5,FALSE))="N/A","--",IF($G24=" ",IF(ISERROR(SEARCH("Aux",$E24,1)),($H24*VLOOKUP($F24,'VESSEL FACTORS'!$A$2:$O$5,AK$5,FALSE)*0.0000011023*$M24*$N24*0.82),($H24*VLOOKUP($F24,'VESSEL FACTORS'!$A$2:$O$5,AK$5,FALSE)*0.0000011023*$M24*$N24*1)),IF($G24&lt;21,($H24*VLOOKUP($F24,'VESSEL FACTORS'!$A$2:$O$5,AK$5,FALSE)*0.0000011023*$M24*$N24*VLOOKUP($G24,'VESSEL FACTORS'!$A$16:$L$36,AK$5,FALSE)),($H24*VLOOKUP($F24,'VESSEL FACTORS'!$A$3:$O$5,AK$5,FALSE)*0.0000011023*$M24*$N24*($G24/100))))))))</f>
        <v>Enter vessel info</v>
      </c>
      <c r="AL24" s="67" t="str">
        <f>IF(OR($D24=" ",$E24=" ",$F24=" "),"Enter vessel info",IF(T($H24)&lt;&gt;"","Enter Activity",IF(OR($M24=0,$N24=0),"Enter Run Time",IF((VLOOKUP($F24,'VESSEL FACTORS'!$A$3:$O$5,AL$5,FALSE))="N/A","--",IF($G24=" ",IF(ISERROR(SEARCH("Aux",$E24,1)),($H24*VLOOKUP($F24,'VESSEL FACTORS'!$A$2:$O$5,AL$5,FALSE)*0.0000011023*$M24*$N24*0.82),($H24*VLOOKUP($F24,'VESSEL FACTORS'!$A$2:$O$5,AL$5,FALSE)*0.0000011023*$M24*$N24*1)),IF($G24&lt;21,($H24*VLOOKUP($F24,'VESSEL FACTORS'!$A$2:$O$5,AL$5,FALSE)*0.0000011023*$M24*$N24*VLOOKUP($G24,'VESSEL FACTORS'!$A$16:$L$36,AL$5,FALSE)),($H24*VLOOKUP($F24,'VESSEL FACTORS'!$A$3:$O$5,AL$5,FALSE)*0.0000011023*$M24*$N24*($G24/100))))))))</f>
        <v>Enter vessel info</v>
      </c>
      <c r="AM24" s="315"/>
      <c r="AO24" s="74">
        <f>MONTH(EMISSIONS_1!P24)-MONTH(EMISSIONS_1!O24)+1</f>
        <v>1</v>
      </c>
      <c r="AP24" s="335">
        <f t="shared" si="12"/>
        <v>0</v>
      </c>
      <c r="AQ24" s="336">
        <f t="shared" si="34"/>
        <v>0</v>
      </c>
      <c r="AR24" s="336">
        <f t="shared" si="34"/>
        <v>0</v>
      </c>
      <c r="AS24" s="336">
        <f t="shared" si="34"/>
        <v>0</v>
      </c>
      <c r="AT24" s="336">
        <f t="shared" si="34"/>
        <v>0</v>
      </c>
      <c r="AU24" s="336">
        <f t="shared" si="34"/>
        <v>0</v>
      </c>
      <c r="AV24" s="336">
        <f t="shared" si="34"/>
        <v>0</v>
      </c>
      <c r="AW24" s="336">
        <f t="shared" si="34"/>
        <v>0</v>
      </c>
      <c r="AX24" s="336">
        <f t="shared" si="34"/>
        <v>0</v>
      </c>
      <c r="AY24" s="336">
        <f t="shared" si="34"/>
        <v>0</v>
      </c>
      <c r="AZ24" s="336">
        <f t="shared" si="34"/>
        <v>0</v>
      </c>
      <c r="BA24" s="337">
        <f t="shared" si="34"/>
        <v>0</v>
      </c>
      <c r="BB24" s="335">
        <f t="shared" si="24"/>
        <v>0</v>
      </c>
      <c r="BC24" s="336">
        <f t="shared" si="24"/>
        <v>0</v>
      </c>
      <c r="BD24" s="336">
        <f t="shared" si="24"/>
        <v>0</v>
      </c>
      <c r="BE24" s="336">
        <f t="shared" si="24"/>
        <v>0</v>
      </c>
      <c r="BF24" s="336">
        <f t="shared" si="24"/>
        <v>0</v>
      </c>
      <c r="BG24" s="336">
        <f t="shared" si="24"/>
        <v>0</v>
      </c>
      <c r="BH24" s="336">
        <f t="shared" si="24"/>
        <v>0</v>
      </c>
      <c r="BI24" s="336">
        <f t="shared" si="24"/>
        <v>0</v>
      </c>
      <c r="BJ24" s="336">
        <f t="shared" si="24"/>
        <v>0</v>
      </c>
      <c r="BK24" s="336">
        <f t="shared" si="24"/>
        <v>0</v>
      </c>
      <c r="BL24" s="336">
        <f t="shared" si="24"/>
        <v>0</v>
      </c>
      <c r="BM24" s="337">
        <f t="shared" si="24"/>
        <v>0</v>
      </c>
      <c r="BN24" s="335">
        <f t="shared" si="25"/>
        <v>0</v>
      </c>
      <c r="BO24" s="336">
        <f t="shared" si="25"/>
        <v>0</v>
      </c>
      <c r="BP24" s="336">
        <f t="shared" si="25"/>
        <v>0</v>
      </c>
      <c r="BQ24" s="336">
        <f t="shared" si="25"/>
        <v>0</v>
      </c>
      <c r="BR24" s="336">
        <f t="shared" si="25"/>
        <v>0</v>
      </c>
      <c r="BS24" s="336">
        <f t="shared" si="25"/>
        <v>0</v>
      </c>
      <c r="BT24" s="336">
        <f t="shared" si="25"/>
        <v>0</v>
      </c>
      <c r="BU24" s="336">
        <f t="shared" si="25"/>
        <v>0</v>
      </c>
      <c r="BV24" s="336">
        <f t="shared" si="25"/>
        <v>0</v>
      </c>
      <c r="BW24" s="336">
        <f t="shared" si="25"/>
        <v>0</v>
      </c>
      <c r="BX24" s="336">
        <f t="shared" si="25"/>
        <v>0</v>
      </c>
      <c r="BY24" s="337">
        <f t="shared" si="25"/>
        <v>0</v>
      </c>
      <c r="BZ24" s="335">
        <f t="shared" si="26"/>
        <v>0</v>
      </c>
      <c r="CA24" s="336">
        <f t="shared" si="26"/>
        <v>0</v>
      </c>
      <c r="CB24" s="336">
        <f t="shared" si="26"/>
        <v>0</v>
      </c>
      <c r="CC24" s="336">
        <f t="shared" si="26"/>
        <v>0</v>
      </c>
      <c r="CD24" s="336">
        <f t="shared" si="26"/>
        <v>0</v>
      </c>
      <c r="CE24" s="336">
        <f t="shared" si="26"/>
        <v>0</v>
      </c>
      <c r="CF24" s="336">
        <f t="shared" si="26"/>
        <v>0</v>
      </c>
      <c r="CG24" s="336">
        <f t="shared" si="26"/>
        <v>0</v>
      </c>
      <c r="CH24" s="336">
        <f t="shared" si="26"/>
        <v>0</v>
      </c>
      <c r="CI24" s="336">
        <f t="shared" si="26"/>
        <v>0</v>
      </c>
      <c r="CJ24" s="336">
        <f t="shared" si="26"/>
        <v>0</v>
      </c>
      <c r="CK24" s="337">
        <f t="shared" si="26"/>
        <v>0</v>
      </c>
      <c r="CL24" s="335">
        <f t="shared" si="27"/>
        <v>0</v>
      </c>
      <c r="CM24" s="336">
        <f t="shared" si="27"/>
        <v>0</v>
      </c>
      <c r="CN24" s="336">
        <f t="shared" si="27"/>
        <v>0</v>
      </c>
      <c r="CO24" s="336">
        <f t="shared" si="27"/>
        <v>0</v>
      </c>
      <c r="CP24" s="336">
        <f t="shared" si="27"/>
        <v>0</v>
      </c>
      <c r="CQ24" s="336">
        <f t="shared" si="27"/>
        <v>0</v>
      </c>
      <c r="CR24" s="336">
        <f t="shared" si="27"/>
        <v>0</v>
      </c>
      <c r="CS24" s="336">
        <f t="shared" si="27"/>
        <v>0</v>
      </c>
      <c r="CT24" s="336">
        <f t="shared" si="27"/>
        <v>0</v>
      </c>
      <c r="CU24" s="336">
        <f t="shared" si="27"/>
        <v>0</v>
      </c>
      <c r="CV24" s="336">
        <f t="shared" si="27"/>
        <v>0</v>
      </c>
      <c r="CW24" s="337">
        <f t="shared" si="27"/>
        <v>0</v>
      </c>
      <c r="CX24" s="335">
        <f t="shared" si="28"/>
        <v>0</v>
      </c>
      <c r="CY24" s="336">
        <f t="shared" si="28"/>
        <v>0</v>
      </c>
      <c r="CZ24" s="336">
        <f t="shared" si="28"/>
        <v>0</v>
      </c>
      <c r="DA24" s="336">
        <f t="shared" si="28"/>
        <v>0</v>
      </c>
      <c r="DB24" s="336">
        <f t="shared" si="28"/>
        <v>0</v>
      </c>
      <c r="DC24" s="336">
        <f t="shared" si="28"/>
        <v>0</v>
      </c>
      <c r="DD24" s="336">
        <f t="shared" si="28"/>
        <v>0</v>
      </c>
      <c r="DE24" s="336">
        <f t="shared" si="28"/>
        <v>0</v>
      </c>
      <c r="DF24" s="336">
        <f t="shared" si="28"/>
        <v>0</v>
      </c>
      <c r="DG24" s="336">
        <f t="shared" si="28"/>
        <v>0</v>
      </c>
      <c r="DH24" s="336">
        <f t="shared" si="28"/>
        <v>0</v>
      </c>
      <c r="DI24" s="337">
        <f t="shared" si="28"/>
        <v>0</v>
      </c>
      <c r="DJ24" s="335">
        <f t="shared" si="29"/>
        <v>0</v>
      </c>
      <c r="DK24" s="336">
        <f t="shared" si="29"/>
        <v>0</v>
      </c>
      <c r="DL24" s="336">
        <f t="shared" si="29"/>
        <v>0</v>
      </c>
      <c r="DM24" s="336">
        <f t="shared" si="29"/>
        <v>0</v>
      </c>
      <c r="DN24" s="336">
        <f t="shared" si="29"/>
        <v>0</v>
      </c>
      <c r="DO24" s="336">
        <f t="shared" si="29"/>
        <v>0</v>
      </c>
      <c r="DP24" s="336">
        <f t="shared" si="29"/>
        <v>0</v>
      </c>
      <c r="DQ24" s="336">
        <f t="shared" si="29"/>
        <v>0</v>
      </c>
      <c r="DR24" s="336">
        <f t="shared" si="29"/>
        <v>0</v>
      </c>
      <c r="DS24" s="336">
        <f t="shared" si="29"/>
        <v>0</v>
      </c>
      <c r="DT24" s="336">
        <f t="shared" si="29"/>
        <v>0</v>
      </c>
      <c r="DU24" s="337">
        <f t="shared" si="29"/>
        <v>0</v>
      </c>
      <c r="DV24" s="335">
        <f t="shared" si="30"/>
        <v>0</v>
      </c>
      <c r="DW24" s="336">
        <f t="shared" si="30"/>
        <v>0</v>
      </c>
      <c r="DX24" s="336">
        <f t="shared" si="30"/>
        <v>0</v>
      </c>
      <c r="DY24" s="336">
        <f t="shared" si="30"/>
        <v>0</v>
      </c>
      <c r="DZ24" s="336">
        <f t="shared" si="30"/>
        <v>0</v>
      </c>
      <c r="EA24" s="336">
        <f t="shared" si="30"/>
        <v>0</v>
      </c>
      <c r="EB24" s="336">
        <f t="shared" si="30"/>
        <v>0</v>
      </c>
      <c r="EC24" s="336">
        <f t="shared" si="30"/>
        <v>0</v>
      </c>
      <c r="ED24" s="336">
        <f t="shared" si="30"/>
        <v>0</v>
      </c>
      <c r="EE24" s="336">
        <f t="shared" si="30"/>
        <v>0</v>
      </c>
      <c r="EF24" s="336">
        <f t="shared" si="30"/>
        <v>0</v>
      </c>
      <c r="EG24" s="337">
        <f t="shared" si="30"/>
        <v>0</v>
      </c>
      <c r="EH24" s="335">
        <f t="shared" si="31"/>
        <v>0</v>
      </c>
      <c r="EI24" s="336">
        <f t="shared" si="31"/>
        <v>0</v>
      </c>
      <c r="EJ24" s="336">
        <f t="shared" si="31"/>
        <v>0</v>
      </c>
      <c r="EK24" s="336">
        <f t="shared" si="31"/>
        <v>0</v>
      </c>
      <c r="EL24" s="336">
        <f t="shared" si="31"/>
        <v>0</v>
      </c>
      <c r="EM24" s="336">
        <f t="shared" si="31"/>
        <v>0</v>
      </c>
      <c r="EN24" s="336">
        <f t="shared" si="31"/>
        <v>0</v>
      </c>
      <c r="EO24" s="336">
        <f t="shared" si="31"/>
        <v>0</v>
      </c>
      <c r="EP24" s="336">
        <f t="shared" si="31"/>
        <v>0</v>
      </c>
      <c r="EQ24" s="336">
        <f t="shared" si="31"/>
        <v>0</v>
      </c>
      <c r="ER24" s="336">
        <f t="shared" si="31"/>
        <v>0</v>
      </c>
      <c r="ES24" s="337">
        <f t="shared" si="31"/>
        <v>0</v>
      </c>
      <c r="ET24" s="335">
        <f t="shared" si="32"/>
        <v>0</v>
      </c>
      <c r="EU24" s="336">
        <f t="shared" si="32"/>
        <v>0</v>
      </c>
      <c r="EV24" s="336">
        <f t="shared" si="32"/>
        <v>0</v>
      </c>
      <c r="EW24" s="336">
        <f t="shared" si="32"/>
        <v>0</v>
      </c>
      <c r="EX24" s="336">
        <f t="shared" si="32"/>
        <v>0</v>
      </c>
      <c r="EY24" s="336">
        <f t="shared" si="32"/>
        <v>0</v>
      </c>
      <c r="EZ24" s="336">
        <f t="shared" si="32"/>
        <v>0</v>
      </c>
      <c r="FA24" s="336">
        <f t="shared" si="32"/>
        <v>0</v>
      </c>
      <c r="FB24" s="336">
        <f t="shared" si="32"/>
        <v>0</v>
      </c>
      <c r="FC24" s="336">
        <f t="shared" si="32"/>
        <v>0</v>
      </c>
      <c r="FD24" s="336">
        <f t="shared" si="32"/>
        <v>0</v>
      </c>
      <c r="FE24" s="337">
        <f t="shared" si="32"/>
        <v>0</v>
      </c>
      <c r="FF24" s="335">
        <f t="shared" si="33"/>
        <v>0</v>
      </c>
      <c r="FG24" s="336">
        <f t="shared" si="33"/>
        <v>0</v>
      </c>
      <c r="FH24" s="336">
        <f t="shared" si="33"/>
        <v>0</v>
      </c>
      <c r="FI24" s="336">
        <f t="shared" si="33"/>
        <v>0</v>
      </c>
      <c r="FJ24" s="336">
        <f t="shared" si="33"/>
        <v>0</v>
      </c>
      <c r="FK24" s="336">
        <f t="shared" si="33"/>
        <v>0</v>
      </c>
      <c r="FL24" s="336">
        <f t="shared" si="33"/>
        <v>0</v>
      </c>
      <c r="FM24" s="336">
        <f t="shared" si="33"/>
        <v>0</v>
      </c>
      <c r="FN24" s="336">
        <f t="shared" si="33"/>
        <v>0</v>
      </c>
      <c r="FO24" s="336">
        <f t="shared" si="33"/>
        <v>0</v>
      </c>
      <c r="FP24" s="336">
        <f t="shared" si="33"/>
        <v>0</v>
      </c>
      <c r="FQ24" s="337">
        <f t="shared" si="33"/>
        <v>0</v>
      </c>
    </row>
    <row r="25" spans="1:173" ht="12.75" customHeight="1" x14ac:dyDescent="0.2">
      <c r="A25" s="74" t="str">
        <f t="shared" si="21"/>
        <v xml:space="preserve"> - </v>
      </c>
      <c r="B25" s="112"/>
      <c r="C25" s="171" t="s">
        <v>305</v>
      </c>
      <c r="D25" s="366" t="str">
        <f>IF(ISBLANK(EMISSIONS_6!D25), " ", EMISSIONS_6!D25)</f>
        <v xml:space="preserve"> </v>
      </c>
      <c r="E25" s="366" t="str">
        <f>IF(ISBLANK(EMISSIONS_6!E25), " ", EMISSIONS_6!E25)</f>
        <v xml:space="preserve"> </v>
      </c>
      <c r="F25" s="366" t="str">
        <f>IF(ISBLANK(EMISSIONS_6!F25), " ", EMISSIONS_6!F25)</f>
        <v xml:space="preserve"> </v>
      </c>
      <c r="G25" s="367"/>
      <c r="H25" s="368"/>
      <c r="I25" s="33" t="s">
        <v>299</v>
      </c>
      <c r="J25" s="367"/>
      <c r="K25" s="33">
        <f t="shared" si="22"/>
        <v>1</v>
      </c>
      <c r="L25" s="33">
        <f t="shared" si="23"/>
        <v>0</v>
      </c>
      <c r="M25" s="367">
        <v>0</v>
      </c>
      <c r="N25" s="373">
        <v>0</v>
      </c>
      <c r="O25" s="299"/>
      <c r="P25" s="300"/>
      <c r="Q25" s="73" t="str">
        <f t="shared" si="13"/>
        <v>Enter vessel info</v>
      </c>
      <c r="R25" s="79" t="str">
        <f t="shared" si="14"/>
        <v>Enter vessel info</v>
      </c>
      <c r="S25" s="79" t="str">
        <f t="shared" si="15"/>
        <v>Enter vessel info</v>
      </c>
      <c r="T25" s="79" t="str">
        <f t="shared" si="16"/>
        <v>Enter vessel info</v>
      </c>
      <c r="U25" s="79" t="str">
        <f t="shared" si="17"/>
        <v>Enter vessel info</v>
      </c>
      <c r="V25" s="79" t="str">
        <f t="shared" si="18"/>
        <v>Enter vessel info</v>
      </c>
      <c r="W25" s="79" t="str">
        <f t="shared" si="19"/>
        <v>Enter vessel info</v>
      </c>
      <c r="X25" s="79" t="str">
        <f t="shared" si="20"/>
        <v>Enter vessel info</v>
      </c>
      <c r="Y25" s="78" t="s">
        <v>115</v>
      </c>
      <c r="Z25" s="79" t="s">
        <v>115</v>
      </c>
      <c r="AA25" s="82" t="s">
        <v>115</v>
      </c>
      <c r="AB25" s="76" t="str">
        <f>IF(OR($D25=" ",$E25=" ",$F25=" "),"Enter vessel info",IF(T($H25)&lt;&gt;"","Enter Activity",IF(OR($M25=0,$N25=0),"Enter Run Time",IF((VLOOKUP($F25,'VESSEL FACTORS'!$A$3:$O$5,AB$5,FALSE))="N/A","--",IF($G25=" ",IF(ISERROR(SEARCH("Aux",$E25,1)),($H25*VLOOKUP($F25,'VESSEL FACTORS'!$A$2:$O$5,AB$5,FALSE)*0.0000011023*$M25*$N25*0.82),($H25*VLOOKUP($F25,'VESSEL FACTORS'!$A$2:$O$5,AB$5,FALSE)*0.0000011023*$M25*$N25*1)),IF($G25&lt;21,($H25*VLOOKUP($F25,'VESSEL FACTORS'!$A$2:$O$5,AB$5,FALSE)*0.0000011023*$M25*$N25*VLOOKUP($G25,'VESSEL FACTORS'!$A$16:$L$36,AB$5,FALSE)),($H25*VLOOKUP($F25,'VESSEL FACTORS'!$A$3:$O$5,AB$5,FALSE)*0.0000011023*$M25*$N25*($G25/100))))))))</f>
        <v>Enter vessel info</v>
      </c>
      <c r="AC25" s="76" t="str">
        <f>IF(OR($D25=" ",$E25=" ",$F25=" "),"Enter vessel info",IF(T($H25)&lt;&gt;"","Enter Activity",IF(OR($M25=0,$N25=0),"Enter Run Time",IF((VLOOKUP($F25,'VESSEL FACTORS'!$A$3:$O$5,AC$5,FALSE))="N/A","--",IF($G25=" ",IF(ISERROR(SEARCH("Aux",$E25,1)),($H25*VLOOKUP($F25,'VESSEL FACTORS'!$A$2:$O$5,AC$5,FALSE)*0.0000011023*$M25*$N25*0.82),($H25*VLOOKUP($F25,'VESSEL FACTORS'!$A$2:$O$5,AC$5,FALSE)*0.0000011023*$M25*$N25*1)),IF($G25&lt;21,($H25*VLOOKUP($F25,'VESSEL FACTORS'!$A$2:$O$5,AC$5,FALSE)*0.0000011023*$M25*$N25*VLOOKUP($G25,'VESSEL FACTORS'!$A$16:$L$36,AC$5,FALSE)),($H25*VLOOKUP($F25,'VESSEL FACTORS'!$A$3:$O$5,AC$5,FALSE)*0.0000011023*$M25*$N25*($G25/100))))))))</f>
        <v>Enter vessel info</v>
      </c>
      <c r="AD25" s="76" t="str">
        <f>IF(OR($D25=" ",$E25=" ",$F25=" "),"Enter vessel info",IF(T($H25)&lt;&gt;"","Enter Activity",IF(OR($M25=0,$N25=0),"Enter Run Time",IF((VLOOKUP($F25,'VESSEL FACTORS'!$A$3:$O$5,AD$5,FALSE))="N/A","--",IF($G25=" ",IF(ISERROR(SEARCH("Aux",$E25,1)),($H25*VLOOKUP($F25,'VESSEL FACTORS'!$A$2:$O$5,AD$5,FALSE)*0.0000011023*$M25*$N25*0.82),($H25*VLOOKUP($F25,'VESSEL FACTORS'!$A$2:$O$5,AD$5,FALSE)*0.0000011023*$M25*$N25*1)),IF($G25&lt;21,($H25*VLOOKUP($F25,'VESSEL FACTORS'!$A$2:$O$5,AD$5,FALSE)*0.0000011023*$M25*$N25*VLOOKUP($G25,'VESSEL FACTORS'!$A$16:$L$36,AD$5,FALSE)),($H25*VLOOKUP($F25,'VESSEL FACTORS'!$A$3:$O$5,AD$5,FALSE)*0.0000011023*$M25*$N25*($G25/100))))))))</f>
        <v>Enter vessel info</v>
      </c>
      <c r="AE25" s="76" t="str">
        <f>IF(OR($D25=" ",$E25=" ",$F25=" "),"Enter vessel info",IF(T($H25)&lt;&gt;"","Enter Activity",IF(OR($M25=0,$N25=0),"Enter Run Time",IF((VLOOKUP($F25,'VESSEL FACTORS'!$A$3:$O$5,AE$5,FALSE))="N/A","--",IF($G25=" ",IF(ISERROR(SEARCH("Aux",$E25,1)),($H25*VLOOKUP($F25,'VESSEL FACTORS'!$A$2:$O$5,AE$5,FALSE)*0.0000011023*$M25*$N25*0.82),($H25*VLOOKUP($F25,'VESSEL FACTORS'!$A$2:$O$5,AE$5,FALSE)*0.0000011023*$M25*$N25*1)),IF($G25&lt;21,($H25*VLOOKUP($F25,'VESSEL FACTORS'!$A$2:$O$5,AE$5,FALSE)*0.0000011023*$M25*$N25*VLOOKUP($G25,'VESSEL FACTORS'!$A$16:$L$36,AE$5,FALSE)),($H25*VLOOKUP($F25,'VESSEL FACTORS'!$A$3:$O$5,AE$5,FALSE)*0.0000011023*$M25*$N25*($G25/100))))))))</f>
        <v>Enter vessel info</v>
      </c>
      <c r="AF25" s="76" t="str">
        <f>IF(OR($D25=" ",$E25=" ",$F25=" "),"Enter vessel info",IF(T($H25)&lt;&gt;"","Enter Activity",IF(OR($M25=0,$N25=0),"Enter Run Time",IF((VLOOKUP($F25,'VESSEL FACTORS'!$A$3:$O$5,AF$5,FALSE))="N/A","--",IF($G25=" ",IF(ISERROR(SEARCH("Aux",$E25,1)),($H25*VLOOKUP($F25,'VESSEL FACTORS'!$A$2:$O$5,AF$5,FALSE)*0.0000011023*$M25*$N25*0.82),($H25*VLOOKUP($F25,'VESSEL FACTORS'!$A$2:$O$5,AF$5,FALSE)*0.0000011023*$M25*$N25*1)),IF($G25&lt;21,($H25*VLOOKUP($F25,'VESSEL FACTORS'!$A$2:$O$5,AF$5,FALSE)*0.0000011023*$M25*$N25*VLOOKUP($G25,'VESSEL FACTORS'!$A$16:$L$36,AF$5,FALSE)),($H25*VLOOKUP($F25,'VESSEL FACTORS'!$A$3:$O$5,AF$5,FALSE)*0.0000011023*$M25*$N25*($G25/100))))))))</f>
        <v>Enter vessel info</v>
      </c>
      <c r="AG25" s="76" t="str">
        <f>IF(OR($D25=" ",$E25=" ",$F25=" "),"Enter vessel info",IF(T($H25)&lt;&gt;"","Enter Activity",IF(OR($M25=0,$N25=0),"Enter Run Time",IF((VLOOKUP($F25,'VESSEL FACTORS'!$A$3:$O$5,AG$5,FALSE))="N/A","--",IF($G25=" ",IF(ISERROR(SEARCH("Aux",$E25,1)),($H25*VLOOKUP($F25,'VESSEL FACTORS'!$A$2:$O$5,AG$5,FALSE)*0.0000011023*$M25*$N25*0.82),($H25*VLOOKUP($F25,'VESSEL FACTORS'!$A$2:$O$5,AG$5,FALSE)*0.0000011023*$M25*$N25*1)),IF($G25&lt;21,($H25*VLOOKUP($F25,'VESSEL FACTORS'!$A$2:$O$5,AG$5,FALSE)*0.0000011023*$M25*$N25*VLOOKUP($G25,'VESSEL FACTORS'!$A$16:$L$36,AG$5,FALSE)),($H25*VLOOKUP($F25,'VESSEL FACTORS'!$A$3:$O$5,AG$5,FALSE)*0.0000011023*$M25*$N25*($G25/100))))))))</f>
        <v>Enter vessel info</v>
      </c>
      <c r="AH25" s="76" t="str">
        <f>IF(OR($D25=" ",$E25=" ",$F25=" "),"Enter vessel info",IF(T($H25)&lt;&gt;"","Enter Activity",IF(OR($M25=0,$N25=0),"Enter Run Time",IF((VLOOKUP($F25,'VESSEL FACTORS'!$A$3:$O$5,AH$5,FALSE))="N/A","--",IF($G25=" ",IF(ISERROR(SEARCH("Aux",$E25,1)),($H25*VLOOKUP($F25,'VESSEL FACTORS'!$A$2:$O$5,AH$5,FALSE)*0.0000011023*$M25*$N25*0.82),($H25*VLOOKUP($F25,'VESSEL FACTORS'!$A$2:$O$5,AH$5,FALSE)*0.0000011023*$M25*$N25*1)),IF($G25&lt;21,($H25*VLOOKUP($F25,'VESSEL FACTORS'!$A$2:$O$5,AH$5,FALSE)*0.0000011023*$M25*$N25*VLOOKUP($G25,'VESSEL FACTORS'!$A$16:$L$36,AH$5,FALSE)),($H25*VLOOKUP($F25,'VESSEL FACTORS'!$A$3:$O$5,AH$5,FALSE)*0.0000011023*$M25*$N25*($G25/100))))))))</f>
        <v>Enter vessel info</v>
      </c>
      <c r="AI25" s="76" t="str">
        <f>IF(OR($D25=" ",$E25=" ",$F25=" "),"Enter vessel info",IF(T($H25)&lt;&gt;"","Enter Activity",IF(OR($M25=0,$N25=0),"Enter Run Time",IF((VLOOKUP($F25,'VESSEL FACTORS'!$A$3:$O$5,AI$5,FALSE))="N/A","--",IF($G25=" ",IF(ISERROR(SEARCH("Aux",$E25,1)),($H25*VLOOKUP($F25,'VESSEL FACTORS'!$A$2:$O$5,AI$5,FALSE)*0.0000011023*$M25*$N25*0.82),($H25*VLOOKUP($F25,'VESSEL FACTORS'!$A$2:$O$5,AI$5,FALSE)*0.0000011023*$M25*$N25*1)),IF($G25&lt;21,($H25*VLOOKUP($F25,'VESSEL FACTORS'!$A$2:$O$5,AI$5,FALSE)*0.0000011023*$M25*$N25*VLOOKUP($G25,'VESSEL FACTORS'!$A$16:$L$36,AI$5,FALSE)),($H25*VLOOKUP($F25,'VESSEL FACTORS'!$A$3:$O$5,AI$5,FALSE)*0.0000011023*$M25*$N25*($G25/100))))))))</f>
        <v>Enter vessel info</v>
      </c>
      <c r="AJ25" s="76" t="str">
        <f>IF(OR($D25=" ",$E25=" ",$F25=" "),"Enter vessel info",IF(T($H25)&lt;&gt;"","Enter Activity",IF(OR($M25=0,$N25=0),"Enter Run Time",IF((VLOOKUP($F25,'VESSEL FACTORS'!$A$3:$O$5,AJ$5,FALSE))="N/A","--",IF($G25=" ",IF(ISERROR(SEARCH("Aux",$E25,1)),($H25*VLOOKUP($F25,'VESSEL FACTORS'!$A$2:$O$5,AJ$5,FALSE)*0.0000011023*$M25*$N25*0.82),($H25*VLOOKUP($F25,'VESSEL FACTORS'!$A$2:$O$5,AJ$5,FALSE)*0.0000011023*$M25*$N25*1)),IF($G25&lt;21,($H25*VLOOKUP($F25,'VESSEL FACTORS'!$A$2:$O$5,AJ$5,FALSE)*0.0000011023*$M25*$N25*VLOOKUP($G25,'VESSEL FACTORS'!$A$16:$L$36,AJ$5,FALSE)),($H25*VLOOKUP($F25,'VESSEL FACTORS'!$A$3:$O$5,AJ$5,FALSE)*0.0000011023*$M25*$N25*($G25/100))))))))</f>
        <v>Enter vessel info</v>
      </c>
      <c r="AK25" s="76" t="str">
        <f>IF(OR($D25=" ",$E25=" ",$F25=" "),"Enter vessel info",IF(T($H25)&lt;&gt;"","Enter Activity",IF(OR($M25=0,$N25=0),"Enter Run Time",IF((VLOOKUP($F25,'VESSEL FACTORS'!$A$3:$O$5,AK$5,FALSE))="N/A","--",IF($G25=" ",IF(ISERROR(SEARCH("Aux",$E25,1)),($H25*VLOOKUP($F25,'VESSEL FACTORS'!$A$2:$O$5,AK$5,FALSE)*0.0000011023*$M25*$N25*0.82),($H25*VLOOKUP($F25,'VESSEL FACTORS'!$A$2:$O$5,AK$5,FALSE)*0.0000011023*$M25*$N25*1)),IF($G25&lt;21,($H25*VLOOKUP($F25,'VESSEL FACTORS'!$A$2:$O$5,AK$5,FALSE)*0.0000011023*$M25*$N25*VLOOKUP($G25,'VESSEL FACTORS'!$A$16:$L$36,AK$5,FALSE)),($H25*VLOOKUP($F25,'VESSEL FACTORS'!$A$3:$O$5,AK$5,FALSE)*0.0000011023*$M25*$N25*($G25/100))))))))</f>
        <v>Enter vessel info</v>
      </c>
      <c r="AL25" s="67" t="str">
        <f>IF(OR($D25=" ",$E25=" ",$F25=" "),"Enter vessel info",IF(T($H25)&lt;&gt;"","Enter Activity",IF(OR($M25=0,$N25=0),"Enter Run Time",IF((VLOOKUP($F25,'VESSEL FACTORS'!$A$3:$O$5,AL$5,FALSE))="N/A","--",IF($G25=" ",IF(ISERROR(SEARCH("Aux",$E25,1)),($H25*VLOOKUP($F25,'VESSEL FACTORS'!$A$2:$O$5,AL$5,FALSE)*0.0000011023*$M25*$N25*0.82),($H25*VLOOKUP($F25,'VESSEL FACTORS'!$A$2:$O$5,AL$5,FALSE)*0.0000011023*$M25*$N25*1)),IF($G25&lt;21,($H25*VLOOKUP($F25,'VESSEL FACTORS'!$A$2:$O$5,AL$5,FALSE)*0.0000011023*$M25*$N25*VLOOKUP($G25,'VESSEL FACTORS'!$A$16:$L$36,AL$5,FALSE)),($H25*VLOOKUP($F25,'VESSEL FACTORS'!$A$3:$O$5,AL$5,FALSE)*0.0000011023*$M25*$N25*($G25/100))))))))</f>
        <v>Enter vessel info</v>
      </c>
      <c r="AM25" s="315"/>
      <c r="AO25" s="74">
        <f>MONTH(EMISSIONS_1!P25)-MONTH(EMISSIONS_1!O25)+1</f>
        <v>1</v>
      </c>
      <c r="AP25" s="335">
        <f t="shared" si="12"/>
        <v>0</v>
      </c>
      <c r="AQ25" s="336">
        <f t="shared" si="34"/>
        <v>0</v>
      </c>
      <c r="AR25" s="336">
        <f t="shared" si="34"/>
        <v>0</v>
      </c>
      <c r="AS25" s="336">
        <f t="shared" si="34"/>
        <v>0</v>
      </c>
      <c r="AT25" s="336">
        <f t="shared" si="34"/>
        <v>0</v>
      </c>
      <c r="AU25" s="336">
        <f t="shared" si="34"/>
        <v>0</v>
      </c>
      <c r="AV25" s="336">
        <f t="shared" si="34"/>
        <v>0</v>
      </c>
      <c r="AW25" s="336">
        <f t="shared" si="34"/>
        <v>0</v>
      </c>
      <c r="AX25" s="336">
        <f t="shared" si="34"/>
        <v>0</v>
      </c>
      <c r="AY25" s="336">
        <f t="shared" si="34"/>
        <v>0</v>
      </c>
      <c r="AZ25" s="336">
        <f t="shared" si="34"/>
        <v>0</v>
      </c>
      <c r="BA25" s="337">
        <f t="shared" si="34"/>
        <v>0</v>
      </c>
      <c r="BB25" s="335">
        <f t="shared" si="24"/>
        <v>0</v>
      </c>
      <c r="BC25" s="336">
        <f t="shared" si="24"/>
        <v>0</v>
      </c>
      <c r="BD25" s="336">
        <f t="shared" si="24"/>
        <v>0</v>
      </c>
      <c r="BE25" s="336">
        <f t="shared" si="24"/>
        <v>0</v>
      </c>
      <c r="BF25" s="336">
        <f t="shared" si="24"/>
        <v>0</v>
      </c>
      <c r="BG25" s="336">
        <f t="shared" si="24"/>
        <v>0</v>
      </c>
      <c r="BH25" s="336">
        <f t="shared" si="24"/>
        <v>0</v>
      </c>
      <c r="BI25" s="336">
        <f t="shared" si="24"/>
        <v>0</v>
      </c>
      <c r="BJ25" s="336">
        <f t="shared" si="24"/>
        <v>0</v>
      </c>
      <c r="BK25" s="336">
        <f t="shared" si="24"/>
        <v>0</v>
      </c>
      <c r="BL25" s="336">
        <f t="shared" si="24"/>
        <v>0</v>
      </c>
      <c r="BM25" s="337">
        <f t="shared" si="24"/>
        <v>0</v>
      </c>
      <c r="BN25" s="335">
        <f t="shared" si="25"/>
        <v>0</v>
      </c>
      <c r="BO25" s="336">
        <f t="shared" si="25"/>
        <v>0</v>
      </c>
      <c r="BP25" s="336">
        <f t="shared" si="25"/>
        <v>0</v>
      </c>
      <c r="BQ25" s="336">
        <f t="shared" si="25"/>
        <v>0</v>
      </c>
      <c r="BR25" s="336">
        <f t="shared" si="25"/>
        <v>0</v>
      </c>
      <c r="BS25" s="336">
        <f t="shared" si="25"/>
        <v>0</v>
      </c>
      <c r="BT25" s="336">
        <f t="shared" si="25"/>
        <v>0</v>
      </c>
      <c r="BU25" s="336">
        <f t="shared" si="25"/>
        <v>0</v>
      </c>
      <c r="BV25" s="336">
        <f t="shared" si="25"/>
        <v>0</v>
      </c>
      <c r="BW25" s="336">
        <f t="shared" si="25"/>
        <v>0</v>
      </c>
      <c r="BX25" s="336">
        <f t="shared" si="25"/>
        <v>0</v>
      </c>
      <c r="BY25" s="337">
        <f t="shared" si="25"/>
        <v>0</v>
      </c>
      <c r="BZ25" s="335">
        <f t="shared" si="26"/>
        <v>0</v>
      </c>
      <c r="CA25" s="336">
        <f t="shared" si="26"/>
        <v>0</v>
      </c>
      <c r="CB25" s="336">
        <f t="shared" si="26"/>
        <v>0</v>
      </c>
      <c r="CC25" s="336">
        <f t="shared" si="26"/>
        <v>0</v>
      </c>
      <c r="CD25" s="336">
        <f t="shared" si="26"/>
        <v>0</v>
      </c>
      <c r="CE25" s="336">
        <f t="shared" si="26"/>
        <v>0</v>
      </c>
      <c r="CF25" s="336">
        <f t="shared" si="26"/>
        <v>0</v>
      </c>
      <c r="CG25" s="336">
        <f t="shared" si="26"/>
        <v>0</v>
      </c>
      <c r="CH25" s="336">
        <f t="shared" si="26"/>
        <v>0</v>
      </c>
      <c r="CI25" s="336">
        <f t="shared" si="26"/>
        <v>0</v>
      </c>
      <c r="CJ25" s="336">
        <f t="shared" si="26"/>
        <v>0</v>
      </c>
      <c r="CK25" s="337">
        <f t="shared" si="26"/>
        <v>0</v>
      </c>
      <c r="CL25" s="335">
        <f t="shared" si="27"/>
        <v>0</v>
      </c>
      <c r="CM25" s="336">
        <f t="shared" si="27"/>
        <v>0</v>
      </c>
      <c r="CN25" s="336">
        <f t="shared" si="27"/>
        <v>0</v>
      </c>
      <c r="CO25" s="336">
        <f t="shared" si="27"/>
        <v>0</v>
      </c>
      <c r="CP25" s="336">
        <f t="shared" si="27"/>
        <v>0</v>
      </c>
      <c r="CQ25" s="336">
        <f t="shared" si="27"/>
        <v>0</v>
      </c>
      <c r="CR25" s="336">
        <f t="shared" si="27"/>
        <v>0</v>
      </c>
      <c r="CS25" s="336">
        <f t="shared" si="27"/>
        <v>0</v>
      </c>
      <c r="CT25" s="336">
        <f t="shared" si="27"/>
        <v>0</v>
      </c>
      <c r="CU25" s="336">
        <f t="shared" si="27"/>
        <v>0</v>
      </c>
      <c r="CV25" s="336">
        <f t="shared" si="27"/>
        <v>0</v>
      </c>
      <c r="CW25" s="337">
        <f t="shared" si="27"/>
        <v>0</v>
      </c>
      <c r="CX25" s="335">
        <f t="shared" si="28"/>
        <v>0</v>
      </c>
      <c r="CY25" s="336">
        <f t="shared" si="28"/>
        <v>0</v>
      </c>
      <c r="CZ25" s="336">
        <f t="shared" si="28"/>
        <v>0</v>
      </c>
      <c r="DA25" s="336">
        <f t="shared" si="28"/>
        <v>0</v>
      </c>
      <c r="DB25" s="336">
        <f t="shared" si="28"/>
        <v>0</v>
      </c>
      <c r="DC25" s="336">
        <f t="shared" si="28"/>
        <v>0</v>
      </c>
      <c r="DD25" s="336">
        <f t="shared" si="28"/>
        <v>0</v>
      </c>
      <c r="DE25" s="336">
        <f t="shared" si="28"/>
        <v>0</v>
      </c>
      <c r="DF25" s="336">
        <f t="shared" si="28"/>
        <v>0</v>
      </c>
      <c r="DG25" s="336">
        <f t="shared" si="28"/>
        <v>0</v>
      </c>
      <c r="DH25" s="336">
        <f t="shared" si="28"/>
        <v>0</v>
      </c>
      <c r="DI25" s="337">
        <f t="shared" si="28"/>
        <v>0</v>
      </c>
      <c r="DJ25" s="335">
        <f t="shared" si="29"/>
        <v>0</v>
      </c>
      <c r="DK25" s="336">
        <f t="shared" si="29"/>
        <v>0</v>
      </c>
      <c r="DL25" s="336">
        <f t="shared" si="29"/>
        <v>0</v>
      </c>
      <c r="DM25" s="336">
        <f t="shared" si="29"/>
        <v>0</v>
      </c>
      <c r="DN25" s="336">
        <f t="shared" si="29"/>
        <v>0</v>
      </c>
      <c r="DO25" s="336">
        <f t="shared" si="29"/>
        <v>0</v>
      </c>
      <c r="DP25" s="336">
        <f t="shared" si="29"/>
        <v>0</v>
      </c>
      <c r="DQ25" s="336">
        <f t="shared" si="29"/>
        <v>0</v>
      </c>
      <c r="DR25" s="336">
        <f t="shared" si="29"/>
        <v>0</v>
      </c>
      <c r="DS25" s="336">
        <f t="shared" si="29"/>
        <v>0</v>
      </c>
      <c r="DT25" s="336">
        <f t="shared" si="29"/>
        <v>0</v>
      </c>
      <c r="DU25" s="337">
        <f t="shared" si="29"/>
        <v>0</v>
      </c>
      <c r="DV25" s="335">
        <f t="shared" si="30"/>
        <v>0</v>
      </c>
      <c r="DW25" s="336">
        <f t="shared" si="30"/>
        <v>0</v>
      </c>
      <c r="DX25" s="336">
        <f t="shared" si="30"/>
        <v>0</v>
      </c>
      <c r="DY25" s="336">
        <f t="shared" si="30"/>
        <v>0</v>
      </c>
      <c r="DZ25" s="336">
        <f t="shared" si="30"/>
        <v>0</v>
      </c>
      <c r="EA25" s="336">
        <f t="shared" si="30"/>
        <v>0</v>
      </c>
      <c r="EB25" s="336">
        <f t="shared" si="30"/>
        <v>0</v>
      </c>
      <c r="EC25" s="336">
        <f t="shared" si="30"/>
        <v>0</v>
      </c>
      <c r="ED25" s="336">
        <f t="shared" si="30"/>
        <v>0</v>
      </c>
      <c r="EE25" s="336">
        <f t="shared" si="30"/>
        <v>0</v>
      </c>
      <c r="EF25" s="336">
        <f t="shared" si="30"/>
        <v>0</v>
      </c>
      <c r="EG25" s="337">
        <f t="shared" si="30"/>
        <v>0</v>
      </c>
      <c r="EH25" s="335">
        <f t="shared" si="31"/>
        <v>0</v>
      </c>
      <c r="EI25" s="336">
        <f t="shared" si="31"/>
        <v>0</v>
      </c>
      <c r="EJ25" s="336">
        <f t="shared" si="31"/>
        <v>0</v>
      </c>
      <c r="EK25" s="336">
        <f t="shared" si="31"/>
        <v>0</v>
      </c>
      <c r="EL25" s="336">
        <f t="shared" si="31"/>
        <v>0</v>
      </c>
      <c r="EM25" s="336">
        <f t="shared" si="31"/>
        <v>0</v>
      </c>
      <c r="EN25" s="336">
        <f t="shared" si="31"/>
        <v>0</v>
      </c>
      <c r="EO25" s="336">
        <f t="shared" si="31"/>
        <v>0</v>
      </c>
      <c r="EP25" s="336">
        <f t="shared" si="31"/>
        <v>0</v>
      </c>
      <c r="EQ25" s="336">
        <f t="shared" si="31"/>
        <v>0</v>
      </c>
      <c r="ER25" s="336">
        <f t="shared" si="31"/>
        <v>0</v>
      </c>
      <c r="ES25" s="337">
        <f t="shared" si="31"/>
        <v>0</v>
      </c>
      <c r="ET25" s="335">
        <f t="shared" si="32"/>
        <v>0</v>
      </c>
      <c r="EU25" s="336">
        <f t="shared" si="32"/>
        <v>0</v>
      </c>
      <c r="EV25" s="336">
        <f t="shared" si="32"/>
        <v>0</v>
      </c>
      <c r="EW25" s="336">
        <f t="shared" si="32"/>
        <v>0</v>
      </c>
      <c r="EX25" s="336">
        <f t="shared" si="32"/>
        <v>0</v>
      </c>
      <c r="EY25" s="336">
        <f t="shared" si="32"/>
        <v>0</v>
      </c>
      <c r="EZ25" s="336">
        <f t="shared" si="32"/>
        <v>0</v>
      </c>
      <c r="FA25" s="336">
        <f t="shared" si="32"/>
        <v>0</v>
      </c>
      <c r="FB25" s="336">
        <f t="shared" si="32"/>
        <v>0</v>
      </c>
      <c r="FC25" s="336">
        <f t="shared" si="32"/>
        <v>0</v>
      </c>
      <c r="FD25" s="336">
        <f t="shared" si="32"/>
        <v>0</v>
      </c>
      <c r="FE25" s="337">
        <f t="shared" si="32"/>
        <v>0</v>
      </c>
      <c r="FF25" s="335">
        <f t="shared" si="33"/>
        <v>0</v>
      </c>
      <c r="FG25" s="336">
        <f t="shared" si="33"/>
        <v>0</v>
      </c>
      <c r="FH25" s="336">
        <f t="shared" si="33"/>
        <v>0</v>
      </c>
      <c r="FI25" s="336">
        <f t="shared" si="33"/>
        <v>0</v>
      </c>
      <c r="FJ25" s="336">
        <f t="shared" si="33"/>
        <v>0</v>
      </c>
      <c r="FK25" s="336">
        <f t="shared" si="33"/>
        <v>0</v>
      </c>
      <c r="FL25" s="336">
        <f t="shared" si="33"/>
        <v>0</v>
      </c>
      <c r="FM25" s="336">
        <f t="shared" si="33"/>
        <v>0</v>
      </c>
      <c r="FN25" s="336">
        <f t="shared" si="33"/>
        <v>0</v>
      </c>
      <c r="FO25" s="336">
        <f t="shared" si="33"/>
        <v>0</v>
      </c>
      <c r="FP25" s="336">
        <f t="shared" si="33"/>
        <v>0</v>
      </c>
      <c r="FQ25" s="337">
        <f t="shared" si="33"/>
        <v>0</v>
      </c>
    </row>
    <row r="26" spans="1:173" ht="12.75" customHeight="1" x14ac:dyDescent="0.2">
      <c r="A26" s="74" t="str">
        <f t="shared" si="21"/>
        <v xml:space="preserve"> - </v>
      </c>
      <c r="B26" s="112"/>
      <c r="C26" s="171" t="s">
        <v>305</v>
      </c>
      <c r="D26" s="366" t="str">
        <f>IF(ISBLANK(EMISSIONS_6!D26), " ", EMISSIONS_6!D26)</f>
        <v xml:space="preserve"> </v>
      </c>
      <c r="E26" s="366" t="str">
        <f>IF(ISBLANK(EMISSIONS_6!E26), " ", EMISSIONS_6!E26)</f>
        <v xml:space="preserve"> </v>
      </c>
      <c r="F26" s="366" t="str">
        <f>IF(ISBLANK(EMISSIONS_6!F26), " ", EMISSIONS_6!F26)</f>
        <v xml:space="preserve"> </v>
      </c>
      <c r="G26" s="367"/>
      <c r="H26" s="368"/>
      <c r="I26" s="33" t="s">
        <v>299</v>
      </c>
      <c r="J26" s="367"/>
      <c r="K26" s="33">
        <f t="shared" si="22"/>
        <v>1</v>
      </c>
      <c r="L26" s="33">
        <f t="shared" si="23"/>
        <v>0</v>
      </c>
      <c r="M26" s="367">
        <v>0</v>
      </c>
      <c r="N26" s="373">
        <v>0</v>
      </c>
      <c r="O26" s="299"/>
      <c r="P26" s="300"/>
      <c r="Q26" s="73" t="str">
        <f t="shared" si="13"/>
        <v>Enter vessel info</v>
      </c>
      <c r="R26" s="79" t="str">
        <f t="shared" si="14"/>
        <v>Enter vessel info</v>
      </c>
      <c r="S26" s="79" t="str">
        <f t="shared" si="15"/>
        <v>Enter vessel info</v>
      </c>
      <c r="T26" s="79" t="str">
        <f t="shared" si="16"/>
        <v>Enter vessel info</v>
      </c>
      <c r="U26" s="79" t="str">
        <f t="shared" si="17"/>
        <v>Enter vessel info</v>
      </c>
      <c r="V26" s="79" t="str">
        <f t="shared" si="18"/>
        <v>Enter vessel info</v>
      </c>
      <c r="W26" s="79" t="str">
        <f t="shared" si="19"/>
        <v>Enter vessel info</v>
      </c>
      <c r="X26" s="79" t="str">
        <f t="shared" si="20"/>
        <v>Enter vessel info</v>
      </c>
      <c r="Y26" s="78" t="s">
        <v>115</v>
      </c>
      <c r="Z26" s="79" t="s">
        <v>115</v>
      </c>
      <c r="AA26" s="82" t="s">
        <v>115</v>
      </c>
      <c r="AB26" s="76" t="str">
        <f>IF(OR($D26=" ",$E26=" ",$F26=" "),"Enter vessel info",IF(T($H26)&lt;&gt;"","Enter Activity",IF(OR($M26=0,$N26=0),"Enter Run Time",IF((VLOOKUP($F26,'VESSEL FACTORS'!$A$3:$O$5,AB$5,FALSE))="N/A","--",IF($G26=" ",IF(ISERROR(SEARCH("Aux",$E26,1)),($H26*VLOOKUP($F26,'VESSEL FACTORS'!$A$2:$O$5,AB$5,FALSE)*0.0000011023*$M26*$N26*0.82),($H26*VLOOKUP($F26,'VESSEL FACTORS'!$A$2:$O$5,AB$5,FALSE)*0.0000011023*$M26*$N26*1)),IF($G26&lt;21,($H26*VLOOKUP($F26,'VESSEL FACTORS'!$A$2:$O$5,AB$5,FALSE)*0.0000011023*$M26*$N26*VLOOKUP($G26,'VESSEL FACTORS'!$A$16:$L$36,AB$5,FALSE)),($H26*VLOOKUP($F26,'VESSEL FACTORS'!$A$3:$O$5,AB$5,FALSE)*0.0000011023*$M26*$N26*($G26/100))))))))</f>
        <v>Enter vessel info</v>
      </c>
      <c r="AC26" s="76" t="str">
        <f>IF(OR($D26=" ",$E26=" ",$F26=" "),"Enter vessel info",IF(T($H26)&lt;&gt;"","Enter Activity",IF(OR($M26=0,$N26=0),"Enter Run Time",IF((VLOOKUP($F26,'VESSEL FACTORS'!$A$3:$O$5,AC$5,FALSE))="N/A","--",IF($G26=" ",IF(ISERROR(SEARCH("Aux",$E26,1)),($H26*VLOOKUP($F26,'VESSEL FACTORS'!$A$2:$O$5,AC$5,FALSE)*0.0000011023*$M26*$N26*0.82),($H26*VLOOKUP($F26,'VESSEL FACTORS'!$A$2:$O$5,AC$5,FALSE)*0.0000011023*$M26*$N26*1)),IF($G26&lt;21,($H26*VLOOKUP($F26,'VESSEL FACTORS'!$A$2:$O$5,AC$5,FALSE)*0.0000011023*$M26*$N26*VLOOKUP($G26,'VESSEL FACTORS'!$A$16:$L$36,AC$5,FALSE)),($H26*VLOOKUP($F26,'VESSEL FACTORS'!$A$3:$O$5,AC$5,FALSE)*0.0000011023*$M26*$N26*($G26/100))))))))</f>
        <v>Enter vessel info</v>
      </c>
      <c r="AD26" s="76" t="str">
        <f>IF(OR($D26=" ",$E26=" ",$F26=" "),"Enter vessel info",IF(T($H26)&lt;&gt;"","Enter Activity",IF(OR($M26=0,$N26=0),"Enter Run Time",IF((VLOOKUP($F26,'VESSEL FACTORS'!$A$3:$O$5,AD$5,FALSE))="N/A","--",IF($G26=" ",IF(ISERROR(SEARCH("Aux",$E26,1)),($H26*VLOOKUP($F26,'VESSEL FACTORS'!$A$2:$O$5,AD$5,FALSE)*0.0000011023*$M26*$N26*0.82),($H26*VLOOKUP($F26,'VESSEL FACTORS'!$A$2:$O$5,AD$5,FALSE)*0.0000011023*$M26*$N26*1)),IF($G26&lt;21,($H26*VLOOKUP($F26,'VESSEL FACTORS'!$A$2:$O$5,AD$5,FALSE)*0.0000011023*$M26*$N26*VLOOKUP($G26,'VESSEL FACTORS'!$A$16:$L$36,AD$5,FALSE)),($H26*VLOOKUP($F26,'VESSEL FACTORS'!$A$3:$O$5,AD$5,FALSE)*0.0000011023*$M26*$N26*($G26/100))))))))</f>
        <v>Enter vessel info</v>
      </c>
      <c r="AE26" s="76" t="str">
        <f>IF(OR($D26=" ",$E26=" ",$F26=" "),"Enter vessel info",IF(T($H26)&lt;&gt;"","Enter Activity",IF(OR($M26=0,$N26=0),"Enter Run Time",IF((VLOOKUP($F26,'VESSEL FACTORS'!$A$3:$O$5,AE$5,FALSE))="N/A","--",IF($G26=" ",IF(ISERROR(SEARCH("Aux",$E26,1)),($H26*VLOOKUP($F26,'VESSEL FACTORS'!$A$2:$O$5,AE$5,FALSE)*0.0000011023*$M26*$N26*0.82),($H26*VLOOKUP($F26,'VESSEL FACTORS'!$A$2:$O$5,AE$5,FALSE)*0.0000011023*$M26*$N26*1)),IF($G26&lt;21,($H26*VLOOKUP($F26,'VESSEL FACTORS'!$A$2:$O$5,AE$5,FALSE)*0.0000011023*$M26*$N26*VLOOKUP($G26,'VESSEL FACTORS'!$A$16:$L$36,AE$5,FALSE)),($H26*VLOOKUP($F26,'VESSEL FACTORS'!$A$3:$O$5,AE$5,FALSE)*0.0000011023*$M26*$N26*($G26/100))))))))</f>
        <v>Enter vessel info</v>
      </c>
      <c r="AF26" s="76" t="str">
        <f>IF(OR($D26=" ",$E26=" ",$F26=" "),"Enter vessel info",IF(T($H26)&lt;&gt;"","Enter Activity",IF(OR($M26=0,$N26=0),"Enter Run Time",IF((VLOOKUP($F26,'VESSEL FACTORS'!$A$3:$O$5,AF$5,FALSE))="N/A","--",IF($G26=" ",IF(ISERROR(SEARCH("Aux",$E26,1)),($H26*VLOOKUP($F26,'VESSEL FACTORS'!$A$2:$O$5,AF$5,FALSE)*0.0000011023*$M26*$N26*0.82),($H26*VLOOKUP($F26,'VESSEL FACTORS'!$A$2:$O$5,AF$5,FALSE)*0.0000011023*$M26*$N26*1)),IF($G26&lt;21,($H26*VLOOKUP($F26,'VESSEL FACTORS'!$A$2:$O$5,AF$5,FALSE)*0.0000011023*$M26*$N26*VLOOKUP($G26,'VESSEL FACTORS'!$A$16:$L$36,AF$5,FALSE)),($H26*VLOOKUP($F26,'VESSEL FACTORS'!$A$3:$O$5,AF$5,FALSE)*0.0000011023*$M26*$N26*($G26/100))))))))</f>
        <v>Enter vessel info</v>
      </c>
      <c r="AG26" s="76" t="str">
        <f>IF(OR($D26=" ",$E26=" ",$F26=" "),"Enter vessel info",IF(T($H26)&lt;&gt;"","Enter Activity",IF(OR($M26=0,$N26=0),"Enter Run Time",IF((VLOOKUP($F26,'VESSEL FACTORS'!$A$3:$O$5,AG$5,FALSE))="N/A","--",IF($G26=" ",IF(ISERROR(SEARCH("Aux",$E26,1)),($H26*VLOOKUP($F26,'VESSEL FACTORS'!$A$2:$O$5,AG$5,FALSE)*0.0000011023*$M26*$N26*0.82),($H26*VLOOKUP($F26,'VESSEL FACTORS'!$A$2:$O$5,AG$5,FALSE)*0.0000011023*$M26*$N26*1)),IF($G26&lt;21,($H26*VLOOKUP($F26,'VESSEL FACTORS'!$A$2:$O$5,AG$5,FALSE)*0.0000011023*$M26*$N26*VLOOKUP($G26,'VESSEL FACTORS'!$A$16:$L$36,AG$5,FALSE)),($H26*VLOOKUP($F26,'VESSEL FACTORS'!$A$3:$O$5,AG$5,FALSE)*0.0000011023*$M26*$N26*($G26/100))))))))</f>
        <v>Enter vessel info</v>
      </c>
      <c r="AH26" s="76" t="str">
        <f>IF(OR($D26=" ",$E26=" ",$F26=" "),"Enter vessel info",IF(T($H26)&lt;&gt;"","Enter Activity",IF(OR($M26=0,$N26=0),"Enter Run Time",IF((VLOOKUP($F26,'VESSEL FACTORS'!$A$3:$O$5,AH$5,FALSE))="N/A","--",IF($G26=" ",IF(ISERROR(SEARCH("Aux",$E26,1)),($H26*VLOOKUP($F26,'VESSEL FACTORS'!$A$2:$O$5,AH$5,FALSE)*0.0000011023*$M26*$N26*0.82),($H26*VLOOKUP($F26,'VESSEL FACTORS'!$A$2:$O$5,AH$5,FALSE)*0.0000011023*$M26*$N26*1)),IF($G26&lt;21,($H26*VLOOKUP($F26,'VESSEL FACTORS'!$A$2:$O$5,AH$5,FALSE)*0.0000011023*$M26*$N26*VLOOKUP($G26,'VESSEL FACTORS'!$A$16:$L$36,AH$5,FALSE)),($H26*VLOOKUP($F26,'VESSEL FACTORS'!$A$3:$O$5,AH$5,FALSE)*0.0000011023*$M26*$N26*($G26/100))))))))</f>
        <v>Enter vessel info</v>
      </c>
      <c r="AI26" s="76" t="str">
        <f>IF(OR($D26=" ",$E26=" ",$F26=" "),"Enter vessel info",IF(T($H26)&lt;&gt;"","Enter Activity",IF(OR($M26=0,$N26=0),"Enter Run Time",IF((VLOOKUP($F26,'VESSEL FACTORS'!$A$3:$O$5,AI$5,FALSE))="N/A","--",IF($G26=" ",IF(ISERROR(SEARCH("Aux",$E26,1)),($H26*VLOOKUP($F26,'VESSEL FACTORS'!$A$2:$O$5,AI$5,FALSE)*0.0000011023*$M26*$N26*0.82),($H26*VLOOKUP($F26,'VESSEL FACTORS'!$A$2:$O$5,AI$5,FALSE)*0.0000011023*$M26*$N26*1)),IF($G26&lt;21,($H26*VLOOKUP($F26,'VESSEL FACTORS'!$A$2:$O$5,AI$5,FALSE)*0.0000011023*$M26*$N26*VLOOKUP($G26,'VESSEL FACTORS'!$A$16:$L$36,AI$5,FALSE)),($H26*VLOOKUP($F26,'VESSEL FACTORS'!$A$3:$O$5,AI$5,FALSE)*0.0000011023*$M26*$N26*($G26/100))))))))</f>
        <v>Enter vessel info</v>
      </c>
      <c r="AJ26" s="76" t="str">
        <f>IF(OR($D26=" ",$E26=" ",$F26=" "),"Enter vessel info",IF(T($H26)&lt;&gt;"","Enter Activity",IF(OR($M26=0,$N26=0),"Enter Run Time",IF((VLOOKUP($F26,'VESSEL FACTORS'!$A$3:$O$5,AJ$5,FALSE))="N/A","--",IF($G26=" ",IF(ISERROR(SEARCH("Aux",$E26,1)),($H26*VLOOKUP($F26,'VESSEL FACTORS'!$A$2:$O$5,AJ$5,FALSE)*0.0000011023*$M26*$N26*0.82),($H26*VLOOKUP($F26,'VESSEL FACTORS'!$A$2:$O$5,AJ$5,FALSE)*0.0000011023*$M26*$N26*1)),IF($G26&lt;21,($H26*VLOOKUP($F26,'VESSEL FACTORS'!$A$2:$O$5,AJ$5,FALSE)*0.0000011023*$M26*$N26*VLOOKUP($G26,'VESSEL FACTORS'!$A$16:$L$36,AJ$5,FALSE)),($H26*VLOOKUP($F26,'VESSEL FACTORS'!$A$3:$O$5,AJ$5,FALSE)*0.0000011023*$M26*$N26*($G26/100))))))))</f>
        <v>Enter vessel info</v>
      </c>
      <c r="AK26" s="76" t="str">
        <f>IF(OR($D26=" ",$E26=" ",$F26=" "),"Enter vessel info",IF(T($H26)&lt;&gt;"","Enter Activity",IF(OR($M26=0,$N26=0),"Enter Run Time",IF((VLOOKUP($F26,'VESSEL FACTORS'!$A$3:$O$5,AK$5,FALSE))="N/A","--",IF($G26=" ",IF(ISERROR(SEARCH("Aux",$E26,1)),($H26*VLOOKUP($F26,'VESSEL FACTORS'!$A$2:$O$5,AK$5,FALSE)*0.0000011023*$M26*$N26*0.82),($H26*VLOOKUP($F26,'VESSEL FACTORS'!$A$2:$O$5,AK$5,FALSE)*0.0000011023*$M26*$N26*1)),IF($G26&lt;21,($H26*VLOOKUP($F26,'VESSEL FACTORS'!$A$2:$O$5,AK$5,FALSE)*0.0000011023*$M26*$N26*VLOOKUP($G26,'VESSEL FACTORS'!$A$16:$L$36,AK$5,FALSE)),($H26*VLOOKUP($F26,'VESSEL FACTORS'!$A$3:$O$5,AK$5,FALSE)*0.0000011023*$M26*$N26*($G26/100))))))))</f>
        <v>Enter vessel info</v>
      </c>
      <c r="AL26" s="67" t="str">
        <f>IF(OR($D26=" ",$E26=" ",$F26=" "),"Enter vessel info",IF(T($H26)&lt;&gt;"","Enter Activity",IF(OR($M26=0,$N26=0),"Enter Run Time",IF((VLOOKUP($F26,'VESSEL FACTORS'!$A$3:$O$5,AL$5,FALSE))="N/A","--",IF($G26=" ",IF(ISERROR(SEARCH("Aux",$E26,1)),($H26*VLOOKUP($F26,'VESSEL FACTORS'!$A$2:$O$5,AL$5,FALSE)*0.0000011023*$M26*$N26*0.82),($H26*VLOOKUP($F26,'VESSEL FACTORS'!$A$2:$O$5,AL$5,FALSE)*0.0000011023*$M26*$N26*1)),IF($G26&lt;21,($H26*VLOOKUP($F26,'VESSEL FACTORS'!$A$2:$O$5,AL$5,FALSE)*0.0000011023*$M26*$N26*VLOOKUP($G26,'VESSEL FACTORS'!$A$16:$L$36,AL$5,FALSE)),($H26*VLOOKUP($F26,'VESSEL FACTORS'!$A$3:$O$5,AL$5,FALSE)*0.0000011023*$M26*$N26*($G26/100))))))))</f>
        <v>Enter vessel info</v>
      </c>
      <c r="AM26" s="315"/>
      <c r="AO26" s="74">
        <f>MONTH(EMISSIONS_1!P26)-MONTH(EMISSIONS_1!O26)+1</f>
        <v>1</v>
      </c>
      <c r="AP26" s="335">
        <f t="shared" si="12"/>
        <v>0</v>
      </c>
      <c r="AQ26" s="336">
        <f t="shared" si="34"/>
        <v>0</v>
      </c>
      <c r="AR26" s="336">
        <f t="shared" si="34"/>
        <v>0</v>
      </c>
      <c r="AS26" s="336">
        <f t="shared" si="34"/>
        <v>0</v>
      </c>
      <c r="AT26" s="336">
        <f t="shared" si="34"/>
        <v>0</v>
      </c>
      <c r="AU26" s="336">
        <f t="shared" si="34"/>
        <v>0</v>
      </c>
      <c r="AV26" s="336">
        <f t="shared" si="34"/>
        <v>0</v>
      </c>
      <c r="AW26" s="336">
        <f t="shared" si="34"/>
        <v>0</v>
      </c>
      <c r="AX26" s="336">
        <f t="shared" si="34"/>
        <v>0</v>
      </c>
      <c r="AY26" s="336">
        <f t="shared" si="34"/>
        <v>0</v>
      </c>
      <c r="AZ26" s="336">
        <f t="shared" si="34"/>
        <v>0</v>
      </c>
      <c r="BA26" s="337">
        <f t="shared" si="34"/>
        <v>0</v>
      </c>
      <c r="BB26" s="335">
        <f t="shared" si="24"/>
        <v>0</v>
      </c>
      <c r="BC26" s="336">
        <f t="shared" si="24"/>
        <v>0</v>
      </c>
      <c r="BD26" s="336">
        <f t="shared" si="24"/>
        <v>0</v>
      </c>
      <c r="BE26" s="336">
        <f t="shared" si="24"/>
        <v>0</v>
      </c>
      <c r="BF26" s="336">
        <f t="shared" si="24"/>
        <v>0</v>
      </c>
      <c r="BG26" s="336">
        <f t="shared" si="24"/>
        <v>0</v>
      </c>
      <c r="BH26" s="336">
        <f t="shared" si="24"/>
        <v>0</v>
      </c>
      <c r="BI26" s="336">
        <f t="shared" si="24"/>
        <v>0</v>
      </c>
      <c r="BJ26" s="336">
        <f t="shared" si="24"/>
        <v>0</v>
      </c>
      <c r="BK26" s="336">
        <f t="shared" si="24"/>
        <v>0</v>
      </c>
      <c r="BL26" s="336">
        <f t="shared" si="24"/>
        <v>0</v>
      </c>
      <c r="BM26" s="337">
        <f t="shared" si="24"/>
        <v>0</v>
      </c>
      <c r="BN26" s="335">
        <f t="shared" si="25"/>
        <v>0</v>
      </c>
      <c r="BO26" s="336">
        <f t="shared" si="25"/>
        <v>0</v>
      </c>
      <c r="BP26" s="336">
        <f t="shared" si="25"/>
        <v>0</v>
      </c>
      <c r="BQ26" s="336">
        <f t="shared" si="25"/>
        <v>0</v>
      </c>
      <c r="BR26" s="336">
        <f t="shared" si="25"/>
        <v>0</v>
      </c>
      <c r="BS26" s="336">
        <f t="shared" si="25"/>
        <v>0</v>
      </c>
      <c r="BT26" s="336">
        <f t="shared" si="25"/>
        <v>0</v>
      </c>
      <c r="BU26" s="336">
        <f t="shared" si="25"/>
        <v>0</v>
      </c>
      <c r="BV26" s="336">
        <f t="shared" si="25"/>
        <v>0</v>
      </c>
      <c r="BW26" s="336">
        <f t="shared" si="25"/>
        <v>0</v>
      </c>
      <c r="BX26" s="336">
        <f t="shared" si="25"/>
        <v>0</v>
      </c>
      <c r="BY26" s="337">
        <f t="shared" si="25"/>
        <v>0</v>
      </c>
      <c r="BZ26" s="335">
        <f t="shared" si="26"/>
        <v>0</v>
      </c>
      <c r="CA26" s="336">
        <f t="shared" si="26"/>
        <v>0</v>
      </c>
      <c r="CB26" s="336">
        <f t="shared" si="26"/>
        <v>0</v>
      </c>
      <c r="CC26" s="336">
        <f t="shared" si="26"/>
        <v>0</v>
      </c>
      <c r="CD26" s="336">
        <f t="shared" si="26"/>
        <v>0</v>
      </c>
      <c r="CE26" s="336">
        <f t="shared" si="26"/>
        <v>0</v>
      </c>
      <c r="CF26" s="336">
        <f t="shared" si="26"/>
        <v>0</v>
      </c>
      <c r="CG26" s="336">
        <f t="shared" si="26"/>
        <v>0</v>
      </c>
      <c r="CH26" s="336">
        <f t="shared" si="26"/>
        <v>0</v>
      </c>
      <c r="CI26" s="336">
        <f t="shared" si="26"/>
        <v>0</v>
      </c>
      <c r="CJ26" s="336">
        <f t="shared" si="26"/>
        <v>0</v>
      </c>
      <c r="CK26" s="337">
        <f t="shared" si="26"/>
        <v>0</v>
      </c>
      <c r="CL26" s="335">
        <f t="shared" si="27"/>
        <v>0</v>
      </c>
      <c r="CM26" s="336">
        <f t="shared" si="27"/>
        <v>0</v>
      </c>
      <c r="CN26" s="336">
        <f t="shared" si="27"/>
        <v>0</v>
      </c>
      <c r="CO26" s="336">
        <f t="shared" si="27"/>
        <v>0</v>
      </c>
      <c r="CP26" s="336">
        <f t="shared" si="27"/>
        <v>0</v>
      </c>
      <c r="CQ26" s="336">
        <f t="shared" si="27"/>
        <v>0</v>
      </c>
      <c r="CR26" s="336">
        <f t="shared" si="27"/>
        <v>0</v>
      </c>
      <c r="CS26" s="336">
        <f t="shared" si="27"/>
        <v>0</v>
      </c>
      <c r="CT26" s="336">
        <f t="shared" si="27"/>
        <v>0</v>
      </c>
      <c r="CU26" s="336">
        <f t="shared" si="27"/>
        <v>0</v>
      </c>
      <c r="CV26" s="336">
        <f t="shared" si="27"/>
        <v>0</v>
      </c>
      <c r="CW26" s="337">
        <f t="shared" si="27"/>
        <v>0</v>
      </c>
      <c r="CX26" s="335">
        <f t="shared" si="28"/>
        <v>0</v>
      </c>
      <c r="CY26" s="336">
        <f t="shared" si="28"/>
        <v>0</v>
      </c>
      <c r="CZ26" s="336">
        <f t="shared" si="28"/>
        <v>0</v>
      </c>
      <c r="DA26" s="336">
        <f t="shared" si="28"/>
        <v>0</v>
      </c>
      <c r="DB26" s="336">
        <f t="shared" si="28"/>
        <v>0</v>
      </c>
      <c r="DC26" s="336">
        <f t="shared" si="28"/>
        <v>0</v>
      </c>
      <c r="DD26" s="336">
        <f t="shared" si="28"/>
        <v>0</v>
      </c>
      <c r="DE26" s="336">
        <f t="shared" si="28"/>
        <v>0</v>
      </c>
      <c r="DF26" s="336">
        <f t="shared" si="28"/>
        <v>0</v>
      </c>
      <c r="DG26" s="336">
        <f t="shared" si="28"/>
        <v>0</v>
      </c>
      <c r="DH26" s="336">
        <f t="shared" si="28"/>
        <v>0</v>
      </c>
      <c r="DI26" s="337">
        <f t="shared" si="28"/>
        <v>0</v>
      </c>
      <c r="DJ26" s="335">
        <f t="shared" si="29"/>
        <v>0</v>
      </c>
      <c r="DK26" s="336">
        <f t="shared" si="29"/>
        <v>0</v>
      </c>
      <c r="DL26" s="336">
        <f t="shared" si="29"/>
        <v>0</v>
      </c>
      <c r="DM26" s="336">
        <f t="shared" si="29"/>
        <v>0</v>
      </c>
      <c r="DN26" s="336">
        <f t="shared" si="29"/>
        <v>0</v>
      </c>
      <c r="DO26" s="336">
        <f t="shared" si="29"/>
        <v>0</v>
      </c>
      <c r="DP26" s="336">
        <f t="shared" si="29"/>
        <v>0</v>
      </c>
      <c r="DQ26" s="336">
        <f t="shared" si="29"/>
        <v>0</v>
      </c>
      <c r="DR26" s="336">
        <f t="shared" si="29"/>
        <v>0</v>
      </c>
      <c r="DS26" s="336">
        <f t="shared" si="29"/>
        <v>0</v>
      </c>
      <c r="DT26" s="336">
        <f t="shared" si="29"/>
        <v>0</v>
      </c>
      <c r="DU26" s="337">
        <f t="shared" si="29"/>
        <v>0</v>
      </c>
      <c r="DV26" s="335">
        <f t="shared" si="30"/>
        <v>0</v>
      </c>
      <c r="DW26" s="336">
        <f t="shared" si="30"/>
        <v>0</v>
      </c>
      <c r="DX26" s="336">
        <f t="shared" si="30"/>
        <v>0</v>
      </c>
      <c r="DY26" s="336">
        <f t="shared" si="30"/>
        <v>0</v>
      </c>
      <c r="DZ26" s="336">
        <f t="shared" si="30"/>
        <v>0</v>
      </c>
      <c r="EA26" s="336">
        <f t="shared" si="30"/>
        <v>0</v>
      </c>
      <c r="EB26" s="336">
        <f t="shared" si="30"/>
        <v>0</v>
      </c>
      <c r="EC26" s="336">
        <f t="shared" si="30"/>
        <v>0</v>
      </c>
      <c r="ED26" s="336">
        <f t="shared" si="30"/>
        <v>0</v>
      </c>
      <c r="EE26" s="336">
        <f t="shared" si="30"/>
        <v>0</v>
      </c>
      <c r="EF26" s="336">
        <f t="shared" si="30"/>
        <v>0</v>
      </c>
      <c r="EG26" s="337">
        <f t="shared" si="30"/>
        <v>0</v>
      </c>
      <c r="EH26" s="335">
        <f t="shared" si="31"/>
        <v>0</v>
      </c>
      <c r="EI26" s="336">
        <f t="shared" si="31"/>
        <v>0</v>
      </c>
      <c r="EJ26" s="336">
        <f t="shared" si="31"/>
        <v>0</v>
      </c>
      <c r="EK26" s="336">
        <f t="shared" si="31"/>
        <v>0</v>
      </c>
      <c r="EL26" s="336">
        <f t="shared" si="31"/>
        <v>0</v>
      </c>
      <c r="EM26" s="336">
        <f t="shared" si="31"/>
        <v>0</v>
      </c>
      <c r="EN26" s="336">
        <f t="shared" si="31"/>
        <v>0</v>
      </c>
      <c r="EO26" s="336">
        <f t="shared" si="31"/>
        <v>0</v>
      </c>
      <c r="EP26" s="336">
        <f t="shared" si="31"/>
        <v>0</v>
      </c>
      <c r="EQ26" s="336">
        <f t="shared" si="31"/>
        <v>0</v>
      </c>
      <c r="ER26" s="336">
        <f t="shared" si="31"/>
        <v>0</v>
      </c>
      <c r="ES26" s="337">
        <f t="shared" si="31"/>
        <v>0</v>
      </c>
      <c r="ET26" s="335">
        <f t="shared" si="32"/>
        <v>0</v>
      </c>
      <c r="EU26" s="336">
        <f t="shared" si="32"/>
        <v>0</v>
      </c>
      <c r="EV26" s="336">
        <f t="shared" si="32"/>
        <v>0</v>
      </c>
      <c r="EW26" s="336">
        <f t="shared" si="32"/>
        <v>0</v>
      </c>
      <c r="EX26" s="336">
        <f t="shared" si="32"/>
        <v>0</v>
      </c>
      <c r="EY26" s="336">
        <f t="shared" si="32"/>
        <v>0</v>
      </c>
      <c r="EZ26" s="336">
        <f t="shared" si="32"/>
        <v>0</v>
      </c>
      <c r="FA26" s="336">
        <f t="shared" si="32"/>
        <v>0</v>
      </c>
      <c r="FB26" s="336">
        <f t="shared" si="32"/>
        <v>0</v>
      </c>
      <c r="FC26" s="336">
        <f t="shared" si="32"/>
        <v>0</v>
      </c>
      <c r="FD26" s="336">
        <f t="shared" si="32"/>
        <v>0</v>
      </c>
      <c r="FE26" s="337">
        <f t="shared" si="32"/>
        <v>0</v>
      </c>
      <c r="FF26" s="335">
        <f t="shared" si="33"/>
        <v>0</v>
      </c>
      <c r="FG26" s="336">
        <f t="shared" si="33"/>
        <v>0</v>
      </c>
      <c r="FH26" s="336">
        <f t="shared" si="33"/>
        <v>0</v>
      </c>
      <c r="FI26" s="336">
        <f t="shared" si="33"/>
        <v>0</v>
      </c>
      <c r="FJ26" s="336">
        <f t="shared" si="33"/>
        <v>0</v>
      </c>
      <c r="FK26" s="336">
        <f t="shared" si="33"/>
        <v>0</v>
      </c>
      <c r="FL26" s="336">
        <f t="shared" si="33"/>
        <v>0</v>
      </c>
      <c r="FM26" s="336">
        <f t="shared" si="33"/>
        <v>0</v>
      </c>
      <c r="FN26" s="336">
        <f t="shared" si="33"/>
        <v>0</v>
      </c>
      <c r="FO26" s="336">
        <f t="shared" si="33"/>
        <v>0</v>
      </c>
      <c r="FP26" s="336">
        <f t="shared" si="33"/>
        <v>0</v>
      </c>
      <c r="FQ26" s="337">
        <f t="shared" si="33"/>
        <v>0</v>
      </c>
    </row>
    <row r="27" spans="1:173" ht="12.75" customHeight="1" x14ac:dyDescent="0.2">
      <c r="A27" s="74" t="str">
        <f t="shared" si="21"/>
        <v xml:space="preserve"> - </v>
      </c>
      <c r="B27" s="112"/>
      <c r="C27" s="171" t="s">
        <v>305</v>
      </c>
      <c r="D27" s="366" t="str">
        <f>IF(ISBLANK(EMISSIONS_6!D27), " ", EMISSIONS_6!D27)</f>
        <v xml:space="preserve"> </v>
      </c>
      <c r="E27" s="366" t="str">
        <f>IF(ISBLANK(EMISSIONS_6!E27), " ", EMISSIONS_6!E27)</f>
        <v xml:space="preserve"> </v>
      </c>
      <c r="F27" s="366" t="str">
        <f>IF(ISBLANK(EMISSIONS_6!F27), " ", EMISSIONS_6!F27)</f>
        <v xml:space="preserve"> </v>
      </c>
      <c r="G27" s="367"/>
      <c r="H27" s="368"/>
      <c r="I27" s="33" t="s">
        <v>299</v>
      </c>
      <c r="J27" s="367"/>
      <c r="K27" s="33">
        <f t="shared" si="22"/>
        <v>1</v>
      </c>
      <c r="L27" s="33">
        <f t="shared" si="23"/>
        <v>0</v>
      </c>
      <c r="M27" s="367">
        <v>0</v>
      </c>
      <c r="N27" s="373">
        <v>0</v>
      </c>
      <c r="O27" s="299"/>
      <c r="P27" s="300"/>
      <c r="Q27" s="73" t="str">
        <f t="shared" si="13"/>
        <v>Enter vessel info</v>
      </c>
      <c r="R27" s="79" t="str">
        <f t="shared" si="14"/>
        <v>Enter vessel info</v>
      </c>
      <c r="S27" s="79" t="str">
        <f t="shared" si="15"/>
        <v>Enter vessel info</v>
      </c>
      <c r="T27" s="79" t="str">
        <f t="shared" si="16"/>
        <v>Enter vessel info</v>
      </c>
      <c r="U27" s="79" t="str">
        <f t="shared" si="17"/>
        <v>Enter vessel info</v>
      </c>
      <c r="V27" s="79" t="str">
        <f t="shared" si="18"/>
        <v>Enter vessel info</v>
      </c>
      <c r="W27" s="79" t="str">
        <f t="shared" si="19"/>
        <v>Enter vessel info</v>
      </c>
      <c r="X27" s="79" t="str">
        <f t="shared" si="20"/>
        <v>Enter vessel info</v>
      </c>
      <c r="Y27" s="78" t="s">
        <v>115</v>
      </c>
      <c r="Z27" s="79" t="s">
        <v>115</v>
      </c>
      <c r="AA27" s="82" t="s">
        <v>115</v>
      </c>
      <c r="AB27" s="76" t="str">
        <f>IF(OR($D27=" ",$E27=" ",$F27=" "),"Enter vessel info",IF(T($H27)&lt;&gt;"","Enter Activity",IF(OR($M27=0,$N27=0),"Enter Run Time",IF((VLOOKUP($F27,'VESSEL FACTORS'!$A$3:$O$5,AB$5,FALSE))="N/A","--",IF($G27=" ",IF(ISERROR(SEARCH("Aux",$E27,1)),($H27*VLOOKUP($F27,'VESSEL FACTORS'!$A$2:$O$5,AB$5,FALSE)*0.0000011023*$M27*$N27*0.82),($H27*VLOOKUP($F27,'VESSEL FACTORS'!$A$2:$O$5,AB$5,FALSE)*0.0000011023*$M27*$N27*1)),IF($G27&lt;21,($H27*VLOOKUP($F27,'VESSEL FACTORS'!$A$2:$O$5,AB$5,FALSE)*0.0000011023*$M27*$N27*VLOOKUP($G27,'VESSEL FACTORS'!$A$16:$L$36,AB$5,FALSE)),($H27*VLOOKUP($F27,'VESSEL FACTORS'!$A$3:$O$5,AB$5,FALSE)*0.0000011023*$M27*$N27*($G27/100))))))))</f>
        <v>Enter vessel info</v>
      </c>
      <c r="AC27" s="76" t="str">
        <f>IF(OR($D27=" ",$E27=" ",$F27=" "),"Enter vessel info",IF(T($H27)&lt;&gt;"","Enter Activity",IF(OR($M27=0,$N27=0),"Enter Run Time",IF((VLOOKUP($F27,'VESSEL FACTORS'!$A$3:$O$5,AC$5,FALSE))="N/A","--",IF($G27=" ",IF(ISERROR(SEARCH("Aux",$E27,1)),($H27*VLOOKUP($F27,'VESSEL FACTORS'!$A$2:$O$5,AC$5,FALSE)*0.0000011023*$M27*$N27*0.82),($H27*VLOOKUP($F27,'VESSEL FACTORS'!$A$2:$O$5,AC$5,FALSE)*0.0000011023*$M27*$N27*1)),IF($G27&lt;21,($H27*VLOOKUP($F27,'VESSEL FACTORS'!$A$2:$O$5,AC$5,FALSE)*0.0000011023*$M27*$N27*VLOOKUP($G27,'VESSEL FACTORS'!$A$16:$L$36,AC$5,FALSE)),($H27*VLOOKUP($F27,'VESSEL FACTORS'!$A$3:$O$5,AC$5,FALSE)*0.0000011023*$M27*$N27*($G27/100))))))))</f>
        <v>Enter vessel info</v>
      </c>
      <c r="AD27" s="76" t="str">
        <f>IF(OR($D27=" ",$E27=" ",$F27=" "),"Enter vessel info",IF(T($H27)&lt;&gt;"","Enter Activity",IF(OR($M27=0,$N27=0),"Enter Run Time",IF((VLOOKUP($F27,'VESSEL FACTORS'!$A$3:$O$5,AD$5,FALSE))="N/A","--",IF($G27=" ",IF(ISERROR(SEARCH("Aux",$E27,1)),($H27*VLOOKUP($F27,'VESSEL FACTORS'!$A$2:$O$5,AD$5,FALSE)*0.0000011023*$M27*$N27*0.82),($H27*VLOOKUP($F27,'VESSEL FACTORS'!$A$2:$O$5,AD$5,FALSE)*0.0000011023*$M27*$N27*1)),IF($G27&lt;21,($H27*VLOOKUP($F27,'VESSEL FACTORS'!$A$2:$O$5,AD$5,FALSE)*0.0000011023*$M27*$N27*VLOOKUP($G27,'VESSEL FACTORS'!$A$16:$L$36,AD$5,FALSE)),($H27*VLOOKUP($F27,'VESSEL FACTORS'!$A$3:$O$5,AD$5,FALSE)*0.0000011023*$M27*$N27*($G27/100))))))))</f>
        <v>Enter vessel info</v>
      </c>
      <c r="AE27" s="76" t="str">
        <f>IF(OR($D27=" ",$E27=" ",$F27=" "),"Enter vessel info",IF(T($H27)&lt;&gt;"","Enter Activity",IF(OR($M27=0,$N27=0),"Enter Run Time",IF((VLOOKUP($F27,'VESSEL FACTORS'!$A$3:$O$5,AE$5,FALSE))="N/A","--",IF($G27=" ",IF(ISERROR(SEARCH("Aux",$E27,1)),($H27*VLOOKUP($F27,'VESSEL FACTORS'!$A$2:$O$5,AE$5,FALSE)*0.0000011023*$M27*$N27*0.82),($H27*VLOOKUP($F27,'VESSEL FACTORS'!$A$2:$O$5,AE$5,FALSE)*0.0000011023*$M27*$N27*1)),IF($G27&lt;21,($H27*VLOOKUP($F27,'VESSEL FACTORS'!$A$2:$O$5,AE$5,FALSE)*0.0000011023*$M27*$N27*VLOOKUP($G27,'VESSEL FACTORS'!$A$16:$L$36,AE$5,FALSE)),($H27*VLOOKUP($F27,'VESSEL FACTORS'!$A$3:$O$5,AE$5,FALSE)*0.0000011023*$M27*$N27*($G27/100))))))))</f>
        <v>Enter vessel info</v>
      </c>
      <c r="AF27" s="76" t="str">
        <f>IF(OR($D27=" ",$E27=" ",$F27=" "),"Enter vessel info",IF(T($H27)&lt;&gt;"","Enter Activity",IF(OR($M27=0,$N27=0),"Enter Run Time",IF((VLOOKUP($F27,'VESSEL FACTORS'!$A$3:$O$5,AF$5,FALSE))="N/A","--",IF($G27=" ",IF(ISERROR(SEARCH("Aux",$E27,1)),($H27*VLOOKUP($F27,'VESSEL FACTORS'!$A$2:$O$5,AF$5,FALSE)*0.0000011023*$M27*$N27*0.82),($H27*VLOOKUP($F27,'VESSEL FACTORS'!$A$2:$O$5,AF$5,FALSE)*0.0000011023*$M27*$N27*1)),IF($G27&lt;21,($H27*VLOOKUP($F27,'VESSEL FACTORS'!$A$2:$O$5,AF$5,FALSE)*0.0000011023*$M27*$N27*VLOOKUP($G27,'VESSEL FACTORS'!$A$16:$L$36,AF$5,FALSE)),($H27*VLOOKUP($F27,'VESSEL FACTORS'!$A$3:$O$5,AF$5,FALSE)*0.0000011023*$M27*$N27*($G27/100))))))))</f>
        <v>Enter vessel info</v>
      </c>
      <c r="AG27" s="76" t="str">
        <f>IF(OR($D27=" ",$E27=" ",$F27=" "),"Enter vessel info",IF(T($H27)&lt;&gt;"","Enter Activity",IF(OR($M27=0,$N27=0),"Enter Run Time",IF((VLOOKUP($F27,'VESSEL FACTORS'!$A$3:$O$5,AG$5,FALSE))="N/A","--",IF($G27=" ",IF(ISERROR(SEARCH("Aux",$E27,1)),($H27*VLOOKUP($F27,'VESSEL FACTORS'!$A$2:$O$5,AG$5,FALSE)*0.0000011023*$M27*$N27*0.82),($H27*VLOOKUP($F27,'VESSEL FACTORS'!$A$2:$O$5,AG$5,FALSE)*0.0000011023*$M27*$N27*1)),IF($G27&lt;21,($H27*VLOOKUP($F27,'VESSEL FACTORS'!$A$2:$O$5,AG$5,FALSE)*0.0000011023*$M27*$N27*VLOOKUP($G27,'VESSEL FACTORS'!$A$16:$L$36,AG$5,FALSE)),($H27*VLOOKUP($F27,'VESSEL FACTORS'!$A$3:$O$5,AG$5,FALSE)*0.0000011023*$M27*$N27*($G27/100))))))))</f>
        <v>Enter vessel info</v>
      </c>
      <c r="AH27" s="76" t="str">
        <f>IF(OR($D27=" ",$E27=" ",$F27=" "),"Enter vessel info",IF(T($H27)&lt;&gt;"","Enter Activity",IF(OR($M27=0,$N27=0),"Enter Run Time",IF((VLOOKUP($F27,'VESSEL FACTORS'!$A$3:$O$5,AH$5,FALSE))="N/A","--",IF($G27=" ",IF(ISERROR(SEARCH("Aux",$E27,1)),($H27*VLOOKUP($F27,'VESSEL FACTORS'!$A$2:$O$5,AH$5,FALSE)*0.0000011023*$M27*$N27*0.82),($H27*VLOOKUP($F27,'VESSEL FACTORS'!$A$2:$O$5,AH$5,FALSE)*0.0000011023*$M27*$N27*1)),IF($G27&lt;21,($H27*VLOOKUP($F27,'VESSEL FACTORS'!$A$2:$O$5,AH$5,FALSE)*0.0000011023*$M27*$N27*VLOOKUP($G27,'VESSEL FACTORS'!$A$16:$L$36,AH$5,FALSE)),($H27*VLOOKUP($F27,'VESSEL FACTORS'!$A$3:$O$5,AH$5,FALSE)*0.0000011023*$M27*$N27*($G27/100))))))))</f>
        <v>Enter vessel info</v>
      </c>
      <c r="AI27" s="76" t="str">
        <f>IF(OR($D27=" ",$E27=" ",$F27=" "),"Enter vessel info",IF(T($H27)&lt;&gt;"","Enter Activity",IF(OR($M27=0,$N27=0),"Enter Run Time",IF((VLOOKUP($F27,'VESSEL FACTORS'!$A$3:$O$5,AI$5,FALSE))="N/A","--",IF($G27=" ",IF(ISERROR(SEARCH("Aux",$E27,1)),($H27*VLOOKUP($F27,'VESSEL FACTORS'!$A$2:$O$5,AI$5,FALSE)*0.0000011023*$M27*$N27*0.82),($H27*VLOOKUP($F27,'VESSEL FACTORS'!$A$2:$O$5,AI$5,FALSE)*0.0000011023*$M27*$N27*1)),IF($G27&lt;21,($H27*VLOOKUP($F27,'VESSEL FACTORS'!$A$2:$O$5,AI$5,FALSE)*0.0000011023*$M27*$N27*VLOOKUP($G27,'VESSEL FACTORS'!$A$16:$L$36,AI$5,FALSE)),($H27*VLOOKUP($F27,'VESSEL FACTORS'!$A$3:$O$5,AI$5,FALSE)*0.0000011023*$M27*$N27*($G27/100))))))))</f>
        <v>Enter vessel info</v>
      </c>
      <c r="AJ27" s="76" t="str">
        <f>IF(OR($D27=" ",$E27=" ",$F27=" "),"Enter vessel info",IF(T($H27)&lt;&gt;"","Enter Activity",IF(OR($M27=0,$N27=0),"Enter Run Time",IF((VLOOKUP($F27,'VESSEL FACTORS'!$A$3:$O$5,AJ$5,FALSE))="N/A","--",IF($G27=" ",IF(ISERROR(SEARCH("Aux",$E27,1)),($H27*VLOOKUP($F27,'VESSEL FACTORS'!$A$2:$O$5,AJ$5,FALSE)*0.0000011023*$M27*$N27*0.82),($H27*VLOOKUP($F27,'VESSEL FACTORS'!$A$2:$O$5,AJ$5,FALSE)*0.0000011023*$M27*$N27*1)),IF($G27&lt;21,($H27*VLOOKUP($F27,'VESSEL FACTORS'!$A$2:$O$5,AJ$5,FALSE)*0.0000011023*$M27*$N27*VLOOKUP($G27,'VESSEL FACTORS'!$A$16:$L$36,AJ$5,FALSE)),($H27*VLOOKUP($F27,'VESSEL FACTORS'!$A$3:$O$5,AJ$5,FALSE)*0.0000011023*$M27*$N27*($G27/100))))))))</f>
        <v>Enter vessel info</v>
      </c>
      <c r="AK27" s="76" t="str">
        <f>IF(OR($D27=" ",$E27=" ",$F27=" "),"Enter vessel info",IF(T($H27)&lt;&gt;"","Enter Activity",IF(OR($M27=0,$N27=0),"Enter Run Time",IF((VLOOKUP($F27,'VESSEL FACTORS'!$A$3:$O$5,AK$5,FALSE))="N/A","--",IF($G27=" ",IF(ISERROR(SEARCH("Aux",$E27,1)),($H27*VLOOKUP($F27,'VESSEL FACTORS'!$A$2:$O$5,AK$5,FALSE)*0.0000011023*$M27*$N27*0.82),($H27*VLOOKUP($F27,'VESSEL FACTORS'!$A$2:$O$5,AK$5,FALSE)*0.0000011023*$M27*$N27*1)),IF($G27&lt;21,($H27*VLOOKUP($F27,'VESSEL FACTORS'!$A$2:$O$5,AK$5,FALSE)*0.0000011023*$M27*$N27*VLOOKUP($G27,'VESSEL FACTORS'!$A$16:$L$36,AK$5,FALSE)),($H27*VLOOKUP($F27,'VESSEL FACTORS'!$A$3:$O$5,AK$5,FALSE)*0.0000011023*$M27*$N27*($G27/100))))))))</f>
        <v>Enter vessel info</v>
      </c>
      <c r="AL27" s="67" t="str">
        <f>IF(OR($D27=" ",$E27=" ",$F27=" "),"Enter vessel info",IF(T($H27)&lt;&gt;"","Enter Activity",IF(OR($M27=0,$N27=0),"Enter Run Time",IF((VLOOKUP($F27,'VESSEL FACTORS'!$A$3:$O$5,AL$5,FALSE))="N/A","--",IF($G27=" ",IF(ISERROR(SEARCH("Aux",$E27,1)),($H27*VLOOKUP($F27,'VESSEL FACTORS'!$A$2:$O$5,AL$5,FALSE)*0.0000011023*$M27*$N27*0.82),($H27*VLOOKUP($F27,'VESSEL FACTORS'!$A$2:$O$5,AL$5,FALSE)*0.0000011023*$M27*$N27*1)),IF($G27&lt;21,($H27*VLOOKUP($F27,'VESSEL FACTORS'!$A$2:$O$5,AL$5,FALSE)*0.0000011023*$M27*$N27*VLOOKUP($G27,'VESSEL FACTORS'!$A$16:$L$36,AL$5,FALSE)),($H27*VLOOKUP($F27,'VESSEL FACTORS'!$A$3:$O$5,AL$5,FALSE)*0.0000011023*$M27*$N27*($G27/100))))))))</f>
        <v>Enter vessel info</v>
      </c>
      <c r="AM27" s="315"/>
      <c r="AO27" s="74">
        <f>MONTH(EMISSIONS_1!P27)-MONTH(EMISSIONS_1!O27)+1</f>
        <v>1</v>
      </c>
      <c r="AP27" s="335">
        <f t="shared" si="12"/>
        <v>0</v>
      </c>
      <c r="AQ27" s="336">
        <f t="shared" si="34"/>
        <v>0</v>
      </c>
      <c r="AR27" s="336">
        <f t="shared" si="34"/>
        <v>0</v>
      </c>
      <c r="AS27" s="336">
        <f t="shared" si="34"/>
        <v>0</v>
      </c>
      <c r="AT27" s="336">
        <f t="shared" si="34"/>
        <v>0</v>
      </c>
      <c r="AU27" s="336">
        <f t="shared" si="34"/>
        <v>0</v>
      </c>
      <c r="AV27" s="336">
        <f t="shared" si="34"/>
        <v>0</v>
      </c>
      <c r="AW27" s="336">
        <f t="shared" si="34"/>
        <v>0</v>
      </c>
      <c r="AX27" s="336">
        <f t="shared" si="34"/>
        <v>0</v>
      </c>
      <c r="AY27" s="336">
        <f t="shared" si="34"/>
        <v>0</v>
      </c>
      <c r="AZ27" s="336">
        <f t="shared" si="34"/>
        <v>0</v>
      </c>
      <c r="BA27" s="337">
        <f t="shared" si="34"/>
        <v>0</v>
      </c>
      <c r="BB27" s="335">
        <f t="shared" si="24"/>
        <v>0</v>
      </c>
      <c r="BC27" s="336">
        <f t="shared" si="24"/>
        <v>0</v>
      </c>
      <c r="BD27" s="336">
        <f t="shared" si="24"/>
        <v>0</v>
      </c>
      <c r="BE27" s="336">
        <f t="shared" si="24"/>
        <v>0</v>
      </c>
      <c r="BF27" s="336">
        <f t="shared" si="24"/>
        <v>0</v>
      </c>
      <c r="BG27" s="336">
        <f t="shared" si="24"/>
        <v>0</v>
      </c>
      <c r="BH27" s="336">
        <f t="shared" si="24"/>
        <v>0</v>
      </c>
      <c r="BI27" s="336">
        <f t="shared" si="24"/>
        <v>0</v>
      </c>
      <c r="BJ27" s="336">
        <f t="shared" si="24"/>
        <v>0</v>
      </c>
      <c r="BK27" s="336">
        <f t="shared" si="24"/>
        <v>0</v>
      </c>
      <c r="BL27" s="336">
        <f t="shared" si="24"/>
        <v>0</v>
      </c>
      <c r="BM27" s="337">
        <f t="shared" si="24"/>
        <v>0</v>
      </c>
      <c r="BN27" s="335">
        <f t="shared" si="25"/>
        <v>0</v>
      </c>
      <c r="BO27" s="336">
        <f t="shared" si="25"/>
        <v>0</v>
      </c>
      <c r="BP27" s="336">
        <f t="shared" si="25"/>
        <v>0</v>
      </c>
      <c r="BQ27" s="336">
        <f t="shared" si="25"/>
        <v>0</v>
      </c>
      <c r="BR27" s="336">
        <f t="shared" si="25"/>
        <v>0</v>
      </c>
      <c r="BS27" s="336">
        <f t="shared" si="25"/>
        <v>0</v>
      </c>
      <c r="BT27" s="336">
        <f t="shared" si="25"/>
        <v>0</v>
      </c>
      <c r="BU27" s="336">
        <f t="shared" si="25"/>
        <v>0</v>
      </c>
      <c r="BV27" s="336">
        <f t="shared" si="25"/>
        <v>0</v>
      </c>
      <c r="BW27" s="336">
        <f t="shared" si="25"/>
        <v>0</v>
      </c>
      <c r="BX27" s="336">
        <f t="shared" si="25"/>
        <v>0</v>
      </c>
      <c r="BY27" s="337">
        <f t="shared" si="25"/>
        <v>0</v>
      </c>
      <c r="BZ27" s="335">
        <f t="shared" si="26"/>
        <v>0</v>
      </c>
      <c r="CA27" s="336">
        <f t="shared" si="26"/>
        <v>0</v>
      </c>
      <c r="CB27" s="336">
        <f t="shared" si="26"/>
        <v>0</v>
      </c>
      <c r="CC27" s="336">
        <f t="shared" si="26"/>
        <v>0</v>
      </c>
      <c r="CD27" s="336">
        <f t="shared" si="26"/>
        <v>0</v>
      </c>
      <c r="CE27" s="336">
        <f t="shared" si="26"/>
        <v>0</v>
      </c>
      <c r="CF27" s="336">
        <f t="shared" si="26"/>
        <v>0</v>
      </c>
      <c r="CG27" s="336">
        <f t="shared" si="26"/>
        <v>0</v>
      </c>
      <c r="CH27" s="336">
        <f t="shared" si="26"/>
        <v>0</v>
      </c>
      <c r="CI27" s="336">
        <f t="shared" si="26"/>
        <v>0</v>
      </c>
      <c r="CJ27" s="336">
        <f t="shared" si="26"/>
        <v>0</v>
      </c>
      <c r="CK27" s="337">
        <f t="shared" si="26"/>
        <v>0</v>
      </c>
      <c r="CL27" s="335">
        <f t="shared" si="27"/>
        <v>0</v>
      </c>
      <c r="CM27" s="336">
        <f t="shared" si="27"/>
        <v>0</v>
      </c>
      <c r="CN27" s="336">
        <f t="shared" si="27"/>
        <v>0</v>
      </c>
      <c r="CO27" s="336">
        <f t="shared" si="27"/>
        <v>0</v>
      </c>
      <c r="CP27" s="336">
        <f t="shared" si="27"/>
        <v>0</v>
      </c>
      <c r="CQ27" s="336">
        <f t="shared" si="27"/>
        <v>0</v>
      </c>
      <c r="CR27" s="336">
        <f t="shared" si="27"/>
        <v>0</v>
      </c>
      <c r="CS27" s="336">
        <f t="shared" si="27"/>
        <v>0</v>
      </c>
      <c r="CT27" s="336">
        <f t="shared" si="27"/>
        <v>0</v>
      </c>
      <c r="CU27" s="336">
        <f t="shared" si="27"/>
        <v>0</v>
      </c>
      <c r="CV27" s="336">
        <f t="shared" si="27"/>
        <v>0</v>
      </c>
      <c r="CW27" s="337">
        <f t="shared" si="27"/>
        <v>0</v>
      </c>
      <c r="CX27" s="335">
        <f t="shared" si="28"/>
        <v>0</v>
      </c>
      <c r="CY27" s="336">
        <f t="shared" si="28"/>
        <v>0</v>
      </c>
      <c r="CZ27" s="336">
        <f t="shared" si="28"/>
        <v>0</v>
      </c>
      <c r="DA27" s="336">
        <f t="shared" si="28"/>
        <v>0</v>
      </c>
      <c r="DB27" s="336">
        <f t="shared" si="28"/>
        <v>0</v>
      </c>
      <c r="DC27" s="336">
        <f t="shared" si="28"/>
        <v>0</v>
      </c>
      <c r="DD27" s="336">
        <f t="shared" si="28"/>
        <v>0</v>
      </c>
      <c r="DE27" s="336">
        <f t="shared" si="28"/>
        <v>0</v>
      </c>
      <c r="DF27" s="336">
        <f t="shared" si="28"/>
        <v>0</v>
      </c>
      <c r="DG27" s="336">
        <f t="shared" si="28"/>
        <v>0</v>
      </c>
      <c r="DH27" s="336">
        <f t="shared" si="28"/>
        <v>0</v>
      </c>
      <c r="DI27" s="337">
        <f t="shared" si="28"/>
        <v>0</v>
      </c>
      <c r="DJ27" s="335">
        <f t="shared" si="29"/>
        <v>0</v>
      </c>
      <c r="DK27" s="336">
        <f t="shared" si="29"/>
        <v>0</v>
      </c>
      <c r="DL27" s="336">
        <f t="shared" si="29"/>
        <v>0</v>
      </c>
      <c r="DM27" s="336">
        <f t="shared" si="29"/>
        <v>0</v>
      </c>
      <c r="DN27" s="336">
        <f t="shared" si="29"/>
        <v>0</v>
      </c>
      <c r="DO27" s="336">
        <f t="shared" si="29"/>
        <v>0</v>
      </c>
      <c r="DP27" s="336">
        <f t="shared" si="29"/>
        <v>0</v>
      </c>
      <c r="DQ27" s="336">
        <f t="shared" si="29"/>
        <v>0</v>
      </c>
      <c r="DR27" s="336">
        <f t="shared" si="29"/>
        <v>0</v>
      </c>
      <c r="DS27" s="336">
        <f t="shared" si="29"/>
        <v>0</v>
      </c>
      <c r="DT27" s="336">
        <f t="shared" si="29"/>
        <v>0</v>
      </c>
      <c r="DU27" s="337">
        <f t="shared" si="29"/>
        <v>0</v>
      </c>
      <c r="DV27" s="335">
        <f t="shared" si="30"/>
        <v>0</v>
      </c>
      <c r="DW27" s="336">
        <f t="shared" si="30"/>
        <v>0</v>
      </c>
      <c r="DX27" s="336">
        <f t="shared" si="30"/>
        <v>0</v>
      </c>
      <c r="DY27" s="336">
        <f t="shared" si="30"/>
        <v>0</v>
      </c>
      <c r="DZ27" s="336">
        <f t="shared" si="30"/>
        <v>0</v>
      </c>
      <c r="EA27" s="336">
        <f t="shared" si="30"/>
        <v>0</v>
      </c>
      <c r="EB27" s="336">
        <f t="shared" si="30"/>
        <v>0</v>
      </c>
      <c r="EC27" s="336">
        <f t="shared" si="30"/>
        <v>0</v>
      </c>
      <c r="ED27" s="336">
        <f t="shared" si="30"/>
        <v>0</v>
      </c>
      <c r="EE27" s="336">
        <f t="shared" si="30"/>
        <v>0</v>
      </c>
      <c r="EF27" s="336">
        <f t="shared" si="30"/>
        <v>0</v>
      </c>
      <c r="EG27" s="337">
        <f t="shared" si="30"/>
        <v>0</v>
      </c>
      <c r="EH27" s="335">
        <f t="shared" si="31"/>
        <v>0</v>
      </c>
      <c r="EI27" s="336">
        <f t="shared" si="31"/>
        <v>0</v>
      </c>
      <c r="EJ27" s="336">
        <f t="shared" si="31"/>
        <v>0</v>
      </c>
      <c r="EK27" s="336">
        <f t="shared" si="31"/>
        <v>0</v>
      </c>
      <c r="EL27" s="336">
        <f t="shared" si="31"/>
        <v>0</v>
      </c>
      <c r="EM27" s="336">
        <f t="shared" si="31"/>
        <v>0</v>
      </c>
      <c r="EN27" s="336">
        <f t="shared" si="31"/>
        <v>0</v>
      </c>
      <c r="EO27" s="336">
        <f t="shared" si="31"/>
        <v>0</v>
      </c>
      <c r="EP27" s="336">
        <f t="shared" si="31"/>
        <v>0</v>
      </c>
      <c r="EQ27" s="336">
        <f t="shared" si="31"/>
        <v>0</v>
      </c>
      <c r="ER27" s="336">
        <f t="shared" si="31"/>
        <v>0</v>
      </c>
      <c r="ES27" s="337">
        <f t="shared" si="31"/>
        <v>0</v>
      </c>
      <c r="ET27" s="335">
        <f t="shared" si="32"/>
        <v>0</v>
      </c>
      <c r="EU27" s="336">
        <f t="shared" si="32"/>
        <v>0</v>
      </c>
      <c r="EV27" s="336">
        <f t="shared" si="32"/>
        <v>0</v>
      </c>
      <c r="EW27" s="336">
        <f t="shared" si="32"/>
        <v>0</v>
      </c>
      <c r="EX27" s="336">
        <f t="shared" si="32"/>
        <v>0</v>
      </c>
      <c r="EY27" s="336">
        <f t="shared" si="32"/>
        <v>0</v>
      </c>
      <c r="EZ27" s="336">
        <f t="shared" si="32"/>
        <v>0</v>
      </c>
      <c r="FA27" s="336">
        <f t="shared" si="32"/>
        <v>0</v>
      </c>
      <c r="FB27" s="336">
        <f t="shared" si="32"/>
        <v>0</v>
      </c>
      <c r="FC27" s="336">
        <f t="shared" si="32"/>
        <v>0</v>
      </c>
      <c r="FD27" s="336">
        <f t="shared" si="32"/>
        <v>0</v>
      </c>
      <c r="FE27" s="337">
        <f t="shared" si="32"/>
        <v>0</v>
      </c>
      <c r="FF27" s="335">
        <f t="shared" si="33"/>
        <v>0</v>
      </c>
      <c r="FG27" s="336">
        <f t="shared" si="33"/>
        <v>0</v>
      </c>
      <c r="FH27" s="336">
        <f t="shared" si="33"/>
        <v>0</v>
      </c>
      <c r="FI27" s="336">
        <f t="shared" si="33"/>
        <v>0</v>
      </c>
      <c r="FJ27" s="336">
        <f t="shared" si="33"/>
        <v>0</v>
      </c>
      <c r="FK27" s="336">
        <f t="shared" si="33"/>
        <v>0</v>
      </c>
      <c r="FL27" s="336">
        <f t="shared" si="33"/>
        <v>0</v>
      </c>
      <c r="FM27" s="336">
        <f t="shared" si="33"/>
        <v>0</v>
      </c>
      <c r="FN27" s="336">
        <f t="shared" si="33"/>
        <v>0</v>
      </c>
      <c r="FO27" s="336">
        <f t="shared" si="33"/>
        <v>0</v>
      </c>
      <c r="FP27" s="336">
        <f t="shared" si="33"/>
        <v>0</v>
      </c>
      <c r="FQ27" s="337">
        <f t="shared" si="33"/>
        <v>0</v>
      </c>
    </row>
    <row r="28" spans="1:173" ht="12.75" customHeight="1" x14ac:dyDescent="0.2">
      <c r="A28" s="74" t="str">
        <f t="shared" si="21"/>
        <v xml:space="preserve"> - </v>
      </c>
      <c r="B28" s="112"/>
      <c r="C28" s="171" t="s">
        <v>305</v>
      </c>
      <c r="D28" s="366" t="str">
        <f>IF(ISBLANK(EMISSIONS_6!D28), " ", EMISSIONS_6!D28)</f>
        <v xml:space="preserve"> </v>
      </c>
      <c r="E28" s="366" t="str">
        <f>IF(ISBLANK(EMISSIONS_6!E28), " ", EMISSIONS_6!E28)</f>
        <v xml:space="preserve"> </v>
      </c>
      <c r="F28" s="366" t="str">
        <f>IF(ISBLANK(EMISSIONS_6!F28), " ", EMISSIONS_6!F28)</f>
        <v xml:space="preserve"> </v>
      </c>
      <c r="G28" s="367"/>
      <c r="H28" s="368"/>
      <c r="I28" s="33" t="s">
        <v>299</v>
      </c>
      <c r="J28" s="367"/>
      <c r="K28" s="33">
        <f t="shared" si="22"/>
        <v>1</v>
      </c>
      <c r="L28" s="33">
        <f t="shared" si="23"/>
        <v>0</v>
      </c>
      <c r="M28" s="367">
        <v>0</v>
      </c>
      <c r="N28" s="373">
        <v>0</v>
      </c>
      <c r="O28" s="299"/>
      <c r="P28" s="300"/>
      <c r="Q28" s="73" t="str">
        <f t="shared" si="13"/>
        <v>Enter vessel info</v>
      </c>
      <c r="R28" s="79" t="str">
        <f t="shared" si="14"/>
        <v>Enter vessel info</v>
      </c>
      <c r="S28" s="79" t="str">
        <f t="shared" si="15"/>
        <v>Enter vessel info</v>
      </c>
      <c r="T28" s="79" t="str">
        <f t="shared" si="16"/>
        <v>Enter vessel info</v>
      </c>
      <c r="U28" s="79" t="str">
        <f t="shared" si="17"/>
        <v>Enter vessel info</v>
      </c>
      <c r="V28" s="79" t="str">
        <f t="shared" si="18"/>
        <v>Enter vessel info</v>
      </c>
      <c r="W28" s="79" t="str">
        <f t="shared" si="19"/>
        <v>Enter vessel info</v>
      </c>
      <c r="X28" s="79" t="str">
        <f t="shared" si="20"/>
        <v>Enter vessel info</v>
      </c>
      <c r="Y28" s="78" t="s">
        <v>115</v>
      </c>
      <c r="Z28" s="79" t="s">
        <v>115</v>
      </c>
      <c r="AA28" s="82" t="s">
        <v>115</v>
      </c>
      <c r="AB28" s="76" t="str">
        <f>IF(OR($D28=" ",$E28=" ",$F28=" "),"Enter vessel info",IF(T($H28)&lt;&gt;"","Enter Activity",IF(OR($M28=0,$N28=0),"Enter Run Time",IF((VLOOKUP($F28,'VESSEL FACTORS'!$A$3:$O$5,AB$5,FALSE))="N/A","--",IF($G28=" ",IF(ISERROR(SEARCH("Aux",$E28,1)),($H28*VLOOKUP($F28,'VESSEL FACTORS'!$A$2:$O$5,AB$5,FALSE)*0.0000011023*$M28*$N28*0.82),($H28*VLOOKUP($F28,'VESSEL FACTORS'!$A$2:$O$5,AB$5,FALSE)*0.0000011023*$M28*$N28*1)),IF($G28&lt;21,($H28*VLOOKUP($F28,'VESSEL FACTORS'!$A$2:$O$5,AB$5,FALSE)*0.0000011023*$M28*$N28*VLOOKUP($G28,'VESSEL FACTORS'!$A$16:$L$36,AB$5,FALSE)),($H28*VLOOKUP($F28,'VESSEL FACTORS'!$A$3:$O$5,AB$5,FALSE)*0.0000011023*$M28*$N28*($G28/100))))))))</f>
        <v>Enter vessel info</v>
      </c>
      <c r="AC28" s="76" t="str">
        <f>IF(OR($D28=" ",$E28=" ",$F28=" "),"Enter vessel info",IF(T($H28)&lt;&gt;"","Enter Activity",IF(OR($M28=0,$N28=0),"Enter Run Time",IF((VLOOKUP($F28,'VESSEL FACTORS'!$A$3:$O$5,AC$5,FALSE))="N/A","--",IF($G28=" ",IF(ISERROR(SEARCH("Aux",$E28,1)),($H28*VLOOKUP($F28,'VESSEL FACTORS'!$A$2:$O$5,AC$5,FALSE)*0.0000011023*$M28*$N28*0.82),($H28*VLOOKUP($F28,'VESSEL FACTORS'!$A$2:$O$5,AC$5,FALSE)*0.0000011023*$M28*$N28*1)),IF($G28&lt;21,($H28*VLOOKUP($F28,'VESSEL FACTORS'!$A$2:$O$5,AC$5,FALSE)*0.0000011023*$M28*$N28*VLOOKUP($G28,'VESSEL FACTORS'!$A$16:$L$36,AC$5,FALSE)),($H28*VLOOKUP($F28,'VESSEL FACTORS'!$A$3:$O$5,AC$5,FALSE)*0.0000011023*$M28*$N28*($G28/100))))))))</f>
        <v>Enter vessel info</v>
      </c>
      <c r="AD28" s="76" t="str">
        <f>IF(OR($D28=" ",$E28=" ",$F28=" "),"Enter vessel info",IF(T($H28)&lt;&gt;"","Enter Activity",IF(OR($M28=0,$N28=0),"Enter Run Time",IF((VLOOKUP($F28,'VESSEL FACTORS'!$A$3:$O$5,AD$5,FALSE))="N/A","--",IF($G28=" ",IF(ISERROR(SEARCH("Aux",$E28,1)),($H28*VLOOKUP($F28,'VESSEL FACTORS'!$A$2:$O$5,AD$5,FALSE)*0.0000011023*$M28*$N28*0.82),($H28*VLOOKUP($F28,'VESSEL FACTORS'!$A$2:$O$5,AD$5,FALSE)*0.0000011023*$M28*$N28*1)),IF($G28&lt;21,($H28*VLOOKUP($F28,'VESSEL FACTORS'!$A$2:$O$5,AD$5,FALSE)*0.0000011023*$M28*$N28*VLOOKUP($G28,'VESSEL FACTORS'!$A$16:$L$36,AD$5,FALSE)),($H28*VLOOKUP($F28,'VESSEL FACTORS'!$A$3:$O$5,AD$5,FALSE)*0.0000011023*$M28*$N28*($G28/100))))))))</f>
        <v>Enter vessel info</v>
      </c>
      <c r="AE28" s="76" t="str">
        <f>IF(OR($D28=" ",$E28=" ",$F28=" "),"Enter vessel info",IF(T($H28)&lt;&gt;"","Enter Activity",IF(OR($M28=0,$N28=0),"Enter Run Time",IF((VLOOKUP($F28,'VESSEL FACTORS'!$A$3:$O$5,AE$5,FALSE))="N/A","--",IF($G28=" ",IF(ISERROR(SEARCH("Aux",$E28,1)),($H28*VLOOKUP($F28,'VESSEL FACTORS'!$A$2:$O$5,AE$5,FALSE)*0.0000011023*$M28*$N28*0.82),($H28*VLOOKUP($F28,'VESSEL FACTORS'!$A$2:$O$5,AE$5,FALSE)*0.0000011023*$M28*$N28*1)),IF($G28&lt;21,($H28*VLOOKUP($F28,'VESSEL FACTORS'!$A$2:$O$5,AE$5,FALSE)*0.0000011023*$M28*$N28*VLOOKUP($G28,'VESSEL FACTORS'!$A$16:$L$36,AE$5,FALSE)),($H28*VLOOKUP($F28,'VESSEL FACTORS'!$A$3:$O$5,AE$5,FALSE)*0.0000011023*$M28*$N28*($G28/100))))))))</f>
        <v>Enter vessel info</v>
      </c>
      <c r="AF28" s="76" t="str">
        <f>IF(OR($D28=" ",$E28=" ",$F28=" "),"Enter vessel info",IF(T($H28)&lt;&gt;"","Enter Activity",IF(OR($M28=0,$N28=0),"Enter Run Time",IF((VLOOKUP($F28,'VESSEL FACTORS'!$A$3:$O$5,AF$5,FALSE))="N/A","--",IF($G28=" ",IF(ISERROR(SEARCH("Aux",$E28,1)),($H28*VLOOKUP($F28,'VESSEL FACTORS'!$A$2:$O$5,AF$5,FALSE)*0.0000011023*$M28*$N28*0.82),($H28*VLOOKUP($F28,'VESSEL FACTORS'!$A$2:$O$5,AF$5,FALSE)*0.0000011023*$M28*$N28*1)),IF($G28&lt;21,($H28*VLOOKUP($F28,'VESSEL FACTORS'!$A$2:$O$5,AF$5,FALSE)*0.0000011023*$M28*$N28*VLOOKUP($G28,'VESSEL FACTORS'!$A$16:$L$36,AF$5,FALSE)),($H28*VLOOKUP($F28,'VESSEL FACTORS'!$A$3:$O$5,AF$5,FALSE)*0.0000011023*$M28*$N28*($G28/100))))))))</f>
        <v>Enter vessel info</v>
      </c>
      <c r="AG28" s="76" t="str">
        <f>IF(OR($D28=" ",$E28=" ",$F28=" "),"Enter vessel info",IF(T($H28)&lt;&gt;"","Enter Activity",IF(OR($M28=0,$N28=0),"Enter Run Time",IF((VLOOKUP($F28,'VESSEL FACTORS'!$A$3:$O$5,AG$5,FALSE))="N/A","--",IF($G28=" ",IF(ISERROR(SEARCH("Aux",$E28,1)),($H28*VLOOKUP($F28,'VESSEL FACTORS'!$A$2:$O$5,AG$5,FALSE)*0.0000011023*$M28*$N28*0.82),($H28*VLOOKUP($F28,'VESSEL FACTORS'!$A$2:$O$5,AG$5,FALSE)*0.0000011023*$M28*$N28*1)),IF($G28&lt;21,($H28*VLOOKUP($F28,'VESSEL FACTORS'!$A$2:$O$5,AG$5,FALSE)*0.0000011023*$M28*$N28*VLOOKUP($G28,'VESSEL FACTORS'!$A$16:$L$36,AG$5,FALSE)),($H28*VLOOKUP($F28,'VESSEL FACTORS'!$A$3:$O$5,AG$5,FALSE)*0.0000011023*$M28*$N28*($G28/100))))))))</f>
        <v>Enter vessel info</v>
      </c>
      <c r="AH28" s="76" t="str">
        <f>IF(OR($D28=" ",$E28=" ",$F28=" "),"Enter vessel info",IF(T($H28)&lt;&gt;"","Enter Activity",IF(OR($M28=0,$N28=0),"Enter Run Time",IF((VLOOKUP($F28,'VESSEL FACTORS'!$A$3:$O$5,AH$5,FALSE))="N/A","--",IF($G28=" ",IF(ISERROR(SEARCH("Aux",$E28,1)),($H28*VLOOKUP($F28,'VESSEL FACTORS'!$A$2:$O$5,AH$5,FALSE)*0.0000011023*$M28*$N28*0.82),($H28*VLOOKUP($F28,'VESSEL FACTORS'!$A$2:$O$5,AH$5,FALSE)*0.0000011023*$M28*$N28*1)),IF($G28&lt;21,($H28*VLOOKUP($F28,'VESSEL FACTORS'!$A$2:$O$5,AH$5,FALSE)*0.0000011023*$M28*$N28*VLOOKUP($G28,'VESSEL FACTORS'!$A$16:$L$36,AH$5,FALSE)),($H28*VLOOKUP($F28,'VESSEL FACTORS'!$A$3:$O$5,AH$5,FALSE)*0.0000011023*$M28*$N28*($G28/100))))))))</f>
        <v>Enter vessel info</v>
      </c>
      <c r="AI28" s="76" t="str">
        <f>IF(OR($D28=" ",$E28=" ",$F28=" "),"Enter vessel info",IF(T($H28)&lt;&gt;"","Enter Activity",IF(OR($M28=0,$N28=0),"Enter Run Time",IF((VLOOKUP($F28,'VESSEL FACTORS'!$A$3:$O$5,AI$5,FALSE))="N/A","--",IF($G28=" ",IF(ISERROR(SEARCH("Aux",$E28,1)),($H28*VLOOKUP($F28,'VESSEL FACTORS'!$A$2:$O$5,AI$5,FALSE)*0.0000011023*$M28*$N28*0.82),($H28*VLOOKUP($F28,'VESSEL FACTORS'!$A$2:$O$5,AI$5,FALSE)*0.0000011023*$M28*$N28*1)),IF($G28&lt;21,($H28*VLOOKUP($F28,'VESSEL FACTORS'!$A$2:$O$5,AI$5,FALSE)*0.0000011023*$M28*$N28*VLOOKUP($G28,'VESSEL FACTORS'!$A$16:$L$36,AI$5,FALSE)),($H28*VLOOKUP($F28,'VESSEL FACTORS'!$A$3:$O$5,AI$5,FALSE)*0.0000011023*$M28*$N28*($G28/100))))))))</f>
        <v>Enter vessel info</v>
      </c>
      <c r="AJ28" s="76" t="str">
        <f>IF(OR($D28=" ",$E28=" ",$F28=" "),"Enter vessel info",IF(T($H28)&lt;&gt;"","Enter Activity",IF(OR($M28=0,$N28=0),"Enter Run Time",IF((VLOOKUP($F28,'VESSEL FACTORS'!$A$3:$O$5,AJ$5,FALSE))="N/A","--",IF($G28=" ",IF(ISERROR(SEARCH("Aux",$E28,1)),($H28*VLOOKUP($F28,'VESSEL FACTORS'!$A$2:$O$5,AJ$5,FALSE)*0.0000011023*$M28*$N28*0.82),($H28*VLOOKUP($F28,'VESSEL FACTORS'!$A$2:$O$5,AJ$5,FALSE)*0.0000011023*$M28*$N28*1)),IF($G28&lt;21,($H28*VLOOKUP($F28,'VESSEL FACTORS'!$A$2:$O$5,AJ$5,FALSE)*0.0000011023*$M28*$N28*VLOOKUP($G28,'VESSEL FACTORS'!$A$16:$L$36,AJ$5,FALSE)),($H28*VLOOKUP($F28,'VESSEL FACTORS'!$A$3:$O$5,AJ$5,FALSE)*0.0000011023*$M28*$N28*($G28/100))))))))</f>
        <v>Enter vessel info</v>
      </c>
      <c r="AK28" s="76" t="str">
        <f>IF(OR($D28=" ",$E28=" ",$F28=" "),"Enter vessel info",IF(T($H28)&lt;&gt;"","Enter Activity",IF(OR($M28=0,$N28=0),"Enter Run Time",IF((VLOOKUP($F28,'VESSEL FACTORS'!$A$3:$O$5,AK$5,FALSE))="N/A","--",IF($G28=" ",IF(ISERROR(SEARCH("Aux",$E28,1)),($H28*VLOOKUP($F28,'VESSEL FACTORS'!$A$2:$O$5,AK$5,FALSE)*0.0000011023*$M28*$N28*0.82),($H28*VLOOKUP($F28,'VESSEL FACTORS'!$A$2:$O$5,AK$5,FALSE)*0.0000011023*$M28*$N28*1)),IF($G28&lt;21,($H28*VLOOKUP($F28,'VESSEL FACTORS'!$A$2:$O$5,AK$5,FALSE)*0.0000011023*$M28*$N28*VLOOKUP($G28,'VESSEL FACTORS'!$A$16:$L$36,AK$5,FALSE)),($H28*VLOOKUP($F28,'VESSEL FACTORS'!$A$3:$O$5,AK$5,FALSE)*0.0000011023*$M28*$N28*($G28/100))))))))</f>
        <v>Enter vessel info</v>
      </c>
      <c r="AL28" s="67" t="str">
        <f>IF(OR($D28=" ",$E28=" ",$F28=" "),"Enter vessel info",IF(T($H28)&lt;&gt;"","Enter Activity",IF(OR($M28=0,$N28=0),"Enter Run Time",IF((VLOOKUP($F28,'VESSEL FACTORS'!$A$3:$O$5,AL$5,FALSE))="N/A","--",IF($G28=" ",IF(ISERROR(SEARCH("Aux",$E28,1)),($H28*VLOOKUP($F28,'VESSEL FACTORS'!$A$2:$O$5,AL$5,FALSE)*0.0000011023*$M28*$N28*0.82),($H28*VLOOKUP($F28,'VESSEL FACTORS'!$A$2:$O$5,AL$5,FALSE)*0.0000011023*$M28*$N28*1)),IF($G28&lt;21,($H28*VLOOKUP($F28,'VESSEL FACTORS'!$A$2:$O$5,AL$5,FALSE)*0.0000011023*$M28*$N28*VLOOKUP($G28,'VESSEL FACTORS'!$A$16:$L$36,AL$5,FALSE)),($H28*VLOOKUP($F28,'VESSEL FACTORS'!$A$3:$O$5,AL$5,FALSE)*0.0000011023*$M28*$N28*($G28/100))))))))</f>
        <v>Enter vessel info</v>
      </c>
      <c r="AM28" s="315"/>
      <c r="AO28" s="74">
        <f>MONTH(EMISSIONS_1!P28)-MONTH(EMISSIONS_1!O28)+1</f>
        <v>1</v>
      </c>
      <c r="AP28" s="335">
        <f t="shared" si="12"/>
        <v>0</v>
      </c>
      <c r="AQ28" s="336">
        <f t="shared" si="34"/>
        <v>0</v>
      </c>
      <c r="AR28" s="336">
        <f t="shared" si="34"/>
        <v>0</v>
      </c>
      <c r="AS28" s="336">
        <f t="shared" si="34"/>
        <v>0</v>
      </c>
      <c r="AT28" s="336">
        <f t="shared" si="34"/>
        <v>0</v>
      </c>
      <c r="AU28" s="336">
        <f t="shared" si="34"/>
        <v>0</v>
      </c>
      <c r="AV28" s="336">
        <f t="shared" si="34"/>
        <v>0</v>
      </c>
      <c r="AW28" s="336">
        <f t="shared" si="34"/>
        <v>0</v>
      </c>
      <c r="AX28" s="336">
        <f t="shared" si="34"/>
        <v>0</v>
      </c>
      <c r="AY28" s="336">
        <f t="shared" si="34"/>
        <v>0</v>
      </c>
      <c r="AZ28" s="336">
        <f t="shared" si="34"/>
        <v>0</v>
      </c>
      <c r="BA28" s="337">
        <f t="shared" si="34"/>
        <v>0</v>
      </c>
      <c r="BB28" s="335">
        <f t="shared" si="24"/>
        <v>0</v>
      </c>
      <c r="BC28" s="336">
        <f t="shared" si="24"/>
        <v>0</v>
      </c>
      <c r="BD28" s="336">
        <f t="shared" si="24"/>
        <v>0</v>
      </c>
      <c r="BE28" s="336">
        <f t="shared" si="24"/>
        <v>0</v>
      </c>
      <c r="BF28" s="336">
        <f t="shared" si="24"/>
        <v>0</v>
      </c>
      <c r="BG28" s="336">
        <f t="shared" si="24"/>
        <v>0</v>
      </c>
      <c r="BH28" s="336">
        <f t="shared" si="24"/>
        <v>0</v>
      </c>
      <c r="BI28" s="336">
        <f t="shared" si="24"/>
        <v>0</v>
      </c>
      <c r="BJ28" s="336">
        <f t="shared" si="24"/>
        <v>0</v>
      </c>
      <c r="BK28" s="336">
        <f t="shared" si="24"/>
        <v>0</v>
      </c>
      <c r="BL28" s="336">
        <f t="shared" si="24"/>
        <v>0</v>
      </c>
      <c r="BM28" s="337">
        <f t="shared" si="24"/>
        <v>0</v>
      </c>
      <c r="BN28" s="335">
        <f t="shared" si="25"/>
        <v>0</v>
      </c>
      <c r="BO28" s="336">
        <f t="shared" si="25"/>
        <v>0</v>
      </c>
      <c r="BP28" s="336">
        <f t="shared" si="25"/>
        <v>0</v>
      </c>
      <c r="BQ28" s="336">
        <f t="shared" si="25"/>
        <v>0</v>
      </c>
      <c r="BR28" s="336">
        <f t="shared" si="25"/>
        <v>0</v>
      </c>
      <c r="BS28" s="336">
        <f t="shared" si="25"/>
        <v>0</v>
      </c>
      <c r="BT28" s="336">
        <f t="shared" si="25"/>
        <v>0</v>
      </c>
      <c r="BU28" s="336">
        <f t="shared" si="25"/>
        <v>0</v>
      </c>
      <c r="BV28" s="336">
        <f t="shared" si="25"/>
        <v>0</v>
      </c>
      <c r="BW28" s="336">
        <f t="shared" si="25"/>
        <v>0</v>
      </c>
      <c r="BX28" s="336">
        <f t="shared" si="25"/>
        <v>0</v>
      </c>
      <c r="BY28" s="337">
        <f t="shared" si="25"/>
        <v>0</v>
      </c>
      <c r="BZ28" s="335">
        <f t="shared" si="26"/>
        <v>0</v>
      </c>
      <c r="CA28" s="336">
        <f t="shared" si="26"/>
        <v>0</v>
      </c>
      <c r="CB28" s="336">
        <f t="shared" si="26"/>
        <v>0</v>
      </c>
      <c r="CC28" s="336">
        <f t="shared" si="26"/>
        <v>0</v>
      </c>
      <c r="CD28" s="336">
        <f t="shared" si="26"/>
        <v>0</v>
      </c>
      <c r="CE28" s="336">
        <f t="shared" si="26"/>
        <v>0</v>
      </c>
      <c r="CF28" s="336">
        <f t="shared" si="26"/>
        <v>0</v>
      </c>
      <c r="CG28" s="336">
        <f t="shared" si="26"/>
        <v>0</v>
      </c>
      <c r="CH28" s="336">
        <f t="shared" si="26"/>
        <v>0</v>
      </c>
      <c r="CI28" s="336">
        <f t="shared" si="26"/>
        <v>0</v>
      </c>
      <c r="CJ28" s="336">
        <f t="shared" si="26"/>
        <v>0</v>
      </c>
      <c r="CK28" s="337">
        <f t="shared" si="26"/>
        <v>0</v>
      </c>
      <c r="CL28" s="335">
        <f t="shared" si="27"/>
        <v>0</v>
      </c>
      <c r="CM28" s="336">
        <f t="shared" si="27"/>
        <v>0</v>
      </c>
      <c r="CN28" s="336">
        <f t="shared" si="27"/>
        <v>0</v>
      </c>
      <c r="CO28" s="336">
        <f t="shared" si="27"/>
        <v>0</v>
      </c>
      <c r="CP28" s="336">
        <f t="shared" si="27"/>
        <v>0</v>
      </c>
      <c r="CQ28" s="336">
        <f t="shared" si="27"/>
        <v>0</v>
      </c>
      <c r="CR28" s="336">
        <f t="shared" si="27"/>
        <v>0</v>
      </c>
      <c r="CS28" s="336">
        <f t="shared" si="27"/>
        <v>0</v>
      </c>
      <c r="CT28" s="336">
        <f t="shared" si="27"/>
        <v>0</v>
      </c>
      <c r="CU28" s="336">
        <f t="shared" si="27"/>
        <v>0</v>
      </c>
      <c r="CV28" s="336">
        <f t="shared" si="27"/>
        <v>0</v>
      </c>
      <c r="CW28" s="337">
        <f t="shared" si="27"/>
        <v>0</v>
      </c>
      <c r="CX28" s="335">
        <f t="shared" si="28"/>
        <v>0</v>
      </c>
      <c r="CY28" s="336">
        <f t="shared" si="28"/>
        <v>0</v>
      </c>
      <c r="CZ28" s="336">
        <f t="shared" si="28"/>
        <v>0</v>
      </c>
      <c r="DA28" s="336">
        <f t="shared" si="28"/>
        <v>0</v>
      </c>
      <c r="DB28" s="336">
        <f t="shared" si="28"/>
        <v>0</v>
      </c>
      <c r="DC28" s="336">
        <f t="shared" si="28"/>
        <v>0</v>
      </c>
      <c r="DD28" s="336">
        <f t="shared" si="28"/>
        <v>0</v>
      </c>
      <c r="DE28" s="336">
        <f t="shared" si="28"/>
        <v>0</v>
      </c>
      <c r="DF28" s="336">
        <f t="shared" si="28"/>
        <v>0</v>
      </c>
      <c r="DG28" s="336">
        <f t="shared" si="28"/>
        <v>0</v>
      </c>
      <c r="DH28" s="336">
        <f t="shared" si="28"/>
        <v>0</v>
      </c>
      <c r="DI28" s="337">
        <f t="shared" si="28"/>
        <v>0</v>
      </c>
      <c r="DJ28" s="335">
        <f t="shared" si="29"/>
        <v>0</v>
      </c>
      <c r="DK28" s="336">
        <f t="shared" si="29"/>
        <v>0</v>
      </c>
      <c r="DL28" s="336">
        <f t="shared" si="29"/>
        <v>0</v>
      </c>
      <c r="DM28" s="336">
        <f t="shared" si="29"/>
        <v>0</v>
      </c>
      <c r="DN28" s="336">
        <f t="shared" si="29"/>
        <v>0</v>
      </c>
      <c r="DO28" s="336">
        <f t="shared" si="29"/>
        <v>0</v>
      </c>
      <c r="DP28" s="336">
        <f t="shared" si="29"/>
        <v>0</v>
      </c>
      <c r="DQ28" s="336">
        <f t="shared" si="29"/>
        <v>0</v>
      </c>
      <c r="DR28" s="336">
        <f t="shared" si="29"/>
        <v>0</v>
      </c>
      <c r="DS28" s="336">
        <f t="shared" si="29"/>
        <v>0</v>
      </c>
      <c r="DT28" s="336">
        <f t="shared" si="29"/>
        <v>0</v>
      </c>
      <c r="DU28" s="337">
        <f t="shared" si="29"/>
        <v>0</v>
      </c>
      <c r="DV28" s="335">
        <f t="shared" si="30"/>
        <v>0</v>
      </c>
      <c r="DW28" s="336">
        <f t="shared" si="30"/>
        <v>0</v>
      </c>
      <c r="DX28" s="336">
        <f t="shared" si="30"/>
        <v>0</v>
      </c>
      <c r="DY28" s="336">
        <f t="shared" si="30"/>
        <v>0</v>
      </c>
      <c r="DZ28" s="336">
        <f t="shared" si="30"/>
        <v>0</v>
      </c>
      <c r="EA28" s="336">
        <f t="shared" si="30"/>
        <v>0</v>
      </c>
      <c r="EB28" s="336">
        <f t="shared" si="30"/>
        <v>0</v>
      </c>
      <c r="EC28" s="336">
        <f t="shared" si="30"/>
        <v>0</v>
      </c>
      <c r="ED28" s="336">
        <f t="shared" si="30"/>
        <v>0</v>
      </c>
      <c r="EE28" s="336">
        <f t="shared" si="30"/>
        <v>0</v>
      </c>
      <c r="EF28" s="336">
        <f t="shared" si="30"/>
        <v>0</v>
      </c>
      <c r="EG28" s="337">
        <f t="shared" si="30"/>
        <v>0</v>
      </c>
      <c r="EH28" s="335">
        <f t="shared" si="31"/>
        <v>0</v>
      </c>
      <c r="EI28" s="336">
        <f t="shared" si="31"/>
        <v>0</v>
      </c>
      <c r="EJ28" s="336">
        <f t="shared" si="31"/>
        <v>0</v>
      </c>
      <c r="EK28" s="336">
        <f t="shared" si="31"/>
        <v>0</v>
      </c>
      <c r="EL28" s="336">
        <f t="shared" si="31"/>
        <v>0</v>
      </c>
      <c r="EM28" s="336">
        <f t="shared" si="31"/>
        <v>0</v>
      </c>
      <c r="EN28" s="336">
        <f t="shared" si="31"/>
        <v>0</v>
      </c>
      <c r="EO28" s="336">
        <f t="shared" si="31"/>
        <v>0</v>
      </c>
      <c r="EP28" s="336">
        <f t="shared" si="31"/>
        <v>0</v>
      </c>
      <c r="EQ28" s="336">
        <f t="shared" si="31"/>
        <v>0</v>
      </c>
      <c r="ER28" s="336">
        <f t="shared" si="31"/>
        <v>0</v>
      </c>
      <c r="ES28" s="337">
        <f t="shared" si="31"/>
        <v>0</v>
      </c>
      <c r="ET28" s="335">
        <f t="shared" si="32"/>
        <v>0</v>
      </c>
      <c r="EU28" s="336">
        <f t="shared" si="32"/>
        <v>0</v>
      </c>
      <c r="EV28" s="336">
        <f t="shared" si="32"/>
        <v>0</v>
      </c>
      <c r="EW28" s="336">
        <f t="shared" si="32"/>
        <v>0</v>
      </c>
      <c r="EX28" s="336">
        <f t="shared" si="32"/>
        <v>0</v>
      </c>
      <c r="EY28" s="336">
        <f t="shared" si="32"/>
        <v>0</v>
      </c>
      <c r="EZ28" s="336">
        <f t="shared" si="32"/>
        <v>0</v>
      </c>
      <c r="FA28" s="336">
        <f t="shared" si="32"/>
        <v>0</v>
      </c>
      <c r="FB28" s="336">
        <f t="shared" si="32"/>
        <v>0</v>
      </c>
      <c r="FC28" s="336">
        <f t="shared" si="32"/>
        <v>0</v>
      </c>
      <c r="FD28" s="336">
        <f t="shared" si="32"/>
        <v>0</v>
      </c>
      <c r="FE28" s="337">
        <f t="shared" si="32"/>
        <v>0</v>
      </c>
      <c r="FF28" s="335">
        <f t="shared" si="33"/>
        <v>0</v>
      </c>
      <c r="FG28" s="336">
        <f t="shared" si="33"/>
        <v>0</v>
      </c>
      <c r="FH28" s="336">
        <f t="shared" si="33"/>
        <v>0</v>
      </c>
      <c r="FI28" s="336">
        <f t="shared" si="33"/>
        <v>0</v>
      </c>
      <c r="FJ28" s="336">
        <f t="shared" si="33"/>
        <v>0</v>
      </c>
      <c r="FK28" s="336">
        <f t="shared" si="33"/>
        <v>0</v>
      </c>
      <c r="FL28" s="336">
        <f t="shared" si="33"/>
        <v>0</v>
      </c>
      <c r="FM28" s="336">
        <f t="shared" si="33"/>
        <v>0</v>
      </c>
      <c r="FN28" s="336">
        <f t="shared" si="33"/>
        <v>0</v>
      </c>
      <c r="FO28" s="336">
        <f t="shared" si="33"/>
        <v>0</v>
      </c>
      <c r="FP28" s="336">
        <f t="shared" si="33"/>
        <v>0</v>
      </c>
      <c r="FQ28" s="337">
        <f t="shared" si="33"/>
        <v>0</v>
      </c>
    </row>
    <row r="29" spans="1:173" ht="12.75" customHeight="1" x14ac:dyDescent="0.2">
      <c r="A29" s="74" t="str">
        <f t="shared" si="21"/>
        <v xml:space="preserve"> - </v>
      </c>
      <c r="B29" s="112"/>
      <c r="C29" s="171" t="s">
        <v>305</v>
      </c>
      <c r="D29" s="366" t="str">
        <f>IF(ISBLANK(EMISSIONS_6!D29), " ", EMISSIONS_6!D29)</f>
        <v xml:space="preserve"> </v>
      </c>
      <c r="E29" s="366" t="str">
        <f>IF(ISBLANK(EMISSIONS_6!E29), " ", EMISSIONS_6!E29)</f>
        <v xml:space="preserve"> </v>
      </c>
      <c r="F29" s="366" t="str">
        <f>IF(ISBLANK(EMISSIONS_6!F29), " ", EMISSIONS_6!F29)</f>
        <v xml:space="preserve"> </v>
      </c>
      <c r="G29" s="367"/>
      <c r="H29" s="368"/>
      <c r="I29" s="33" t="s">
        <v>299</v>
      </c>
      <c r="J29" s="367"/>
      <c r="K29" s="33">
        <f t="shared" si="22"/>
        <v>1</v>
      </c>
      <c r="L29" s="33">
        <f t="shared" si="23"/>
        <v>0</v>
      </c>
      <c r="M29" s="367">
        <v>0</v>
      </c>
      <c r="N29" s="373">
        <v>0</v>
      </c>
      <c r="O29" s="299"/>
      <c r="P29" s="300"/>
      <c r="Q29" s="73" t="str">
        <f t="shared" si="13"/>
        <v>Enter vessel info</v>
      </c>
      <c r="R29" s="79" t="str">
        <f t="shared" si="14"/>
        <v>Enter vessel info</v>
      </c>
      <c r="S29" s="79" t="str">
        <f t="shared" si="15"/>
        <v>Enter vessel info</v>
      </c>
      <c r="T29" s="79" t="str">
        <f t="shared" si="16"/>
        <v>Enter vessel info</v>
      </c>
      <c r="U29" s="79" t="str">
        <f t="shared" si="17"/>
        <v>Enter vessel info</v>
      </c>
      <c r="V29" s="79" t="str">
        <f t="shared" si="18"/>
        <v>Enter vessel info</v>
      </c>
      <c r="W29" s="79" t="str">
        <f t="shared" si="19"/>
        <v>Enter vessel info</v>
      </c>
      <c r="X29" s="79" t="str">
        <f t="shared" si="20"/>
        <v>Enter vessel info</v>
      </c>
      <c r="Y29" s="78" t="s">
        <v>115</v>
      </c>
      <c r="Z29" s="79" t="s">
        <v>115</v>
      </c>
      <c r="AA29" s="82" t="s">
        <v>115</v>
      </c>
      <c r="AB29" s="76" t="str">
        <f>IF(OR($D29=" ",$E29=" ",$F29=" "),"Enter vessel info",IF(T($H29)&lt;&gt;"","Enter Activity",IF(OR($M29=0,$N29=0),"Enter Run Time",IF((VLOOKUP($F29,'VESSEL FACTORS'!$A$3:$O$5,AB$5,FALSE))="N/A","--",IF($G29=" ",IF(ISERROR(SEARCH("Aux",$E29,1)),($H29*VLOOKUP($F29,'VESSEL FACTORS'!$A$2:$O$5,AB$5,FALSE)*0.0000011023*$M29*$N29*0.82),($H29*VLOOKUP($F29,'VESSEL FACTORS'!$A$2:$O$5,AB$5,FALSE)*0.0000011023*$M29*$N29*1)),IF($G29&lt;21,($H29*VLOOKUP($F29,'VESSEL FACTORS'!$A$2:$O$5,AB$5,FALSE)*0.0000011023*$M29*$N29*VLOOKUP($G29,'VESSEL FACTORS'!$A$16:$L$36,AB$5,FALSE)),($H29*VLOOKUP($F29,'VESSEL FACTORS'!$A$3:$O$5,AB$5,FALSE)*0.0000011023*$M29*$N29*($G29/100))))))))</f>
        <v>Enter vessel info</v>
      </c>
      <c r="AC29" s="76" t="str">
        <f>IF(OR($D29=" ",$E29=" ",$F29=" "),"Enter vessel info",IF(T($H29)&lt;&gt;"","Enter Activity",IF(OR($M29=0,$N29=0),"Enter Run Time",IF((VLOOKUP($F29,'VESSEL FACTORS'!$A$3:$O$5,AC$5,FALSE))="N/A","--",IF($G29=" ",IF(ISERROR(SEARCH("Aux",$E29,1)),($H29*VLOOKUP($F29,'VESSEL FACTORS'!$A$2:$O$5,AC$5,FALSE)*0.0000011023*$M29*$N29*0.82),($H29*VLOOKUP($F29,'VESSEL FACTORS'!$A$2:$O$5,AC$5,FALSE)*0.0000011023*$M29*$N29*1)),IF($G29&lt;21,($H29*VLOOKUP($F29,'VESSEL FACTORS'!$A$2:$O$5,AC$5,FALSE)*0.0000011023*$M29*$N29*VLOOKUP($G29,'VESSEL FACTORS'!$A$16:$L$36,AC$5,FALSE)),($H29*VLOOKUP($F29,'VESSEL FACTORS'!$A$3:$O$5,AC$5,FALSE)*0.0000011023*$M29*$N29*($G29/100))))))))</f>
        <v>Enter vessel info</v>
      </c>
      <c r="AD29" s="76" t="str">
        <f>IF(OR($D29=" ",$E29=" ",$F29=" "),"Enter vessel info",IF(T($H29)&lt;&gt;"","Enter Activity",IF(OR($M29=0,$N29=0),"Enter Run Time",IF((VLOOKUP($F29,'VESSEL FACTORS'!$A$3:$O$5,AD$5,FALSE))="N/A","--",IF($G29=" ",IF(ISERROR(SEARCH("Aux",$E29,1)),($H29*VLOOKUP($F29,'VESSEL FACTORS'!$A$2:$O$5,AD$5,FALSE)*0.0000011023*$M29*$N29*0.82),($H29*VLOOKUP($F29,'VESSEL FACTORS'!$A$2:$O$5,AD$5,FALSE)*0.0000011023*$M29*$N29*1)),IF($G29&lt;21,($H29*VLOOKUP($F29,'VESSEL FACTORS'!$A$2:$O$5,AD$5,FALSE)*0.0000011023*$M29*$N29*VLOOKUP($G29,'VESSEL FACTORS'!$A$16:$L$36,AD$5,FALSE)),($H29*VLOOKUP($F29,'VESSEL FACTORS'!$A$3:$O$5,AD$5,FALSE)*0.0000011023*$M29*$N29*($G29/100))))))))</f>
        <v>Enter vessel info</v>
      </c>
      <c r="AE29" s="76" t="str">
        <f>IF(OR($D29=" ",$E29=" ",$F29=" "),"Enter vessel info",IF(T($H29)&lt;&gt;"","Enter Activity",IF(OR($M29=0,$N29=0),"Enter Run Time",IF((VLOOKUP($F29,'VESSEL FACTORS'!$A$3:$O$5,AE$5,FALSE))="N/A","--",IF($G29=" ",IF(ISERROR(SEARCH("Aux",$E29,1)),($H29*VLOOKUP($F29,'VESSEL FACTORS'!$A$2:$O$5,AE$5,FALSE)*0.0000011023*$M29*$N29*0.82),($H29*VLOOKUP($F29,'VESSEL FACTORS'!$A$2:$O$5,AE$5,FALSE)*0.0000011023*$M29*$N29*1)),IF($G29&lt;21,($H29*VLOOKUP($F29,'VESSEL FACTORS'!$A$2:$O$5,AE$5,FALSE)*0.0000011023*$M29*$N29*VLOOKUP($G29,'VESSEL FACTORS'!$A$16:$L$36,AE$5,FALSE)),($H29*VLOOKUP($F29,'VESSEL FACTORS'!$A$3:$O$5,AE$5,FALSE)*0.0000011023*$M29*$N29*($G29/100))))))))</f>
        <v>Enter vessel info</v>
      </c>
      <c r="AF29" s="76" t="str">
        <f>IF(OR($D29=" ",$E29=" ",$F29=" "),"Enter vessel info",IF(T($H29)&lt;&gt;"","Enter Activity",IF(OR($M29=0,$N29=0),"Enter Run Time",IF((VLOOKUP($F29,'VESSEL FACTORS'!$A$3:$O$5,AF$5,FALSE))="N/A","--",IF($G29=" ",IF(ISERROR(SEARCH("Aux",$E29,1)),($H29*VLOOKUP($F29,'VESSEL FACTORS'!$A$2:$O$5,AF$5,FALSE)*0.0000011023*$M29*$N29*0.82),($H29*VLOOKUP($F29,'VESSEL FACTORS'!$A$2:$O$5,AF$5,FALSE)*0.0000011023*$M29*$N29*1)),IF($G29&lt;21,($H29*VLOOKUP($F29,'VESSEL FACTORS'!$A$2:$O$5,AF$5,FALSE)*0.0000011023*$M29*$N29*VLOOKUP($G29,'VESSEL FACTORS'!$A$16:$L$36,AF$5,FALSE)),($H29*VLOOKUP($F29,'VESSEL FACTORS'!$A$3:$O$5,AF$5,FALSE)*0.0000011023*$M29*$N29*($G29/100))))))))</f>
        <v>Enter vessel info</v>
      </c>
      <c r="AG29" s="76" t="str">
        <f>IF(OR($D29=" ",$E29=" ",$F29=" "),"Enter vessel info",IF(T($H29)&lt;&gt;"","Enter Activity",IF(OR($M29=0,$N29=0),"Enter Run Time",IF((VLOOKUP($F29,'VESSEL FACTORS'!$A$3:$O$5,AG$5,FALSE))="N/A","--",IF($G29=" ",IF(ISERROR(SEARCH("Aux",$E29,1)),($H29*VLOOKUP($F29,'VESSEL FACTORS'!$A$2:$O$5,AG$5,FALSE)*0.0000011023*$M29*$N29*0.82),($H29*VLOOKUP($F29,'VESSEL FACTORS'!$A$2:$O$5,AG$5,FALSE)*0.0000011023*$M29*$N29*1)),IF($G29&lt;21,($H29*VLOOKUP($F29,'VESSEL FACTORS'!$A$2:$O$5,AG$5,FALSE)*0.0000011023*$M29*$N29*VLOOKUP($G29,'VESSEL FACTORS'!$A$16:$L$36,AG$5,FALSE)),($H29*VLOOKUP($F29,'VESSEL FACTORS'!$A$3:$O$5,AG$5,FALSE)*0.0000011023*$M29*$N29*($G29/100))))))))</f>
        <v>Enter vessel info</v>
      </c>
      <c r="AH29" s="76" t="str">
        <f>IF(OR($D29=" ",$E29=" ",$F29=" "),"Enter vessel info",IF(T($H29)&lt;&gt;"","Enter Activity",IF(OR($M29=0,$N29=0),"Enter Run Time",IF((VLOOKUP($F29,'VESSEL FACTORS'!$A$3:$O$5,AH$5,FALSE))="N/A","--",IF($G29=" ",IF(ISERROR(SEARCH("Aux",$E29,1)),($H29*VLOOKUP($F29,'VESSEL FACTORS'!$A$2:$O$5,AH$5,FALSE)*0.0000011023*$M29*$N29*0.82),($H29*VLOOKUP($F29,'VESSEL FACTORS'!$A$2:$O$5,AH$5,FALSE)*0.0000011023*$M29*$N29*1)),IF($G29&lt;21,($H29*VLOOKUP($F29,'VESSEL FACTORS'!$A$2:$O$5,AH$5,FALSE)*0.0000011023*$M29*$N29*VLOOKUP($G29,'VESSEL FACTORS'!$A$16:$L$36,AH$5,FALSE)),($H29*VLOOKUP($F29,'VESSEL FACTORS'!$A$3:$O$5,AH$5,FALSE)*0.0000011023*$M29*$N29*($G29/100))))))))</f>
        <v>Enter vessel info</v>
      </c>
      <c r="AI29" s="76" t="str">
        <f>IF(OR($D29=" ",$E29=" ",$F29=" "),"Enter vessel info",IF(T($H29)&lt;&gt;"","Enter Activity",IF(OR($M29=0,$N29=0),"Enter Run Time",IF((VLOOKUP($F29,'VESSEL FACTORS'!$A$3:$O$5,AI$5,FALSE))="N/A","--",IF($G29=" ",IF(ISERROR(SEARCH("Aux",$E29,1)),($H29*VLOOKUP($F29,'VESSEL FACTORS'!$A$2:$O$5,AI$5,FALSE)*0.0000011023*$M29*$N29*0.82),($H29*VLOOKUP($F29,'VESSEL FACTORS'!$A$2:$O$5,AI$5,FALSE)*0.0000011023*$M29*$N29*1)),IF($G29&lt;21,($H29*VLOOKUP($F29,'VESSEL FACTORS'!$A$2:$O$5,AI$5,FALSE)*0.0000011023*$M29*$N29*VLOOKUP($G29,'VESSEL FACTORS'!$A$16:$L$36,AI$5,FALSE)),($H29*VLOOKUP($F29,'VESSEL FACTORS'!$A$3:$O$5,AI$5,FALSE)*0.0000011023*$M29*$N29*($G29/100))))))))</f>
        <v>Enter vessel info</v>
      </c>
      <c r="AJ29" s="76" t="str">
        <f>IF(OR($D29=" ",$E29=" ",$F29=" "),"Enter vessel info",IF(T($H29)&lt;&gt;"","Enter Activity",IF(OR($M29=0,$N29=0),"Enter Run Time",IF((VLOOKUP($F29,'VESSEL FACTORS'!$A$3:$O$5,AJ$5,FALSE))="N/A","--",IF($G29=" ",IF(ISERROR(SEARCH("Aux",$E29,1)),($H29*VLOOKUP($F29,'VESSEL FACTORS'!$A$2:$O$5,AJ$5,FALSE)*0.0000011023*$M29*$N29*0.82),($H29*VLOOKUP($F29,'VESSEL FACTORS'!$A$2:$O$5,AJ$5,FALSE)*0.0000011023*$M29*$N29*1)),IF($G29&lt;21,($H29*VLOOKUP($F29,'VESSEL FACTORS'!$A$2:$O$5,AJ$5,FALSE)*0.0000011023*$M29*$N29*VLOOKUP($G29,'VESSEL FACTORS'!$A$16:$L$36,AJ$5,FALSE)),($H29*VLOOKUP($F29,'VESSEL FACTORS'!$A$3:$O$5,AJ$5,FALSE)*0.0000011023*$M29*$N29*($G29/100))))))))</f>
        <v>Enter vessel info</v>
      </c>
      <c r="AK29" s="76" t="str">
        <f>IF(OR($D29=" ",$E29=" ",$F29=" "),"Enter vessel info",IF(T($H29)&lt;&gt;"","Enter Activity",IF(OR($M29=0,$N29=0),"Enter Run Time",IF((VLOOKUP($F29,'VESSEL FACTORS'!$A$3:$O$5,AK$5,FALSE))="N/A","--",IF($G29=" ",IF(ISERROR(SEARCH("Aux",$E29,1)),($H29*VLOOKUP($F29,'VESSEL FACTORS'!$A$2:$O$5,AK$5,FALSE)*0.0000011023*$M29*$N29*0.82),($H29*VLOOKUP($F29,'VESSEL FACTORS'!$A$2:$O$5,AK$5,FALSE)*0.0000011023*$M29*$N29*1)),IF($G29&lt;21,($H29*VLOOKUP($F29,'VESSEL FACTORS'!$A$2:$O$5,AK$5,FALSE)*0.0000011023*$M29*$N29*VLOOKUP($G29,'VESSEL FACTORS'!$A$16:$L$36,AK$5,FALSE)),($H29*VLOOKUP($F29,'VESSEL FACTORS'!$A$3:$O$5,AK$5,FALSE)*0.0000011023*$M29*$N29*($G29/100))))))))</f>
        <v>Enter vessel info</v>
      </c>
      <c r="AL29" s="67" t="str">
        <f>IF(OR($D29=" ",$E29=" ",$F29=" "),"Enter vessel info",IF(T($H29)&lt;&gt;"","Enter Activity",IF(OR($M29=0,$N29=0),"Enter Run Time",IF((VLOOKUP($F29,'VESSEL FACTORS'!$A$3:$O$5,AL$5,FALSE))="N/A","--",IF($G29=" ",IF(ISERROR(SEARCH("Aux",$E29,1)),($H29*VLOOKUP($F29,'VESSEL FACTORS'!$A$2:$O$5,AL$5,FALSE)*0.0000011023*$M29*$N29*0.82),($H29*VLOOKUP($F29,'VESSEL FACTORS'!$A$2:$O$5,AL$5,FALSE)*0.0000011023*$M29*$N29*1)),IF($G29&lt;21,($H29*VLOOKUP($F29,'VESSEL FACTORS'!$A$2:$O$5,AL$5,FALSE)*0.0000011023*$M29*$N29*VLOOKUP($G29,'VESSEL FACTORS'!$A$16:$L$36,AL$5,FALSE)),($H29*VLOOKUP($F29,'VESSEL FACTORS'!$A$3:$O$5,AL$5,FALSE)*0.0000011023*$M29*$N29*($G29/100))))))))</f>
        <v>Enter vessel info</v>
      </c>
      <c r="AM29" s="315"/>
      <c r="AO29" s="74">
        <f>MONTH(EMISSIONS_1!P29)-MONTH(EMISSIONS_1!O29)+1</f>
        <v>1</v>
      </c>
      <c r="AP29" s="335">
        <f t="shared" si="12"/>
        <v>0</v>
      </c>
      <c r="AQ29" s="336">
        <f t="shared" si="34"/>
        <v>0</v>
      </c>
      <c r="AR29" s="336">
        <f t="shared" si="34"/>
        <v>0</v>
      </c>
      <c r="AS29" s="336">
        <f t="shared" si="34"/>
        <v>0</v>
      </c>
      <c r="AT29" s="336">
        <f t="shared" si="34"/>
        <v>0</v>
      </c>
      <c r="AU29" s="336">
        <f t="shared" si="34"/>
        <v>0</v>
      </c>
      <c r="AV29" s="336">
        <f t="shared" si="34"/>
        <v>0</v>
      </c>
      <c r="AW29" s="336">
        <f t="shared" si="34"/>
        <v>0</v>
      </c>
      <c r="AX29" s="336">
        <f t="shared" si="34"/>
        <v>0</v>
      </c>
      <c r="AY29" s="336">
        <f t="shared" si="34"/>
        <v>0</v>
      </c>
      <c r="AZ29" s="336">
        <f t="shared" si="34"/>
        <v>0</v>
      </c>
      <c r="BA29" s="337">
        <f t="shared" si="34"/>
        <v>0</v>
      </c>
      <c r="BB29" s="335">
        <f t="shared" si="24"/>
        <v>0</v>
      </c>
      <c r="BC29" s="336">
        <f t="shared" si="24"/>
        <v>0</v>
      </c>
      <c r="BD29" s="336">
        <f t="shared" si="24"/>
        <v>0</v>
      </c>
      <c r="BE29" s="336">
        <f t="shared" si="24"/>
        <v>0</v>
      </c>
      <c r="BF29" s="336">
        <f t="shared" si="24"/>
        <v>0</v>
      </c>
      <c r="BG29" s="336">
        <f t="shared" si="24"/>
        <v>0</v>
      </c>
      <c r="BH29" s="336">
        <f t="shared" si="24"/>
        <v>0</v>
      </c>
      <c r="BI29" s="336">
        <f t="shared" si="24"/>
        <v>0</v>
      </c>
      <c r="BJ29" s="336">
        <f t="shared" si="24"/>
        <v>0</v>
      </c>
      <c r="BK29" s="336">
        <f t="shared" si="24"/>
        <v>0</v>
      </c>
      <c r="BL29" s="336">
        <f t="shared" si="24"/>
        <v>0</v>
      </c>
      <c r="BM29" s="337">
        <f t="shared" si="24"/>
        <v>0</v>
      </c>
      <c r="BN29" s="335">
        <f t="shared" si="25"/>
        <v>0</v>
      </c>
      <c r="BO29" s="336">
        <f t="shared" si="25"/>
        <v>0</v>
      </c>
      <c r="BP29" s="336">
        <f t="shared" si="25"/>
        <v>0</v>
      </c>
      <c r="BQ29" s="336">
        <f t="shared" si="25"/>
        <v>0</v>
      </c>
      <c r="BR29" s="336">
        <f t="shared" si="25"/>
        <v>0</v>
      </c>
      <c r="BS29" s="336">
        <f t="shared" si="25"/>
        <v>0</v>
      </c>
      <c r="BT29" s="336">
        <f t="shared" si="25"/>
        <v>0</v>
      </c>
      <c r="BU29" s="336">
        <f t="shared" si="25"/>
        <v>0</v>
      </c>
      <c r="BV29" s="336">
        <f t="shared" si="25"/>
        <v>0</v>
      </c>
      <c r="BW29" s="336">
        <f t="shared" si="25"/>
        <v>0</v>
      </c>
      <c r="BX29" s="336">
        <f t="shared" si="25"/>
        <v>0</v>
      </c>
      <c r="BY29" s="337">
        <f t="shared" si="25"/>
        <v>0</v>
      </c>
      <c r="BZ29" s="335">
        <f t="shared" si="26"/>
        <v>0</v>
      </c>
      <c r="CA29" s="336">
        <f t="shared" si="26"/>
        <v>0</v>
      </c>
      <c r="CB29" s="336">
        <f t="shared" si="26"/>
        <v>0</v>
      </c>
      <c r="CC29" s="336">
        <f t="shared" si="26"/>
        <v>0</v>
      </c>
      <c r="CD29" s="336">
        <f t="shared" si="26"/>
        <v>0</v>
      </c>
      <c r="CE29" s="336">
        <f t="shared" si="26"/>
        <v>0</v>
      </c>
      <c r="CF29" s="336">
        <f t="shared" si="26"/>
        <v>0</v>
      </c>
      <c r="CG29" s="336">
        <f t="shared" si="26"/>
        <v>0</v>
      </c>
      <c r="CH29" s="336">
        <f t="shared" si="26"/>
        <v>0</v>
      </c>
      <c r="CI29" s="336">
        <f t="shared" si="26"/>
        <v>0</v>
      </c>
      <c r="CJ29" s="336">
        <f t="shared" si="26"/>
        <v>0</v>
      </c>
      <c r="CK29" s="337">
        <f t="shared" si="26"/>
        <v>0</v>
      </c>
      <c r="CL29" s="335">
        <f t="shared" si="27"/>
        <v>0</v>
      </c>
      <c r="CM29" s="336">
        <f t="shared" si="27"/>
        <v>0</v>
      </c>
      <c r="CN29" s="336">
        <f t="shared" si="27"/>
        <v>0</v>
      </c>
      <c r="CO29" s="336">
        <f t="shared" si="27"/>
        <v>0</v>
      </c>
      <c r="CP29" s="336">
        <f t="shared" si="27"/>
        <v>0</v>
      </c>
      <c r="CQ29" s="336">
        <f t="shared" si="27"/>
        <v>0</v>
      </c>
      <c r="CR29" s="336">
        <f t="shared" si="27"/>
        <v>0</v>
      </c>
      <c r="CS29" s="336">
        <f t="shared" si="27"/>
        <v>0</v>
      </c>
      <c r="CT29" s="336">
        <f t="shared" si="27"/>
        <v>0</v>
      </c>
      <c r="CU29" s="336">
        <f t="shared" si="27"/>
        <v>0</v>
      </c>
      <c r="CV29" s="336">
        <f t="shared" si="27"/>
        <v>0</v>
      </c>
      <c r="CW29" s="337">
        <f t="shared" si="27"/>
        <v>0</v>
      </c>
      <c r="CX29" s="335">
        <f t="shared" si="28"/>
        <v>0</v>
      </c>
      <c r="CY29" s="336">
        <f t="shared" si="28"/>
        <v>0</v>
      </c>
      <c r="CZ29" s="336">
        <f t="shared" si="28"/>
        <v>0</v>
      </c>
      <c r="DA29" s="336">
        <f t="shared" si="28"/>
        <v>0</v>
      </c>
      <c r="DB29" s="336">
        <f t="shared" si="28"/>
        <v>0</v>
      </c>
      <c r="DC29" s="336">
        <f t="shared" si="28"/>
        <v>0</v>
      </c>
      <c r="DD29" s="336">
        <f t="shared" si="28"/>
        <v>0</v>
      </c>
      <c r="DE29" s="336">
        <f t="shared" si="28"/>
        <v>0</v>
      </c>
      <c r="DF29" s="336">
        <f t="shared" si="28"/>
        <v>0</v>
      </c>
      <c r="DG29" s="336">
        <f t="shared" si="28"/>
        <v>0</v>
      </c>
      <c r="DH29" s="336">
        <f t="shared" si="28"/>
        <v>0</v>
      </c>
      <c r="DI29" s="337">
        <f t="shared" si="28"/>
        <v>0</v>
      </c>
      <c r="DJ29" s="335">
        <f t="shared" si="29"/>
        <v>0</v>
      </c>
      <c r="DK29" s="336">
        <f t="shared" si="29"/>
        <v>0</v>
      </c>
      <c r="DL29" s="336">
        <f t="shared" si="29"/>
        <v>0</v>
      </c>
      <c r="DM29" s="336">
        <f t="shared" si="29"/>
        <v>0</v>
      </c>
      <c r="DN29" s="336">
        <f t="shared" si="29"/>
        <v>0</v>
      </c>
      <c r="DO29" s="336">
        <f t="shared" si="29"/>
        <v>0</v>
      </c>
      <c r="DP29" s="336">
        <f t="shared" si="29"/>
        <v>0</v>
      </c>
      <c r="DQ29" s="336">
        <f t="shared" si="29"/>
        <v>0</v>
      </c>
      <c r="DR29" s="336">
        <f t="shared" si="29"/>
        <v>0</v>
      </c>
      <c r="DS29" s="336">
        <f t="shared" si="29"/>
        <v>0</v>
      </c>
      <c r="DT29" s="336">
        <f t="shared" si="29"/>
        <v>0</v>
      </c>
      <c r="DU29" s="337">
        <f t="shared" si="29"/>
        <v>0</v>
      </c>
      <c r="DV29" s="335">
        <f t="shared" si="30"/>
        <v>0</v>
      </c>
      <c r="DW29" s="336">
        <f t="shared" si="30"/>
        <v>0</v>
      </c>
      <c r="DX29" s="336">
        <f t="shared" si="30"/>
        <v>0</v>
      </c>
      <c r="DY29" s="336">
        <f t="shared" si="30"/>
        <v>0</v>
      </c>
      <c r="DZ29" s="336">
        <f t="shared" si="30"/>
        <v>0</v>
      </c>
      <c r="EA29" s="336">
        <f t="shared" si="30"/>
        <v>0</v>
      </c>
      <c r="EB29" s="336">
        <f t="shared" si="30"/>
        <v>0</v>
      </c>
      <c r="EC29" s="336">
        <f t="shared" si="30"/>
        <v>0</v>
      </c>
      <c r="ED29" s="336">
        <f t="shared" si="30"/>
        <v>0</v>
      </c>
      <c r="EE29" s="336">
        <f t="shared" si="30"/>
        <v>0</v>
      </c>
      <c r="EF29" s="336">
        <f t="shared" si="30"/>
        <v>0</v>
      </c>
      <c r="EG29" s="337">
        <f t="shared" si="30"/>
        <v>0</v>
      </c>
      <c r="EH29" s="335">
        <f t="shared" si="31"/>
        <v>0</v>
      </c>
      <c r="EI29" s="336">
        <f t="shared" si="31"/>
        <v>0</v>
      </c>
      <c r="EJ29" s="336">
        <f t="shared" si="31"/>
        <v>0</v>
      </c>
      <c r="EK29" s="336">
        <f t="shared" si="31"/>
        <v>0</v>
      </c>
      <c r="EL29" s="336">
        <f t="shared" si="31"/>
        <v>0</v>
      </c>
      <c r="EM29" s="336">
        <f t="shared" si="31"/>
        <v>0</v>
      </c>
      <c r="EN29" s="336">
        <f t="shared" si="31"/>
        <v>0</v>
      </c>
      <c r="EO29" s="336">
        <f t="shared" si="31"/>
        <v>0</v>
      </c>
      <c r="EP29" s="336">
        <f t="shared" si="31"/>
        <v>0</v>
      </c>
      <c r="EQ29" s="336">
        <f t="shared" si="31"/>
        <v>0</v>
      </c>
      <c r="ER29" s="336">
        <f t="shared" si="31"/>
        <v>0</v>
      </c>
      <c r="ES29" s="337">
        <f t="shared" si="31"/>
        <v>0</v>
      </c>
      <c r="ET29" s="335">
        <f t="shared" si="32"/>
        <v>0</v>
      </c>
      <c r="EU29" s="336">
        <f t="shared" si="32"/>
        <v>0</v>
      </c>
      <c r="EV29" s="336">
        <f t="shared" si="32"/>
        <v>0</v>
      </c>
      <c r="EW29" s="336">
        <f t="shared" si="32"/>
        <v>0</v>
      </c>
      <c r="EX29" s="336">
        <f t="shared" si="32"/>
        <v>0</v>
      </c>
      <c r="EY29" s="336">
        <f t="shared" si="32"/>
        <v>0</v>
      </c>
      <c r="EZ29" s="336">
        <f t="shared" si="32"/>
        <v>0</v>
      </c>
      <c r="FA29" s="336">
        <f t="shared" si="32"/>
        <v>0</v>
      </c>
      <c r="FB29" s="336">
        <f t="shared" si="32"/>
        <v>0</v>
      </c>
      <c r="FC29" s="336">
        <f t="shared" si="32"/>
        <v>0</v>
      </c>
      <c r="FD29" s="336">
        <f t="shared" si="32"/>
        <v>0</v>
      </c>
      <c r="FE29" s="337">
        <f t="shared" si="32"/>
        <v>0</v>
      </c>
      <c r="FF29" s="335">
        <f t="shared" si="33"/>
        <v>0</v>
      </c>
      <c r="FG29" s="336">
        <f t="shared" si="33"/>
        <v>0</v>
      </c>
      <c r="FH29" s="336">
        <f t="shared" si="33"/>
        <v>0</v>
      </c>
      <c r="FI29" s="336">
        <f t="shared" si="33"/>
        <v>0</v>
      </c>
      <c r="FJ29" s="336">
        <f t="shared" si="33"/>
        <v>0</v>
      </c>
      <c r="FK29" s="336">
        <f t="shared" si="33"/>
        <v>0</v>
      </c>
      <c r="FL29" s="336">
        <f t="shared" si="33"/>
        <v>0</v>
      </c>
      <c r="FM29" s="336">
        <f t="shared" si="33"/>
        <v>0</v>
      </c>
      <c r="FN29" s="336">
        <f t="shared" si="33"/>
        <v>0</v>
      </c>
      <c r="FO29" s="336">
        <f t="shared" si="33"/>
        <v>0</v>
      </c>
      <c r="FP29" s="336">
        <f t="shared" si="33"/>
        <v>0</v>
      </c>
      <c r="FQ29" s="337">
        <f t="shared" si="33"/>
        <v>0</v>
      </c>
    </row>
    <row r="30" spans="1:173" x14ac:dyDescent="0.2">
      <c r="A30" s="74" t="str">
        <f t="shared" si="21"/>
        <v xml:space="preserve"> - </v>
      </c>
      <c r="B30" s="112"/>
      <c r="C30" s="171" t="s">
        <v>305</v>
      </c>
      <c r="D30" s="366" t="str">
        <f>IF(ISBLANK(EMISSIONS_6!D30), " ", EMISSIONS_6!D30)</f>
        <v xml:space="preserve"> </v>
      </c>
      <c r="E30" s="366" t="str">
        <f>IF(ISBLANK(EMISSIONS_6!E30), " ", EMISSIONS_6!E30)</f>
        <v xml:space="preserve"> </v>
      </c>
      <c r="F30" s="366" t="str">
        <f>IF(ISBLANK(EMISSIONS_6!F30), " ", EMISSIONS_6!F30)</f>
        <v xml:space="preserve"> </v>
      </c>
      <c r="G30" s="367"/>
      <c r="H30" s="368"/>
      <c r="I30" s="33" t="s">
        <v>299</v>
      </c>
      <c r="J30" s="367"/>
      <c r="K30" s="33">
        <f t="shared" si="22"/>
        <v>1</v>
      </c>
      <c r="L30" s="33">
        <f t="shared" si="23"/>
        <v>0</v>
      </c>
      <c r="M30" s="367">
        <v>0</v>
      </c>
      <c r="N30" s="373">
        <v>0</v>
      </c>
      <c r="O30" s="303"/>
      <c r="P30" s="301"/>
      <c r="Q30" s="73" t="str">
        <f t="shared" si="13"/>
        <v>Enter vessel info</v>
      </c>
      <c r="R30" s="79" t="str">
        <f t="shared" si="14"/>
        <v>Enter vessel info</v>
      </c>
      <c r="S30" s="79" t="str">
        <f t="shared" si="15"/>
        <v>Enter vessel info</v>
      </c>
      <c r="T30" s="79" t="str">
        <f t="shared" si="16"/>
        <v>Enter vessel info</v>
      </c>
      <c r="U30" s="79" t="str">
        <f t="shared" si="17"/>
        <v>Enter vessel info</v>
      </c>
      <c r="V30" s="79" t="str">
        <f t="shared" si="18"/>
        <v>Enter vessel info</v>
      </c>
      <c r="W30" s="79" t="str">
        <f t="shared" si="19"/>
        <v>Enter vessel info</v>
      </c>
      <c r="X30" s="79" t="str">
        <f t="shared" si="20"/>
        <v>Enter vessel info</v>
      </c>
      <c r="Y30" s="78" t="s">
        <v>115</v>
      </c>
      <c r="Z30" s="79" t="s">
        <v>115</v>
      </c>
      <c r="AA30" s="82" t="s">
        <v>115</v>
      </c>
      <c r="AB30" s="76" t="str">
        <f>IF(OR($D30=" ",$E30=" ",$F30=" "),"Enter vessel info",IF(T($H30)&lt;&gt;"","Enter Activity",IF(OR($M30=0,$N30=0),"Enter Run Time",IF((VLOOKUP($F30,'VESSEL FACTORS'!$A$3:$O$5,AB$5,FALSE))="N/A","--",IF($G30=" ",IF(ISERROR(SEARCH("Aux",$E30,1)),($H30*VLOOKUP($F30,'VESSEL FACTORS'!$A$2:$O$5,AB$5,FALSE)*0.0000011023*$M30*$N30*0.82),($H30*VLOOKUP($F30,'VESSEL FACTORS'!$A$2:$O$5,AB$5,FALSE)*0.0000011023*$M30*$N30*1)),IF($G30&lt;21,($H30*VLOOKUP($F30,'VESSEL FACTORS'!$A$2:$O$5,AB$5,FALSE)*0.0000011023*$M30*$N30*VLOOKUP($G30,'VESSEL FACTORS'!$A$16:$L$36,AB$5,FALSE)),($H30*VLOOKUP($F30,'VESSEL FACTORS'!$A$3:$O$5,AB$5,FALSE)*0.0000011023*$M30*$N30*($G30/100))))))))</f>
        <v>Enter vessel info</v>
      </c>
      <c r="AC30" s="76" t="str">
        <f>IF(OR($D30=" ",$E30=" ",$F30=" "),"Enter vessel info",IF(T($H30)&lt;&gt;"","Enter Activity",IF(OR($M30=0,$N30=0),"Enter Run Time",IF((VLOOKUP($F30,'VESSEL FACTORS'!$A$3:$O$5,AC$5,FALSE))="N/A","--",IF($G30=" ",IF(ISERROR(SEARCH("Aux",$E30,1)),($H30*VLOOKUP($F30,'VESSEL FACTORS'!$A$2:$O$5,AC$5,FALSE)*0.0000011023*$M30*$N30*0.82),($H30*VLOOKUP($F30,'VESSEL FACTORS'!$A$2:$O$5,AC$5,FALSE)*0.0000011023*$M30*$N30*1)),IF($G30&lt;21,($H30*VLOOKUP($F30,'VESSEL FACTORS'!$A$2:$O$5,AC$5,FALSE)*0.0000011023*$M30*$N30*VLOOKUP($G30,'VESSEL FACTORS'!$A$16:$L$36,AC$5,FALSE)),($H30*VLOOKUP($F30,'VESSEL FACTORS'!$A$3:$O$5,AC$5,FALSE)*0.0000011023*$M30*$N30*($G30/100))))))))</f>
        <v>Enter vessel info</v>
      </c>
      <c r="AD30" s="76" t="str">
        <f>IF(OR($D30=" ",$E30=" ",$F30=" "),"Enter vessel info",IF(T($H30)&lt;&gt;"","Enter Activity",IF(OR($M30=0,$N30=0),"Enter Run Time",IF((VLOOKUP($F30,'VESSEL FACTORS'!$A$3:$O$5,AD$5,FALSE))="N/A","--",IF($G30=" ",IF(ISERROR(SEARCH("Aux",$E30,1)),($H30*VLOOKUP($F30,'VESSEL FACTORS'!$A$2:$O$5,AD$5,FALSE)*0.0000011023*$M30*$N30*0.82),($H30*VLOOKUP($F30,'VESSEL FACTORS'!$A$2:$O$5,AD$5,FALSE)*0.0000011023*$M30*$N30*1)),IF($G30&lt;21,($H30*VLOOKUP($F30,'VESSEL FACTORS'!$A$2:$O$5,AD$5,FALSE)*0.0000011023*$M30*$N30*VLOOKUP($G30,'VESSEL FACTORS'!$A$16:$L$36,AD$5,FALSE)),($H30*VLOOKUP($F30,'VESSEL FACTORS'!$A$3:$O$5,AD$5,FALSE)*0.0000011023*$M30*$N30*($G30/100))))))))</f>
        <v>Enter vessel info</v>
      </c>
      <c r="AE30" s="76" t="str">
        <f>IF(OR($D30=" ",$E30=" ",$F30=" "),"Enter vessel info",IF(T($H30)&lt;&gt;"","Enter Activity",IF(OR($M30=0,$N30=0),"Enter Run Time",IF((VLOOKUP($F30,'VESSEL FACTORS'!$A$3:$O$5,AE$5,FALSE))="N/A","--",IF($G30=" ",IF(ISERROR(SEARCH("Aux",$E30,1)),($H30*VLOOKUP($F30,'VESSEL FACTORS'!$A$2:$O$5,AE$5,FALSE)*0.0000011023*$M30*$N30*0.82),($H30*VLOOKUP($F30,'VESSEL FACTORS'!$A$2:$O$5,AE$5,FALSE)*0.0000011023*$M30*$N30*1)),IF($G30&lt;21,($H30*VLOOKUP($F30,'VESSEL FACTORS'!$A$2:$O$5,AE$5,FALSE)*0.0000011023*$M30*$N30*VLOOKUP($G30,'VESSEL FACTORS'!$A$16:$L$36,AE$5,FALSE)),($H30*VLOOKUP($F30,'VESSEL FACTORS'!$A$3:$O$5,AE$5,FALSE)*0.0000011023*$M30*$N30*($G30/100))))))))</f>
        <v>Enter vessel info</v>
      </c>
      <c r="AF30" s="76" t="str">
        <f>IF(OR($D30=" ",$E30=" ",$F30=" "),"Enter vessel info",IF(T($H30)&lt;&gt;"","Enter Activity",IF(OR($M30=0,$N30=0),"Enter Run Time",IF((VLOOKUP($F30,'VESSEL FACTORS'!$A$3:$O$5,AF$5,FALSE))="N/A","--",IF($G30=" ",IF(ISERROR(SEARCH("Aux",$E30,1)),($H30*VLOOKUP($F30,'VESSEL FACTORS'!$A$2:$O$5,AF$5,FALSE)*0.0000011023*$M30*$N30*0.82),($H30*VLOOKUP($F30,'VESSEL FACTORS'!$A$2:$O$5,AF$5,FALSE)*0.0000011023*$M30*$N30*1)),IF($G30&lt;21,($H30*VLOOKUP($F30,'VESSEL FACTORS'!$A$2:$O$5,AF$5,FALSE)*0.0000011023*$M30*$N30*VLOOKUP($G30,'VESSEL FACTORS'!$A$16:$L$36,AF$5,FALSE)),($H30*VLOOKUP($F30,'VESSEL FACTORS'!$A$3:$O$5,AF$5,FALSE)*0.0000011023*$M30*$N30*($G30/100))))))))</f>
        <v>Enter vessel info</v>
      </c>
      <c r="AG30" s="76" t="str">
        <f>IF(OR($D30=" ",$E30=" ",$F30=" "),"Enter vessel info",IF(T($H30)&lt;&gt;"","Enter Activity",IF(OR($M30=0,$N30=0),"Enter Run Time",IF((VLOOKUP($F30,'VESSEL FACTORS'!$A$3:$O$5,AG$5,FALSE))="N/A","--",IF($G30=" ",IF(ISERROR(SEARCH("Aux",$E30,1)),($H30*VLOOKUP($F30,'VESSEL FACTORS'!$A$2:$O$5,AG$5,FALSE)*0.0000011023*$M30*$N30*0.82),($H30*VLOOKUP($F30,'VESSEL FACTORS'!$A$2:$O$5,AG$5,FALSE)*0.0000011023*$M30*$N30*1)),IF($G30&lt;21,($H30*VLOOKUP($F30,'VESSEL FACTORS'!$A$2:$O$5,AG$5,FALSE)*0.0000011023*$M30*$N30*VLOOKUP($G30,'VESSEL FACTORS'!$A$16:$L$36,AG$5,FALSE)),($H30*VLOOKUP($F30,'VESSEL FACTORS'!$A$3:$O$5,AG$5,FALSE)*0.0000011023*$M30*$N30*($G30/100))))))))</f>
        <v>Enter vessel info</v>
      </c>
      <c r="AH30" s="76" t="str">
        <f>IF(OR($D30=" ",$E30=" ",$F30=" "),"Enter vessel info",IF(T($H30)&lt;&gt;"","Enter Activity",IF(OR($M30=0,$N30=0),"Enter Run Time",IF((VLOOKUP($F30,'VESSEL FACTORS'!$A$3:$O$5,AH$5,FALSE))="N/A","--",IF($G30=" ",IF(ISERROR(SEARCH("Aux",$E30,1)),($H30*VLOOKUP($F30,'VESSEL FACTORS'!$A$2:$O$5,AH$5,FALSE)*0.0000011023*$M30*$N30*0.82),($H30*VLOOKUP($F30,'VESSEL FACTORS'!$A$2:$O$5,AH$5,FALSE)*0.0000011023*$M30*$N30*1)),IF($G30&lt;21,($H30*VLOOKUP($F30,'VESSEL FACTORS'!$A$2:$O$5,AH$5,FALSE)*0.0000011023*$M30*$N30*VLOOKUP($G30,'VESSEL FACTORS'!$A$16:$L$36,AH$5,FALSE)),($H30*VLOOKUP($F30,'VESSEL FACTORS'!$A$3:$O$5,AH$5,FALSE)*0.0000011023*$M30*$N30*($G30/100))))))))</f>
        <v>Enter vessel info</v>
      </c>
      <c r="AI30" s="76" t="str">
        <f>IF(OR($D30=" ",$E30=" ",$F30=" "),"Enter vessel info",IF(T($H30)&lt;&gt;"","Enter Activity",IF(OR($M30=0,$N30=0),"Enter Run Time",IF((VLOOKUP($F30,'VESSEL FACTORS'!$A$3:$O$5,AI$5,FALSE))="N/A","--",IF($G30=" ",IF(ISERROR(SEARCH("Aux",$E30,1)),($H30*VLOOKUP($F30,'VESSEL FACTORS'!$A$2:$O$5,AI$5,FALSE)*0.0000011023*$M30*$N30*0.82),($H30*VLOOKUP($F30,'VESSEL FACTORS'!$A$2:$O$5,AI$5,FALSE)*0.0000011023*$M30*$N30*1)),IF($G30&lt;21,($H30*VLOOKUP($F30,'VESSEL FACTORS'!$A$2:$O$5,AI$5,FALSE)*0.0000011023*$M30*$N30*VLOOKUP($G30,'VESSEL FACTORS'!$A$16:$L$36,AI$5,FALSE)),($H30*VLOOKUP($F30,'VESSEL FACTORS'!$A$3:$O$5,AI$5,FALSE)*0.0000011023*$M30*$N30*($G30/100))))))))</f>
        <v>Enter vessel info</v>
      </c>
      <c r="AJ30" s="76" t="str">
        <f>IF(OR($D30=" ",$E30=" ",$F30=" "),"Enter vessel info",IF(T($H30)&lt;&gt;"","Enter Activity",IF(OR($M30=0,$N30=0),"Enter Run Time",IF((VLOOKUP($F30,'VESSEL FACTORS'!$A$3:$O$5,AJ$5,FALSE))="N/A","--",IF($G30=" ",IF(ISERROR(SEARCH("Aux",$E30,1)),($H30*VLOOKUP($F30,'VESSEL FACTORS'!$A$2:$O$5,AJ$5,FALSE)*0.0000011023*$M30*$N30*0.82),($H30*VLOOKUP($F30,'VESSEL FACTORS'!$A$2:$O$5,AJ$5,FALSE)*0.0000011023*$M30*$N30*1)),IF($G30&lt;21,($H30*VLOOKUP($F30,'VESSEL FACTORS'!$A$2:$O$5,AJ$5,FALSE)*0.0000011023*$M30*$N30*VLOOKUP($G30,'VESSEL FACTORS'!$A$16:$L$36,AJ$5,FALSE)),($H30*VLOOKUP($F30,'VESSEL FACTORS'!$A$3:$O$5,AJ$5,FALSE)*0.0000011023*$M30*$N30*($G30/100))))))))</f>
        <v>Enter vessel info</v>
      </c>
      <c r="AK30" s="76" t="str">
        <f>IF(OR($D30=" ",$E30=" ",$F30=" "),"Enter vessel info",IF(T($H30)&lt;&gt;"","Enter Activity",IF(OR($M30=0,$N30=0),"Enter Run Time",IF((VLOOKUP($F30,'VESSEL FACTORS'!$A$3:$O$5,AK$5,FALSE))="N/A","--",IF($G30=" ",IF(ISERROR(SEARCH("Aux",$E30,1)),($H30*VLOOKUP($F30,'VESSEL FACTORS'!$A$2:$O$5,AK$5,FALSE)*0.0000011023*$M30*$N30*0.82),($H30*VLOOKUP($F30,'VESSEL FACTORS'!$A$2:$O$5,AK$5,FALSE)*0.0000011023*$M30*$N30*1)),IF($G30&lt;21,($H30*VLOOKUP($F30,'VESSEL FACTORS'!$A$2:$O$5,AK$5,FALSE)*0.0000011023*$M30*$N30*VLOOKUP($G30,'VESSEL FACTORS'!$A$16:$L$36,AK$5,FALSE)),($H30*VLOOKUP($F30,'VESSEL FACTORS'!$A$3:$O$5,AK$5,FALSE)*0.0000011023*$M30*$N30*($G30/100))))))))</f>
        <v>Enter vessel info</v>
      </c>
      <c r="AL30" s="67" t="str">
        <f>IF(OR($D30=" ",$E30=" ",$F30=" "),"Enter vessel info",IF(T($H30)&lt;&gt;"","Enter Activity",IF(OR($M30=0,$N30=0),"Enter Run Time",IF((VLOOKUP($F30,'VESSEL FACTORS'!$A$3:$O$5,AL$5,FALSE))="N/A","--",IF($G30=" ",IF(ISERROR(SEARCH("Aux",$E30,1)),($H30*VLOOKUP($F30,'VESSEL FACTORS'!$A$2:$O$5,AL$5,FALSE)*0.0000011023*$M30*$N30*0.82),($H30*VLOOKUP($F30,'VESSEL FACTORS'!$A$2:$O$5,AL$5,FALSE)*0.0000011023*$M30*$N30*1)),IF($G30&lt;21,($H30*VLOOKUP($F30,'VESSEL FACTORS'!$A$2:$O$5,AL$5,FALSE)*0.0000011023*$M30*$N30*VLOOKUP($G30,'VESSEL FACTORS'!$A$16:$L$36,AL$5,FALSE)),($H30*VLOOKUP($F30,'VESSEL FACTORS'!$A$3:$O$5,AL$5,FALSE)*0.0000011023*$M30*$N30*($G30/100))))))))</f>
        <v>Enter vessel info</v>
      </c>
      <c r="AM30" s="74"/>
      <c r="AO30" s="74">
        <f>MONTH(EMISSIONS_1!P30)-MONTH(EMISSIONS_1!O30)+1</f>
        <v>1</v>
      </c>
      <c r="AP30" s="335">
        <f t="shared" si="12"/>
        <v>0</v>
      </c>
      <c r="AQ30" s="336">
        <f t="shared" si="34"/>
        <v>0</v>
      </c>
      <c r="AR30" s="336">
        <f t="shared" si="34"/>
        <v>0</v>
      </c>
      <c r="AS30" s="336">
        <f t="shared" si="34"/>
        <v>0</v>
      </c>
      <c r="AT30" s="336">
        <f t="shared" si="34"/>
        <v>0</v>
      </c>
      <c r="AU30" s="336">
        <f t="shared" si="34"/>
        <v>0</v>
      </c>
      <c r="AV30" s="336">
        <f t="shared" si="34"/>
        <v>0</v>
      </c>
      <c r="AW30" s="336">
        <f t="shared" si="34"/>
        <v>0</v>
      </c>
      <c r="AX30" s="336">
        <f t="shared" si="34"/>
        <v>0</v>
      </c>
      <c r="AY30" s="336">
        <f t="shared" si="34"/>
        <v>0</v>
      </c>
      <c r="AZ30" s="336">
        <f t="shared" si="34"/>
        <v>0</v>
      </c>
      <c r="BA30" s="337">
        <f t="shared" si="34"/>
        <v>0</v>
      </c>
      <c r="BB30" s="335">
        <f t="shared" si="24"/>
        <v>0</v>
      </c>
      <c r="BC30" s="336">
        <f t="shared" si="24"/>
        <v>0</v>
      </c>
      <c r="BD30" s="336">
        <f t="shared" si="24"/>
        <v>0</v>
      </c>
      <c r="BE30" s="336">
        <f t="shared" si="24"/>
        <v>0</v>
      </c>
      <c r="BF30" s="336">
        <f t="shared" si="24"/>
        <v>0</v>
      </c>
      <c r="BG30" s="336">
        <f t="shared" si="24"/>
        <v>0</v>
      </c>
      <c r="BH30" s="336">
        <f t="shared" si="24"/>
        <v>0</v>
      </c>
      <c r="BI30" s="336">
        <f t="shared" si="24"/>
        <v>0</v>
      </c>
      <c r="BJ30" s="336">
        <f t="shared" si="24"/>
        <v>0</v>
      </c>
      <c r="BK30" s="336">
        <f t="shared" si="24"/>
        <v>0</v>
      </c>
      <c r="BL30" s="336">
        <f t="shared" si="24"/>
        <v>0</v>
      </c>
      <c r="BM30" s="337">
        <f t="shared" si="24"/>
        <v>0</v>
      </c>
      <c r="BN30" s="335">
        <f t="shared" si="25"/>
        <v>0</v>
      </c>
      <c r="BO30" s="336">
        <f t="shared" si="25"/>
        <v>0</v>
      </c>
      <c r="BP30" s="336">
        <f t="shared" si="25"/>
        <v>0</v>
      </c>
      <c r="BQ30" s="336">
        <f t="shared" si="25"/>
        <v>0</v>
      </c>
      <c r="BR30" s="336">
        <f t="shared" si="25"/>
        <v>0</v>
      </c>
      <c r="BS30" s="336">
        <f t="shared" si="25"/>
        <v>0</v>
      </c>
      <c r="BT30" s="336">
        <f t="shared" si="25"/>
        <v>0</v>
      </c>
      <c r="BU30" s="336">
        <f t="shared" si="25"/>
        <v>0</v>
      </c>
      <c r="BV30" s="336">
        <f t="shared" si="25"/>
        <v>0</v>
      </c>
      <c r="BW30" s="336">
        <f t="shared" si="25"/>
        <v>0</v>
      </c>
      <c r="BX30" s="336">
        <f t="shared" si="25"/>
        <v>0</v>
      </c>
      <c r="BY30" s="337">
        <f t="shared" si="25"/>
        <v>0</v>
      </c>
      <c r="BZ30" s="335">
        <f t="shared" si="26"/>
        <v>0</v>
      </c>
      <c r="CA30" s="336">
        <f t="shared" si="26"/>
        <v>0</v>
      </c>
      <c r="CB30" s="336">
        <f t="shared" si="26"/>
        <v>0</v>
      </c>
      <c r="CC30" s="336">
        <f t="shared" si="26"/>
        <v>0</v>
      </c>
      <c r="CD30" s="336">
        <f t="shared" si="26"/>
        <v>0</v>
      </c>
      <c r="CE30" s="336">
        <f t="shared" si="26"/>
        <v>0</v>
      </c>
      <c r="CF30" s="336">
        <f t="shared" si="26"/>
        <v>0</v>
      </c>
      <c r="CG30" s="336">
        <f t="shared" si="26"/>
        <v>0</v>
      </c>
      <c r="CH30" s="336">
        <f t="shared" si="26"/>
        <v>0</v>
      </c>
      <c r="CI30" s="336">
        <f t="shared" si="26"/>
        <v>0</v>
      </c>
      <c r="CJ30" s="336">
        <f t="shared" si="26"/>
        <v>0</v>
      </c>
      <c r="CK30" s="337">
        <f t="shared" si="26"/>
        <v>0</v>
      </c>
      <c r="CL30" s="335">
        <f t="shared" si="27"/>
        <v>0</v>
      </c>
      <c r="CM30" s="336">
        <f t="shared" si="27"/>
        <v>0</v>
      </c>
      <c r="CN30" s="336">
        <f t="shared" si="27"/>
        <v>0</v>
      </c>
      <c r="CO30" s="336">
        <f t="shared" si="27"/>
        <v>0</v>
      </c>
      <c r="CP30" s="336">
        <f t="shared" si="27"/>
        <v>0</v>
      </c>
      <c r="CQ30" s="336">
        <f t="shared" si="27"/>
        <v>0</v>
      </c>
      <c r="CR30" s="336">
        <f t="shared" si="27"/>
        <v>0</v>
      </c>
      <c r="CS30" s="336">
        <f t="shared" si="27"/>
        <v>0</v>
      </c>
      <c r="CT30" s="336">
        <f t="shared" si="27"/>
        <v>0</v>
      </c>
      <c r="CU30" s="336">
        <f t="shared" si="27"/>
        <v>0</v>
      </c>
      <c r="CV30" s="336">
        <f t="shared" si="27"/>
        <v>0</v>
      </c>
      <c r="CW30" s="337">
        <f t="shared" si="27"/>
        <v>0</v>
      </c>
      <c r="CX30" s="335">
        <f t="shared" si="28"/>
        <v>0</v>
      </c>
      <c r="CY30" s="336">
        <f t="shared" si="28"/>
        <v>0</v>
      </c>
      <c r="CZ30" s="336">
        <f t="shared" si="28"/>
        <v>0</v>
      </c>
      <c r="DA30" s="336">
        <f t="shared" si="28"/>
        <v>0</v>
      </c>
      <c r="DB30" s="336">
        <f t="shared" si="28"/>
        <v>0</v>
      </c>
      <c r="DC30" s="336">
        <f t="shared" si="28"/>
        <v>0</v>
      </c>
      <c r="DD30" s="336">
        <f t="shared" si="28"/>
        <v>0</v>
      </c>
      <c r="DE30" s="336">
        <f t="shared" si="28"/>
        <v>0</v>
      </c>
      <c r="DF30" s="336">
        <f t="shared" si="28"/>
        <v>0</v>
      </c>
      <c r="DG30" s="336">
        <f t="shared" si="28"/>
        <v>0</v>
      </c>
      <c r="DH30" s="336">
        <f t="shared" si="28"/>
        <v>0</v>
      </c>
      <c r="DI30" s="337">
        <f t="shared" si="28"/>
        <v>0</v>
      </c>
      <c r="DJ30" s="335">
        <f t="shared" si="29"/>
        <v>0</v>
      </c>
      <c r="DK30" s="336">
        <f t="shared" si="29"/>
        <v>0</v>
      </c>
      <c r="DL30" s="336">
        <f t="shared" si="29"/>
        <v>0</v>
      </c>
      <c r="DM30" s="336">
        <f t="shared" si="29"/>
        <v>0</v>
      </c>
      <c r="DN30" s="336">
        <f t="shared" si="29"/>
        <v>0</v>
      </c>
      <c r="DO30" s="336">
        <f t="shared" si="29"/>
        <v>0</v>
      </c>
      <c r="DP30" s="336">
        <f t="shared" si="29"/>
        <v>0</v>
      </c>
      <c r="DQ30" s="336">
        <f t="shared" si="29"/>
        <v>0</v>
      </c>
      <c r="DR30" s="336">
        <f t="shared" si="29"/>
        <v>0</v>
      </c>
      <c r="DS30" s="336">
        <f t="shared" si="29"/>
        <v>0</v>
      </c>
      <c r="DT30" s="336">
        <f t="shared" si="29"/>
        <v>0</v>
      </c>
      <c r="DU30" s="337">
        <f t="shared" si="29"/>
        <v>0</v>
      </c>
      <c r="DV30" s="335">
        <f t="shared" si="30"/>
        <v>0</v>
      </c>
      <c r="DW30" s="336">
        <f t="shared" si="30"/>
        <v>0</v>
      </c>
      <c r="DX30" s="336">
        <f t="shared" si="30"/>
        <v>0</v>
      </c>
      <c r="DY30" s="336">
        <f t="shared" si="30"/>
        <v>0</v>
      </c>
      <c r="DZ30" s="336">
        <f t="shared" si="30"/>
        <v>0</v>
      </c>
      <c r="EA30" s="336">
        <f t="shared" si="30"/>
        <v>0</v>
      </c>
      <c r="EB30" s="336">
        <f t="shared" si="30"/>
        <v>0</v>
      </c>
      <c r="EC30" s="336">
        <f t="shared" si="30"/>
        <v>0</v>
      </c>
      <c r="ED30" s="336">
        <f t="shared" si="30"/>
        <v>0</v>
      </c>
      <c r="EE30" s="336">
        <f t="shared" si="30"/>
        <v>0</v>
      </c>
      <c r="EF30" s="336">
        <f t="shared" si="30"/>
        <v>0</v>
      </c>
      <c r="EG30" s="337">
        <f t="shared" si="30"/>
        <v>0</v>
      </c>
      <c r="EH30" s="335">
        <f t="shared" si="31"/>
        <v>0</v>
      </c>
      <c r="EI30" s="336">
        <f t="shared" si="31"/>
        <v>0</v>
      </c>
      <c r="EJ30" s="336">
        <f t="shared" si="31"/>
        <v>0</v>
      </c>
      <c r="EK30" s="336">
        <f t="shared" si="31"/>
        <v>0</v>
      </c>
      <c r="EL30" s="336">
        <f t="shared" si="31"/>
        <v>0</v>
      </c>
      <c r="EM30" s="336">
        <f t="shared" si="31"/>
        <v>0</v>
      </c>
      <c r="EN30" s="336">
        <f t="shared" si="31"/>
        <v>0</v>
      </c>
      <c r="EO30" s="336">
        <f t="shared" si="31"/>
        <v>0</v>
      </c>
      <c r="EP30" s="336">
        <f t="shared" si="31"/>
        <v>0</v>
      </c>
      <c r="EQ30" s="336">
        <f t="shared" si="31"/>
        <v>0</v>
      </c>
      <c r="ER30" s="336">
        <f t="shared" si="31"/>
        <v>0</v>
      </c>
      <c r="ES30" s="337">
        <f t="shared" si="31"/>
        <v>0</v>
      </c>
      <c r="ET30" s="335">
        <f t="shared" si="32"/>
        <v>0</v>
      </c>
      <c r="EU30" s="336">
        <f t="shared" si="32"/>
        <v>0</v>
      </c>
      <c r="EV30" s="336">
        <f t="shared" si="32"/>
        <v>0</v>
      </c>
      <c r="EW30" s="336">
        <f t="shared" si="32"/>
        <v>0</v>
      </c>
      <c r="EX30" s="336">
        <f t="shared" si="32"/>
        <v>0</v>
      </c>
      <c r="EY30" s="336">
        <f t="shared" si="32"/>
        <v>0</v>
      </c>
      <c r="EZ30" s="336">
        <f t="shared" si="32"/>
        <v>0</v>
      </c>
      <c r="FA30" s="336">
        <f t="shared" si="32"/>
        <v>0</v>
      </c>
      <c r="FB30" s="336">
        <f t="shared" si="32"/>
        <v>0</v>
      </c>
      <c r="FC30" s="336">
        <f t="shared" si="32"/>
        <v>0</v>
      </c>
      <c r="FD30" s="336">
        <f t="shared" si="32"/>
        <v>0</v>
      </c>
      <c r="FE30" s="337">
        <f t="shared" si="32"/>
        <v>0</v>
      </c>
      <c r="FF30" s="335">
        <f t="shared" si="33"/>
        <v>0</v>
      </c>
      <c r="FG30" s="336">
        <f t="shared" si="33"/>
        <v>0</v>
      </c>
      <c r="FH30" s="336">
        <f t="shared" si="33"/>
        <v>0</v>
      </c>
      <c r="FI30" s="336">
        <f t="shared" si="33"/>
        <v>0</v>
      </c>
      <c r="FJ30" s="336">
        <f t="shared" si="33"/>
        <v>0</v>
      </c>
      <c r="FK30" s="336">
        <f t="shared" si="33"/>
        <v>0</v>
      </c>
      <c r="FL30" s="336">
        <f t="shared" si="33"/>
        <v>0</v>
      </c>
      <c r="FM30" s="336">
        <f t="shared" si="33"/>
        <v>0</v>
      </c>
      <c r="FN30" s="336">
        <f t="shared" si="33"/>
        <v>0</v>
      </c>
      <c r="FO30" s="336">
        <f t="shared" si="33"/>
        <v>0</v>
      </c>
      <c r="FP30" s="336">
        <f t="shared" si="33"/>
        <v>0</v>
      </c>
      <c r="FQ30" s="337">
        <f t="shared" si="33"/>
        <v>0</v>
      </c>
    </row>
    <row r="31" spans="1:173" ht="12.75" customHeight="1" x14ac:dyDescent="0.2">
      <c r="A31" s="251"/>
      <c r="B31" s="252"/>
      <c r="C31" s="253"/>
      <c r="D31" s="254"/>
      <c r="E31" s="254"/>
      <c r="F31" s="254"/>
      <c r="G31" s="255"/>
      <c r="H31" s="255"/>
      <c r="I31" s="255"/>
      <c r="J31" s="255"/>
      <c r="K31" s="255"/>
      <c r="L31" s="255"/>
      <c r="M31" s="256"/>
      <c r="N31" s="257"/>
      <c r="O31" s="258"/>
      <c r="P31" s="259"/>
      <c r="Q31" s="266" t="s">
        <v>2</v>
      </c>
      <c r="R31" s="261"/>
      <c r="S31" s="261" t="s">
        <v>2</v>
      </c>
      <c r="T31" s="261"/>
      <c r="U31" s="261"/>
      <c r="V31" s="261"/>
      <c r="W31" s="261"/>
      <c r="X31" s="261"/>
      <c r="Y31" s="260"/>
      <c r="Z31" s="261"/>
      <c r="AA31" s="416"/>
      <c r="AB31" s="260" t="s">
        <v>2</v>
      </c>
      <c r="AC31" s="261"/>
      <c r="AD31" s="261"/>
      <c r="AE31" s="261"/>
      <c r="AF31" s="261"/>
      <c r="AG31" s="262"/>
      <c r="AH31" s="261"/>
      <c r="AI31" s="263"/>
      <c r="AJ31" s="263"/>
      <c r="AK31" s="263"/>
      <c r="AL31" s="264"/>
      <c r="AM31" s="73"/>
      <c r="AP31" s="338"/>
      <c r="AQ31" s="339"/>
      <c r="AR31" s="339"/>
      <c r="AS31" s="339"/>
      <c r="AT31" s="339"/>
      <c r="AU31" s="339"/>
      <c r="AV31" s="339"/>
      <c r="AW31" s="339"/>
      <c r="AX31" s="339"/>
      <c r="AY31" s="339"/>
      <c r="AZ31" s="339"/>
      <c r="BA31" s="340"/>
      <c r="BB31" s="338"/>
      <c r="BC31" s="339"/>
      <c r="BD31" s="339"/>
      <c r="BE31" s="339"/>
      <c r="BF31" s="339"/>
      <c r="BG31" s="339"/>
      <c r="BH31" s="339"/>
      <c r="BI31" s="339"/>
      <c r="BJ31" s="339"/>
      <c r="BK31" s="339"/>
      <c r="BL31" s="339"/>
      <c r="BM31" s="340"/>
      <c r="BN31" s="338"/>
      <c r="BO31" s="339"/>
      <c r="BP31" s="339"/>
      <c r="BQ31" s="339"/>
      <c r="BR31" s="339"/>
      <c r="BS31" s="339"/>
      <c r="BT31" s="339"/>
      <c r="BU31" s="339"/>
      <c r="BV31" s="339"/>
      <c r="BW31" s="339"/>
      <c r="BX31" s="339"/>
      <c r="BY31" s="340"/>
      <c r="BZ31" s="338"/>
      <c r="CA31" s="339"/>
      <c r="CB31" s="339"/>
      <c r="CC31" s="339"/>
      <c r="CD31" s="339"/>
      <c r="CE31" s="339"/>
      <c r="CF31" s="339"/>
      <c r="CG31" s="339"/>
      <c r="CH31" s="339"/>
      <c r="CI31" s="339"/>
      <c r="CJ31" s="339"/>
      <c r="CK31" s="340"/>
      <c r="CL31" s="338"/>
      <c r="CM31" s="339"/>
      <c r="CN31" s="339"/>
      <c r="CO31" s="339"/>
      <c r="CP31" s="339"/>
      <c r="CQ31" s="339"/>
      <c r="CR31" s="339"/>
      <c r="CS31" s="339"/>
      <c r="CT31" s="339"/>
      <c r="CU31" s="339"/>
      <c r="CV31" s="339"/>
      <c r="CW31" s="340"/>
      <c r="CX31" s="338"/>
      <c r="CY31" s="339"/>
      <c r="CZ31" s="339"/>
      <c r="DA31" s="339"/>
      <c r="DB31" s="339"/>
      <c r="DC31" s="339"/>
      <c r="DD31" s="339"/>
      <c r="DE31" s="339"/>
      <c r="DF31" s="339"/>
      <c r="DG31" s="339"/>
      <c r="DH31" s="339"/>
      <c r="DI31" s="340"/>
      <c r="DJ31" s="338"/>
      <c r="DK31" s="339"/>
      <c r="DL31" s="339"/>
      <c r="DM31" s="339"/>
      <c r="DN31" s="339"/>
      <c r="DO31" s="339"/>
      <c r="DP31" s="339"/>
      <c r="DQ31" s="339"/>
      <c r="DR31" s="339"/>
      <c r="DS31" s="339"/>
      <c r="DT31" s="339"/>
      <c r="DU31" s="340"/>
      <c r="DV31" s="338"/>
      <c r="DW31" s="339"/>
      <c r="DX31" s="339"/>
      <c r="DY31" s="339"/>
      <c r="DZ31" s="339"/>
      <c r="EA31" s="339"/>
      <c r="EB31" s="339"/>
      <c r="EC31" s="339"/>
      <c r="ED31" s="339"/>
      <c r="EE31" s="339"/>
      <c r="EF31" s="339"/>
      <c r="EG31" s="340"/>
      <c r="EH31" s="338"/>
      <c r="EI31" s="339"/>
      <c r="EJ31" s="339"/>
      <c r="EK31" s="339"/>
      <c r="EL31" s="339"/>
      <c r="EM31" s="339"/>
      <c r="EN31" s="339"/>
      <c r="EO31" s="339"/>
      <c r="EP31" s="339"/>
      <c r="EQ31" s="339"/>
      <c r="ER31" s="339"/>
      <c r="ES31" s="340"/>
      <c r="ET31" s="338"/>
      <c r="EU31" s="339"/>
      <c r="EV31" s="339"/>
      <c r="EW31" s="339"/>
      <c r="EX31" s="339"/>
      <c r="EY31" s="339"/>
      <c r="EZ31" s="339"/>
      <c r="FA31" s="339"/>
      <c r="FB31" s="339"/>
      <c r="FC31" s="339"/>
      <c r="FD31" s="339"/>
      <c r="FE31" s="340"/>
      <c r="FF31" s="338"/>
      <c r="FG31" s="339"/>
      <c r="FH31" s="339"/>
      <c r="FI31" s="339"/>
      <c r="FJ31" s="339"/>
      <c r="FK31" s="339"/>
      <c r="FL31" s="339"/>
      <c r="FM31" s="339"/>
      <c r="FN31" s="339"/>
      <c r="FO31" s="339"/>
      <c r="FP31" s="339"/>
      <c r="FQ31" s="340"/>
    </row>
    <row r="32" spans="1:173" ht="12.75" customHeight="1" x14ac:dyDescent="0.2">
      <c r="A32" s="74" t="str">
        <f t="shared" si="21"/>
        <v xml:space="preserve"> - </v>
      </c>
      <c r="B32" s="361" t="s">
        <v>39</v>
      </c>
      <c r="C32" s="172" t="s">
        <v>305</v>
      </c>
      <c r="D32" s="366" t="str">
        <f>IF(ISBLANK(EMISSIONS_6!D32), " ", EMISSIONS_6!D32)</f>
        <v xml:space="preserve"> </v>
      </c>
      <c r="E32" s="366" t="str">
        <f>IF(ISBLANK(EMISSIONS_6!E32), " ", EMISSIONS_6!E32)</f>
        <v xml:space="preserve"> </v>
      </c>
      <c r="F32" s="366" t="str">
        <f>IF(ISBLANK(EMISSIONS_6!F32), " ", EMISSIONS_6!F32)</f>
        <v xml:space="preserve"> </v>
      </c>
      <c r="G32" s="367"/>
      <c r="H32" s="368"/>
      <c r="I32" s="33" t="s">
        <v>299</v>
      </c>
      <c r="J32" s="367"/>
      <c r="K32" s="33">
        <f t="shared" ref="K32:K43" si="35">IF($J$4="NO Attribution",1,IF($J$4="Enter NO. PLATFORMS",IF(J32="",1,1/J32),IF($J$4="Enter EMISS TO SUBTRACT",IF(J32="",0,J32),1)))</f>
        <v>1</v>
      </c>
      <c r="L32" s="33" t="e">
        <f>IF(#REF!="Enter Emissions (tpy)",IF( J32="", 0, J32), 0)</f>
        <v>#REF!</v>
      </c>
      <c r="M32" s="367">
        <v>0</v>
      </c>
      <c r="N32" s="373">
        <v>0</v>
      </c>
      <c r="O32" s="299"/>
      <c r="P32" s="300"/>
      <c r="Q32" s="73" t="str">
        <f t="shared" ref="Q32:Q43" si="36">IF(T(AB32)=" ",(IF($M32=0,(IF($N32=0,0,AB32/$N32/$M32*2000)),AB32/$N32/$M32*2000)),T(AB32))</f>
        <v>Enter vessel info</v>
      </c>
      <c r="R32" s="79" t="str">
        <f t="shared" ref="R32:R43" si="37">IF(T(AC32)=" ",(IF($M32=0,(IF($N32=0,0,AC32/$N32/$M32*2000)),AC32/$N32/$M32*2000)),T(AC32))</f>
        <v>Enter vessel info</v>
      </c>
      <c r="S32" s="79" t="str">
        <f t="shared" ref="S32:S43" si="38">IF(T(AD32)=" ",(IF($M32=0,(IF($N32=0,0,AD32/$N32/$M32*2000)),AD32/$N32/$M32*2000)),T(AD32))</f>
        <v>Enter vessel info</v>
      </c>
      <c r="T32" s="79" t="str">
        <f t="shared" ref="T32:T43" si="39">IF(T(AE32)=" ",(IF($M32=0,(IF($N32=0,0,AE32/$N32/$M32*2000)),AE32/$N32/$M32*2000)),T(AE32))</f>
        <v>Enter vessel info</v>
      </c>
      <c r="U32" s="79" t="str">
        <f t="shared" ref="U32:U43" si="40">IF(T(AF32)=" ",(IF($M32=0,(IF($N32=0,0,AF32/$N32/$M32*2000)),AF32/$N32/$M32*2000)),T(AF32))</f>
        <v>Enter vessel info</v>
      </c>
      <c r="V32" s="79" t="str">
        <f t="shared" ref="V32:V43" si="41">IF(T(AG32)=" ",(IF($M32=0,(IF($N32=0,0,AG32/$N32/$M32*2000)),AG32/$N32/$M32*2000)),T(AG32))</f>
        <v>Enter vessel info</v>
      </c>
      <c r="W32" s="79" t="str">
        <f t="shared" ref="W32:W43" si="42">IF(T(AH32)=" ",(IF($M32=0,(IF($N32=0,0,AH32/$N32/$M32*2000)),AH32/$N32/$M32*2000)),T(AH32))</f>
        <v>Enter vessel info</v>
      </c>
      <c r="X32" s="79" t="str">
        <f t="shared" ref="X32:X43" si="43">IF(T(AI32)=" ",(IF($M32=0,(IF($N32=0,0,AI32/$N32/$M32*2000)),AI32/$N32/$M32*2000)),T(AI32))</f>
        <v>Enter vessel info</v>
      </c>
      <c r="Y32" s="78" t="s">
        <v>115</v>
      </c>
      <c r="Z32" s="79" t="s">
        <v>115</v>
      </c>
      <c r="AA32" s="82" t="s">
        <v>115</v>
      </c>
      <c r="AB32" s="76" t="str">
        <f>IF(OR($D32=" ",$E32=" ",$F32=" "),"Enter vessel info",IF(T($H32)&lt;&gt;"","Enter Activity",IF(OR($M32=0,$N32=0),"Enter Run Time",IF((VLOOKUP($F32,'VESSEL FACTORS'!$A$3:$O$5,AB$5,FALSE))="N/A","--",IF($G32=" ",IF(ISERROR(SEARCH("Aux",$E32,1)),($H32*VLOOKUP($F32,'VESSEL FACTORS'!$A$2:$O$5,AB$5,FALSE)*0.0000011023*$M32*$N32*0.82),($H32*VLOOKUP($F32,'VESSEL FACTORS'!$A$2:$O$5,AB$5,FALSE)*0.0000011023*$M32*$N32*1)),IF($G32&lt;21,($H32*VLOOKUP($F32,'VESSEL FACTORS'!$A$2:$O$5,AB$5,FALSE)*0.0000011023*$M32*$N32*VLOOKUP($G32,'VESSEL FACTORS'!$A$16:$L$36,AB$5,FALSE)),($H32*VLOOKUP($F32,'VESSEL FACTORS'!$A$3:$O$5,AB$5,FALSE)*0.0000011023*$M32*$N32*($G32/100))))))))</f>
        <v>Enter vessel info</v>
      </c>
      <c r="AC32" s="76" t="str">
        <f>IF(OR($D32=" ",$E32=" ",$F32=" "),"Enter vessel info",IF(T($H32)&lt;&gt;"","Enter Activity",IF(OR($M32=0,$N32=0),"Enter Run Time",IF((VLOOKUP($F32,'VESSEL FACTORS'!$A$3:$O$5,AC$5,FALSE))="N/A","--",IF($G32=" ",IF(ISERROR(SEARCH("Aux",$E32,1)),($H32*VLOOKUP($F32,'VESSEL FACTORS'!$A$2:$O$5,AC$5,FALSE)*0.0000011023*$M32*$N32*0.82),($H32*VLOOKUP($F32,'VESSEL FACTORS'!$A$2:$O$5,AC$5,FALSE)*0.0000011023*$M32*$N32*1)),IF($G32&lt;21,($H32*VLOOKUP($F32,'VESSEL FACTORS'!$A$2:$O$5,AC$5,FALSE)*0.0000011023*$M32*$N32*VLOOKUP($G32,'VESSEL FACTORS'!$A$16:$L$36,AC$5,FALSE)),($H32*VLOOKUP($F32,'VESSEL FACTORS'!$A$3:$O$5,AC$5,FALSE)*0.0000011023*$M32*$N32*($G32/100))))))))</f>
        <v>Enter vessel info</v>
      </c>
      <c r="AD32" s="76" t="str">
        <f>IF(OR($D32=" ",$E32=" ",$F32=" "),"Enter vessel info",IF(T($H32)&lt;&gt;"","Enter Activity",IF(OR($M32=0,$N32=0),"Enter Run Time",IF((VLOOKUP($F32,'VESSEL FACTORS'!$A$3:$O$5,AD$5,FALSE))="N/A","--",IF($G32=" ",IF(ISERROR(SEARCH("Aux",$E32,1)),($H32*VLOOKUP($F32,'VESSEL FACTORS'!$A$2:$O$5,AD$5,FALSE)*0.0000011023*$M32*$N32*0.82),($H32*VLOOKUP($F32,'VESSEL FACTORS'!$A$2:$O$5,AD$5,FALSE)*0.0000011023*$M32*$N32*1)),IF($G32&lt;21,($H32*VLOOKUP($F32,'VESSEL FACTORS'!$A$2:$O$5,AD$5,FALSE)*0.0000011023*$M32*$N32*VLOOKUP($G32,'VESSEL FACTORS'!$A$16:$L$36,AD$5,FALSE)),($H32*VLOOKUP($F32,'VESSEL FACTORS'!$A$3:$O$5,AD$5,FALSE)*0.0000011023*$M32*$N32*($G32/100))))))))</f>
        <v>Enter vessel info</v>
      </c>
      <c r="AE32" s="76" t="str">
        <f>IF(OR($D32=" ",$E32=" ",$F32=" "),"Enter vessel info",IF(T($H32)&lt;&gt;"","Enter Activity",IF(OR($M32=0,$N32=0),"Enter Run Time",IF((VLOOKUP($F32,'VESSEL FACTORS'!$A$3:$O$5,AE$5,FALSE))="N/A","--",IF($G32=" ",IF(ISERROR(SEARCH("Aux",$E32,1)),($H32*VLOOKUP($F32,'VESSEL FACTORS'!$A$2:$O$5,AE$5,FALSE)*0.0000011023*$M32*$N32*0.82),($H32*VLOOKUP($F32,'VESSEL FACTORS'!$A$2:$O$5,AE$5,FALSE)*0.0000011023*$M32*$N32*1)),IF($G32&lt;21,($H32*VLOOKUP($F32,'VESSEL FACTORS'!$A$2:$O$5,AE$5,FALSE)*0.0000011023*$M32*$N32*VLOOKUP($G32,'VESSEL FACTORS'!$A$16:$L$36,AE$5,FALSE)),($H32*VLOOKUP($F32,'VESSEL FACTORS'!$A$3:$O$5,AE$5,FALSE)*0.0000011023*$M32*$N32*($G32/100))))))))</f>
        <v>Enter vessel info</v>
      </c>
      <c r="AF32" s="76" t="str">
        <f>IF(OR($D32=" ",$E32=" ",$F32=" "),"Enter vessel info",IF(T($H32)&lt;&gt;"","Enter Activity",IF(OR($M32=0,$N32=0),"Enter Run Time",IF((VLOOKUP($F32,'VESSEL FACTORS'!$A$3:$O$5,AF$5,FALSE))="N/A","--",IF($G32=" ",IF(ISERROR(SEARCH("Aux",$E32,1)),($H32*VLOOKUP($F32,'VESSEL FACTORS'!$A$2:$O$5,AF$5,FALSE)*0.0000011023*$M32*$N32*0.82),($H32*VLOOKUP($F32,'VESSEL FACTORS'!$A$2:$O$5,AF$5,FALSE)*0.0000011023*$M32*$N32*1)),IF($G32&lt;21,($H32*VLOOKUP($F32,'VESSEL FACTORS'!$A$2:$O$5,AF$5,FALSE)*0.0000011023*$M32*$N32*VLOOKUP($G32,'VESSEL FACTORS'!$A$16:$L$36,AF$5,FALSE)),($H32*VLOOKUP($F32,'VESSEL FACTORS'!$A$3:$O$5,AF$5,FALSE)*0.0000011023*$M32*$N32*($G32/100))))))))</f>
        <v>Enter vessel info</v>
      </c>
      <c r="AG32" s="76" t="str">
        <f>IF(OR($D32=" ",$E32=" ",$F32=" "),"Enter vessel info",IF(T($H32)&lt;&gt;"","Enter Activity",IF(OR($M32=0,$N32=0),"Enter Run Time",IF((VLOOKUP($F32,'VESSEL FACTORS'!$A$3:$O$5,AG$5,FALSE))="N/A","--",IF($G32=" ",IF(ISERROR(SEARCH("Aux",$E32,1)),($H32*VLOOKUP($F32,'VESSEL FACTORS'!$A$2:$O$5,AG$5,FALSE)*0.0000011023*$M32*$N32*0.82),($H32*VLOOKUP($F32,'VESSEL FACTORS'!$A$2:$O$5,AG$5,FALSE)*0.0000011023*$M32*$N32*1)),IF($G32&lt;21,($H32*VLOOKUP($F32,'VESSEL FACTORS'!$A$2:$O$5,AG$5,FALSE)*0.0000011023*$M32*$N32*VLOOKUP($G32,'VESSEL FACTORS'!$A$16:$L$36,AG$5,FALSE)),($H32*VLOOKUP($F32,'VESSEL FACTORS'!$A$3:$O$5,AG$5,FALSE)*0.0000011023*$M32*$N32*($G32/100))))))))</f>
        <v>Enter vessel info</v>
      </c>
      <c r="AH32" s="76" t="str">
        <f>IF(OR($D32=" ",$E32=" ",$F32=" "),"Enter vessel info",IF(T($H32)&lt;&gt;"","Enter Activity",IF(OR($M32=0,$N32=0),"Enter Run Time",IF((VLOOKUP($F32,'VESSEL FACTORS'!$A$3:$O$5,AH$5,FALSE))="N/A","--",IF($G32=" ",IF(ISERROR(SEARCH("Aux",$E32,1)),($H32*VLOOKUP($F32,'VESSEL FACTORS'!$A$2:$O$5,AH$5,FALSE)*0.0000011023*$M32*$N32*0.82),($H32*VLOOKUP($F32,'VESSEL FACTORS'!$A$2:$O$5,AH$5,FALSE)*0.0000011023*$M32*$N32*1)),IF($G32&lt;21,($H32*VLOOKUP($F32,'VESSEL FACTORS'!$A$2:$O$5,AH$5,FALSE)*0.0000011023*$M32*$N32*VLOOKUP($G32,'VESSEL FACTORS'!$A$16:$L$36,AH$5,FALSE)),($H32*VLOOKUP($F32,'VESSEL FACTORS'!$A$3:$O$5,AH$5,FALSE)*0.0000011023*$M32*$N32*($G32/100))))))))</f>
        <v>Enter vessel info</v>
      </c>
      <c r="AI32" s="76" t="str">
        <f>IF(OR($D32=" ",$E32=" ",$F32=" "),"Enter vessel info",IF(T($H32)&lt;&gt;"","Enter Activity",IF(OR($M32=0,$N32=0),"Enter Run Time",IF((VLOOKUP($F32,'VESSEL FACTORS'!$A$3:$O$5,AI$5,FALSE))="N/A","--",IF($G32=" ",IF(ISERROR(SEARCH("Aux",$E32,1)),($H32*VLOOKUP($F32,'VESSEL FACTORS'!$A$2:$O$5,AI$5,FALSE)*0.0000011023*$M32*$N32*0.82),($H32*VLOOKUP($F32,'VESSEL FACTORS'!$A$2:$O$5,AI$5,FALSE)*0.0000011023*$M32*$N32*1)),IF($G32&lt;21,($H32*VLOOKUP($F32,'VESSEL FACTORS'!$A$2:$O$5,AI$5,FALSE)*0.0000011023*$M32*$N32*VLOOKUP($G32,'VESSEL FACTORS'!$A$16:$L$36,AI$5,FALSE)),($H32*VLOOKUP($F32,'VESSEL FACTORS'!$A$3:$O$5,AI$5,FALSE)*0.0000011023*$M32*$N32*($G32/100))))))))</f>
        <v>Enter vessel info</v>
      </c>
      <c r="AJ32" s="76" t="str">
        <f>IF(OR($D32=" ",$E32=" ",$F32=" "),"Enter vessel info",IF(T($H32)&lt;&gt;"","Enter Activity",IF(OR($M32=0,$N32=0),"Enter Run Time",IF((VLOOKUP($F32,'VESSEL FACTORS'!$A$3:$O$5,AJ$5,FALSE))="N/A","--",IF($G32=" ",IF(ISERROR(SEARCH("Aux",$E32,1)),($H32*VLOOKUP($F32,'VESSEL FACTORS'!$A$2:$O$5,AJ$5,FALSE)*0.0000011023*$M32*$N32*0.82),($H32*VLOOKUP($F32,'VESSEL FACTORS'!$A$2:$O$5,AJ$5,FALSE)*0.0000011023*$M32*$N32*1)),IF($G32&lt;21,($H32*VLOOKUP($F32,'VESSEL FACTORS'!$A$2:$O$5,AJ$5,FALSE)*0.0000011023*$M32*$N32*VLOOKUP($G32,'VESSEL FACTORS'!$A$16:$L$36,AJ$5,FALSE)),($H32*VLOOKUP($F32,'VESSEL FACTORS'!$A$3:$O$5,AJ$5,FALSE)*0.0000011023*$M32*$N32*($G32/100))))))))</f>
        <v>Enter vessel info</v>
      </c>
      <c r="AK32" s="76" t="str">
        <f>IF(OR($D32=" ",$E32=" ",$F32=" "),"Enter vessel info",IF(T($H32)&lt;&gt;"","Enter Activity",IF(OR($M32=0,$N32=0),"Enter Run Time",IF((VLOOKUP($F32,'VESSEL FACTORS'!$A$3:$O$5,AK$5,FALSE))="N/A","--",IF($G32=" ",IF(ISERROR(SEARCH("Aux",$E32,1)),($H32*VLOOKUP($F32,'VESSEL FACTORS'!$A$2:$O$5,AK$5,FALSE)*0.0000011023*$M32*$N32*0.82),($H32*VLOOKUP($F32,'VESSEL FACTORS'!$A$2:$O$5,AK$5,FALSE)*0.0000011023*$M32*$N32*1)),IF($G32&lt;21,($H32*VLOOKUP($F32,'VESSEL FACTORS'!$A$2:$O$5,AK$5,FALSE)*0.0000011023*$M32*$N32*VLOOKUP($G32,'VESSEL FACTORS'!$A$16:$L$36,AK$5,FALSE)),($H32*VLOOKUP($F32,'VESSEL FACTORS'!$A$3:$O$5,AK$5,FALSE)*0.0000011023*$M32*$N32*($G32/100))))))))</f>
        <v>Enter vessel info</v>
      </c>
      <c r="AL32" s="67" t="str">
        <f>IF(OR($D32=" ",$E32=" ",$F32=" "),"Enter vessel info",IF(T($H32)&lt;&gt;"","Enter Activity",IF(OR($M32=0,$N32=0),"Enter Run Time",IF((VLOOKUP($F32,'VESSEL FACTORS'!$A$3:$O$5,AL$5,FALSE))="N/A","--",IF($G32=" ",IF(ISERROR(SEARCH("Aux",$E32,1)),($H32*VLOOKUP($F32,'VESSEL FACTORS'!$A$2:$O$5,AL$5,FALSE)*0.0000011023*$M32*$N32*0.82),($H32*VLOOKUP($F32,'VESSEL FACTORS'!$A$2:$O$5,AL$5,FALSE)*0.0000011023*$M32*$N32*1)),IF($G32&lt;21,($H32*VLOOKUP($F32,'VESSEL FACTORS'!$A$2:$O$5,AL$5,FALSE)*0.0000011023*$M32*$N32*VLOOKUP($G32,'VESSEL FACTORS'!$A$16:$L$36,AL$5,FALSE)),($H32*VLOOKUP($F32,'VESSEL FACTORS'!$A$3:$O$5,AL$5,FALSE)*0.0000011023*$M32*$N32*($G32/100))))))))</f>
        <v>Enter vessel info</v>
      </c>
      <c r="AM32" s="73"/>
      <c r="AO32" s="74">
        <f>MONTH(EMISSIONS_1!P32)-MONTH(EMISSIONS_1!O32)+1</f>
        <v>1</v>
      </c>
      <c r="AP32" s="335">
        <f t="shared" ref="AP32:BA39" si="44">IF(T($AB32)="",IF((AP$6&gt;=MONTH($O32))*(AP$6&lt;=MONTH($P32)), $AB32/$AO32, 0),0)</f>
        <v>0</v>
      </c>
      <c r="AQ32" s="336">
        <f t="shared" si="44"/>
        <v>0</v>
      </c>
      <c r="AR32" s="336">
        <f t="shared" si="44"/>
        <v>0</v>
      </c>
      <c r="AS32" s="336">
        <f t="shared" si="44"/>
        <v>0</v>
      </c>
      <c r="AT32" s="336">
        <f t="shared" si="44"/>
        <v>0</v>
      </c>
      <c r="AU32" s="336">
        <f t="shared" si="44"/>
        <v>0</v>
      </c>
      <c r="AV32" s="336">
        <f t="shared" si="44"/>
        <v>0</v>
      </c>
      <c r="AW32" s="336">
        <f t="shared" si="44"/>
        <v>0</v>
      </c>
      <c r="AX32" s="336">
        <f t="shared" si="44"/>
        <v>0</v>
      </c>
      <c r="AY32" s="336">
        <f t="shared" si="44"/>
        <v>0</v>
      </c>
      <c r="AZ32" s="336">
        <f t="shared" si="44"/>
        <v>0</v>
      </c>
      <c r="BA32" s="337">
        <f t="shared" si="44"/>
        <v>0</v>
      </c>
      <c r="BB32" s="335">
        <f t="shared" ref="BB32:BM43" si="45">IF(T($AC32)="",IF((BB$6&gt;=MONTH($O32))*(BB$6&lt;=MONTH($P32)), $AC32/$AO32, 0),0)</f>
        <v>0</v>
      </c>
      <c r="BC32" s="336">
        <f t="shared" si="45"/>
        <v>0</v>
      </c>
      <c r="BD32" s="336">
        <f t="shared" si="45"/>
        <v>0</v>
      </c>
      <c r="BE32" s="336">
        <f t="shared" si="45"/>
        <v>0</v>
      </c>
      <c r="BF32" s="336">
        <f t="shared" si="45"/>
        <v>0</v>
      </c>
      <c r="BG32" s="336">
        <f t="shared" si="45"/>
        <v>0</v>
      </c>
      <c r="BH32" s="336">
        <f t="shared" si="45"/>
        <v>0</v>
      </c>
      <c r="BI32" s="336">
        <f t="shared" si="45"/>
        <v>0</v>
      </c>
      <c r="BJ32" s="336">
        <f t="shared" si="45"/>
        <v>0</v>
      </c>
      <c r="BK32" s="336">
        <f t="shared" si="45"/>
        <v>0</v>
      </c>
      <c r="BL32" s="336">
        <f t="shared" si="45"/>
        <v>0</v>
      </c>
      <c r="BM32" s="337">
        <f t="shared" si="45"/>
        <v>0</v>
      </c>
      <c r="BN32" s="335">
        <f t="shared" ref="BN32:BY43" si="46">IF(T($AD32)="",IF((BN$6&gt;=MONTH($O32))*(BN$6&lt;=MONTH($P32)), $AD32/$AO32, 0),0)</f>
        <v>0</v>
      </c>
      <c r="BO32" s="336">
        <f t="shared" si="46"/>
        <v>0</v>
      </c>
      <c r="BP32" s="336">
        <f t="shared" si="46"/>
        <v>0</v>
      </c>
      <c r="BQ32" s="336">
        <f t="shared" si="46"/>
        <v>0</v>
      </c>
      <c r="BR32" s="336">
        <f t="shared" si="46"/>
        <v>0</v>
      </c>
      <c r="BS32" s="336">
        <f t="shared" si="46"/>
        <v>0</v>
      </c>
      <c r="BT32" s="336">
        <f t="shared" si="46"/>
        <v>0</v>
      </c>
      <c r="BU32" s="336">
        <f t="shared" si="46"/>
        <v>0</v>
      </c>
      <c r="BV32" s="336">
        <f t="shared" si="46"/>
        <v>0</v>
      </c>
      <c r="BW32" s="336">
        <f t="shared" si="46"/>
        <v>0</v>
      </c>
      <c r="BX32" s="336">
        <f t="shared" si="46"/>
        <v>0</v>
      </c>
      <c r="BY32" s="337">
        <f t="shared" si="46"/>
        <v>0</v>
      </c>
      <c r="BZ32" s="335">
        <f t="shared" ref="BZ32:CK43" si="47">IF(T($AE32)="",IF((BZ$6&gt;=MONTH($O32))*(BZ$6&lt;=MONTH($P32)), $AE32/$AO32, 0),0)</f>
        <v>0</v>
      </c>
      <c r="CA32" s="336">
        <f t="shared" si="47"/>
        <v>0</v>
      </c>
      <c r="CB32" s="336">
        <f t="shared" si="47"/>
        <v>0</v>
      </c>
      <c r="CC32" s="336">
        <f t="shared" si="47"/>
        <v>0</v>
      </c>
      <c r="CD32" s="336">
        <f t="shared" si="47"/>
        <v>0</v>
      </c>
      <c r="CE32" s="336">
        <f t="shared" si="47"/>
        <v>0</v>
      </c>
      <c r="CF32" s="336">
        <f t="shared" si="47"/>
        <v>0</v>
      </c>
      <c r="CG32" s="336">
        <f t="shared" si="47"/>
        <v>0</v>
      </c>
      <c r="CH32" s="336">
        <f t="shared" si="47"/>
        <v>0</v>
      </c>
      <c r="CI32" s="336">
        <f t="shared" si="47"/>
        <v>0</v>
      </c>
      <c r="CJ32" s="336">
        <f t="shared" si="47"/>
        <v>0</v>
      </c>
      <c r="CK32" s="337">
        <f t="shared" si="47"/>
        <v>0</v>
      </c>
      <c r="CL32" s="335">
        <f t="shared" ref="CL32:CW43" si="48">IF(T($AF32)="",IF((CL$6&gt;=MONTH($O32))*(CL$6&lt;=MONTH($P32)), $AF32/$AO32, 0),0)</f>
        <v>0</v>
      </c>
      <c r="CM32" s="336">
        <f t="shared" si="48"/>
        <v>0</v>
      </c>
      <c r="CN32" s="336">
        <f t="shared" si="48"/>
        <v>0</v>
      </c>
      <c r="CO32" s="336">
        <f t="shared" si="48"/>
        <v>0</v>
      </c>
      <c r="CP32" s="336">
        <f t="shared" si="48"/>
        <v>0</v>
      </c>
      <c r="CQ32" s="336">
        <f t="shared" si="48"/>
        <v>0</v>
      </c>
      <c r="CR32" s="336">
        <f t="shared" si="48"/>
        <v>0</v>
      </c>
      <c r="CS32" s="336">
        <f t="shared" si="48"/>
        <v>0</v>
      </c>
      <c r="CT32" s="336">
        <f t="shared" si="48"/>
        <v>0</v>
      </c>
      <c r="CU32" s="336">
        <f t="shared" si="48"/>
        <v>0</v>
      </c>
      <c r="CV32" s="336">
        <f t="shared" si="48"/>
        <v>0</v>
      </c>
      <c r="CW32" s="337">
        <f t="shared" si="48"/>
        <v>0</v>
      </c>
      <c r="CX32" s="335">
        <f t="shared" ref="CX32:DI43" si="49">IF(T($AG32)="",IF((CX$6&gt;=MONTH($O32))*(CX$6&lt;=MONTH($P32)), $AG32/$AO32, 0),0)</f>
        <v>0</v>
      </c>
      <c r="CY32" s="336">
        <f t="shared" si="49"/>
        <v>0</v>
      </c>
      <c r="CZ32" s="336">
        <f t="shared" si="49"/>
        <v>0</v>
      </c>
      <c r="DA32" s="336">
        <f t="shared" si="49"/>
        <v>0</v>
      </c>
      <c r="DB32" s="336">
        <f t="shared" si="49"/>
        <v>0</v>
      </c>
      <c r="DC32" s="336">
        <f t="shared" si="49"/>
        <v>0</v>
      </c>
      <c r="DD32" s="336">
        <f t="shared" si="49"/>
        <v>0</v>
      </c>
      <c r="DE32" s="336">
        <f t="shared" si="49"/>
        <v>0</v>
      </c>
      <c r="DF32" s="336">
        <f t="shared" si="49"/>
        <v>0</v>
      </c>
      <c r="DG32" s="336">
        <f t="shared" si="49"/>
        <v>0</v>
      </c>
      <c r="DH32" s="336">
        <f t="shared" si="49"/>
        <v>0</v>
      </c>
      <c r="DI32" s="337">
        <f t="shared" si="49"/>
        <v>0</v>
      </c>
      <c r="DJ32" s="335">
        <f t="shared" ref="DJ32:DU43" si="50">IF(T($AH32)="",IF((DJ$6&gt;=MONTH($O32))*(DJ$6&lt;=MONTH($P32)), $AH32/$AO32, 0),0)</f>
        <v>0</v>
      </c>
      <c r="DK32" s="336">
        <f t="shared" si="50"/>
        <v>0</v>
      </c>
      <c r="DL32" s="336">
        <f t="shared" si="50"/>
        <v>0</v>
      </c>
      <c r="DM32" s="336">
        <f t="shared" si="50"/>
        <v>0</v>
      </c>
      <c r="DN32" s="336">
        <f t="shared" si="50"/>
        <v>0</v>
      </c>
      <c r="DO32" s="336">
        <f t="shared" si="50"/>
        <v>0</v>
      </c>
      <c r="DP32" s="336">
        <f t="shared" si="50"/>
        <v>0</v>
      </c>
      <c r="DQ32" s="336">
        <f t="shared" si="50"/>
        <v>0</v>
      </c>
      <c r="DR32" s="336">
        <f t="shared" si="50"/>
        <v>0</v>
      </c>
      <c r="DS32" s="336">
        <f t="shared" si="50"/>
        <v>0</v>
      </c>
      <c r="DT32" s="336">
        <f t="shared" si="50"/>
        <v>0</v>
      </c>
      <c r="DU32" s="337">
        <f t="shared" si="50"/>
        <v>0</v>
      </c>
      <c r="DV32" s="335">
        <f t="shared" ref="DV32:EG43" si="51">IF(T($AI32)="",IF((DV$6&gt;=MONTH($O32))*(DV$6&lt;=MONTH($P32)), $AI32/$AO32, 0),0)</f>
        <v>0</v>
      </c>
      <c r="DW32" s="336">
        <f t="shared" si="51"/>
        <v>0</v>
      </c>
      <c r="DX32" s="336">
        <f t="shared" si="51"/>
        <v>0</v>
      </c>
      <c r="DY32" s="336">
        <f t="shared" si="51"/>
        <v>0</v>
      </c>
      <c r="DZ32" s="336">
        <f t="shared" si="51"/>
        <v>0</v>
      </c>
      <c r="EA32" s="336">
        <f t="shared" si="51"/>
        <v>0</v>
      </c>
      <c r="EB32" s="336">
        <f t="shared" si="51"/>
        <v>0</v>
      </c>
      <c r="EC32" s="336">
        <f t="shared" si="51"/>
        <v>0</v>
      </c>
      <c r="ED32" s="336">
        <f t="shared" si="51"/>
        <v>0</v>
      </c>
      <c r="EE32" s="336">
        <f t="shared" si="51"/>
        <v>0</v>
      </c>
      <c r="EF32" s="336">
        <f t="shared" si="51"/>
        <v>0</v>
      </c>
      <c r="EG32" s="337">
        <f t="shared" si="51"/>
        <v>0</v>
      </c>
      <c r="EH32" s="335">
        <f t="shared" ref="EH32:ES43" si="52">IF(T($AJ32)="",IF((EH$6&gt;=MONTH($O32))*(EH$6&lt;=MONTH($P32)), $AJ32/$AO32, 0),0)</f>
        <v>0</v>
      </c>
      <c r="EI32" s="336">
        <f t="shared" si="52"/>
        <v>0</v>
      </c>
      <c r="EJ32" s="336">
        <f t="shared" si="52"/>
        <v>0</v>
      </c>
      <c r="EK32" s="336">
        <f t="shared" si="52"/>
        <v>0</v>
      </c>
      <c r="EL32" s="336">
        <f t="shared" si="52"/>
        <v>0</v>
      </c>
      <c r="EM32" s="336">
        <f t="shared" si="52"/>
        <v>0</v>
      </c>
      <c r="EN32" s="336">
        <f t="shared" si="52"/>
        <v>0</v>
      </c>
      <c r="EO32" s="336">
        <f t="shared" si="52"/>
        <v>0</v>
      </c>
      <c r="EP32" s="336">
        <f t="shared" si="52"/>
        <v>0</v>
      </c>
      <c r="EQ32" s="336">
        <f t="shared" si="52"/>
        <v>0</v>
      </c>
      <c r="ER32" s="336">
        <f t="shared" si="52"/>
        <v>0</v>
      </c>
      <c r="ES32" s="337">
        <f t="shared" si="52"/>
        <v>0</v>
      </c>
      <c r="ET32" s="335">
        <f t="shared" ref="ET32:FE43" si="53">IF(T($AK32)="",IF((ET$6&gt;=MONTH($O32))*(ET$6&lt;=MONTH($P32)), $AK32/$AO32, 0),0)</f>
        <v>0</v>
      </c>
      <c r="EU32" s="336">
        <f t="shared" si="53"/>
        <v>0</v>
      </c>
      <c r="EV32" s="336">
        <f t="shared" si="53"/>
        <v>0</v>
      </c>
      <c r="EW32" s="336">
        <f t="shared" si="53"/>
        <v>0</v>
      </c>
      <c r="EX32" s="336">
        <f t="shared" si="53"/>
        <v>0</v>
      </c>
      <c r="EY32" s="336">
        <f t="shared" si="53"/>
        <v>0</v>
      </c>
      <c r="EZ32" s="336">
        <f t="shared" si="53"/>
        <v>0</v>
      </c>
      <c r="FA32" s="336">
        <f t="shared" si="53"/>
        <v>0</v>
      </c>
      <c r="FB32" s="336">
        <f t="shared" si="53"/>
        <v>0</v>
      </c>
      <c r="FC32" s="336">
        <f t="shared" si="53"/>
        <v>0</v>
      </c>
      <c r="FD32" s="336">
        <f t="shared" si="53"/>
        <v>0</v>
      </c>
      <c r="FE32" s="337">
        <f t="shared" si="53"/>
        <v>0</v>
      </c>
      <c r="FF32" s="335">
        <f t="shared" ref="FF32:FQ43" si="54">IF(T($AL32)="",IF((FF$6&gt;=MONTH($O32))*(FF$6&lt;=MONTH($P32)), $AL32/$AO32, 0),0)</f>
        <v>0</v>
      </c>
      <c r="FG32" s="336">
        <f t="shared" si="54"/>
        <v>0</v>
      </c>
      <c r="FH32" s="336">
        <f t="shared" si="54"/>
        <v>0</v>
      </c>
      <c r="FI32" s="336">
        <f t="shared" si="54"/>
        <v>0</v>
      </c>
      <c r="FJ32" s="336">
        <f t="shared" si="54"/>
        <v>0</v>
      </c>
      <c r="FK32" s="336">
        <f t="shared" si="54"/>
        <v>0</v>
      </c>
      <c r="FL32" s="336">
        <f t="shared" si="54"/>
        <v>0</v>
      </c>
      <c r="FM32" s="336">
        <f t="shared" si="54"/>
        <v>0</v>
      </c>
      <c r="FN32" s="336">
        <f t="shared" si="54"/>
        <v>0</v>
      </c>
      <c r="FO32" s="336">
        <f t="shared" si="54"/>
        <v>0</v>
      </c>
      <c r="FP32" s="336">
        <f t="shared" si="54"/>
        <v>0</v>
      </c>
      <c r="FQ32" s="337">
        <f t="shared" si="54"/>
        <v>0</v>
      </c>
    </row>
    <row r="33" spans="1:173" ht="12.75" customHeight="1" x14ac:dyDescent="0.2">
      <c r="A33" s="74" t="str">
        <f t="shared" si="21"/>
        <v xml:space="preserve"> - </v>
      </c>
      <c r="B33" s="361" t="s">
        <v>38</v>
      </c>
      <c r="C33" s="171" t="s">
        <v>305</v>
      </c>
      <c r="D33" s="366" t="str">
        <f>IF(ISBLANK(EMISSIONS_6!D33), " ", EMISSIONS_6!D33)</f>
        <v xml:space="preserve"> </v>
      </c>
      <c r="E33" s="366" t="str">
        <f>IF(ISBLANK(EMISSIONS_6!E33), " ", EMISSIONS_6!E33)</f>
        <v xml:space="preserve"> </v>
      </c>
      <c r="F33" s="366" t="str">
        <f>IF(ISBLANK(EMISSIONS_6!F33), " ", EMISSIONS_6!F33)</f>
        <v xml:space="preserve"> </v>
      </c>
      <c r="G33" s="367"/>
      <c r="H33" s="368"/>
      <c r="I33" s="33" t="s">
        <v>299</v>
      </c>
      <c r="J33" s="367"/>
      <c r="K33" s="33">
        <f t="shared" si="35"/>
        <v>1</v>
      </c>
      <c r="L33" s="33" t="e">
        <f>IF(#REF!="Enter Emissions (tpy)",IF( J33="", 0, J33), 0)</f>
        <v>#REF!</v>
      </c>
      <c r="M33" s="367">
        <v>0</v>
      </c>
      <c r="N33" s="373">
        <v>0</v>
      </c>
      <c r="O33" s="299"/>
      <c r="P33" s="300"/>
      <c r="Q33" s="73" t="str">
        <f t="shared" si="36"/>
        <v>Enter vessel info</v>
      </c>
      <c r="R33" s="79" t="str">
        <f t="shared" si="37"/>
        <v>Enter vessel info</v>
      </c>
      <c r="S33" s="79" t="str">
        <f t="shared" si="38"/>
        <v>Enter vessel info</v>
      </c>
      <c r="T33" s="79" t="str">
        <f t="shared" si="39"/>
        <v>Enter vessel info</v>
      </c>
      <c r="U33" s="79" t="str">
        <f t="shared" si="40"/>
        <v>Enter vessel info</v>
      </c>
      <c r="V33" s="79" t="str">
        <f t="shared" si="41"/>
        <v>Enter vessel info</v>
      </c>
      <c r="W33" s="79" t="str">
        <f t="shared" si="42"/>
        <v>Enter vessel info</v>
      </c>
      <c r="X33" s="79" t="str">
        <f t="shared" si="43"/>
        <v>Enter vessel info</v>
      </c>
      <c r="Y33" s="78" t="s">
        <v>115</v>
      </c>
      <c r="Z33" s="79" t="s">
        <v>115</v>
      </c>
      <c r="AA33" s="82" t="s">
        <v>115</v>
      </c>
      <c r="AB33" s="76" t="str">
        <f>IF(OR($D33=" ",$E33=" ",$F33=" "),"Enter vessel info",IF(T($H33)&lt;&gt;"","Enter Activity",IF(OR($M33=0,$N33=0),"Enter Run Time",IF((VLOOKUP($F33,'VESSEL FACTORS'!$A$3:$O$5,AB$5,FALSE))="N/A","--",IF($G33=" ",IF(ISERROR(SEARCH("Aux",$E33,1)),($H33*VLOOKUP($F33,'VESSEL FACTORS'!$A$2:$O$5,AB$5,FALSE)*0.0000011023*$M33*$N33*0.82),($H33*VLOOKUP($F33,'VESSEL FACTORS'!$A$2:$O$5,AB$5,FALSE)*0.0000011023*$M33*$N33*1)),IF($G33&lt;21,($H33*VLOOKUP($F33,'VESSEL FACTORS'!$A$2:$O$5,AB$5,FALSE)*0.0000011023*$M33*$N33*VLOOKUP($G33,'VESSEL FACTORS'!$A$16:$L$36,AB$5,FALSE)),($H33*VLOOKUP($F33,'VESSEL FACTORS'!$A$3:$O$5,AB$5,FALSE)*0.0000011023*$M33*$N33*($G33/100))))))))</f>
        <v>Enter vessel info</v>
      </c>
      <c r="AC33" s="76" t="str">
        <f>IF(OR($D33=" ",$E33=" ",$F33=" "),"Enter vessel info",IF(T($H33)&lt;&gt;"","Enter Activity",IF(OR($M33=0,$N33=0),"Enter Run Time",IF((VLOOKUP($F33,'VESSEL FACTORS'!$A$3:$O$5,AC$5,FALSE))="N/A","--",IF($G33=" ",IF(ISERROR(SEARCH("Aux",$E33,1)),($H33*VLOOKUP($F33,'VESSEL FACTORS'!$A$2:$O$5,AC$5,FALSE)*0.0000011023*$M33*$N33*0.82),($H33*VLOOKUP($F33,'VESSEL FACTORS'!$A$2:$O$5,AC$5,FALSE)*0.0000011023*$M33*$N33*1)),IF($G33&lt;21,($H33*VLOOKUP($F33,'VESSEL FACTORS'!$A$2:$O$5,AC$5,FALSE)*0.0000011023*$M33*$N33*VLOOKUP($G33,'VESSEL FACTORS'!$A$16:$L$36,AC$5,FALSE)),($H33*VLOOKUP($F33,'VESSEL FACTORS'!$A$3:$O$5,AC$5,FALSE)*0.0000011023*$M33*$N33*($G33/100))))))))</f>
        <v>Enter vessel info</v>
      </c>
      <c r="AD33" s="76" t="str">
        <f>IF(OR($D33=" ",$E33=" ",$F33=" "),"Enter vessel info",IF(T($H33)&lt;&gt;"","Enter Activity",IF(OR($M33=0,$N33=0),"Enter Run Time",IF((VLOOKUP($F33,'VESSEL FACTORS'!$A$3:$O$5,AD$5,FALSE))="N/A","--",IF($G33=" ",IF(ISERROR(SEARCH("Aux",$E33,1)),($H33*VLOOKUP($F33,'VESSEL FACTORS'!$A$2:$O$5,AD$5,FALSE)*0.0000011023*$M33*$N33*0.82),($H33*VLOOKUP($F33,'VESSEL FACTORS'!$A$2:$O$5,AD$5,FALSE)*0.0000011023*$M33*$N33*1)),IF($G33&lt;21,($H33*VLOOKUP($F33,'VESSEL FACTORS'!$A$2:$O$5,AD$5,FALSE)*0.0000011023*$M33*$N33*VLOOKUP($G33,'VESSEL FACTORS'!$A$16:$L$36,AD$5,FALSE)),($H33*VLOOKUP($F33,'VESSEL FACTORS'!$A$3:$O$5,AD$5,FALSE)*0.0000011023*$M33*$N33*($G33/100))))))))</f>
        <v>Enter vessel info</v>
      </c>
      <c r="AE33" s="76" t="str">
        <f>IF(OR($D33=" ",$E33=" ",$F33=" "),"Enter vessel info",IF(T($H33)&lt;&gt;"","Enter Activity",IF(OR($M33=0,$N33=0),"Enter Run Time",IF((VLOOKUP($F33,'VESSEL FACTORS'!$A$3:$O$5,AE$5,FALSE))="N/A","--",IF($G33=" ",IF(ISERROR(SEARCH("Aux",$E33,1)),($H33*VLOOKUP($F33,'VESSEL FACTORS'!$A$2:$O$5,AE$5,FALSE)*0.0000011023*$M33*$N33*0.82),($H33*VLOOKUP($F33,'VESSEL FACTORS'!$A$2:$O$5,AE$5,FALSE)*0.0000011023*$M33*$N33*1)),IF($G33&lt;21,($H33*VLOOKUP($F33,'VESSEL FACTORS'!$A$2:$O$5,AE$5,FALSE)*0.0000011023*$M33*$N33*VLOOKUP($G33,'VESSEL FACTORS'!$A$16:$L$36,AE$5,FALSE)),($H33*VLOOKUP($F33,'VESSEL FACTORS'!$A$3:$O$5,AE$5,FALSE)*0.0000011023*$M33*$N33*($G33/100))))))))</f>
        <v>Enter vessel info</v>
      </c>
      <c r="AF33" s="76" t="str">
        <f>IF(OR($D33=" ",$E33=" ",$F33=" "),"Enter vessel info",IF(T($H33)&lt;&gt;"","Enter Activity",IF(OR($M33=0,$N33=0),"Enter Run Time",IF((VLOOKUP($F33,'VESSEL FACTORS'!$A$3:$O$5,AF$5,FALSE))="N/A","--",IF($G33=" ",IF(ISERROR(SEARCH("Aux",$E33,1)),($H33*VLOOKUP($F33,'VESSEL FACTORS'!$A$2:$O$5,AF$5,FALSE)*0.0000011023*$M33*$N33*0.82),($H33*VLOOKUP($F33,'VESSEL FACTORS'!$A$2:$O$5,AF$5,FALSE)*0.0000011023*$M33*$N33*1)),IF($G33&lt;21,($H33*VLOOKUP($F33,'VESSEL FACTORS'!$A$2:$O$5,AF$5,FALSE)*0.0000011023*$M33*$N33*VLOOKUP($G33,'VESSEL FACTORS'!$A$16:$L$36,AF$5,FALSE)),($H33*VLOOKUP($F33,'VESSEL FACTORS'!$A$3:$O$5,AF$5,FALSE)*0.0000011023*$M33*$N33*($G33/100))))))))</f>
        <v>Enter vessel info</v>
      </c>
      <c r="AG33" s="76" t="str">
        <f>IF(OR($D33=" ",$E33=" ",$F33=" "),"Enter vessel info",IF(T($H33)&lt;&gt;"","Enter Activity",IF(OR($M33=0,$N33=0),"Enter Run Time",IF((VLOOKUP($F33,'VESSEL FACTORS'!$A$3:$O$5,AG$5,FALSE))="N/A","--",IF($G33=" ",IF(ISERROR(SEARCH("Aux",$E33,1)),($H33*VLOOKUP($F33,'VESSEL FACTORS'!$A$2:$O$5,AG$5,FALSE)*0.0000011023*$M33*$N33*0.82),($H33*VLOOKUP($F33,'VESSEL FACTORS'!$A$2:$O$5,AG$5,FALSE)*0.0000011023*$M33*$N33*1)),IF($G33&lt;21,($H33*VLOOKUP($F33,'VESSEL FACTORS'!$A$2:$O$5,AG$5,FALSE)*0.0000011023*$M33*$N33*VLOOKUP($G33,'VESSEL FACTORS'!$A$16:$L$36,AG$5,FALSE)),($H33*VLOOKUP($F33,'VESSEL FACTORS'!$A$3:$O$5,AG$5,FALSE)*0.0000011023*$M33*$N33*($G33/100))))))))</f>
        <v>Enter vessel info</v>
      </c>
      <c r="AH33" s="76" t="str">
        <f>IF(OR($D33=" ",$E33=" ",$F33=" "),"Enter vessel info",IF(T($H33)&lt;&gt;"","Enter Activity",IF(OR($M33=0,$N33=0),"Enter Run Time",IF((VLOOKUP($F33,'VESSEL FACTORS'!$A$3:$O$5,AH$5,FALSE))="N/A","--",IF($G33=" ",IF(ISERROR(SEARCH("Aux",$E33,1)),($H33*VLOOKUP($F33,'VESSEL FACTORS'!$A$2:$O$5,AH$5,FALSE)*0.0000011023*$M33*$N33*0.82),($H33*VLOOKUP($F33,'VESSEL FACTORS'!$A$2:$O$5,AH$5,FALSE)*0.0000011023*$M33*$N33*1)),IF($G33&lt;21,($H33*VLOOKUP($F33,'VESSEL FACTORS'!$A$2:$O$5,AH$5,FALSE)*0.0000011023*$M33*$N33*VLOOKUP($G33,'VESSEL FACTORS'!$A$16:$L$36,AH$5,FALSE)),($H33*VLOOKUP($F33,'VESSEL FACTORS'!$A$3:$O$5,AH$5,FALSE)*0.0000011023*$M33*$N33*($G33/100))))))))</f>
        <v>Enter vessel info</v>
      </c>
      <c r="AI33" s="76" t="str">
        <f>IF(OR($D33=" ",$E33=" ",$F33=" "),"Enter vessel info",IF(T($H33)&lt;&gt;"","Enter Activity",IF(OR($M33=0,$N33=0),"Enter Run Time",IF((VLOOKUP($F33,'VESSEL FACTORS'!$A$3:$O$5,AI$5,FALSE))="N/A","--",IF($G33=" ",IF(ISERROR(SEARCH("Aux",$E33,1)),($H33*VLOOKUP($F33,'VESSEL FACTORS'!$A$2:$O$5,AI$5,FALSE)*0.0000011023*$M33*$N33*0.82),($H33*VLOOKUP($F33,'VESSEL FACTORS'!$A$2:$O$5,AI$5,FALSE)*0.0000011023*$M33*$N33*1)),IF($G33&lt;21,($H33*VLOOKUP($F33,'VESSEL FACTORS'!$A$2:$O$5,AI$5,FALSE)*0.0000011023*$M33*$N33*VLOOKUP($G33,'VESSEL FACTORS'!$A$16:$L$36,AI$5,FALSE)),($H33*VLOOKUP($F33,'VESSEL FACTORS'!$A$3:$O$5,AI$5,FALSE)*0.0000011023*$M33*$N33*($G33/100))))))))</f>
        <v>Enter vessel info</v>
      </c>
      <c r="AJ33" s="76" t="str">
        <f>IF(OR($D33=" ",$E33=" ",$F33=" "),"Enter vessel info",IF(T($H33)&lt;&gt;"","Enter Activity",IF(OR($M33=0,$N33=0),"Enter Run Time",IF((VLOOKUP($F33,'VESSEL FACTORS'!$A$3:$O$5,AJ$5,FALSE))="N/A","--",IF($G33=" ",IF(ISERROR(SEARCH("Aux",$E33,1)),($H33*VLOOKUP($F33,'VESSEL FACTORS'!$A$2:$O$5,AJ$5,FALSE)*0.0000011023*$M33*$N33*0.82),($H33*VLOOKUP($F33,'VESSEL FACTORS'!$A$2:$O$5,AJ$5,FALSE)*0.0000011023*$M33*$N33*1)),IF($G33&lt;21,($H33*VLOOKUP($F33,'VESSEL FACTORS'!$A$2:$O$5,AJ$5,FALSE)*0.0000011023*$M33*$N33*VLOOKUP($G33,'VESSEL FACTORS'!$A$16:$L$36,AJ$5,FALSE)),($H33*VLOOKUP($F33,'VESSEL FACTORS'!$A$3:$O$5,AJ$5,FALSE)*0.0000011023*$M33*$N33*($G33/100))))))))</f>
        <v>Enter vessel info</v>
      </c>
      <c r="AK33" s="76" t="str">
        <f>IF(OR($D33=" ",$E33=" ",$F33=" "),"Enter vessel info",IF(T($H33)&lt;&gt;"","Enter Activity",IF(OR($M33=0,$N33=0),"Enter Run Time",IF((VLOOKUP($F33,'VESSEL FACTORS'!$A$3:$O$5,AK$5,FALSE))="N/A","--",IF($G33=" ",IF(ISERROR(SEARCH("Aux",$E33,1)),($H33*VLOOKUP($F33,'VESSEL FACTORS'!$A$2:$O$5,AK$5,FALSE)*0.0000011023*$M33*$N33*0.82),($H33*VLOOKUP($F33,'VESSEL FACTORS'!$A$2:$O$5,AK$5,FALSE)*0.0000011023*$M33*$N33*1)),IF($G33&lt;21,($H33*VLOOKUP($F33,'VESSEL FACTORS'!$A$2:$O$5,AK$5,FALSE)*0.0000011023*$M33*$N33*VLOOKUP($G33,'VESSEL FACTORS'!$A$16:$L$36,AK$5,FALSE)),($H33*VLOOKUP($F33,'VESSEL FACTORS'!$A$3:$O$5,AK$5,FALSE)*0.0000011023*$M33*$N33*($G33/100))))))))</f>
        <v>Enter vessel info</v>
      </c>
      <c r="AL33" s="67" t="str">
        <f>IF(OR($D33=" ",$E33=" ",$F33=" "),"Enter vessel info",IF(T($H33)&lt;&gt;"","Enter Activity",IF(OR($M33=0,$N33=0),"Enter Run Time",IF((VLOOKUP($F33,'VESSEL FACTORS'!$A$3:$O$5,AL$5,FALSE))="N/A","--",IF($G33=" ",IF(ISERROR(SEARCH("Aux",$E33,1)),($H33*VLOOKUP($F33,'VESSEL FACTORS'!$A$2:$O$5,AL$5,FALSE)*0.0000011023*$M33*$N33*0.82),($H33*VLOOKUP($F33,'VESSEL FACTORS'!$A$2:$O$5,AL$5,FALSE)*0.0000011023*$M33*$N33*1)),IF($G33&lt;21,($H33*VLOOKUP($F33,'VESSEL FACTORS'!$A$2:$O$5,AL$5,FALSE)*0.0000011023*$M33*$N33*VLOOKUP($G33,'VESSEL FACTORS'!$A$16:$L$36,AL$5,FALSE)),($H33*VLOOKUP($F33,'VESSEL FACTORS'!$A$3:$O$5,AL$5,FALSE)*0.0000011023*$M33*$N33*($G33/100))))))))</f>
        <v>Enter vessel info</v>
      </c>
      <c r="AM33" s="73"/>
      <c r="AO33" s="74">
        <f>MONTH(EMISSIONS_1!P33)-MONTH(EMISSIONS_1!O33)+1</f>
        <v>1</v>
      </c>
      <c r="AP33" s="335">
        <f t="shared" si="44"/>
        <v>0</v>
      </c>
      <c r="AQ33" s="336">
        <f t="shared" si="44"/>
        <v>0</v>
      </c>
      <c r="AR33" s="336">
        <f t="shared" si="44"/>
        <v>0</v>
      </c>
      <c r="AS33" s="336">
        <f t="shared" si="44"/>
        <v>0</v>
      </c>
      <c r="AT33" s="336">
        <f t="shared" si="44"/>
        <v>0</v>
      </c>
      <c r="AU33" s="336">
        <f t="shared" si="44"/>
        <v>0</v>
      </c>
      <c r="AV33" s="336">
        <f t="shared" si="44"/>
        <v>0</v>
      </c>
      <c r="AW33" s="336">
        <f t="shared" si="44"/>
        <v>0</v>
      </c>
      <c r="AX33" s="336">
        <f t="shared" si="44"/>
        <v>0</v>
      </c>
      <c r="AY33" s="336">
        <f t="shared" si="44"/>
        <v>0</v>
      </c>
      <c r="AZ33" s="336">
        <f t="shared" si="44"/>
        <v>0</v>
      </c>
      <c r="BA33" s="337">
        <f t="shared" si="44"/>
        <v>0</v>
      </c>
      <c r="BB33" s="335">
        <f t="shared" si="45"/>
        <v>0</v>
      </c>
      <c r="BC33" s="336">
        <f t="shared" si="45"/>
        <v>0</v>
      </c>
      <c r="BD33" s="336">
        <f t="shared" si="45"/>
        <v>0</v>
      </c>
      <c r="BE33" s="336">
        <f t="shared" si="45"/>
        <v>0</v>
      </c>
      <c r="BF33" s="336">
        <f t="shared" si="45"/>
        <v>0</v>
      </c>
      <c r="BG33" s="336">
        <f t="shared" si="45"/>
        <v>0</v>
      </c>
      <c r="BH33" s="336">
        <f t="shared" si="45"/>
        <v>0</v>
      </c>
      <c r="BI33" s="336">
        <f t="shared" si="45"/>
        <v>0</v>
      </c>
      <c r="BJ33" s="336">
        <f t="shared" si="45"/>
        <v>0</v>
      </c>
      <c r="BK33" s="336">
        <f t="shared" si="45"/>
        <v>0</v>
      </c>
      <c r="BL33" s="336">
        <f t="shared" si="45"/>
        <v>0</v>
      </c>
      <c r="BM33" s="337">
        <f t="shared" si="45"/>
        <v>0</v>
      </c>
      <c r="BN33" s="335">
        <f t="shared" si="46"/>
        <v>0</v>
      </c>
      <c r="BO33" s="336">
        <f t="shared" si="46"/>
        <v>0</v>
      </c>
      <c r="BP33" s="336">
        <f t="shared" si="46"/>
        <v>0</v>
      </c>
      <c r="BQ33" s="336">
        <f t="shared" si="46"/>
        <v>0</v>
      </c>
      <c r="BR33" s="336">
        <f t="shared" si="46"/>
        <v>0</v>
      </c>
      <c r="BS33" s="336">
        <f t="shared" si="46"/>
        <v>0</v>
      </c>
      <c r="BT33" s="336">
        <f t="shared" si="46"/>
        <v>0</v>
      </c>
      <c r="BU33" s="336">
        <f t="shared" si="46"/>
        <v>0</v>
      </c>
      <c r="BV33" s="336">
        <f t="shared" si="46"/>
        <v>0</v>
      </c>
      <c r="BW33" s="336">
        <f t="shared" si="46"/>
        <v>0</v>
      </c>
      <c r="BX33" s="336">
        <f t="shared" si="46"/>
        <v>0</v>
      </c>
      <c r="BY33" s="337">
        <f t="shared" si="46"/>
        <v>0</v>
      </c>
      <c r="BZ33" s="335">
        <f t="shared" si="47"/>
        <v>0</v>
      </c>
      <c r="CA33" s="336">
        <f t="shared" si="47"/>
        <v>0</v>
      </c>
      <c r="CB33" s="336">
        <f t="shared" si="47"/>
        <v>0</v>
      </c>
      <c r="CC33" s="336">
        <f t="shared" si="47"/>
        <v>0</v>
      </c>
      <c r="CD33" s="336">
        <f t="shared" si="47"/>
        <v>0</v>
      </c>
      <c r="CE33" s="336">
        <f t="shared" si="47"/>
        <v>0</v>
      </c>
      <c r="CF33" s="336">
        <f t="shared" si="47"/>
        <v>0</v>
      </c>
      <c r="CG33" s="336">
        <f t="shared" si="47"/>
        <v>0</v>
      </c>
      <c r="CH33" s="336">
        <f t="shared" si="47"/>
        <v>0</v>
      </c>
      <c r="CI33" s="336">
        <f t="shared" si="47"/>
        <v>0</v>
      </c>
      <c r="CJ33" s="336">
        <f t="shared" si="47"/>
        <v>0</v>
      </c>
      <c r="CK33" s="337">
        <f t="shared" si="47"/>
        <v>0</v>
      </c>
      <c r="CL33" s="335">
        <f t="shared" si="48"/>
        <v>0</v>
      </c>
      <c r="CM33" s="336">
        <f t="shared" si="48"/>
        <v>0</v>
      </c>
      <c r="CN33" s="336">
        <f t="shared" si="48"/>
        <v>0</v>
      </c>
      <c r="CO33" s="336">
        <f t="shared" si="48"/>
        <v>0</v>
      </c>
      <c r="CP33" s="336">
        <f t="shared" si="48"/>
        <v>0</v>
      </c>
      <c r="CQ33" s="336">
        <f t="shared" si="48"/>
        <v>0</v>
      </c>
      <c r="CR33" s="336">
        <f t="shared" si="48"/>
        <v>0</v>
      </c>
      <c r="CS33" s="336">
        <f t="shared" si="48"/>
        <v>0</v>
      </c>
      <c r="CT33" s="336">
        <f t="shared" si="48"/>
        <v>0</v>
      </c>
      <c r="CU33" s="336">
        <f t="shared" si="48"/>
        <v>0</v>
      </c>
      <c r="CV33" s="336">
        <f t="shared" si="48"/>
        <v>0</v>
      </c>
      <c r="CW33" s="337">
        <f t="shared" si="48"/>
        <v>0</v>
      </c>
      <c r="CX33" s="335">
        <f t="shared" si="49"/>
        <v>0</v>
      </c>
      <c r="CY33" s="336">
        <f t="shared" si="49"/>
        <v>0</v>
      </c>
      <c r="CZ33" s="336">
        <f t="shared" si="49"/>
        <v>0</v>
      </c>
      <c r="DA33" s="336">
        <f t="shared" si="49"/>
        <v>0</v>
      </c>
      <c r="DB33" s="336">
        <f t="shared" si="49"/>
        <v>0</v>
      </c>
      <c r="DC33" s="336">
        <f t="shared" si="49"/>
        <v>0</v>
      </c>
      <c r="DD33" s="336">
        <f t="shared" si="49"/>
        <v>0</v>
      </c>
      <c r="DE33" s="336">
        <f t="shared" si="49"/>
        <v>0</v>
      </c>
      <c r="DF33" s="336">
        <f t="shared" si="49"/>
        <v>0</v>
      </c>
      <c r="DG33" s="336">
        <f t="shared" si="49"/>
        <v>0</v>
      </c>
      <c r="DH33" s="336">
        <f t="shared" si="49"/>
        <v>0</v>
      </c>
      <c r="DI33" s="337">
        <f t="shared" si="49"/>
        <v>0</v>
      </c>
      <c r="DJ33" s="335">
        <f t="shared" si="50"/>
        <v>0</v>
      </c>
      <c r="DK33" s="336">
        <f t="shared" si="50"/>
        <v>0</v>
      </c>
      <c r="DL33" s="336">
        <f t="shared" si="50"/>
        <v>0</v>
      </c>
      <c r="DM33" s="336">
        <f t="shared" si="50"/>
        <v>0</v>
      </c>
      <c r="DN33" s="336">
        <f t="shared" si="50"/>
        <v>0</v>
      </c>
      <c r="DO33" s="336">
        <f t="shared" si="50"/>
        <v>0</v>
      </c>
      <c r="DP33" s="336">
        <f t="shared" si="50"/>
        <v>0</v>
      </c>
      <c r="DQ33" s="336">
        <f t="shared" si="50"/>
        <v>0</v>
      </c>
      <c r="DR33" s="336">
        <f t="shared" si="50"/>
        <v>0</v>
      </c>
      <c r="DS33" s="336">
        <f t="shared" si="50"/>
        <v>0</v>
      </c>
      <c r="DT33" s="336">
        <f t="shared" si="50"/>
        <v>0</v>
      </c>
      <c r="DU33" s="337">
        <f t="shared" si="50"/>
        <v>0</v>
      </c>
      <c r="DV33" s="335">
        <f t="shared" si="51"/>
        <v>0</v>
      </c>
      <c r="DW33" s="336">
        <f t="shared" si="51"/>
        <v>0</v>
      </c>
      <c r="DX33" s="336">
        <f t="shared" si="51"/>
        <v>0</v>
      </c>
      <c r="DY33" s="336">
        <f t="shared" si="51"/>
        <v>0</v>
      </c>
      <c r="DZ33" s="336">
        <f t="shared" si="51"/>
        <v>0</v>
      </c>
      <c r="EA33" s="336">
        <f t="shared" si="51"/>
        <v>0</v>
      </c>
      <c r="EB33" s="336">
        <f t="shared" si="51"/>
        <v>0</v>
      </c>
      <c r="EC33" s="336">
        <f t="shared" si="51"/>
        <v>0</v>
      </c>
      <c r="ED33" s="336">
        <f t="shared" si="51"/>
        <v>0</v>
      </c>
      <c r="EE33" s="336">
        <f t="shared" si="51"/>
        <v>0</v>
      </c>
      <c r="EF33" s="336">
        <f t="shared" si="51"/>
        <v>0</v>
      </c>
      <c r="EG33" s="337">
        <f t="shared" si="51"/>
        <v>0</v>
      </c>
      <c r="EH33" s="335">
        <f t="shared" si="52"/>
        <v>0</v>
      </c>
      <c r="EI33" s="336">
        <f t="shared" si="52"/>
        <v>0</v>
      </c>
      <c r="EJ33" s="336">
        <f t="shared" si="52"/>
        <v>0</v>
      </c>
      <c r="EK33" s="336">
        <f t="shared" si="52"/>
        <v>0</v>
      </c>
      <c r="EL33" s="336">
        <f t="shared" si="52"/>
        <v>0</v>
      </c>
      <c r="EM33" s="336">
        <f t="shared" si="52"/>
        <v>0</v>
      </c>
      <c r="EN33" s="336">
        <f t="shared" si="52"/>
        <v>0</v>
      </c>
      <c r="EO33" s="336">
        <f t="shared" si="52"/>
        <v>0</v>
      </c>
      <c r="EP33" s="336">
        <f t="shared" si="52"/>
        <v>0</v>
      </c>
      <c r="EQ33" s="336">
        <f t="shared" si="52"/>
        <v>0</v>
      </c>
      <c r="ER33" s="336">
        <f t="shared" si="52"/>
        <v>0</v>
      </c>
      <c r="ES33" s="337">
        <f t="shared" si="52"/>
        <v>0</v>
      </c>
      <c r="ET33" s="335">
        <f t="shared" si="53"/>
        <v>0</v>
      </c>
      <c r="EU33" s="336">
        <f t="shared" si="53"/>
        <v>0</v>
      </c>
      <c r="EV33" s="336">
        <f t="shared" si="53"/>
        <v>0</v>
      </c>
      <c r="EW33" s="336">
        <f t="shared" si="53"/>
        <v>0</v>
      </c>
      <c r="EX33" s="336">
        <f t="shared" si="53"/>
        <v>0</v>
      </c>
      <c r="EY33" s="336">
        <f t="shared" si="53"/>
        <v>0</v>
      </c>
      <c r="EZ33" s="336">
        <f t="shared" si="53"/>
        <v>0</v>
      </c>
      <c r="FA33" s="336">
        <f t="shared" si="53"/>
        <v>0</v>
      </c>
      <c r="FB33" s="336">
        <f t="shared" si="53"/>
        <v>0</v>
      </c>
      <c r="FC33" s="336">
        <f t="shared" si="53"/>
        <v>0</v>
      </c>
      <c r="FD33" s="336">
        <f t="shared" si="53"/>
        <v>0</v>
      </c>
      <c r="FE33" s="337">
        <f t="shared" si="53"/>
        <v>0</v>
      </c>
      <c r="FF33" s="335">
        <f t="shared" si="54"/>
        <v>0</v>
      </c>
      <c r="FG33" s="336">
        <f t="shared" si="54"/>
        <v>0</v>
      </c>
      <c r="FH33" s="336">
        <f t="shared" si="54"/>
        <v>0</v>
      </c>
      <c r="FI33" s="336">
        <f t="shared" si="54"/>
        <v>0</v>
      </c>
      <c r="FJ33" s="336">
        <f t="shared" si="54"/>
        <v>0</v>
      </c>
      <c r="FK33" s="336">
        <f t="shared" si="54"/>
        <v>0</v>
      </c>
      <c r="FL33" s="336">
        <f t="shared" si="54"/>
        <v>0</v>
      </c>
      <c r="FM33" s="336">
        <f t="shared" si="54"/>
        <v>0</v>
      </c>
      <c r="FN33" s="336">
        <f t="shared" si="54"/>
        <v>0</v>
      </c>
      <c r="FO33" s="336">
        <f t="shared" si="54"/>
        <v>0</v>
      </c>
      <c r="FP33" s="336">
        <f t="shared" si="54"/>
        <v>0</v>
      </c>
      <c r="FQ33" s="337">
        <f t="shared" si="54"/>
        <v>0</v>
      </c>
    </row>
    <row r="34" spans="1:173" ht="12.75" customHeight="1" x14ac:dyDescent="0.2">
      <c r="A34" s="74" t="str">
        <f t="shared" si="21"/>
        <v xml:space="preserve"> - </v>
      </c>
      <c r="B34" s="112"/>
      <c r="C34" s="171" t="s">
        <v>305</v>
      </c>
      <c r="D34" s="366" t="str">
        <f>IF(ISBLANK(EMISSIONS_6!D34), " ", EMISSIONS_6!D34)</f>
        <v xml:space="preserve"> </v>
      </c>
      <c r="E34" s="366" t="str">
        <f>IF(ISBLANK(EMISSIONS_6!E34), " ", EMISSIONS_6!E34)</f>
        <v xml:space="preserve"> </v>
      </c>
      <c r="F34" s="366" t="str">
        <f>IF(ISBLANK(EMISSIONS_6!F34), " ", EMISSIONS_6!F34)</f>
        <v xml:space="preserve"> </v>
      </c>
      <c r="G34" s="367"/>
      <c r="H34" s="368"/>
      <c r="I34" s="33" t="s">
        <v>299</v>
      </c>
      <c r="J34" s="367"/>
      <c r="K34" s="33">
        <f t="shared" si="35"/>
        <v>1</v>
      </c>
      <c r="L34" s="33" t="e">
        <f>IF(#REF!="Enter Emissions (tpy)",IF( J34="", 0, J34), 0)</f>
        <v>#REF!</v>
      </c>
      <c r="M34" s="367">
        <v>0</v>
      </c>
      <c r="N34" s="373">
        <v>0</v>
      </c>
      <c r="O34" s="299"/>
      <c r="P34" s="300"/>
      <c r="Q34" s="73" t="str">
        <f t="shared" si="36"/>
        <v>Enter vessel info</v>
      </c>
      <c r="R34" s="79" t="str">
        <f t="shared" si="37"/>
        <v>Enter vessel info</v>
      </c>
      <c r="S34" s="79" t="str">
        <f t="shared" si="38"/>
        <v>Enter vessel info</v>
      </c>
      <c r="T34" s="79" t="str">
        <f t="shared" si="39"/>
        <v>Enter vessel info</v>
      </c>
      <c r="U34" s="79" t="str">
        <f t="shared" si="40"/>
        <v>Enter vessel info</v>
      </c>
      <c r="V34" s="79" t="str">
        <f t="shared" si="41"/>
        <v>Enter vessel info</v>
      </c>
      <c r="W34" s="79" t="str">
        <f t="shared" si="42"/>
        <v>Enter vessel info</v>
      </c>
      <c r="X34" s="79" t="str">
        <f t="shared" si="43"/>
        <v>Enter vessel info</v>
      </c>
      <c r="Y34" s="78" t="s">
        <v>115</v>
      </c>
      <c r="Z34" s="79" t="s">
        <v>115</v>
      </c>
      <c r="AA34" s="82" t="s">
        <v>115</v>
      </c>
      <c r="AB34" s="76" t="str">
        <f>IF(OR($D34=" ",$E34=" ",$F34=" "),"Enter vessel info",IF(T($H34)&lt;&gt;"","Enter Activity",IF(OR($M34=0,$N34=0),"Enter Run Time",IF((VLOOKUP($F34,'VESSEL FACTORS'!$A$3:$O$5,AB$5,FALSE))="N/A","--",IF($G34=" ",IF(ISERROR(SEARCH("Aux",$E34,1)),($H34*VLOOKUP($F34,'VESSEL FACTORS'!$A$2:$O$5,AB$5,FALSE)*0.0000011023*$M34*$N34*0.82),($H34*VLOOKUP($F34,'VESSEL FACTORS'!$A$2:$O$5,AB$5,FALSE)*0.0000011023*$M34*$N34*1)),IF($G34&lt;21,($H34*VLOOKUP($F34,'VESSEL FACTORS'!$A$2:$O$5,AB$5,FALSE)*0.0000011023*$M34*$N34*VLOOKUP($G34,'VESSEL FACTORS'!$A$16:$L$36,AB$5,FALSE)),($H34*VLOOKUP($F34,'VESSEL FACTORS'!$A$3:$O$5,AB$5,FALSE)*0.0000011023*$M34*$N34*($G34/100))))))))</f>
        <v>Enter vessel info</v>
      </c>
      <c r="AC34" s="76" t="str">
        <f>IF(OR($D34=" ",$E34=" ",$F34=" "),"Enter vessel info",IF(T($H34)&lt;&gt;"","Enter Activity",IF(OR($M34=0,$N34=0),"Enter Run Time",IF((VLOOKUP($F34,'VESSEL FACTORS'!$A$3:$O$5,AC$5,FALSE))="N/A","--",IF($G34=" ",IF(ISERROR(SEARCH("Aux",$E34,1)),($H34*VLOOKUP($F34,'VESSEL FACTORS'!$A$2:$O$5,AC$5,FALSE)*0.0000011023*$M34*$N34*0.82),($H34*VLOOKUP($F34,'VESSEL FACTORS'!$A$2:$O$5,AC$5,FALSE)*0.0000011023*$M34*$N34*1)),IF($G34&lt;21,($H34*VLOOKUP($F34,'VESSEL FACTORS'!$A$2:$O$5,AC$5,FALSE)*0.0000011023*$M34*$N34*VLOOKUP($G34,'VESSEL FACTORS'!$A$16:$L$36,AC$5,FALSE)),($H34*VLOOKUP($F34,'VESSEL FACTORS'!$A$3:$O$5,AC$5,FALSE)*0.0000011023*$M34*$N34*($G34/100))))))))</f>
        <v>Enter vessel info</v>
      </c>
      <c r="AD34" s="76" t="str">
        <f>IF(OR($D34=" ",$E34=" ",$F34=" "),"Enter vessel info",IF(T($H34)&lt;&gt;"","Enter Activity",IF(OR($M34=0,$N34=0),"Enter Run Time",IF((VLOOKUP($F34,'VESSEL FACTORS'!$A$3:$O$5,AD$5,FALSE))="N/A","--",IF($G34=" ",IF(ISERROR(SEARCH("Aux",$E34,1)),($H34*VLOOKUP($F34,'VESSEL FACTORS'!$A$2:$O$5,AD$5,FALSE)*0.0000011023*$M34*$N34*0.82),($H34*VLOOKUP($F34,'VESSEL FACTORS'!$A$2:$O$5,AD$5,FALSE)*0.0000011023*$M34*$N34*1)),IF($G34&lt;21,($H34*VLOOKUP($F34,'VESSEL FACTORS'!$A$2:$O$5,AD$5,FALSE)*0.0000011023*$M34*$N34*VLOOKUP($G34,'VESSEL FACTORS'!$A$16:$L$36,AD$5,FALSE)),($H34*VLOOKUP($F34,'VESSEL FACTORS'!$A$3:$O$5,AD$5,FALSE)*0.0000011023*$M34*$N34*($G34/100))))))))</f>
        <v>Enter vessel info</v>
      </c>
      <c r="AE34" s="76" t="str">
        <f>IF(OR($D34=" ",$E34=" ",$F34=" "),"Enter vessel info",IF(T($H34)&lt;&gt;"","Enter Activity",IF(OR($M34=0,$N34=0),"Enter Run Time",IF((VLOOKUP($F34,'VESSEL FACTORS'!$A$3:$O$5,AE$5,FALSE))="N/A","--",IF($G34=" ",IF(ISERROR(SEARCH("Aux",$E34,1)),($H34*VLOOKUP($F34,'VESSEL FACTORS'!$A$2:$O$5,AE$5,FALSE)*0.0000011023*$M34*$N34*0.82),($H34*VLOOKUP($F34,'VESSEL FACTORS'!$A$2:$O$5,AE$5,FALSE)*0.0000011023*$M34*$N34*1)),IF($G34&lt;21,($H34*VLOOKUP($F34,'VESSEL FACTORS'!$A$2:$O$5,AE$5,FALSE)*0.0000011023*$M34*$N34*VLOOKUP($G34,'VESSEL FACTORS'!$A$16:$L$36,AE$5,FALSE)),($H34*VLOOKUP($F34,'VESSEL FACTORS'!$A$3:$O$5,AE$5,FALSE)*0.0000011023*$M34*$N34*($G34/100))))))))</f>
        <v>Enter vessel info</v>
      </c>
      <c r="AF34" s="76" t="str">
        <f>IF(OR($D34=" ",$E34=" ",$F34=" "),"Enter vessel info",IF(T($H34)&lt;&gt;"","Enter Activity",IF(OR($M34=0,$N34=0),"Enter Run Time",IF((VLOOKUP($F34,'VESSEL FACTORS'!$A$3:$O$5,AF$5,FALSE))="N/A","--",IF($G34=" ",IF(ISERROR(SEARCH("Aux",$E34,1)),($H34*VLOOKUP($F34,'VESSEL FACTORS'!$A$2:$O$5,AF$5,FALSE)*0.0000011023*$M34*$N34*0.82),($H34*VLOOKUP($F34,'VESSEL FACTORS'!$A$2:$O$5,AF$5,FALSE)*0.0000011023*$M34*$N34*1)),IF($G34&lt;21,($H34*VLOOKUP($F34,'VESSEL FACTORS'!$A$2:$O$5,AF$5,FALSE)*0.0000011023*$M34*$N34*VLOOKUP($G34,'VESSEL FACTORS'!$A$16:$L$36,AF$5,FALSE)),($H34*VLOOKUP($F34,'VESSEL FACTORS'!$A$3:$O$5,AF$5,FALSE)*0.0000011023*$M34*$N34*($G34/100))))))))</f>
        <v>Enter vessel info</v>
      </c>
      <c r="AG34" s="76" t="str">
        <f>IF(OR($D34=" ",$E34=" ",$F34=" "),"Enter vessel info",IF(T($H34)&lt;&gt;"","Enter Activity",IF(OR($M34=0,$N34=0),"Enter Run Time",IF((VLOOKUP($F34,'VESSEL FACTORS'!$A$3:$O$5,AG$5,FALSE))="N/A","--",IF($G34=" ",IF(ISERROR(SEARCH("Aux",$E34,1)),($H34*VLOOKUP($F34,'VESSEL FACTORS'!$A$2:$O$5,AG$5,FALSE)*0.0000011023*$M34*$N34*0.82),($H34*VLOOKUP($F34,'VESSEL FACTORS'!$A$2:$O$5,AG$5,FALSE)*0.0000011023*$M34*$N34*1)),IF($G34&lt;21,($H34*VLOOKUP($F34,'VESSEL FACTORS'!$A$2:$O$5,AG$5,FALSE)*0.0000011023*$M34*$N34*VLOOKUP($G34,'VESSEL FACTORS'!$A$16:$L$36,AG$5,FALSE)),($H34*VLOOKUP($F34,'VESSEL FACTORS'!$A$3:$O$5,AG$5,FALSE)*0.0000011023*$M34*$N34*($G34/100))))))))</f>
        <v>Enter vessel info</v>
      </c>
      <c r="AH34" s="76" t="str">
        <f>IF(OR($D34=" ",$E34=" ",$F34=" "),"Enter vessel info",IF(T($H34)&lt;&gt;"","Enter Activity",IF(OR($M34=0,$N34=0),"Enter Run Time",IF((VLOOKUP($F34,'VESSEL FACTORS'!$A$3:$O$5,AH$5,FALSE))="N/A","--",IF($G34=" ",IF(ISERROR(SEARCH("Aux",$E34,1)),($H34*VLOOKUP($F34,'VESSEL FACTORS'!$A$2:$O$5,AH$5,FALSE)*0.0000011023*$M34*$N34*0.82),($H34*VLOOKUP($F34,'VESSEL FACTORS'!$A$2:$O$5,AH$5,FALSE)*0.0000011023*$M34*$N34*1)),IF($G34&lt;21,($H34*VLOOKUP($F34,'VESSEL FACTORS'!$A$2:$O$5,AH$5,FALSE)*0.0000011023*$M34*$N34*VLOOKUP($G34,'VESSEL FACTORS'!$A$16:$L$36,AH$5,FALSE)),($H34*VLOOKUP($F34,'VESSEL FACTORS'!$A$3:$O$5,AH$5,FALSE)*0.0000011023*$M34*$N34*($G34/100))))))))</f>
        <v>Enter vessel info</v>
      </c>
      <c r="AI34" s="76" t="str">
        <f>IF(OR($D34=" ",$E34=" ",$F34=" "),"Enter vessel info",IF(T($H34)&lt;&gt;"","Enter Activity",IF(OR($M34=0,$N34=0),"Enter Run Time",IF((VLOOKUP($F34,'VESSEL FACTORS'!$A$3:$O$5,AI$5,FALSE))="N/A","--",IF($G34=" ",IF(ISERROR(SEARCH("Aux",$E34,1)),($H34*VLOOKUP($F34,'VESSEL FACTORS'!$A$2:$O$5,AI$5,FALSE)*0.0000011023*$M34*$N34*0.82),($H34*VLOOKUP($F34,'VESSEL FACTORS'!$A$2:$O$5,AI$5,FALSE)*0.0000011023*$M34*$N34*1)),IF($G34&lt;21,($H34*VLOOKUP($F34,'VESSEL FACTORS'!$A$2:$O$5,AI$5,FALSE)*0.0000011023*$M34*$N34*VLOOKUP($G34,'VESSEL FACTORS'!$A$16:$L$36,AI$5,FALSE)),($H34*VLOOKUP($F34,'VESSEL FACTORS'!$A$3:$O$5,AI$5,FALSE)*0.0000011023*$M34*$N34*($G34/100))))))))</f>
        <v>Enter vessel info</v>
      </c>
      <c r="AJ34" s="76" t="str">
        <f>IF(OR($D34=" ",$E34=" ",$F34=" "),"Enter vessel info",IF(T($H34)&lt;&gt;"","Enter Activity",IF(OR($M34=0,$N34=0),"Enter Run Time",IF((VLOOKUP($F34,'VESSEL FACTORS'!$A$3:$O$5,AJ$5,FALSE))="N/A","--",IF($G34=" ",IF(ISERROR(SEARCH("Aux",$E34,1)),($H34*VLOOKUP($F34,'VESSEL FACTORS'!$A$2:$O$5,AJ$5,FALSE)*0.0000011023*$M34*$N34*0.82),($H34*VLOOKUP($F34,'VESSEL FACTORS'!$A$2:$O$5,AJ$5,FALSE)*0.0000011023*$M34*$N34*1)),IF($G34&lt;21,($H34*VLOOKUP($F34,'VESSEL FACTORS'!$A$2:$O$5,AJ$5,FALSE)*0.0000011023*$M34*$N34*VLOOKUP($G34,'VESSEL FACTORS'!$A$16:$L$36,AJ$5,FALSE)),($H34*VLOOKUP($F34,'VESSEL FACTORS'!$A$3:$O$5,AJ$5,FALSE)*0.0000011023*$M34*$N34*($G34/100))))))))</f>
        <v>Enter vessel info</v>
      </c>
      <c r="AK34" s="76" t="str">
        <f>IF(OR($D34=" ",$E34=" ",$F34=" "),"Enter vessel info",IF(T($H34)&lt;&gt;"","Enter Activity",IF(OR($M34=0,$N34=0),"Enter Run Time",IF((VLOOKUP($F34,'VESSEL FACTORS'!$A$3:$O$5,AK$5,FALSE))="N/A","--",IF($G34=" ",IF(ISERROR(SEARCH("Aux",$E34,1)),($H34*VLOOKUP($F34,'VESSEL FACTORS'!$A$2:$O$5,AK$5,FALSE)*0.0000011023*$M34*$N34*0.82),($H34*VLOOKUP($F34,'VESSEL FACTORS'!$A$2:$O$5,AK$5,FALSE)*0.0000011023*$M34*$N34*1)),IF($G34&lt;21,($H34*VLOOKUP($F34,'VESSEL FACTORS'!$A$2:$O$5,AK$5,FALSE)*0.0000011023*$M34*$N34*VLOOKUP($G34,'VESSEL FACTORS'!$A$16:$L$36,AK$5,FALSE)),($H34*VLOOKUP($F34,'VESSEL FACTORS'!$A$3:$O$5,AK$5,FALSE)*0.0000011023*$M34*$N34*($G34/100))))))))</f>
        <v>Enter vessel info</v>
      </c>
      <c r="AL34" s="67" t="str">
        <f>IF(OR($D34=" ",$E34=" ",$F34=" "),"Enter vessel info",IF(T($H34)&lt;&gt;"","Enter Activity",IF(OR($M34=0,$N34=0),"Enter Run Time",IF((VLOOKUP($F34,'VESSEL FACTORS'!$A$3:$O$5,AL$5,FALSE))="N/A","--",IF($G34=" ",IF(ISERROR(SEARCH("Aux",$E34,1)),($H34*VLOOKUP($F34,'VESSEL FACTORS'!$A$2:$O$5,AL$5,FALSE)*0.0000011023*$M34*$N34*0.82),($H34*VLOOKUP($F34,'VESSEL FACTORS'!$A$2:$O$5,AL$5,FALSE)*0.0000011023*$M34*$N34*1)),IF($G34&lt;21,($H34*VLOOKUP($F34,'VESSEL FACTORS'!$A$2:$O$5,AL$5,FALSE)*0.0000011023*$M34*$N34*VLOOKUP($G34,'VESSEL FACTORS'!$A$16:$L$36,AL$5,FALSE)),($H34*VLOOKUP($F34,'VESSEL FACTORS'!$A$3:$O$5,AL$5,FALSE)*0.0000011023*$M34*$N34*($G34/100))))))))</f>
        <v>Enter vessel info</v>
      </c>
      <c r="AM34" s="73"/>
      <c r="AO34" s="74">
        <f>MONTH(EMISSIONS_1!P34)-MONTH(EMISSIONS_1!O34)+1</f>
        <v>1</v>
      </c>
      <c r="AP34" s="335">
        <f t="shared" si="44"/>
        <v>0</v>
      </c>
      <c r="AQ34" s="336">
        <f t="shared" si="44"/>
        <v>0</v>
      </c>
      <c r="AR34" s="336">
        <f t="shared" si="44"/>
        <v>0</v>
      </c>
      <c r="AS34" s="336">
        <f t="shared" si="44"/>
        <v>0</v>
      </c>
      <c r="AT34" s="336">
        <f t="shared" si="44"/>
        <v>0</v>
      </c>
      <c r="AU34" s="336">
        <f t="shared" si="44"/>
        <v>0</v>
      </c>
      <c r="AV34" s="336">
        <f t="shared" si="44"/>
        <v>0</v>
      </c>
      <c r="AW34" s="336">
        <f t="shared" si="44"/>
        <v>0</v>
      </c>
      <c r="AX34" s="336">
        <f t="shared" si="44"/>
        <v>0</v>
      </c>
      <c r="AY34" s="336">
        <f t="shared" si="44"/>
        <v>0</v>
      </c>
      <c r="AZ34" s="336">
        <f t="shared" si="44"/>
        <v>0</v>
      </c>
      <c r="BA34" s="337">
        <f t="shared" si="44"/>
        <v>0</v>
      </c>
      <c r="BB34" s="335">
        <f t="shared" si="45"/>
        <v>0</v>
      </c>
      <c r="BC34" s="336">
        <f t="shared" si="45"/>
        <v>0</v>
      </c>
      <c r="BD34" s="336">
        <f t="shared" si="45"/>
        <v>0</v>
      </c>
      <c r="BE34" s="336">
        <f t="shared" si="45"/>
        <v>0</v>
      </c>
      <c r="BF34" s="336">
        <f t="shared" si="45"/>
        <v>0</v>
      </c>
      <c r="BG34" s="336">
        <f t="shared" si="45"/>
        <v>0</v>
      </c>
      <c r="BH34" s="336">
        <f t="shared" si="45"/>
        <v>0</v>
      </c>
      <c r="BI34" s="336">
        <f t="shared" si="45"/>
        <v>0</v>
      </c>
      <c r="BJ34" s="336">
        <f t="shared" si="45"/>
        <v>0</v>
      </c>
      <c r="BK34" s="336">
        <f t="shared" si="45"/>
        <v>0</v>
      </c>
      <c r="BL34" s="336">
        <f t="shared" si="45"/>
        <v>0</v>
      </c>
      <c r="BM34" s="337">
        <f t="shared" si="45"/>
        <v>0</v>
      </c>
      <c r="BN34" s="335">
        <f t="shared" si="46"/>
        <v>0</v>
      </c>
      <c r="BO34" s="336">
        <f t="shared" si="46"/>
        <v>0</v>
      </c>
      <c r="BP34" s="336">
        <f t="shared" si="46"/>
        <v>0</v>
      </c>
      <c r="BQ34" s="336">
        <f t="shared" si="46"/>
        <v>0</v>
      </c>
      <c r="BR34" s="336">
        <f t="shared" si="46"/>
        <v>0</v>
      </c>
      <c r="BS34" s="336">
        <f t="shared" si="46"/>
        <v>0</v>
      </c>
      <c r="BT34" s="336">
        <f t="shared" si="46"/>
        <v>0</v>
      </c>
      <c r="BU34" s="336">
        <f t="shared" si="46"/>
        <v>0</v>
      </c>
      <c r="BV34" s="336">
        <f t="shared" si="46"/>
        <v>0</v>
      </c>
      <c r="BW34" s="336">
        <f t="shared" si="46"/>
        <v>0</v>
      </c>
      <c r="BX34" s="336">
        <f t="shared" si="46"/>
        <v>0</v>
      </c>
      <c r="BY34" s="337">
        <f t="shared" si="46"/>
        <v>0</v>
      </c>
      <c r="BZ34" s="335">
        <f t="shared" si="47"/>
        <v>0</v>
      </c>
      <c r="CA34" s="336">
        <f t="shared" si="47"/>
        <v>0</v>
      </c>
      <c r="CB34" s="336">
        <f t="shared" si="47"/>
        <v>0</v>
      </c>
      <c r="CC34" s="336">
        <f t="shared" si="47"/>
        <v>0</v>
      </c>
      <c r="CD34" s="336">
        <f t="shared" si="47"/>
        <v>0</v>
      </c>
      <c r="CE34" s="336">
        <f t="shared" si="47"/>
        <v>0</v>
      </c>
      <c r="CF34" s="336">
        <f t="shared" si="47"/>
        <v>0</v>
      </c>
      <c r="CG34" s="336">
        <f t="shared" si="47"/>
        <v>0</v>
      </c>
      <c r="CH34" s="336">
        <f t="shared" si="47"/>
        <v>0</v>
      </c>
      <c r="CI34" s="336">
        <f t="shared" si="47"/>
        <v>0</v>
      </c>
      <c r="CJ34" s="336">
        <f t="shared" si="47"/>
        <v>0</v>
      </c>
      <c r="CK34" s="337">
        <f t="shared" si="47"/>
        <v>0</v>
      </c>
      <c r="CL34" s="335">
        <f t="shared" si="48"/>
        <v>0</v>
      </c>
      <c r="CM34" s="336">
        <f t="shared" si="48"/>
        <v>0</v>
      </c>
      <c r="CN34" s="336">
        <f t="shared" si="48"/>
        <v>0</v>
      </c>
      <c r="CO34" s="336">
        <f t="shared" si="48"/>
        <v>0</v>
      </c>
      <c r="CP34" s="336">
        <f t="shared" si="48"/>
        <v>0</v>
      </c>
      <c r="CQ34" s="336">
        <f t="shared" si="48"/>
        <v>0</v>
      </c>
      <c r="CR34" s="336">
        <f t="shared" si="48"/>
        <v>0</v>
      </c>
      <c r="CS34" s="336">
        <f t="shared" si="48"/>
        <v>0</v>
      </c>
      <c r="CT34" s="336">
        <f t="shared" si="48"/>
        <v>0</v>
      </c>
      <c r="CU34" s="336">
        <f t="shared" si="48"/>
        <v>0</v>
      </c>
      <c r="CV34" s="336">
        <f t="shared" si="48"/>
        <v>0</v>
      </c>
      <c r="CW34" s="337">
        <f t="shared" si="48"/>
        <v>0</v>
      </c>
      <c r="CX34" s="335">
        <f t="shared" si="49"/>
        <v>0</v>
      </c>
      <c r="CY34" s="336">
        <f t="shared" si="49"/>
        <v>0</v>
      </c>
      <c r="CZ34" s="336">
        <f t="shared" si="49"/>
        <v>0</v>
      </c>
      <c r="DA34" s="336">
        <f t="shared" si="49"/>
        <v>0</v>
      </c>
      <c r="DB34" s="336">
        <f t="shared" si="49"/>
        <v>0</v>
      </c>
      <c r="DC34" s="336">
        <f t="shared" si="49"/>
        <v>0</v>
      </c>
      <c r="DD34" s="336">
        <f t="shared" si="49"/>
        <v>0</v>
      </c>
      <c r="DE34" s="336">
        <f t="shared" si="49"/>
        <v>0</v>
      </c>
      <c r="DF34" s="336">
        <f t="shared" si="49"/>
        <v>0</v>
      </c>
      <c r="DG34" s="336">
        <f t="shared" si="49"/>
        <v>0</v>
      </c>
      <c r="DH34" s="336">
        <f t="shared" si="49"/>
        <v>0</v>
      </c>
      <c r="DI34" s="337">
        <f t="shared" si="49"/>
        <v>0</v>
      </c>
      <c r="DJ34" s="335">
        <f t="shared" si="50"/>
        <v>0</v>
      </c>
      <c r="DK34" s="336">
        <f t="shared" si="50"/>
        <v>0</v>
      </c>
      <c r="DL34" s="336">
        <f t="shared" si="50"/>
        <v>0</v>
      </c>
      <c r="DM34" s="336">
        <f t="shared" si="50"/>
        <v>0</v>
      </c>
      <c r="DN34" s="336">
        <f t="shared" si="50"/>
        <v>0</v>
      </c>
      <c r="DO34" s="336">
        <f t="shared" si="50"/>
        <v>0</v>
      </c>
      <c r="DP34" s="336">
        <f t="shared" si="50"/>
        <v>0</v>
      </c>
      <c r="DQ34" s="336">
        <f t="shared" si="50"/>
        <v>0</v>
      </c>
      <c r="DR34" s="336">
        <f t="shared" si="50"/>
        <v>0</v>
      </c>
      <c r="DS34" s="336">
        <f t="shared" si="50"/>
        <v>0</v>
      </c>
      <c r="DT34" s="336">
        <f t="shared" si="50"/>
        <v>0</v>
      </c>
      <c r="DU34" s="337">
        <f t="shared" si="50"/>
        <v>0</v>
      </c>
      <c r="DV34" s="335">
        <f t="shared" si="51"/>
        <v>0</v>
      </c>
      <c r="DW34" s="336">
        <f t="shared" si="51"/>
        <v>0</v>
      </c>
      <c r="DX34" s="336">
        <f t="shared" si="51"/>
        <v>0</v>
      </c>
      <c r="DY34" s="336">
        <f t="shared" si="51"/>
        <v>0</v>
      </c>
      <c r="DZ34" s="336">
        <f t="shared" si="51"/>
        <v>0</v>
      </c>
      <c r="EA34" s="336">
        <f t="shared" si="51"/>
        <v>0</v>
      </c>
      <c r="EB34" s="336">
        <f t="shared" si="51"/>
        <v>0</v>
      </c>
      <c r="EC34" s="336">
        <f t="shared" si="51"/>
        <v>0</v>
      </c>
      <c r="ED34" s="336">
        <f t="shared" si="51"/>
        <v>0</v>
      </c>
      <c r="EE34" s="336">
        <f t="shared" si="51"/>
        <v>0</v>
      </c>
      <c r="EF34" s="336">
        <f t="shared" si="51"/>
        <v>0</v>
      </c>
      <c r="EG34" s="337">
        <f t="shared" si="51"/>
        <v>0</v>
      </c>
      <c r="EH34" s="335">
        <f t="shared" si="52"/>
        <v>0</v>
      </c>
      <c r="EI34" s="336">
        <f t="shared" si="52"/>
        <v>0</v>
      </c>
      <c r="EJ34" s="336">
        <f t="shared" si="52"/>
        <v>0</v>
      </c>
      <c r="EK34" s="336">
        <f t="shared" si="52"/>
        <v>0</v>
      </c>
      <c r="EL34" s="336">
        <f t="shared" si="52"/>
        <v>0</v>
      </c>
      <c r="EM34" s="336">
        <f t="shared" si="52"/>
        <v>0</v>
      </c>
      <c r="EN34" s="336">
        <f t="shared" si="52"/>
        <v>0</v>
      </c>
      <c r="EO34" s="336">
        <f t="shared" si="52"/>
        <v>0</v>
      </c>
      <c r="EP34" s="336">
        <f t="shared" si="52"/>
        <v>0</v>
      </c>
      <c r="EQ34" s="336">
        <f t="shared" si="52"/>
        <v>0</v>
      </c>
      <c r="ER34" s="336">
        <f t="shared" si="52"/>
        <v>0</v>
      </c>
      <c r="ES34" s="337">
        <f t="shared" si="52"/>
        <v>0</v>
      </c>
      <c r="ET34" s="335">
        <f t="shared" si="53"/>
        <v>0</v>
      </c>
      <c r="EU34" s="336">
        <f t="shared" si="53"/>
        <v>0</v>
      </c>
      <c r="EV34" s="336">
        <f t="shared" si="53"/>
        <v>0</v>
      </c>
      <c r="EW34" s="336">
        <f t="shared" si="53"/>
        <v>0</v>
      </c>
      <c r="EX34" s="336">
        <f t="shared" si="53"/>
        <v>0</v>
      </c>
      <c r="EY34" s="336">
        <f t="shared" si="53"/>
        <v>0</v>
      </c>
      <c r="EZ34" s="336">
        <f t="shared" si="53"/>
        <v>0</v>
      </c>
      <c r="FA34" s="336">
        <f t="shared" si="53"/>
        <v>0</v>
      </c>
      <c r="FB34" s="336">
        <f t="shared" si="53"/>
        <v>0</v>
      </c>
      <c r="FC34" s="336">
        <f t="shared" si="53"/>
        <v>0</v>
      </c>
      <c r="FD34" s="336">
        <f t="shared" si="53"/>
        <v>0</v>
      </c>
      <c r="FE34" s="337">
        <f t="shared" si="53"/>
        <v>0</v>
      </c>
      <c r="FF34" s="335">
        <f t="shared" si="54"/>
        <v>0</v>
      </c>
      <c r="FG34" s="336">
        <f t="shared" si="54"/>
        <v>0</v>
      </c>
      <c r="FH34" s="336">
        <f t="shared" si="54"/>
        <v>0</v>
      </c>
      <c r="FI34" s="336">
        <f t="shared" si="54"/>
        <v>0</v>
      </c>
      <c r="FJ34" s="336">
        <f t="shared" si="54"/>
        <v>0</v>
      </c>
      <c r="FK34" s="336">
        <f t="shared" si="54"/>
        <v>0</v>
      </c>
      <c r="FL34" s="336">
        <f t="shared" si="54"/>
        <v>0</v>
      </c>
      <c r="FM34" s="336">
        <f t="shared" si="54"/>
        <v>0</v>
      </c>
      <c r="FN34" s="336">
        <f t="shared" si="54"/>
        <v>0</v>
      </c>
      <c r="FO34" s="336">
        <f t="shared" si="54"/>
        <v>0</v>
      </c>
      <c r="FP34" s="336">
        <f t="shared" si="54"/>
        <v>0</v>
      </c>
      <c r="FQ34" s="337">
        <f t="shared" si="54"/>
        <v>0</v>
      </c>
    </row>
    <row r="35" spans="1:173" ht="12.75" customHeight="1" x14ac:dyDescent="0.2">
      <c r="A35" s="74" t="str">
        <f t="shared" si="21"/>
        <v xml:space="preserve"> - </v>
      </c>
      <c r="B35" s="112"/>
      <c r="C35" s="171" t="s">
        <v>305</v>
      </c>
      <c r="D35" s="366" t="str">
        <f>IF(ISBLANK(EMISSIONS_6!D35), " ", EMISSIONS_6!D35)</f>
        <v xml:space="preserve"> </v>
      </c>
      <c r="E35" s="366" t="str">
        <f>IF(ISBLANK(EMISSIONS_6!E35), " ", EMISSIONS_6!E35)</f>
        <v xml:space="preserve"> </v>
      </c>
      <c r="F35" s="366" t="str">
        <f>IF(ISBLANK(EMISSIONS_6!F35), " ", EMISSIONS_6!F35)</f>
        <v xml:space="preserve"> </v>
      </c>
      <c r="G35" s="367"/>
      <c r="H35" s="368"/>
      <c r="I35" s="33" t="s">
        <v>299</v>
      </c>
      <c r="J35" s="367"/>
      <c r="K35" s="33">
        <f t="shared" si="35"/>
        <v>1</v>
      </c>
      <c r="L35" s="33" t="e">
        <f>IF(#REF!="Enter Emissions (tpy)",IF( J35="", 0, J35), 0)</f>
        <v>#REF!</v>
      </c>
      <c r="M35" s="367">
        <v>0</v>
      </c>
      <c r="N35" s="373">
        <v>0</v>
      </c>
      <c r="O35" s="299"/>
      <c r="P35" s="300"/>
      <c r="Q35" s="73" t="str">
        <f t="shared" si="36"/>
        <v>Enter vessel info</v>
      </c>
      <c r="R35" s="79" t="str">
        <f t="shared" si="37"/>
        <v>Enter vessel info</v>
      </c>
      <c r="S35" s="79" t="str">
        <f t="shared" si="38"/>
        <v>Enter vessel info</v>
      </c>
      <c r="T35" s="79" t="str">
        <f t="shared" si="39"/>
        <v>Enter vessel info</v>
      </c>
      <c r="U35" s="79" t="str">
        <f t="shared" si="40"/>
        <v>Enter vessel info</v>
      </c>
      <c r="V35" s="79" t="str">
        <f t="shared" si="41"/>
        <v>Enter vessel info</v>
      </c>
      <c r="W35" s="79" t="str">
        <f t="shared" si="42"/>
        <v>Enter vessel info</v>
      </c>
      <c r="X35" s="79" t="str">
        <f t="shared" si="43"/>
        <v>Enter vessel info</v>
      </c>
      <c r="Y35" s="78" t="s">
        <v>115</v>
      </c>
      <c r="Z35" s="79" t="s">
        <v>115</v>
      </c>
      <c r="AA35" s="82" t="s">
        <v>115</v>
      </c>
      <c r="AB35" s="76" t="str">
        <f>IF(OR($D35=" ",$E35=" ",$F35=" "),"Enter vessel info",IF(T($H35)&lt;&gt;"","Enter Activity",IF(OR($M35=0,$N35=0),"Enter Run Time",IF((VLOOKUP($F35,'VESSEL FACTORS'!$A$3:$O$5,AB$5,FALSE))="N/A","--",IF($G35=" ",IF(ISERROR(SEARCH("Aux",$E35,1)),($H35*VLOOKUP($F35,'VESSEL FACTORS'!$A$2:$O$5,AB$5,FALSE)*0.0000011023*$M35*$N35*0.82),($H35*VLOOKUP($F35,'VESSEL FACTORS'!$A$2:$O$5,AB$5,FALSE)*0.0000011023*$M35*$N35*1)),IF($G35&lt;21,($H35*VLOOKUP($F35,'VESSEL FACTORS'!$A$2:$O$5,AB$5,FALSE)*0.0000011023*$M35*$N35*VLOOKUP($G35,'VESSEL FACTORS'!$A$16:$L$36,AB$5,FALSE)),($H35*VLOOKUP($F35,'VESSEL FACTORS'!$A$3:$O$5,AB$5,FALSE)*0.0000011023*$M35*$N35*($G35/100))))))))</f>
        <v>Enter vessel info</v>
      </c>
      <c r="AC35" s="76" t="str">
        <f>IF(OR($D35=" ",$E35=" ",$F35=" "),"Enter vessel info",IF(T($H35)&lt;&gt;"","Enter Activity",IF(OR($M35=0,$N35=0),"Enter Run Time",IF((VLOOKUP($F35,'VESSEL FACTORS'!$A$3:$O$5,AC$5,FALSE))="N/A","--",IF($G35=" ",IF(ISERROR(SEARCH("Aux",$E35,1)),($H35*VLOOKUP($F35,'VESSEL FACTORS'!$A$2:$O$5,AC$5,FALSE)*0.0000011023*$M35*$N35*0.82),($H35*VLOOKUP($F35,'VESSEL FACTORS'!$A$2:$O$5,AC$5,FALSE)*0.0000011023*$M35*$N35*1)),IF($G35&lt;21,($H35*VLOOKUP($F35,'VESSEL FACTORS'!$A$2:$O$5,AC$5,FALSE)*0.0000011023*$M35*$N35*VLOOKUP($G35,'VESSEL FACTORS'!$A$16:$L$36,AC$5,FALSE)),($H35*VLOOKUP($F35,'VESSEL FACTORS'!$A$3:$O$5,AC$5,FALSE)*0.0000011023*$M35*$N35*($G35/100))))))))</f>
        <v>Enter vessel info</v>
      </c>
      <c r="AD35" s="76" t="str">
        <f>IF(OR($D35=" ",$E35=" ",$F35=" "),"Enter vessel info",IF(T($H35)&lt;&gt;"","Enter Activity",IF(OR($M35=0,$N35=0),"Enter Run Time",IF((VLOOKUP($F35,'VESSEL FACTORS'!$A$3:$O$5,AD$5,FALSE))="N/A","--",IF($G35=" ",IF(ISERROR(SEARCH("Aux",$E35,1)),($H35*VLOOKUP($F35,'VESSEL FACTORS'!$A$2:$O$5,AD$5,FALSE)*0.0000011023*$M35*$N35*0.82),($H35*VLOOKUP($F35,'VESSEL FACTORS'!$A$2:$O$5,AD$5,FALSE)*0.0000011023*$M35*$N35*1)),IF($G35&lt;21,($H35*VLOOKUP($F35,'VESSEL FACTORS'!$A$2:$O$5,AD$5,FALSE)*0.0000011023*$M35*$N35*VLOOKUP($G35,'VESSEL FACTORS'!$A$16:$L$36,AD$5,FALSE)),($H35*VLOOKUP($F35,'VESSEL FACTORS'!$A$3:$O$5,AD$5,FALSE)*0.0000011023*$M35*$N35*($G35/100))))))))</f>
        <v>Enter vessel info</v>
      </c>
      <c r="AE35" s="76" t="str">
        <f>IF(OR($D35=" ",$E35=" ",$F35=" "),"Enter vessel info",IF(T($H35)&lt;&gt;"","Enter Activity",IF(OR($M35=0,$N35=0),"Enter Run Time",IF((VLOOKUP($F35,'VESSEL FACTORS'!$A$3:$O$5,AE$5,FALSE))="N/A","--",IF($G35=" ",IF(ISERROR(SEARCH("Aux",$E35,1)),($H35*VLOOKUP($F35,'VESSEL FACTORS'!$A$2:$O$5,AE$5,FALSE)*0.0000011023*$M35*$N35*0.82),($H35*VLOOKUP($F35,'VESSEL FACTORS'!$A$2:$O$5,AE$5,FALSE)*0.0000011023*$M35*$N35*1)),IF($G35&lt;21,($H35*VLOOKUP($F35,'VESSEL FACTORS'!$A$2:$O$5,AE$5,FALSE)*0.0000011023*$M35*$N35*VLOOKUP($G35,'VESSEL FACTORS'!$A$16:$L$36,AE$5,FALSE)),($H35*VLOOKUP($F35,'VESSEL FACTORS'!$A$3:$O$5,AE$5,FALSE)*0.0000011023*$M35*$N35*($G35/100))))))))</f>
        <v>Enter vessel info</v>
      </c>
      <c r="AF35" s="76" t="str">
        <f>IF(OR($D35=" ",$E35=" ",$F35=" "),"Enter vessel info",IF(T($H35)&lt;&gt;"","Enter Activity",IF(OR($M35=0,$N35=0),"Enter Run Time",IF((VLOOKUP($F35,'VESSEL FACTORS'!$A$3:$O$5,AF$5,FALSE))="N/A","--",IF($G35=" ",IF(ISERROR(SEARCH("Aux",$E35,1)),($H35*VLOOKUP($F35,'VESSEL FACTORS'!$A$2:$O$5,AF$5,FALSE)*0.0000011023*$M35*$N35*0.82),($H35*VLOOKUP($F35,'VESSEL FACTORS'!$A$2:$O$5,AF$5,FALSE)*0.0000011023*$M35*$N35*1)),IF($G35&lt;21,($H35*VLOOKUP($F35,'VESSEL FACTORS'!$A$2:$O$5,AF$5,FALSE)*0.0000011023*$M35*$N35*VLOOKUP($G35,'VESSEL FACTORS'!$A$16:$L$36,AF$5,FALSE)),($H35*VLOOKUP($F35,'VESSEL FACTORS'!$A$3:$O$5,AF$5,FALSE)*0.0000011023*$M35*$N35*($G35/100))))))))</f>
        <v>Enter vessel info</v>
      </c>
      <c r="AG35" s="76" t="str">
        <f>IF(OR($D35=" ",$E35=" ",$F35=" "),"Enter vessel info",IF(T($H35)&lt;&gt;"","Enter Activity",IF(OR($M35=0,$N35=0),"Enter Run Time",IF((VLOOKUP($F35,'VESSEL FACTORS'!$A$3:$O$5,AG$5,FALSE))="N/A","--",IF($G35=" ",IF(ISERROR(SEARCH("Aux",$E35,1)),($H35*VLOOKUP($F35,'VESSEL FACTORS'!$A$2:$O$5,AG$5,FALSE)*0.0000011023*$M35*$N35*0.82),($H35*VLOOKUP($F35,'VESSEL FACTORS'!$A$2:$O$5,AG$5,FALSE)*0.0000011023*$M35*$N35*1)),IF($G35&lt;21,($H35*VLOOKUP($F35,'VESSEL FACTORS'!$A$2:$O$5,AG$5,FALSE)*0.0000011023*$M35*$N35*VLOOKUP($G35,'VESSEL FACTORS'!$A$16:$L$36,AG$5,FALSE)),($H35*VLOOKUP($F35,'VESSEL FACTORS'!$A$3:$O$5,AG$5,FALSE)*0.0000011023*$M35*$N35*($G35/100))))))))</f>
        <v>Enter vessel info</v>
      </c>
      <c r="AH35" s="76" t="str">
        <f>IF(OR($D35=" ",$E35=" ",$F35=" "),"Enter vessel info",IF(T($H35)&lt;&gt;"","Enter Activity",IF(OR($M35=0,$N35=0),"Enter Run Time",IF((VLOOKUP($F35,'VESSEL FACTORS'!$A$3:$O$5,AH$5,FALSE))="N/A","--",IF($G35=" ",IF(ISERROR(SEARCH("Aux",$E35,1)),($H35*VLOOKUP($F35,'VESSEL FACTORS'!$A$2:$O$5,AH$5,FALSE)*0.0000011023*$M35*$N35*0.82),($H35*VLOOKUP($F35,'VESSEL FACTORS'!$A$2:$O$5,AH$5,FALSE)*0.0000011023*$M35*$N35*1)),IF($G35&lt;21,($H35*VLOOKUP($F35,'VESSEL FACTORS'!$A$2:$O$5,AH$5,FALSE)*0.0000011023*$M35*$N35*VLOOKUP($G35,'VESSEL FACTORS'!$A$16:$L$36,AH$5,FALSE)),($H35*VLOOKUP($F35,'VESSEL FACTORS'!$A$3:$O$5,AH$5,FALSE)*0.0000011023*$M35*$N35*($G35/100))))))))</f>
        <v>Enter vessel info</v>
      </c>
      <c r="AI35" s="76" t="str">
        <f>IF(OR($D35=" ",$E35=" ",$F35=" "),"Enter vessel info",IF(T($H35)&lt;&gt;"","Enter Activity",IF(OR($M35=0,$N35=0),"Enter Run Time",IF((VLOOKUP($F35,'VESSEL FACTORS'!$A$3:$O$5,AI$5,FALSE))="N/A","--",IF($G35=" ",IF(ISERROR(SEARCH("Aux",$E35,1)),($H35*VLOOKUP($F35,'VESSEL FACTORS'!$A$2:$O$5,AI$5,FALSE)*0.0000011023*$M35*$N35*0.82),($H35*VLOOKUP($F35,'VESSEL FACTORS'!$A$2:$O$5,AI$5,FALSE)*0.0000011023*$M35*$N35*1)),IF($G35&lt;21,($H35*VLOOKUP($F35,'VESSEL FACTORS'!$A$2:$O$5,AI$5,FALSE)*0.0000011023*$M35*$N35*VLOOKUP($G35,'VESSEL FACTORS'!$A$16:$L$36,AI$5,FALSE)),($H35*VLOOKUP($F35,'VESSEL FACTORS'!$A$3:$O$5,AI$5,FALSE)*0.0000011023*$M35*$N35*($G35/100))))))))</f>
        <v>Enter vessel info</v>
      </c>
      <c r="AJ35" s="76" t="str">
        <f>IF(OR($D35=" ",$E35=" ",$F35=" "),"Enter vessel info",IF(T($H35)&lt;&gt;"","Enter Activity",IF(OR($M35=0,$N35=0),"Enter Run Time",IF((VLOOKUP($F35,'VESSEL FACTORS'!$A$3:$O$5,AJ$5,FALSE))="N/A","--",IF($G35=" ",IF(ISERROR(SEARCH("Aux",$E35,1)),($H35*VLOOKUP($F35,'VESSEL FACTORS'!$A$2:$O$5,AJ$5,FALSE)*0.0000011023*$M35*$N35*0.82),($H35*VLOOKUP($F35,'VESSEL FACTORS'!$A$2:$O$5,AJ$5,FALSE)*0.0000011023*$M35*$N35*1)),IF($G35&lt;21,($H35*VLOOKUP($F35,'VESSEL FACTORS'!$A$2:$O$5,AJ$5,FALSE)*0.0000011023*$M35*$N35*VLOOKUP($G35,'VESSEL FACTORS'!$A$16:$L$36,AJ$5,FALSE)),($H35*VLOOKUP($F35,'VESSEL FACTORS'!$A$3:$O$5,AJ$5,FALSE)*0.0000011023*$M35*$N35*($G35/100))))))))</f>
        <v>Enter vessel info</v>
      </c>
      <c r="AK35" s="76" t="str">
        <f>IF(OR($D35=" ",$E35=" ",$F35=" "),"Enter vessel info",IF(T($H35)&lt;&gt;"","Enter Activity",IF(OR($M35=0,$N35=0),"Enter Run Time",IF((VLOOKUP($F35,'VESSEL FACTORS'!$A$3:$O$5,AK$5,FALSE))="N/A","--",IF($G35=" ",IF(ISERROR(SEARCH("Aux",$E35,1)),($H35*VLOOKUP($F35,'VESSEL FACTORS'!$A$2:$O$5,AK$5,FALSE)*0.0000011023*$M35*$N35*0.82),($H35*VLOOKUP($F35,'VESSEL FACTORS'!$A$2:$O$5,AK$5,FALSE)*0.0000011023*$M35*$N35*1)),IF($G35&lt;21,($H35*VLOOKUP($F35,'VESSEL FACTORS'!$A$2:$O$5,AK$5,FALSE)*0.0000011023*$M35*$N35*VLOOKUP($G35,'VESSEL FACTORS'!$A$16:$L$36,AK$5,FALSE)),($H35*VLOOKUP($F35,'VESSEL FACTORS'!$A$3:$O$5,AK$5,FALSE)*0.0000011023*$M35*$N35*($G35/100))))))))</f>
        <v>Enter vessel info</v>
      </c>
      <c r="AL35" s="67" t="str">
        <f>IF(OR($D35=" ",$E35=" ",$F35=" "),"Enter vessel info",IF(T($H35)&lt;&gt;"","Enter Activity",IF(OR($M35=0,$N35=0),"Enter Run Time",IF((VLOOKUP($F35,'VESSEL FACTORS'!$A$3:$O$5,AL$5,FALSE))="N/A","--",IF($G35=" ",IF(ISERROR(SEARCH("Aux",$E35,1)),($H35*VLOOKUP($F35,'VESSEL FACTORS'!$A$2:$O$5,AL$5,FALSE)*0.0000011023*$M35*$N35*0.82),($H35*VLOOKUP($F35,'VESSEL FACTORS'!$A$2:$O$5,AL$5,FALSE)*0.0000011023*$M35*$N35*1)),IF($G35&lt;21,($H35*VLOOKUP($F35,'VESSEL FACTORS'!$A$2:$O$5,AL$5,FALSE)*0.0000011023*$M35*$N35*VLOOKUP($G35,'VESSEL FACTORS'!$A$16:$L$36,AL$5,FALSE)),($H35*VLOOKUP($F35,'VESSEL FACTORS'!$A$3:$O$5,AL$5,FALSE)*0.0000011023*$M35*$N35*($G35/100))))))))</f>
        <v>Enter vessel info</v>
      </c>
      <c r="AM35" s="73"/>
      <c r="AO35" s="74">
        <f>MONTH(EMISSIONS_1!P35)-MONTH(EMISSIONS_1!O35)+1</f>
        <v>1</v>
      </c>
      <c r="AP35" s="335">
        <f t="shared" si="44"/>
        <v>0</v>
      </c>
      <c r="AQ35" s="336">
        <f t="shared" si="44"/>
        <v>0</v>
      </c>
      <c r="AR35" s="336">
        <f t="shared" si="44"/>
        <v>0</v>
      </c>
      <c r="AS35" s="336">
        <f t="shared" si="44"/>
        <v>0</v>
      </c>
      <c r="AT35" s="336">
        <f t="shared" si="44"/>
        <v>0</v>
      </c>
      <c r="AU35" s="336">
        <f t="shared" si="44"/>
        <v>0</v>
      </c>
      <c r="AV35" s="336">
        <f t="shared" si="44"/>
        <v>0</v>
      </c>
      <c r="AW35" s="336">
        <f t="shared" si="44"/>
        <v>0</v>
      </c>
      <c r="AX35" s="336">
        <f t="shared" si="44"/>
        <v>0</v>
      </c>
      <c r="AY35" s="336">
        <f t="shared" si="44"/>
        <v>0</v>
      </c>
      <c r="AZ35" s="336">
        <f t="shared" si="44"/>
        <v>0</v>
      </c>
      <c r="BA35" s="337">
        <f t="shared" si="44"/>
        <v>0</v>
      </c>
      <c r="BB35" s="335">
        <f t="shared" si="45"/>
        <v>0</v>
      </c>
      <c r="BC35" s="336">
        <f t="shared" si="45"/>
        <v>0</v>
      </c>
      <c r="BD35" s="336">
        <f t="shared" si="45"/>
        <v>0</v>
      </c>
      <c r="BE35" s="336">
        <f t="shared" si="45"/>
        <v>0</v>
      </c>
      <c r="BF35" s="336">
        <f t="shared" si="45"/>
        <v>0</v>
      </c>
      <c r="BG35" s="336">
        <f t="shared" si="45"/>
        <v>0</v>
      </c>
      <c r="BH35" s="336">
        <f t="shared" si="45"/>
        <v>0</v>
      </c>
      <c r="BI35" s="336">
        <f t="shared" si="45"/>
        <v>0</v>
      </c>
      <c r="BJ35" s="336">
        <f t="shared" si="45"/>
        <v>0</v>
      </c>
      <c r="BK35" s="336">
        <f t="shared" si="45"/>
        <v>0</v>
      </c>
      <c r="BL35" s="336">
        <f t="shared" si="45"/>
        <v>0</v>
      </c>
      <c r="BM35" s="337">
        <f t="shared" si="45"/>
        <v>0</v>
      </c>
      <c r="BN35" s="335">
        <f t="shared" si="46"/>
        <v>0</v>
      </c>
      <c r="BO35" s="336">
        <f t="shared" si="46"/>
        <v>0</v>
      </c>
      <c r="BP35" s="336">
        <f t="shared" si="46"/>
        <v>0</v>
      </c>
      <c r="BQ35" s="336">
        <f t="shared" si="46"/>
        <v>0</v>
      </c>
      <c r="BR35" s="336">
        <f t="shared" si="46"/>
        <v>0</v>
      </c>
      <c r="BS35" s="336">
        <f t="shared" si="46"/>
        <v>0</v>
      </c>
      <c r="BT35" s="336">
        <f t="shared" si="46"/>
        <v>0</v>
      </c>
      <c r="BU35" s="336">
        <f t="shared" si="46"/>
        <v>0</v>
      </c>
      <c r="BV35" s="336">
        <f t="shared" si="46"/>
        <v>0</v>
      </c>
      <c r="BW35" s="336">
        <f t="shared" si="46"/>
        <v>0</v>
      </c>
      <c r="BX35" s="336">
        <f t="shared" si="46"/>
        <v>0</v>
      </c>
      <c r="BY35" s="337">
        <f t="shared" si="46"/>
        <v>0</v>
      </c>
      <c r="BZ35" s="335">
        <f t="shared" si="47"/>
        <v>0</v>
      </c>
      <c r="CA35" s="336">
        <f t="shared" si="47"/>
        <v>0</v>
      </c>
      <c r="CB35" s="336">
        <f t="shared" si="47"/>
        <v>0</v>
      </c>
      <c r="CC35" s="336">
        <f t="shared" si="47"/>
        <v>0</v>
      </c>
      <c r="CD35" s="336">
        <f t="shared" si="47"/>
        <v>0</v>
      </c>
      <c r="CE35" s="336">
        <f t="shared" si="47"/>
        <v>0</v>
      </c>
      <c r="CF35" s="336">
        <f t="shared" si="47"/>
        <v>0</v>
      </c>
      <c r="CG35" s="336">
        <f t="shared" si="47"/>
        <v>0</v>
      </c>
      <c r="CH35" s="336">
        <f t="shared" si="47"/>
        <v>0</v>
      </c>
      <c r="CI35" s="336">
        <f t="shared" si="47"/>
        <v>0</v>
      </c>
      <c r="CJ35" s="336">
        <f t="shared" si="47"/>
        <v>0</v>
      </c>
      <c r="CK35" s="337">
        <f t="shared" si="47"/>
        <v>0</v>
      </c>
      <c r="CL35" s="335">
        <f t="shared" si="48"/>
        <v>0</v>
      </c>
      <c r="CM35" s="336">
        <f t="shared" si="48"/>
        <v>0</v>
      </c>
      <c r="CN35" s="336">
        <f t="shared" si="48"/>
        <v>0</v>
      </c>
      <c r="CO35" s="336">
        <f t="shared" si="48"/>
        <v>0</v>
      </c>
      <c r="CP35" s="336">
        <f t="shared" si="48"/>
        <v>0</v>
      </c>
      <c r="CQ35" s="336">
        <f t="shared" si="48"/>
        <v>0</v>
      </c>
      <c r="CR35" s="336">
        <f t="shared" si="48"/>
        <v>0</v>
      </c>
      <c r="CS35" s="336">
        <f t="shared" si="48"/>
        <v>0</v>
      </c>
      <c r="CT35" s="336">
        <f t="shared" si="48"/>
        <v>0</v>
      </c>
      <c r="CU35" s="336">
        <f t="shared" si="48"/>
        <v>0</v>
      </c>
      <c r="CV35" s="336">
        <f t="shared" si="48"/>
        <v>0</v>
      </c>
      <c r="CW35" s="337">
        <f t="shared" si="48"/>
        <v>0</v>
      </c>
      <c r="CX35" s="335">
        <f t="shared" si="49"/>
        <v>0</v>
      </c>
      <c r="CY35" s="336">
        <f t="shared" si="49"/>
        <v>0</v>
      </c>
      <c r="CZ35" s="336">
        <f t="shared" si="49"/>
        <v>0</v>
      </c>
      <c r="DA35" s="336">
        <f t="shared" si="49"/>
        <v>0</v>
      </c>
      <c r="DB35" s="336">
        <f t="shared" si="49"/>
        <v>0</v>
      </c>
      <c r="DC35" s="336">
        <f t="shared" si="49"/>
        <v>0</v>
      </c>
      <c r="DD35" s="336">
        <f t="shared" si="49"/>
        <v>0</v>
      </c>
      <c r="DE35" s="336">
        <f t="shared" si="49"/>
        <v>0</v>
      </c>
      <c r="DF35" s="336">
        <f t="shared" si="49"/>
        <v>0</v>
      </c>
      <c r="DG35" s="336">
        <f t="shared" si="49"/>
        <v>0</v>
      </c>
      <c r="DH35" s="336">
        <f t="shared" si="49"/>
        <v>0</v>
      </c>
      <c r="DI35" s="337">
        <f t="shared" si="49"/>
        <v>0</v>
      </c>
      <c r="DJ35" s="335">
        <f t="shared" si="50"/>
        <v>0</v>
      </c>
      <c r="DK35" s="336">
        <f t="shared" si="50"/>
        <v>0</v>
      </c>
      <c r="DL35" s="336">
        <f t="shared" si="50"/>
        <v>0</v>
      </c>
      <c r="DM35" s="336">
        <f t="shared" si="50"/>
        <v>0</v>
      </c>
      <c r="DN35" s="336">
        <f t="shared" si="50"/>
        <v>0</v>
      </c>
      <c r="DO35" s="336">
        <f t="shared" si="50"/>
        <v>0</v>
      </c>
      <c r="DP35" s="336">
        <f t="shared" si="50"/>
        <v>0</v>
      </c>
      <c r="DQ35" s="336">
        <f t="shared" si="50"/>
        <v>0</v>
      </c>
      <c r="DR35" s="336">
        <f t="shared" si="50"/>
        <v>0</v>
      </c>
      <c r="DS35" s="336">
        <f t="shared" si="50"/>
        <v>0</v>
      </c>
      <c r="DT35" s="336">
        <f t="shared" si="50"/>
        <v>0</v>
      </c>
      <c r="DU35" s="337">
        <f t="shared" si="50"/>
        <v>0</v>
      </c>
      <c r="DV35" s="335">
        <f t="shared" si="51"/>
        <v>0</v>
      </c>
      <c r="DW35" s="336">
        <f t="shared" si="51"/>
        <v>0</v>
      </c>
      <c r="DX35" s="336">
        <f t="shared" si="51"/>
        <v>0</v>
      </c>
      <c r="DY35" s="336">
        <f t="shared" si="51"/>
        <v>0</v>
      </c>
      <c r="DZ35" s="336">
        <f t="shared" si="51"/>
        <v>0</v>
      </c>
      <c r="EA35" s="336">
        <f t="shared" si="51"/>
        <v>0</v>
      </c>
      <c r="EB35" s="336">
        <f t="shared" si="51"/>
        <v>0</v>
      </c>
      <c r="EC35" s="336">
        <f t="shared" si="51"/>
        <v>0</v>
      </c>
      <c r="ED35" s="336">
        <f t="shared" si="51"/>
        <v>0</v>
      </c>
      <c r="EE35" s="336">
        <f t="shared" si="51"/>
        <v>0</v>
      </c>
      <c r="EF35" s="336">
        <f t="shared" si="51"/>
        <v>0</v>
      </c>
      <c r="EG35" s="337">
        <f t="shared" si="51"/>
        <v>0</v>
      </c>
      <c r="EH35" s="335">
        <f t="shared" si="52"/>
        <v>0</v>
      </c>
      <c r="EI35" s="336">
        <f t="shared" si="52"/>
        <v>0</v>
      </c>
      <c r="EJ35" s="336">
        <f t="shared" si="52"/>
        <v>0</v>
      </c>
      <c r="EK35" s="336">
        <f t="shared" si="52"/>
        <v>0</v>
      </c>
      <c r="EL35" s="336">
        <f t="shared" si="52"/>
        <v>0</v>
      </c>
      <c r="EM35" s="336">
        <f t="shared" si="52"/>
        <v>0</v>
      </c>
      <c r="EN35" s="336">
        <f t="shared" si="52"/>
        <v>0</v>
      </c>
      <c r="EO35" s="336">
        <f t="shared" si="52"/>
        <v>0</v>
      </c>
      <c r="EP35" s="336">
        <f t="shared" si="52"/>
        <v>0</v>
      </c>
      <c r="EQ35" s="336">
        <f t="shared" si="52"/>
        <v>0</v>
      </c>
      <c r="ER35" s="336">
        <f t="shared" si="52"/>
        <v>0</v>
      </c>
      <c r="ES35" s="337">
        <f t="shared" si="52"/>
        <v>0</v>
      </c>
      <c r="ET35" s="335">
        <f t="shared" si="53"/>
        <v>0</v>
      </c>
      <c r="EU35" s="336">
        <f t="shared" si="53"/>
        <v>0</v>
      </c>
      <c r="EV35" s="336">
        <f t="shared" si="53"/>
        <v>0</v>
      </c>
      <c r="EW35" s="336">
        <f t="shared" si="53"/>
        <v>0</v>
      </c>
      <c r="EX35" s="336">
        <f t="shared" si="53"/>
        <v>0</v>
      </c>
      <c r="EY35" s="336">
        <f t="shared" si="53"/>
        <v>0</v>
      </c>
      <c r="EZ35" s="336">
        <f t="shared" si="53"/>
        <v>0</v>
      </c>
      <c r="FA35" s="336">
        <f t="shared" si="53"/>
        <v>0</v>
      </c>
      <c r="FB35" s="336">
        <f t="shared" si="53"/>
        <v>0</v>
      </c>
      <c r="FC35" s="336">
        <f t="shared" si="53"/>
        <v>0</v>
      </c>
      <c r="FD35" s="336">
        <f t="shared" si="53"/>
        <v>0</v>
      </c>
      <c r="FE35" s="337">
        <f t="shared" si="53"/>
        <v>0</v>
      </c>
      <c r="FF35" s="335">
        <f t="shared" si="54"/>
        <v>0</v>
      </c>
      <c r="FG35" s="336">
        <f t="shared" si="54"/>
        <v>0</v>
      </c>
      <c r="FH35" s="336">
        <f t="shared" si="54"/>
        <v>0</v>
      </c>
      <c r="FI35" s="336">
        <f t="shared" si="54"/>
        <v>0</v>
      </c>
      <c r="FJ35" s="336">
        <f t="shared" si="54"/>
        <v>0</v>
      </c>
      <c r="FK35" s="336">
        <f t="shared" si="54"/>
        <v>0</v>
      </c>
      <c r="FL35" s="336">
        <f t="shared" si="54"/>
        <v>0</v>
      </c>
      <c r="FM35" s="336">
        <f t="shared" si="54"/>
        <v>0</v>
      </c>
      <c r="FN35" s="336">
        <f t="shared" si="54"/>
        <v>0</v>
      </c>
      <c r="FO35" s="336">
        <f t="shared" si="54"/>
        <v>0</v>
      </c>
      <c r="FP35" s="336">
        <f t="shared" si="54"/>
        <v>0</v>
      </c>
      <c r="FQ35" s="337">
        <f t="shared" si="54"/>
        <v>0</v>
      </c>
    </row>
    <row r="36" spans="1:173" ht="12.75" customHeight="1" x14ac:dyDescent="0.2">
      <c r="A36" s="74" t="str">
        <f t="shared" si="21"/>
        <v xml:space="preserve"> - </v>
      </c>
      <c r="B36" s="112"/>
      <c r="C36" s="171" t="s">
        <v>305</v>
      </c>
      <c r="D36" s="366" t="str">
        <f>IF(ISBLANK(EMISSIONS_6!D36), " ", EMISSIONS_6!D36)</f>
        <v xml:space="preserve"> </v>
      </c>
      <c r="E36" s="366" t="str">
        <f>IF(ISBLANK(EMISSIONS_6!E36), " ", EMISSIONS_6!E36)</f>
        <v xml:space="preserve"> </v>
      </c>
      <c r="F36" s="366" t="str">
        <f>IF(ISBLANK(EMISSIONS_6!F36), " ", EMISSIONS_6!F36)</f>
        <v xml:space="preserve"> </v>
      </c>
      <c r="G36" s="367"/>
      <c r="H36" s="368"/>
      <c r="I36" s="33" t="s">
        <v>299</v>
      </c>
      <c r="J36" s="367"/>
      <c r="K36" s="33">
        <f t="shared" si="35"/>
        <v>1</v>
      </c>
      <c r="L36" s="33" t="e">
        <f>IF(#REF!="Enter Emissions (tpy)",IF( J36="", 0, J36), 0)</f>
        <v>#REF!</v>
      </c>
      <c r="M36" s="367">
        <v>0</v>
      </c>
      <c r="N36" s="373">
        <v>0</v>
      </c>
      <c r="O36" s="299"/>
      <c r="P36" s="300"/>
      <c r="Q36" s="73" t="str">
        <f t="shared" si="36"/>
        <v>Enter vessel info</v>
      </c>
      <c r="R36" s="79" t="str">
        <f t="shared" si="37"/>
        <v>Enter vessel info</v>
      </c>
      <c r="S36" s="79" t="str">
        <f t="shared" si="38"/>
        <v>Enter vessel info</v>
      </c>
      <c r="T36" s="79" t="str">
        <f t="shared" si="39"/>
        <v>Enter vessel info</v>
      </c>
      <c r="U36" s="79" t="str">
        <f t="shared" si="40"/>
        <v>Enter vessel info</v>
      </c>
      <c r="V36" s="79" t="str">
        <f t="shared" si="41"/>
        <v>Enter vessel info</v>
      </c>
      <c r="W36" s="79" t="str">
        <f t="shared" si="42"/>
        <v>Enter vessel info</v>
      </c>
      <c r="X36" s="79" t="str">
        <f t="shared" si="43"/>
        <v>Enter vessel info</v>
      </c>
      <c r="Y36" s="78" t="s">
        <v>115</v>
      </c>
      <c r="Z36" s="79" t="s">
        <v>115</v>
      </c>
      <c r="AA36" s="82" t="s">
        <v>115</v>
      </c>
      <c r="AB36" s="76" t="str">
        <f>IF(OR($D36=" ",$E36=" ",$F36=" "),"Enter vessel info",IF(T($H36)&lt;&gt;"","Enter Activity",IF(OR($M36=0,$N36=0),"Enter Run Time",IF((VLOOKUP($F36,'VESSEL FACTORS'!$A$3:$O$5,AB$5,FALSE))="N/A","--",IF($G36=" ",IF(ISERROR(SEARCH("Aux",$E36,1)),($H36*VLOOKUP($F36,'VESSEL FACTORS'!$A$2:$O$5,AB$5,FALSE)*0.0000011023*$M36*$N36*0.82),($H36*VLOOKUP($F36,'VESSEL FACTORS'!$A$2:$O$5,AB$5,FALSE)*0.0000011023*$M36*$N36*1)),IF($G36&lt;21,($H36*VLOOKUP($F36,'VESSEL FACTORS'!$A$2:$O$5,AB$5,FALSE)*0.0000011023*$M36*$N36*VLOOKUP($G36,'VESSEL FACTORS'!$A$16:$L$36,AB$5,FALSE)),($H36*VLOOKUP($F36,'VESSEL FACTORS'!$A$3:$O$5,AB$5,FALSE)*0.0000011023*$M36*$N36*($G36/100))))))))</f>
        <v>Enter vessel info</v>
      </c>
      <c r="AC36" s="76" t="str">
        <f>IF(OR($D36=" ",$E36=" ",$F36=" "),"Enter vessel info",IF(T($H36)&lt;&gt;"","Enter Activity",IF(OR($M36=0,$N36=0),"Enter Run Time",IF((VLOOKUP($F36,'VESSEL FACTORS'!$A$3:$O$5,AC$5,FALSE))="N/A","--",IF($G36=" ",IF(ISERROR(SEARCH("Aux",$E36,1)),($H36*VLOOKUP($F36,'VESSEL FACTORS'!$A$2:$O$5,AC$5,FALSE)*0.0000011023*$M36*$N36*0.82),($H36*VLOOKUP($F36,'VESSEL FACTORS'!$A$2:$O$5,AC$5,FALSE)*0.0000011023*$M36*$N36*1)),IF($G36&lt;21,($H36*VLOOKUP($F36,'VESSEL FACTORS'!$A$2:$O$5,AC$5,FALSE)*0.0000011023*$M36*$N36*VLOOKUP($G36,'VESSEL FACTORS'!$A$16:$L$36,AC$5,FALSE)),($H36*VLOOKUP($F36,'VESSEL FACTORS'!$A$3:$O$5,AC$5,FALSE)*0.0000011023*$M36*$N36*($G36/100))))))))</f>
        <v>Enter vessel info</v>
      </c>
      <c r="AD36" s="76" t="str">
        <f>IF(OR($D36=" ",$E36=" ",$F36=" "),"Enter vessel info",IF(T($H36)&lt;&gt;"","Enter Activity",IF(OR($M36=0,$N36=0),"Enter Run Time",IF((VLOOKUP($F36,'VESSEL FACTORS'!$A$3:$O$5,AD$5,FALSE))="N/A","--",IF($G36=" ",IF(ISERROR(SEARCH("Aux",$E36,1)),($H36*VLOOKUP($F36,'VESSEL FACTORS'!$A$2:$O$5,AD$5,FALSE)*0.0000011023*$M36*$N36*0.82),($H36*VLOOKUP($F36,'VESSEL FACTORS'!$A$2:$O$5,AD$5,FALSE)*0.0000011023*$M36*$N36*1)),IF($G36&lt;21,($H36*VLOOKUP($F36,'VESSEL FACTORS'!$A$2:$O$5,AD$5,FALSE)*0.0000011023*$M36*$N36*VLOOKUP($G36,'VESSEL FACTORS'!$A$16:$L$36,AD$5,FALSE)),($H36*VLOOKUP($F36,'VESSEL FACTORS'!$A$3:$O$5,AD$5,FALSE)*0.0000011023*$M36*$N36*($G36/100))))))))</f>
        <v>Enter vessel info</v>
      </c>
      <c r="AE36" s="76" t="str">
        <f>IF(OR($D36=" ",$E36=" ",$F36=" "),"Enter vessel info",IF(T($H36)&lt;&gt;"","Enter Activity",IF(OR($M36=0,$N36=0),"Enter Run Time",IF((VLOOKUP($F36,'VESSEL FACTORS'!$A$3:$O$5,AE$5,FALSE))="N/A","--",IF($G36=" ",IF(ISERROR(SEARCH("Aux",$E36,1)),($H36*VLOOKUP($F36,'VESSEL FACTORS'!$A$2:$O$5,AE$5,FALSE)*0.0000011023*$M36*$N36*0.82),($H36*VLOOKUP($F36,'VESSEL FACTORS'!$A$2:$O$5,AE$5,FALSE)*0.0000011023*$M36*$N36*1)),IF($G36&lt;21,($H36*VLOOKUP($F36,'VESSEL FACTORS'!$A$2:$O$5,AE$5,FALSE)*0.0000011023*$M36*$N36*VLOOKUP($G36,'VESSEL FACTORS'!$A$16:$L$36,AE$5,FALSE)),($H36*VLOOKUP($F36,'VESSEL FACTORS'!$A$3:$O$5,AE$5,FALSE)*0.0000011023*$M36*$N36*($G36/100))))))))</f>
        <v>Enter vessel info</v>
      </c>
      <c r="AF36" s="76" t="str">
        <f>IF(OR($D36=" ",$E36=" ",$F36=" "),"Enter vessel info",IF(T($H36)&lt;&gt;"","Enter Activity",IF(OR($M36=0,$N36=0),"Enter Run Time",IF((VLOOKUP($F36,'VESSEL FACTORS'!$A$3:$O$5,AF$5,FALSE))="N/A","--",IF($G36=" ",IF(ISERROR(SEARCH("Aux",$E36,1)),($H36*VLOOKUP($F36,'VESSEL FACTORS'!$A$2:$O$5,AF$5,FALSE)*0.0000011023*$M36*$N36*0.82),($H36*VLOOKUP($F36,'VESSEL FACTORS'!$A$2:$O$5,AF$5,FALSE)*0.0000011023*$M36*$N36*1)),IF($G36&lt;21,($H36*VLOOKUP($F36,'VESSEL FACTORS'!$A$2:$O$5,AF$5,FALSE)*0.0000011023*$M36*$N36*VLOOKUP($G36,'VESSEL FACTORS'!$A$16:$L$36,AF$5,FALSE)),($H36*VLOOKUP($F36,'VESSEL FACTORS'!$A$3:$O$5,AF$5,FALSE)*0.0000011023*$M36*$N36*($G36/100))))))))</f>
        <v>Enter vessel info</v>
      </c>
      <c r="AG36" s="76" t="str">
        <f>IF(OR($D36=" ",$E36=" ",$F36=" "),"Enter vessel info",IF(T($H36)&lt;&gt;"","Enter Activity",IF(OR($M36=0,$N36=0),"Enter Run Time",IF((VLOOKUP($F36,'VESSEL FACTORS'!$A$3:$O$5,AG$5,FALSE))="N/A","--",IF($G36=" ",IF(ISERROR(SEARCH("Aux",$E36,1)),($H36*VLOOKUP($F36,'VESSEL FACTORS'!$A$2:$O$5,AG$5,FALSE)*0.0000011023*$M36*$N36*0.82),($H36*VLOOKUP($F36,'VESSEL FACTORS'!$A$2:$O$5,AG$5,FALSE)*0.0000011023*$M36*$N36*1)),IF($G36&lt;21,($H36*VLOOKUP($F36,'VESSEL FACTORS'!$A$2:$O$5,AG$5,FALSE)*0.0000011023*$M36*$N36*VLOOKUP($G36,'VESSEL FACTORS'!$A$16:$L$36,AG$5,FALSE)),($H36*VLOOKUP($F36,'VESSEL FACTORS'!$A$3:$O$5,AG$5,FALSE)*0.0000011023*$M36*$N36*($G36/100))))))))</f>
        <v>Enter vessel info</v>
      </c>
      <c r="AH36" s="76" t="str">
        <f>IF(OR($D36=" ",$E36=" ",$F36=" "),"Enter vessel info",IF(T($H36)&lt;&gt;"","Enter Activity",IF(OR($M36=0,$N36=0),"Enter Run Time",IF((VLOOKUP($F36,'VESSEL FACTORS'!$A$3:$O$5,AH$5,FALSE))="N/A","--",IF($G36=" ",IF(ISERROR(SEARCH("Aux",$E36,1)),($H36*VLOOKUP($F36,'VESSEL FACTORS'!$A$2:$O$5,AH$5,FALSE)*0.0000011023*$M36*$N36*0.82),($H36*VLOOKUP($F36,'VESSEL FACTORS'!$A$2:$O$5,AH$5,FALSE)*0.0000011023*$M36*$N36*1)),IF($G36&lt;21,($H36*VLOOKUP($F36,'VESSEL FACTORS'!$A$2:$O$5,AH$5,FALSE)*0.0000011023*$M36*$N36*VLOOKUP($G36,'VESSEL FACTORS'!$A$16:$L$36,AH$5,FALSE)),($H36*VLOOKUP($F36,'VESSEL FACTORS'!$A$3:$O$5,AH$5,FALSE)*0.0000011023*$M36*$N36*($G36/100))))))))</f>
        <v>Enter vessel info</v>
      </c>
      <c r="AI36" s="76" t="str">
        <f>IF(OR($D36=" ",$E36=" ",$F36=" "),"Enter vessel info",IF(T($H36)&lt;&gt;"","Enter Activity",IF(OR($M36=0,$N36=0),"Enter Run Time",IF((VLOOKUP($F36,'VESSEL FACTORS'!$A$3:$O$5,AI$5,FALSE))="N/A","--",IF($G36=" ",IF(ISERROR(SEARCH("Aux",$E36,1)),($H36*VLOOKUP($F36,'VESSEL FACTORS'!$A$2:$O$5,AI$5,FALSE)*0.0000011023*$M36*$N36*0.82),($H36*VLOOKUP($F36,'VESSEL FACTORS'!$A$2:$O$5,AI$5,FALSE)*0.0000011023*$M36*$N36*1)),IF($G36&lt;21,($H36*VLOOKUP($F36,'VESSEL FACTORS'!$A$2:$O$5,AI$5,FALSE)*0.0000011023*$M36*$N36*VLOOKUP($G36,'VESSEL FACTORS'!$A$16:$L$36,AI$5,FALSE)),($H36*VLOOKUP($F36,'VESSEL FACTORS'!$A$3:$O$5,AI$5,FALSE)*0.0000011023*$M36*$N36*($G36/100))))))))</f>
        <v>Enter vessel info</v>
      </c>
      <c r="AJ36" s="76" t="str">
        <f>IF(OR($D36=" ",$E36=" ",$F36=" "),"Enter vessel info",IF(T($H36)&lt;&gt;"","Enter Activity",IF(OR($M36=0,$N36=0),"Enter Run Time",IF((VLOOKUP($F36,'VESSEL FACTORS'!$A$3:$O$5,AJ$5,FALSE))="N/A","--",IF($G36=" ",IF(ISERROR(SEARCH("Aux",$E36,1)),($H36*VLOOKUP($F36,'VESSEL FACTORS'!$A$2:$O$5,AJ$5,FALSE)*0.0000011023*$M36*$N36*0.82),($H36*VLOOKUP($F36,'VESSEL FACTORS'!$A$2:$O$5,AJ$5,FALSE)*0.0000011023*$M36*$N36*1)),IF($G36&lt;21,($H36*VLOOKUP($F36,'VESSEL FACTORS'!$A$2:$O$5,AJ$5,FALSE)*0.0000011023*$M36*$N36*VLOOKUP($G36,'VESSEL FACTORS'!$A$16:$L$36,AJ$5,FALSE)),($H36*VLOOKUP($F36,'VESSEL FACTORS'!$A$3:$O$5,AJ$5,FALSE)*0.0000011023*$M36*$N36*($G36/100))))))))</f>
        <v>Enter vessel info</v>
      </c>
      <c r="AK36" s="76" t="str">
        <f>IF(OR($D36=" ",$E36=" ",$F36=" "),"Enter vessel info",IF(T($H36)&lt;&gt;"","Enter Activity",IF(OR($M36=0,$N36=0),"Enter Run Time",IF((VLOOKUP($F36,'VESSEL FACTORS'!$A$3:$O$5,AK$5,FALSE))="N/A","--",IF($G36=" ",IF(ISERROR(SEARCH("Aux",$E36,1)),($H36*VLOOKUP($F36,'VESSEL FACTORS'!$A$2:$O$5,AK$5,FALSE)*0.0000011023*$M36*$N36*0.82),($H36*VLOOKUP($F36,'VESSEL FACTORS'!$A$2:$O$5,AK$5,FALSE)*0.0000011023*$M36*$N36*1)),IF($G36&lt;21,($H36*VLOOKUP($F36,'VESSEL FACTORS'!$A$2:$O$5,AK$5,FALSE)*0.0000011023*$M36*$N36*VLOOKUP($G36,'VESSEL FACTORS'!$A$16:$L$36,AK$5,FALSE)),($H36*VLOOKUP($F36,'VESSEL FACTORS'!$A$3:$O$5,AK$5,FALSE)*0.0000011023*$M36*$N36*($G36/100))))))))</f>
        <v>Enter vessel info</v>
      </c>
      <c r="AL36" s="67" t="str">
        <f>IF(OR($D36=" ",$E36=" ",$F36=" "),"Enter vessel info",IF(T($H36)&lt;&gt;"","Enter Activity",IF(OR($M36=0,$N36=0),"Enter Run Time",IF((VLOOKUP($F36,'VESSEL FACTORS'!$A$3:$O$5,AL$5,FALSE))="N/A","--",IF($G36=" ",IF(ISERROR(SEARCH("Aux",$E36,1)),($H36*VLOOKUP($F36,'VESSEL FACTORS'!$A$2:$O$5,AL$5,FALSE)*0.0000011023*$M36*$N36*0.82),($H36*VLOOKUP($F36,'VESSEL FACTORS'!$A$2:$O$5,AL$5,FALSE)*0.0000011023*$M36*$N36*1)),IF($G36&lt;21,($H36*VLOOKUP($F36,'VESSEL FACTORS'!$A$2:$O$5,AL$5,FALSE)*0.0000011023*$M36*$N36*VLOOKUP($G36,'VESSEL FACTORS'!$A$16:$L$36,AL$5,FALSE)),($H36*VLOOKUP($F36,'VESSEL FACTORS'!$A$3:$O$5,AL$5,FALSE)*0.0000011023*$M36*$N36*($G36/100))))))))</f>
        <v>Enter vessel info</v>
      </c>
      <c r="AM36" s="73"/>
      <c r="AO36" s="74">
        <f>MONTH(EMISSIONS_1!P36)-MONTH(EMISSIONS_1!O36)+1</f>
        <v>1</v>
      </c>
      <c r="AP36" s="335">
        <f t="shared" si="44"/>
        <v>0</v>
      </c>
      <c r="AQ36" s="336">
        <f t="shared" si="44"/>
        <v>0</v>
      </c>
      <c r="AR36" s="336">
        <f t="shared" si="44"/>
        <v>0</v>
      </c>
      <c r="AS36" s="336">
        <f t="shared" si="44"/>
        <v>0</v>
      </c>
      <c r="AT36" s="336">
        <f t="shared" si="44"/>
        <v>0</v>
      </c>
      <c r="AU36" s="336">
        <f t="shared" si="44"/>
        <v>0</v>
      </c>
      <c r="AV36" s="336">
        <f t="shared" si="44"/>
        <v>0</v>
      </c>
      <c r="AW36" s="336">
        <f t="shared" si="44"/>
        <v>0</v>
      </c>
      <c r="AX36" s="336">
        <f t="shared" si="44"/>
        <v>0</v>
      </c>
      <c r="AY36" s="336">
        <f t="shared" si="44"/>
        <v>0</v>
      </c>
      <c r="AZ36" s="336">
        <f t="shared" si="44"/>
        <v>0</v>
      </c>
      <c r="BA36" s="337">
        <f t="shared" si="44"/>
        <v>0</v>
      </c>
      <c r="BB36" s="335">
        <f t="shared" si="45"/>
        <v>0</v>
      </c>
      <c r="BC36" s="336">
        <f t="shared" si="45"/>
        <v>0</v>
      </c>
      <c r="BD36" s="336">
        <f t="shared" si="45"/>
        <v>0</v>
      </c>
      <c r="BE36" s="336">
        <f t="shared" si="45"/>
        <v>0</v>
      </c>
      <c r="BF36" s="336">
        <f t="shared" si="45"/>
        <v>0</v>
      </c>
      <c r="BG36" s="336">
        <f t="shared" si="45"/>
        <v>0</v>
      </c>
      <c r="BH36" s="336">
        <f t="shared" si="45"/>
        <v>0</v>
      </c>
      <c r="BI36" s="336">
        <f t="shared" si="45"/>
        <v>0</v>
      </c>
      <c r="BJ36" s="336">
        <f t="shared" si="45"/>
        <v>0</v>
      </c>
      <c r="BK36" s="336">
        <f t="shared" si="45"/>
        <v>0</v>
      </c>
      <c r="BL36" s="336">
        <f t="shared" si="45"/>
        <v>0</v>
      </c>
      <c r="BM36" s="337">
        <f t="shared" si="45"/>
        <v>0</v>
      </c>
      <c r="BN36" s="335">
        <f t="shared" si="46"/>
        <v>0</v>
      </c>
      <c r="BO36" s="336">
        <f t="shared" si="46"/>
        <v>0</v>
      </c>
      <c r="BP36" s="336">
        <f t="shared" si="46"/>
        <v>0</v>
      </c>
      <c r="BQ36" s="336">
        <f t="shared" si="46"/>
        <v>0</v>
      </c>
      <c r="BR36" s="336">
        <f t="shared" si="46"/>
        <v>0</v>
      </c>
      <c r="BS36" s="336">
        <f t="shared" si="46"/>
        <v>0</v>
      </c>
      <c r="BT36" s="336">
        <f t="shared" si="46"/>
        <v>0</v>
      </c>
      <c r="BU36" s="336">
        <f t="shared" si="46"/>
        <v>0</v>
      </c>
      <c r="BV36" s="336">
        <f t="shared" si="46"/>
        <v>0</v>
      </c>
      <c r="BW36" s="336">
        <f t="shared" si="46"/>
        <v>0</v>
      </c>
      <c r="BX36" s="336">
        <f t="shared" si="46"/>
        <v>0</v>
      </c>
      <c r="BY36" s="337">
        <f t="shared" si="46"/>
        <v>0</v>
      </c>
      <c r="BZ36" s="335">
        <f t="shared" si="47"/>
        <v>0</v>
      </c>
      <c r="CA36" s="336">
        <f t="shared" si="47"/>
        <v>0</v>
      </c>
      <c r="CB36" s="336">
        <f t="shared" si="47"/>
        <v>0</v>
      </c>
      <c r="CC36" s="336">
        <f t="shared" si="47"/>
        <v>0</v>
      </c>
      <c r="CD36" s="336">
        <f t="shared" si="47"/>
        <v>0</v>
      </c>
      <c r="CE36" s="336">
        <f t="shared" si="47"/>
        <v>0</v>
      </c>
      <c r="CF36" s="336">
        <f t="shared" si="47"/>
        <v>0</v>
      </c>
      <c r="CG36" s="336">
        <f t="shared" si="47"/>
        <v>0</v>
      </c>
      <c r="CH36" s="336">
        <f t="shared" si="47"/>
        <v>0</v>
      </c>
      <c r="CI36" s="336">
        <f t="shared" si="47"/>
        <v>0</v>
      </c>
      <c r="CJ36" s="336">
        <f t="shared" si="47"/>
        <v>0</v>
      </c>
      <c r="CK36" s="337">
        <f t="shared" si="47"/>
        <v>0</v>
      </c>
      <c r="CL36" s="335">
        <f t="shared" si="48"/>
        <v>0</v>
      </c>
      <c r="CM36" s="336">
        <f t="shared" si="48"/>
        <v>0</v>
      </c>
      <c r="CN36" s="336">
        <f t="shared" si="48"/>
        <v>0</v>
      </c>
      <c r="CO36" s="336">
        <f t="shared" si="48"/>
        <v>0</v>
      </c>
      <c r="CP36" s="336">
        <f t="shared" si="48"/>
        <v>0</v>
      </c>
      <c r="CQ36" s="336">
        <f t="shared" si="48"/>
        <v>0</v>
      </c>
      <c r="CR36" s="336">
        <f t="shared" si="48"/>
        <v>0</v>
      </c>
      <c r="CS36" s="336">
        <f t="shared" si="48"/>
        <v>0</v>
      </c>
      <c r="CT36" s="336">
        <f t="shared" si="48"/>
        <v>0</v>
      </c>
      <c r="CU36" s="336">
        <f t="shared" si="48"/>
        <v>0</v>
      </c>
      <c r="CV36" s="336">
        <f t="shared" si="48"/>
        <v>0</v>
      </c>
      <c r="CW36" s="337">
        <f t="shared" si="48"/>
        <v>0</v>
      </c>
      <c r="CX36" s="335">
        <f t="shared" si="49"/>
        <v>0</v>
      </c>
      <c r="CY36" s="336">
        <f t="shared" si="49"/>
        <v>0</v>
      </c>
      <c r="CZ36" s="336">
        <f t="shared" si="49"/>
        <v>0</v>
      </c>
      <c r="DA36" s="336">
        <f t="shared" si="49"/>
        <v>0</v>
      </c>
      <c r="DB36" s="336">
        <f t="shared" si="49"/>
        <v>0</v>
      </c>
      <c r="DC36" s="336">
        <f t="shared" si="49"/>
        <v>0</v>
      </c>
      <c r="DD36" s="336">
        <f t="shared" si="49"/>
        <v>0</v>
      </c>
      <c r="DE36" s="336">
        <f t="shared" si="49"/>
        <v>0</v>
      </c>
      <c r="DF36" s="336">
        <f t="shared" si="49"/>
        <v>0</v>
      </c>
      <c r="DG36" s="336">
        <f t="shared" si="49"/>
        <v>0</v>
      </c>
      <c r="DH36" s="336">
        <f t="shared" si="49"/>
        <v>0</v>
      </c>
      <c r="DI36" s="337">
        <f t="shared" si="49"/>
        <v>0</v>
      </c>
      <c r="DJ36" s="335">
        <f t="shared" si="50"/>
        <v>0</v>
      </c>
      <c r="DK36" s="336">
        <f t="shared" si="50"/>
        <v>0</v>
      </c>
      <c r="DL36" s="336">
        <f t="shared" si="50"/>
        <v>0</v>
      </c>
      <c r="DM36" s="336">
        <f t="shared" si="50"/>
        <v>0</v>
      </c>
      <c r="DN36" s="336">
        <f t="shared" si="50"/>
        <v>0</v>
      </c>
      <c r="DO36" s="336">
        <f t="shared" si="50"/>
        <v>0</v>
      </c>
      <c r="DP36" s="336">
        <f t="shared" si="50"/>
        <v>0</v>
      </c>
      <c r="DQ36" s="336">
        <f t="shared" si="50"/>
        <v>0</v>
      </c>
      <c r="DR36" s="336">
        <f t="shared" si="50"/>
        <v>0</v>
      </c>
      <c r="DS36" s="336">
        <f t="shared" si="50"/>
        <v>0</v>
      </c>
      <c r="DT36" s="336">
        <f t="shared" si="50"/>
        <v>0</v>
      </c>
      <c r="DU36" s="337">
        <f t="shared" si="50"/>
        <v>0</v>
      </c>
      <c r="DV36" s="335">
        <f t="shared" si="51"/>
        <v>0</v>
      </c>
      <c r="DW36" s="336">
        <f t="shared" si="51"/>
        <v>0</v>
      </c>
      <c r="DX36" s="336">
        <f t="shared" si="51"/>
        <v>0</v>
      </c>
      <c r="DY36" s="336">
        <f t="shared" si="51"/>
        <v>0</v>
      </c>
      <c r="DZ36" s="336">
        <f t="shared" si="51"/>
        <v>0</v>
      </c>
      <c r="EA36" s="336">
        <f t="shared" si="51"/>
        <v>0</v>
      </c>
      <c r="EB36" s="336">
        <f t="shared" si="51"/>
        <v>0</v>
      </c>
      <c r="EC36" s="336">
        <f t="shared" si="51"/>
        <v>0</v>
      </c>
      <c r="ED36" s="336">
        <f t="shared" si="51"/>
        <v>0</v>
      </c>
      <c r="EE36" s="336">
        <f t="shared" si="51"/>
        <v>0</v>
      </c>
      <c r="EF36" s="336">
        <f t="shared" si="51"/>
        <v>0</v>
      </c>
      <c r="EG36" s="337">
        <f t="shared" si="51"/>
        <v>0</v>
      </c>
      <c r="EH36" s="335">
        <f t="shared" si="52"/>
        <v>0</v>
      </c>
      <c r="EI36" s="336">
        <f t="shared" si="52"/>
        <v>0</v>
      </c>
      <c r="EJ36" s="336">
        <f t="shared" si="52"/>
        <v>0</v>
      </c>
      <c r="EK36" s="336">
        <f t="shared" si="52"/>
        <v>0</v>
      </c>
      <c r="EL36" s="336">
        <f t="shared" si="52"/>
        <v>0</v>
      </c>
      <c r="EM36" s="336">
        <f t="shared" si="52"/>
        <v>0</v>
      </c>
      <c r="EN36" s="336">
        <f t="shared" si="52"/>
        <v>0</v>
      </c>
      <c r="EO36" s="336">
        <f t="shared" si="52"/>
        <v>0</v>
      </c>
      <c r="EP36" s="336">
        <f t="shared" si="52"/>
        <v>0</v>
      </c>
      <c r="EQ36" s="336">
        <f t="shared" si="52"/>
        <v>0</v>
      </c>
      <c r="ER36" s="336">
        <f t="shared" si="52"/>
        <v>0</v>
      </c>
      <c r="ES36" s="337">
        <f t="shared" si="52"/>
        <v>0</v>
      </c>
      <c r="ET36" s="335">
        <f t="shared" si="53"/>
        <v>0</v>
      </c>
      <c r="EU36" s="336">
        <f t="shared" si="53"/>
        <v>0</v>
      </c>
      <c r="EV36" s="336">
        <f t="shared" si="53"/>
        <v>0</v>
      </c>
      <c r="EW36" s="336">
        <f t="shared" si="53"/>
        <v>0</v>
      </c>
      <c r="EX36" s="336">
        <f t="shared" si="53"/>
        <v>0</v>
      </c>
      <c r="EY36" s="336">
        <f t="shared" si="53"/>
        <v>0</v>
      </c>
      <c r="EZ36" s="336">
        <f t="shared" si="53"/>
        <v>0</v>
      </c>
      <c r="FA36" s="336">
        <f t="shared" si="53"/>
        <v>0</v>
      </c>
      <c r="FB36" s="336">
        <f t="shared" si="53"/>
        <v>0</v>
      </c>
      <c r="FC36" s="336">
        <f t="shared" si="53"/>
        <v>0</v>
      </c>
      <c r="FD36" s="336">
        <f t="shared" si="53"/>
        <v>0</v>
      </c>
      <c r="FE36" s="337">
        <f t="shared" si="53"/>
        <v>0</v>
      </c>
      <c r="FF36" s="335">
        <f t="shared" si="54"/>
        <v>0</v>
      </c>
      <c r="FG36" s="336">
        <f t="shared" si="54"/>
        <v>0</v>
      </c>
      <c r="FH36" s="336">
        <f t="shared" si="54"/>
        <v>0</v>
      </c>
      <c r="FI36" s="336">
        <f t="shared" si="54"/>
        <v>0</v>
      </c>
      <c r="FJ36" s="336">
        <f t="shared" si="54"/>
        <v>0</v>
      </c>
      <c r="FK36" s="336">
        <f t="shared" si="54"/>
        <v>0</v>
      </c>
      <c r="FL36" s="336">
        <f t="shared" si="54"/>
        <v>0</v>
      </c>
      <c r="FM36" s="336">
        <f t="shared" si="54"/>
        <v>0</v>
      </c>
      <c r="FN36" s="336">
        <f t="shared" si="54"/>
        <v>0</v>
      </c>
      <c r="FO36" s="336">
        <f t="shared" si="54"/>
        <v>0</v>
      </c>
      <c r="FP36" s="336">
        <f t="shared" si="54"/>
        <v>0</v>
      </c>
      <c r="FQ36" s="337">
        <f t="shared" si="54"/>
        <v>0</v>
      </c>
    </row>
    <row r="37" spans="1:173" ht="12.75" customHeight="1" x14ac:dyDescent="0.2">
      <c r="A37" s="74" t="str">
        <f t="shared" si="21"/>
        <v xml:space="preserve"> - </v>
      </c>
      <c r="B37" s="112"/>
      <c r="C37" s="171" t="s">
        <v>305</v>
      </c>
      <c r="D37" s="366" t="str">
        <f>IF(ISBLANK(EMISSIONS_6!D37), " ", EMISSIONS_6!D37)</f>
        <v xml:space="preserve"> </v>
      </c>
      <c r="E37" s="366" t="str">
        <f>IF(ISBLANK(EMISSIONS_6!E37), " ", EMISSIONS_6!E37)</f>
        <v xml:space="preserve"> </v>
      </c>
      <c r="F37" s="366" t="str">
        <f>IF(ISBLANK(EMISSIONS_6!F37), " ", EMISSIONS_6!F37)</f>
        <v xml:space="preserve"> </v>
      </c>
      <c r="G37" s="367"/>
      <c r="H37" s="368"/>
      <c r="I37" s="33" t="s">
        <v>299</v>
      </c>
      <c r="J37" s="367"/>
      <c r="K37" s="33">
        <f t="shared" si="35"/>
        <v>1</v>
      </c>
      <c r="L37" s="33" t="e">
        <f>IF(#REF!="Enter Emissions (tpy)",IF( J37="", 0, J37), 0)</f>
        <v>#REF!</v>
      </c>
      <c r="M37" s="367">
        <v>0</v>
      </c>
      <c r="N37" s="373">
        <v>0</v>
      </c>
      <c r="O37" s="299"/>
      <c r="P37" s="300"/>
      <c r="Q37" s="73" t="str">
        <f t="shared" si="36"/>
        <v>Enter vessel info</v>
      </c>
      <c r="R37" s="79" t="str">
        <f t="shared" si="37"/>
        <v>Enter vessel info</v>
      </c>
      <c r="S37" s="79" t="str">
        <f t="shared" si="38"/>
        <v>Enter vessel info</v>
      </c>
      <c r="T37" s="79" t="str">
        <f t="shared" si="39"/>
        <v>Enter vessel info</v>
      </c>
      <c r="U37" s="79" t="str">
        <f t="shared" si="40"/>
        <v>Enter vessel info</v>
      </c>
      <c r="V37" s="79" t="str">
        <f t="shared" si="41"/>
        <v>Enter vessel info</v>
      </c>
      <c r="W37" s="79" t="str">
        <f t="shared" si="42"/>
        <v>Enter vessel info</v>
      </c>
      <c r="X37" s="79" t="str">
        <f t="shared" si="43"/>
        <v>Enter vessel info</v>
      </c>
      <c r="Y37" s="78" t="s">
        <v>115</v>
      </c>
      <c r="Z37" s="79" t="s">
        <v>115</v>
      </c>
      <c r="AA37" s="82" t="s">
        <v>115</v>
      </c>
      <c r="AB37" s="76" t="str">
        <f>IF(OR($D37=" ",$E37=" ",$F37=" "),"Enter vessel info",IF(T($H37)&lt;&gt;"","Enter Activity",IF(OR($M37=0,$N37=0),"Enter Run Time",IF((VLOOKUP($F37,'VESSEL FACTORS'!$A$3:$O$5,AB$5,FALSE))="N/A","--",IF($G37=" ",IF(ISERROR(SEARCH("Aux",$E37,1)),($H37*VLOOKUP($F37,'VESSEL FACTORS'!$A$2:$O$5,AB$5,FALSE)*0.0000011023*$M37*$N37*0.82),($H37*VLOOKUP($F37,'VESSEL FACTORS'!$A$2:$O$5,AB$5,FALSE)*0.0000011023*$M37*$N37*1)),IF($G37&lt;21,($H37*VLOOKUP($F37,'VESSEL FACTORS'!$A$2:$O$5,AB$5,FALSE)*0.0000011023*$M37*$N37*VLOOKUP($G37,'VESSEL FACTORS'!$A$16:$L$36,AB$5,FALSE)),($H37*VLOOKUP($F37,'VESSEL FACTORS'!$A$3:$O$5,AB$5,FALSE)*0.0000011023*$M37*$N37*($G37/100))))))))</f>
        <v>Enter vessel info</v>
      </c>
      <c r="AC37" s="76" t="str">
        <f>IF(OR($D37=" ",$E37=" ",$F37=" "),"Enter vessel info",IF(T($H37)&lt;&gt;"","Enter Activity",IF(OR($M37=0,$N37=0),"Enter Run Time",IF((VLOOKUP($F37,'VESSEL FACTORS'!$A$3:$O$5,AC$5,FALSE))="N/A","--",IF($G37=" ",IF(ISERROR(SEARCH("Aux",$E37,1)),($H37*VLOOKUP($F37,'VESSEL FACTORS'!$A$2:$O$5,AC$5,FALSE)*0.0000011023*$M37*$N37*0.82),($H37*VLOOKUP($F37,'VESSEL FACTORS'!$A$2:$O$5,AC$5,FALSE)*0.0000011023*$M37*$N37*1)),IF($G37&lt;21,($H37*VLOOKUP($F37,'VESSEL FACTORS'!$A$2:$O$5,AC$5,FALSE)*0.0000011023*$M37*$N37*VLOOKUP($G37,'VESSEL FACTORS'!$A$16:$L$36,AC$5,FALSE)),($H37*VLOOKUP($F37,'VESSEL FACTORS'!$A$3:$O$5,AC$5,FALSE)*0.0000011023*$M37*$N37*($G37/100))))))))</f>
        <v>Enter vessel info</v>
      </c>
      <c r="AD37" s="76" t="str">
        <f>IF(OR($D37=" ",$E37=" ",$F37=" "),"Enter vessel info",IF(T($H37)&lt;&gt;"","Enter Activity",IF(OR($M37=0,$N37=0),"Enter Run Time",IF((VLOOKUP($F37,'VESSEL FACTORS'!$A$3:$O$5,AD$5,FALSE))="N/A","--",IF($G37=" ",IF(ISERROR(SEARCH("Aux",$E37,1)),($H37*VLOOKUP($F37,'VESSEL FACTORS'!$A$2:$O$5,AD$5,FALSE)*0.0000011023*$M37*$N37*0.82),($H37*VLOOKUP($F37,'VESSEL FACTORS'!$A$2:$O$5,AD$5,FALSE)*0.0000011023*$M37*$N37*1)),IF($G37&lt;21,($H37*VLOOKUP($F37,'VESSEL FACTORS'!$A$2:$O$5,AD$5,FALSE)*0.0000011023*$M37*$N37*VLOOKUP($G37,'VESSEL FACTORS'!$A$16:$L$36,AD$5,FALSE)),($H37*VLOOKUP($F37,'VESSEL FACTORS'!$A$3:$O$5,AD$5,FALSE)*0.0000011023*$M37*$N37*($G37/100))))))))</f>
        <v>Enter vessel info</v>
      </c>
      <c r="AE37" s="76" t="str">
        <f>IF(OR($D37=" ",$E37=" ",$F37=" "),"Enter vessel info",IF(T($H37)&lt;&gt;"","Enter Activity",IF(OR($M37=0,$N37=0),"Enter Run Time",IF((VLOOKUP($F37,'VESSEL FACTORS'!$A$3:$O$5,AE$5,FALSE))="N/A","--",IF($G37=" ",IF(ISERROR(SEARCH("Aux",$E37,1)),($H37*VLOOKUP($F37,'VESSEL FACTORS'!$A$2:$O$5,AE$5,FALSE)*0.0000011023*$M37*$N37*0.82),($H37*VLOOKUP($F37,'VESSEL FACTORS'!$A$2:$O$5,AE$5,FALSE)*0.0000011023*$M37*$N37*1)),IF($G37&lt;21,($H37*VLOOKUP($F37,'VESSEL FACTORS'!$A$2:$O$5,AE$5,FALSE)*0.0000011023*$M37*$N37*VLOOKUP($G37,'VESSEL FACTORS'!$A$16:$L$36,AE$5,FALSE)),($H37*VLOOKUP($F37,'VESSEL FACTORS'!$A$3:$O$5,AE$5,FALSE)*0.0000011023*$M37*$N37*($G37/100))))))))</f>
        <v>Enter vessel info</v>
      </c>
      <c r="AF37" s="76" t="str">
        <f>IF(OR($D37=" ",$E37=" ",$F37=" "),"Enter vessel info",IF(T($H37)&lt;&gt;"","Enter Activity",IF(OR($M37=0,$N37=0),"Enter Run Time",IF((VLOOKUP($F37,'VESSEL FACTORS'!$A$3:$O$5,AF$5,FALSE))="N/A","--",IF($G37=" ",IF(ISERROR(SEARCH("Aux",$E37,1)),($H37*VLOOKUP($F37,'VESSEL FACTORS'!$A$2:$O$5,AF$5,FALSE)*0.0000011023*$M37*$N37*0.82),($H37*VLOOKUP($F37,'VESSEL FACTORS'!$A$2:$O$5,AF$5,FALSE)*0.0000011023*$M37*$N37*1)),IF($G37&lt;21,($H37*VLOOKUP($F37,'VESSEL FACTORS'!$A$2:$O$5,AF$5,FALSE)*0.0000011023*$M37*$N37*VLOOKUP($G37,'VESSEL FACTORS'!$A$16:$L$36,AF$5,FALSE)),($H37*VLOOKUP($F37,'VESSEL FACTORS'!$A$3:$O$5,AF$5,FALSE)*0.0000011023*$M37*$N37*($G37/100))))))))</f>
        <v>Enter vessel info</v>
      </c>
      <c r="AG37" s="76" t="str">
        <f>IF(OR($D37=" ",$E37=" ",$F37=" "),"Enter vessel info",IF(T($H37)&lt;&gt;"","Enter Activity",IF(OR($M37=0,$N37=0),"Enter Run Time",IF((VLOOKUP($F37,'VESSEL FACTORS'!$A$3:$O$5,AG$5,FALSE))="N/A","--",IF($G37=" ",IF(ISERROR(SEARCH("Aux",$E37,1)),($H37*VLOOKUP($F37,'VESSEL FACTORS'!$A$2:$O$5,AG$5,FALSE)*0.0000011023*$M37*$N37*0.82),($H37*VLOOKUP($F37,'VESSEL FACTORS'!$A$2:$O$5,AG$5,FALSE)*0.0000011023*$M37*$N37*1)),IF($G37&lt;21,($H37*VLOOKUP($F37,'VESSEL FACTORS'!$A$2:$O$5,AG$5,FALSE)*0.0000011023*$M37*$N37*VLOOKUP($G37,'VESSEL FACTORS'!$A$16:$L$36,AG$5,FALSE)),($H37*VLOOKUP($F37,'VESSEL FACTORS'!$A$3:$O$5,AG$5,FALSE)*0.0000011023*$M37*$N37*($G37/100))))))))</f>
        <v>Enter vessel info</v>
      </c>
      <c r="AH37" s="76" t="str">
        <f>IF(OR($D37=" ",$E37=" ",$F37=" "),"Enter vessel info",IF(T($H37)&lt;&gt;"","Enter Activity",IF(OR($M37=0,$N37=0),"Enter Run Time",IF((VLOOKUP($F37,'VESSEL FACTORS'!$A$3:$O$5,AH$5,FALSE))="N/A","--",IF($G37=" ",IF(ISERROR(SEARCH("Aux",$E37,1)),($H37*VLOOKUP($F37,'VESSEL FACTORS'!$A$2:$O$5,AH$5,FALSE)*0.0000011023*$M37*$N37*0.82),($H37*VLOOKUP($F37,'VESSEL FACTORS'!$A$2:$O$5,AH$5,FALSE)*0.0000011023*$M37*$N37*1)),IF($G37&lt;21,($H37*VLOOKUP($F37,'VESSEL FACTORS'!$A$2:$O$5,AH$5,FALSE)*0.0000011023*$M37*$N37*VLOOKUP($G37,'VESSEL FACTORS'!$A$16:$L$36,AH$5,FALSE)),($H37*VLOOKUP($F37,'VESSEL FACTORS'!$A$3:$O$5,AH$5,FALSE)*0.0000011023*$M37*$N37*($G37/100))))))))</f>
        <v>Enter vessel info</v>
      </c>
      <c r="AI37" s="76" t="str">
        <f>IF(OR($D37=" ",$E37=" ",$F37=" "),"Enter vessel info",IF(T($H37)&lt;&gt;"","Enter Activity",IF(OR($M37=0,$N37=0),"Enter Run Time",IF((VLOOKUP($F37,'VESSEL FACTORS'!$A$3:$O$5,AI$5,FALSE))="N/A","--",IF($G37=" ",IF(ISERROR(SEARCH("Aux",$E37,1)),($H37*VLOOKUP($F37,'VESSEL FACTORS'!$A$2:$O$5,AI$5,FALSE)*0.0000011023*$M37*$N37*0.82),($H37*VLOOKUP($F37,'VESSEL FACTORS'!$A$2:$O$5,AI$5,FALSE)*0.0000011023*$M37*$N37*1)),IF($G37&lt;21,($H37*VLOOKUP($F37,'VESSEL FACTORS'!$A$2:$O$5,AI$5,FALSE)*0.0000011023*$M37*$N37*VLOOKUP($G37,'VESSEL FACTORS'!$A$16:$L$36,AI$5,FALSE)),($H37*VLOOKUP($F37,'VESSEL FACTORS'!$A$3:$O$5,AI$5,FALSE)*0.0000011023*$M37*$N37*($G37/100))))))))</f>
        <v>Enter vessel info</v>
      </c>
      <c r="AJ37" s="76" t="str">
        <f>IF(OR($D37=" ",$E37=" ",$F37=" "),"Enter vessel info",IF(T($H37)&lt;&gt;"","Enter Activity",IF(OR($M37=0,$N37=0),"Enter Run Time",IF((VLOOKUP($F37,'VESSEL FACTORS'!$A$3:$O$5,AJ$5,FALSE))="N/A","--",IF($G37=" ",IF(ISERROR(SEARCH("Aux",$E37,1)),($H37*VLOOKUP($F37,'VESSEL FACTORS'!$A$2:$O$5,AJ$5,FALSE)*0.0000011023*$M37*$N37*0.82),($H37*VLOOKUP($F37,'VESSEL FACTORS'!$A$2:$O$5,AJ$5,FALSE)*0.0000011023*$M37*$N37*1)),IF($G37&lt;21,($H37*VLOOKUP($F37,'VESSEL FACTORS'!$A$2:$O$5,AJ$5,FALSE)*0.0000011023*$M37*$N37*VLOOKUP($G37,'VESSEL FACTORS'!$A$16:$L$36,AJ$5,FALSE)),($H37*VLOOKUP($F37,'VESSEL FACTORS'!$A$3:$O$5,AJ$5,FALSE)*0.0000011023*$M37*$N37*($G37/100))))))))</f>
        <v>Enter vessel info</v>
      </c>
      <c r="AK37" s="76" t="str">
        <f>IF(OR($D37=" ",$E37=" ",$F37=" "),"Enter vessel info",IF(T($H37)&lt;&gt;"","Enter Activity",IF(OR($M37=0,$N37=0),"Enter Run Time",IF((VLOOKUP($F37,'VESSEL FACTORS'!$A$3:$O$5,AK$5,FALSE))="N/A","--",IF($G37=" ",IF(ISERROR(SEARCH("Aux",$E37,1)),($H37*VLOOKUP($F37,'VESSEL FACTORS'!$A$2:$O$5,AK$5,FALSE)*0.0000011023*$M37*$N37*0.82),($H37*VLOOKUP($F37,'VESSEL FACTORS'!$A$2:$O$5,AK$5,FALSE)*0.0000011023*$M37*$N37*1)),IF($G37&lt;21,($H37*VLOOKUP($F37,'VESSEL FACTORS'!$A$2:$O$5,AK$5,FALSE)*0.0000011023*$M37*$N37*VLOOKUP($G37,'VESSEL FACTORS'!$A$16:$L$36,AK$5,FALSE)),($H37*VLOOKUP($F37,'VESSEL FACTORS'!$A$3:$O$5,AK$5,FALSE)*0.0000011023*$M37*$N37*($G37/100))))))))</f>
        <v>Enter vessel info</v>
      </c>
      <c r="AL37" s="67" t="str">
        <f>IF(OR($D37=" ",$E37=" ",$F37=" "),"Enter vessel info",IF(T($H37)&lt;&gt;"","Enter Activity",IF(OR($M37=0,$N37=0),"Enter Run Time",IF((VLOOKUP($F37,'VESSEL FACTORS'!$A$3:$O$5,AL$5,FALSE))="N/A","--",IF($G37=" ",IF(ISERROR(SEARCH("Aux",$E37,1)),($H37*VLOOKUP($F37,'VESSEL FACTORS'!$A$2:$O$5,AL$5,FALSE)*0.0000011023*$M37*$N37*0.82),($H37*VLOOKUP($F37,'VESSEL FACTORS'!$A$2:$O$5,AL$5,FALSE)*0.0000011023*$M37*$N37*1)),IF($G37&lt;21,($H37*VLOOKUP($F37,'VESSEL FACTORS'!$A$2:$O$5,AL$5,FALSE)*0.0000011023*$M37*$N37*VLOOKUP($G37,'VESSEL FACTORS'!$A$16:$L$36,AL$5,FALSE)),($H37*VLOOKUP($F37,'VESSEL FACTORS'!$A$3:$O$5,AL$5,FALSE)*0.0000011023*$M37*$N37*($G37/100))))))))</f>
        <v>Enter vessel info</v>
      </c>
      <c r="AM37" s="73"/>
      <c r="AO37" s="74">
        <f>MONTH(EMISSIONS_1!P37)-MONTH(EMISSIONS_1!O37)+1</f>
        <v>1</v>
      </c>
      <c r="AP37" s="335">
        <f t="shared" si="44"/>
        <v>0</v>
      </c>
      <c r="AQ37" s="336">
        <f t="shared" si="44"/>
        <v>0</v>
      </c>
      <c r="AR37" s="336">
        <f t="shared" si="44"/>
        <v>0</v>
      </c>
      <c r="AS37" s="336">
        <f t="shared" si="44"/>
        <v>0</v>
      </c>
      <c r="AT37" s="336">
        <f t="shared" si="44"/>
        <v>0</v>
      </c>
      <c r="AU37" s="336">
        <f t="shared" si="44"/>
        <v>0</v>
      </c>
      <c r="AV37" s="336">
        <f t="shared" si="44"/>
        <v>0</v>
      </c>
      <c r="AW37" s="336">
        <f t="shared" si="44"/>
        <v>0</v>
      </c>
      <c r="AX37" s="336">
        <f t="shared" si="44"/>
        <v>0</v>
      </c>
      <c r="AY37" s="336">
        <f t="shared" si="44"/>
        <v>0</v>
      </c>
      <c r="AZ37" s="336">
        <f t="shared" si="44"/>
        <v>0</v>
      </c>
      <c r="BA37" s="337">
        <f t="shared" si="44"/>
        <v>0</v>
      </c>
      <c r="BB37" s="335">
        <f t="shared" si="45"/>
        <v>0</v>
      </c>
      <c r="BC37" s="336">
        <f t="shared" si="45"/>
        <v>0</v>
      </c>
      <c r="BD37" s="336">
        <f t="shared" si="45"/>
        <v>0</v>
      </c>
      <c r="BE37" s="336">
        <f t="shared" si="45"/>
        <v>0</v>
      </c>
      <c r="BF37" s="336">
        <f t="shared" si="45"/>
        <v>0</v>
      </c>
      <c r="BG37" s="336">
        <f t="shared" si="45"/>
        <v>0</v>
      </c>
      <c r="BH37" s="336">
        <f t="shared" si="45"/>
        <v>0</v>
      </c>
      <c r="BI37" s="336">
        <f t="shared" si="45"/>
        <v>0</v>
      </c>
      <c r="BJ37" s="336">
        <f t="shared" si="45"/>
        <v>0</v>
      </c>
      <c r="BK37" s="336">
        <f t="shared" si="45"/>
        <v>0</v>
      </c>
      <c r="BL37" s="336">
        <f t="shared" si="45"/>
        <v>0</v>
      </c>
      <c r="BM37" s="337">
        <f t="shared" si="45"/>
        <v>0</v>
      </c>
      <c r="BN37" s="335">
        <f t="shared" si="46"/>
        <v>0</v>
      </c>
      <c r="BO37" s="336">
        <f t="shared" si="46"/>
        <v>0</v>
      </c>
      <c r="BP37" s="336">
        <f t="shared" si="46"/>
        <v>0</v>
      </c>
      <c r="BQ37" s="336">
        <f t="shared" si="46"/>
        <v>0</v>
      </c>
      <c r="BR37" s="336">
        <f t="shared" si="46"/>
        <v>0</v>
      </c>
      <c r="BS37" s="336">
        <f t="shared" si="46"/>
        <v>0</v>
      </c>
      <c r="BT37" s="336">
        <f t="shared" si="46"/>
        <v>0</v>
      </c>
      <c r="BU37" s="336">
        <f t="shared" si="46"/>
        <v>0</v>
      </c>
      <c r="BV37" s="336">
        <f t="shared" si="46"/>
        <v>0</v>
      </c>
      <c r="BW37" s="336">
        <f t="shared" si="46"/>
        <v>0</v>
      </c>
      <c r="BX37" s="336">
        <f t="shared" si="46"/>
        <v>0</v>
      </c>
      <c r="BY37" s="337">
        <f t="shared" si="46"/>
        <v>0</v>
      </c>
      <c r="BZ37" s="335">
        <f t="shared" si="47"/>
        <v>0</v>
      </c>
      <c r="CA37" s="336">
        <f t="shared" si="47"/>
        <v>0</v>
      </c>
      <c r="CB37" s="336">
        <f t="shared" si="47"/>
        <v>0</v>
      </c>
      <c r="CC37" s="336">
        <f t="shared" si="47"/>
        <v>0</v>
      </c>
      <c r="CD37" s="336">
        <f t="shared" si="47"/>
        <v>0</v>
      </c>
      <c r="CE37" s="336">
        <f t="shared" si="47"/>
        <v>0</v>
      </c>
      <c r="CF37" s="336">
        <f t="shared" si="47"/>
        <v>0</v>
      </c>
      <c r="CG37" s="336">
        <f t="shared" si="47"/>
        <v>0</v>
      </c>
      <c r="CH37" s="336">
        <f t="shared" si="47"/>
        <v>0</v>
      </c>
      <c r="CI37" s="336">
        <f t="shared" si="47"/>
        <v>0</v>
      </c>
      <c r="CJ37" s="336">
        <f t="shared" si="47"/>
        <v>0</v>
      </c>
      <c r="CK37" s="337">
        <f t="shared" si="47"/>
        <v>0</v>
      </c>
      <c r="CL37" s="335">
        <f t="shared" si="48"/>
        <v>0</v>
      </c>
      <c r="CM37" s="336">
        <f t="shared" si="48"/>
        <v>0</v>
      </c>
      <c r="CN37" s="336">
        <f t="shared" si="48"/>
        <v>0</v>
      </c>
      <c r="CO37" s="336">
        <f t="shared" si="48"/>
        <v>0</v>
      </c>
      <c r="CP37" s="336">
        <f t="shared" si="48"/>
        <v>0</v>
      </c>
      <c r="CQ37" s="336">
        <f t="shared" si="48"/>
        <v>0</v>
      </c>
      <c r="CR37" s="336">
        <f t="shared" si="48"/>
        <v>0</v>
      </c>
      <c r="CS37" s="336">
        <f t="shared" si="48"/>
        <v>0</v>
      </c>
      <c r="CT37" s="336">
        <f t="shared" si="48"/>
        <v>0</v>
      </c>
      <c r="CU37" s="336">
        <f t="shared" si="48"/>
        <v>0</v>
      </c>
      <c r="CV37" s="336">
        <f t="shared" si="48"/>
        <v>0</v>
      </c>
      <c r="CW37" s="337">
        <f t="shared" si="48"/>
        <v>0</v>
      </c>
      <c r="CX37" s="335">
        <f t="shared" si="49"/>
        <v>0</v>
      </c>
      <c r="CY37" s="336">
        <f t="shared" si="49"/>
        <v>0</v>
      </c>
      <c r="CZ37" s="336">
        <f t="shared" si="49"/>
        <v>0</v>
      </c>
      <c r="DA37" s="336">
        <f t="shared" si="49"/>
        <v>0</v>
      </c>
      <c r="DB37" s="336">
        <f t="shared" si="49"/>
        <v>0</v>
      </c>
      <c r="DC37" s="336">
        <f t="shared" si="49"/>
        <v>0</v>
      </c>
      <c r="DD37" s="336">
        <f t="shared" si="49"/>
        <v>0</v>
      </c>
      <c r="DE37" s="336">
        <f t="shared" si="49"/>
        <v>0</v>
      </c>
      <c r="DF37" s="336">
        <f t="shared" si="49"/>
        <v>0</v>
      </c>
      <c r="DG37" s="336">
        <f t="shared" si="49"/>
        <v>0</v>
      </c>
      <c r="DH37" s="336">
        <f t="shared" si="49"/>
        <v>0</v>
      </c>
      <c r="DI37" s="337">
        <f t="shared" si="49"/>
        <v>0</v>
      </c>
      <c r="DJ37" s="335">
        <f t="shared" si="50"/>
        <v>0</v>
      </c>
      <c r="DK37" s="336">
        <f t="shared" si="50"/>
        <v>0</v>
      </c>
      <c r="DL37" s="336">
        <f t="shared" si="50"/>
        <v>0</v>
      </c>
      <c r="DM37" s="336">
        <f t="shared" si="50"/>
        <v>0</v>
      </c>
      <c r="DN37" s="336">
        <f t="shared" si="50"/>
        <v>0</v>
      </c>
      <c r="DO37" s="336">
        <f t="shared" si="50"/>
        <v>0</v>
      </c>
      <c r="DP37" s="336">
        <f t="shared" si="50"/>
        <v>0</v>
      </c>
      <c r="DQ37" s="336">
        <f t="shared" si="50"/>
        <v>0</v>
      </c>
      <c r="DR37" s="336">
        <f t="shared" si="50"/>
        <v>0</v>
      </c>
      <c r="DS37" s="336">
        <f t="shared" si="50"/>
        <v>0</v>
      </c>
      <c r="DT37" s="336">
        <f t="shared" si="50"/>
        <v>0</v>
      </c>
      <c r="DU37" s="337">
        <f t="shared" si="50"/>
        <v>0</v>
      </c>
      <c r="DV37" s="335">
        <f t="shared" si="51"/>
        <v>0</v>
      </c>
      <c r="DW37" s="336">
        <f t="shared" si="51"/>
        <v>0</v>
      </c>
      <c r="DX37" s="336">
        <f t="shared" si="51"/>
        <v>0</v>
      </c>
      <c r="DY37" s="336">
        <f t="shared" si="51"/>
        <v>0</v>
      </c>
      <c r="DZ37" s="336">
        <f t="shared" si="51"/>
        <v>0</v>
      </c>
      <c r="EA37" s="336">
        <f t="shared" si="51"/>
        <v>0</v>
      </c>
      <c r="EB37" s="336">
        <f t="shared" si="51"/>
        <v>0</v>
      </c>
      <c r="EC37" s="336">
        <f t="shared" si="51"/>
        <v>0</v>
      </c>
      <c r="ED37" s="336">
        <f t="shared" si="51"/>
        <v>0</v>
      </c>
      <c r="EE37" s="336">
        <f t="shared" si="51"/>
        <v>0</v>
      </c>
      <c r="EF37" s="336">
        <f t="shared" si="51"/>
        <v>0</v>
      </c>
      <c r="EG37" s="337">
        <f t="shared" si="51"/>
        <v>0</v>
      </c>
      <c r="EH37" s="335">
        <f t="shared" si="52"/>
        <v>0</v>
      </c>
      <c r="EI37" s="336">
        <f t="shared" si="52"/>
        <v>0</v>
      </c>
      <c r="EJ37" s="336">
        <f t="shared" si="52"/>
        <v>0</v>
      </c>
      <c r="EK37" s="336">
        <f t="shared" si="52"/>
        <v>0</v>
      </c>
      <c r="EL37" s="336">
        <f t="shared" si="52"/>
        <v>0</v>
      </c>
      <c r="EM37" s="336">
        <f t="shared" si="52"/>
        <v>0</v>
      </c>
      <c r="EN37" s="336">
        <f t="shared" si="52"/>
        <v>0</v>
      </c>
      <c r="EO37" s="336">
        <f t="shared" si="52"/>
        <v>0</v>
      </c>
      <c r="EP37" s="336">
        <f t="shared" si="52"/>
        <v>0</v>
      </c>
      <c r="EQ37" s="336">
        <f t="shared" si="52"/>
        <v>0</v>
      </c>
      <c r="ER37" s="336">
        <f t="shared" si="52"/>
        <v>0</v>
      </c>
      <c r="ES37" s="337">
        <f t="shared" si="52"/>
        <v>0</v>
      </c>
      <c r="ET37" s="335">
        <f t="shared" si="53"/>
        <v>0</v>
      </c>
      <c r="EU37" s="336">
        <f t="shared" si="53"/>
        <v>0</v>
      </c>
      <c r="EV37" s="336">
        <f t="shared" si="53"/>
        <v>0</v>
      </c>
      <c r="EW37" s="336">
        <f t="shared" si="53"/>
        <v>0</v>
      </c>
      <c r="EX37" s="336">
        <f t="shared" si="53"/>
        <v>0</v>
      </c>
      <c r="EY37" s="336">
        <f t="shared" si="53"/>
        <v>0</v>
      </c>
      <c r="EZ37" s="336">
        <f t="shared" si="53"/>
        <v>0</v>
      </c>
      <c r="FA37" s="336">
        <f t="shared" si="53"/>
        <v>0</v>
      </c>
      <c r="FB37" s="336">
        <f t="shared" si="53"/>
        <v>0</v>
      </c>
      <c r="FC37" s="336">
        <f t="shared" si="53"/>
        <v>0</v>
      </c>
      <c r="FD37" s="336">
        <f t="shared" si="53"/>
        <v>0</v>
      </c>
      <c r="FE37" s="337">
        <f t="shared" si="53"/>
        <v>0</v>
      </c>
      <c r="FF37" s="335">
        <f t="shared" si="54"/>
        <v>0</v>
      </c>
      <c r="FG37" s="336">
        <f t="shared" si="54"/>
        <v>0</v>
      </c>
      <c r="FH37" s="336">
        <f t="shared" si="54"/>
        <v>0</v>
      </c>
      <c r="FI37" s="336">
        <f t="shared" si="54"/>
        <v>0</v>
      </c>
      <c r="FJ37" s="336">
        <f t="shared" si="54"/>
        <v>0</v>
      </c>
      <c r="FK37" s="336">
        <f t="shared" si="54"/>
        <v>0</v>
      </c>
      <c r="FL37" s="336">
        <f t="shared" si="54"/>
        <v>0</v>
      </c>
      <c r="FM37" s="336">
        <f t="shared" si="54"/>
        <v>0</v>
      </c>
      <c r="FN37" s="336">
        <f t="shared" si="54"/>
        <v>0</v>
      </c>
      <c r="FO37" s="336">
        <f t="shared" si="54"/>
        <v>0</v>
      </c>
      <c r="FP37" s="336">
        <f t="shared" si="54"/>
        <v>0</v>
      </c>
      <c r="FQ37" s="337">
        <f t="shared" si="54"/>
        <v>0</v>
      </c>
    </row>
    <row r="38" spans="1:173" ht="12.75" customHeight="1" x14ac:dyDescent="0.2">
      <c r="A38" s="74" t="str">
        <f t="shared" si="21"/>
        <v xml:space="preserve"> - </v>
      </c>
      <c r="B38" s="112"/>
      <c r="C38" s="171" t="s">
        <v>305</v>
      </c>
      <c r="D38" s="366" t="str">
        <f>IF(ISBLANK(EMISSIONS_6!D38), " ", EMISSIONS_6!D38)</f>
        <v xml:space="preserve"> </v>
      </c>
      <c r="E38" s="366" t="str">
        <f>IF(ISBLANK(EMISSIONS_6!E38), " ", EMISSIONS_6!E38)</f>
        <v xml:space="preserve"> </v>
      </c>
      <c r="F38" s="366" t="str">
        <f>IF(ISBLANK(EMISSIONS_6!F38), " ", EMISSIONS_6!F38)</f>
        <v xml:space="preserve"> </v>
      </c>
      <c r="G38" s="367"/>
      <c r="H38" s="368"/>
      <c r="I38" s="33" t="s">
        <v>299</v>
      </c>
      <c r="J38" s="367"/>
      <c r="K38" s="33">
        <f t="shared" si="35"/>
        <v>1</v>
      </c>
      <c r="L38" s="33" t="e">
        <f>IF(#REF!="Enter Emissions (tpy)",IF( J38="", 0, J38), 0)</f>
        <v>#REF!</v>
      </c>
      <c r="M38" s="367">
        <v>0</v>
      </c>
      <c r="N38" s="373">
        <v>0</v>
      </c>
      <c r="O38" s="299"/>
      <c r="P38" s="300"/>
      <c r="Q38" s="73" t="str">
        <f t="shared" si="36"/>
        <v>Enter vessel info</v>
      </c>
      <c r="R38" s="79" t="str">
        <f t="shared" si="37"/>
        <v>Enter vessel info</v>
      </c>
      <c r="S38" s="79" t="str">
        <f t="shared" si="38"/>
        <v>Enter vessel info</v>
      </c>
      <c r="T38" s="79" t="str">
        <f t="shared" si="39"/>
        <v>Enter vessel info</v>
      </c>
      <c r="U38" s="79" t="str">
        <f t="shared" si="40"/>
        <v>Enter vessel info</v>
      </c>
      <c r="V38" s="79" t="str">
        <f t="shared" si="41"/>
        <v>Enter vessel info</v>
      </c>
      <c r="W38" s="79" t="str">
        <f t="shared" si="42"/>
        <v>Enter vessel info</v>
      </c>
      <c r="X38" s="79" t="str">
        <f t="shared" si="43"/>
        <v>Enter vessel info</v>
      </c>
      <c r="Y38" s="78" t="s">
        <v>115</v>
      </c>
      <c r="Z38" s="79" t="s">
        <v>115</v>
      </c>
      <c r="AA38" s="82" t="s">
        <v>115</v>
      </c>
      <c r="AB38" s="76" t="str">
        <f>IF(OR($D38=" ",$E38=" ",$F38=" "),"Enter vessel info",IF(T($H38)&lt;&gt;"","Enter Activity",IF(OR($M38=0,$N38=0),"Enter Run Time",IF((VLOOKUP($F38,'VESSEL FACTORS'!$A$3:$O$5,AB$5,FALSE))="N/A","--",IF($G38=" ",IF(ISERROR(SEARCH("Aux",$E38,1)),($H38*VLOOKUP($F38,'VESSEL FACTORS'!$A$2:$O$5,AB$5,FALSE)*0.0000011023*$M38*$N38*0.82),($H38*VLOOKUP($F38,'VESSEL FACTORS'!$A$2:$O$5,AB$5,FALSE)*0.0000011023*$M38*$N38*1)),IF($G38&lt;21,($H38*VLOOKUP($F38,'VESSEL FACTORS'!$A$2:$O$5,AB$5,FALSE)*0.0000011023*$M38*$N38*VLOOKUP($G38,'VESSEL FACTORS'!$A$16:$L$36,AB$5,FALSE)),($H38*VLOOKUP($F38,'VESSEL FACTORS'!$A$3:$O$5,AB$5,FALSE)*0.0000011023*$M38*$N38*($G38/100))))))))</f>
        <v>Enter vessel info</v>
      </c>
      <c r="AC38" s="76" t="str">
        <f>IF(OR($D38=" ",$E38=" ",$F38=" "),"Enter vessel info",IF(T($H38)&lt;&gt;"","Enter Activity",IF(OR($M38=0,$N38=0),"Enter Run Time",IF((VLOOKUP($F38,'VESSEL FACTORS'!$A$3:$O$5,AC$5,FALSE))="N/A","--",IF($G38=" ",IF(ISERROR(SEARCH("Aux",$E38,1)),($H38*VLOOKUP($F38,'VESSEL FACTORS'!$A$2:$O$5,AC$5,FALSE)*0.0000011023*$M38*$N38*0.82),($H38*VLOOKUP($F38,'VESSEL FACTORS'!$A$2:$O$5,AC$5,FALSE)*0.0000011023*$M38*$N38*1)),IF($G38&lt;21,($H38*VLOOKUP($F38,'VESSEL FACTORS'!$A$2:$O$5,AC$5,FALSE)*0.0000011023*$M38*$N38*VLOOKUP($G38,'VESSEL FACTORS'!$A$16:$L$36,AC$5,FALSE)),($H38*VLOOKUP($F38,'VESSEL FACTORS'!$A$3:$O$5,AC$5,FALSE)*0.0000011023*$M38*$N38*($G38/100))))))))</f>
        <v>Enter vessel info</v>
      </c>
      <c r="AD38" s="76" t="str">
        <f>IF(OR($D38=" ",$E38=" ",$F38=" "),"Enter vessel info",IF(T($H38)&lt;&gt;"","Enter Activity",IF(OR($M38=0,$N38=0),"Enter Run Time",IF((VLOOKUP($F38,'VESSEL FACTORS'!$A$3:$O$5,AD$5,FALSE))="N/A","--",IF($G38=" ",IF(ISERROR(SEARCH("Aux",$E38,1)),($H38*VLOOKUP($F38,'VESSEL FACTORS'!$A$2:$O$5,AD$5,FALSE)*0.0000011023*$M38*$N38*0.82),($H38*VLOOKUP($F38,'VESSEL FACTORS'!$A$2:$O$5,AD$5,FALSE)*0.0000011023*$M38*$N38*1)),IF($G38&lt;21,($H38*VLOOKUP($F38,'VESSEL FACTORS'!$A$2:$O$5,AD$5,FALSE)*0.0000011023*$M38*$N38*VLOOKUP($G38,'VESSEL FACTORS'!$A$16:$L$36,AD$5,FALSE)),($H38*VLOOKUP($F38,'VESSEL FACTORS'!$A$3:$O$5,AD$5,FALSE)*0.0000011023*$M38*$N38*($G38/100))))))))</f>
        <v>Enter vessel info</v>
      </c>
      <c r="AE38" s="76" t="str">
        <f>IF(OR($D38=" ",$E38=" ",$F38=" "),"Enter vessel info",IF(T($H38)&lt;&gt;"","Enter Activity",IF(OR($M38=0,$N38=0),"Enter Run Time",IF((VLOOKUP($F38,'VESSEL FACTORS'!$A$3:$O$5,AE$5,FALSE))="N/A","--",IF($G38=" ",IF(ISERROR(SEARCH("Aux",$E38,1)),($H38*VLOOKUP($F38,'VESSEL FACTORS'!$A$2:$O$5,AE$5,FALSE)*0.0000011023*$M38*$N38*0.82),($H38*VLOOKUP($F38,'VESSEL FACTORS'!$A$2:$O$5,AE$5,FALSE)*0.0000011023*$M38*$N38*1)),IF($G38&lt;21,($H38*VLOOKUP($F38,'VESSEL FACTORS'!$A$2:$O$5,AE$5,FALSE)*0.0000011023*$M38*$N38*VLOOKUP($G38,'VESSEL FACTORS'!$A$16:$L$36,AE$5,FALSE)),($H38*VLOOKUP($F38,'VESSEL FACTORS'!$A$3:$O$5,AE$5,FALSE)*0.0000011023*$M38*$N38*($G38/100))))))))</f>
        <v>Enter vessel info</v>
      </c>
      <c r="AF38" s="76" t="str">
        <f>IF(OR($D38=" ",$E38=" ",$F38=" "),"Enter vessel info",IF(T($H38)&lt;&gt;"","Enter Activity",IF(OR($M38=0,$N38=0),"Enter Run Time",IF((VLOOKUP($F38,'VESSEL FACTORS'!$A$3:$O$5,AF$5,FALSE))="N/A","--",IF($G38=" ",IF(ISERROR(SEARCH("Aux",$E38,1)),($H38*VLOOKUP($F38,'VESSEL FACTORS'!$A$2:$O$5,AF$5,FALSE)*0.0000011023*$M38*$N38*0.82),($H38*VLOOKUP($F38,'VESSEL FACTORS'!$A$2:$O$5,AF$5,FALSE)*0.0000011023*$M38*$N38*1)),IF($G38&lt;21,($H38*VLOOKUP($F38,'VESSEL FACTORS'!$A$2:$O$5,AF$5,FALSE)*0.0000011023*$M38*$N38*VLOOKUP($G38,'VESSEL FACTORS'!$A$16:$L$36,AF$5,FALSE)),($H38*VLOOKUP($F38,'VESSEL FACTORS'!$A$3:$O$5,AF$5,FALSE)*0.0000011023*$M38*$N38*($G38/100))))))))</f>
        <v>Enter vessel info</v>
      </c>
      <c r="AG38" s="76" t="str">
        <f>IF(OR($D38=" ",$E38=" ",$F38=" "),"Enter vessel info",IF(T($H38)&lt;&gt;"","Enter Activity",IF(OR($M38=0,$N38=0),"Enter Run Time",IF((VLOOKUP($F38,'VESSEL FACTORS'!$A$3:$O$5,AG$5,FALSE))="N/A","--",IF($G38=" ",IF(ISERROR(SEARCH("Aux",$E38,1)),($H38*VLOOKUP($F38,'VESSEL FACTORS'!$A$2:$O$5,AG$5,FALSE)*0.0000011023*$M38*$N38*0.82),($H38*VLOOKUP($F38,'VESSEL FACTORS'!$A$2:$O$5,AG$5,FALSE)*0.0000011023*$M38*$N38*1)),IF($G38&lt;21,($H38*VLOOKUP($F38,'VESSEL FACTORS'!$A$2:$O$5,AG$5,FALSE)*0.0000011023*$M38*$N38*VLOOKUP($G38,'VESSEL FACTORS'!$A$16:$L$36,AG$5,FALSE)),($H38*VLOOKUP($F38,'VESSEL FACTORS'!$A$3:$O$5,AG$5,FALSE)*0.0000011023*$M38*$N38*($G38/100))))))))</f>
        <v>Enter vessel info</v>
      </c>
      <c r="AH38" s="76" t="str">
        <f>IF(OR($D38=" ",$E38=" ",$F38=" "),"Enter vessel info",IF(T($H38)&lt;&gt;"","Enter Activity",IF(OR($M38=0,$N38=0),"Enter Run Time",IF((VLOOKUP($F38,'VESSEL FACTORS'!$A$3:$O$5,AH$5,FALSE))="N/A","--",IF($G38=" ",IF(ISERROR(SEARCH("Aux",$E38,1)),($H38*VLOOKUP($F38,'VESSEL FACTORS'!$A$2:$O$5,AH$5,FALSE)*0.0000011023*$M38*$N38*0.82),($H38*VLOOKUP($F38,'VESSEL FACTORS'!$A$2:$O$5,AH$5,FALSE)*0.0000011023*$M38*$N38*1)),IF($G38&lt;21,($H38*VLOOKUP($F38,'VESSEL FACTORS'!$A$2:$O$5,AH$5,FALSE)*0.0000011023*$M38*$N38*VLOOKUP($G38,'VESSEL FACTORS'!$A$16:$L$36,AH$5,FALSE)),($H38*VLOOKUP($F38,'VESSEL FACTORS'!$A$3:$O$5,AH$5,FALSE)*0.0000011023*$M38*$N38*($G38/100))))))))</f>
        <v>Enter vessel info</v>
      </c>
      <c r="AI38" s="76" t="str">
        <f>IF(OR($D38=" ",$E38=" ",$F38=" "),"Enter vessel info",IF(T($H38)&lt;&gt;"","Enter Activity",IF(OR($M38=0,$N38=0),"Enter Run Time",IF((VLOOKUP($F38,'VESSEL FACTORS'!$A$3:$O$5,AI$5,FALSE))="N/A","--",IF($G38=" ",IF(ISERROR(SEARCH("Aux",$E38,1)),($H38*VLOOKUP($F38,'VESSEL FACTORS'!$A$2:$O$5,AI$5,FALSE)*0.0000011023*$M38*$N38*0.82),($H38*VLOOKUP($F38,'VESSEL FACTORS'!$A$2:$O$5,AI$5,FALSE)*0.0000011023*$M38*$N38*1)),IF($G38&lt;21,($H38*VLOOKUP($F38,'VESSEL FACTORS'!$A$2:$O$5,AI$5,FALSE)*0.0000011023*$M38*$N38*VLOOKUP($G38,'VESSEL FACTORS'!$A$16:$L$36,AI$5,FALSE)),($H38*VLOOKUP($F38,'VESSEL FACTORS'!$A$3:$O$5,AI$5,FALSE)*0.0000011023*$M38*$N38*($G38/100))))))))</f>
        <v>Enter vessel info</v>
      </c>
      <c r="AJ38" s="76" t="str">
        <f>IF(OR($D38=" ",$E38=" ",$F38=" "),"Enter vessel info",IF(T($H38)&lt;&gt;"","Enter Activity",IF(OR($M38=0,$N38=0),"Enter Run Time",IF((VLOOKUP($F38,'VESSEL FACTORS'!$A$3:$O$5,AJ$5,FALSE))="N/A","--",IF($G38=" ",IF(ISERROR(SEARCH("Aux",$E38,1)),($H38*VLOOKUP($F38,'VESSEL FACTORS'!$A$2:$O$5,AJ$5,FALSE)*0.0000011023*$M38*$N38*0.82),($H38*VLOOKUP($F38,'VESSEL FACTORS'!$A$2:$O$5,AJ$5,FALSE)*0.0000011023*$M38*$N38*1)),IF($G38&lt;21,($H38*VLOOKUP($F38,'VESSEL FACTORS'!$A$2:$O$5,AJ$5,FALSE)*0.0000011023*$M38*$N38*VLOOKUP($G38,'VESSEL FACTORS'!$A$16:$L$36,AJ$5,FALSE)),($H38*VLOOKUP($F38,'VESSEL FACTORS'!$A$3:$O$5,AJ$5,FALSE)*0.0000011023*$M38*$N38*($G38/100))))))))</f>
        <v>Enter vessel info</v>
      </c>
      <c r="AK38" s="76" t="str">
        <f>IF(OR($D38=" ",$E38=" ",$F38=" "),"Enter vessel info",IF(T($H38)&lt;&gt;"","Enter Activity",IF(OR($M38=0,$N38=0),"Enter Run Time",IF((VLOOKUP($F38,'VESSEL FACTORS'!$A$3:$O$5,AK$5,FALSE))="N/A","--",IF($G38=" ",IF(ISERROR(SEARCH("Aux",$E38,1)),($H38*VLOOKUP($F38,'VESSEL FACTORS'!$A$2:$O$5,AK$5,FALSE)*0.0000011023*$M38*$N38*0.82),($H38*VLOOKUP($F38,'VESSEL FACTORS'!$A$2:$O$5,AK$5,FALSE)*0.0000011023*$M38*$N38*1)),IF($G38&lt;21,($H38*VLOOKUP($F38,'VESSEL FACTORS'!$A$2:$O$5,AK$5,FALSE)*0.0000011023*$M38*$N38*VLOOKUP($G38,'VESSEL FACTORS'!$A$16:$L$36,AK$5,FALSE)),($H38*VLOOKUP($F38,'VESSEL FACTORS'!$A$3:$O$5,AK$5,FALSE)*0.0000011023*$M38*$N38*($G38/100))))))))</f>
        <v>Enter vessel info</v>
      </c>
      <c r="AL38" s="67" t="str">
        <f>IF(OR($D38=" ",$E38=" ",$F38=" "),"Enter vessel info",IF(T($H38)&lt;&gt;"","Enter Activity",IF(OR($M38=0,$N38=0),"Enter Run Time",IF((VLOOKUP($F38,'VESSEL FACTORS'!$A$3:$O$5,AL$5,FALSE))="N/A","--",IF($G38=" ",IF(ISERROR(SEARCH("Aux",$E38,1)),($H38*VLOOKUP($F38,'VESSEL FACTORS'!$A$2:$O$5,AL$5,FALSE)*0.0000011023*$M38*$N38*0.82),($H38*VLOOKUP($F38,'VESSEL FACTORS'!$A$2:$O$5,AL$5,FALSE)*0.0000011023*$M38*$N38*1)),IF($G38&lt;21,($H38*VLOOKUP($F38,'VESSEL FACTORS'!$A$2:$O$5,AL$5,FALSE)*0.0000011023*$M38*$N38*VLOOKUP($G38,'VESSEL FACTORS'!$A$16:$L$36,AL$5,FALSE)),($H38*VLOOKUP($F38,'VESSEL FACTORS'!$A$3:$O$5,AL$5,FALSE)*0.0000011023*$M38*$N38*($G38/100))))))))</f>
        <v>Enter vessel info</v>
      </c>
      <c r="AM38" s="73"/>
      <c r="AO38" s="74">
        <f>MONTH(EMISSIONS_1!P38)-MONTH(EMISSIONS_1!O38)+1</f>
        <v>1</v>
      </c>
      <c r="AP38" s="335">
        <f t="shared" si="44"/>
        <v>0</v>
      </c>
      <c r="AQ38" s="336">
        <f t="shared" si="44"/>
        <v>0</v>
      </c>
      <c r="AR38" s="336">
        <f t="shared" si="44"/>
        <v>0</v>
      </c>
      <c r="AS38" s="336">
        <f t="shared" si="44"/>
        <v>0</v>
      </c>
      <c r="AT38" s="336">
        <f t="shared" si="44"/>
        <v>0</v>
      </c>
      <c r="AU38" s="336">
        <f t="shared" si="44"/>
        <v>0</v>
      </c>
      <c r="AV38" s="336">
        <f t="shared" si="44"/>
        <v>0</v>
      </c>
      <c r="AW38" s="336">
        <f t="shared" si="44"/>
        <v>0</v>
      </c>
      <c r="AX38" s="336">
        <f t="shared" si="44"/>
        <v>0</v>
      </c>
      <c r="AY38" s="336">
        <f t="shared" si="44"/>
        <v>0</v>
      </c>
      <c r="AZ38" s="336">
        <f t="shared" si="44"/>
        <v>0</v>
      </c>
      <c r="BA38" s="337">
        <f t="shared" si="44"/>
        <v>0</v>
      </c>
      <c r="BB38" s="335">
        <f t="shared" si="45"/>
        <v>0</v>
      </c>
      <c r="BC38" s="336">
        <f t="shared" si="45"/>
        <v>0</v>
      </c>
      <c r="BD38" s="336">
        <f t="shared" si="45"/>
        <v>0</v>
      </c>
      <c r="BE38" s="336">
        <f t="shared" si="45"/>
        <v>0</v>
      </c>
      <c r="BF38" s="336">
        <f t="shared" si="45"/>
        <v>0</v>
      </c>
      <c r="BG38" s="336">
        <f t="shared" si="45"/>
        <v>0</v>
      </c>
      <c r="BH38" s="336">
        <f t="shared" si="45"/>
        <v>0</v>
      </c>
      <c r="BI38" s="336">
        <f t="shared" si="45"/>
        <v>0</v>
      </c>
      <c r="BJ38" s="336">
        <f t="shared" si="45"/>
        <v>0</v>
      </c>
      <c r="BK38" s="336">
        <f t="shared" si="45"/>
        <v>0</v>
      </c>
      <c r="BL38" s="336">
        <f t="shared" si="45"/>
        <v>0</v>
      </c>
      <c r="BM38" s="337">
        <f t="shared" si="45"/>
        <v>0</v>
      </c>
      <c r="BN38" s="335">
        <f t="shared" si="46"/>
        <v>0</v>
      </c>
      <c r="BO38" s="336">
        <f t="shared" si="46"/>
        <v>0</v>
      </c>
      <c r="BP38" s="336">
        <f t="shared" si="46"/>
        <v>0</v>
      </c>
      <c r="BQ38" s="336">
        <f t="shared" si="46"/>
        <v>0</v>
      </c>
      <c r="BR38" s="336">
        <f t="shared" si="46"/>
        <v>0</v>
      </c>
      <c r="BS38" s="336">
        <f t="shared" si="46"/>
        <v>0</v>
      </c>
      <c r="BT38" s="336">
        <f t="shared" si="46"/>
        <v>0</v>
      </c>
      <c r="BU38" s="336">
        <f t="shared" si="46"/>
        <v>0</v>
      </c>
      <c r="BV38" s="336">
        <f t="shared" si="46"/>
        <v>0</v>
      </c>
      <c r="BW38" s="336">
        <f t="shared" si="46"/>
        <v>0</v>
      </c>
      <c r="BX38" s="336">
        <f t="shared" si="46"/>
        <v>0</v>
      </c>
      <c r="BY38" s="337">
        <f t="shared" si="46"/>
        <v>0</v>
      </c>
      <c r="BZ38" s="335">
        <f t="shared" si="47"/>
        <v>0</v>
      </c>
      <c r="CA38" s="336">
        <f t="shared" si="47"/>
        <v>0</v>
      </c>
      <c r="CB38" s="336">
        <f t="shared" si="47"/>
        <v>0</v>
      </c>
      <c r="CC38" s="336">
        <f t="shared" si="47"/>
        <v>0</v>
      </c>
      <c r="CD38" s="336">
        <f t="shared" si="47"/>
        <v>0</v>
      </c>
      <c r="CE38" s="336">
        <f t="shared" si="47"/>
        <v>0</v>
      </c>
      <c r="CF38" s="336">
        <f t="shared" si="47"/>
        <v>0</v>
      </c>
      <c r="CG38" s="336">
        <f t="shared" si="47"/>
        <v>0</v>
      </c>
      <c r="CH38" s="336">
        <f t="shared" si="47"/>
        <v>0</v>
      </c>
      <c r="CI38" s="336">
        <f t="shared" si="47"/>
        <v>0</v>
      </c>
      <c r="CJ38" s="336">
        <f t="shared" si="47"/>
        <v>0</v>
      </c>
      <c r="CK38" s="337">
        <f t="shared" si="47"/>
        <v>0</v>
      </c>
      <c r="CL38" s="335">
        <f t="shared" si="48"/>
        <v>0</v>
      </c>
      <c r="CM38" s="336">
        <f t="shared" si="48"/>
        <v>0</v>
      </c>
      <c r="CN38" s="336">
        <f t="shared" si="48"/>
        <v>0</v>
      </c>
      <c r="CO38" s="336">
        <f t="shared" si="48"/>
        <v>0</v>
      </c>
      <c r="CP38" s="336">
        <f t="shared" si="48"/>
        <v>0</v>
      </c>
      <c r="CQ38" s="336">
        <f t="shared" si="48"/>
        <v>0</v>
      </c>
      <c r="CR38" s="336">
        <f t="shared" si="48"/>
        <v>0</v>
      </c>
      <c r="CS38" s="336">
        <f t="shared" si="48"/>
        <v>0</v>
      </c>
      <c r="CT38" s="336">
        <f t="shared" si="48"/>
        <v>0</v>
      </c>
      <c r="CU38" s="336">
        <f t="shared" si="48"/>
        <v>0</v>
      </c>
      <c r="CV38" s="336">
        <f t="shared" si="48"/>
        <v>0</v>
      </c>
      <c r="CW38" s="337">
        <f t="shared" si="48"/>
        <v>0</v>
      </c>
      <c r="CX38" s="335">
        <f t="shared" si="49"/>
        <v>0</v>
      </c>
      <c r="CY38" s="336">
        <f t="shared" si="49"/>
        <v>0</v>
      </c>
      <c r="CZ38" s="336">
        <f t="shared" si="49"/>
        <v>0</v>
      </c>
      <c r="DA38" s="336">
        <f t="shared" si="49"/>
        <v>0</v>
      </c>
      <c r="DB38" s="336">
        <f t="shared" si="49"/>
        <v>0</v>
      </c>
      <c r="DC38" s="336">
        <f t="shared" si="49"/>
        <v>0</v>
      </c>
      <c r="DD38" s="336">
        <f t="shared" si="49"/>
        <v>0</v>
      </c>
      <c r="DE38" s="336">
        <f t="shared" si="49"/>
        <v>0</v>
      </c>
      <c r="DF38" s="336">
        <f t="shared" si="49"/>
        <v>0</v>
      </c>
      <c r="DG38" s="336">
        <f t="shared" si="49"/>
        <v>0</v>
      </c>
      <c r="DH38" s="336">
        <f t="shared" si="49"/>
        <v>0</v>
      </c>
      <c r="DI38" s="337">
        <f t="shared" si="49"/>
        <v>0</v>
      </c>
      <c r="DJ38" s="335">
        <f t="shared" si="50"/>
        <v>0</v>
      </c>
      <c r="DK38" s="336">
        <f t="shared" si="50"/>
        <v>0</v>
      </c>
      <c r="DL38" s="336">
        <f t="shared" si="50"/>
        <v>0</v>
      </c>
      <c r="DM38" s="336">
        <f t="shared" si="50"/>
        <v>0</v>
      </c>
      <c r="DN38" s="336">
        <f t="shared" si="50"/>
        <v>0</v>
      </c>
      <c r="DO38" s="336">
        <f t="shared" si="50"/>
        <v>0</v>
      </c>
      <c r="DP38" s="336">
        <f t="shared" si="50"/>
        <v>0</v>
      </c>
      <c r="DQ38" s="336">
        <f t="shared" si="50"/>
        <v>0</v>
      </c>
      <c r="DR38" s="336">
        <f t="shared" si="50"/>
        <v>0</v>
      </c>
      <c r="DS38" s="336">
        <f t="shared" si="50"/>
        <v>0</v>
      </c>
      <c r="DT38" s="336">
        <f t="shared" si="50"/>
        <v>0</v>
      </c>
      <c r="DU38" s="337">
        <f t="shared" si="50"/>
        <v>0</v>
      </c>
      <c r="DV38" s="335">
        <f t="shared" si="51"/>
        <v>0</v>
      </c>
      <c r="DW38" s="336">
        <f t="shared" si="51"/>
        <v>0</v>
      </c>
      <c r="DX38" s="336">
        <f t="shared" si="51"/>
        <v>0</v>
      </c>
      <c r="DY38" s="336">
        <f t="shared" si="51"/>
        <v>0</v>
      </c>
      <c r="DZ38" s="336">
        <f t="shared" si="51"/>
        <v>0</v>
      </c>
      <c r="EA38" s="336">
        <f t="shared" si="51"/>
        <v>0</v>
      </c>
      <c r="EB38" s="336">
        <f t="shared" si="51"/>
        <v>0</v>
      </c>
      <c r="EC38" s="336">
        <f t="shared" si="51"/>
        <v>0</v>
      </c>
      <c r="ED38" s="336">
        <f t="shared" si="51"/>
        <v>0</v>
      </c>
      <c r="EE38" s="336">
        <f t="shared" si="51"/>
        <v>0</v>
      </c>
      <c r="EF38" s="336">
        <f t="shared" si="51"/>
        <v>0</v>
      </c>
      <c r="EG38" s="337">
        <f t="shared" si="51"/>
        <v>0</v>
      </c>
      <c r="EH38" s="335">
        <f t="shared" si="52"/>
        <v>0</v>
      </c>
      <c r="EI38" s="336">
        <f t="shared" si="52"/>
        <v>0</v>
      </c>
      <c r="EJ38" s="336">
        <f t="shared" si="52"/>
        <v>0</v>
      </c>
      <c r="EK38" s="336">
        <f t="shared" si="52"/>
        <v>0</v>
      </c>
      <c r="EL38" s="336">
        <f t="shared" si="52"/>
        <v>0</v>
      </c>
      <c r="EM38" s="336">
        <f t="shared" si="52"/>
        <v>0</v>
      </c>
      <c r="EN38" s="336">
        <f t="shared" si="52"/>
        <v>0</v>
      </c>
      <c r="EO38" s="336">
        <f t="shared" si="52"/>
        <v>0</v>
      </c>
      <c r="EP38" s="336">
        <f t="shared" si="52"/>
        <v>0</v>
      </c>
      <c r="EQ38" s="336">
        <f t="shared" si="52"/>
        <v>0</v>
      </c>
      <c r="ER38" s="336">
        <f t="shared" si="52"/>
        <v>0</v>
      </c>
      <c r="ES38" s="337">
        <f t="shared" si="52"/>
        <v>0</v>
      </c>
      <c r="ET38" s="335">
        <f t="shared" si="53"/>
        <v>0</v>
      </c>
      <c r="EU38" s="336">
        <f t="shared" si="53"/>
        <v>0</v>
      </c>
      <c r="EV38" s="336">
        <f t="shared" si="53"/>
        <v>0</v>
      </c>
      <c r="EW38" s="336">
        <f t="shared" si="53"/>
        <v>0</v>
      </c>
      <c r="EX38" s="336">
        <f t="shared" si="53"/>
        <v>0</v>
      </c>
      <c r="EY38" s="336">
        <f t="shared" si="53"/>
        <v>0</v>
      </c>
      <c r="EZ38" s="336">
        <f t="shared" si="53"/>
        <v>0</v>
      </c>
      <c r="FA38" s="336">
        <f t="shared" si="53"/>
        <v>0</v>
      </c>
      <c r="FB38" s="336">
        <f t="shared" si="53"/>
        <v>0</v>
      </c>
      <c r="FC38" s="336">
        <f t="shared" si="53"/>
        <v>0</v>
      </c>
      <c r="FD38" s="336">
        <f t="shared" si="53"/>
        <v>0</v>
      </c>
      <c r="FE38" s="337">
        <f t="shared" si="53"/>
        <v>0</v>
      </c>
      <c r="FF38" s="335">
        <f t="shared" si="54"/>
        <v>0</v>
      </c>
      <c r="FG38" s="336">
        <f t="shared" si="54"/>
        <v>0</v>
      </c>
      <c r="FH38" s="336">
        <f t="shared" si="54"/>
        <v>0</v>
      </c>
      <c r="FI38" s="336">
        <f t="shared" si="54"/>
        <v>0</v>
      </c>
      <c r="FJ38" s="336">
        <f t="shared" si="54"/>
        <v>0</v>
      </c>
      <c r="FK38" s="336">
        <f t="shared" si="54"/>
        <v>0</v>
      </c>
      <c r="FL38" s="336">
        <f t="shared" si="54"/>
        <v>0</v>
      </c>
      <c r="FM38" s="336">
        <f t="shared" si="54"/>
        <v>0</v>
      </c>
      <c r="FN38" s="336">
        <f t="shared" si="54"/>
        <v>0</v>
      </c>
      <c r="FO38" s="336">
        <f t="shared" si="54"/>
        <v>0</v>
      </c>
      <c r="FP38" s="336">
        <f t="shared" si="54"/>
        <v>0</v>
      </c>
      <c r="FQ38" s="337">
        <f t="shared" si="54"/>
        <v>0</v>
      </c>
    </row>
    <row r="39" spans="1:173" ht="12.75" customHeight="1" x14ac:dyDescent="0.2">
      <c r="A39" s="74" t="str">
        <f t="shared" si="21"/>
        <v xml:space="preserve"> - </v>
      </c>
      <c r="B39" s="112"/>
      <c r="C39" s="171" t="s">
        <v>305</v>
      </c>
      <c r="D39" s="366" t="str">
        <f>IF(ISBLANK(EMISSIONS_6!D39), " ", EMISSIONS_6!D39)</f>
        <v xml:space="preserve"> </v>
      </c>
      <c r="E39" s="366" t="str">
        <f>IF(ISBLANK(EMISSIONS_6!E39), " ", EMISSIONS_6!E39)</f>
        <v xml:space="preserve"> </v>
      </c>
      <c r="F39" s="366" t="str">
        <f>IF(ISBLANK(EMISSIONS_6!F39), " ", EMISSIONS_6!F39)</f>
        <v xml:space="preserve"> </v>
      </c>
      <c r="G39" s="367"/>
      <c r="H39" s="368"/>
      <c r="I39" s="33" t="s">
        <v>299</v>
      </c>
      <c r="J39" s="367"/>
      <c r="K39" s="33">
        <f t="shared" si="35"/>
        <v>1</v>
      </c>
      <c r="L39" s="33" t="e">
        <f>IF(#REF!="Enter Emissions (tpy)",IF( J39="", 0, J39), 0)</f>
        <v>#REF!</v>
      </c>
      <c r="M39" s="367">
        <v>0</v>
      </c>
      <c r="N39" s="373">
        <v>0</v>
      </c>
      <c r="O39" s="299"/>
      <c r="P39" s="300"/>
      <c r="Q39" s="73" t="str">
        <f t="shared" si="36"/>
        <v>Enter vessel info</v>
      </c>
      <c r="R39" s="79" t="str">
        <f t="shared" si="37"/>
        <v>Enter vessel info</v>
      </c>
      <c r="S39" s="79" t="str">
        <f t="shared" si="38"/>
        <v>Enter vessel info</v>
      </c>
      <c r="T39" s="79" t="str">
        <f t="shared" si="39"/>
        <v>Enter vessel info</v>
      </c>
      <c r="U39" s="79" t="str">
        <f t="shared" si="40"/>
        <v>Enter vessel info</v>
      </c>
      <c r="V39" s="79" t="str">
        <f t="shared" si="41"/>
        <v>Enter vessel info</v>
      </c>
      <c r="W39" s="79" t="str">
        <f t="shared" si="42"/>
        <v>Enter vessel info</v>
      </c>
      <c r="X39" s="79" t="str">
        <f t="shared" si="43"/>
        <v>Enter vessel info</v>
      </c>
      <c r="Y39" s="78" t="s">
        <v>115</v>
      </c>
      <c r="Z39" s="79" t="s">
        <v>115</v>
      </c>
      <c r="AA39" s="82" t="s">
        <v>115</v>
      </c>
      <c r="AB39" s="76" t="str">
        <f>IF(OR($D39=" ",$E39=" ",$F39=" "),"Enter vessel info",IF(T($H39)&lt;&gt;"","Enter Activity",IF(OR($M39=0,$N39=0),"Enter Run Time",IF((VLOOKUP($F39,'VESSEL FACTORS'!$A$3:$O$5,AB$5,FALSE))="N/A","--",IF($G39=" ",IF(ISERROR(SEARCH("Aux",$E39,1)),($H39*VLOOKUP($F39,'VESSEL FACTORS'!$A$2:$O$5,AB$5,FALSE)*0.0000011023*$M39*$N39*0.82),($H39*VLOOKUP($F39,'VESSEL FACTORS'!$A$2:$O$5,AB$5,FALSE)*0.0000011023*$M39*$N39*1)),IF($G39&lt;21,($H39*VLOOKUP($F39,'VESSEL FACTORS'!$A$2:$O$5,AB$5,FALSE)*0.0000011023*$M39*$N39*VLOOKUP($G39,'VESSEL FACTORS'!$A$16:$L$36,AB$5,FALSE)),($H39*VLOOKUP($F39,'VESSEL FACTORS'!$A$3:$O$5,AB$5,FALSE)*0.0000011023*$M39*$N39*($G39/100))))))))</f>
        <v>Enter vessel info</v>
      </c>
      <c r="AC39" s="76" t="str">
        <f>IF(OR($D39=" ",$E39=" ",$F39=" "),"Enter vessel info",IF(T($H39)&lt;&gt;"","Enter Activity",IF(OR($M39=0,$N39=0),"Enter Run Time",IF((VLOOKUP($F39,'VESSEL FACTORS'!$A$3:$O$5,AC$5,FALSE))="N/A","--",IF($G39=" ",IF(ISERROR(SEARCH("Aux",$E39,1)),($H39*VLOOKUP($F39,'VESSEL FACTORS'!$A$2:$O$5,AC$5,FALSE)*0.0000011023*$M39*$N39*0.82),($H39*VLOOKUP($F39,'VESSEL FACTORS'!$A$2:$O$5,AC$5,FALSE)*0.0000011023*$M39*$N39*1)),IF($G39&lt;21,($H39*VLOOKUP($F39,'VESSEL FACTORS'!$A$2:$O$5,AC$5,FALSE)*0.0000011023*$M39*$N39*VLOOKUP($G39,'VESSEL FACTORS'!$A$16:$L$36,AC$5,FALSE)),($H39*VLOOKUP($F39,'VESSEL FACTORS'!$A$3:$O$5,AC$5,FALSE)*0.0000011023*$M39*$N39*($G39/100))))))))</f>
        <v>Enter vessel info</v>
      </c>
      <c r="AD39" s="76" t="str">
        <f>IF(OR($D39=" ",$E39=" ",$F39=" "),"Enter vessel info",IF(T($H39)&lt;&gt;"","Enter Activity",IF(OR($M39=0,$N39=0),"Enter Run Time",IF((VLOOKUP($F39,'VESSEL FACTORS'!$A$3:$O$5,AD$5,FALSE))="N/A","--",IF($G39=" ",IF(ISERROR(SEARCH("Aux",$E39,1)),($H39*VLOOKUP($F39,'VESSEL FACTORS'!$A$2:$O$5,AD$5,FALSE)*0.0000011023*$M39*$N39*0.82),($H39*VLOOKUP($F39,'VESSEL FACTORS'!$A$2:$O$5,AD$5,FALSE)*0.0000011023*$M39*$N39*1)),IF($G39&lt;21,($H39*VLOOKUP($F39,'VESSEL FACTORS'!$A$2:$O$5,AD$5,FALSE)*0.0000011023*$M39*$N39*VLOOKUP($G39,'VESSEL FACTORS'!$A$16:$L$36,AD$5,FALSE)),($H39*VLOOKUP($F39,'VESSEL FACTORS'!$A$3:$O$5,AD$5,FALSE)*0.0000011023*$M39*$N39*($G39/100))))))))</f>
        <v>Enter vessel info</v>
      </c>
      <c r="AE39" s="76" t="str">
        <f>IF(OR($D39=" ",$E39=" ",$F39=" "),"Enter vessel info",IF(T($H39)&lt;&gt;"","Enter Activity",IF(OR($M39=0,$N39=0),"Enter Run Time",IF((VLOOKUP($F39,'VESSEL FACTORS'!$A$3:$O$5,AE$5,FALSE))="N/A","--",IF($G39=" ",IF(ISERROR(SEARCH("Aux",$E39,1)),($H39*VLOOKUP($F39,'VESSEL FACTORS'!$A$2:$O$5,AE$5,FALSE)*0.0000011023*$M39*$N39*0.82),($H39*VLOOKUP($F39,'VESSEL FACTORS'!$A$2:$O$5,AE$5,FALSE)*0.0000011023*$M39*$N39*1)),IF($G39&lt;21,($H39*VLOOKUP($F39,'VESSEL FACTORS'!$A$2:$O$5,AE$5,FALSE)*0.0000011023*$M39*$N39*VLOOKUP($G39,'VESSEL FACTORS'!$A$16:$L$36,AE$5,FALSE)),($H39*VLOOKUP($F39,'VESSEL FACTORS'!$A$3:$O$5,AE$5,FALSE)*0.0000011023*$M39*$N39*($G39/100))))))))</f>
        <v>Enter vessel info</v>
      </c>
      <c r="AF39" s="76" t="str">
        <f>IF(OR($D39=" ",$E39=" ",$F39=" "),"Enter vessel info",IF(T($H39)&lt;&gt;"","Enter Activity",IF(OR($M39=0,$N39=0),"Enter Run Time",IF((VLOOKUP($F39,'VESSEL FACTORS'!$A$3:$O$5,AF$5,FALSE))="N/A","--",IF($G39=" ",IF(ISERROR(SEARCH("Aux",$E39,1)),($H39*VLOOKUP($F39,'VESSEL FACTORS'!$A$2:$O$5,AF$5,FALSE)*0.0000011023*$M39*$N39*0.82),($H39*VLOOKUP($F39,'VESSEL FACTORS'!$A$2:$O$5,AF$5,FALSE)*0.0000011023*$M39*$N39*1)),IF($G39&lt;21,($H39*VLOOKUP($F39,'VESSEL FACTORS'!$A$2:$O$5,AF$5,FALSE)*0.0000011023*$M39*$N39*VLOOKUP($G39,'VESSEL FACTORS'!$A$16:$L$36,AF$5,FALSE)),($H39*VLOOKUP($F39,'VESSEL FACTORS'!$A$3:$O$5,AF$5,FALSE)*0.0000011023*$M39*$N39*($G39/100))))))))</f>
        <v>Enter vessel info</v>
      </c>
      <c r="AG39" s="76" t="str">
        <f>IF(OR($D39=" ",$E39=" ",$F39=" "),"Enter vessel info",IF(T($H39)&lt;&gt;"","Enter Activity",IF(OR($M39=0,$N39=0),"Enter Run Time",IF((VLOOKUP($F39,'VESSEL FACTORS'!$A$3:$O$5,AG$5,FALSE))="N/A","--",IF($G39=" ",IF(ISERROR(SEARCH("Aux",$E39,1)),($H39*VLOOKUP($F39,'VESSEL FACTORS'!$A$2:$O$5,AG$5,FALSE)*0.0000011023*$M39*$N39*0.82),($H39*VLOOKUP($F39,'VESSEL FACTORS'!$A$2:$O$5,AG$5,FALSE)*0.0000011023*$M39*$N39*1)),IF($G39&lt;21,($H39*VLOOKUP($F39,'VESSEL FACTORS'!$A$2:$O$5,AG$5,FALSE)*0.0000011023*$M39*$N39*VLOOKUP($G39,'VESSEL FACTORS'!$A$16:$L$36,AG$5,FALSE)),($H39*VLOOKUP($F39,'VESSEL FACTORS'!$A$3:$O$5,AG$5,FALSE)*0.0000011023*$M39*$N39*($G39/100))))))))</f>
        <v>Enter vessel info</v>
      </c>
      <c r="AH39" s="76" t="str">
        <f>IF(OR($D39=" ",$E39=" ",$F39=" "),"Enter vessel info",IF(T($H39)&lt;&gt;"","Enter Activity",IF(OR($M39=0,$N39=0),"Enter Run Time",IF((VLOOKUP($F39,'VESSEL FACTORS'!$A$3:$O$5,AH$5,FALSE))="N/A","--",IF($G39=" ",IF(ISERROR(SEARCH("Aux",$E39,1)),($H39*VLOOKUP($F39,'VESSEL FACTORS'!$A$2:$O$5,AH$5,FALSE)*0.0000011023*$M39*$N39*0.82),($H39*VLOOKUP($F39,'VESSEL FACTORS'!$A$2:$O$5,AH$5,FALSE)*0.0000011023*$M39*$N39*1)),IF($G39&lt;21,($H39*VLOOKUP($F39,'VESSEL FACTORS'!$A$2:$O$5,AH$5,FALSE)*0.0000011023*$M39*$N39*VLOOKUP($G39,'VESSEL FACTORS'!$A$16:$L$36,AH$5,FALSE)),($H39*VLOOKUP($F39,'VESSEL FACTORS'!$A$3:$O$5,AH$5,FALSE)*0.0000011023*$M39*$N39*($G39/100))))))))</f>
        <v>Enter vessel info</v>
      </c>
      <c r="AI39" s="76" t="str">
        <f>IF(OR($D39=" ",$E39=" ",$F39=" "),"Enter vessel info",IF(T($H39)&lt;&gt;"","Enter Activity",IF(OR($M39=0,$N39=0),"Enter Run Time",IF((VLOOKUP($F39,'VESSEL FACTORS'!$A$3:$O$5,AI$5,FALSE))="N/A","--",IF($G39=" ",IF(ISERROR(SEARCH("Aux",$E39,1)),($H39*VLOOKUP($F39,'VESSEL FACTORS'!$A$2:$O$5,AI$5,FALSE)*0.0000011023*$M39*$N39*0.82),($H39*VLOOKUP($F39,'VESSEL FACTORS'!$A$2:$O$5,AI$5,FALSE)*0.0000011023*$M39*$N39*1)),IF($G39&lt;21,($H39*VLOOKUP($F39,'VESSEL FACTORS'!$A$2:$O$5,AI$5,FALSE)*0.0000011023*$M39*$N39*VLOOKUP($G39,'VESSEL FACTORS'!$A$16:$L$36,AI$5,FALSE)),($H39*VLOOKUP($F39,'VESSEL FACTORS'!$A$3:$O$5,AI$5,FALSE)*0.0000011023*$M39*$N39*($G39/100))))))))</f>
        <v>Enter vessel info</v>
      </c>
      <c r="AJ39" s="76" t="str">
        <f>IF(OR($D39=" ",$E39=" ",$F39=" "),"Enter vessel info",IF(T($H39)&lt;&gt;"","Enter Activity",IF(OR($M39=0,$N39=0),"Enter Run Time",IF((VLOOKUP($F39,'VESSEL FACTORS'!$A$3:$O$5,AJ$5,FALSE))="N/A","--",IF($G39=" ",IF(ISERROR(SEARCH("Aux",$E39,1)),($H39*VLOOKUP($F39,'VESSEL FACTORS'!$A$2:$O$5,AJ$5,FALSE)*0.0000011023*$M39*$N39*0.82),($H39*VLOOKUP($F39,'VESSEL FACTORS'!$A$2:$O$5,AJ$5,FALSE)*0.0000011023*$M39*$N39*1)),IF($G39&lt;21,($H39*VLOOKUP($F39,'VESSEL FACTORS'!$A$2:$O$5,AJ$5,FALSE)*0.0000011023*$M39*$N39*VLOOKUP($G39,'VESSEL FACTORS'!$A$16:$L$36,AJ$5,FALSE)),($H39*VLOOKUP($F39,'VESSEL FACTORS'!$A$3:$O$5,AJ$5,FALSE)*0.0000011023*$M39*$N39*($G39/100))))))))</f>
        <v>Enter vessel info</v>
      </c>
      <c r="AK39" s="76" t="str">
        <f>IF(OR($D39=" ",$E39=" ",$F39=" "),"Enter vessel info",IF(T($H39)&lt;&gt;"","Enter Activity",IF(OR($M39=0,$N39=0),"Enter Run Time",IF((VLOOKUP($F39,'VESSEL FACTORS'!$A$3:$O$5,AK$5,FALSE))="N/A","--",IF($G39=" ",IF(ISERROR(SEARCH("Aux",$E39,1)),($H39*VLOOKUP($F39,'VESSEL FACTORS'!$A$2:$O$5,AK$5,FALSE)*0.0000011023*$M39*$N39*0.82),($H39*VLOOKUP($F39,'VESSEL FACTORS'!$A$2:$O$5,AK$5,FALSE)*0.0000011023*$M39*$N39*1)),IF($G39&lt;21,($H39*VLOOKUP($F39,'VESSEL FACTORS'!$A$2:$O$5,AK$5,FALSE)*0.0000011023*$M39*$N39*VLOOKUP($G39,'VESSEL FACTORS'!$A$16:$L$36,AK$5,FALSE)),($H39*VLOOKUP($F39,'VESSEL FACTORS'!$A$3:$O$5,AK$5,FALSE)*0.0000011023*$M39*$N39*($G39/100))))))))</f>
        <v>Enter vessel info</v>
      </c>
      <c r="AL39" s="67" t="str">
        <f>IF(OR($D39=" ",$E39=" ",$F39=" "),"Enter vessel info",IF(T($H39)&lt;&gt;"","Enter Activity",IF(OR($M39=0,$N39=0),"Enter Run Time",IF((VLOOKUP($F39,'VESSEL FACTORS'!$A$3:$O$5,AL$5,FALSE))="N/A","--",IF($G39=" ",IF(ISERROR(SEARCH("Aux",$E39,1)),($H39*VLOOKUP($F39,'VESSEL FACTORS'!$A$2:$O$5,AL$5,FALSE)*0.0000011023*$M39*$N39*0.82),($H39*VLOOKUP($F39,'VESSEL FACTORS'!$A$2:$O$5,AL$5,FALSE)*0.0000011023*$M39*$N39*1)),IF($G39&lt;21,($H39*VLOOKUP($F39,'VESSEL FACTORS'!$A$2:$O$5,AL$5,FALSE)*0.0000011023*$M39*$N39*VLOOKUP($G39,'VESSEL FACTORS'!$A$16:$L$36,AL$5,FALSE)),($H39*VLOOKUP($F39,'VESSEL FACTORS'!$A$3:$O$5,AL$5,FALSE)*0.0000011023*$M39*$N39*($G39/100))))))))</f>
        <v>Enter vessel info</v>
      </c>
      <c r="AM39" s="73"/>
      <c r="AO39" s="74">
        <f>MONTH(EMISSIONS_1!P39)-MONTH(EMISSIONS_1!O39)+1</f>
        <v>1</v>
      </c>
      <c r="AP39" s="335">
        <f t="shared" si="44"/>
        <v>0</v>
      </c>
      <c r="AQ39" s="336">
        <f t="shared" si="44"/>
        <v>0</v>
      </c>
      <c r="AR39" s="336">
        <f t="shared" si="44"/>
        <v>0</v>
      </c>
      <c r="AS39" s="336">
        <f t="shared" si="44"/>
        <v>0</v>
      </c>
      <c r="AT39" s="336">
        <f t="shared" si="44"/>
        <v>0</v>
      </c>
      <c r="AU39" s="336">
        <f t="shared" si="44"/>
        <v>0</v>
      </c>
      <c r="AV39" s="336">
        <f t="shared" si="44"/>
        <v>0</v>
      </c>
      <c r="AW39" s="336">
        <f t="shared" si="44"/>
        <v>0</v>
      </c>
      <c r="AX39" s="336">
        <f t="shared" si="44"/>
        <v>0</v>
      </c>
      <c r="AY39" s="336">
        <f t="shared" si="44"/>
        <v>0</v>
      </c>
      <c r="AZ39" s="336">
        <f t="shared" si="44"/>
        <v>0</v>
      </c>
      <c r="BA39" s="337">
        <f t="shared" si="44"/>
        <v>0</v>
      </c>
      <c r="BB39" s="335">
        <f t="shared" si="45"/>
        <v>0</v>
      </c>
      <c r="BC39" s="336">
        <f t="shared" si="45"/>
        <v>0</v>
      </c>
      <c r="BD39" s="336">
        <f t="shared" si="45"/>
        <v>0</v>
      </c>
      <c r="BE39" s="336">
        <f t="shared" si="45"/>
        <v>0</v>
      </c>
      <c r="BF39" s="336">
        <f t="shared" si="45"/>
        <v>0</v>
      </c>
      <c r="BG39" s="336">
        <f t="shared" si="45"/>
        <v>0</v>
      </c>
      <c r="BH39" s="336">
        <f t="shared" si="45"/>
        <v>0</v>
      </c>
      <c r="BI39" s="336">
        <f t="shared" si="45"/>
        <v>0</v>
      </c>
      <c r="BJ39" s="336">
        <f t="shared" si="45"/>
        <v>0</v>
      </c>
      <c r="BK39" s="336">
        <f t="shared" si="45"/>
        <v>0</v>
      </c>
      <c r="BL39" s="336">
        <f t="shared" si="45"/>
        <v>0</v>
      </c>
      <c r="BM39" s="337">
        <f t="shared" si="45"/>
        <v>0</v>
      </c>
      <c r="BN39" s="335">
        <f t="shared" si="46"/>
        <v>0</v>
      </c>
      <c r="BO39" s="336">
        <f t="shared" si="46"/>
        <v>0</v>
      </c>
      <c r="BP39" s="336">
        <f t="shared" si="46"/>
        <v>0</v>
      </c>
      <c r="BQ39" s="336">
        <f t="shared" si="46"/>
        <v>0</v>
      </c>
      <c r="BR39" s="336">
        <f t="shared" si="46"/>
        <v>0</v>
      </c>
      <c r="BS39" s="336">
        <f t="shared" si="46"/>
        <v>0</v>
      </c>
      <c r="BT39" s="336">
        <f t="shared" si="46"/>
        <v>0</v>
      </c>
      <c r="BU39" s="336">
        <f t="shared" si="46"/>
        <v>0</v>
      </c>
      <c r="BV39" s="336">
        <f t="shared" si="46"/>
        <v>0</v>
      </c>
      <c r="BW39" s="336">
        <f t="shared" si="46"/>
        <v>0</v>
      </c>
      <c r="BX39" s="336">
        <f t="shared" si="46"/>
        <v>0</v>
      </c>
      <c r="BY39" s="337">
        <f t="shared" si="46"/>
        <v>0</v>
      </c>
      <c r="BZ39" s="335">
        <f t="shared" si="47"/>
        <v>0</v>
      </c>
      <c r="CA39" s="336">
        <f t="shared" si="47"/>
        <v>0</v>
      </c>
      <c r="CB39" s="336">
        <f t="shared" si="47"/>
        <v>0</v>
      </c>
      <c r="CC39" s="336">
        <f t="shared" si="47"/>
        <v>0</v>
      </c>
      <c r="CD39" s="336">
        <f t="shared" si="47"/>
        <v>0</v>
      </c>
      <c r="CE39" s="336">
        <f t="shared" si="47"/>
        <v>0</v>
      </c>
      <c r="CF39" s="336">
        <f t="shared" si="47"/>
        <v>0</v>
      </c>
      <c r="CG39" s="336">
        <f t="shared" si="47"/>
        <v>0</v>
      </c>
      <c r="CH39" s="336">
        <f t="shared" si="47"/>
        <v>0</v>
      </c>
      <c r="CI39" s="336">
        <f t="shared" si="47"/>
        <v>0</v>
      </c>
      <c r="CJ39" s="336">
        <f t="shared" si="47"/>
        <v>0</v>
      </c>
      <c r="CK39" s="337">
        <f t="shared" si="47"/>
        <v>0</v>
      </c>
      <c r="CL39" s="335">
        <f t="shared" si="48"/>
        <v>0</v>
      </c>
      <c r="CM39" s="336">
        <f t="shared" si="48"/>
        <v>0</v>
      </c>
      <c r="CN39" s="336">
        <f t="shared" si="48"/>
        <v>0</v>
      </c>
      <c r="CO39" s="336">
        <f t="shared" si="48"/>
        <v>0</v>
      </c>
      <c r="CP39" s="336">
        <f t="shared" si="48"/>
        <v>0</v>
      </c>
      <c r="CQ39" s="336">
        <f t="shared" si="48"/>
        <v>0</v>
      </c>
      <c r="CR39" s="336">
        <f t="shared" si="48"/>
        <v>0</v>
      </c>
      <c r="CS39" s="336">
        <f t="shared" si="48"/>
        <v>0</v>
      </c>
      <c r="CT39" s="336">
        <f t="shared" si="48"/>
        <v>0</v>
      </c>
      <c r="CU39" s="336">
        <f t="shared" si="48"/>
        <v>0</v>
      </c>
      <c r="CV39" s="336">
        <f t="shared" si="48"/>
        <v>0</v>
      </c>
      <c r="CW39" s="337">
        <f t="shared" si="48"/>
        <v>0</v>
      </c>
      <c r="CX39" s="335">
        <f t="shared" si="49"/>
        <v>0</v>
      </c>
      <c r="CY39" s="336">
        <f t="shared" si="49"/>
        <v>0</v>
      </c>
      <c r="CZ39" s="336">
        <f t="shared" si="49"/>
        <v>0</v>
      </c>
      <c r="DA39" s="336">
        <f t="shared" si="49"/>
        <v>0</v>
      </c>
      <c r="DB39" s="336">
        <f t="shared" si="49"/>
        <v>0</v>
      </c>
      <c r="DC39" s="336">
        <f t="shared" si="49"/>
        <v>0</v>
      </c>
      <c r="DD39" s="336">
        <f t="shared" si="49"/>
        <v>0</v>
      </c>
      <c r="DE39" s="336">
        <f t="shared" si="49"/>
        <v>0</v>
      </c>
      <c r="DF39" s="336">
        <f t="shared" si="49"/>
        <v>0</v>
      </c>
      <c r="DG39" s="336">
        <f t="shared" si="49"/>
        <v>0</v>
      </c>
      <c r="DH39" s="336">
        <f t="shared" si="49"/>
        <v>0</v>
      </c>
      <c r="DI39" s="337">
        <f t="shared" si="49"/>
        <v>0</v>
      </c>
      <c r="DJ39" s="335">
        <f t="shared" si="50"/>
        <v>0</v>
      </c>
      <c r="DK39" s="336">
        <f t="shared" si="50"/>
        <v>0</v>
      </c>
      <c r="DL39" s="336">
        <f t="shared" si="50"/>
        <v>0</v>
      </c>
      <c r="DM39" s="336">
        <f t="shared" si="50"/>
        <v>0</v>
      </c>
      <c r="DN39" s="336">
        <f t="shared" si="50"/>
        <v>0</v>
      </c>
      <c r="DO39" s="336">
        <f t="shared" si="50"/>
        <v>0</v>
      </c>
      <c r="DP39" s="336">
        <f t="shared" si="50"/>
        <v>0</v>
      </c>
      <c r="DQ39" s="336">
        <f t="shared" si="50"/>
        <v>0</v>
      </c>
      <c r="DR39" s="336">
        <f t="shared" si="50"/>
        <v>0</v>
      </c>
      <c r="DS39" s="336">
        <f t="shared" si="50"/>
        <v>0</v>
      </c>
      <c r="DT39" s="336">
        <f t="shared" si="50"/>
        <v>0</v>
      </c>
      <c r="DU39" s="337">
        <f t="shared" si="50"/>
        <v>0</v>
      </c>
      <c r="DV39" s="335">
        <f t="shared" si="51"/>
        <v>0</v>
      </c>
      <c r="DW39" s="336">
        <f t="shared" si="51"/>
        <v>0</v>
      </c>
      <c r="DX39" s="336">
        <f t="shared" si="51"/>
        <v>0</v>
      </c>
      <c r="DY39" s="336">
        <f t="shared" si="51"/>
        <v>0</v>
      </c>
      <c r="DZ39" s="336">
        <f t="shared" si="51"/>
        <v>0</v>
      </c>
      <c r="EA39" s="336">
        <f t="shared" si="51"/>
        <v>0</v>
      </c>
      <c r="EB39" s="336">
        <f t="shared" si="51"/>
        <v>0</v>
      </c>
      <c r="EC39" s="336">
        <f t="shared" si="51"/>
        <v>0</v>
      </c>
      <c r="ED39" s="336">
        <f t="shared" si="51"/>
        <v>0</v>
      </c>
      <c r="EE39" s="336">
        <f t="shared" si="51"/>
        <v>0</v>
      </c>
      <c r="EF39" s="336">
        <f t="shared" si="51"/>
        <v>0</v>
      </c>
      <c r="EG39" s="337">
        <f t="shared" si="51"/>
        <v>0</v>
      </c>
      <c r="EH39" s="335">
        <f t="shared" si="52"/>
        <v>0</v>
      </c>
      <c r="EI39" s="336">
        <f t="shared" si="52"/>
        <v>0</v>
      </c>
      <c r="EJ39" s="336">
        <f t="shared" si="52"/>
        <v>0</v>
      </c>
      <c r="EK39" s="336">
        <f t="shared" si="52"/>
        <v>0</v>
      </c>
      <c r="EL39" s="336">
        <f t="shared" si="52"/>
        <v>0</v>
      </c>
      <c r="EM39" s="336">
        <f t="shared" si="52"/>
        <v>0</v>
      </c>
      <c r="EN39" s="336">
        <f t="shared" si="52"/>
        <v>0</v>
      </c>
      <c r="EO39" s="336">
        <f t="shared" si="52"/>
        <v>0</v>
      </c>
      <c r="EP39" s="336">
        <f t="shared" si="52"/>
        <v>0</v>
      </c>
      <c r="EQ39" s="336">
        <f t="shared" si="52"/>
        <v>0</v>
      </c>
      <c r="ER39" s="336">
        <f t="shared" si="52"/>
        <v>0</v>
      </c>
      <c r="ES39" s="337">
        <f t="shared" si="52"/>
        <v>0</v>
      </c>
      <c r="ET39" s="335">
        <f t="shared" si="53"/>
        <v>0</v>
      </c>
      <c r="EU39" s="336">
        <f t="shared" si="53"/>
        <v>0</v>
      </c>
      <c r="EV39" s="336">
        <f t="shared" si="53"/>
        <v>0</v>
      </c>
      <c r="EW39" s="336">
        <f t="shared" si="53"/>
        <v>0</v>
      </c>
      <c r="EX39" s="336">
        <f t="shared" si="53"/>
        <v>0</v>
      </c>
      <c r="EY39" s="336">
        <f t="shared" si="53"/>
        <v>0</v>
      </c>
      <c r="EZ39" s="336">
        <f t="shared" si="53"/>
        <v>0</v>
      </c>
      <c r="FA39" s="336">
        <f t="shared" si="53"/>
        <v>0</v>
      </c>
      <c r="FB39" s="336">
        <f t="shared" si="53"/>
        <v>0</v>
      </c>
      <c r="FC39" s="336">
        <f t="shared" si="53"/>
        <v>0</v>
      </c>
      <c r="FD39" s="336">
        <f t="shared" si="53"/>
        <v>0</v>
      </c>
      <c r="FE39" s="337">
        <f t="shared" si="53"/>
        <v>0</v>
      </c>
      <c r="FF39" s="335">
        <f t="shared" si="54"/>
        <v>0</v>
      </c>
      <c r="FG39" s="336">
        <f t="shared" si="54"/>
        <v>0</v>
      </c>
      <c r="FH39" s="336">
        <f t="shared" si="54"/>
        <v>0</v>
      </c>
      <c r="FI39" s="336">
        <f t="shared" si="54"/>
        <v>0</v>
      </c>
      <c r="FJ39" s="336">
        <f t="shared" si="54"/>
        <v>0</v>
      </c>
      <c r="FK39" s="336">
        <f t="shared" si="54"/>
        <v>0</v>
      </c>
      <c r="FL39" s="336">
        <f t="shared" si="54"/>
        <v>0</v>
      </c>
      <c r="FM39" s="336">
        <f t="shared" si="54"/>
        <v>0</v>
      </c>
      <c r="FN39" s="336">
        <f t="shared" si="54"/>
        <v>0</v>
      </c>
      <c r="FO39" s="336">
        <f t="shared" si="54"/>
        <v>0</v>
      </c>
      <c r="FP39" s="336">
        <f t="shared" si="54"/>
        <v>0</v>
      </c>
      <c r="FQ39" s="337">
        <f t="shared" si="54"/>
        <v>0</v>
      </c>
    </row>
    <row r="40" spans="1:173" ht="12.75" customHeight="1" x14ac:dyDescent="0.2">
      <c r="A40" s="74" t="str">
        <f t="shared" si="21"/>
        <v xml:space="preserve"> - </v>
      </c>
      <c r="B40" s="112"/>
      <c r="C40" s="171" t="s">
        <v>305</v>
      </c>
      <c r="D40" s="366" t="str">
        <f>IF(ISBLANK(EMISSIONS_6!D40), " ", EMISSIONS_6!D40)</f>
        <v xml:space="preserve"> </v>
      </c>
      <c r="E40" s="366" t="str">
        <f>IF(ISBLANK(EMISSIONS_6!E40), " ", EMISSIONS_6!E40)</f>
        <v xml:space="preserve"> </v>
      </c>
      <c r="F40" s="366" t="str">
        <f>IF(ISBLANK(EMISSIONS_6!F40), " ", EMISSIONS_6!F40)</f>
        <v xml:space="preserve"> </v>
      </c>
      <c r="G40" s="367"/>
      <c r="H40" s="368"/>
      <c r="I40" s="33" t="s">
        <v>299</v>
      </c>
      <c r="J40" s="367"/>
      <c r="K40" s="33">
        <f t="shared" si="35"/>
        <v>1</v>
      </c>
      <c r="L40" s="33">
        <f t="shared" si="23"/>
        <v>0</v>
      </c>
      <c r="M40" s="367">
        <v>0</v>
      </c>
      <c r="N40" s="373">
        <v>0</v>
      </c>
      <c r="O40" s="299"/>
      <c r="P40" s="300"/>
      <c r="Q40" s="73" t="str">
        <f t="shared" si="36"/>
        <v>Enter vessel info</v>
      </c>
      <c r="R40" s="79" t="str">
        <f t="shared" si="37"/>
        <v>Enter vessel info</v>
      </c>
      <c r="S40" s="79" t="str">
        <f t="shared" si="38"/>
        <v>Enter vessel info</v>
      </c>
      <c r="T40" s="79" t="str">
        <f t="shared" si="39"/>
        <v>Enter vessel info</v>
      </c>
      <c r="U40" s="79" t="str">
        <f t="shared" si="40"/>
        <v>Enter vessel info</v>
      </c>
      <c r="V40" s="79" t="str">
        <f t="shared" si="41"/>
        <v>Enter vessel info</v>
      </c>
      <c r="W40" s="79" t="str">
        <f t="shared" si="42"/>
        <v>Enter vessel info</v>
      </c>
      <c r="X40" s="79" t="str">
        <f t="shared" si="43"/>
        <v>Enter vessel info</v>
      </c>
      <c r="Y40" s="78" t="s">
        <v>115</v>
      </c>
      <c r="Z40" s="79" t="s">
        <v>115</v>
      </c>
      <c r="AA40" s="82" t="s">
        <v>115</v>
      </c>
      <c r="AB40" s="76" t="str">
        <f>IF(OR($D40=" ",$E40=" ",$F40=" "),"Enter vessel info",IF(T($H40)&lt;&gt;"","Enter Activity",IF(OR($M40=0,$N40=0),"Enter Run Time",IF((VLOOKUP($F40,'VESSEL FACTORS'!$A$3:$O$5,AB$5,FALSE))="N/A","--",IF($G40=" ",IF(ISERROR(SEARCH("Aux",$E40,1)),($H40*VLOOKUP($F40,'VESSEL FACTORS'!$A$2:$O$5,AB$5,FALSE)*0.0000011023*$M40*$N40*0.82),($H40*VLOOKUP($F40,'VESSEL FACTORS'!$A$2:$O$5,AB$5,FALSE)*0.0000011023*$M40*$N40*1)),IF($G40&lt;21,($H40*VLOOKUP($F40,'VESSEL FACTORS'!$A$2:$O$5,AB$5,FALSE)*0.0000011023*$M40*$N40*VLOOKUP($G40,'VESSEL FACTORS'!$A$16:$L$36,AB$5,FALSE)),($H40*VLOOKUP($F40,'VESSEL FACTORS'!$A$3:$O$5,AB$5,FALSE)*0.0000011023*$M40*$N40*($G40/100))))))))</f>
        <v>Enter vessel info</v>
      </c>
      <c r="AC40" s="76" t="str">
        <f>IF(OR($D40=" ",$E40=" ",$F40=" "),"Enter vessel info",IF(T($H40)&lt;&gt;"","Enter Activity",IF(OR($M40=0,$N40=0),"Enter Run Time",IF((VLOOKUP($F40,'VESSEL FACTORS'!$A$3:$O$5,AC$5,FALSE))="N/A","--",IF($G40=" ",IF(ISERROR(SEARCH("Aux",$E40,1)),($H40*VLOOKUP($F40,'VESSEL FACTORS'!$A$2:$O$5,AC$5,FALSE)*0.0000011023*$M40*$N40*0.82),($H40*VLOOKUP($F40,'VESSEL FACTORS'!$A$2:$O$5,AC$5,FALSE)*0.0000011023*$M40*$N40*1)),IF($G40&lt;21,($H40*VLOOKUP($F40,'VESSEL FACTORS'!$A$2:$O$5,AC$5,FALSE)*0.0000011023*$M40*$N40*VLOOKUP($G40,'VESSEL FACTORS'!$A$16:$L$36,AC$5,FALSE)),($H40*VLOOKUP($F40,'VESSEL FACTORS'!$A$3:$O$5,AC$5,FALSE)*0.0000011023*$M40*$N40*($G40/100))))))))</f>
        <v>Enter vessel info</v>
      </c>
      <c r="AD40" s="76" t="str">
        <f>IF(OR($D40=" ",$E40=" ",$F40=" "),"Enter vessel info",IF(T($H40)&lt;&gt;"","Enter Activity",IF(OR($M40=0,$N40=0),"Enter Run Time",IF((VLOOKUP($F40,'VESSEL FACTORS'!$A$3:$O$5,AD$5,FALSE))="N/A","--",IF($G40=" ",IF(ISERROR(SEARCH("Aux",$E40,1)),($H40*VLOOKUP($F40,'VESSEL FACTORS'!$A$2:$O$5,AD$5,FALSE)*0.0000011023*$M40*$N40*0.82),($H40*VLOOKUP($F40,'VESSEL FACTORS'!$A$2:$O$5,AD$5,FALSE)*0.0000011023*$M40*$N40*1)),IF($G40&lt;21,($H40*VLOOKUP($F40,'VESSEL FACTORS'!$A$2:$O$5,AD$5,FALSE)*0.0000011023*$M40*$N40*VLOOKUP($G40,'VESSEL FACTORS'!$A$16:$L$36,AD$5,FALSE)),($H40*VLOOKUP($F40,'VESSEL FACTORS'!$A$3:$O$5,AD$5,FALSE)*0.0000011023*$M40*$N40*($G40/100))))))))</f>
        <v>Enter vessel info</v>
      </c>
      <c r="AE40" s="76" t="str">
        <f>IF(OR($D40=" ",$E40=" ",$F40=" "),"Enter vessel info",IF(T($H40)&lt;&gt;"","Enter Activity",IF(OR($M40=0,$N40=0),"Enter Run Time",IF((VLOOKUP($F40,'VESSEL FACTORS'!$A$3:$O$5,AE$5,FALSE))="N/A","--",IF($G40=" ",IF(ISERROR(SEARCH("Aux",$E40,1)),($H40*VLOOKUP($F40,'VESSEL FACTORS'!$A$2:$O$5,AE$5,FALSE)*0.0000011023*$M40*$N40*0.82),($H40*VLOOKUP($F40,'VESSEL FACTORS'!$A$2:$O$5,AE$5,FALSE)*0.0000011023*$M40*$N40*1)),IF($G40&lt;21,($H40*VLOOKUP($F40,'VESSEL FACTORS'!$A$2:$O$5,AE$5,FALSE)*0.0000011023*$M40*$N40*VLOOKUP($G40,'VESSEL FACTORS'!$A$16:$L$36,AE$5,FALSE)),($H40*VLOOKUP($F40,'VESSEL FACTORS'!$A$3:$O$5,AE$5,FALSE)*0.0000011023*$M40*$N40*($G40/100))))))))</f>
        <v>Enter vessel info</v>
      </c>
      <c r="AF40" s="76" t="str">
        <f>IF(OR($D40=" ",$E40=" ",$F40=" "),"Enter vessel info",IF(T($H40)&lt;&gt;"","Enter Activity",IF(OR($M40=0,$N40=0),"Enter Run Time",IF((VLOOKUP($F40,'VESSEL FACTORS'!$A$3:$O$5,AF$5,FALSE))="N/A","--",IF($G40=" ",IF(ISERROR(SEARCH("Aux",$E40,1)),($H40*VLOOKUP($F40,'VESSEL FACTORS'!$A$2:$O$5,AF$5,FALSE)*0.0000011023*$M40*$N40*0.82),($H40*VLOOKUP($F40,'VESSEL FACTORS'!$A$2:$O$5,AF$5,FALSE)*0.0000011023*$M40*$N40*1)),IF($G40&lt;21,($H40*VLOOKUP($F40,'VESSEL FACTORS'!$A$2:$O$5,AF$5,FALSE)*0.0000011023*$M40*$N40*VLOOKUP($G40,'VESSEL FACTORS'!$A$16:$L$36,AF$5,FALSE)),($H40*VLOOKUP($F40,'VESSEL FACTORS'!$A$3:$O$5,AF$5,FALSE)*0.0000011023*$M40*$N40*($G40/100))))))))</f>
        <v>Enter vessel info</v>
      </c>
      <c r="AG40" s="76" t="str">
        <f>IF(OR($D40=" ",$E40=" ",$F40=" "),"Enter vessel info",IF(T($H40)&lt;&gt;"","Enter Activity",IF(OR($M40=0,$N40=0),"Enter Run Time",IF((VLOOKUP($F40,'VESSEL FACTORS'!$A$3:$O$5,AG$5,FALSE))="N/A","--",IF($G40=" ",IF(ISERROR(SEARCH("Aux",$E40,1)),($H40*VLOOKUP($F40,'VESSEL FACTORS'!$A$2:$O$5,AG$5,FALSE)*0.0000011023*$M40*$N40*0.82),($H40*VLOOKUP($F40,'VESSEL FACTORS'!$A$2:$O$5,AG$5,FALSE)*0.0000011023*$M40*$N40*1)),IF($G40&lt;21,($H40*VLOOKUP($F40,'VESSEL FACTORS'!$A$2:$O$5,AG$5,FALSE)*0.0000011023*$M40*$N40*VLOOKUP($G40,'VESSEL FACTORS'!$A$16:$L$36,AG$5,FALSE)),($H40*VLOOKUP($F40,'VESSEL FACTORS'!$A$3:$O$5,AG$5,FALSE)*0.0000011023*$M40*$N40*($G40/100))))))))</f>
        <v>Enter vessel info</v>
      </c>
      <c r="AH40" s="76" t="str">
        <f>IF(OR($D40=" ",$E40=" ",$F40=" "),"Enter vessel info",IF(T($H40)&lt;&gt;"","Enter Activity",IF(OR($M40=0,$N40=0),"Enter Run Time",IF((VLOOKUP($F40,'VESSEL FACTORS'!$A$3:$O$5,AH$5,FALSE))="N/A","--",IF($G40=" ",IF(ISERROR(SEARCH("Aux",$E40,1)),($H40*VLOOKUP($F40,'VESSEL FACTORS'!$A$2:$O$5,AH$5,FALSE)*0.0000011023*$M40*$N40*0.82),($H40*VLOOKUP($F40,'VESSEL FACTORS'!$A$2:$O$5,AH$5,FALSE)*0.0000011023*$M40*$N40*1)),IF($G40&lt;21,($H40*VLOOKUP($F40,'VESSEL FACTORS'!$A$2:$O$5,AH$5,FALSE)*0.0000011023*$M40*$N40*VLOOKUP($G40,'VESSEL FACTORS'!$A$16:$L$36,AH$5,FALSE)),($H40*VLOOKUP($F40,'VESSEL FACTORS'!$A$3:$O$5,AH$5,FALSE)*0.0000011023*$M40*$N40*($G40/100))))))))</f>
        <v>Enter vessel info</v>
      </c>
      <c r="AI40" s="76" t="str">
        <f>IF(OR($D40=" ",$E40=" ",$F40=" "),"Enter vessel info",IF(T($H40)&lt;&gt;"","Enter Activity",IF(OR($M40=0,$N40=0),"Enter Run Time",IF((VLOOKUP($F40,'VESSEL FACTORS'!$A$3:$O$5,AI$5,FALSE))="N/A","--",IF($G40=" ",IF(ISERROR(SEARCH("Aux",$E40,1)),($H40*VLOOKUP($F40,'VESSEL FACTORS'!$A$2:$O$5,AI$5,FALSE)*0.0000011023*$M40*$N40*0.82),($H40*VLOOKUP($F40,'VESSEL FACTORS'!$A$2:$O$5,AI$5,FALSE)*0.0000011023*$M40*$N40*1)),IF($G40&lt;21,($H40*VLOOKUP($F40,'VESSEL FACTORS'!$A$2:$O$5,AI$5,FALSE)*0.0000011023*$M40*$N40*VLOOKUP($G40,'VESSEL FACTORS'!$A$16:$L$36,AI$5,FALSE)),($H40*VLOOKUP($F40,'VESSEL FACTORS'!$A$3:$O$5,AI$5,FALSE)*0.0000011023*$M40*$N40*($G40/100))))))))</f>
        <v>Enter vessel info</v>
      </c>
      <c r="AJ40" s="76" t="str">
        <f>IF(OR($D40=" ",$E40=" ",$F40=" "),"Enter vessel info",IF(T($H40)&lt;&gt;"","Enter Activity",IF(OR($M40=0,$N40=0),"Enter Run Time",IF((VLOOKUP($F40,'VESSEL FACTORS'!$A$3:$O$5,AJ$5,FALSE))="N/A","--",IF($G40=" ",IF(ISERROR(SEARCH("Aux",$E40,1)),($H40*VLOOKUP($F40,'VESSEL FACTORS'!$A$2:$O$5,AJ$5,FALSE)*0.0000011023*$M40*$N40*0.82),($H40*VLOOKUP($F40,'VESSEL FACTORS'!$A$2:$O$5,AJ$5,FALSE)*0.0000011023*$M40*$N40*1)),IF($G40&lt;21,($H40*VLOOKUP($F40,'VESSEL FACTORS'!$A$2:$O$5,AJ$5,FALSE)*0.0000011023*$M40*$N40*VLOOKUP($G40,'VESSEL FACTORS'!$A$16:$L$36,AJ$5,FALSE)),($H40*VLOOKUP($F40,'VESSEL FACTORS'!$A$3:$O$5,AJ$5,FALSE)*0.0000011023*$M40*$N40*($G40/100))))))))</f>
        <v>Enter vessel info</v>
      </c>
      <c r="AK40" s="76" t="str">
        <f>IF(OR($D40=" ",$E40=" ",$F40=" "),"Enter vessel info",IF(T($H40)&lt;&gt;"","Enter Activity",IF(OR($M40=0,$N40=0),"Enter Run Time",IF((VLOOKUP($F40,'VESSEL FACTORS'!$A$3:$O$5,AK$5,FALSE))="N/A","--",IF($G40=" ",IF(ISERROR(SEARCH("Aux",$E40,1)),($H40*VLOOKUP($F40,'VESSEL FACTORS'!$A$2:$O$5,AK$5,FALSE)*0.0000011023*$M40*$N40*0.82),($H40*VLOOKUP($F40,'VESSEL FACTORS'!$A$2:$O$5,AK$5,FALSE)*0.0000011023*$M40*$N40*1)),IF($G40&lt;21,($H40*VLOOKUP($F40,'VESSEL FACTORS'!$A$2:$O$5,AK$5,FALSE)*0.0000011023*$M40*$N40*VLOOKUP($G40,'VESSEL FACTORS'!$A$16:$L$36,AK$5,FALSE)),($H40*VLOOKUP($F40,'VESSEL FACTORS'!$A$3:$O$5,AK$5,FALSE)*0.0000011023*$M40*$N40*($G40/100))))))))</f>
        <v>Enter vessel info</v>
      </c>
      <c r="AL40" s="67" t="str">
        <f>IF(OR($D40=" ",$E40=" ",$F40=" "),"Enter vessel info",IF(T($H40)&lt;&gt;"","Enter Activity",IF(OR($M40=0,$N40=0),"Enter Run Time",IF((VLOOKUP($F40,'VESSEL FACTORS'!$A$3:$O$5,AL$5,FALSE))="N/A","--",IF($G40=" ",IF(ISERROR(SEARCH("Aux",$E40,1)),($H40*VLOOKUP($F40,'VESSEL FACTORS'!$A$2:$O$5,AL$5,FALSE)*0.0000011023*$M40*$N40*0.82),($H40*VLOOKUP($F40,'VESSEL FACTORS'!$A$2:$O$5,AL$5,FALSE)*0.0000011023*$M40*$N40*1)),IF($G40&lt;21,($H40*VLOOKUP($F40,'VESSEL FACTORS'!$A$2:$O$5,AL$5,FALSE)*0.0000011023*$M40*$N40*VLOOKUP($G40,'VESSEL FACTORS'!$A$16:$L$36,AL$5,FALSE)),($H40*VLOOKUP($F40,'VESSEL FACTORS'!$A$3:$O$5,AL$5,FALSE)*0.0000011023*$M40*$N40*($G40/100))))))))</f>
        <v>Enter vessel info</v>
      </c>
      <c r="AM40" s="73"/>
      <c r="AO40" s="74">
        <f>MONTH(EMISSIONS_1!P40)-MONTH(EMISSIONS_1!O40)+1</f>
        <v>1</v>
      </c>
      <c r="AP40" s="335">
        <f t="shared" ref="AP40:BA43" si="55">IF(T($AB40)="",IF((AP$6&gt;=MONTH($O40))*(AP$6&lt;=MONTH($P40)), $AB40/$AO40, 0),0)</f>
        <v>0</v>
      </c>
      <c r="AQ40" s="336">
        <f t="shared" si="55"/>
        <v>0</v>
      </c>
      <c r="AR40" s="336">
        <f t="shared" si="55"/>
        <v>0</v>
      </c>
      <c r="AS40" s="336">
        <f t="shared" si="55"/>
        <v>0</v>
      </c>
      <c r="AT40" s="336">
        <f t="shared" si="55"/>
        <v>0</v>
      </c>
      <c r="AU40" s="336">
        <f t="shared" si="55"/>
        <v>0</v>
      </c>
      <c r="AV40" s="336">
        <f t="shared" si="55"/>
        <v>0</v>
      </c>
      <c r="AW40" s="336">
        <f t="shared" si="55"/>
        <v>0</v>
      </c>
      <c r="AX40" s="336">
        <f t="shared" si="55"/>
        <v>0</v>
      </c>
      <c r="AY40" s="336">
        <f t="shared" si="55"/>
        <v>0</v>
      </c>
      <c r="AZ40" s="336">
        <f t="shared" si="55"/>
        <v>0</v>
      </c>
      <c r="BA40" s="337">
        <f t="shared" si="55"/>
        <v>0</v>
      </c>
      <c r="BB40" s="335">
        <f t="shared" si="45"/>
        <v>0</v>
      </c>
      <c r="BC40" s="336">
        <f t="shared" si="45"/>
        <v>0</v>
      </c>
      <c r="BD40" s="336">
        <f t="shared" si="45"/>
        <v>0</v>
      </c>
      <c r="BE40" s="336">
        <f t="shared" si="45"/>
        <v>0</v>
      </c>
      <c r="BF40" s="336">
        <f t="shared" si="45"/>
        <v>0</v>
      </c>
      <c r="BG40" s="336">
        <f t="shared" si="45"/>
        <v>0</v>
      </c>
      <c r="BH40" s="336">
        <f t="shared" si="45"/>
        <v>0</v>
      </c>
      <c r="BI40" s="336">
        <f t="shared" si="45"/>
        <v>0</v>
      </c>
      <c r="BJ40" s="336">
        <f t="shared" si="45"/>
        <v>0</v>
      </c>
      <c r="BK40" s="336">
        <f t="shared" si="45"/>
        <v>0</v>
      </c>
      <c r="BL40" s="336">
        <f t="shared" si="45"/>
        <v>0</v>
      </c>
      <c r="BM40" s="337">
        <f t="shared" si="45"/>
        <v>0</v>
      </c>
      <c r="BN40" s="335">
        <f t="shared" si="46"/>
        <v>0</v>
      </c>
      <c r="BO40" s="336">
        <f t="shared" si="46"/>
        <v>0</v>
      </c>
      <c r="BP40" s="336">
        <f t="shared" si="46"/>
        <v>0</v>
      </c>
      <c r="BQ40" s="336">
        <f t="shared" si="46"/>
        <v>0</v>
      </c>
      <c r="BR40" s="336">
        <f t="shared" si="46"/>
        <v>0</v>
      </c>
      <c r="BS40" s="336">
        <f t="shared" si="46"/>
        <v>0</v>
      </c>
      <c r="BT40" s="336">
        <f t="shared" si="46"/>
        <v>0</v>
      </c>
      <c r="BU40" s="336">
        <f t="shared" si="46"/>
        <v>0</v>
      </c>
      <c r="BV40" s="336">
        <f t="shared" si="46"/>
        <v>0</v>
      </c>
      <c r="BW40" s="336">
        <f t="shared" si="46"/>
        <v>0</v>
      </c>
      <c r="BX40" s="336">
        <f t="shared" si="46"/>
        <v>0</v>
      </c>
      <c r="BY40" s="337">
        <f t="shared" si="46"/>
        <v>0</v>
      </c>
      <c r="BZ40" s="335">
        <f t="shared" si="47"/>
        <v>0</v>
      </c>
      <c r="CA40" s="336">
        <f t="shared" si="47"/>
        <v>0</v>
      </c>
      <c r="CB40" s="336">
        <f t="shared" si="47"/>
        <v>0</v>
      </c>
      <c r="CC40" s="336">
        <f t="shared" si="47"/>
        <v>0</v>
      </c>
      <c r="CD40" s="336">
        <f t="shared" si="47"/>
        <v>0</v>
      </c>
      <c r="CE40" s="336">
        <f t="shared" si="47"/>
        <v>0</v>
      </c>
      <c r="CF40" s="336">
        <f t="shared" si="47"/>
        <v>0</v>
      </c>
      <c r="CG40" s="336">
        <f t="shared" si="47"/>
        <v>0</v>
      </c>
      <c r="CH40" s="336">
        <f t="shared" si="47"/>
        <v>0</v>
      </c>
      <c r="CI40" s="336">
        <f t="shared" si="47"/>
        <v>0</v>
      </c>
      <c r="CJ40" s="336">
        <f t="shared" si="47"/>
        <v>0</v>
      </c>
      <c r="CK40" s="337">
        <f t="shared" si="47"/>
        <v>0</v>
      </c>
      <c r="CL40" s="335">
        <f t="shared" si="48"/>
        <v>0</v>
      </c>
      <c r="CM40" s="336">
        <f t="shared" si="48"/>
        <v>0</v>
      </c>
      <c r="CN40" s="336">
        <f t="shared" si="48"/>
        <v>0</v>
      </c>
      <c r="CO40" s="336">
        <f t="shared" si="48"/>
        <v>0</v>
      </c>
      <c r="CP40" s="336">
        <f t="shared" si="48"/>
        <v>0</v>
      </c>
      <c r="CQ40" s="336">
        <f t="shared" si="48"/>
        <v>0</v>
      </c>
      <c r="CR40" s="336">
        <f t="shared" si="48"/>
        <v>0</v>
      </c>
      <c r="CS40" s="336">
        <f t="shared" si="48"/>
        <v>0</v>
      </c>
      <c r="CT40" s="336">
        <f t="shared" si="48"/>
        <v>0</v>
      </c>
      <c r="CU40" s="336">
        <f t="shared" si="48"/>
        <v>0</v>
      </c>
      <c r="CV40" s="336">
        <f t="shared" si="48"/>
        <v>0</v>
      </c>
      <c r="CW40" s="337">
        <f t="shared" si="48"/>
        <v>0</v>
      </c>
      <c r="CX40" s="335">
        <f t="shared" si="49"/>
        <v>0</v>
      </c>
      <c r="CY40" s="336">
        <f t="shared" si="49"/>
        <v>0</v>
      </c>
      <c r="CZ40" s="336">
        <f t="shared" si="49"/>
        <v>0</v>
      </c>
      <c r="DA40" s="336">
        <f t="shared" si="49"/>
        <v>0</v>
      </c>
      <c r="DB40" s="336">
        <f t="shared" si="49"/>
        <v>0</v>
      </c>
      <c r="DC40" s="336">
        <f t="shared" si="49"/>
        <v>0</v>
      </c>
      <c r="DD40" s="336">
        <f t="shared" si="49"/>
        <v>0</v>
      </c>
      <c r="DE40" s="336">
        <f t="shared" si="49"/>
        <v>0</v>
      </c>
      <c r="DF40" s="336">
        <f t="shared" si="49"/>
        <v>0</v>
      </c>
      <c r="DG40" s="336">
        <f t="shared" si="49"/>
        <v>0</v>
      </c>
      <c r="DH40" s="336">
        <f t="shared" si="49"/>
        <v>0</v>
      </c>
      <c r="DI40" s="337">
        <f t="shared" si="49"/>
        <v>0</v>
      </c>
      <c r="DJ40" s="335">
        <f t="shared" si="50"/>
        <v>0</v>
      </c>
      <c r="DK40" s="336">
        <f t="shared" si="50"/>
        <v>0</v>
      </c>
      <c r="DL40" s="336">
        <f t="shared" si="50"/>
        <v>0</v>
      </c>
      <c r="DM40" s="336">
        <f t="shared" si="50"/>
        <v>0</v>
      </c>
      <c r="DN40" s="336">
        <f t="shared" si="50"/>
        <v>0</v>
      </c>
      <c r="DO40" s="336">
        <f t="shared" si="50"/>
        <v>0</v>
      </c>
      <c r="DP40" s="336">
        <f t="shared" si="50"/>
        <v>0</v>
      </c>
      <c r="DQ40" s="336">
        <f t="shared" si="50"/>
        <v>0</v>
      </c>
      <c r="DR40" s="336">
        <f t="shared" si="50"/>
        <v>0</v>
      </c>
      <c r="DS40" s="336">
        <f t="shared" si="50"/>
        <v>0</v>
      </c>
      <c r="DT40" s="336">
        <f t="shared" si="50"/>
        <v>0</v>
      </c>
      <c r="DU40" s="337">
        <f t="shared" si="50"/>
        <v>0</v>
      </c>
      <c r="DV40" s="335">
        <f t="shared" si="51"/>
        <v>0</v>
      </c>
      <c r="DW40" s="336">
        <f t="shared" si="51"/>
        <v>0</v>
      </c>
      <c r="DX40" s="336">
        <f t="shared" si="51"/>
        <v>0</v>
      </c>
      <c r="DY40" s="336">
        <f t="shared" si="51"/>
        <v>0</v>
      </c>
      <c r="DZ40" s="336">
        <f t="shared" si="51"/>
        <v>0</v>
      </c>
      <c r="EA40" s="336">
        <f t="shared" si="51"/>
        <v>0</v>
      </c>
      <c r="EB40" s="336">
        <f t="shared" si="51"/>
        <v>0</v>
      </c>
      <c r="EC40" s="336">
        <f t="shared" si="51"/>
        <v>0</v>
      </c>
      <c r="ED40" s="336">
        <f t="shared" si="51"/>
        <v>0</v>
      </c>
      <c r="EE40" s="336">
        <f t="shared" si="51"/>
        <v>0</v>
      </c>
      <c r="EF40" s="336">
        <f t="shared" si="51"/>
        <v>0</v>
      </c>
      <c r="EG40" s="337">
        <f t="shared" si="51"/>
        <v>0</v>
      </c>
      <c r="EH40" s="335">
        <f t="shared" si="52"/>
        <v>0</v>
      </c>
      <c r="EI40" s="336">
        <f t="shared" si="52"/>
        <v>0</v>
      </c>
      <c r="EJ40" s="336">
        <f t="shared" si="52"/>
        <v>0</v>
      </c>
      <c r="EK40" s="336">
        <f t="shared" si="52"/>
        <v>0</v>
      </c>
      <c r="EL40" s="336">
        <f t="shared" si="52"/>
        <v>0</v>
      </c>
      <c r="EM40" s="336">
        <f t="shared" si="52"/>
        <v>0</v>
      </c>
      <c r="EN40" s="336">
        <f t="shared" si="52"/>
        <v>0</v>
      </c>
      <c r="EO40" s="336">
        <f t="shared" si="52"/>
        <v>0</v>
      </c>
      <c r="EP40" s="336">
        <f t="shared" si="52"/>
        <v>0</v>
      </c>
      <c r="EQ40" s="336">
        <f t="shared" si="52"/>
        <v>0</v>
      </c>
      <c r="ER40" s="336">
        <f t="shared" si="52"/>
        <v>0</v>
      </c>
      <c r="ES40" s="337">
        <f t="shared" si="52"/>
        <v>0</v>
      </c>
      <c r="ET40" s="335">
        <f t="shared" si="53"/>
        <v>0</v>
      </c>
      <c r="EU40" s="336">
        <f t="shared" si="53"/>
        <v>0</v>
      </c>
      <c r="EV40" s="336">
        <f t="shared" si="53"/>
        <v>0</v>
      </c>
      <c r="EW40" s="336">
        <f t="shared" si="53"/>
        <v>0</v>
      </c>
      <c r="EX40" s="336">
        <f t="shared" si="53"/>
        <v>0</v>
      </c>
      <c r="EY40" s="336">
        <f t="shared" si="53"/>
        <v>0</v>
      </c>
      <c r="EZ40" s="336">
        <f t="shared" si="53"/>
        <v>0</v>
      </c>
      <c r="FA40" s="336">
        <f t="shared" si="53"/>
        <v>0</v>
      </c>
      <c r="FB40" s="336">
        <f t="shared" si="53"/>
        <v>0</v>
      </c>
      <c r="FC40" s="336">
        <f t="shared" si="53"/>
        <v>0</v>
      </c>
      <c r="FD40" s="336">
        <f t="shared" si="53"/>
        <v>0</v>
      </c>
      <c r="FE40" s="337">
        <f t="shared" si="53"/>
        <v>0</v>
      </c>
      <c r="FF40" s="335">
        <f t="shared" si="54"/>
        <v>0</v>
      </c>
      <c r="FG40" s="336">
        <f t="shared" si="54"/>
        <v>0</v>
      </c>
      <c r="FH40" s="336">
        <f t="shared" si="54"/>
        <v>0</v>
      </c>
      <c r="FI40" s="336">
        <f t="shared" si="54"/>
        <v>0</v>
      </c>
      <c r="FJ40" s="336">
        <f t="shared" si="54"/>
        <v>0</v>
      </c>
      <c r="FK40" s="336">
        <f t="shared" si="54"/>
        <v>0</v>
      </c>
      <c r="FL40" s="336">
        <f t="shared" si="54"/>
        <v>0</v>
      </c>
      <c r="FM40" s="336">
        <f t="shared" si="54"/>
        <v>0</v>
      </c>
      <c r="FN40" s="336">
        <f t="shared" si="54"/>
        <v>0</v>
      </c>
      <c r="FO40" s="336">
        <f t="shared" si="54"/>
        <v>0</v>
      </c>
      <c r="FP40" s="336">
        <f t="shared" si="54"/>
        <v>0</v>
      </c>
      <c r="FQ40" s="337">
        <f t="shared" si="54"/>
        <v>0</v>
      </c>
    </row>
    <row r="41" spans="1:173" ht="12.75" customHeight="1" x14ac:dyDescent="0.2">
      <c r="A41" s="74" t="str">
        <f t="shared" si="21"/>
        <v xml:space="preserve"> - </v>
      </c>
      <c r="B41" s="112"/>
      <c r="C41" s="171" t="s">
        <v>305</v>
      </c>
      <c r="D41" s="366" t="str">
        <f>IF(ISBLANK(EMISSIONS_6!D41), " ", EMISSIONS_6!D41)</f>
        <v xml:space="preserve"> </v>
      </c>
      <c r="E41" s="366" t="str">
        <f>IF(ISBLANK(EMISSIONS_6!E41), " ", EMISSIONS_6!E41)</f>
        <v xml:space="preserve"> </v>
      </c>
      <c r="F41" s="366" t="str">
        <f>IF(ISBLANK(EMISSIONS_6!F41), " ", EMISSIONS_6!F41)</f>
        <v xml:space="preserve"> </v>
      </c>
      <c r="G41" s="367"/>
      <c r="H41" s="368"/>
      <c r="I41" s="33" t="s">
        <v>299</v>
      </c>
      <c r="J41" s="367"/>
      <c r="K41" s="33">
        <f t="shared" si="35"/>
        <v>1</v>
      </c>
      <c r="L41" s="33">
        <f t="shared" si="23"/>
        <v>0</v>
      </c>
      <c r="M41" s="367">
        <v>0</v>
      </c>
      <c r="N41" s="373">
        <v>0</v>
      </c>
      <c r="O41" s="299"/>
      <c r="P41" s="300"/>
      <c r="Q41" s="73" t="str">
        <f t="shared" si="36"/>
        <v>Enter vessel info</v>
      </c>
      <c r="R41" s="79" t="str">
        <f t="shared" si="37"/>
        <v>Enter vessel info</v>
      </c>
      <c r="S41" s="79" t="str">
        <f t="shared" si="38"/>
        <v>Enter vessel info</v>
      </c>
      <c r="T41" s="79" t="str">
        <f t="shared" si="39"/>
        <v>Enter vessel info</v>
      </c>
      <c r="U41" s="79" t="str">
        <f t="shared" si="40"/>
        <v>Enter vessel info</v>
      </c>
      <c r="V41" s="79" t="str">
        <f t="shared" si="41"/>
        <v>Enter vessel info</v>
      </c>
      <c r="W41" s="79" t="str">
        <f t="shared" si="42"/>
        <v>Enter vessel info</v>
      </c>
      <c r="X41" s="79" t="str">
        <f t="shared" si="43"/>
        <v>Enter vessel info</v>
      </c>
      <c r="Y41" s="78" t="s">
        <v>115</v>
      </c>
      <c r="Z41" s="79" t="s">
        <v>115</v>
      </c>
      <c r="AA41" s="82" t="s">
        <v>115</v>
      </c>
      <c r="AB41" s="76" t="str">
        <f>IF(OR($D41=" ",$E41=" ",$F41=" "),"Enter vessel info",IF(T($H41)&lt;&gt;"","Enter Activity",IF(OR($M41=0,$N41=0),"Enter Run Time",IF((VLOOKUP($F41,'VESSEL FACTORS'!$A$3:$O$5,AB$5,FALSE))="N/A","--",IF($G41=" ",IF(ISERROR(SEARCH("Aux",$E41,1)),($H41*VLOOKUP($F41,'VESSEL FACTORS'!$A$2:$O$5,AB$5,FALSE)*0.0000011023*$M41*$N41*0.82),($H41*VLOOKUP($F41,'VESSEL FACTORS'!$A$2:$O$5,AB$5,FALSE)*0.0000011023*$M41*$N41*1)),IF($G41&lt;21,($H41*VLOOKUP($F41,'VESSEL FACTORS'!$A$2:$O$5,AB$5,FALSE)*0.0000011023*$M41*$N41*VLOOKUP($G41,'VESSEL FACTORS'!$A$16:$L$36,AB$5,FALSE)),($H41*VLOOKUP($F41,'VESSEL FACTORS'!$A$3:$O$5,AB$5,FALSE)*0.0000011023*$M41*$N41*($G41/100))))))))</f>
        <v>Enter vessel info</v>
      </c>
      <c r="AC41" s="76" t="str">
        <f>IF(OR($D41=" ",$E41=" ",$F41=" "),"Enter vessel info",IF(T($H41)&lt;&gt;"","Enter Activity",IF(OR($M41=0,$N41=0),"Enter Run Time",IF((VLOOKUP($F41,'VESSEL FACTORS'!$A$3:$O$5,AC$5,FALSE))="N/A","--",IF($G41=" ",IF(ISERROR(SEARCH("Aux",$E41,1)),($H41*VLOOKUP($F41,'VESSEL FACTORS'!$A$2:$O$5,AC$5,FALSE)*0.0000011023*$M41*$N41*0.82),($H41*VLOOKUP($F41,'VESSEL FACTORS'!$A$2:$O$5,AC$5,FALSE)*0.0000011023*$M41*$N41*1)),IF($G41&lt;21,($H41*VLOOKUP($F41,'VESSEL FACTORS'!$A$2:$O$5,AC$5,FALSE)*0.0000011023*$M41*$N41*VLOOKUP($G41,'VESSEL FACTORS'!$A$16:$L$36,AC$5,FALSE)),($H41*VLOOKUP($F41,'VESSEL FACTORS'!$A$3:$O$5,AC$5,FALSE)*0.0000011023*$M41*$N41*($G41/100))))))))</f>
        <v>Enter vessel info</v>
      </c>
      <c r="AD41" s="76" t="str">
        <f>IF(OR($D41=" ",$E41=" ",$F41=" "),"Enter vessel info",IF(T($H41)&lt;&gt;"","Enter Activity",IF(OR($M41=0,$N41=0),"Enter Run Time",IF((VLOOKUP($F41,'VESSEL FACTORS'!$A$3:$O$5,AD$5,FALSE))="N/A","--",IF($G41=" ",IF(ISERROR(SEARCH("Aux",$E41,1)),($H41*VLOOKUP($F41,'VESSEL FACTORS'!$A$2:$O$5,AD$5,FALSE)*0.0000011023*$M41*$N41*0.82),($H41*VLOOKUP($F41,'VESSEL FACTORS'!$A$2:$O$5,AD$5,FALSE)*0.0000011023*$M41*$N41*1)),IF($G41&lt;21,($H41*VLOOKUP($F41,'VESSEL FACTORS'!$A$2:$O$5,AD$5,FALSE)*0.0000011023*$M41*$N41*VLOOKUP($G41,'VESSEL FACTORS'!$A$16:$L$36,AD$5,FALSE)),($H41*VLOOKUP($F41,'VESSEL FACTORS'!$A$3:$O$5,AD$5,FALSE)*0.0000011023*$M41*$N41*($G41/100))))))))</f>
        <v>Enter vessel info</v>
      </c>
      <c r="AE41" s="76" t="str">
        <f>IF(OR($D41=" ",$E41=" ",$F41=" "),"Enter vessel info",IF(T($H41)&lt;&gt;"","Enter Activity",IF(OR($M41=0,$N41=0),"Enter Run Time",IF((VLOOKUP($F41,'VESSEL FACTORS'!$A$3:$O$5,AE$5,FALSE))="N/A","--",IF($G41=" ",IF(ISERROR(SEARCH("Aux",$E41,1)),($H41*VLOOKUP($F41,'VESSEL FACTORS'!$A$2:$O$5,AE$5,FALSE)*0.0000011023*$M41*$N41*0.82),($H41*VLOOKUP($F41,'VESSEL FACTORS'!$A$2:$O$5,AE$5,FALSE)*0.0000011023*$M41*$N41*1)),IF($G41&lt;21,($H41*VLOOKUP($F41,'VESSEL FACTORS'!$A$2:$O$5,AE$5,FALSE)*0.0000011023*$M41*$N41*VLOOKUP($G41,'VESSEL FACTORS'!$A$16:$L$36,AE$5,FALSE)),($H41*VLOOKUP($F41,'VESSEL FACTORS'!$A$3:$O$5,AE$5,FALSE)*0.0000011023*$M41*$N41*($G41/100))))))))</f>
        <v>Enter vessel info</v>
      </c>
      <c r="AF41" s="76" t="str">
        <f>IF(OR($D41=" ",$E41=" ",$F41=" "),"Enter vessel info",IF(T($H41)&lt;&gt;"","Enter Activity",IF(OR($M41=0,$N41=0),"Enter Run Time",IF((VLOOKUP($F41,'VESSEL FACTORS'!$A$3:$O$5,AF$5,FALSE))="N/A","--",IF($G41=" ",IF(ISERROR(SEARCH("Aux",$E41,1)),($H41*VLOOKUP($F41,'VESSEL FACTORS'!$A$2:$O$5,AF$5,FALSE)*0.0000011023*$M41*$N41*0.82),($H41*VLOOKUP($F41,'VESSEL FACTORS'!$A$2:$O$5,AF$5,FALSE)*0.0000011023*$M41*$N41*1)),IF($G41&lt;21,($H41*VLOOKUP($F41,'VESSEL FACTORS'!$A$2:$O$5,AF$5,FALSE)*0.0000011023*$M41*$N41*VLOOKUP($G41,'VESSEL FACTORS'!$A$16:$L$36,AF$5,FALSE)),($H41*VLOOKUP($F41,'VESSEL FACTORS'!$A$3:$O$5,AF$5,FALSE)*0.0000011023*$M41*$N41*($G41/100))))))))</f>
        <v>Enter vessel info</v>
      </c>
      <c r="AG41" s="76" t="str">
        <f>IF(OR($D41=" ",$E41=" ",$F41=" "),"Enter vessel info",IF(T($H41)&lt;&gt;"","Enter Activity",IF(OR($M41=0,$N41=0),"Enter Run Time",IF((VLOOKUP($F41,'VESSEL FACTORS'!$A$3:$O$5,AG$5,FALSE))="N/A","--",IF($G41=" ",IF(ISERROR(SEARCH("Aux",$E41,1)),($H41*VLOOKUP($F41,'VESSEL FACTORS'!$A$2:$O$5,AG$5,FALSE)*0.0000011023*$M41*$N41*0.82),($H41*VLOOKUP($F41,'VESSEL FACTORS'!$A$2:$O$5,AG$5,FALSE)*0.0000011023*$M41*$N41*1)),IF($G41&lt;21,($H41*VLOOKUP($F41,'VESSEL FACTORS'!$A$2:$O$5,AG$5,FALSE)*0.0000011023*$M41*$N41*VLOOKUP($G41,'VESSEL FACTORS'!$A$16:$L$36,AG$5,FALSE)),($H41*VLOOKUP($F41,'VESSEL FACTORS'!$A$3:$O$5,AG$5,FALSE)*0.0000011023*$M41*$N41*($G41/100))))))))</f>
        <v>Enter vessel info</v>
      </c>
      <c r="AH41" s="76" t="str">
        <f>IF(OR($D41=" ",$E41=" ",$F41=" "),"Enter vessel info",IF(T($H41)&lt;&gt;"","Enter Activity",IF(OR($M41=0,$N41=0),"Enter Run Time",IF((VLOOKUP($F41,'VESSEL FACTORS'!$A$3:$O$5,AH$5,FALSE))="N/A","--",IF($G41=" ",IF(ISERROR(SEARCH("Aux",$E41,1)),($H41*VLOOKUP($F41,'VESSEL FACTORS'!$A$2:$O$5,AH$5,FALSE)*0.0000011023*$M41*$N41*0.82),($H41*VLOOKUP($F41,'VESSEL FACTORS'!$A$2:$O$5,AH$5,FALSE)*0.0000011023*$M41*$N41*1)),IF($G41&lt;21,($H41*VLOOKUP($F41,'VESSEL FACTORS'!$A$2:$O$5,AH$5,FALSE)*0.0000011023*$M41*$N41*VLOOKUP($G41,'VESSEL FACTORS'!$A$16:$L$36,AH$5,FALSE)),($H41*VLOOKUP($F41,'VESSEL FACTORS'!$A$3:$O$5,AH$5,FALSE)*0.0000011023*$M41*$N41*($G41/100))))))))</f>
        <v>Enter vessel info</v>
      </c>
      <c r="AI41" s="76" t="str">
        <f>IF(OR($D41=" ",$E41=" ",$F41=" "),"Enter vessel info",IF(T($H41)&lt;&gt;"","Enter Activity",IF(OR($M41=0,$N41=0),"Enter Run Time",IF((VLOOKUP($F41,'VESSEL FACTORS'!$A$3:$O$5,AI$5,FALSE))="N/A","--",IF($G41=" ",IF(ISERROR(SEARCH("Aux",$E41,1)),($H41*VLOOKUP($F41,'VESSEL FACTORS'!$A$2:$O$5,AI$5,FALSE)*0.0000011023*$M41*$N41*0.82),($H41*VLOOKUP($F41,'VESSEL FACTORS'!$A$2:$O$5,AI$5,FALSE)*0.0000011023*$M41*$N41*1)),IF($G41&lt;21,($H41*VLOOKUP($F41,'VESSEL FACTORS'!$A$2:$O$5,AI$5,FALSE)*0.0000011023*$M41*$N41*VLOOKUP($G41,'VESSEL FACTORS'!$A$16:$L$36,AI$5,FALSE)),($H41*VLOOKUP($F41,'VESSEL FACTORS'!$A$3:$O$5,AI$5,FALSE)*0.0000011023*$M41*$N41*($G41/100))))))))</f>
        <v>Enter vessel info</v>
      </c>
      <c r="AJ41" s="76" t="str">
        <f>IF(OR($D41=" ",$E41=" ",$F41=" "),"Enter vessel info",IF(T($H41)&lt;&gt;"","Enter Activity",IF(OR($M41=0,$N41=0),"Enter Run Time",IF((VLOOKUP($F41,'VESSEL FACTORS'!$A$3:$O$5,AJ$5,FALSE))="N/A","--",IF($G41=" ",IF(ISERROR(SEARCH("Aux",$E41,1)),($H41*VLOOKUP($F41,'VESSEL FACTORS'!$A$2:$O$5,AJ$5,FALSE)*0.0000011023*$M41*$N41*0.82),($H41*VLOOKUP($F41,'VESSEL FACTORS'!$A$2:$O$5,AJ$5,FALSE)*0.0000011023*$M41*$N41*1)),IF($G41&lt;21,($H41*VLOOKUP($F41,'VESSEL FACTORS'!$A$2:$O$5,AJ$5,FALSE)*0.0000011023*$M41*$N41*VLOOKUP($G41,'VESSEL FACTORS'!$A$16:$L$36,AJ$5,FALSE)),($H41*VLOOKUP($F41,'VESSEL FACTORS'!$A$3:$O$5,AJ$5,FALSE)*0.0000011023*$M41*$N41*($G41/100))))))))</f>
        <v>Enter vessel info</v>
      </c>
      <c r="AK41" s="76" t="str">
        <f>IF(OR($D41=" ",$E41=" ",$F41=" "),"Enter vessel info",IF(T($H41)&lt;&gt;"","Enter Activity",IF(OR($M41=0,$N41=0),"Enter Run Time",IF((VLOOKUP($F41,'VESSEL FACTORS'!$A$3:$O$5,AK$5,FALSE))="N/A","--",IF($G41=" ",IF(ISERROR(SEARCH("Aux",$E41,1)),($H41*VLOOKUP($F41,'VESSEL FACTORS'!$A$2:$O$5,AK$5,FALSE)*0.0000011023*$M41*$N41*0.82),($H41*VLOOKUP($F41,'VESSEL FACTORS'!$A$2:$O$5,AK$5,FALSE)*0.0000011023*$M41*$N41*1)),IF($G41&lt;21,($H41*VLOOKUP($F41,'VESSEL FACTORS'!$A$2:$O$5,AK$5,FALSE)*0.0000011023*$M41*$N41*VLOOKUP($G41,'VESSEL FACTORS'!$A$16:$L$36,AK$5,FALSE)),($H41*VLOOKUP($F41,'VESSEL FACTORS'!$A$3:$O$5,AK$5,FALSE)*0.0000011023*$M41*$N41*($G41/100))))))))</f>
        <v>Enter vessel info</v>
      </c>
      <c r="AL41" s="67" t="str">
        <f>IF(OR($D41=" ",$E41=" ",$F41=" "),"Enter vessel info",IF(T($H41)&lt;&gt;"","Enter Activity",IF(OR($M41=0,$N41=0),"Enter Run Time",IF((VLOOKUP($F41,'VESSEL FACTORS'!$A$3:$O$5,AL$5,FALSE))="N/A","--",IF($G41=" ",IF(ISERROR(SEARCH("Aux",$E41,1)),($H41*VLOOKUP($F41,'VESSEL FACTORS'!$A$2:$O$5,AL$5,FALSE)*0.0000011023*$M41*$N41*0.82),($H41*VLOOKUP($F41,'VESSEL FACTORS'!$A$2:$O$5,AL$5,FALSE)*0.0000011023*$M41*$N41*1)),IF($G41&lt;21,($H41*VLOOKUP($F41,'VESSEL FACTORS'!$A$2:$O$5,AL$5,FALSE)*0.0000011023*$M41*$N41*VLOOKUP($G41,'VESSEL FACTORS'!$A$16:$L$36,AL$5,FALSE)),($H41*VLOOKUP($F41,'VESSEL FACTORS'!$A$3:$O$5,AL$5,FALSE)*0.0000011023*$M41*$N41*($G41/100))))))))</f>
        <v>Enter vessel info</v>
      </c>
      <c r="AM41" s="73"/>
      <c r="AO41" s="74">
        <f>MONTH(EMISSIONS_1!P41)-MONTH(EMISSIONS_1!O41)+1</f>
        <v>1</v>
      </c>
      <c r="AP41" s="335">
        <f t="shared" si="55"/>
        <v>0</v>
      </c>
      <c r="AQ41" s="336">
        <f t="shared" si="55"/>
        <v>0</v>
      </c>
      <c r="AR41" s="336">
        <f t="shared" si="55"/>
        <v>0</v>
      </c>
      <c r="AS41" s="336">
        <f t="shared" si="55"/>
        <v>0</v>
      </c>
      <c r="AT41" s="336">
        <f t="shared" si="55"/>
        <v>0</v>
      </c>
      <c r="AU41" s="336">
        <f t="shared" si="55"/>
        <v>0</v>
      </c>
      <c r="AV41" s="336">
        <f t="shared" si="55"/>
        <v>0</v>
      </c>
      <c r="AW41" s="336">
        <f t="shared" si="55"/>
        <v>0</v>
      </c>
      <c r="AX41" s="336">
        <f t="shared" si="55"/>
        <v>0</v>
      </c>
      <c r="AY41" s="336">
        <f t="shared" si="55"/>
        <v>0</v>
      </c>
      <c r="AZ41" s="336">
        <f t="shared" si="55"/>
        <v>0</v>
      </c>
      <c r="BA41" s="337">
        <f t="shared" si="55"/>
        <v>0</v>
      </c>
      <c r="BB41" s="335">
        <f t="shared" si="45"/>
        <v>0</v>
      </c>
      <c r="BC41" s="336">
        <f t="shared" si="45"/>
        <v>0</v>
      </c>
      <c r="BD41" s="336">
        <f t="shared" si="45"/>
        <v>0</v>
      </c>
      <c r="BE41" s="336">
        <f t="shared" si="45"/>
        <v>0</v>
      </c>
      <c r="BF41" s="336">
        <f t="shared" si="45"/>
        <v>0</v>
      </c>
      <c r="BG41" s="336">
        <f t="shared" si="45"/>
        <v>0</v>
      </c>
      <c r="BH41" s="336">
        <f t="shared" si="45"/>
        <v>0</v>
      </c>
      <c r="BI41" s="336">
        <f t="shared" si="45"/>
        <v>0</v>
      </c>
      <c r="BJ41" s="336">
        <f t="shared" si="45"/>
        <v>0</v>
      </c>
      <c r="BK41" s="336">
        <f t="shared" si="45"/>
        <v>0</v>
      </c>
      <c r="BL41" s="336">
        <f t="shared" si="45"/>
        <v>0</v>
      </c>
      <c r="BM41" s="337">
        <f t="shared" si="45"/>
        <v>0</v>
      </c>
      <c r="BN41" s="335">
        <f t="shared" si="46"/>
        <v>0</v>
      </c>
      <c r="BO41" s="336">
        <f t="shared" si="46"/>
        <v>0</v>
      </c>
      <c r="BP41" s="336">
        <f t="shared" si="46"/>
        <v>0</v>
      </c>
      <c r="BQ41" s="336">
        <f t="shared" si="46"/>
        <v>0</v>
      </c>
      <c r="BR41" s="336">
        <f t="shared" si="46"/>
        <v>0</v>
      </c>
      <c r="BS41" s="336">
        <f t="shared" si="46"/>
        <v>0</v>
      </c>
      <c r="BT41" s="336">
        <f t="shared" si="46"/>
        <v>0</v>
      </c>
      <c r="BU41" s="336">
        <f t="shared" si="46"/>
        <v>0</v>
      </c>
      <c r="BV41" s="336">
        <f t="shared" si="46"/>
        <v>0</v>
      </c>
      <c r="BW41" s="336">
        <f t="shared" si="46"/>
        <v>0</v>
      </c>
      <c r="BX41" s="336">
        <f t="shared" si="46"/>
        <v>0</v>
      </c>
      <c r="BY41" s="337">
        <f t="shared" si="46"/>
        <v>0</v>
      </c>
      <c r="BZ41" s="335">
        <f t="shared" si="47"/>
        <v>0</v>
      </c>
      <c r="CA41" s="336">
        <f t="shared" si="47"/>
        <v>0</v>
      </c>
      <c r="CB41" s="336">
        <f t="shared" si="47"/>
        <v>0</v>
      </c>
      <c r="CC41" s="336">
        <f t="shared" si="47"/>
        <v>0</v>
      </c>
      <c r="CD41" s="336">
        <f t="shared" si="47"/>
        <v>0</v>
      </c>
      <c r="CE41" s="336">
        <f t="shared" si="47"/>
        <v>0</v>
      </c>
      <c r="CF41" s="336">
        <f t="shared" si="47"/>
        <v>0</v>
      </c>
      <c r="CG41" s="336">
        <f t="shared" si="47"/>
        <v>0</v>
      </c>
      <c r="CH41" s="336">
        <f t="shared" si="47"/>
        <v>0</v>
      </c>
      <c r="CI41" s="336">
        <f t="shared" si="47"/>
        <v>0</v>
      </c>
      <c r="CJ41" s="336">
        <f t="shared" si="47"/>
        <v>0</v>
      </c>
      <c r="CK41" s="337">
        <f t="shared" si="47"/>
        <v>0</v>
      </c>
      <c r="CL41" s="335">
        <f t="shared" si="48"/>
        <v>0</v>
      </c>
      <c r="CM41" s="336">
        <f t="shared" si="48"/>
        <v>0</v>
      </c>
      <c r="CN41" s="336">
        <f t="shared" si="48"/>
        <v>0</v>
      </c>
      <c r="CO41" s="336">
        <f t="shared" si="48"/>
        <v>0</v>
      </c>
      <c r="CP41" s="336">
        <f t="shared" si="48"/>
        <v>0</v>
      </c>
      <c r="CQ41" s="336">
        <f t="shared" si="48"/>
        <v>0</v>
      </c>
      <c r="CR41" s="336">
        <f t="shared" si="48"/>
        <v>0</v>
      </c>
      <c r="CS41" s="336">
        <f t="shared" si="48"/>
        <v>0</v>
      </c>
      <c r="CT41" s="336">
        <f t="shared" si="48"/>
        <v>0</v>
      </c>
      <c r="CU41" s="336">
        <f t="shared" si="48"/>
        <v>0</v>
      </c>
      <c r="CV41" s="336">
        <f t="shared" si="48"/>
        <v>0</v>
      </c>
      <c r="CW41" s="337">
        <f t="shared" si="48"/>
        <v>0</v>
      </c>
      <c r="CX41" s="335">
        <f t="shared" si="49"/>
        <v>0</v>
      </c>
      <c r="CY41" s="336">
        <f t="shared" si="49"/>
        <v>0</v>
      </c>
      <c r="CZ41" s="336">
        <f t="shared" si="49"/>
        <v>0</v>
      </c>
      <c r="DA41" s="336">
        <f t="shared" si="49"/>
        <v>0</v>
      </c>
      <c r="DB41" s="336">
        <f t="shared" si="49"/>
        <v>0</v>
      </c>
      <c r="DC41" s="336">
        <f t="shared" si="49"/>
        <v>0</v>
      </c>
      <c r="DD41" s="336">
        <f t="shared" si="49"/>
        <v>0</v>
      </c>
      <c r="DE41" s="336">
        <f t="shared" si="49"/>
        <v>0</v>
      </c>
      <c r="DF41" s="336">
        <f t="shared" si="49"/>
        <v>0</v>
      </c>
      <c r="DG41" s="336">
        <f t="shared" si="49"/>
        <v>0</v>
      </c>
      <c r="DH41" s="336">
        <f t="shared" si="49"/>
        <v>0</v>
      </c>
      <c r="DI41" s="337">
        <f t="shared" si="49"/>
        <v>0</v>
      </c>
      <c r="DJ41" s="335">
        <f t="shared" si="50"/>
        <v>0</v>
      </c>
      <c r="DK41" s="336">
        <f t="shared" si="50"/>
        <v>0</v>
      </c>
      <c r="DL41" s="336">
        <f t="shared" si="50"/>
        <v>0</v>
      </c>
      <c r="DM41" s="336">
        <f t="shared" si="50"/>
        <v>0</v>
      </c>
      <c r="DN41" s="336">
        <f t="shared" si="50"/>
        <v>0</v>
      </c>
      <c r="DO41" s="336">
        <f t="shared" si="50"/>
        <v>0</v>
      </c>
      <c r="DP41" s="336">
        <f t="shared" si="50"/>
        <v>0</v>
      </c>
      <c r="DQ41" s="336">
        <f t="shared" si="50"/>
        <v>0</v>
      </c>
      <c r="DR41" s="336">
        <f t="shared" si="50"/>
        <v>0</v>
      </c>
      <c r="DS41" s="336">
        <f t="shared" si="50"/>
        <v>0</v>
      </c>
      <c r="DT41" s="336">
        <f t="shared" si="50"/>
        <v>0</v>
      </c>
      <c r="DU41" s="337">
        <f t="shared" si="50"/>
        <v>0</v>
      </c>
      <c r="DV41" s="335">
        <f t="shared" si="51"/>
        <v>0</v>
      </c>
      <c r="DW41" s="336">
        <f t="shared" si="51"/>
        <v>0</v>
      </c>
      <c r="DX41" s="336">
        <f t="shared" si="51"/>
        <v>0</v>
      </c>
      <c r="DY41" s="336">
        <f t="shared" si="51"/>
        <v>0</v>
      </c>
      <c r="DZ41" s="336">
        <f t="shared" si="51"/>
        <v>0</v>
      </c>
      <c r="EA41" s="336">
        <f t="shared" si="51"/>
        <v>0</v>
      </c>
      <c r="EB41" s="336">
        <f t="shared" si="51"/>
        <v>0</v>
      </c>
      <c r="EC41" s="336">
        <f t="shared" si="51"/>
        <v>0</v>
      </c>
      <c r="ED41" s="336">
        <f t="shared" si="51"/>
        <v>0</v>
      </c>
      <c r="EE41" s="336">
        <f t="shared" si="51"/>
        <v>0</v>
      </c>
      <c r="EF41" s="336">
        <f t="shared" si="51"/>
        <v>0</v>
      </c>
      <c r="EG41" s="337">
        <f t="shared" si="51"/>
        <v>0</v>
      </c>
      <c r="EH41" s="335">
        <f t="shared" si="52"/>
        <v>0</v>
      </c>
      <c r="EI41" s="336">
        <f t="shared" si="52"/>
        <v>0</v>
      </c>
      <c r="EJ41" s="336">
        <f t="shared" si="52"/>
        <v>0</v>
      </c>
      <c r="EK41" s="336">
        <f t="shared" si="52"/>
        <v>0</v>
      </c>
      <c r="EL41" s="336">
        <f t="shared" si="52"/>
        <v>0</v>
      </c>
      <c r="EM41" s="336">
        <f t="shared" si="52"/>
        <v>0</v>
      </c>
      <c r="EN41" s="336">
        <f t="shared" si="52"/>
        <v>0</v>
      </c>
      <c r="EO41" s="336">
        <f t="shared" si="52"/>
        <v>0</v>
      </c>
      <c r="EP41" s="336">
        <f t="shared" si="52"/>
        <v>0</v>
      </c>
      <c r="EQ41" s="336">
        <f t="shared" si="52"/>
        <v>0</v>
      </c>
      <c r="ER41" s="336">
        <f t="shared" si="52"/>
        <v>0</v>
      </c>
      <c r="ES41" s="337">
        <f t="shared" si="52"/>
        <v>0</v>
      </c>
      <c r="ET41" s="335">
        <f t="shared" si="53"/>
        <v>0</v>
      </c>
      <c r="EU41" s="336">
        <f t="shared" si="53"/>
        <v>0</v>
      </c>
      <c r="EV41" s="336">
        <f t="shared" si="53"/>
        <v>0</v>
      </c>
      <c r="EW41" s="336">
        <f t="shared" si="53"/>
        <v>0</v>
      </c>
      <c r="EX41" s="336">
        <f t="shared" si="53"/>
        <v>0</v>
      </c>
      <c r="EY41" s="336">
        <f t="shared" si="53"/>
        <v>0</v>
      </c>
      <c r="EZ41" s="336">
        <f t="shared" si="53"/>
        <v>0</v>
      </c>
      <c r="FA41" s="336">
        <f t="shared" si="53"/>
        <v>0</v>
      </c>
      <c r="FB41" s="336">
        <f t="shared" si="53"/>
        <v>0</v>
      </c>
      <c r="FC41" s="336">
        <f t="shared" si="53"/>
        <v>0</v>
      </c>
      <c r="FD41" s="336">
        <f t="shared" si="53"/>
        <v>0</v>
      </c>
      <c r="FE41" s="337">
        <f t="shared" si="53"/>
        <v>0</v>
      </c>
      <c r="FF41" s="335">
        <f t="shared" si="54"/>
        <v>0</v>
      </c>
      <c r="FG41" s="336">
        <f t="shared" si="54"/>
        <v>0</v>
      </c>
      <c r="FH41" s="336">
        <f t="shared" si="54"/>
        <v>0</v>
      </c>
      <c r="FI41" s="336">
        <f t="shared" si="54"/>
        <v>0</v>
      </c>
      <c r="FJ41" s="336">
        <f t="shared" si="54"/>
        <v>0</v>
      </c>
      <c r="FK41" s="336">
        <f t="shared" si="54"/>
        <v>0</v>
      </c>
      <c r="FL41" s="336">
        <f t="shared" si="54"/>
        <v>0</v>
      </c>
      <c r="FM41" s="336">
        <f t="shared" si="54"/>
        <v>0</v>
      </c>
      <c r="FN41" s="336">
        <f t="shared" si="54"/>
        <v>0</v>
      </c>
      <c r="FO41" s="336">
        <f t="shared" si="54"/>
        <v>0</v>
      </c>
      <c r="FP41" s="336">
        <f t="shared" si="54"/>
        <v>0</v>
      </c>
      <c r="FQ41" s="337">
        <f t="shared" si="54"/>
        <v>0</v>
      </c>
    </row>
    <row r="42" spans="1:173" ht="12.75" customHeight="1" x14ac:dyDescent="0.2">
      <c r="A42" s="74" t="str">
        <f t="shared" si="21"/>
        <v xml:space="preserve"> - </v>
      </c>
      <c r="B42" s="112"/>
      <c r="C42" s="171" t="s">
        <v>305</v>
      </c>
      <c r="D42" s="366" t="str">
        <f>IF(ISBLANK(EMISSIONS_6!D42), " ", EMISSIONS_6!D42)</f>
        <v xml:space="preserve"> </v>
      </c>
      <c r="E42" s="366" t="str">
        <f>IF(ISBLANK(EMISSIONS_6!E42), " ", EMISSIONS_6!E42)</f>
        <v xml:space="preserve"> </v>
      </c>
      <c r="F42" s="366" t="str">
        <f>IF(ISBLANK(EMISSIONS_6!F42), " ", EMISSIONS_6!F42)</f>
        <v xml:space="preserve"> </v>
      </c>
      <c r="G42" s="367"/>
      <c r="H42" s="368"/>
      <c r="I42" s="33" t="s">
        <v>299</v>
      </c>
      <c r="J42" s="367"/>
      <c r="K42" s="33">
        <f t="shared" si="35"/>
        <v>1</v>
      </c>
      <c r="L42" s="33">
        <f t="shared" si="23"/>
        <v>0</v>
      </c>
      <c r="M42" s="367">
        <v>0</v>
      </c>
      <c r="N42" s="373">
        <v>0</v>
      </c>
      <c r="O42" s="299"/>
      <c r="P42" s="300"/>
      <c r="Q42" s="73" t="str">
        <f t="shared" si="36"/>
        <v>Enter vessel info</v>
      </c>
      <c r="R42" s="79" t="str">
        <f t="shared" si="37"/>
        <v>Enter vessel info</v>
      </c>
      <c r="S42" s="79" t="str">
        <f t="shared" si="38"/>
        <v>Enter vessel info</v>
      </c>
      <c r="T42" s="79" t="str">
        <f t="shared" si="39"/>
        <v>Enter vessel info</v>
      </c>
      <c r="U42" s="79" t="str">
        <f t="shared" si="40"/>
        <v>Enter vessel info</v>
      </c>
      <c r="V42" s="79" t="str">
        <f t="shared" si="41"/>
        <v>Enter vessel info</v>
      </c>
      <c r="W42" s="79" t="str">
        <f t="shared" si="42"/>
        <v>Enter vessel info</v>
      </c>
      <c r="X42" s="79" t="str">
        <f t="shared" si="43"/>
        <v>Enter vessel info</v>
      </c>
      <c r="Y42" s="78" t="s">
        <v>115</v>
      </c>
      <c r="Z42" s="79" t="s">
        <v>115</v>
      </c>
      <c r="AA42" s="82" t="s">
        <v>115</v>
      </c>
      <c r="AB42" s="76" t="str">
        <f>IF(OR($D42=" ",$E42=" ",$F42=" "),"Enter vessel info",IF(T($H42)&lt;&gt;"","Enter Activity",IF(OR($M42=0,$N42=0),"Enter Run Time",IF((VLOOKUP($F42,'VESSEL FACTORS'!$A$3:$O$5,AB$5,FALSE))="N/A","--",IF($G42=" ",IF(ISERROR(SEARCH("Aux",$E42,1)),($H42*VLOOKUP($F42,'VESSEL FACTORS'!$A$2:$O$5,AB$5,FALSE)*0.0000011023*$M42*$N42*0.82),($H42*VLOOKUP($F42,'VESSEL FACTORS'!$A$2:$O$5,AB$5,FALSE)*0.0000011023*$M42*$N42*1)),IF($G42&lt;21,($H42*VLOOKUP($F42,'VESSEL FACTORS'!$A$2:$O$5,AB$5,FALSE)*0.0000011023*$M42*$N42*VLOOKUP($G42,'VESSEL FACTORS'!$A$16:$L$36,AB$5,FALSE)),($H42*VLOOKUP($F42,'VESSEL FACTORS'!$A$3:$O$5,AB$5,FALSE)*0.0000011023*$M42*$N42*($G42/100))))))))</f>
        <v>Enter vessel info</v>
      </c>
      <c r="AC42" s="76" t="str">
        <f>IF(OR($D42=" ",$E42=" ",$F42=" "),"Enter vessel info",IF(T($H42)&lt;&gt;"","Enter Activity",IF(OR($M42=0,$N42=0),"Enter Run Time",IF((VLOOKUP($F42,'VESSEL FACTORS'!$A$3:$O$5,AC$5,FALSE))="N/A","--",IF($G42=" ",IF(ISERROR(SEARCH("Aux",$E42,1)),($H42*VLOOKUP($F42,'VESSEL FACTORS'!$A$2:$O$5,AC$5,FALSE)*0.0000011023*$M42*$N42*0.82),($H42*VLOOKUP($F42,'VESSEL FACTORS'!$A$2:$O$5,AC$5,FALSE)*0.0000011023*$M42*$N42*1)),IF($G42&lt;21,($H42*VLOOKUP($F42,'VESSEL FACTORS'!$A$2:$O$5,AC$5,FALSE)*0.0000011023*$M42*$N42*VLOOKUP($G42,'VESSEL FACTORS'!$A$16:$L$36,AC$5,FALSE)),($H42*VLOOKUP($F42,'VESSEL FACTORS'!$A$3:$O$5,AC$5,FALSE)*0.0000011023*$M42*$N42*($G42/100))))))))</f>
        <v>Enter vessel info</v>
      </c>
      <c r="AD42" s="76" t="str">
        <f>IF(OR($D42=" ",$E42=" ",$F42=" "),"Enter vessel info",IF(T($H42)&lt;&gt;"","Enter Activity",IF(OR($M42=0,$N42=0),"Enter Run Time",IF((VLOOKUP($F42,'VESSEL FACTORS'!$A$3:$O$5,AD$5,FALSE))="N/A","--",IF($G42=" ",IF(ISERROR(SEARCH("Aux",$E42,1)),($H42*VLOOKUP($F42,'VESSEL FACTORS'!$A$2:$O$5,AD$5,FALSE)*0.0000011023*$M42*$N42*0.82),($H42*VLOOKUP($F42,'VESSEL FACTORS'!$A$2:$O$5,AD$5,FALSE)*0.0000011023*$M42*$N42*1)),IF($G42&lt;21,($H42*VLOOKUP($F42,'VESSEL FACTORS'!$A$2:$O$5,AD$5,FALSE)*0.0000011023*$M42*$N42*VLOOKUP($G42,'VESSEL FACTORS'!$A$16:$L$36,AD$5,FALSE)),($H42*VLOOKUP($F42,'VESSEL FACTORS'!$A$3:$O$5,AD$5,FALSE)*0.0000011023*$M42*$N42*($G42/100))))))))</f>
        <v>Enter vessel info</v>
      </c>
      <c r="AE42" s="76" t="str">
        <f>IF(OR($D42=" ",$E42=" ",$F42=" "),"Enter vessel info",IF(T($H42)&lt;&gt;"","Enter Activity",IF(OR($M42=0,$N42=0),"Enter Run Time",IF((VLOOKUP($F42,'VESSEL FACTORS'!$A$3:$O$5,AE$5,FALSE))="N/A","--",IF($G42=" ",IF(ISERROR(SEARCH("Aux",$E42,1)),($H42*VLOOKUP($F42,'VESSEL FACTORS'!$A$2:$O$5,AE$5,FALSE)*0.0000011023*$M42*$N42*0.82),($H42*VLOOKUP($F42,'VESSEL FACTORS'!$A$2:$O$5,AE$5,FALSE)*0.0000011023*$M42*$N42*1)),IF($G42&lt;21,($H42*VLOOKUP($F42,'VESSEL FACTORS'!$A$2:$O$5,AE$5,FALSE)*0.0000011023*$M42*$N42*VLOOKUP($G42,'VESSEL FACTORS'!$A$16:$L$36,AE$5,FALSE)),($H42*VLOOKUP($F42,'VESSEL FACTORS'!$A$3:$O$5,AE$5,FALSE)*0.0000011023*$M42*$N42*($G42/100))))))))</f>
        <v>Enter vessel info</v>
      </c>
      <c r="AF42" s="76" t="str">
        <f>IF(OR($D42=" ",$E42=" ",$F42=" "),"Enter vessel info",IF(T($H42)&lt;&gt;"","Enter Activity",IF(OR($M42=0,$N42=0),"Enter Run Time",IF((VLOOKUP($F42,'VESSEL FACTORS'!$A$3:$O$5,AF$5,FALSE))="N/A","--",IF($G42=" ",IF(ISERROR(SEARCH("Aux",$E42,1)),($H42*VLOOKUP($F42,'VESSEL FACTORS'!$A$2:$O$5,AF$5,FALSE)*0.0000011023*$M42*$N42*0.82),($H42*VLOOKUP($F42,'VESSEL FACTORS'!$A$2:$O$5,AF$5,FALSE)*0.0000011023*$M42*$N42*1)),IF($G42&lt;21,($H42*VLOOKUP($F42,'VESSEL FACTORS'!$A$2:$O$5,AF$5,FALSE)*0.0000011023*$M42*$N42*VLOOKUP($G42,'VESSEL FACTORS'!$A$16:$L$36,AF$5,FALSE)),($H42*VLOOKUP($F42,'VESSEL FACTORS'!$A$3:$O$5,AF$5,FALSE)*0.0000011023*$M42*$N42*($G42/100))))))))</f>
        <v>Enter vessel info</v>
      </c>
      <c r="AG42" s="76" t="str">
        <f>IF(OR($D42=" ",$E42=" ",$F42=" "),"Enter vessel info",IF(T($H42)&lt;&gt;"","Enter Activity",IF(OR($M42=0,$N42=0),"Enter Run Time",IF((VLOOKUP($F42,'VESSEL FACTORS'!$A$3:$O$5,AG$5,FALSE))="N/A","--",IF($G42=" ",IF(ISERROR(SEARCH("Aux",$E42,1)),($H42*VLOOKUP($F42,'VESSEL FACTORS'!$A$2:$O$5,AG$5,FALSE)*0.0000011023*$M42*$N42*0.82),($H42*VLOOKUP($F42,'VESSEL FACTORS'!$A$2:$O$5,AG$5,FALSE)*0.0000011023*$M42*$N42*1)),IF($G42&lt;21,($H42*VLOOKUP($F42,'VESSEL FACTORS'!$A$2:$O$5,AG$5,FALSE)*0.0000011023*$M42*$N42*VLOOKUP($G42,'VESSEL FACTORS'!$A$16:$L$36,AG$5,FALSE)),($H42*VLOOKUP($F42,'VESSEL FACTORS'!$A$3:$O$5,AG$5,FALSE)*0.0000011023*$M42*$N42*($G42/100))))))))</f>
        <v>Enter vessel info</v>
      </c>
      <c r="AH42" s="76" t="str">
        <f>IF(OR($D42=" ",$E42=" ",$F42=" "),"Enter vessel info",IF(T($H42)&lt;&gt;"","Enter Activity",IF(OR($M42=0,$N42=0),"Enter Run Time",IF((VLOOKUP($F42,'VESSEL FACTORS'!$A$3:$O$5,AH$5,FALSE))="N/A","--",IF($G42=" ",IF(ISERROR(SEARCH("Aux",$E42,1)),($H42*VLOOKUP($F42,'VESSEL FACTORS'!$A$2:$O$5,AH$5,FALSE)*0.0000011023*$M42*$N42*0.82),($H42*VLOOKUP($F42,'VESSEL FACTORS'!$A$2:$O$5,AH$5,FALSE)*0.0000011023*$M42*$N42*1)),IF($G42&lt;21,($H42*VLOOKUP($F42,'VESSEL FACTORS'!$A$2:$O$5,AH$5,FALSE)*0.0000011023*$M42*$N42*VLOOKUP($G42,'VESSEL FACTORS'!$A$16:$L$36,AH$5,FALSE)),($H42*VLOOKUP($F42,'VESSEL FACTORS'!$A$3:$O$5,AH$5,FALSE)*0.0000011023*$M42*$N42*($G42/100))))))))</f>
        <v>Enter vessel info</v>
      </c>
      <c r="AI42" s="76" t="str">
        <f>IF(OR($D42=" ",$E42=" ",$F42=" "),"Enter vessel info",IF(T($H42)&lt;&gt;"","Enter Activity",IF(OR($M42=0,$N42=0),"Enter Run Time",IF((VLOOKUP($F42,'VESSEL FACTORS'!$A$3:$O$5,AI$5,FALSE))="N/A","--",IF($G42=" ",IF(ISERROR(SEARCH("Aux",$E42,1)),($H42*VLOOKUP($F42,'VESSEL FACTORS'!$A$2:$O$5,AI$5,FALSE)*0.0000011023*$M42*$N42*0.82),($H42*VLOOKUP($F42,'VESSEL FACTORS'!$A$2:$O$5,AI$5,FALSE)*0.0000011023*$M42*$N42*1)),IF($G42&lt;21,($H42*VLOOKUP($F42,'VESSEL FACTORS'!$A$2:$O$5,AI$5,FALSE)*0.0000011023*$M42*$N42*VLOOKUP($G42,'VESSEL FACTORS'!$A$16:$L$36,AI$5,FALSE)),($H42*VLOOKUP($F42,'VESSEL FACTORS'!$A$3:$O$5,AI$5,FALSE)*0.0000011023*$M42*$N42*($G42/100))))))))</f>
        <v>Enter vessel info</v>
      </c>
      <c r="AJ42" s="76" t="str">
        <f>IF(OR($D42=" ",$E42=" ",$F42=" "),"Enter vessel info",IF(T($H42)&lt;&gt;"","Enter Activity",IF(OR($M42=0,$N42=0),"Enter Run Time",IF((VLOOKUP($F42,'VESSEL FACTORS'!$A$3:$O$5,AJ$5,FALSE))="N/A","--",IF($G42=" ",IF(ISERROR(SEARCH("Aux",$E42,1)),($H42*VLOOKUP($F42,'VESSEL FACTORS'!$A$2:$O$5,AJ$5,FALSE)*0.0000011023*$M42*$N42*0.82),($H42*VLOOKUP($F42,'VESSEL FACTORS'!$A$2:$O$5,AJ$5,FALSE)*0.0000011023*$M42*$N42*1)),IF($G42&lt;21,($H42*VLOOKUP($F42,'VESSEL FACTORS'!$A$2:$O$5,AJ$5,FALSE)*0.0000011023*$M42*$N42*VLOOKUP($G42,'VESSEL FACTORS'!$A$16:$L$36,AJ$5,FALSE)),($H42*VLOOKUP($F42,'VESSEL FACTORS'!$A$3:$O$5,AJ$5,FALSE)*0.0000011023*$M42*$N42*($G42/100))))))))</f>
        <v>Enter vessel info</v>
      </c>
      <c r="AK42" s="76" t="str">
        <f>IF(OR($D42=" ",$E42=" ",$F42=" "),"Enter vessel info",IF(T($H42)&lt;&gt;"","Enter Activity",IF(OR($M42=0,$N42=0),"Enter Run Time",IF((VLOOKUP($F42,'VESSEL FACTORS'!$A$3:$O$5,AK$5,FALSE))="N/A","--",IF($G42=" ",IF(ISERROR(SEARCH("Aux",$E42,1)),($H42*VLOOKUP($F42,'VESSEL FACTORS'!$A$2:$O$5,AK$5,FALSE)*0.0000011023*$M42*$N42*0.82),($H42*VLOOKUP($F42,'VESSEL FACTORS'!$A$2:$O$5,AK$5,FALSE)*0.0000011023*$M42*$N42*1)),IF($G42&lt;21,($H42*VLOOKUP($F42,'VESSEL FACTORS'!$A$2:$O$5,AK$5,FALSE)*0.0000011023*$M42*$N42*VLOOKUP($G42,'VESSEL FACTORS'!$A$16:$L$36,AK$5,FALSE)),($H42*VLOOKUP($F42,'VESSEL FACTORS'!$A$3:$O$5,AK$5,FALSE)*0.0000011023*$M42*$N42*($G42/100))))))))</f>
        <v>Enter vessel info</v>
      </c>
      <c r="AL42" s="67" t="str">
        <f>IF(OR($D42=" ",$E42=" ",$F42=" "),"Enter vessel info",IF(T($H42)&lt;&gt;"","Enter Activity",IF(OR($M42=0,$N42=0),"Enter Run Time",IF((VLOOKUP($F42,'VESSEL FACTORS'!$A$3:$O$5,AL$5,FALSE))="N/A","--",IF($G42=" ",IF(ISERROR(SEARCH("Aux",$E42,1)),($H42*VLOOKUP($F42,'VESSEL FACTORS'!$A$2:$O$5,AL$5,FALSE)*0.0000011023*$M42*$N42*0.82),($H42*VLOOKUP($F42,'VESSEL FACTORS'!$A$2:$O$5,AL$5,FALSE)*0.0000011023*$M42*$N42*1)),IF($G42&lt;21,($H42*VLOOKUP($F42,'VESSEL FACTORS'!$A$2:$O$5,AL$5,FALSE)*0.0000011023*$M42*$N42*VLOOKUP($G42,'VESSEL FACTORS'!$A$16:$L$36,AL$5,FALSE)),($H42*VLOOKUP($F42,'VESSEL FACTORS'!$A$3:$O$5,AL$5,FALSE)*0.0000011023*$M42*$N42*($G42/100))))))))</f>
        <v>Enter vessel info</v>
      </c>
      <c r="AM42" s="73"/>
      <c r="AO42" s="74">
        <f>MONTH(EMISSIONS_1!P42)-MONTH(EMISSIONS_1!O42)+1</f>
        <v>1</v>
      </c>
      <c r="AP42" s="335">
        <f t="shared" si="55"/>
        <v>0</v>
      </c>
      <c r="AQ42" s="336">
        <f t="shared" si="55"/>
        <v>0</v>
      </c>
      <c r="AR42" s="336">
        <f t="shared" si="55"/>
        <v>0</v>
      </c>
      <c r="AS42" s="336">
        <f t="shared" si="55"/>
        <v>0</v>
      </c>
      <c r="AT42" s="336">
        <f t="shared" si="55"/>
        <v>0</v>
      </c>
      <c r="AU42" s="336">
        <f t="shared" si="55"/>
        <v>0</v>
      </c>
      <c r="AV42" s="336">
        <f t="shared" si="55"/>
        <v>0</v>
      </c>
      <c r="AW42" s="336">
        <f t="shared" si="55"/>
        <v>0</v>
      </c>
      <c r="AX42" s="336">
        <f t="shared" si="55"/>
        <v>0</v>
      </c>
      <c r="AY42" s="336">
        <f t="shared" si="55"/>
        <v>0</v>
      </c>
      <c r="AZ42" s="336">
        <f t="shared" si="55"/>
        <v>0</v>
      </c>
      <c r="BA42" s="337">
        <f t="shared" si="55"/>
        <v>0</v>
      </c>
      <c r="BB42" s="335">
        <f t="shared" si="45"/>
        <v>0</v>
      </c>
      <c r="BC42" s="336">
        <f t="shared" si="45"/>
        <v>0</v>
      </c>
      <c r="BD42" s="336">
        <f t="shared" si="45"/>
        <v>0</v>
      </c>
      <c r="BE42" s="336">
        <f t="shared" si="45"/>
        <v>0</v>
      </c>
      <c r="BF42" s="336">
        <f t="shared" si="45"/>
        <v>0</v>
      </c>
      <c r="BG42" s="336">
        <f t="shared" si="45"/>
        <v>0</v>
      </c>
      <c r="BH42" s="336">
        <f t="shared" si="45"/>
        <v>0</v>
      </c>
      <c r="BI42" s="336">
        <f t="shared" si="45"/>
        <v>0</v>
      </c>
      <c r="BJ42" s="336">
        <f t="shared" si="45"/>
        <v>0</v>
      </c>
      <c r="BK42" s="336">
        <f t="shared" si="45"/>
        <v>0</v>
      </c>
      <c r="BL42" s="336">
        <f t="shared" si="45"/>
        <v>0</v>
      </c>
      <c r="BM42" s="337">
        <f t="shared" si="45"/>
        <v>0</v>
      </c>
      <c r="BN42" s="335">
        <f t="shared" si="46"/>
        <v>0</v>
      </c>
      <c r="BO42" s="336">
        <f t="shared" si="46"/>
        <v>0</v>
      </c>
      <c r="BP42" s="336">
        <f t="shared" si="46"/>
        <v>0</v>
      </c>
      <c r="BQ42" s="336">
        <f t="shared" si="46"/>
        <v>0</v>
      </c>
      <c r="BR42" s="336">
        <f t="shared" si="46"/>
        <v>0</v>
      </c>
      <c r="BS42" s="336">
        <f t="shared" si="46"/>
        <v>0</v>
      </c>
      <c r="BT42" s="336">
        <f t="shared" si="46"/>
        <v>0</v>
      </c>
      <c r="BU42" s="336">
        <f t="shared" si="46"/>
        <v>0</v>
      </c>
      <c r="BV42" s="336">
        <f t="shared" si="46"/>
        <v>0</v>
      </c>
      <c r="BW42" s="336">
        <f t="shared" si="46"/>
        <v>0</v>
      </c>
      <c r="BX42" s="336">
        <f t="shared" si="46"/>
        <v>0</v>
      </c>
      <c r="BY42" s="337">
        <f t="shared" si="46"/>
        <v>0</v>
      </c>
      <c r="BZ42" s="335">
        <f t="shared" si="47"/>
        <v>0</v>
      </c>
      <c r="CA42" s="336">
        <f t="shared" si="47"/>
        <v>0</v>
      </c>
      <c r="CB42" s="336">
        <f t="shared" si="47"/>
        <v>0</v>
      </c>
      <c r="CC42" s="336">
        <f t="shared" si="47"/>
        <v>0</v>
      </c>
      <c r="CD42" s="336">
        <f t="shared" si="47"/>
        <v>0</v>
      </c>
      <c r="CE42" s="336">
        <f t="shared" si="47"/>
        <v>0</v>
      </c>
      <c r="CF42" s="336">
        <f t="shared" si="47"/>
        <v>0</v>
      </c>
      <c r="CG42" s="336">
        <f t="shared" si="47"/>
        <v>0</v>
      </c>
      <c r="CH42" s="336">
        <f t="shared" si="47"/>
        <v>0</v>
      </c>
      <c r="CI42" s="336">
        <f t="shared" si="47"/>
        <v>0</v>
      </c>
      <c r="CJ42" s="336">
        <f t="shared" si="47"/>
        <v>0</v>
      </c>
      <c r="CK42" s="337">
        <f t="shared" si="47"/>
        <v>0</v>
      </c>
      <c r="CL42" s="335">
        <f t="shared" si="48"/>
        <v>0</v>
      </c>
      <c r="CM42" s="336">
        <f t="shared" si="48"/>
        <v>0</v>
      </c>
      <c r="CN42" s="336">
        <f t="shared" si="48"/>
        <v>0</v>
      </c>
      <c r="CO42" s="336">
        <f t="shared" si="48"/>
        <v>0</v>
      </c>
      <c r="CP42" s="336">
        <f t="shared" si="48"/>
        <v>0</v>
      </c>
      <c r="CQ42" s="336">
        <f t="shared" si="48"/>
        <v>0</v>
      </c>
      <c r="CR42" s="336">
        <f t="shared" si="48"/>
        <v>0</v>
      </c>
      <c r="CS42" s="336">
        <f t="shared" si="48"/>
        <v>0</v>
      </c>
      <c r="CT42" s="336">
        <f t="shared" si="48"/>
        <v>0</v>
      </c>
      <c r="CU42" s="336">
        <f t="shared" si="48"/>
        <v>0</v>
      </c>
      <c r="CV42" s="336">
        <f t="shared" si="48"/>
        <v>0</v>
      </c>
      <c r="CW42" s="337">
        <f t="shared" si="48"/>
        <v>0</v>
      </c>
      <c r="CX42" s="335">
        <f t="shared" si="49"/>
        <v>0</v>
      </c>
      <c r="CY42" s="336">
        <f t="shared" si="49"/>
        <v>0</v>
      </c>
      <c r="CZ42" s="336">
        <f t="shared" si="49"/>
        <v>0</v>
      </c>
      <c r="DA42" s="336">
        <f t="shared" si="49"/>
        <v>0</v>
      </c>
      <c r="DB42" s="336">
        <f t="shared" si="49"/>
        <v>0</v>
      </c>
      <c r="DC42" s="336">
        <f t="shared" si="49"/>
        <v>0</v>
      </c>
      <c r="DD42" s="336">
        <f t="shared" si="49"/>
        <v>0</v>
      </c>
      <c r="DE42" s="336">
        <f t="shared" si="49"/>
        <v>0</v>
      </c>
      <c r="DF42" s="336">
        <f t="shared" si="49"/>
        <v>0</v>
      </c>
      <c r="DG42" s="336">
        <f t="shared" si="49"/>
        <v>0</v>
      </c>
      <c r="DH42" s="336">
        <f t="shared" si="49"/>
        <v>0</v>
      </c>
      <c r="DI42" s="337">
        <f t="shared" si="49"/>
        <v>0</v>
      </c>
      <c r="DJ42" s="335">
        <f t="shared" si="50"/>
        <v>0</v>
      </c>
      <c r="DK42" s="336">
        <f t="shared" si="50"/>
        <v>0</v>
      </c>
      <c r="DL42" s="336">
        <f t="shared" si="50"/>
        <v>0</v>
      </c>
      <c r="DM42" s="336">
        <f t="shared" si="50"/>
        <v>0</v>
      </c>
      <c r="DN42" s="336">
        <f t="shared" si="50"/>
        <v>0</v>
      </c>
      <c r="DO42" s="336">
        <f t="shared" si="50"/>
        <v>0</v>
      </c>
      <c r="DP42" s="336">
        <f t="shared" si="50"/>
        <v>0</v>
      </c>
      <c r="DQ42" s="336">
        <f t="shared" si="50"/>
        <v>0</v>
      </c>
      <c r="DR42" s="336">
        <f t="shared" si="50"/>
        <v>0</v>
      </c>
      <c r="DS42" s="336">
        <f t="shared" si="50"/>
        <v>0</v>
      </c>
      <c r="DT42" s="336">
        <f t="shared" si="50"/>
        <v>0</v>
      </c>
      <c r="DU42" s="337">
        <f t="shared" si="50"/>
        <v>0</v>
      </c>
      <c r="DV42" s="335">
        <f t="shared" si="51"/>
        <v>0</v>
      </c>
      <c r="DW42" s="336">
        <f t="shared" si="51"/>
        <v>0</v>
      </c>
      <c r="DX42" s="336">
        <f t="shared" si="51"/>
        <v>0</v>
      </c>
      <c r="DY42" s="336">
        <f t="shared" si="51"/>
        <v>0</v>
      </c>
      <c r="DZ42" s="336">
        <f t="shared" si="51"/>
        <v>0</v>
      </c>
      <c r="EA42" s="336">
        <f t="shared" si="51"/>
        <v>0</v>
      </c>
      <c r="EB42" s="336">
        <f t="shared" si="51"/>
        <v>0</v>
      </c>
      <c r="EC42" s="336">
        <f t="shared" si="51"/>
        <v>0</v>
      </c>
      <c r="ED42" s="336">
        <f t="shared" si="51"/>
        <v>0</v>
      </c>
      <c r="EE42" s="336">
        <f t="shared" si="51"/>
        <v>0</v>
      </c>
      <c r="EF42" s="336">
        <f t="shared" si="51"/>
        <v>0</v>
      </c>
      <c r="EG42" s="337">
        <f t="shared" si="51"/>
        <v>0</v>
      </c>
      <c r="EH42" s="335">
        <f t="shared" si="52"/>
        <v>0</v>
      </c>
      <c r="EI42" s="336">
        <f t="shared" si="52"/>
        <v>0</v>
      </c>
      <c r="EJ42" s="336">
        <f t="shared" si="52"/>
        <v>0</v>
      </c>
      <c r="EK42" s="336">
        <f t="shared" si="52"/>
        <v>0</v>
      </c>
      <c r="EL42" s="336">
        <f t="shared" si="52"/>
        <v>0</v>
      </c>
      <c r="EM42" s="336">
        <f t="shared" si="52"/>
        <v>0</v>
      </c>
      <c r="EN42" s="336">
        <f t="shared" si="52"/>
        <v>0</v>
      </c>
      <c r="EO42" s="336">
        <f t="shared" si="52"/>
        <v>0</v>
      </c>
      <c r="EP42" s="336">
        <f t="shared" si="52"/>
        <v>0</v>
      </c>
      <c r="EQ42" s="336">
        <f t="shared" si="52"/>
        <v>0</v>
      </c>
      <c r="ER42" s="336">
        <f t="shared" si="52"/>
        <v>0</v>
      </c>
      <c r="ES42" s="337">
        <f t="shared" si="52"/>
        <v>0</v>
      </c>
      <c r="ET42" s="335">
        <f t="shared" si="53"/>
        <v>0</v>
      </c>
      <c r="EU42" s="336">
        <f t="shared" si="53"/>
        <v>0</v>
      </c>
      <c r="EV42" s="336">
        <f t="shared" si="53"/>
        <v>0</v>
      </c>
      <c r="EW42" s="336">
        <f t="shared" si="53"/>
        <v>0</v>
      </c>
      <c r="EX42" s="336">
        <f t="shared" si="53"/>
        <v>0</v>
      </c>
      <c r="EY42" s="336">
        <f t="shared" si="53"/>
        <v>0</v>
      </c>
      <c r="EZ42" s="336">
        <f t="shared" si="53"/>
        <v>0</v>
      </c>
      <c r="FA42" s="336">
        <f t="shared" si="53"/>
        <v>0</v>
      </c>
      <c r="FB42" s="336">
        <f t="shared" si="53"/>
        <v>0</v>
      </c>
      <c r="FC42" s="336">
        <f t="shared" si="53"/>
        <v>0</v>
      </c>
      <c r="FD42" s="336">
        <f t="shared" si="53"/>
        <v>0</v>
      </c>
      <c r="FE42" s="337">
        <f t="shared" si="53"/>
        <v>0</v>
      </c>
      <c r="FF42" s="335">
        <f t="shared" si="54"/>
        <v>0</v>
      </c>
      <c r="FG42" s="336">
        <f t="shared" si="54"/>
        <v>0</v>
      </c>
      <c r="FH42" s="336">
        <f t="shared" si="54"/>
        <v>0</v>
      </c>
      <c r="FI42" s="336">
        <f t="shared" si="54"/>
        <v>0</v>
      </c>
      <c r="FJ42" s="336">
        <f t="shared" si="54"/>
        <v>0</v>
      </c>
      <c r="FK42" s="336">
        <f t="shared" si="54"/>
        <v>0</v>
      </c>
      <c r="FL42" s="336">
        <f t="shared" si="54"/>
        <v>0</v>
      </c>
      <c r="FM42" s="336">
        <f t="shared" si="54"/>
        <v>0</v>
      </c>
      <c r="FN42" s="336">
        <f t="shared" si="54"/>
        <v>0</v>
      </c>
      <c r="FO42" s="336">
        <f t="shared" si="54"/>
        <v>0</v>
      </c>
      <c r="FP42" s="336">
        <f t="shared" si="54"/>
        <v>0</v>
      </c>
      <c r="FQ42" s="337">
        <f t="shared" si="54"/>
        <v>0</v>
      </c>
    </row>
    <row r="43" spans="1:173" ht="12.75" customHeight="1" x14ac:dyDescent="0.2">
      <c r="A43" s="74" t="str">
        <f t="shared" si="21"/>
        <v xml:space="preserve"> - </v>
      </c>
      <c r="B43" s="112"/>
      <c r="C43" s="171" t="s">
        <v>305</v>
      </c>
      <c r="D43" s="366" t="str">
        <f>IF(ISBLANK(EMISSIONS_6!D43), " ", EMISSIONS_6!D43)</f>
        <v xml:space="preserve"> </v>
      </c>
      <c r="E43" s="366" t="str">
        <f>IF(ISBLANK(EMISSIONS_6!E43), " ", EMISSIONS_6!E43)</f>
        <v xml:space="preserve"> </v>
      </c>
      <c r="F43" s="366" t="str">
        <f>IF(ISBLANK(EMISSIONS_6!F43), " ", EMISSIONS_6!F43)</f>
        <v xml:space="preserve"> </v>
      </c>
      <c r="G43" s="367"/>
      <c r="H43" s="368"/>
      <c r="I43" s="33" t="s">
        <v>299</v>
      </c>
      <c r="J43" s="367"/>
      <c r="K43" s="33">
        <f t="shared" si="35"/>
        <v>1</v>
      </c>
      <c r="L43" s="33">
        <f t="shared" si="23"/>
        <v>0</v>
      </c>
      <c r="M43" s="367">
        <v>0</v>
      </c>
      <c r="N43" s="373">
        <v>0</v>
      </c>
      <c r="O43" s="303"/>
      <c r="P43" s="301"/>
      <c r="Q43" s="73" t="str">
        <f t="shared" si="36"/>
        <v>Enter vessel info</v>
      </c>
      <c r="R43" s="79" t="str">
        <f t="shared" si="37"/>
        <v>Enter vessel info</v>
      </c>
      <c r="S43" s="79" t="str">
        <f t="shared" si="38"/>
        <v>Enter vessel info</v>
      </c>
      <c r="T43" s="79" t="str">
        <f t="shared" si="39"/>
        <v>Enter vessel info</v>
      </c>
      <c r="U43" s="79" t="str">
        <f t="shared" si="40"/>
        <v>Enter vessel info</v>
      </c>
      <c r="V43" s="79" t="str">
        <f t="shared" si="41"/>
        <v>Enter vessel info</v>
      </c>
      <c r="W43" s="79" t="str">
        <f t="shared" si="42"/>
        <v>Enter vessel info</v>
      </c>
      <c r="X43" s="79" t="str">
        <f t="shared" si="43"/>
        <v>Enter vessel info</v>
      </c>
      <c r="Y43" s="78" t="s">
        <v>115</v>
      </c>
      <c r="Z43" s="79" t="s">
        <v>115</v>
      </c>
      <c r="AA43" s="82" t="s">
        <v>115</v>
      </c>
      <c r="AB43" s="76" t="str">
        <f>IF(OR($D43=" ",$E43=" ",$F43=" "),"Enter vessel info",IF(T($H43)&lt;&gt;"","Enter Activity",IF(OR($M43=0,$N43=0),"Enter Run Time",IF((VLOOKUP($F43,'VESSEL FACTORS'!$A$3:$O$5,AB$5,FALSE))="N/A","--",IF($G43=" ",IF(ISERROR(SEARCH("Aux",$E43,1)),($H43*VLOOKUP($F43,'VESSEL FACTORS'!$A$2:$O$5,AB$5,FALSE)*0.0000011023*$M43*$N43*0.82),($H43*VLOOKUP($F43,'VESSEL FACTORS'!$A$2:$O$5,AB$5,FALSE)*0.0000011023*$M43*$N43*1)),IF($G43&lt;21,($H43*VLOOKUP($F43,'VESSEL FACTORS'!$A$2:$O$5,AB$5,FALSE)*0.0000011023*$M43*$N43*VLOOKUP($G43,'VESSEL FACTORS'!$A$16:$L$36,AB$5,FALSE)),($H43*VLOOKUP($F43,'VESSEL FACTORS'!$A$3:$O$5,AB$5,FALSE)*0.0000011023*$M43*$N43*($G43/100))))))))</f>
        <v>Enter vessel info</v>
      </c>
      <c r="AC43" s="76" t="str">
        <f>IF(OR($D43=" ",$E43=" ",$F43=" "),"Enter vessel info",IF(T($H43)&lt;&gt;"","Enter Activity",IF(OR($M43=0,$N43=0),"Enter Run Time",IF((VLOOKUP($F43,'VESSEL FACTORS'!$A$3:$O$5,AC$5,FALSE))="N/A","--",IF($G43=" ",IF(ISERROR(SEARCH("Aux",$E43,1)),($H43*VLOOKUP($F43,'VESSEL FACTORS'!$A$2:$O$5,AC$5,FALSE)*0.0000011023*$M43*$N43*0.82),($H43*VLOOKUP($F43,'VESSEL FACTORS'!$A$2:$O$5,AC$5,FALSE)*0.0000011023*$M43*$N43*1)),IF($G43&lt;21,($H43*VLOOKUP($F43,'VESSEL FACTORS'!$A$2:$O$5,AC$5,FALSE)*0.0000011023*$M43*$N43*VLOOKUP($G43,'VESSEL FACTORS'!$A$16:$L$36,AC$5,FALSE)),($H43*VLOOKUP($F43,'VESSEL FACTORS'!$A$3:$O$5,AC$5,FALSE)*0.0000011023*$M43*$N43*($G43/100))))))))</f>
        <v>Enter vessel info</v>
      </c>
      <c r="AD43" s="76" t="str">
        <f>IF(OR($D43=" ",$E43=" ",$F43=" "),"Enter vessel info",IF(T($H43)&lt;&gt;"","Enter Activity",IF(OR($M43=0,$N43=0),"Enter Run Time",IF((VLOOKUP($F43,'VESSEL FACTORS'!$A$3:$O$5,AD$5,FALSE))="N/A","--",IF($G43=" ",IF(ISERROR(SEARCH("Aux",$E43,1)),($H43*VLOOKUP($F43,'VESSEL FACTORS'!$A$2:$O$5,AD$5,FALSE)*0.0000011023*$M43*$N43*0.82),($H43*VLOOKUP($F43,'VESSEL FACTORS'!$A$2:$O$5,AD$5,FALSE)*0.0000011023*$M43*$N43*1)),IF($G43&lt;21,($H43*VLOOKUP($F43,'VESSEL FACTORS'!$A$2:$O$5,AD$5,FALSE)*0.0000011023*$M43*$N43*VLOOKUP($G43,'VESSEL FACTORS'!$A$16:$L$36,AD$5,FALSE)),($H43*VLOOKUP($F43,'VESSEL FACTORS'!$A$3:$O$5,AD$5,FALSE)*0.0000011023*$M43*$N43*($G43/100))))))))</f>
        <v>Enter vessel info</v>
      </c>
      <c r="AE43" s="76" t="str">
        <f>IF(OR($D43=" ",$E43=" ",$F43=" "),"Enter vessel info",IF(T($H43)&lt;&gt;"","Enter Activity",IF(OR($M43=0,$N43=0),"Enter Run Time",IF((VLOOKUP($F43,'VESSEL FACTORS'!$A$3:$O$5,AE$5,FALSE))="N/A","--",IF($G43=" ",IF(ISERROR(SEARCH("Aux",$E43,1)),($H43*VLOOKUP($F43,'VESSEL FACTORS'!$A$2:$O$5,AE$5,FALSE)*0.0000011023*$M43*$N43*0.82),($H43*VLOOKUP($F43,'VESSEL FACTORS'!$A$2:$O$5,AE$5,FALSE)*0.0000011023*$M43*$N43*1)),IF($G43&lt;21,($H43*VLOOKUP($F43,'VESSEL FACTORS'!$A$2:$O$5,AE$5,FALSE)*0.0000011023*$M43*$N43*VLOOKUP($G43,'VESSEL FACTORS'!$A$16:$L$36,AE$5,FALSE)),($H43*VLOOKUP($F43,'VESSEL FACTORS'!$A$3:$O$5,AE$5,FALSE)*0.0000011023*$M43*$N43*($G43/100))))))))</f>
        <v>Enter vessel info</v>
      </c>
      <c r="AF43" s="76" t="str">
        <f>IF(OR($D43=" ",$E43=" ",$F43=" "),"Enter vessel info",IF(T($H43)&lt;&gt;"","Enter Activity",IF(OR($M43=0,$N43=0),"Enter Run Time",IF((VLOOKUP($F43,'VESSEL FACTORS'!$A$3:$O$5,AF$5,FALSE))="N/A","--",IF($G43=" ",IF(ISERROR(SEARCH("Aux",$E43,1)),($H43*VLOOKUP($F43,'VESSEL FACTORS'!$A$2:$O$5,AF$5,FALSE)*0.0000011023*$M43*$N43*0.82),($H43*VLOOKUP($F43,'VESSEL FACTORS'!$A$2:$O$5,AF$5,FALSE)*0.0000011023*$M43*$N43*1)),IF($G43&lt;21,($H43*VLOOKUP($F43,'VESSEL FACTORS'!$A$2:$O$5,AF$5,FALSE)*0.0000011023*$M43*$N43*VLOOKUP($G43,'VESSEL FACTORS'!$A$16:$L$36,AF$5,FALSE)),($H43*VLOOKUP($F43,'VESSEL FACTORS'!$A$3:$O$5,AF$5,FALSE)*0.0000011023*$M43*$N43*($G43/100))))))))</f>
        <v>Enter vessel info</v>
      </c>
      <c r="AG43" s="76" t="str">
        <f>IF(OR($D43=" ",$E43=" ",$F43=" "),"Enter vessel info",IF(T($H43)&lt;&gt;"","Enter Activity",IF(OR($M43=0,$N43=0),"Enter Run Time",IF((VLOOKUP($F43,'VESSEL FACTORS'!$A$3:$O$5,AG$5,FALSE))="N/A","--",IF($G43=" ",IF(ISERROR(SEARCH("Aux",$E43,1)),($H43*VLOOKUP($F43,'VESSEL FACTORS'!$A$2:$O$5,AG$5,FALSE)*0.0000011023*$M43*$N43*0.82),($H43*VLOOKUP($F43,'VESSEL FACTORS'!$A$2:$O$5,AG$5,FALSE)*0.0000011023*$M43*$N43*1)),IF($G43&lt;21,($H43*VLOOKUP($F43,'VESSEL FACTORS'!$A$2:$O$5,AG$5,FALSE)*0.0000011023*$M43*$N43*VLOOKUP($G43,'VESSEL FACTORS'!$A$16:$L$36,AG$5,FALSE)),($H43*VLOOKUP($F43,'VESSEL FACTORS'!$A$3:$O$5,AG$5,FALSE)*0.0000011023*$M43*$N43*($G43/100))))))))</f>
        <v>Enter vessel info</v>
      </c>
      <c r="AH43" s="76" t="str">
        <f>IF(OR($D43=" ",$E43=" ",$F43=" "),"Enter vessel info",IF(T($H43)&lt;&gt;"","Enter Activity",IF(OR($M43=0,$N43=0),"Enter Run Time",IF((VLOOKUP($F43,'VESSEL FACTORS'!$A$3:$O$5,AH$5,FALSE))="N/A","--",IF($G43=" ",IF(ISERROR(SEARCH("Aux",$E43,1)),($H43*VLOOKUP($F43,'VESSEL FACTORS'!$A$2:$O$5,AH$5,FALSE)*0.0000011023*$M43*$N43*0.82),($H43*VLOOKUP($F43,'VESSEL FACTORS'!$A$2:$O$5,AH$5,FALSE)*0.0000011023*$M43*$N43*1)),IF($G43&lt;21,($H43*VLOOKUP($F43,'VESSEL FACTORS'!$A$2:$O$5,AH$5,FALSE)*0.0000011023*$M43*$N43*VLOOKUP($G43,'VESSEL FACTORS'!$A$16:$L$36,AH$5,FALSE)),($H43*VLOOKUP($F43,'VESSEL FACTORS'!$A$3:$O$5,AH$5,FALSE)*0.0000011023*$M43*$N43*($G43/100))))))))</f>
        <v>Enter vessel info</v>
      </c>
      <c r="AI43" s="76" t="str">
        <f>IF(OR($D43=" ",$E43=" ",$F43=" "),"Enter vessel info",IF(T($H43)&lt;&gt;"","Enter Activity",IF(OR($M43=0,$N43=0),"Enter Run Time",IF((VLOOKUP($F43,'VESSEL FACTORS'!$A$3:$O$5,AI$5,FALSE))="N/A","--",IF($G43=" ",IF(ISERROR(SEARCH("Aux",$E43,1)),($H43*VLOOKUP($F43,'VESSEL FACTORS'!$A$2:$O$5,AI$5,FALSE)*0.0000011023*$M43*$N43*0.82),($H43*VLOOKUP($F43,'VESSEL FACTORS'!$A$2:$O$5,AI$5,FALSE)*0.0000011023*$M43*$N43*1)),IF($G43&lt;21,($H43*VLOOKUP($F43,'VESSEL FACTORS'!$A$2:$O$5,AI$5,FALSE)*0.0000011023*$M43*$N43*VLOOKUP($G43,'VESSEL FACTORS'!$A$16:$L$36,AI$5,FALSE)),($H43*VLOOKUP($F43,'VESSEL FACTORS'!$A$3:$O$5,AI$5,FALSE)*0.0000011023*$M43*$N43*($G43/100))))))))</f>
        <v>Enter vessel info</v>
      </c>
      <c r="AJ43" s="76" t="str">
        <f>IF(OR($D43=" ",$E43=" ",$F43=" "),"Enter vessel info",IF(T($H43)&lt;&gt;"","Enter Activity",IF(OR($M43=0,$N43=0),"Enter Run Time",IF((VLOOKUP($F43,'VESSEL FACTORS'!$A$3:$O$5,AJ$5,FALSE))="N/A","--",IF($G43=" ",IF(ISERROR(SEARCH("Aux",$E43,1)),($H43*VLOOKUP($F43,'VESSEL FACTORS'!$A$2:$O$5,AJ$5,FALSE)*0.0000011023*$M43*$N43*0.82),($H43*VLOOKUP($F43,'VESSEL FACTORS'!$A$2:$O$5,AJ$5,FALSE)*0.0000011023*$M43*$N43*1)),IF($G43&lt;21,($H43*VLOOKUP($F43,'VESSEL FACTORS'!$A$2:$O$5,AJ$5,FALSE)*0.0000011023*$M43*$N43*VLOOKUP($G43,'VESSEL FACTORS'!$A$16:$L$36,AJ$5,FALSE)),($H43*VLOOKUP($F43,'VESSEL FACTORS'!$A$3:$O$5,AJ$5,FALSE)*0.0000011023*$M43*$N43*($G43/100))))))))</f>
        <v>Enter vessel info</v>
      </c>
      <c r="AK43" s="76" t="str">
        <f>IF(OR($D43=" ",$E43=" ",$F43=" "),"Enter vessel info",IF(T($H43)&lt;&gt;"","Enter Activity",IF(OR($M43=0,$N43=0),"Enter Run Time",IF((VLOOKUP($F43,'VESSEL FACTORS'!$A$3:$O$5,AK$5,FALSE))="N/A","--",IF($G43=" ",IF(ISERROR(SEARCH("Aux",$E43,1)),($H43*VLOOKUP($F43,'VESSEL FACTORS'!$A$2:$O$5,AK$5,FALSE)*0.0000011023*$M43*$N43*0.82),($H43*VLOOKUP($F43,'VESSEL FACTORS'!$A$2:$O$5,AK$5,FALSE)*0.0000011023*$M43*$N43*1)),IF($G43&lt;21,($H43*VLOOKUP($F43,'VESSEL FACTORS'!$A$2:$O$5,AK$5,FALSE)*0.0000011023*$M43*$N43*VLOOKUP($G43,'VESSEL FACTORS'!$A$16:$L$36,AK$5,FALSE)),($H43*VLOOKUP($F43,'VESSEL FACTORS'!$A$3:$O$5,AK$5,FALSE)*0.0000011023*$M43*$N43*($G43/100))))))))</f>
        <v>Enter vessel info</v>
      </c>
      <c r="AL43" s="67" t="str">
        <f>IF(OR($D43=" ",$E43=" ",$F43=" "),"Enter vessel info",IF(T($H43)&lt;&gt;"","Enter Activity",IF(OR($M43=0,$N43=0),"Enter Run Time",IF((VLOOKUP($F43,'VESSEL FACTORS'!$A$3:$O$5,AL$5,FALSE))="N/A","--",IF($G43=" ",IF(ISERROR(SEARCH("Aux",$E43,1)),($H43*VLOOKUP($F43,'VESSEL FACTORS'!$A$2:$O$5,AL$5,FALSE)*0.0000011023*$M43*$N43*0.82),($H43*VLOOKUP($F43,'VESSEL FACTORS'!$A$2:$O$5,AL$5,FALSE)*0.0000011023*$M43*$N43*1)),IF($G43&lt;21,($H43*VLOOKUP($F43,'VESSEL FACTORS'!$A$2:$O$5,AL$5,FALSE)*0.0000011023*$M43*$N43*VLOOKUP($G43,'VESSEL FACTORS'!$A$16:$L$36,AL$5,FALSE)),($H43*VLOOKUP($F43,'VESSEL FACTORS'!$A$3:$O$5,AL$5,FALSE)*0.0000011023*$M43*$N43*($G43/100))))))))</f>
        <v>Enter vessel info</v>
      </c>
      <c r="AM43" s="73"/>
      <c r="AO43" s="74">
        <f>MONTH(EMISSIONS_1!P43)-MONTH(EMISSIONS_1!O43)+1</f>
        <v>1</v>
      </c>
      <c r="AP43" s="335">
        <f t="shared" si="55"/>
        <v>0</v>
      </c>
      <c r="AQ43" s="336">
        <f t="shared" si="55"/>
        <v>0</v>
      </c>
      <c r="AR43" s="336">
        <f t="shared" si="55"/>
        <v>0</v>
      </c>
      <c r="AS43" s="336">
        <f t="shared" si="55"/>
        <v>0</v>
      </c>
      <c r="AT43" s="336">
        <f t="shared" si="55"/>
        <v>0</v>
      </c>
      <c r="AU43" s="336">
        <f t="shared" si="55"/>
        <v>0</v>
      </c>
      <c r="AV43" s="336">
        <f t="shared" si="55"/>
        <v>0</v>
      </c>
      <c r="AW43" s="336">
        <f t="shared" si="55"/>
        <v>0</v>
      </c>
      <c r="AX43" s="336">
        <f t="shared" si="55"/>
        <v>0</v>
      </c>
      <c r="AY43" s="336">
        <f t="shared" si="55"/>
        <v>0</v>
      </c>
      <c r="AZ43" s="336">
        <f t="shared" si="55"/>
        <v>0</v>
      </c>
      <c r="BA43" s="337">
        <f t="shared" si="55"/>
        <v>0</v>
      </c>
      <c r="BB43" s="335">
        <f t="shared" si="45"/>
        <v>0</v>
      </c>
      <c r="BC43" s="336">
        <f t="shared" si="45"/>
        <v>0</v>
      </c>
      <c r="BD43" s="336">
        <f t="shared" si="45"/>
        <v>0</v>
      </c>
      <c r="BE43" s="336">
        <f t="shared" si="45"/>
        <v>0</v>
      </c>
      <c r="BF43" s="336">
        <f t="shared" si="45"/>
        <v>0</v>
      </c>
      <c r="BG43" s="336">
        <f t="shared" si="45"/>
        <v>0</v>
      </c>
      <c r="BH43" s="336">
        <f t="shared" si="45"/>
        <v>0</v>
      </c>
      <c r="BI43" s="336">
        <f t="shared" si="45"/>
        <v>0</v>
      </c>
      <c r="BJ43" s="336">
        <f t="shared" si="45"/>
        <v>0</v>
      </c>
      <c r="BK43" s="336">
        <f t="shared" si="45"/>
        <v>0</v>
      </c>
      <c r="BL43" s="336">
        <f t="shared" si="45"/>
        <v>0</v>
      </c>
      <c r="BM43" s="337">
        <f t="shared" si="45"/>
        <v>0</v>
      </c>
      <c r="BN43" s="335">
        <f t="shared" si="46"/>
        <v>0</v>
      </c>
      <c r="BO43" s="336">
        <f t="shared" si="46"/>
        <v>0</v>
      </c>
      <c r="BP43" s="336">
        <f t="shared" si="46"/>
        <v>0</v>
      </c>
      <c r="BQ43" s="336">
        <f t="shared" si="46"/>
        <v>0</v>
      </c>
      <c r="BR43" s="336">
        <f t="shared" si="46"/>
        <v>0</v>
      </c>
      <c r="BS43" s="336">
        <f t="shared" si="46"/>
        <v>0</v>
      </c>
      <c r="BT43" s="336">
        <f t="shared" si="46"/>
        <v>0</v>
      </c>
      <c r="BU43" s="336">
        <f t="shared" si="46"/>
        <v>0</v>
      </c>
      <c r="BV43" s="336">
        <f t="shared" si="46"/>
        <v>0</v>
      </c>
      <c r="BW43" s="336">
        <f t="shared" si="46"/>
        <v>0</v>
      </c>
      <c r="BX43" s="336">
        <f t="shared" si="46"/>
        <v>0</v>
      </c>
      <c r="BY43" s="337">
        <f t="shared" si="46"/>
        <v>0</v>
      </c>
      <c r="BZ43" s="335">
        <f t="shared" si="47"/>
        <v>0</v>
      </c>
      <c r="CA43" s="336">
        <f t="shared" si="47"/>
        <v>0</v>
      </c>
      <c r="CB43" s="336">
        <f t="shared" si="47"/>
        <v>0</v>
      </c>
      <c r="CC43" s="336">
        <f t="shared" si="47"/>
        <v>0</v>
      </c>
      <c r="CD43" s="336">
        <f t="shared" si="47"/>
        <v>0</v>
      </c>
      <c r="CE43" s="336">
        <f t="shared" si="47"/>
        <v>0</v>
      </c>
      <c r="CF43" s="336">
        <f t="shared" si="47"/>
        <v>0</v>
      </c>
      <c r="CG43" s="336">
        <f t="shared" si="47"/>
        <v>0</v>
      </c>
      <c r="CH43" s="336">
        <f t="shared" si="47"/>
        <v>0</v>
      </c>
      <c r="CI43" s="336">
        <f t="shared" si="47"/>
        <v>0</v>
      </c>
      <c r="CJ43" s="336">
        <f t="shared" si="47"/>
        <v>0</v>
      </c>
      <c r="CK43" s="337">
        <f t="shared" si="47"/>
        <v>0</v>
      </c>
      <c r="CL43" s="335">
        <f t="shared" si="48"/>
        <v>0</v>
      </c>
      <c r="CM43" s="336">
        <f t="shared" si="48"/>
        <v>0</v>
      </c>
      <c r="CN43" s="336">
        <f t="shared" si="48"/>
        <v>0</v>
      </c>
      <c r="CO43" s="336">
        <f t="shared" si="48"/>
        <v>0</v>
      </c>
      <c r="CP43" s="336">
        <f t="shared" si="48"/>
        <v>0</v>
      </c>
      <c r="CQ43" s="336">
        <f t="shared" si="48"/>
        <v>0</v>
      </c>
      <c r="CR43" s="336">
        <f t="shared" si="48"/>
        <v>0</v>
      </c>
      <c r="CS43" s="336">
        <f t="shared" si="48"/>
        <v>0</v>
      </c>
      <c r="CT43" s="336">
        <f t="shared" si="48"/>
        <v>0</v>
      </c>
      <c r="CU43" s="336">
        <f t="shared" si="48"/>
        <v>0</v>
      </c>
      <c r="CV43" s="336">
        <f t="shared" si="48"/>
        <v>0</v>
      </c>
      <c r="CW43" s="337">
        <f t="shared" si="48"/>
        <v>0</v>
      </c>
      <c r="CX43" s="335">
        <f t="shared" si="49"/>
        <v>0</v>
      </c>
      <c r="CY43" s="336">
        <f t="shared" si="49"/>
        <v>0</v>
      </c>
      <c r="CZ43" s="336">
        <f t="shared" si="49"/>
        <v>0</v>
      </c>
      <c r="DA43" s="336">
        <f t="shared" si="49"/>
        <v>0</v>
      </c>
      <c r="DB43" s="336">
        <f t="shared" si="49"/>
        <v>0</v>
      </c>
      <c r="DC43" s="336">
        <f t="shared" si="49"/>
        <v>0</v>
      </c>
      <c r="DD43" s="336">
        <f t="shared" si="49"/>
        <v>0</v>
      </c>
      <c r="DE43" s="336">
        <f t="shared" si="49"/>
        <v>0</v>
      </c>
      <c r="DF43" s="336">
        <f t="shared" si="49"/>
        <v>0</v>
      </c>
      <c r="DG43" s="336">
        <f t="shared" si="49"/>
        <v>0</v>
      </c>
      <c r="DH43" s="336">
        <f t="shared" si="49"/>
        <v>0</v>
      </c>
      <c r="DI43" s="337">
        <f t="shared" si="49"/>
        <v>0</v>
      </c>
      <c r="DJ43" s="335">
        <f t="shared" si="50"/>
        <v>0</v>
      </c>
      <c r="DK43" s="336">
        <f t="shared" si="50"/>
        <v>0</v>
      </c>
      <c r="DL43" s="336">
        <f t="shared" si="50"/>
        <v>0</v>
      </c>
      <c r="DM43" s="336">
        <f t="shared" si="50"/>
        <v>0</v>
      </c>
      <c r="DN43" s="336">
        <f t="shared" si="50"/>
        <v>0</v>
      </c>
      <c r="DO43" s="336">
        <f t="shared" si="50"/>
        <v>0</v>
      </c>
      <c r="DP43" s="336">
        <f t="shared" si="50"/>
        <v>0</v>
      </c>
      <c r="DQ43" s="336">
        <f t="shared" si="50"/>
        <v>0</v>
      </c>
      <c r="DR43" s="336">
        <f t="shared" si="50"/>
        <v>0</v>
      </c>
      <c r="DS43" s="336">
        <f t="shared" si="50"/>
        <v>0</v>
      </c>
      <c r="DT43" s="336">
        <f t="shared" si="50"/>
        <v>0</v>
      </c>
      <c r="DU43" s="337">
        <f t="shared" si="50"/>
        <v>0</v>
      </c>
      <c r="DV43" s="335">
        <f t="shared" si="51"/>
        <v>0</v>
      </c>
      <c r="DW43" s="336">
        <f t="shared" si="51"/>
        <v>0</v>
      </c>
      <c r="DX43" s="336">
        <f t="shared" si="51"/>
        <v>0</v>
      </c>
      <c r="DY43" s="336">
        <f t="shared" si="51"/>
        <v>0</v>
      </c>
      <c r="DZ43" s="336">
        <f t="shared" si="51"/>
        <v>0</v>
      </c>
      <c r="EA43" s="336">
        <f t="shared" si="51"/>
        <v>0</v>
      </c>
      <c r="EB43" s="336">
        <f t="shared" si="51"/>
        <v>0</v>
      </c>
      <c r="EC43" s="336">
        <f t="shared" si="51"/>
        <v>0</v>
      </c>
      <c r="ED43" s="336">
        <f t="shared" si="51"/>
        <v>0</v>
      </c>
      <c r="EE43" s="336">
        <f t="shared" si="51"/>
        <v>0</v>
      </c>
      <c r="EF43" s="336">
        <f t="shared" si="51"/>
        <v>0</v>
      </c>
      <c r="EG43" s="337">
        <f t="shared" si="51"/>
        <v>0</v>
      </c>
      <c r="EH43" s="335">
        <f t="shared" si="52"/>
        <v>0</v>
      </c>
      <c r="EI43" s="336">
        <f t="shared" si="52"/>
        <v>0</v>
      </c>
      <c r="EJ43" s="336">
        <f t="shared" si="52"/>
        <v>0</v>
      </c>
      <c r="EK43" s="336">
        <f t="shared" si="52"/>
        <v>0</v>
      </c>
      <c r="EL43" s="336">
        <f t="shared" si="52"/>
        <v>0</v>
      </c>
      <c r="EM43" s="336">
        <f t="shared" si="52"/>
        <v>0</v>
      </c>
      <c r="EN43" s="336">
        <f t="shared" si="52"/>
        <v>0</v>
      </c>
      <c r="EO43" s="336">
        <f t="shared" si="52"/>
        <v>0</v>
      </c>
      <c r="EP43" s="336">
        <f t="shared" si="52"/>
        <v>0</v>
      </c>
      <c r="EQ43" s="336">
        <f t="shared" si="52"/>
        <v>0</v>
      </c>
      <c r="ER43" s="336">
        <f t="shared" si="52"/>
        <v>0</v>
      </c>
      <c r="ES43" s="337">
        <f t="shared" si="52"/>
        <v>0</v>
      </c>
      <c r="ET43" s="335">
        <f t="shared" si="53"/>
        <v>0</v>
      </c>
      <c r="EU43" s="336">
        <f t="shared" si="53"/>
        <v>0</v>
      </c>
      <c r="EV43" s="336">
        <f t="shared" si="53"/>
        <v>0</v>
      </c>
      <c r="EW43" s="336">
        <f t="shared" si="53"/>
        <v>0</v>
      </c>
      <c r="EX43" s="336">
        <f t="shared" si="53"/>
        <v>0</v>
      </c>
      <c r="EY43" s="336">
        <f t="shared" si="53"/>
        <v>0</v>
      </c>
      <c r="EZ43" s="336">
        <f t="shared" si="53"/>
        <v>0</v>
      </c>
      <c r="FA43" s="336">
        <f t="shared" si="53"/>
        <v>0</v>
      </c>
      <c r="FB43" s="336">
        <f t="shared" si="53"/>
        <v>0</v>
      </c>
      <c r="FC43" s="336">
        <f t="shared" si="53"/>
        <v>0</v>
      </c>
      <c r="FD43" s="336">
        <f t="shared" si="53"/>
        <v>0</v>
      </c>
      <c r="FE43" s="337">
        <f t="shared" si="53"/>
        <v>0</v>
      </c>
      <c r="FF43" s="335">
        <f t="shared" si="54"/>
        <v>0</v>
      </c>
      <c r="FG43" s="336">
        <f t="shared" si="54"/>
        <v>0</v>
      </c>
      <c r="FH43" s="336">
        <f t="shared" si="54"/>
        <v>0</v>
      </c>
      <c r="FI43" s="336">
        <f t="shared" si="54"/>
        <v>0</v>
      </c>
      <c r="FJ43" s="336">
        <f t="shared" si="54"/>
        <v>0</v>
      </c>
      <c r="FK43" s="336">
        <f t="shared" si="54"/>
        <v>0</v>
      </c>
      <c r="FL43" s="336">
        <f t="shared" si="54"/>
        <v>0</v>
      </c>
      <c r="FM43" s="336">
        <f t="shared" si="54"/>
        <v>0</v>
      </c>
      <c r="FN43" s="336">
        <f t="shared" si="54"/>
        <v>0</v>
      </c>
      <c r="FO43" s="336">
        <f t="shared" si="54"/>
        <v>0</v>
      </c>
      <c r="FP43" s="336">
        <f t="shared" si="54"/>
        <v>0</v>
      </c>
      <c r="FQ43" s="337">
        <f t="shared" si="54"/>
        <v>0</v>
      </c>
    </row>
    <row r="44" spans="1:173" ht="12.75" customHeight="1" x14ac:dyDescent="0.2">
      <c r="A44" s="251"/>
      <c r="B44" s="252"/>
      <c r="C44" s="253"/>
      <c r="D44" s="254"/>
      <c r="E44" s="254"/>
      <c r="F44" s="254"/>
      <c r="G44" s="255"/>
      <c r="H44" s="255"/>
      <c r="I44" s="255"/>
      <c r="J44" s="255"/>
      <c r="K44" s="255"/>
      <c r="L44" s="255"/>
      <c r="M44" s="256"/>
      <c r="N44" s="257"/>
      <c r="O44" s="305"/>
      <c r="P44" s="304"/>
      <c r="Q44" s="266" t="s">
        <v>2</v>
      </c>
      <c r="R44" s="261"/>
      <c r="S44" s="261" t="s">
        <v>2</v>
      </c>
      <c r="T44" s="261"/>
      <c r="U44" s="261"/>
      <c r="V44" s="261"/>
      <c r="W44" s="261"/>
      <c r="X44" s="261"/>
      <c r="Y44" s="260"/>
      <c r="Z44" s="261"/>
      <c r="AA44" s="416"/>
      <c r="AB44" s="260"/>
      <c r="AC44" s="260"/>
      <c r="AD44" s="260"/>
      <c r="AE44" s="261"/>
      <c r="AF44" s="261"/>
      <c r="AG44" s="266"/>
      <c r="AH44" s="261"/>
      <c r="AI44" s="263"/>
      <c r="AJ44" s="263"/>
      <c r="AK44" s="263"/>
      <c r="AL44" s="264"/>
      <c r="AM44" s="73"/>
      <c r="AP44" s="338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40"/>
      <c r="BB44" s="338"/>
      <c r="BC44" s="339"/>
      <c r="BD44" s="339"/>
      <c r="BE44" s="339"/>
      <c r="BF44" s="339"/>
      <c r="BG44" s="339"/>
      <c r="BH44" s="339"/>
      <c r="BI44" s="339"/>
      <c r="BJ44" s="339"/>
      <c r="BK44" s="339"/>
      <c r="BL44" s="339"/>
      <c r="BM44" s="340"/>
      <c r="BN44" s="338"/>
      <c r="BO44" s="339"/>
      <c r="BP44" s="339"/>
      <c r="BQ44" s="339"/>
      <c r="BR44" s="339"/>
      <c r="BS44" s="339"/>
      <c r="BT44" s="339"/>
      <c r="BU44" s="339"/>
      <c r="BV44" s="339"/>
      <c r="BW44" s="339"/>
      <c r="BX44" s="339"/>
      <c r="BY44" s="340"/>
      <c r="BZ44" s="338"/>
      <c r="CA44" s="339"/>
      <c r="CB44" s="339"/>
      <c r="CC44" s="339"/>
      <c r="CD44" s="339"/>
      <c r="CE44" s="339"/>
      <c r="CF44" s="339"/>
      <c r="CG44" s="339"/>
      <c r="CH44" s="339"/>
      <c r="CI44" s="339"/>
      <c r="CJ44" s="339"/>
      <c r="CK44" s="340"/>
      <c r="CL44" s="338"/>
      <c r="CM44" s="339"/>
      <c r="CN44" s="339"/>
      <c r="CO44" s="339"/>
      <c r="CP44" s="339"/>
      <c r="CQ44" s="339"/>
      <c r="CR44" s="339"/>
      <c r="CS44" s="339"/>
      <c r="CT44" s="339"/>
      <c r="CU44" s="339"/>
      <c r="CV44" s="339"/>
      <c r="CW44" s="340"/>
      <c r="CX44" s="338"/>
      <c r="CY44" s="339"/>
      <c r="CZ44" s="339"/>
      <c r="DA44" s="339"/>
      <c r="DB44" s="339"/>
      <c r="DC44" s="339"/>
      <c r="DD44" s="339"/>
      <c r="DE44" s="339"/>
      <c r="DF44" s="339"/>
      <c r="DG44" s="339"/>
      <c r="DH44" s="339"/>
      <c r="DI44" s="340"/>
      <c r="DJ44" s="338"/>
      <c r="DK44" s="339"/>
      <c r="DL44" s="339"/>
      <c r="DM44" s="339"/>
      <c r="DN44" s="339"/>
      <c r="DO44" s="339"/>
      <c r="DP44" s="339"/>
      <c r="DQ44" s="339"/>
      <c r="DR44" s="339"/>
      <c r="DS44" s="339"/>
      <c r="DT44" s="339"/>
      <c r="DU44" s="340"/>
      <c r="DV44" s="338"/>
      <c r="DW44" s="339"/>
      <c r="DX44" s="339"/>
      <c r="DY44" s="339"/>
      <c r="DZ44" s="339"/>
      <c r="EA44" s="339"/>
      <c r="EB44" s="339"/>
      <c r="EC44" s="339"/>
      <c r="ED44" s="339"/>
      <c r="EE44" s="339"/>
      <c r="EF44" s="339"/>
      <c r="EG44" s="340"/>
      <c r="EH44" s="338"/>
      <c r="EI44" s="339"/>
      <c r="EJ44" s="339"/>
      <c r="EK44" s="339"/>
      <c r="EL44" s="339"/>
      <c r="EM44" s="339"/>
      <c r="EN44" s="339"/>
      <c r="EO44" s="339"/>
      <c r="EP44" s="339"/>
      <c r="EQ44" s="339"/>
      <c r="ER44" s="339"/>
      <c r="ES44" s="340"/>
      <c r="ET44" s="338"/>
      <c r="EU44" s="339"/>
      <c r="EV44" s="339"/>
      <c r="EW44" s="339"/>
      <c r="EX44" s="339"/>
      <c r="EY44" s="339"/>
      <c r="EZ44" s="339"/>
      <c r="FA44" s="339"/>
      <c r="FB44" s="339"/>
      <c r="FC44" s="339"/>
      <c r="FD44" s="339"/>
      <c r="FE44" s="340"/>
      <c r="FF44" s="338"/>
      <c r="FG44" s="339"/>
      <c r="FH44" s="339"/>
      <c r="FI44" s="339"/>
      <c r="FJ44" s="339"/>
      <c r="FK44" s="339"/>
      <c r="FL44" s="339"/>
      <c r="FM44" s="339"/>
      <c r="FN44" s="339"/>
      <c r="FO44" s="339"/>
      <c r="FP44" s="339"/>
      <c r="FQ44" s="340"/>
    </row>
    <row r="45" spans="1:173" ht="12.75" customHeight="1" x14ac:dyDescent="0.2">
      <c r="A45" s="1" t="str">
        <f>C45</f>
        <v>LIQUID FLARING</v>
      </c>
      <c r="B45" s="245" t="s">
        <v>37</v>
      </c>
      <c r="C45" s="29" t="s">
        <v>216</v>
      </c>
      <c r="D45" s="325" t="s">
        <v>115</v>
      </c>
      <c r="E45" s="325" t="s">
        <v>115</v>
      </c>
      <c r="F45" s="325" t="s">
        <v>115</v>
      </c>
      <c r="G45" s="64" t="s">
        <v>115</v>
      </c>
      <c r="H45" s="367"/>
      <c r="I45" s="33" t="s">
        <v>149</v>
      </c>
      <c r="J45" s="33" t="s">
        <v>115</v>
      </c>
      <c r="K45" s="33"/>
      <c r="L45" s="33"/>
      <c r="M45" s="367">
        <v>0</v>
      </c>
      <c r="N45" s="373">
        <v>0</v>
      </c>
      <c r="O45" s="299"/>
      <c r="P45" s="300"/>
      <c r="Q45" s="73" t="str">
        <f>IF(VLOOKUP($A45,'STATIONARY FACTORS'!$A$4:$O$22,Q$5,FALSE)="N/A","--",IF($H45=0,"Enter Activity",IF($M45=0,"Enter Run Time",IF($N45=0,"Enter Run Time",$H45/$M45*42/1000*(VLOOKUP($A45,'STATIONARY FACTORS'!$A$4:$O$22,Q$5,FALSE))))))</f>
        <v>Enter Activity</v>
      </c>
      <c r="R45" s="79" t="str">
        <f>IF(VLOOKUP($A45,'STATIONARY FACTORS'!$A$4:$O$22,R$5,FALSE)="N/A","--",IF($H45=0,"Enter Activity",IF($M45=0,"Enter Run Time",IF($N45=0,"Enter Run Time",$H45/$M45*42/1000*(VLOOKUP($A45,'STATIONARY FACTORS'!$A$4:$O$22,R$5,FALSE))))))</f>
        <v>Enter Activity</v>
      </c>
      <c r="S45" s="79" t="str">
        <f>IF(VLOOKUP($A45,'STATIONARY FACTORS'!$A$4:$O$22,S$5,FALSE)="N/A","--",IF($H45=0,"Enter Activity",IF($M45=0,"Enter Run Time",IF($N45=0,"Enter Run Time",$H45/$M45*42/1000*(VLOOKUP($A45,'STATIONARY FACTORS'!$A$4:$O$22,S$5,FALSE))))))</f>
        <v>Enter Activity</v>
      </c>
      <c r="T45" s="79" t="str">
        <f>IF(VLOOKUP($A45,'STATIONARY FACTORS'!$A$4:$O$22,T$5,FALSE)="N/A","--",IF($H45=0,"Enter Activity",IF($M45=0,"Enter Run Time",IF($N45=0,"Enter Run Time",$H45/$M45*42/1000*(VLOOKUP($A45,'STATIONARY FACTORS'!$A$4:$O$22,T$5,FALSE))))))</f>
        <v>Enter Activity</v>
      </c>
      <c r="U45" s="79" t="str">
        <f>IF(VLOOKUP($A45,'STATIONARY FACTORS'!$A$4:$O$22,U$5,FALSE)="N/A","--",IF($H45=0,"Enter Activity",IF($M45=0,"Enter Run Time",IF($N45=0,"Enter Run Time",$H45/$M45*42/1000*(VLOOKUP($A45,'STATIONARY FACTORS'!$A$4:$O$22,U$5,FALSE))))))</f>
        <v>Enter Activity</v>
      </c>
      <c r="V45" s="79" t="str">
        <f>IF(VLOOKUP($A45,'STATIONARY FACTORS'!$A$4:$O$22,V$5,FALSE)="N/A","--",IF($H45=0,"Enter Activity",IF($M45=0,"Enter Run Time",IF($N45=0,"Enter Run Time",$H45/$M45*42/1000*(VLOOKUP($A45,'STATIONARY FACTORS'!$A$4:$O$22,V$5,FALSE))))))</f>
        <v>Enter Activity</v>
      </c>
      <c r="W45" s="79" t="str">
        <f>IF(VLOOKUP($A45,'STATIONARY FACTORS'!$A$4:$O$22,W$5,FALSE)="N/A","--",IF($H45=0,"Enter Activity",IF($M45=0,"Enter Run Time",IF($N45=0,"Enter Run Time",$H45/$M45*42/1000*(VLOOKUP($A45,'STATIONARY FACTORS'!$A$4:$O$22,W$5,FALSE))))))</f>
        <v>Enter Activity</v>
      </c>
      <c r="X45" s="79" t="str">
        <f>IF(VLOOKUP($A45,'STATIONARY FACTORS'!$A$4:$O$22,X$5,FALSE)="N/A","--",IF($H45=0,"Enter Activity",IF($M45=0,"Enter Run Time",IF($N45=0,"Enter Run Time",$H45/$M45*42/1000*(VLOOKUP($A45,'STATIONARY FACTORS'!$A$4:$O$22,X$5,FALSE))))))</f>
        <v>--</v>
      </c>
      <c r="Y45" s="78" t="str">
        <f>IF(VLOOKUP($A45,'STATIONARY FACTORS'!$A$4:$O$22,Y$5,FALSE)="N/A","--",IF($H45=0,"Enter Activity",IF($M45=0,"Enter Run Time",IF($N45=0,"Enter Run Time",$H45/$M45*42/1000*(VLOOKUP($A45,'STATIONARY FACTORS'!$A$4:$O$22,Y$5,FALSE))))))</f>
        <v>--</v>
      </c>
      <c r="Z45" s="79" t="str">
        <f>IF(VLOOKUP($A45,'STATIONARY FACTORS'!$A$4:$O$22,Z$5,FALSE)="N/A","--",IF($H45=0,"Enter Activity",IF($M45=0,"Enter Run Time",IF($N45=0,"Enter Run Time",$H45/$M45*42/1000*(VLOOKUP($A45,'STATIONARY FACTORS'!$A$4:$O$22,Z$5,FALSE))))))</f>
        <v>--</v>
      </c>
      <c r="AA45" s="82" t="str">
        <f>IF(VLOOKUP($A45,'STATIONARY FACTORS'!$A$4:$O$22,AA$5,FALSE)="N/A","--",IF($H45=0,"Enter Activity",IF($M45=0,"Enter Run Time",IF($N45=0,"Enter Run Time",$H45/$M45*42/1000*(VLOOKUP($A45,'STATIONARY FACTORS'!$A$4:$O$22,AA$5,FALSE))))))</f>
        <v>--</v>
      </c>
      <c r="AB45" s="76" t="str">
        <f t="shared" ref="AB45:AL46" si="56">IF(T(Q45)=" ", IF($M45=0, "Enter Run Time", IF($N45=0, "Enter Run Time", Q45*$M45*$N45/2000)), Q45)</f>
        <v>Enter Activity</v>
      </c>
      <c r="AC45" s="65" t="str">
        <f t="shared" si="56"/>
        <v>Enter Activity</v>
      </c>
      <c r="AD45" s="65" t="str">
        <f t="shared" si="56"/>
        <v>Enter Activity</v>
      </c>
      <c r="AE45" s="65" t="str">
        <f t="shared" si="56"/>
        <v>Enter Activity</v>
      </c>
      <c r="AF45" s="65" t="str">
        <f t="shared" si="56"/>
        <v>Enter Activity</v>
      </c>
      <c r="AG45" s="84" t="str">
        <f t="shared" si="56"/>
        <v>Enter Activity</v>
      </c>
      <c r="AH45" s="69" t="str">
        <f t="shared" si="56"/>
        <v>Enter Activity</v>
      </c>
      <c r="AI45" s="79" t="str">
        <f t="shared" si="56"/>
        <v>--</v>
      </c>
      <c r="AJ45" s="79" t="str">
        <f t="shared" si="56"/>
        <v>--</v>
      </c>
      <c r="AK45" s="79" t="str">
        <f t="shared" si="56"/>
        <v>--</v>
      </c>
      <c r="AL45" s="382" t="str">
        <f t="shared" si="56"/>
        <v>--</v>
      </c>
      <c r="AM45" s="315"/>
      <c r="AN45" s="290" t="s">
        <v>2</v>
      </c>
      <c r="AO45" s="74">
        <f>MONTH(EMISSIONS_1!P45)-MONTH(EMISSIONS_1!O45)+1</f>
        <v>1</v>
      </c>
      <c r="AP45" s="153">
        <f t="shared" ref="AP45:BA46" si="57">IF(T($AB45)="",IF((AP$6&gt;=MONTH($O45))*(AP$6&lt;=MONTH($P45)), $AB45/$AO45, 0),0)</f>
        <v>0</v>
      </c>
      <c r="AQ45" s="36">
        <f t="shared" si="57"/>
        <v>0</v>
      </c>
      <c r="AR45" s="36">
        <f t="shared" si="57"/>
        <v>0</v>
      </c>
      <c r="AS45" s="36">
        <f t="shared" si="57"/>
        <v>0</v>
      </c>
      <c r="AT45" s="36">
        <f t="shared" si="57"/>
        <v>0</v>
      </c>
      <c r="AU45" s="36">
        <f t="shared" si="57"/>
        <v>0</v>
      </c>
      <c r="AV45" s="36">
        <f t="shared" si="57"/>
        <v>0</v>
      </c>
      <c r="AW45" s="36">
        <f t="shared" si="57"/>
        <v>0</v>
      </c>
      <c r="AX45" s="36">
        <f t="shared" si="57"/>
        <v>0</v>
      </c>
      <c r="AY45" s="36">
        <f t="shared" si="57"/>
        <v>0</v>
      </c>
      <c r="AZ45" s="36">
        <f t="shared" si="57"/>
        <v>0</v>
      </c>
      <c r="BA45" s="36">
        <f t="shared" si="57"/>
        <v>0</v>
      </c>
      <c r="BB45" s="153">
        <f t="shared" ref="BB45:BM46" si="58">IF(T($AC45)="",IF((BB$6&gt;=MONTH($O45))*(BB$6&lt;=MONTH($P45)), $AC45/$AO45, 0),0)</f>
        <v>0</v>
      </c>
      <c r="BC45" s="36">
        <f t="shared" si="58"/>
        <v>0</v>
      </c>
      <c r="BD45" s="36">
        <f t="shared" si="58"/>
        <v>0</v>
      </c>
      <c r="BE45" s="36">
        <f t="shared" si="58"/>
        <v>0</v>
      </c>
      <c r="BF45" s="36">
        <f t="shared" si="58"/>
        <v>0</v>
      </c>
      <c r="BG45" s="36">
        <f t="shared" si="58"/>
        <v>0</v>
      </c>
      <c r="BH45" s="36">
        <f t="shared" si="58"/>
        <v>0</v>
      </c>
      <c r="BI45" s="36">
        <f t="shared" si="58"/>
        <v>0</v>
      </c>
      <c r="BJ45" s="36">
        <f t="shared" si="58"/>
        <v>0</v>
      </c>
      <c r="BK45" s="36">
        <f t="shared" si="58"/>
        <v>0</v>
      </c>
      <c r="BL45" s="36">
        <f t="shared" si="58"/>
        <v>0</v>
      </c>
      <c r="BM45" s="36">
        <f t="shared" si="58"/>
        <v>0</v>
      </c>
      <c r="BN45" s="153">
        <f t="shared" ref="BN45:BY46" si="59">IF(T($AD45)="",IF((BN$6&gt;=MONTH($O45))*(BN$6&lt;=MONTH($P45)), $AD45/$AO45, 0),0)</f>
        <v>0</v>
      </c>
      <c r="BO45" s="36">
        <f t="shared" si="59"/>
        <v>0</v>
      </c>
      <c r="BP45" s="36">
        <f t="shared" si="59"/>
        <v>0</v>
      </c>
      <c r="BQ45" s="36">
        <f t="shared" si="59"/>
        <v>0</v>
      </c>
      <c r="BR45" s="36">
        <f t="shared" si="59"/>
        <v>0</v>
      </c>
      <c r="BS45" s="36">
        <f t="shared" si="59"/>
        <v>0</v>
      </c>
      <c r="BT45" s="36">
        <f t="shared" si="59"/>
        <v>0</v>
      </c>
      <c r="BU45" s="36">
        <f t="shared" si="59"/>
        <v>0</v>
      </c>
      <c r="BV45" s="36">
        <f t="shared" si="59"/>
        <v>0</v>
      </c>
      <c r="BW45" s="36">
        <f t="shared" si="59"/>
        <v>0</v>
      </c>
      <c r="BX45" s="36">
        <f t="shared" si="59"/>
        <v>0</v>
      </c>
      <c r="BY45" s="36">
        <f t="shared" si="59"/>
        <v>0</v>
      </c>
      <c r="BZ45" s="153">
        <f t="shared" ref="BZ45:CK46" si="60">IF(T($AE45)="",IF((BZ$6&gt;=MONTH($O45))*(BZ$6&lt;=MONTH($P45)), $AE45/$AO45, 0),0)</f>
        <v>0</v>
      </c>
      <c r="CA45" s="36">
        <f t="shared" si="60"/>
        <v>0</v>
      </c>
      <c r="CB45" s="36">
        <f t="shared" si="60"/>
        <v>0</v>
      </c>
      <c r="CC45" s="36">
        <f t="shared" si="60"/>
        <v>0</v>
      </c>
      <c r="CD45" s="36">
        <f t="shared" si="60"/>
        <v>0</v>
      </c>
      <c r="CE45" s="36">
        <f t="shared" si="60"/>
        <v>0</v>
      </c>
      <c r="CF45" s="36">
        <f t="shared" si="60"/>
        <v>0</v>
      </c>
      <c r="CG45" s="36">
        <f t="shared" si="60"/>
        <v>0</v>
      </c>
      <c r="CH45" s="36">
        <f t="shared" si="60"/>
        <v>0</v>
      </c>
      <c r="CI45" s="36">
        <f t="shared" si="60"/>
        <v>0</v>
      </c>
      <c r="CJ45" s="36">
        <f t="shared" si="60"/>
        <v>0</v>
      </c>
      <c r="CK45" s="36">
        <f t="shared" si="60"/>
        <v>0</v>
      </c>
      <c r="CL45" s="153">
        <f t="shared" ref="CL45:CW46" si="61">IF(T($AF45)="",IF((CL$6&gt;=MONTH($O45))*(CL$6&lt;=MONTH($P45)), $AF45/$AO45, 0),0)</f>
        <v>0</v>
      </c>
      <c r="CM45" s="36">
        <f t="shared" si="61"/>
        <v>0</v>
      </c>
      <c r="CN45" s="36">
        <f t="shared" si="61"/>
        <v>0</v>
      </c>
      <c r="CO45" s="36">
        <f t="shared" si="61"/>
        <v>0</v>
      </c>
      <c r="CP45" s="36">
        <f t="shared" si="61"/>
        <v>0</v>
      </c>
      <c r="CQ45" s="36">
        <f t="shared" si="61"/>
        <v>0</v>
      </c>
      <c r="CR45" s="36">
        <f t="shared" si="61"/>
        <v>0</v>
      </c>
      <c r="CS45" s="36">
        <f t="shared" si="61"/>
        <v>0</v>
      </c>
      <c r="CT45" s="36">
        <f t="shared" si="61"/>
        <v>0</v>
      </c>
      <c r="CU45" s="36">
        <f t="shared" si="61"/>
        <v>0</v>
      </c>
      <c r="CV45" s="36">
        <f t="shared" si="61"/>
        <v>0</v>
      </c>
      <c r="CW45" s="36">
        <f t="shared" si="61"/>
        <v>0</v>
      </c>
      <c r="CX45" s="153">
        <f t="shared" ref="CX45:DI46" si="62">IF(T($AG45)="",IF((CX$6&gt;=MONTH($O45))*(CX$6&lt;=MONTH($P45)), $AG45/$AO45, 0),0)</f>
        <v>0</v>
      </c>
      <c r="CY45" s="36">
        <f t="shared" si="62"/>
        <v>0</v>
      </c>
      <c r="CZ45" s="36">
        <f t="shared" si="62"/>
        <v>0</v>
      </c>
      <c r="DA45" s="36">
        <f t="shared" si="62"/>
        <v>0</v>
      </c>
      <c r="DB45" s="36">
        <f t="shared" si="62"/>
        <v>0</v>
      </c>
      <c r="DC45" s="36">
        <f t="shared" si="62"/>
        <v>0</v>
      </c>
      <c r="DD45" s="36">
        <f t="shared" si="62"/>
        <v>0</v>
      </c>
      <c r="DE45" s="36">
        <f t="shared" si="62"/>
        <v>0</v>
      </c>
      <c r="DF45" s="36">
        <f t="shared" si="62"/>
        <v>0</v>
      </c>
      <c r="DG45" s="36">
        <f t="shared" si="62"/>
        <v>0</v>
      </c>
      <c r="DH45" s="36">
        <f t="shared" si="62"/>
        <v>0</v>
      </c>
      <c r="DI45" s="36">
        <f t="shared" si="62"/>
        <v>0</v>
      </c>
      <c r="DJ45" s="153">
        <f t="shared" ref="DJ45:DU46" si="63">IF(T($AH45)="",IF((DJ$6&gt;=MONTH($O45))*(DJ$6&lt;=MONTH($P45)), $AH45/$AO45, 0),0)</f>
        <v>0</v>
      </c>
      <c r="DK45" s="36">
        <f t="shared" si="63"/>
        <v>0</v>
      </c>
      <c r="DL45" s="36">
        <f t="shared" si="63"/>
        <v>0</v>
      </c>
      <c r="DM45" s="36">
        <f t="shared" si="63"/>
        <v>0</v>
      </c>
      <c r="DN45" s="36">
        <f t="shared" si="63"/>
        <v>0</v>
      </c>
      <c r="DO45" s="36">
        <f t="shared" si="63"/>
        <v>0</v>
      </c>
      <c r="DP45" s="36">
        <f t="shared" si="63"/>
        <v>0</v>
      </c>
      <c r="DQ45" s="36">
        <f t="shared" si="63"/>
        <v>0</v>
      </c>
      <c r="DR45" s="36">
        <f t="shared" si="63"/>
        <v>0</v>
      </c>
      <c r="DS45" s="36">
        <f t="shared" si="63"/>
        <v>0</v>
      </c>
      <c r="DT45" s="36">
        <f t="shared" si="63"/>
        <v>0</v>
      </c>
      <c r="DU45" s="36">
        <f t="shared" si="63"/>
        <v>0</v>
      </c>
      <c r="DV45" s="153">
        <f t="shared" ref="DV45:EG46" si="64">IF(T($AI45)="",IF((DV$6&gt;=MONTH($O45))*(DV$6&lt;=MONTH($P45)), $AI45/$AO45, 0),0)</f>
        <v>0</v>
      </c>
      <c r="DW45" s="36">
        <f t="shared" si="64"/>
        <v>0</v>
      </c>
      <c r="DX45" s="36">
        <f t="shared" si="64"/>
        <v>0</v>
      </c>
      <c r="DY45" s="36">
        <f t="shared" si="64"/>
        <v>0</v>
      </c>
      <c r="DZ45" s="36">
        <f t="shared" si="64"/>
        <v>0</v>
      </c>
      <c r="EA45" s="36">
        <f t="shared" si="64"/>
        <v>0</v>
      </c>
      <c r="EB45" s="36">
        <f t="shared" si="64"/>
        <v>0</v>
      </c>
      <c r="EC45" s="36">
        <f t="shared" si="64"/>
        <v>0</v>
      </c>
      <c r="ED45" s="36">
        <f t="shared" si="64"/>
        <v>0</v>
      </c>
      <c r="EE45" s="36">
        <f t="shared" si="64"/>
        <v>0</v>
      </c>
      <c r="EF45" s="36">
        <f t="shared" si="64"/>
        <v>0</v>
      </c>
      <c r="EG45" s="36">
        <f t="shared" si="64"/>
        <v>0</v>
      </c>
      <c r="EH45" s="153">
        <f t="shared" ref="EH45:ES46" si="65">IF(T($AJ45)="",IF((EH$6&gt;=MONTH($O45))*(EH$6&lt;=MONTH($P45)), $AJ45/$AO45, 0),0)</f>
        <v>0</v>
      </c>
      <c r="EI45" s="36">
        <f t="shared" si="65"/>
        <v>0</v>
      </c>
      <c r="EJ45" s="36">
        <f t="shared" si="65"/>
        <v>0</v>
      </c>
      <c r="EK45" s="36">
        <f t="shared" si="65"/>
        <v>0</v>
      </c>
      <c r="EL45" s="36">
        <f t="shared" si="65"/>
        <v>0</v>
      </c>
      <c r="EM45" s="36">
        <f t="shared" si="65"/>
        <v>0</v>
      </c>
      <c r="EN45" s="36">
        <f t="shared" si="65"/>
        <v>0</v>
      </c>
      <c r="EO45" s="36">
        <f t="shared" si="65"/>
        <v>0</v>
      </c>
      <c r="EP45" s="36">
        <f t="shared" si="65"/>
        <v>0</v>
      </c>
      <c r="EQ45" s="36">
        <f t="shared" si="65"/>
        <v>0</v>
      </c>
      <c r="ER45" s="36">
        <f t="shared" si="65"/>
        <v>0</v>
      </c>
      <c r="ES45" s="36">
        <f t="shared" si="65"/>
        <v>0</v>
      </c>
      <c r="ET45" s="153">
        <f t="shared" ref="ET45:FE46" si="66">IF(T($AK45)="",IF((ET$6&gt;=MONTH($O45))*(ET$6&lt;=MONTH($P45)), $AK45/$AO45, 0),0)</f>
        <v>0</v>
      </c>
      <c r="EU45" s="36">
        <f t="shared" si="66"/>
        <v>0</v>
      </c>
      <c r="EV45" s="36">
        <f t="shared" si="66"/>
        <v>0</v>
      </c>
      <c r="EW45" s="36">
        <f t="shared" si="66"/>
        <v>0</v>
      </c>
      <c r="EX45" s="36">
        <f t="shared" si="66"/>
        <v>0</v>
      </c>
      <c r="EY45" s="36">
        <f t="shared" si="66"/>
        <v>0</v>
      </c>
      <c r="EZ45" s="36">
        <f t="shared" si="66"/>
        <v>0</v>
      </c>
      <c r="FA45" s="36">
        <f t="shared" si="66"/>
        <v>0</v>
      </c>
      <c r="FB45" s="36">
        <f t="shared" si="66"/>
        <v>0</v>
      </c>
      <c r="FC45" s="36">
        <f t="shared" si="66"/>
        <v>0</v>
      </c>
      <c r="FD45" s="36">
        <f t="shared" si="66"/>
        <v>0</v>
      </c>
      <c r="FE45" s="36">
        <f t="shared" si="66"/>
        <v>0</v>
      </c>
      <c r="FF45" s="153">
        <f t="shared" ref="FF45:FQ46" si="67">IF(T($AL45)="",IF((FF$6&gt;=MONTH($O45))*(FF$6&lt;=MONTH($P45)), $AL45/$AO45, 0),0)</f>
        <v>0</v>
      </c>
      <c r="FG45" s="36">
        <f t="shared" si="67"/>
        <v>0</v>
      </c>
      <c r="FH45" s="36">
        <f t="shared" si="67"/>
        <v>0</v>
      </c>
      <c r="FI45" s="36">
        <f t="shared" si="67"/>
        <v>0</v>
      </c>
      <c r="FJ45" s="36">
        <f t="shared" si="67"/>
        <v>0</v>
      </c>
      <c r="FK45" s="36">
        <f t="shared" si="67"/>
        <v>0</v>
      </c>
      <c r="FL45" s="36">
        <f t="shared" si="67"/>
        <v>0</v>
      </c>
      <c r="FM45" s="36">
        <f t="shared" si="67"/>
        <v>0</v>
      </c>
      <c r="FN45" s="36">
        <f t="shared" si="67"/>
        <v>0</v>
      </c>
      <c r="FO45" s="36">
        <f t="shared" si="67"/>
        <v>0</v>
      </c>
      <c r="FP45" s="36">
        <f t="shared" si="67"/>
        <v>0</v>
      </c>
      <c r="FQ45" s="36">
        <f t="shared" si="67"/>
        <v>0</v>
      </c>
    </row>
    <row r="46" spans="1:173" ht="12.75" customHeight="1" x14ac:dyDescent="0.2">
      <c r="A46" s="1" t="s">
        <v>23</v>
      </c>
      <c r="B46" s="245" t="s">
        <v>41</v>
      </c>
      <c r="C46" s="32" t="s">
        <v>42</v>
      </c>
      <c r="D46" s="325" t="s">
        <v>115</v>
      </c>
      <c r="E46" s="325" t="s">
        <v>115</v>
      </c>
      <c r="F46" s="325" t="s">
        <v>115</v>
      </c>
      <c r="G46" s="64" t="s">
        <v>115</v>
      </c>
      <c r="H46" s="367"/>
      <c r="I46" s="33" t="s">
        <v>35</v>
      </c>
      <c r="J46" s="33" t="s">
        <v>115</v>
      </c>
      <c r="K46" s="33"/>
      <c r="L46" s="33"/>
      <c r="M46" s="367">
        <v>0</v>
      </c>
      <c r="N46" s="373">
        <v>0</v>
      </c>
      <c r="O46" s="299"/>
      <c r="P46" s="300"/>
      <c r="Q46" s="147" t="str">
        <f>IF(VLOOKUP($A46,'STATIONARY FACTORS'!$A$4:$O$22,Q$5,FALSE)="N/A","--",IF($H46=0,"Enter Activity",IF($M46=0,"Enter Run Time",IF($N46=0,"Enter Run Time",$H46*(VLOOKUP($A46,'STATIONARY FACTORS'!$A$4:$O$22,Q$5,FALSE)/1000000)))))</f>
        <v>Enter Activity</v>
      </c>
      <c r="R46" s="65" t="str">
        <f>IF(VLOOKUP($A46,'STATIONARY FACTORS'!$A$4:$O$22,R$5,FALSE)="N/A","--",IF($H46=0,"Enter Activity",IF($M46=0,"Enter Run Time",IF($N46=0,"Enter Run Time",$H46*(VLOOKUP($A46,'STATIONARY FACTORS'!$A$4:$O$22,R$5,FALSE)/1000000)))))</f>
        <v>Enter Activity</v>
      </c>
      <c r="S46" s="65" t="str">
        <f>IF(VLOOKUP($A46,'STATIONARY FACTORS'!$A$4:$O$22,S$5,FALSE)="N/A","--",IF($H46=0,"Enter Activity",IF($M46=0,"Enter Run Time",IF($N46=0,"Enter Run Time",$H46*(VLOOKUP($A46,'STATIONARY FACTORS'!$A$4:$O$22,S$5,FALSE)/1000000)))))</f>
        <v>Enter Activity</v>
      </c>
      <c r="T46" s="65" t="str">
        <f>IF(VLOOKUP($A46,'STATIONARY FACTORS'!$A$4:$O$22,T$5,FALSE)="N/A","--",IF($H46=0,"Enter Activity",IF($M46=0,"Enter Run Time",IF($N46=0,"Enter Run Time",$H46*(VLOOKUP($A46,'STATIONARY FACTORS'!$A$4:$O$22,T$5,FALSE)/1000000)))))</f>
        <v>Enter Activity</v>
      </c>
      <c r="U46" s="65" t="str">
        <f>IF(VLOOKUP($A46,'STATIONARY FACTORS'!$A$4:$O$22,U$5,FALSE)="N/A","--",IF($H46=0,"Enter Activity",IF($M46=0,"Enter Run Time",IF($N46=0,"Enter Run Time",$H46*(VLOOKUP($A46,'STATIONARY FACTORS'!$A$4:$O$22,U$5,FALSE)/1000000)))))</f>
        <v>Enter Activity</v>
      </c>
      <c r="V46" s="65" t="str">
        <f>IF(VLOOKUP($A46,'STATIONARY FACTORS'!$A$4:$O$22,V$5,FALSE)="N/A","--",IF($H46=0,"Enter Activity",IF($M46=0,"Enter Run Time",IF($N46=0,"Enter Run Time",$H46*(VLOOKUP($A46,'STATIONARY FACTORS'!$A$4:$O$22,V$5,FALSE)/1000000)))))</f>
        <v>Enter Activity</v>
      </c>
      <c r="W46" s="65" t="str">
        <f>IF(VLOOKUP($A46,'STATIONARY FACTORS'!$A$4:$O$22,W$5,FALSE)="N/A","--",IF($H46=0,"Enter Activity",IF($M46=0,"Enter Run Time",IF($N46=0,"Enter Run Time",$H46*(VLOOKUP($A46,'STATIONARY FACTORS'!$A$4:$O$22,W$5,FALSE)/1000000)))))</f>
        <v>--</v>
      </c>
      <c r="X46" s="65" t="str">
        <f>IF(VLOOKUP($A46,'STATIONARY FACTORS'!$A$4:$O$22,X$5,FALSE)="N/A","--",IF($H46=0,"Enter Activity",IF($M46=0,"Enter Run Time",IF($N46=0,"Enter Run Time",$H46*(VLOOKUP($A46,'STATIONARY FACTORS'!$A$4:$O$22,X$5,FALSE)/1000000)))))</f>
        <v>--</v>
      </c>
      <c r="Y46" s="76" t="str">
        <f>IF(VLOOKUP($A46,'STATIONARY FACTORS'!$A$4:$O$22,Y$5,FALSE)="N/A","--",IF($H46=0,"Enter Activity",IF($M46=0,"Enter Run Time",IF($N46=0,"Enter Run Time",$H46*(VLOOKUP($A46,'STATIONARY FACTORS'!$A$4:$O$22,Y$5,FALSE)/1000000)))))</f>
        <v>Enter Activity</v>
      </c>
      <c r="Z46" s="65" t="str">
        <f>IF(VLOOKUP($A46,'STATIONARY FACTORS'!$A$4:$O$22,Z$5,FALSE)="N/A","--",IF($H46=0,"Enter Activity",IF($M46=0,"Enter Run Time",IF($N46=0,"Enter Run Time",$H46*(VLOOKUP($A46,'STATIONARY FACTORS'!$A$4:$O$22,Z$5,FALSE)/1000000)))))</f>
        <v>Enter Activity</v>
      </c>
      <c r="AA46" s="418" t="str">
        <f>IF(VLOOKUP($A46,'STATIONARY FACTORS'!$A$4:$O$22,AA$5,FALSE)="N/A","--",IF($H46=0,"Enter Activity",IF($M46=0,"Enter Run Time",IF($N46=0,"Enter Run Time",$H46*(VLOOKUP($A46,'STATIONARY FACTORS'!$A$4:$O$22,AA$5,FALSE)/1000000)))))</f>
        <v>Enter Activity</v>
      </c>
      <c r="AB46" s="76" t="str">
        <f t="shared" si="56"/>
        <v>Enter Activity</v>
      </c>
      <c r="AC46" s="65" t="str">
        <f t="shared" si="56"/>
        <v>Enter Activity</v>
      </c>
      <c r="AD46" s="65" t="str">
        <f t="shared" si="56"/>
        <v>Enter Activity</v>
      </c>
      <c r="AE46" s="65" t="str">
        <f t="shared" si="56"/>
        <v>Enter Activity</v>
      </c>
      <c r="AF46" s="65" t="str">
        <f t="shared" si="56"/>
        <v>Enter Activity</v>
      </c>
      <c r="AG46" s="84" t="str">
        <f t="shared" si="56"/>
        <v>Enter Activity</v>
      </c>
      <c r="AH46" s="65" t="str">
        <f t="shared" si="56"/>
        <v>--</v>
      </c>
      <c r="AI46" s="79" t="str">
        <f t="shared" si="56"/>
        <v>--</v>
      </c>
      <c r="AJ46" s="79" t="str">
        <f t="shared" si="56"/>
        <v>Enter Activity</v>
      </c>
      <c r="AK46" s="79" t="str">
        <f t="shared" si="56"/>
        <v>Enter Activity</v>
      </c>
      <c r="AL46" s="382" t="str">
        <f t="shared" si="56"/>
        <v>Enter Activity</v>
      </c>
      <c r="AM46" s="315"/>
      <c r="AN46" s="290"/>
      <c r="AO46" s="74">
        <f>MONTH(EMISSIONS_1!P46)-MONTH(EMISSIONS_1!O46)+1</f>
        <v>1</v>
      </c>
      <c r="AP46" s="153">
        <f t="shared" si="57"/>
        <v>0</v>
      </c>
      <c r="AQ46" s="36">
        <f t="shared" si="57"/>
        <v>0</v>
      </c>
      <c r="AR46" s="36">
        <f t="shared" si="57"/>
        <v>0</v>
      </c>
      <c r="AS46" s="36">
        <f t="shared" si="57"/>
        <v>0</v>
      </c>
      <c r="AT46" s="36">
        <f t="shared" si="57"/>
        <v>0</v>
      </c>
      <c r="AU46" s="36">
        <f t="shared" si="57"/>
        <v>0</v>
      </c>
      <c r="AV46" s="36">
        <f t="shared" si="57"/>
        <v>0</v>
      </c>
      <c r="AW46" s="36">
        <f t="shared" si="57"/>
        <v>0</v>
      </c>
      <c r="AX46" s="36">
        <f t="shared" si="57"/>
        <v>0</v>
      </c>
      <c r="AY46" s="36">
        <f t="shared" si="57"/>
        <v>0</v>
      </c>
      <c r="AZ46" s="36">
        <f t="shared" si="57"/>
        <v>0</v>
      </c>
      <c r="BA46" s="36">
        <f t="shared" si="57"/>
        <v>0</v>
      </c>
      <c r="BB46" s="153">
        <f t="shared" si="58"/>
        <v>0</v>
      </c>
      <c r="BC46" s="36">
        <f t="shared" si="58"/>
        <v>0</v>
      </c>
      <c r="BD46" s="36">
        <f t="shared" si="58"/>
        <v>0</v>
      </c>
      <c r="BE46" s="36">
        <f t="shared" si="58"/>
        <v>0</v>
      </c>
      <c r="BF46" s="36">
        <f t="shared" si="58"/>
        <v>0</v>
      </c>
      <c r="BG46" s="36">
        <f t="shared" si="58"/>
        <v>0</v>
      </c>
      <c r="BH46" s="36">
        <f t="shared" si="58"/>
        <v>0</v>
      </c>
      <c r="BI46" s="36">
        <f t="shared" si="58"/>
        <v>0</v>
      </c>
      <c r="BJ46" s="36">
        <f t="shared" si="58"/>
        <v>0</v>
      </c>
      <c r="BK46" s="36">
        <f t="shared" si="58"/>
        <v>0</v>
      </c>
      <c r="BL46" s="36">
        <f t="shared" si="58"/>
        <v>0</v>
      </c>
      <c r="BM46" s="36">
        <f t="shared" si="58"/>
        <v>0</v>
      </c>
      <c r="BN46" s="153">
        <f t="shared" si="59"/>
        <v>0</v>
      </c>
      <c r="BO46" s="36">
        <f t="shared" si="59"/>
        <v>0</v>
      </c>
      <c r="BP46" s="36">
        <f t="shared" si="59"/>
        <v>0</v>
      </c>
      <c r="BQ46" s="36">
        <f t="shared" si="59"/>
        <v>0</v>
      </c>
      <c r="BR46" s="36">
        <f t="shared" si="59"/>
        <v>0</v>
      </c>
      <c r="BS46" s="36">
        <f t="shared" si="59"/>
        <v>0</v>
      </c>
      <c r="BT46" s="36">
        <f t="shared" si="59"/>
        <v>0</v>
      </c>
      <c r="BU46" s="36">
        <f t="shared" si="59"/>
        <v>0</v>
      </c>
      <c r="BV46" s="36">
        <f t="shared" si="59"/>
        <v>0</v>
      </c>
      <c r="BW46" s="36">
        <f t="shared" si="59"/>
        <v>0</v>
      </c>
      <c r="BX46" s="36">
        <f t="shared" si="59"/>
        <v>0</v>
      </c>
      <c r="BY46" s="36">
        <f t="shared" si="59"/>
        <v>0</v>
      </c>
      <c r="BZ46" s="153">
        <f t="shared" si="60"/>
        <v>0</v>
      </c>
      <c r="CA46" s="36">
        <f t="shared" si="60"/>
        <v>0</v>
      </c>
      <c r="CB46" s="36">
        <f t="shared" si="60"/>
        <v>0</v>
      </c>
      <c r="CC46" s="36">
        <f t="shared" si="60"/>
        <v>0</v>
      </c>
      <c r="CD46" s="36">
        <f t="shared" si="60"/>
        <v>0</v>
      </c>
      <c r="CE46" s="36">
        <f t="shared" si="60"/>
        <v>0</v>
      </c>
      <c r="CF46" s="36">
        <f t="shared" si="60"/>
        <v>0</v>
      </c>
      <c r="CG46" s="36">
        <f t="shared" si="60"/>
        <v>0</v>
      </c>
      <c r="CH46" s="36">
        <f t="shared" si="60"/>
        <v>0</v>
      </c>
      <c r="CI46" s="36">
        <f t="shared" si="60"/>
        <v>0</v>
      </c>
      <c r="CJ46" s="36">
        <f t="shared" si="60"/>
        <v>0</v>
      </c>
      <c r="CK46" s="36">
        <f t="shared" si="60"/>
        <v>0</v>
      </c>
      <c r="CL46" s="153">
        <f t="shared" si="61"/>
        <v>0</v>
      </c>
      <c r="CM46" s="36">
        <f t="shared" si="61"/>
        <v>0</v>
      </c>
      <c r="CN46" s="36">
        <f t="shared" si="61"/>
        <v>0</v>
      </c>
      <c r="CO46" s="36">
        <f t="shared" si="61"/>
        <v>0</v>
      </c>
      <c r="CP46" s="36">
        <f t="shared" si="61"/>
        <v>0</v>
      </c>
      <c r="CQ46" s="36">
        <f t="shared" si="61"/>
        <v>0</v>
      </c>
      <c r="CR46" s="36">
        <f t="shared" si="61"/>
        <v>0</v>
      </c>
      <c r="CS46" s="36">
        <f t="shared" si="61"/>
        <v>0</v>
      </c>
      <c r="CT46" s="36">
        <f t="shared" si="61"/>
        <v>0</v>
      </c>
      <c r="CU46" s="36">
        <f t="shared" si="61"/>
        <v>0</v>
      </c>
      <c r="CV46" s="36">
        <f t="shared" si="61"/>
        <v>0</v>
      </c>
      <c r="CW46" s="36">
        <f t="shared" si="61"/>
        <v>0</v>
      </c>
      <c r="CX46" s="153">
        <f t="shared" si="62"/>
        <v>0</v>
      </c>
      <c r="CY46" s="36">
        <f t="shared" si="62"/>
        <v>0</v>
      </c>
      <c r="CZ46" s="36">
        <f t="shared" si="62"/>
        <v>0</v>
      </c>
      <c r="DA46" s="36">
        <f t="shared" si="62"/>
        <v>0</v>
      </c>
      <c r="DB46" s="36">
        <f t="shared" si="62"/>
        <v>0</v>
      </c>
      <c r="DC46" s="36">
        <f t="shared" si="62"/>
        <v>0</v>
      </c>
      <c r="DD46" s="36">
        <f t="shared" si="62"/>
        <v>0</v>
      </c>
      <c r="DE46" s="36">
        <f t="shared" si="62"/>
        <v>0</v>
      </c>
      <c r="DF46" s="36">
        <f t="shared" si="62"/>
        <v>0</v>
      </c>
      <c r="DG46" s="36">
        <f t="shared" si="62"/>
        <v>0</v>
      </c>
      <c r="DH46" s="36">
        <f t="shared" si="62"/>
        <v>0</v>
      </c>
      <c r="DI46" s="36">
        <f t="shared" si="62"/>
        <v>0</v>
      </c>
      <c r="DJ46" s="153">
        <f t="shared" si="63"/>
        <v>0</v>
      </c>
      <c r="DK46" s="36">
        <f t="shared" si="63"/>
        <v>0</v>
      </c>
      <c r="DL46" s="36">
        <f t="shared" si="63"/>
        <v>0</v>
      </c>
      <c r="DM46" s="36">
        <f t="shared" si="63"/>
        <v>0</v>
      </c>
      <c r="DN46" s="36">
        <f t="shared" si="63"/>
        <v>0</v>
      </c>
      <c r="DO46" s="36">
        <f t="shared" si="63"/>
        <v>0</v>
      </c>
      <c r="DP46" s="36">
        <f t="shared" si="63"/>
        <v>0</v>
      </c>
      <c r="DQ46" s="36">
        <f t="shared" si="63"/>
        <v>0</v>
      </c>
      <c r="DR46" s="36">
        <f t="shared" si="63"/>
        <v>0</v>
      </c>
      <c r="DS46" s="36">
        <f t="shared" si="63"/>
        <v>0</v>
      </c>
      <c r="DT46" s="36">
        <f t="shared" si="63"/>
        <v>0</v>
      </c>
      <c r="DU46" s="36">
        <f t="shared" si="63"/>
        <v>0</v>
      </c>
      <c r="DV46" s="153">
        <f t="shared" si="64"/>
        <v>0</v>
      </c>
      <c r="DW46" s="36">
        <f t="shared" si="64"/>
        <v>0</v>
      </c>
      <c r="DX46" s="36">
        <f t="shared" si="64"/>
        <v>0</v>
      </c>
      <c r="DY46" s="36">
        <f t="shared" si="64"/>
        <v>0</v>
      </c>
      <c r="DZ46" s="36">
        <f t="shared" si="64"/>
        <v>0</v>
      </c>
      <c r="EA46" s="36">
        <f t="shared" si="64"/>
        <v>0</v>
      </c>
      <c r="EB46" s="36">
        <f t="shared" si="64"/>
        <v>0</v>
      </c>
      <c r="EC46" s="36">
        <f t="shared" si="64"/>
        <v>0</v>
      </c>
      <c r="ED46" s="36">
        <f t="shared" si="64"/>
        <v>0</v>
      </c>
      <c r="EE46" s="36">
        <f t="shared" si="64"/>
        <v>0</v>
      </c>
      <c r="EF46" s="36">
        <f t="shared" si="64"/>
        <v>0</v>
      </c>
      <c r="EG46" s="36">
        <f t="shared" si="64"/>
        <v>0</v>
      </c>
      <c r="EH46" s="153">
        <f t="shared" si="65"/>
        <v>0</v>
      </c>
      <c r="EI46" s="36">
        <f t="shared" si="65"/>
        <v>0</v>
      </c>
      <c r="EJ46" s="36">
        <f t="shared" si="65"/>
        <v>0</v>
      </c>
      <c r="EK46" s="36">
        <f t="shared" si="65"/>
        <v>0</v>
      </c>
      <c r="EL46" s="36">
        <f t="shared" si="65"/>
        <v>0</v>
      </c>
      <c r="EM46" s="36">
        <f t="shared" si="65"/>
        <v>0</v>
      </c>
      <c r="EN46" s="36">
        <f t="shared" si="65"/>
        <v>0</v>
      </c>
      <c r="EO46" s="36">
        <f t="shared" si="65"/>
        <v>0</v>
      </c>
      <c r="EP46" s="36">
        <f t="shared" si="65"/>
        <v>0</v>
      </c>
      <c r="EQ46" s="36">
        <f t="shared" si="65"/>
        <v>0</v>
      </c>
      <c r="ER46" s="36">
        <f t="shared" si="65"/>
        <v>0</v>
      </c>
      <c r="ES46" s="36">
        <f t="shared" si="65"/>
        <v>0</v>
      </c>
      <c r="ET46" s="153">
        <f t="shared" si="66"/>
        <v>0</v>
      </c>
      <c r="EU46" s="36">
        <f t="shared" si="66"/>
        <v>0</v>
      </c>
      <c r="EV46" s="36">
        <f t="shared" si="66"/>
        <v>0</v>
      </c>
      <c r="EW46" s="36">
        <f t="shared" si="66"/>
        <v>0</v>
      </c>
      <c r="EX46" s="36">
        <f t="shared" si="66"/>
        <v>0</v>
      </c>
      <c r="EY46" s="36">
        <f t="shared" si="66"/>
        <v>0</v>
      </c>
      <c r="EZ46" s="36">
        <f t="shared" si="66"/>
        <v>0</v>
      </c>
      <c r="FA46" s="36">
        <f t="shared" si="66"/>
        <v>0</v>
      </c>
      <c r="FB46" s="36">
        <f t="shared" si="66"/>
        <v>0</v>
      </c>
      <c r="FC46" s="36">
        <f t="shared" si="66"/>
        <v>0</v>
      </c>
      <c r="FD46" s="36">
        <f t="shared" si="66"/>
        <v>0</v>
      </c>
      <c r="FE46" s="36">
        <f t="shared" si="66"/>
        <v>0</v>
      </c>
      <c r="FF46" s="153">
        <f t="shared" si="67"/>
        <v>0</v>
      </c>
      <c r="FG46" s="36">
        <f t="shared" si="67"/>
        <v>0</v>
      </c>
      <c r="FH46" s="36">
        <f t="shared" si="67"/>
        <v>0</v>
      </c>
      <c r="FI46" s="36">
        <f t="shared" si="67"/>
        <v>0</v>
      </c>
      <c r="FJ46" s="36">
        <f t="shared" si="67"/>
        <v>0</v>
      </c>
      <c r="FK46" s="36">
        <f t="shared" si="67"/>
        <v>0</v>
      </c>
      <c r="FL46" s="36">
        <f t="shared" si="67"/>
        <v>0</v>
      </c>
      <c r="FM46" s="36">
        <f t="shared" si="67"/>
        <v>0</v>
      </c>
      <c r="FN46" s="36">
        <f t="shared" si="67"/>
        <v>0</v>
      </c>
      <c r="FO46" s="36">
        <f t="shared" si="67"/>
        <v>0</v>
      </c>
      <c r="FP46" s="36">
        <f t="shared" si="67"/>
        <v>0</v>
      </c>
      <c r="FQ46" s="36">
        <f t="shared" si="67"/>
        <v>0</v>
      </c>
    </row>
    <row r="47" spans="1:173" ht="12.75" customHeight="1" x14ac:dyDescent="0.2">
      <c r="A47" s="251"/>
      <c r="B47" s="252"/>
      <c r="C47" s="253"/>
      <c r="D47" s="253"/>
      <c r="E47" s="253"/>
      <c r="F47" s="253"/>
      <c r="G47" s="267"/>
      <c r="H47" s="267"/>
      <c r="I47" s="267"/>
      <c r="J47" s="255"/>
      <c r="K47" s="255"/>
      <c r="L47" s="255"/>
      <c r="M47" s="255"/>
      <c r="N47" s="257"/>
      <c r="O47" s="305"/>
      <c r="P47" s="259"/>
      <c r="Q47" s="284"/>
      <c r="R47" s="269"/>
      <c r="S47" s="269"/>
      <c r="T47" s="269"/>
      <c r="U47" s="269"/>
      <c r="V47" s="269"/>
      <c r="W47" s="269"/>
      <c r="X47" s="269"/>
      <c r="Y47" s="268"/>
      <c r="Z47" s="269"/>
      <c r="AA47" s="417"/>
      <c r="AB47" s="413"/>
      <c r="AC47" s="272"/>
      <c r="AD47" s="272"/>
      <c r="AE47" s="272"/>
      <c r="AF47" s="272"/>
      <c r="AG47" s="273"/>
      <c r="AH47" s="272"/>
      <c r="AI47" s="272"/>
      <c r="AJ47" s="388"/>
      <c r="AK47" s="388"/>
      <c r="AL47" s="389"/>
      <c r="AM47" s="137"/>
      <c r="AN47" s="228"/>
      <c r="AP47" s="338"/>
      <c r="AQ47" s="339"/>
      <c r="AR47" s="339"/>
      <c r="AS47" s="339"/>
      <c r="AT47" s="339"/>
      <c r="AU47" s="339"/>
      <c r="AV47" s="339"/>
      <c r="AW47" s="339"/>
      <c r="AX47" s="339"/>
      <c r="AY47" s="339"/>
      <c r="AZ47" s="339"/>
      <c r="BA47" s="339"/>
      <c r="BB47" s="338"/>
      <c r="BC47" s="339"/>
      <c r="BD47" s="339"/>
      <c r="BE47" s="339"/>
      <c r="BF47" s="339"/>
      <c r="BG47" s="339"/>
      <c r="BH47" s="339"/>
      <c r="BI47" s="339"/>
      <c r="BJ47" s="339"/>
      <c r="BK47" s="339"/>
      <c r="BL47" s="339"/>
      <c r="BM47" s="339"/>
      <c r="BN47" s="338"/>
      <c r="BO47" s="339"/>
      <c r="BP47" s="339"/>
      <c r="BQ47" s="339"/>
      <c r="BR47" s="339"/>
      <c r="BS47" s="339"/>
      <c r="BT47" s="339"/>
      <c r="BU47" s="339"/>
      <c r="BV47" s="339"/>
      <c r="BW47" s="339"/>
      <c r="BX47" s="339"/>
      <c r="BY47" s="339"/>
      <c r="BZ47" s="338"/>
      <c r="CA47" s="339"/>
      <c r="CB47" s="339"/>
      <c r="CC47" s="339"/>
      <c r="CD47" s="339"/>
      <c r="CE47" s="339"/>
      <c r="CF47" s="339"/>
      <c r="CG47" s="339"/>
      <c r="CH47" s="339"/>
      <c r="CI47" s="339"/>
      <c r="CJ47" s="339"/>
      <c r="CK47" s="339"/>
      <c r="CL47" s="338"/>
      <c r="CM47" s="339"/>
      <c r="CN47" s="339"/>
      <c r="CO47" s="339"/>
      <c r="CP47" s="339"/>
      <c r="CQ47" s="339"/>
      <c r="CR47" s="339"/>
      <c r="CS47" s="339"/>
      <c r="CT47" s="339"/>
      <c r="CU47" s="339"/>
      <c r="CV47" s="339"/>
      <c r="CW47" s="339"/>
      <c r="CX47" s="338"/>
      <c r="CY47" s="339"/>
      <c r="CZ47" s="339"/>
      <c r="DA47" s="339"/>
      <c r="DB47" s="339"/>
      <c r="DC47" s="339"/>
      <c r="DD47" s="339"/>
      <c r="DE47" s="339"/>
      <c r="DF47" s="339"/>
      <c r="DG47" s="339"/>
      <c r="DH47" s="339"/>
      <c r="DI47" s="339"/>
      <c r="DJ47" s="338"/>
      <c r="DK47" s="339"/>
      <c r="DL47" s="339"/>
      <c r="DM47" s="339"/>
      <c r="DN47" s="339"/>
      <c r="DO47" s="339"/>
      <c r="DP47" s="339"/>
      <c r="DQ47" s="339"/>
      <c r="DR47" s="339"/>
      <c r="DS47" s="339"/>
      <c r="DT47" s="339"/>
      <c r="DU47" s="339"/>
      <c r="DV47" s="338"/>
      <c r="DW47" s="339"/>
      <c r="DX47" s="339"/>
      <c r="DY47" s="339"/>
      <c r="DZ47" s="339"/>
      <c r="EA47" s="339"/>
      <c r="EB47" s="339"/>
      <c r="EC47" s="339"/>
      <c r="ED47" s="339"/>
      <c r="EE47" s="339"/>
      <c r="EF47" s="339"/>
      <c r="EG47" s="339"/>
      <c r="EH47" s="338"/>
      <c r="EI47" s="339"/>
      <c r="EJ47" s="339"/>
      <c r="EK47" s="339"/>
      <c r="EL47" s="339"/>
      <c r="EM47" s="339"/>
      <c r="EN47" s="339"/>
      <c r="EO47" s="339"/>
      <c r="EP47" s="339"/>
      <c r="EQ47" s="339"/>
      <c r="ER47" s="339"/>
      <c r="ES47" s="339"/>
      <c r="ET47" s="338"/>
      <c r="EU47" s="339"/>
      <c r="EV47" s="339"/>
      <c r="EW47" s="339"/>
      <c r="EX47" s="339"/>
      <c r="EY47" s="339"/>
      <c r="EZ47" s="339"/>
      <c r="FA47" s="339"/>
      <c r="FB47" s="339"/>
      <c r="FC47" s="339"/>
      <c r="FD47" s="339"/>
      <c r="FE47" s="339"/>
      <c r="FF47" s="338"/>
      <c r="FG47" s="339"/>
      <c r="FH47" s="339"/>
      <c r="FI47" s="339"/>
      <c r="FJ47" s="339"/>
      <c r="FK47" s="339"/>
      <c r="FL47" s="339"/>
      <c r="FM47" s="339"/>
      <c r="FN47" s="339"/>
      <c r="FO47" s="339"/>
      <c r="FP47" s="339"/>
      <c r="FQ47" s="339"/>
    </row>
    <row r="48" spans="1:173" ht="12.75" customHeight="1" x14ac:dyDescent="0.2">
      <c r="A48" s="74" t="str">
        <f t="shared" ref="A48:A59" si="68">CONCATENATE(D48, "-", E48)</f>
        <v xml:space="preserve"> -N/A</v>
      </c>
      <c r="B48" s="361" t="s">
        <v>300</v>
      </c>
      <c r="C48" s="172" t="s">
        <v>300</v>
      </c>
      <c r="D48" s="366" t="str">
        <f>IF(ISBLANK(EMISSIONS_6!D48), " ", EMISSIONS_6!D48)</f>
        <v xml:space="preserve"> </v>
      </c>
      <c r="E48" s="351" t="s">
        <v>73</v>
      </c>
      <c r="F48" s="351" t="s">
        <v>73</v>
      </c>
      <c r="G48" s="363" t="s">
        <v>115</v>
      </c>
      <c r="H48" s="374"/>
      <c r="I48" s="125" t="s">
        <v>143</v>
      </c>
      <c r="J48" s="33" t="s">
        <v>115</v>
      </c>
      <c r="K48" s="125"/>
      <c r="L48" s="125"/>
      <c r="M48" s="375">
        <v>0</v>
      </c>
      <c r="N48" s="376">
        <v>0</v>
      </c>
      <c r="O48" s="299"/>
      <c r="P48" s="300"/>
      <c r="Q48" s="73" t="str">
        <f t="shared" ref="Q48:Q59" si="69">IF(T(AB48)=" ",(IF($M48=0,(IF($N48=0,0,AB48/$N48/$M48*2000)),AB48/$N48/$M48*2000)),T(AB48))</f>
        <v>Enter Activity</v>
      </c>
      <c r="R48" s="73" t="str">
        <f t="shared" ref="R48:R59" si="70">IF(T(AC48)=" ",(IF($M48=0,(IF($N48=0,0,AC48/$N48/$M48*2000)),AC48/$N48/$M48*2000)),T(AC48))</f>
        <v>Enter Activity</v>
      </c>
      <c r="S48" s="73" t="str">
        <f t="shared" ref="S48:S59" si="71">IF(T(AD48)=" ",(IF($M48=0,(IF($N48=0,0,AD48/$N48/$M48*2000)),AD48/$N48/$M48*2000)),T(AD48))</f>
        <v>Enter Activity</v>
      </c>
      <c r="T48" s="73" t="str">
        <f t="shared" ref="T48:T59" si="72">IF(T(AE48)=" ",(IF($M48=0,(IF($N48=0,0,AE48/$N48/$M48*2000)),AE48/$N48/$M48*2000)),T(AE48))</f>
        <v>Enter Activity</v>
      </c>
      <c r="U48" s="73" t="str">
        <f t="shared" ref="U48:U59" si="73">IF(T(AF48)=" ",(IF($M48=0,(IF($N48=0,0,AF48/$N48/$M48*2000)),AF48/$N48/$M48*2000)),T(AF48))</f>
        <v>Enter Activity</v>
      </c>
      <c r="V48" s="73" t="str">
        <f t="shared" ref="V48:V59" si="74">IF(T(AG48)=" ",(IF($M48=0,(IF($N48=0,0,AG48/$N48/$M48*2000)),AG48/$N48/$M48*2000)),T(AG48))</f>
        <v>Enter Activity</v>
      </c>
      <c r="W48" s="79" t="s">
        <v>115</v>
      </c>
      <c r="X48" s="73" t="str">
        <f t="shared" ref="X48:X59" si="75">IF(T(AI48)=" ",(IF($M48=0,(IF($N48=0,0,AI48/$N48/$M48*2000)),AI48/$N48/$M48*2000)),T(AI48))</f>
        <v>Enter Activity</v>
      </c>
      <c r="Y48" s="78" t="s">
        <v>115</v>
      </c>
      <c r="Z48" s="79" t="s">
        <v>115</v>
      </c>
      <c r="AA48" s="82" t="s">
        <v>115</v>
      </c>
      <c r="AB48" s="76" t="str">
        <f xml:space="preserve"> IF($H48=0, "Enter Activity", IF(($M48=0)*($N48=0), "Enter Run Time", (H48*'VESSEL FACTORS'!$D$41)/2000))</f>
        <v>Enter Activity</v>
      </c>
      <c r="AC48" s="65" t="str">
        <f xml:space="preserve"> IF($H48=0, "Enter Activity", IF(($M48=0)*($N48=0), "Enter Run Time", (H48*'VESSEL FACTORS'!$D$41)/2000))</f>
        <v>Enter Activity</v>
      </c>
      <c r="AD48" s="65" t="str">
        <f>IF($H48=0, "Enter Activity", IF(($M48=0)*($N48=0), "Enter Run Time",  (H48*'VESSEL FACTORS'!$F$41)/2000))</f>
        <v>Enter Activity</v>
      </c>
      <c r="AE48" s="65" t="str">
        <f>IF($H48=0, "Enter Activity", IF(($M48=0)*($N48=0), "Enter Run Time", (H48*'VESSEL FACTORS'!$H$41)/2000))</f>
        <v>Enter Activity</v>
      </c>
      <c r="AF48" s="65" t="str">
        <f>IF($H48=0, "Enter Activity", IF(($M48=0)*($N48=0), "Enter Run Time", (H48*'VESSEL FACTORS'!$I$41)/2000))</f>
        <v>Enter Activity</v>
      </c>
      <c r="AG48" s="84" t="str">
        <f>IF($H48=0, "Enter Activity", IF(($M48=0)*($N48=0), "Enter Run Time", (H48*'VESSEL FACTORS'!$J$41)/2000))</f>
        <v>Enter Activity</v>
      </c>
      <c r="AH48" s="70" t="s">
        <v>115</v>
      </c>
      <c r="AI48" s="79" t="str">
        <f>IF($H48=0, "Enter Activity", IF(($M48=0)*($N48=0), "Enter Run Time",  (H48*'VESSEL FACTORS'!$L$41)/2000))</f>
        <v>Enter Activity</v>
      </c>
      <c r="AJ48" s="70" t="s">
        <v>115</v>
      </c>
      <c r="AK48" s="70" t="s">
        <v>115</v>
      </c>
      <c r="AL48" s="71" t="s">
        <v>115</v>
      </c>
      <c r="AM48" s="73"/>
      <c r="AO48" s="74">
        <f>MONTH(EMISSIONS_1!P48)-MONTH(EMISSIONS_1!O48)+1</f>
        <v>1</v>
      </c>
      <c r="AP48" s="341">
        <f t="shared" ref="AP48:BA55" si="76">IF(T($AB48)="",IF((AP$6&gt;=MONTH($O48))*(AP$6&lt;=MONTH($P48)), $AB48/$AO48, 0),0)</f>
        <v>0</v>
      </c>
      <c r="AQ48" s="342">
        <f t="shared" si="76"/>
        <v>0</v>
      </c>
      <c r="AR48" s="342">
        <f t="shared" si="76"/>
        <v>0</v>
      </c>
      <c r="AS48" s="342">
        <f t="shared" si="76"/>
        <v>0</v>
      </c>
      <c r="AT48" s="342">
        <f t="shared" si="76"/>
        <v>0</v>
      </c>
      <c r="AU48" s="342">
        <f t="shared" si="76"/>
        <v>0</v>
      </c>
      <c r="AV48" s="342">
        <f t="shared" si="76"/>
        <v>0</v>
      </c>
      <c r="AW48" s="342">
        <f t="shared" si="76"/>
        <v>0</v>
      </c>
      <c r="AX48" s="342">
        <f t="shared" si="76"/>
        <v>0</v>
      </c>
      <c r="AY48" s="342">
        <f t="shared" si="76"/>
        <v>0</v>
      </c>
      <c r="AZ48" s="342">
        <f t="shared" si="76"/>
        <v>0</v>
      </c>
      <c r="BA48" s="343">
        <f t="shared" si="76"/>
        <v>0</v>
      </c>
      <c r="BB48" s="341">
        <f t="shared" ref="BB48:BM59" si="77">IF(T($AC48)="",IF((BB$6&gt;=MONTH($O48))*(BB$6&lt;=MONTH($P48)), $AC48/$AO48, 0),0)</f>
        <v>0</v>
      </c>
      <c r="BC48" s="342">
        <f t="shared" si="77"/>
        <v>0</v>
      </c>
      <c r="BD48" s="342">
        <f t="shared" si="77"/>
        <v>0</v>
      </c>
      <c r="BE48" s="342">
        <f t="shared" si="77"/>
        <v>0</v>
      </c>
      <c r="BF48" s="342">
        <f t="shared" si="77"/>
        <v>0</v>
      </c>
      <c r="BG48" s="342">
        <f t="shared" si="77"/>
        <v>0</v>
      </c>
      <c r="BH48" s="342">
        <f t="shared" si="77"/>
        <v>0</v>
      </c>
      <c r="BI48" s="342">
        <f t="shared" si="77"/>
        <v>0</v>
      </c>
      <c r="BJ48" s="342">
        <f t="shared" si="77"/>
        <v>0</v>
      </c>
      <c r="BK48" s="342">
        <f t="shared" si="77"/>
        <v>0</v>
      </c>
      <c r="BL48" s="342">
        <f t="shared" si="77"/>
        <v>0</v>
      </c>
      <c r="BM48" s="343">
        <f t="shared" si="77"/>
        <v>0</v>
      </c>
      <c r="BN48" s="341">
        <f t="shared" ref="BN48:BY59" si="78">IF(T($AD48)="",IF((BN$6&gt;=MONTH($O48))*(BN$6&lt;=MONTH($P48)), $AD48/$AO48, 0),0)</f>
        <v>0</v>
      </c>
      <c r="BO48" s="342">
        <f t="shared" si="78"/>
        <v>0</v>
      </c>
      <c r="BP48" s="342">
        <f t="shared" si="78"/>
        <v>0</v>
      </c>
      <c r="BQ48" s="342">
        <f t="shared" si="78"/>
        <v>0</v>
      </c>
      <c r="BR48" s="342">
        <f t="shared" si="78"/>
        <v>0</v>
      </c>
      <c r="BS48" s="342">
        <f t="shared" si="78"/>
        <v>0</v>
      </c>
      <c r="BT48" s="342">
        <f t="shared" si="78"/>
        <v>0</v>
      </c>
      <c r="BU48" s="342">
        <f t="shared" si="78"/>
        <v>0</v>
      </c>
      <c r="BV48" s="342">
        <f t="shared" si="78"/>
        <v>0</v>
      </c>
      <c r="BW48" s="342">
        <f t="shared" si="78"/>
        <v>0</v>
      </c>
      <c r="BX48" s="342">
        <f t="shared" si="78"/>
        <v>0</v>
      </c>
      <c r="BY48" s="343">
        <f t="shared" si="78"/>
        <v>0</v>
      </c>
      <c r="BZ48" s="341">
        <f t="shared" ref="BZ48:CK59" si="79">IF(T($AE48)="",IF((BZ$6&gt;=MONTH($O48))*(BZ$6&lt;=MONTH($P48)), $AE48/$AO48, 0),0)</f>
        <v>0</v>
      </c>
      <c r="CA48" s="342">
        <f t="shared" si="79"/>
        <v>0</v>
      </c>
      <c r="CB48" s="342">
        <f t="shared" si="79"/>
        <v>0</v>
      </c>
      <c r="CC48" s="342">
        <f t="shared" si="79"/>
        <v>0</v>
      </c>
      <c r="CD48" s="342">
        <f t="shared" si="79"/>
        <v>0</v>
      </c>
      <c r="CE48" s="342">
        <f t="shared" si="79"/>
        <v>0</v>
      </c>
      <c r="CF48" s="342">
        <f t="shared" si="79"/>
        <v>0</v>
      </c>
      <c r="CG48" s="342">
        <f t="shared" si="79"/>
        <v>0</v>
      </c>
      <c r="CH48" s="342">
        <f t="shared" si="79"/>
        <v>0</v>
      </c>
      <c r="CI48" s="342">
        <f t="shared" si="79"/>
        <v>0</v>
      </c>
      <c r="CJ48" s="342">
        <f t="shared" si="79"/>
        <v>0</v>
      </c>
      <c r="CK48" s="343">
        <f t="shared" si="79"/>
        <v>0</v>
      </c>
      <c r="CL48" s="341">
        <f t="shared" ref="CL48:CW59" si="80">IF(T($AF48)="",IF((CL$6&gt;=MONTH($O48))*(CL$6&lt;=MONTH($P48)), $AF48/$AO48, 0),0)</f>
        <v>0</v>
      </c>
      <c r="CM48" s="342">
        <f t="shared" si="80"/>
        <v>0</v>
      </c>
      <c r="CN48" s="342">
        <f t="shared" si="80"/>
        <v>0</v>
      </c>
      <c r="CO48" s="342">
        <f t="shared" si="80"/>
        <v>0</v>
      </c>
      <c r="CP48" s="342">
        <f t="shared" si="80"/>
        <v>0</v>
      </c>
      <c r="CQ48" s="342">
        <f t="shared" si="80"/>
        <v>0</v>
      </c>
      <c r="CR48" s="342">
        <f t="shared" si="80"/>
        <v>0</v>
      </c>
      <c r="CS48" s="342">
        <f t="shared" si="80"/>
        <v>0</v>
      </c>
      <c r="CT48" s="342">
        <f t="shared" si="80"/>
        <v>0</v>
      </c>
      <c r="CU48" s="342">
        <f t="shared" si="80"/>
        <v>0</v>
      </c>
      <c r="CV48" s="342">
        <f t="shared" si="80"/>
        <v>0</v>
      </c>
      <c r="CW48" s="343">
        <f t="shared" si="80"/>
        <v>0</v>
      </c>
      <c r="CX48" s="341">
        <f t="shared" ref="CX48:DI59" si="81">IF(T($AG48)="",IF((CX$6&gt;=MONTH($O48))*(CX$6&lt;=MONTH($P48)), $AG48/$AO48, 0),0)</f>
        <v>0</v>
      </c>
      <c r="CY48" s="342">
        <f t="shared" si="81"/>
        <v>0</v>
      </c>
      <c r="CZ48" s="342">
        <f t="shared" si="81"/>
        <v>0</v>
      </c>
      <c r="DA48" s="342">
        <f t="shared" si="81"/>
        <v>0</v>
      </c>
      <c r="DB48" s="342">
        <f t="shared" si="81"/>
        <v>0</v>
      </c>
      <c r="DC48" s="342">
        <f t="shared" si="81"/>
        <v>0</v>
      </c>
      <c r="DD48" s="342">
        <f t="shared" si="81"/>
        <v>0</v>
      </c>
      <c r="DE48" s="342">
        <f t="shared" si="81"/>
        <v>0</v>
      </c>
      <c r="DF48" s="342">
        <f t="shared" si="81"/>
        <v>0</v>
      </c>
      <c r="DG48" s="342">
        <f t="shared" si="81"/>
        <v>0</v>
      </c>
      <c r="DH48" s="342">
        <f t="shared" si="81"/>
        <v>0</v>
      </c>
      <c r="DI48" s="343">
        <f t="shared" si="81"/>
        <v>0</v>
      </c>
      <c r="DJ48" s="341">
        <f t="shared" ref="DJ48:DU59" si="82">IF(T($AH48)="",IF((DJ$6&gt;=MONTH($O48))*(DJ$6&lt;=MONTH($P48)), $AH48/$AO48, 0),0)</f>
        <v>0</v>
      </c>
      <c r="DK48" s="342">
        <f t="shared" si="82"/>
        <v>0</v>
      </c>
      <c r="DL48" s="342">
        <f t="shared" si="82"/>
        <v>0</v>
      </c>
      <c r="DM48" s="342">
        <f t="shared" si="82"/>
        <v>0</v>
      </c>
      <c r="DN48" s="342">
        <f t="shared" si="82"/>
        <v>0</v>
      </c>
      <c r="DO48" s="342">
        <f t="shared" si="82"/>
        <v>0</v>
      </c>
      <c r="DP48" s="342">
        <f t="shared" si="82"/>
        <v>0</v>
      </c>
      <c r="DQ48" s="342">
        <f t="shared" si="82"/>
        <v>0</v>
      </c>
      <c r="DR48" s="342">
        <f t="shared" si="82"/>
        <v>0</v>
      </c>
      <c r="DS48" s="342">
        <f t="shared" si="82"/>
        <v>0</v>
      </c>
      <c r="DT48" s="342">
        <f t="shared" si="82"/>
        <v>0</v>
      </c>
      <c r="DU48" s="343">
        <f t="shared" si="82"/>
        <v>0</v>
      </c>
      <c r="DV48" s="341">
        <f t="shared" ref="DV48:EG59" si="83">IF(T($AI48)="",IF((DV$6&gt;=MONTH($O48))*(DV$6&lt;=MONTH($P48)), $AI48/$AO48, 0),0)</f>
        <v>0</v>
      </c>
      <c r="DW48" s="342">
        <f t="shared" si="83"/>
        <v>0</v>
      </c>
      <c r="DX48" s="342">
        <f t="shared" si="83"/>
        <v>0</v>
      </c>
      <c r="DY48" s="342">
        <f t="shared" si="83"/>
        <v>0</v>
      </c>
      <c r="DZ48" s="342">
        <f t="shared" si="83"/>
        <v>0</v>
      </c>
      <c r="EA48" s="342">
        <f t="shared" si="83"/>
        <v>0</v>
      </c>
      <c r="EB48" s="342">
        <f t="shared" si="83"/>
        <v>0</v>
      </c>
      <c r="EC48" s="342">
        <f t="shared" si="83"/>
        <v>0</v>
      </c>
      <c r="ED48" s="342">
        <f t="shared" si="83"/>
        <v>0</v>
      </c>
      <c r="EE48" s="342">
        <f t="shared" si="83"/>
        <v>0</v>
      </c>
      <c r="EF48" s="342">
        <f t="shared" si="83"/>
        <v>0</v>
      </c>
      <c r="EG48" s="343">
        <f t="shared" si="83"/>
        <v>0</v>
      </c>
      <c r="EH48" s="341">
        <f t="shared" ref="EH48:ES59" si="84">IF(T($AJ48)="",IF((EH$6&gt;=MONTH($O48))*(EH$6&lt;=MONTH($P48)), $AJ48/$AO48, 0),0)</f>
        <v>0</v>
      </c>
      <c r="EI48" s="342">
        <f t="shared" si="84"/>
        <v>0</v>
      </c>
      <c r="EJ48" s="342">
        <f t="shared" si="84"/>
        <v>0</v>
      </c>
      <c r="EK48" s="342">
        <f t="shared" si="84"/>
        <v>0</v>
      </c>
      <c r="EL48" s="342">
        <f t="shared" si="84"/>
        <v>0</v>
      </c>
      <c r="EM48" s="342">
        <f t="shared" si="84"/>
        <v>0</v>
      </c>
      <c r="EN48" s="342">
        <f t="shared" si="84"/>
        <v>0</v>
      </c>
      <c r="EO48" s="342">
        <f t="shared" si="84"/>
        <v>0</v>
      </c>
      <c r="EP48" s="342">
        <f t="shared" si="84"/>
        <v>0</v>
      </c>
      <c r="EQ48" s="342">
        <f t="shared" si="84"/>
        <v>0</v>
      </c>
      <c r="ER48" s="342">
        <f t="shared" si="84"/>
        <v>0</v>
      </c>
      <c r="ES48" s="343">
        <f t="shared" si="84"/>
        <v>0</v>
      </c>
      <c r="ET48" s="341">
        <f t="shared" ref="ET48:FE59" si="85">IF(T($AK48)="",IF((ET$6&gt;=MONTH($O48))*(ET$6&lt;=MONTH($P48)), $AK48/$AO48, 0),0)</f>
        <v>0</v>
      </c>
      <c r="EU48" s="342">
        <f t="shared" si="85"/>
        <v>0</v>
      </c>
      <c r="EV48" s="342">
        <f t="shared" si="85"/>
        <v>0</v>
      </c>
      <c r="EW48" s="342">
        <f t="shared" si="85"/>
        <v>0</v>
      </c>
      <c r="EX48" s="342">
        <f t="shared" si="85"/>
        <v>0</v>
      </c>
      <c r="EY48" s="342">
        <f t="shared" si="85"/>
        <v>0</v>
      </c>
      <c r="EZ48" s="342">
        <f t="shared" si="85"/>
        <v>0</v>
      </c>
      <c r="FA48" s="342">
        <f t="shared" si="85"/>
        <v>0</v>
      </c>
      <c r="FB48" s="342">
        <f t="shared" si="85"/>
        <v>0</v>
      </c>
      <c r="FC48" s="342">
        <f t="shared" si="85"/>
        <v>0</v>
      </c>
      <c r="FD48" s="342">
        <f t="shared" si="85"/>
        <v>0</v>
      </c>
      <c r="FE48" s="343">
        <f t="shared" si="85"/>
        <v>0</v>
      </c>
      <c r="FF48" s="341">
        <f t="shared" ref="FF48:FQ59" si="86">IF(T($AL48)="",IF((FF$6&gt;=MONTH($O48))*(FF$6&lt;=MONTH($P48)), $AL48/$AO48, 0),0)</f>
        <v>0</v>
      </c>
      <c r="FG48" s="342">
        <f t="shared" si="86"/>
        <v>0</v>
      </c>
      <c r="FH48" s="342">
        <f t="shared" si="86"/>
        <v>0</v>
      </c>
      <c r="FI48" s="342">
        <f t="shared" si="86"/>
        <v>0</v>
      </c>
      <c r="FJ48" s="342">
        <f t="shared" si="86"/>
        <v>0</v>
      </c>
      <c r="FK48" s="342">
        <f t="shared" si="86"/>
        <v>0</v>
      </c>
      <c r="FL48" s="342">
        <f t="shared" si="86"/>
        <v>0</v>
      </c>
      <c r="FM48" s="342">
        <f t="shared" si="86"/>
        <v>0</v>
      </c>
      <c r="FN48" s="342">
        <f t="shared" si="86"/>
        <v>0</v>
      </c>
      <c r="FO48" s="342">
        <f t="shared" si="86"/>
        <v>0</v>
      </c>
      <c r="FP48" s="342">
        <f t="shared" si="86"/>
        <v>0</v>
      </c>
      <c r="FQ48" s="343">
        <f t="shared" si="86"/>
        <v>0</v>
      </c>
    </row>
    <row r="49" spans="1:173" ht="12.75" customHeight="1" x14ac:dyDescent="0.2">
      <c r="A49" s="74" t="str">
        <f t="shared" si="68"/>
        <v xml:space="preserve"> -N/A</v>
      </c>
      <c r="B49" s="361" t="s">
        <v>301</v>
      </c>
      <c r="C49" s="171" t="s">
        <v>300</v>
      </c>
      <c r="D49" s="366" t="str">
        <f>IF(ISBLANK(EMISSIONS_6!D49), " ", EMISSIONS_6!D49)</f>
        <v xml:space="preserve"> </v>
      </c>
      <c r="E49" s="351" t="s">
        <v>73</v>
      </c>
      <c r="F49" s="351" t="s">
        <v>73</v>
      </c>
      <c r="G49" s="33" t="s">
        <v>115</v>
      </c>
      <c r="H49" s="368"/>
      <c r="I49" s="64" t="s">
        <v>143</v>
      </c>
      <c r="J49" s="33" t="s">
        <v>115</v>
      </c>
      <c r="K49" s="64"/>
      <c r="L49" s="64"/>
      <c r="M49" s="367">
        <v>0</v>
      </c>
      <c r="N49" s="373">
        <v>0</v>
      </c>
      <c r="O49" s="299"/>
      <c r="P49" s="300"/>
      <c r="Q49" s="73" t="str">
        <f t="shared" si="69"/>
        <v>Enter Activity</v>
      </c>
      <c r="R49" s="73" t="str">
        <f t="shared" si="70"/>
        <v>Enter Activity</v>
      </c>
      <c r="S49" s="73" t="str">
        <f t="shared" si="71"/>
        <v>Enter Activity</v>
      </c>
      <c r="T49" s="73" t="str">
        <f t="shared" si="72"/>
        <v>Enter Activity</v>
      </c>
      <c r="U49" s="73" t="str">
        <f t="shared" si="73"/>
        <v>Enter Activity</v>
      </c>
      <c r="V49" s="73" t="str">
        <f t="shared" si="74"/>
        <v>Enter Activity</v>
      </c>
      <c r="W49" s="79" t="s">
        <v>115</v>
      </c>
      <c r="X49" s="73" t="str">
        <f t="shared" si="75"/>
        <v>Enter Activity</v>
      </c>
      <c r="Y49" s="78" t="s">
        <v>115</v>
      </c>
      <c r="Z49" s="79" t="s">
        <v>115</v>
      </c>
      <c r="AA49" s="82" t="s">
        <v>115</v>
      </c>
      <c r="AB49" s="76" t="str">
        <f xml:space="preserve"> IF($H49=0, "Enter Activity", IF(($M49=0)*($N49=0), "Enter Run Time", (H49*'VESSEL FACTORS'!$D$41)/2000))</f>
        <v>Enter Activity</v>
      </c>
      <c r="AC49" s="65" t="str">
        <f xml:space="preserve"> IF($H49=0, "Enter Activity", IF(($M49=0)*($N49=0), "Enter Run Time", (H49*'VESSEL FACTORS'!$D$41)/2000))</f>
        <v>Enter Activity</v>
      </c>
      <c r="AD49" s="65" t="str">
        <f>IF($H49=0, "Enter Activity", IF(($M49=0)*($N49=0), "Enter Run Time",  (H49*'VESSEL FACTORS'!$F$41)/2000))</f>
        <v>Enter Activity</v>
      </c>
      <c r="AE49" s="65" t="str">
        <f>IF($H49=0, "Enter Activity", IF(($M49=0)*($N49=0), "Enter Run Time", (H49*'VESSEL FACTORS'!$H$41)/2000))</f>
        <v>Enter Activity</v>
      </c>
      <c r="AF49" s="65" t="str">
        <f>IF($H49=0, "Enter Activity", IF(($M49=0)*($N49=0), "Enter Run Time", (H49*'VESSEL FACTORS'!$I$41)/2000))</f>
        <v>Enter Activity</v>
      </c>
      <c r="AG49" s="84" t="str">
        <f>IF($H49=0, "Enter Activity", IF(($M49=0)*($N49=0), "Enter Run Time", (H49*'VESSEL FACTORS'!$J$41)/2000))</f>
        <v>Enter Activity</v>
      </c>
      <c r="AH49" s="70" t="s">
        <v>115</v>
      </c>
      <c r="AI49" s="79" t="str">
        <f>IF($H49=0, "Enter Activity", IF(($M49=0)*($N49=0), "Enter Run Time",  (H49*'VESSEL FACTORS'!$L$41)/2000))</f>
        <v>Enter Activity</v>
      </c>
      <c r="AJ49" s="70" t="s">
        <v>115</v>
      </c>
      <c r="AK49" s="70" t="s">
        <v>115</v>
      </c>
      <c r="AL49" s="71" t="s">
        <v>115</v>
      </c>
      <c r="AM49" s="73"/>
      <c r="AO49" s="74">
        <f>MONTH(EMISSIONS_1!P49)-MONTH(EMISSIONS_1!O49)+1</f>
        <v>1</v>
      </c>
      <c r="AP49" s="341">
        <f t="shared" si="76"/>
        <v>0</v>
      </c>
      <c r="AQ49" s="342">
        <f t="shared" si="76"/>
        <v>0</v>
      </c>
      <c r="AR49" s="342">
        <f t="shared" si="76"/>
        <v>0</v>
      </c>
      <c r="AS49" s="342">
        <f t="shared" si="76"/>
        <v>0</v>
      </c>
      <c r="AT49" s="342">
        <f t="shared" si="76"/>
        <v>0</v>
      </c>
      <c r="AU49" s="342">
        <f t="shared" si="76"/>
        <v>0</v>
      </c>
      <c r="AV49" s="342">
        <f t="shared" si="76"/>
        <v>0</v>
      </c>
      <c r="AW49" s="342">
        <f t="shared" si="76"/>
        <v>0</v>
      </c>
      <c r="AX49" s="342">
        <f t="shared" si="76"/>
        <v>0</v>
      </c>
      <c r="AY49" s="342">
        <f t="shared" si="76"/>
        <v>0</v>
      </c>
      <c r="AZ49" s="342">
        <f t="shared" si="76"/>
        <v>0</v>
      </c>
      <c r="BA49" s="343">
        <f t="shared" si="76"/>
        <v>0</v>
      </c>
      <c r="BB49" s="341">
        <f t="shared" si="77"/>
        <v>0</v>
      </c>
      <c r="BC49" s="342">
        <f t="shared" si="77"/>
        <v>0</v>
      </c>
      <c r="BD49" s="342">
        <f t="shared" si="77"/>
        <v>0</v>
      </c>
      <c r="BE49" s="342">
        <f t="shared" si="77"/>
        <v>0</v>
      </c>
      <c r="BF49" s="342">
        <f t="shared" si="77"/>
        <v>0</v>
      </c>
      <c r="BG49" s="342">
        <f t="shared" si="77"/>
        <v>0</v>
      </c>
      <c r="BH49" s="342">
        <f t="shared" si="77"/>
        <v>0</v>
      </c>
      <c r="BI49" s="342">
        <f t="shared" si="77"/>
        <v>0</v>
      </c>
      <c r="BJ49" s="342">
        <f t="shared" si="77"/>
        <v>0</v>
      </c>
      <c r="BK49" s="342">
        <f t="shared" si="77"/>
        <v>0</v>
      </c>
      <c r="BL49" s="342">
        <f t="shared" si="77"/>
        <v>0</v>
      </c>
      <c r="BM49" s="343">
        <f t="shared" si="77"/>
        <v>0</v>
      </c>
      <c r="BN49" s="341">
        <f t="shared" si="78"/>
        <v>0</v>
      </c>
      <c r="BO49" s="342">
        <f t="shared" si="78"/>
        <v>0</v>
      </c>
      <c r="BP49" s="342">
        <f t="shared" si="78"/>
        <v>0</v>
      </c>
      <c r="BQ49" s="342">
        <f t="shared" si="78"/>
        <v>0</v>
      </c>
      <c r="BR49" s="342">
        <f t="shared" si="78"/>
        <v>0</v>
      </c>
      <c r="BS49" s="342">
        <f t="shared" si="78"/>
        <v>0</v>
      </c>
      <c r="BT49" s="342">
        <f t="shared" si="78"/>
        <v>0</v>
      </c>
      <c r="BU49" s="342">
        <f t="shared" si="78"/>
        <v>0</v>
      </c>
      <c r="BV49" s="342">
        <f t="shared" si="78"/>
        <v>0</v>
      </c>
      <c r="BW49" s="342">
        <f t="shared" si="78"/>
        <v>0</v>
      </c>
      <c r="BX49" s="342">
        <f t="shared" si="78"/>
        <v>0</v>
      </c>
      <c r="BY49" s="343">
        <f t="shared" si="78"/>
        <v>0</v>
      </c>
      <c r="BZ49" s="341">
        <f t="shared" si="79"/>
        <v>0</v>
      </c>
      <c r="CA49" s="342">
        <f t="shared" si="79"/>
        <v>0</v>
      </c>
      <c r="CB49" s="342">
        <f t="shared" si="79"/>
        <v>0</v>
      </c>
      <c r="CC49" s="342">
        <f t="shared" si="79"/>
        <v>0</v>
      </c>
      <c r="CD49" s="342">
        <f t="shared" si="79"/>
        <v>0</v>
      </c>
      <c r="CE49" s="342">
        <f t="shared" si="79"/>
        <v>0</v>
      </c>
      <c r="CF49" s="342">
        <f t="shared" si="79"/>
        <v>0</v>
      </c>
      <c r="CG49" s="342">
        <f t="shared" si="79"/>
        <v>0</v>
      </c>
      <c r="CH49" s="342">
        <f t="shared" si="79"/>
        <v>0</v>
      </c>
      <c r="CI49" s="342">
        <f t="shared" si="79"/>
        <v>0</v>
      </c>
      <c r="CJ49" s="342">
        <f t="shared" si="79"/>
        <v>0</v>
      </c>
      <c r="CK49" s="343">
        <f t="shared" si="79"/>
        <v>0</v>
      </c>
      <c r="CL49" s="341">
        <f t="shared" si="80"/>
        <v>0</v>
      </c>
      <c r="CM49" s="342">
        <f t="shared" si="80"/>
        <v>0</v>
      </c>
      <c r="CN49" s="342">
        <f t="shared" si="80"/>
        <v>0</v>
      </c>
      <c r="CO49" s="342">
        <f t="shared" si="80"/>
        <v>0</v>
      </c>
      <c r="CP49" s="342">
        <f t="shared" si="80"/>
        <v>0</v>
      </c>
      <c r="CQ49" s="342">
        <f t="shared" si="80"/>
        <v>0</v>
      </c>
      <c r="CR49" s="342">
        <f t="shared" si="80"/>
        <v>0</v>
      </c>
      <c r="CS49" s="342">
        <f t="shared" si="80"/>
        <v>0</v>
      </c>
      <c r="CT49" s="342">
        <f t="shared" si="80"/>
        <v>0</v>
      </c>
      <c r="CU49" s="342">
        <f t="shared" si="80"/>
        <v>0</v>
      </c>
      <c r="CV49" s="342">
        <f t="shared" si="80"/>
        <v>0</v>
      </c>
      <c r="CW49" s="343">
        <f t="shared" si="80"/>
        <v>0</v>
      </c>
      <c r="CX49" s="341">
        <f t="shared" si="81"/>
        <v>0</v>
      </c>
      <c r="CY49" s="342">
        <f t="shared" si="81"/>
        <v>0</v>
      </c>
      <c r="CZ49" s="342">
        <f t="shared" si="81"/>
        <v>0</v>
      </c>
      <c r="DA49" s="342">
        <f t="shared" si="81"/>
        <v>0</v>
      </c>
      <c r="DB49" s="342">
        <f t="shared" si="81"/>
        <v>0</v>
      </c>
      <c r="DC49" s="342">
        <f t="shared" si="81"/>
        <v>0</v>
      </c>
      <c r="DD49" s="342">
        <f t="shared" si="81"/>
        <v>0</v>
      </c>
      <c r="DE49" s="342">
        <f t="shared" si="81"/>
        <v>0</v>
      </c>
      <c r="DF49" s="342">
        <f t="shared" si="81"/>
        <v>0</v>
      </c>
      <c r="DG49" s="342">
        <f t="shared" si="81"/>
        <v>0</v>
      </c>
      <c r="DH49" s="342">
        <f t="shared" si="81"/>
        <v>0</v>
      </c>
      <c r="DI49" s="343">
        <f t="shared" si="81"/>
        <v>0</v>
      </c>
      <c r="DJ49" s="341">
        <f t="shared" si="82"/>
        <v>0</v>
      </c>
      <c r="DK49" s="342">
        <f t="shared" si="82"/>
        <v>0</v>
      </c>
      <c r="DL49" s="342">
        <f t="shared" si="82"/>
        <v>0</v>
      </c>
      <c r="DM49" s="342">
        <f t="shared" si="82"/>
        <v>0</v>
      </c>
      <c r="DN49" s="342">
        <f t="shared" si="82"/>
        <v>0</v>
      </c>
      <c r="DO49" s="342">
        <f t="shared" si="82"/>
        <v>0</v>
      </c>
      <c r="DP49" s="342">
        <f t="shared" si="82"/>
        <v>0</v>
      </c>
      <c r="DQ49" s="342">
        <f t="shared" si="82"/>
        <v>0</v>
      </c>
      <c r="DR49" s="342">
        <f t="shared" si="82"/>
        <v>0</v>
      </c>
      <c r="DS49" s="342">
        <f t="shared" si="82"/>
        <v>0</v>
      </c>
      <c r="DT49" s="342">
        <f t="shared" si="82"/>
        <v>0</v>
      </c>
      <c r="DU49" s="343">
        <f t="shared" si="82"/>
        <v>0</v>
      </c>
      <c r="DV49" s="341">
        <f t="shared" si="83"/>
        <v>0</v>
      </c>
      <c r="DW49" s="342">
        <f t="shared" si="83"/>
        <v>0</v>
      </c>
      <c r="DX49" s="342">
        <f t="shared" si="83"/>
        <v>0</v>
      </c>
      <c r="DY49" s="342">
        <f t="shared" si="83"/>
        <v>0</v>
      </c>
      <c r="DZ49" s="342">
        <f t="shared" si="83"/>
        <v>0</v>
      </c>
      <c r="EA49" s="342">
        <f t="shared" si="83"/>
        <v>0</v>
      </c>
      <c r="EB49" s="342">
        <f t="shared" si="83"/>
        <v>0</v>
      </c>
      <c r="EC49" s="342">
        <f t="shared" si="83"/>
        <v>0</v>
      </c>
      <c r="ED49" s="342">
        <f t="shared" si="83"/>
        <v>0</v>
      </c>
      <c r="EE49" s="342">
        <f t="shared" si="83"/>
        <v>0</v>
      </c>
      <c r="EF49" s="342">
        <f t="shared" si="83"/>
        <v>0</v>
      </c>
      <c r="EG49" s="343">
        <f t="shared" si="83"/>
        <v>0</v>
      </c>
      <c r="EH49" s="341">
        <f t="shared" si="84"/>
        <v>0</v>
      </c>
      <c r="EI49" s="342">
        <f t="shared" si="84"/>
        <v>0</v>
      </c>
      <c r="EJ49" s="342">
        <f t="shared" si="84"/>
        <v>0</v>
      </c>
      <c r="EK49" s="342">
        <f t="shared" si="84"/>
        <v>0</v>
      </c>
      <c r="EL49" s="342">
        <f t="shared" si="84"/>
        <v>0</v>
      </c>
      <c r="EM49" s="342">
        <f t="shared" si="84"/>
        <v>0</v>
      </c>
      <c r="EN49" s="342">
        <f t="shared" si="84"/>
        <v>0</v>
      </c>
      <c r="EO49" s="342">
        <f t="shared" si="84"/>
        <v>0</v>
      </c>
      <c r="EP49" s="342">
        <f t="shared" si="84"/>
        <v>0</v>
      </c>
      <c r="EQ49" s="342">
        <f t="shared" si="84"/>
        <v>0</v>
      </c>
      <c r="ER49" s="342">
        <f t="shared" si="84"/>
        <v>0</v>
      </c>
      <c r="ES49" s="343">
        <f t="shared" si="84"/>
        <v>0</v>
      </c>
      <c r="ET49" s="341">
        <f t="shared" si="85"/>
        <v>0</v>
      </c>
      <c r="EU49" s="342">
        <f t="shared" si="85"/>
        <v>0</v>
      </c>
      <c r="EV49" s="342">
        <f t="shared" si="85"/>
        <v>0</v>
      </c>
      <c r="EW49" s="342">
        <f t="shared" si="85"/>
        <v>0</v>
      </c>
      <c r="EX49" s="342">
        <f t="shared" si="85"/>
        <v>0</v>
      </c>
      <c r="EY49" s="342">
        <f t="shared" si="85"/>
        <v>0</v>
      </c>
      <c r="EZ49" s="342">
        <f t="shared" si="85"/>
        <v>0</v>
      </c>
      <c r="FA49" s="342">
        <f t="shared" si="85"/>
        <v>0</v>
      </c>
      <c r="FB49" s="342">
        <f t="shared" si="85"/>
        <v>0</v>
      </c>
      <c r="FC49" s="342">
        <f t="shared" si="85"/>
        <v>0</v>
      </c>
      <c r="FD49" s="342">
        <f t="shared" si="85"/>
        <v>0</v>
      </c>
      <c r="FE49" s="343">
        <f t="shared" si="85"/>
        <v>0</v>
      </c>
      <c r="FF49" s="341">
        <f t="shared" si="86"/>
        <v>0</v>
      </c>
      <c r="FG49" s="342">
        <f t="shared" si="86"/>
        <v>0</v>
      </c>
      <c r="FH49" s="342">
        <f t="shared" si="86"/>
        <v>0</v>
      </c>
      <c r="FI49" s="342">
        <f t="shared" si="86"/>
        <v>0</v>
      </c>
      <c r="FJ49" s="342">
        <f t="shared" si="86"/>
        <v>0</v>
      </c>
      <c r="FK49" s="342">
        <f t="shared" si="86"/>
        <v>0</v>
      </c>
      <c r="FL49" s="342">
        <f t="shared" si="86"/>
        <v>0</v>
      </c>
      <c r="FM49" s="342">
        <f t="shared" si="86"/>
        <v>0</v>
      </c>
      <c r="FN49" s="342">
        <f t="shared" si="86"/>
        <v>0</v>
      </c>
      <c r="FO49" s="342">
        <f t="shared" si="86"/>
        <v>0</v>
      </c>
      <c r="FP49" s="342">
        <f t="shared" si="86"/>
        <v>0</v>
      </c>
      <c r="FQ49" s="343">
        <f t="shared" si="86"/>
        <v>0</v>
      </c>
    </row>
    <row r="50" spans="1:173" ht="12.75" customHeight="1" x14ac:dyDescent="0.2">
      <c r="A50" s="74" t="str">
        <f t="shared" si="68"/>
        <v xml:space="preserve"> -N/A</v>
      </c>
      <c r="B50" s="362"/>
      <c r="C50" s="171" t="s">
        <v>300</v>
      </c>
      <c r="D50" s="366" t="str">
        <f>IF(ISBLANK(EMISSIONS_6!D50), " ", EMISSIONS_6!D50)</f>
        <v xml:space="preserve"> </v>
      </c>
      <c r="E50" s="351" t="s">
        <v>73</v>
      </c>
      <c r="F50" s="351" t="s">
        <v>73</v>
      </c>
      <c r="G50" s="33" t="s">
        <v>115</v>
      </c>
      <c r="H50" s="368"/>
      <c r="I50" s="64" t="s">
        <v>143</v>
      </c>
      <c r="J50" s="33" t="s">
        <v>115</v>
      </c>
      <c r="K50" s="64"/>
      <c r="L50" s="64"/>
      <c r="M50" s="367">
        <v>0</v>
      </c>
      <c r="N50" s="373">
        <v>0</v>
      </c>
      <c r="O50" s="299"/>
      <c r="P50" s="300"/>
      <c r="Q50" s="73" t="str">
        <f t="shared" si="69"/>
        <v>Enter Activity</v>
      </c>
      <c r="R50" s="73" t="str">
        <f t="shared" si="70"/>
        <v>Enter Activity</v>
      </c>
      <c r="S50" s="73" t="str">
        <f t="shared" si="71"/>
        <v>Enter Activity</v>
      </c>
      <c r="T50" s="73" t="str">
        <f t="shared" si="72"/>
        <v>Enter Activity</v>
      </c>
      <c r="U50" s="73" t="str">
        <f t="shared" si="73"/>
        <v>Enter Activity</v>
      </c>
      <c r="V50" s="73" t="str">
        <f t="shared" si="74"/>
        <v>Enter Activity</v>
      </c>
      <c r="W50" s="79" t="s">
        <v>115</v>
      </c>
      <c r="X50" s="73" t="str">
        <f t="shared" si="75"/>
        <v>Enter Activity</v>
      </c>
      <c r="Y50" s="78" t="s">
        <v>115</v>
      </c>
      <c r="Z50" s="79" t="s">
        <v>115</v>
      </c>
      <c r="AA50" s="82" t="s">
        <v>115</v>
      </c>
      <c r="AB50" s="76" t="str">
        <f xml:space="preserve"> IF($H50=0, "Enter Activity", IF(($M50=0)*($N50=0), "Enter Run Time", (H50*'VESSEL FACTORS'!$D$41)/2000))</f>
        <v>Enter Activity</v>
      </c>
      <c r="AC50" s="65" t="str">
        <f xml:space="preserve"> IF($H50=0, "Enter Activity", IF(($M50=0)*($N50=0), "Enter Run Time", (H50*'VESSEL FACTORS'!$D$41)/2000))</f>
        <v>Enter Activity</v>
      </c>
      <c r="AD50" s="65" t="str">
        <f>IF($H50=0, "Enter Activity", IF(($M50=0)*($N50=0), "Enter Run Time",  (H50*'VESSEL FACTORS'!$F$41)/2000))</f>
        <v>Enter Activity</v>
      </c>
      <c r="AE50" s="65" t="str">
        <f>IF($H50=0, "Enter Activity", IF(($M50=0)*($N50=0), "Enter Run Time", (H50*'VESSEL FACTORS'!$H$41)/2000))</f>
        <v>Enter Activity</v>
      </c>
      <c r="AF50" s="65" t="str">
        <f>IF($H50=0, "Enter Activity", IF(($M50=0)*($N50=0), "Enter Run Time", (H50*'VESSEL FACTORS'!$I$41)/2000))</f>
        <v>Enter Activity</v>
      </c>
      <c r="AG50" s="84" t="str">
        <f>IF($H50=0, "Enter Activity", IF(($M50=0)*($N50=0), "Enter Run Time", (H50*'VESSEL FACTORS'!$J$41)/2000))</f>
        <v>Enter Activity</v>
      </c>
      <c r="AH50" s="70" t="s">
        <v>115</v>
      </c>
      <c r="AI50" s="79" t="str">
        <f>IF($H50=0, "Enter Activity", IF(($M50=0)*($N50=0), "Enter Run Time",  (H50*'VESSEL FACTORS'!$L$41)/2000))</f>
        <v>Enter Activity</v>
      </c>
      <c r="AJ50" s="70" t="s">
        <v>115</v>
      </c>
      <c r="AK50" s="70" t="s">
        <v>115</v>
      </c>
      <c r="AL50" s="71" t="s">
        <v>115</v>
      </c>
      <c r="AM50" s="73"/>
      <c r="AO50" s="74">
        <f>MONTH(EMISSIONS_1!P50)-MONTH(EMISSIONS_1!O50)+1</f>
        <v>1</v>
      </c>
      <c r="AP50" s="341">
        <f t="shared" si="76"/>
        <v>0</v>
      </c>
      <c r="AQ50" s="342">
        <f t="shared" si="76"/>
        <v>0</v>
      </c>
      <c r="AR50" s="342">
        <f t="shared" si="76"/>
        <v>0</v>
      </c>
      <c r="AS50" s="342">
        <f t="shared" si="76"/>
        <v>0</v>
      </c>
      <c r="AT50" s="342">
        <f t="shared" si="76"/>
        <v>0</v>
      </c>
      <c r="AU50" s="342">
        <f t="shared" si="76"/>
        <v>0</v>
      </c>
      <c r="AV50" s="342">
        <f t="shared" si="76"/>
        <v>0</v>
      </c>
      <c r="AW50" s="342">
        <f t="shared" si="76"/>
        <v>0</v>
      </c>
      <c r="AX50" s="342">
        <f t="shared" si="76"/>
        <v>0</v>
      </c>
      <c r="AY50" s="342">
        <f t="shared" si="76"/>
        <v>0</v>
      </c>
      <c r="AZ50" s="342">
        <f t="shared" si="76"/>
        <v>0</v>
      </c>
      <c r="BA50" s="343">
        <f t="shared" si="76"/>
        <v>0</v>
      </c>
      <c r="BB50" s="341">
        <f t="shared" si="77"/>
        <v>0</v>
      </c>
      <c r="BC50" s="342">
        <f t="shared" si="77"/>
        <v>0</v>
      </c>
      <c r="BD50" s="342">
        <f t="shared" si="77"/>
        <v>0</v>
      </c>
      <c r="BE50" s="342">
        <f t="shared" si="77"/>
        <v>0</v>
      </c>
      <c r="BF50" s="342">
        <f t="shared" si="77"/>
        <v>0</v>
      </c>
      <c r="BG50" s="342">
        <f t="shared" si="77"/>
        <v>0</v>
      </c>
      <c r="BH50" s="342">
        <f t="shared" si="77"/>
        <v>0</v>
      </c>
      <c r="BI50" s="342">
        <f t="shared" si="77"/>
        <v>0</v>
      </c>
      <c r="BJ50" s="342">
        <f t="shared" si="77"/>
        <v>0</v>
      </c>
      <c r="BK50" s="342">
        <f t="shared" si="77"/>
        <v>0</v>
      </c>
      <c r="BL50" s="342">
        <f t="shared" si="77"/>
        <v>0</v>
      </c>
      <c r="BM50" s="343">
        <f t="shared" si="77"/>
        <v>0</v>
      </c>
      <c r="BN50" s="341">
        <f t="shared" si="78"/>
        <v>0</v>
      </c>
      <c r="BO50" s="342">
        <f t="shared" si="78"/>
        <v>0</v>
      </c>
      <c r="BP50" s="342">
        <f t="shared" si="78"/>
        <v>0</v>
      </c>
      <c r="BQ50" s="342">
        <f t="shared" si="78"/>
        <v>0</v>
      </c>
      <c r="BR50" s="342">
        <f t="shared" si="78"/>
        <v>0</v>
      </c>
      <c r="BS50" s="342">
        <f t="shared" si="78"/>
        <v>0</v>
      </c>
      <c r="BT50" s="342">
        <f t="shared" si="78"/>
        <v>0</v>
      </c>
      <c r="BU50" s="342">
        <f t="shared" si="78"/>
        <v>0</v>
      </c>
      <c r="BV50" s="342">
        <f t="shared" si="78"/>
        <v>0</v>
      </c>
      <c r="BW50" s="342">
        <f t="shared" si="78"/>
        <v>0</v>
      </c>
      <c r="BX50" s="342">
        <f t="shared" si="78"/>
        <v>0</v>
      </c>
      <c r="BY50" s="343">
        <f t="shared" si="78"/>
        <v>0</v>
      </c>
      <c r="BZ50" s="341">
        <f t="shared" si="79"/>
        <v>0</v>
      </c>
      <c r="CA50" s="342">
        <f t="shared" si="79"/>
        <v>0</v>
      </c>
      <c r="CB50" s="342">
        <f t="shared" si="79"/>
        <v>0</v>
      </c>
      <c r="CC50" s="342">
        <f t="shared" si="79"/>
        <v>0</v>
      </c>
      <c r="CD50" s="342">
        <f t="shared" si="79"/>
        <v>0</v>
      </c>
      <c r="CE50" s="342">
        <f t="shared" si="79"/>
        <v>0</v>
      </c>
      <c r="CF50" s="342">
        <f t="shared" si="79"/>
        <v>0</v>
      </c>
      <c r="CG50" s="342">
        <f t="shared" si="79"/>
        <v>0</v>
      </c>
      <c r="CH50" s="342">
        <f t="shared" si="79"/>
        <v>0</v>
      </c>
      <c r="CI50" s="342">
        <f t="shared" si="79"/>
        <v>0</v>
      </c>
      <c r="CJ50" s="342">
        <f t="shared" si="79"/>
        <v>0</v>
      </c>
      <c r="CK50" s="343">
        <f t="shared" si="79"/>
        <v>0</v>
      </c>
      <c r="CL50" s="341">
        <f t="shared" si="80"/>
        <v>0</v>
      </c>
      <c r="CM50" s="342">
        <f t="shared" si="80"/>
        <v>0</v>
      </c>
      <c r="CN50" s="342">
        <f t="shared" si="80"/>
        <v>0</v>
      </c>
      <c r="CO50" s="342">
        <f t="shared" si="80"/>
        <v>0</v>
      </c>
      <c r="CP50" s="342">
        <f t="shared" si="80"/>
        <v>0</v>
      </c>
      <c r="CQ50" s="342">
        <f t="shared" si="80"/>
        <v>0</v>
      </c>
      <c r="CR50" s="342">
        <f t="shared" si="80"/>
        <v>0</v>
      </c>
      <c r="CS50" s="342">
        <f t="shared" si="80"/>
        <v>0</v>
      </c>
      <c r="CT50" s="342">
        <f t="shared" si="80"/>
        <v>0</v>
      </c>
      <c r="CU50" s="342">
        <f t="shared" si="80"/>
        <v>0</v>
      </c>
      <c r="CV50" s="342">
        <f t="shared" si="80"/>
        <v>0</v>
      </c>
      <c r="CW50" s="343">
        <f t="shared" si="80"/>
        <v>0</v>
      </c>
      <c r="CX50" s="341">
        <f t="shared" si="81"/>
        <v>0</v>
      </c>
      <c r="CY50" s="342">
        <f t="shared" si="81"/>
        <v>0</v>
      </c>
      <c r="CZ50" s="342">
        <f t="shared" si="81"/>
        <v>0</v>
      </c>
      <c r="DA50" s="342">
        <f t="shared" si="81"/>
        <v>0</v>
      </c>
      <c r="DB50" s="342">
        <f t="shared" si="81"/>
        <v>0</v>
      </c>
      <c r="DC50" s="342">
        <f t="shared" si="81"/>
        <v>0</v>
      </c>
      <c r="DD50" s="342">
        <f t="shared" si="81"/>
        <v>0</v>
      </c>
      <c r="DE50" s="342">
        <f t="shared" si="81"/>
        <v>0</v>
      </c>
      <c r="DF50" s="342">
        <f t="shared" si="81"/>
        <v>0</v>
      </c>
      <c r="DG50" s="342">
        <f t="shared" si="81"/>
        <v>0</v>
      </c>
      <c r="DH50" s="342">
        <f t="shared" si="81"/>
        <v>0</v>
      </c>
      <c r="DI50" s="343">
        <f t="shared" si="81"/>
        <v>0</v>
      </c>
      <c r="DJ50" s="341">
        <f t="shared" si="82"/>
        <v>0</v>
      </c>
      <c r="DK50" s="342">
        <f t="shared" si="82"/>
        <v>0</v>
      </c>
      <c r="DL50" s="342">
        <f t="shared" si="82"/>
        <v>0</v>
      </c>
      <c r="DM50" s="342">
        <f t="shared" si="82"/>
        <v>0</v>
      </c>
      <c r="DN50" s="342">
        <f t="shared" si="82"/>
        <v>0</v>
      </c>
      <c r="DO50" s="342">
        <f t="shared" si="82"/>
        <v>0</v>
      </c>
      <c r="DP50" s="342">
        <f t="shared" si="82"/>
        <v>0</v>
      </c>
      <c r="DQ50" s="342">
        <f t="shared" si="82"/>
        <v>0</v>
      </c>
      <c r="DR50" s="342">
        <f t="shared" si="82"/>
        <v>0</v>
      </c>
      <c r="DS50" s="342">
        <f t="shared" si="82"/>
        <v>0</v>
      </c>
      <c r="DT50" s="342">
        <f t="shared" si="82"/>
        <v>0</v>
      </c>
      <c r="DU50" s="343">
        <f t="shared" si="82"/>
        <v>0</v>
      </c>
      <c r="DV50" s="341">
        <f t="shared" si="83"/>
        <v>0</v>
      </c>
      <c r="DW50" s="342">
        <f t="shared" si="83"/>
        <v>0</v>
      </c>
      <c r="DX50" s="342">
        <f t="shared" si="83"/>
        <v>0</v>
      </c>
      <c r="DY50" s="342">
        <f t="shared" si="83"/>
        <v>0</v>
      </c>
      <c r="DZ50" s="342">
        <f t="shared" si="83"/>
        <v>0</v>
      </c>
      <c r="EA50" s="342">
        <f t="shared" si="83"/>
        <v>0</v>
      </c>
      <c r="EB50" s="342">
        <f t="shared" si="83"/>
        <v>0</v>
      </c>
      <c r="EC50" s="342">
        <f t="shared" si="83"/>
        <v>0</v>
      </c>
      <c r="ED50" s="342">
        <f t="shared" si="83"/>
        <v>0</v>
      </c>
      <c r="EE50" s="342">
        <f t="shared" si="83"/>
        <v>0</v>
      </c>
      <c r="EF50" s="342">
        <f t="shared" si="83"/>
        <v>0</v>
      </c>
      <c r="EG50" s="343">
        <f t="shared" si="83"/>
        <v>0</v>
      </c>
      <c r="EH50" s="341">
        <f t="shared" si="84"/>
        <v>0</v>
      </c>
      <c r="EI50" s="342">
        <f t="shared" si="84"/>
        <v>0</v>
      </c>
      <c r="EJ50" s="342">
        <f t="shared" si="84"/>
        <v>0</v>
      </c>
      <c r="EK50" s="342">
        <f t="shared" si="84"/>
        <v>0</v>
      </c>
      <c r="EL50" s="342">
        <f t="shared" si="84"/>
        <v>0</v>
      </c>
      <c r="EM50" s="342">
        <f t="shared" si="84"/>
        <v>0</v>
      </c>
      <c r="EN50" s="342">
        <f t="shared" si="84"/>
        <v>0</v>
      </c>
      <c r="EO50" s="342">
        <f t="shared" si="84"/>
        <v>0</v>
      </c>
      <c r="EP50" s="342">
        <f t="shared" si="84"/>
        <v>0</v>
      </c>
      <c r="EQ50" s="342">
        <f t="shared" si="84"/>
        <v>0</v>
      </c>
      <c r="ER50" s="342">
        <f t="shared" si="84"/>
        <v>0</v>
      </c>
      <c r="ES50" s="343">
        <f t="shared" si="84"/>
        <v>0</v>
      </c>
      <c r="ET50" s="341">
        <f t="shared" si="85"/>
        <v>0</v>
      </c>
      <c r="EU50" s="342">
        <f t="shared" si="85"/>
        <v>0</v>
      </c>
      <c r="EV50" s="342">
        <f t="shared" si="85"/>
        <v>0</v>
      </c>
      <c r="EW50" s="342">
        <f t="shared" si="85"/>
        <v>0</v>
      </c>
      <c r="EX50" s="342">
        <f t="shared" si="85"/>
        <v>0</v>
      </c>
      <c r="EY50" s="342">
        <f t="shared" si="85"/>
        <v>0</v>
      </c>
      <c r="EZ50" s="342">
        <f t="shared" si="85"/>
        <v>0</v>
      </c>
      <c r="FA50" s="342">
        <f t="shared" si="85"/>
        <v>0</v>
      </c>
      <c r="FB50" s="342">
        <f t="shared" si="85"/>
        <v>0</v>
      </c>
      <c r="FC50" s="342">
        <f t="shared" si="85"/>
        <v>0</v>
      </c>
      <c r="FD50" s="342">
        <f t="shared" si="85"/>
        <v>0</v>
      </c>
      <c r="FE50" s="343">
        <f t="shared" si="85"/>
        <v>0</v>
      </c>
      <c r="FF50" s="341">
        <f t="shared" si="86"/>
        <v>0</v>
      </c>
      <c r="FG50" s="342">
        <f t="shared" si="86"/>
        <v>0</v>
      </c>
      <c r="FH50" s="342">
        <f t="shared" si="86"/>
        <v>0</v>
      </c>
      <c r="FI50" s="342">
        <f t="shared" si="86"/>
        <v>0</v>
      </c>
      <c r="FJ50" s="342">
        <f t="shared" si="86"/>
        <v>0</v>
      </c>
      <c r="FK50" s="342">
        <f t="shared" si="86"/>
        <v>0</v>
      </c>
      <c r="FL50" s="342">
        <f t="shared" si="86"/>
        <v>0</v>
      </c>
      <c r="FM50" s="342">
        <f t="shared" si="86"/>
        <v>0</v>
      </c>
      <c r="FN50" s="342">
        <f t="shared" si="86"/>
        <v>0</v>
      </c>
      <c r="FO50" s="342">
        <f t="shared" si="86"/>
        <v>0</v>
      </c>
      <c r="FP50" s="342">
        <f t="shared" si="86"/>
        <v>0</v>
      </c>
      <c r="FQ50" s="343">
        <f t="shared" si="86"/>
        <v>0</v>
      </c>
    </row>
    <row r="51" spans="1:173" ht="12.75" customHeight="1" x14ac:dyDescent="0.2">
      <c r="A51" s="74" t="str">
        <f t="shared" si="68"/>
        <v xml:space="preserve"> -N/A</v>
      </c>
      <c r="B51" s="362"/>
      <c r="C51" s="171" t="s">
        <v>300</v>
      </c>
      <c r="D51" s="366" t="str">
        <f>IF(ISBLANK(EMISSIONS_6!D51), " ", EMISSIONS_6!D51)</f>
        <v xml:space="preserve"> </v>
      </c>
      <c r="E51" s="351" t="s">
        <v>73</v>
      </c>
      <c r="F51" s="351" t="s">
        <v>73</v>
      </c>
      <c r="G51" s="33" t="s">
        <v>115</v>
      </c>
      <c r="H51" s="368"/>
      <c r="I51" s="64" t="s">
        <v>143</v>
      </c>
      <c r="J51" s="33" t="s">
        <v>115</v>
      </c>
      <c r="K51" s="64"/>
      <c r="L51" s="64"/>
      <c r="M51" s="367">
        <v>0</v>
      </c>
      <c r="N51" s="373">
        <v>0</v>
      </c>
      <c r="O51" s="299"/>
      <c r="P51" s="300"/>
      <c r="Q51" s="73" t="str">
        <f t="shared" si="69"/>
        <v>Enter Activity</v>
      </c>
      <c r="R51" s="73" t="str">
        <f t="shared" si="70"/>
        <v>Enter Activity</v>
      </c>
      <c r="S51" s="73" t="str">
        <f t="shared" si="71"/>
        <v>Enter Activity</v>
      </c>
      <c r="T51" s="73" t="str">
        <f t="shared" si="72"/>
        <v>Enter Activity</v>
      </c>
      <c r="U51" s="73" t="str">
        <f t="shared" si="73"/>
        <v>Enter Activity</v>
      </c>
      <c r="V51" s="73" t="str">
        <f t="shared" si="74"/>
        <v>Enter Activity</v>
      </c>
      <c r="W51" s="79" t="s">
        <v>115</v>
      </c>
      <c r="X51" s="73" t="str">
        <f t="shared" si="75"/>
        <v>Enter Activity</v>
      </c>
      <c r="Y51" s="78" t="s">
        <v>115</v>
      </c>
      <c r="Z51" s="79" t="s">
        <v>115</v>
      </c>
      <c r="AA51" s="82" t="s">
        <v>115</v>
      </c>
      <c r="AB51" s="76" t="str">
        <f xml:space="preserve"> IF($H51=0, "Enter Activity", IF(($M51=0)*($N51=0), "Enter Run Time", (H51*'VESSEL FACTORS'!$D$41)/2000))</f>
        <v>Enter Activity</v>
      </c>
      <c r="AC51" s="65" t="str">
        <f xml:space="preserve"> IF($H51=0, "Enter Activity", IF(($M51=0)*($N51=0), "Enter Run Time", (H51*'VESSEL FACTORS'!$D$41)/2000))</f>
        <v>Enter Activity</v>
      </c>
      <c r="AD51" s="65" t="str">
        <f>IF($H51=0, "Enter Activity", IF(($M51=0)*($N51=0), "Enter Run Time",  (H51*'VESSEL FACTORS'!$F$41)/2000))</f>
        <v>Enter Activity</v>
      </c>
      <c r="AE51" s="65" t="str">
        <f>IF($H51=0, "Enter Activity", IF(($M51=0)*($N51=0), "Enter Run Time", (H51*'VESSEL FACTORS'!$H$41)/2000))</f>
        <v>Enter Activity</v>
      </c>
      <c r="AF51" s="65" t="str">
        <f>IF($H51=0, "Enter Activity", IF(($M51=0)*($N51=0), "Enter Run Time", (H51*'VESSEL FACTORS'!$I$41)/2000))</f>
        <v>Enter Activity</v>
      </c>
      <c r="AG51" s="84" t="str">
        <f>IF($H51=0, "Enter Activity", IF(($M51=0)*($N51=0), "Enter Run Time", (H51*'VESSEL FACTORS'!$J$41)/2000))</f>
        <v>Enter Activity</v>
      </c>
      <c r="AH51" s="70" t="s">
        <v>115</v>
      </c>
      <c r="AI51" s="79" t="str">
        <f>IF($H51=0, "Enter Activity", IF(($M51=0)*($N51=0), "Enter Run Time",  (H51*'VESSEL FACTORS'!$L$41)/2000))</f>
        <v>Enter Activity</v>
      </c>
      <c r="AJ51" s="70" t="s">
        <v>115</v>
      </c>
      <c r="AK51" s="70" t="s">
        <v>115</v>
      </c>
      <c r="AL51" s="71" t="s">
        <v>115</v>
      </c>
      <c r="AM51" s="73"/>
      <c r="AO51" s="74">
        <f>MONTH(EMISSIONS_1!P51)-MONTH(EMISSIONS_1!O51)+1</f>
        <v>1</v>
      </c>
      <c r="AP51" s="341">
        <f t="shared" si="76"/>
        <v>0</v>
      </c>
      <c r="AQ51" s="342">
        <f t="shared" si="76"/>
        <v>0</v>
      </c>
      <c r="AR51" s="342">
        <f t="shared" si="76"/>
        <v>0</v>
      </c>
      <c r="AS51" s="342">
        <f t="shared" si="76"/>
        <v>0</v>
      </c>
      <c r="AT51" s="342">
        <f t="shared" si="76"/>
        <v>0</v>
      </c>
      <c r="AU51" s="342">
        <f t="shared" si="76"/>
        <v>0</v>
      </c>
      <c r="AV51" s="342">
        <f t="shared" si="76"/>
        <v>0</v>
      </c>
      <c r="AW51" s="342">
        <f t="shared" si="76"/>
        <v>0</v>
      </c>
      <c r="AX51" s="342">
        <f t="shared" si="76"/>
        <v>0</v>
      </c>
      <c r="AY51" s="342">
        <f t="shared" si="76"/>
        <v>0</v>
      </c>
      <c r="AZ51" s="342">
        <f t="shared" si="76"/>
        <v>0</v>
      </c>
      <c r="BA51" s="343">
        <f t="shared" si="76"/>
        <v>0</v>
      </c>
      <c r="BB51" s="341">
        <f t="shared" si="77"/>
        <v>0</v>
      </c>
      <c r="BC51" s="342">
        <f t="shared" si="77"/>
        <v>0</v>
      </c>
      <c r="BD51" s="342">
        <f t="shared" si="77"/>
        <v>0</v>
      </c>
      <c r="BE51" s="342">
        <f t="shared" si="77"/>
        <v>0</v>
      </c>
      <c r="BF51" s="342">
        <f t="shared" si="77"/>
        <v>0</v>
      </c>
      <c r="BG51" s="342">
        <f t="shared" si="77"/>
        <v>0</v>
      </c>
      <c r="BH51" s="342">
        <f t="shared" si="77"/>
        <v>0</v>
      </c>
      <c r="BI51" s="342">
        <f t="shared" si="77"/>
        <v>0</v>
      </c>
      <c r="BJ51" s="342">
        <f t="shared" si="77"/>
        <v>0</v>
      </c>
      <c r="BK51" s="342">
        <f t="shared" si="77"/>
        <v>0</v>
      </c>
      <c r="BL51" s="342">
        <f t="shared" si="77"/>
        <v>0</v>
      </c>
      <c r="BM51" s="343">
        <f t="shared" si="77"/>
        <v>0</v>
      </c>
      <c r="BN51" s="341">
        <f t="shared" si="78"/>
        <v>0</v>
      </c>
      <c r="BO51" s="342">
        <f t="shared" si="78"/>
        <v>0</v>
      </c>
      <c r="BP51" s="342">
        <f t="shared" si="78"/>
        <v>0</v>
      </c>
      <c r="BQ51" s="342">
        <f t="shared" si="78"/>
        <v>0</v>
      </c>
      <c r="BR51" s="342">
        <f t="shared" si="78"/>
        <v>0</v>
      </c>
      <c r="BS51" s="342">
        <f t="shared" si="78"/>
        <v>0</v>
      </c>
      <c r="BT51" s="342">
        <f t="shared" si="78"/>
        <v>0</v>
      </c>
      <c r="BU51" s="342">
        <f t="shared" si="78"/>
        <v>0</v>
      </c>
      <c r="BV51" s="342">
        <f t="shared" si="78"/>
        <v>0</v>
      </c>
      <c r="BW51" s="342">
        <f t="shared" si="78"/>
        <v>0</v>
      </c>
      <c r="BX51" s="342">
        <f t="shared" si="78"/>
        <v>0</v>
      </c>
      <c r="BY51" s="343">
        <f t="shared" si="78"/>
        <v>0</v>
      </c>
      <c r="BZ51" s="341">
        <f t="shared" si="79"/>
        <v>0</v>
      </c>
      <c r="CA51" s="342">
        <f t="shared" si="79"/>
        <v>0</v>
      </c>
      <c r="CB51" s="342">
        <f t="shared" si="79"/>
        <v>0</v>
      </c>
      <c r="CC51" s="342">
        <f t="shared" si="79"/>
        <v>0</v>
      </c>
      <c r="CD51" s="342">
        <f t="shared" si="79"/>
        <v>0</v>
      </c>
      <c r="CE51" s="342">
        <f t="shared" si="79"/>
        <v>0</v>
      </c>
      <c r="CF51" s="342">
        <f t="shared" si="79"/>
        <v>0</v>
      </c>
      <c r="CG51" s="342">
        <f t="shared" si="79"/>
        <v>0</v>
      </c>
      <c r="CH51" s="342">
        <f t="shared" si="79"/>
        <v>0</v>
      </c>
      <c r="CI51" s="342">
        <f t="shared" si="79"/>
        <v>0</v>
      </c>
      <c r="CJ51" s="342">
        <f t="shared" si="79"/>
        <v>0</v>
      </c>
      <c r="CK51" s="343">
        <f t="shared" si="79"/>
        <v>0</v>
      </c>
      <c r="CL51" s="341">
        <f t="shared" si="80"/>
        <v>0</v>
      </c>
      <c r="CM51" s="342">
        <f t="shared" si="80"/>
        <v>0</v>
      </c>
      <c r="CN51" s="342">
        <f t="shared" si="80"/>
        <v>0</v>
      </c>
      <c r="CO51" s="342">
        <f t="shared" si="80"/>
        <v>0</v>
      </c>
      <c r="CP51" s="342">
        <f t="shared" si="80"/>
        <v>0</v>
      </c>
      <c r="CQ51" s="342">
        <f t="shared" si="80"/>
        <v>0</v>
      </c>
      <c r="CR51" s="342">
        <f t="shared" si="80"/>
        <v>0</v>
      </c>
      <c r="CS51" s="342">
        <f t="shared" si="80"/>
        <v>0</v>
      </c>
      <c r="CT51" s="342">
        <f t="shared" si="80"/>
        <v>0</v>
      </c>
      <c r="CU51" s="342">
        <f t="shared" si="80"/>
        <v>0</v>
      </c>
      <c r="CV51" s="342">
        <f t="shared" si="80"/>
        <v>0</v>
      </c>
      <c r="CW51" s="343">
        <f t="shared" si="80"/>
        <v>0</v>
      </c>
      <c r="CX51" s="341">
        <f t="shared" si="81"/>
        <v>0</v>
      </c>
      <c r="CY51" s="342">
        <f t="shared" si="81"/>
        <v>0</v>
      </c>
      <c r="CZ51" s="342">
        <f t="shared" si="81"/>
        <v>0</v>
      </c>
      <c r="DA51" s="342">
        <f t="shared" si="81"/>
        <v>0</v>
      </c>
      <c r="DB51" s="342">
        <f t="shared" si="81"/>
        <v>0</v>
      </c>
      <c r="DC51" s="342">
        <f t="shared" si="81"/>
        <v>0</v>
      </c>
      <c r="DD51" s="342">
        <f t="shared" si="81"/>
        <v>0</v>
      </c>
      <c r="DE51" s="342">
        <f t="shared" si="81"/>
        <v>0</v>
      </c>
      <c r="DF51" s="342">
        <f t="shared" si="81"/>
        <v>0</v>
      </c>
      <c r="DG51" s="342">
        <f t="shared" si="81"/>
        <v>0</v>
      </c>
      <c r="DH51" s="342">
        <f t="shared" si="81"/>
        <v>0</v>
      </c>
      <c r="DI51" s="343">
        <f t="shared" si="81"/>
        <v>0</v>
      </c>
      <c r="DJ51" s="341">
        <f t="shared" si="82"/>
        <v>0</v>
      </c>
      <c r="DK51" s="342">
        <f t="shared" si="82"/>
        <v>0</v>
      </c>
      <c r="DL51" s="342">
        <f t="shared" si="82"/>
        <v>0</v>
      </c>
      <c r="DM51" s="342">
        <f t="shared" si="82"/>
        <v>0</v>
      </c>
      <c r="DN51" s="342">
        <f t="shared" si="82"/>
        <v>0</v>
      </c>
      <c r="DO51" s="342">
        <f t="shared" si="82"/>
        <v>0</v>
      </c>
      <c r="DP51" s="342">
        <f t="shared" si="82"/>
        <v>0</v>
      </c>
      <c r="DQ51" s="342">
        <f t="shared" si="82"/>
        <v>0</v>
      </c>
      <c r="DR51" s="342">
        <f t="shared" si="82"/>
        <v>0</v>
      </c>
      <c r="DS51" s="342">
        <f t="shared" si="82"/>
        <v>0</v>
      </c>
      <c r="DT51" s="342">
        <f t="shared" si="82"/>
        <v>0</v>
      </c>
      <c r="DU51" s="343">
        <f t="shared" si="82"/>
        <v>0</v>
      </c>
      <c r="DV51" s="341">
        <f t="shared" si="83"/>
        <v>0</v>
      </c>
      <c r="DW51" s="342">
        <f t="shared" si="83"/>
        <v>0</v>
      </c>
      <c r="DX51" s="342">
        <f t="shared" si="83"/>
        <v>0</v>
      </c>
      <c r="DY51" s="342">
        <f t="shared" si="83"/>
        <v>0</v>
      </c>
      <c r="DZ51" s="342">
        <f t="shared" si="83"/>
        <v>0</v>
      </c>
      <c r="EA51" s="342">
        <f t="shared" si="83"/>
        <v>0</v>
      </c>
      <c r="EB51" s="342">
        <f t="shared" si="83"/>
        <v>0</v>
      </c>
      <c r="EC51" s="342">
        <f t="shared" si="83"/>
        <v>0</v>
      </c>
      <c r="ED51" s="342">
        <f t="shared" si="83"/>
        <v>0</v>
      </c>
      <c r="EE51" s="342">
        <f t="shared" si="83"/>
        <v>0</v>
      </c>
      <c r="EF51" s="342">
        <f t="shared" si="83"/>
        <v>0</v>
      </c>
      <c r="EG51" s="343">
        <f t="shared" si="83"/>
        <v>0</v>
      </c>
      <c r="EH51" s="341">
        <f t="shared" si="84"/>
        <v>0</v>
      </c>
      <c r="EI51" s="342">
        <f t="shared" si="84"/>
        <v>0</v>
      </c>
      <c r="EJ51" s="342">
        <f t="shared" si="84"/>
        <v>0</v>
      </c>
      <c r="EK51" s="342">
        <f t="shared" si="84"/>
        <v>0</v>
      </c>
      <c r="EL51" s="342">
        <f t="shared" si="84"/>
        <v>0</v>
      </c>
      <c r="EM51" s="342">
        <f t="shared" si="84"/>
        <v>0</v>
      </c>
      <c r="EN51" s="342">
        <f t="shared" si="84"/>
        <v>0</v>
      </c>
      <c r="EO51" s="342">
        <f t="shared" si="84"/>
        <v>0</v>
      </c>
      <c r="EP51" s="342">
        <f t="shared" si="84"/>
        <v>0</v>
      </c>
      <c r="EQ51" s="342">
        <f t="shared" si="84"/>
        <v>0</v>
      </c>
      <c r="ER51" s="342">
        <f t="shared" si="84"/>
        <v>0</v>
      </c>
      <c r="ES51" s="343">
        <f t="shared" si="84"/>
        <v>0</v>
      </c>
      <c r="ET51" s="341">
        <f t="shared" si="85"/>
        <v>0</v>
      </c>
      <c r="EU51" s="342">
        <f t="shared" si="85"/>
        <v>0</v>
      </c>
      <c r="EV51" s="342">
        <f t="shared" si="85"/>
        <v>0</v>
      </c>
      <c r="EW51" s="342">
        <f t="shared" si="85"/>
        <v>0</v>
      </c>
      <c r="EX51" s="342">
        <f t="shared" si="85"/>
        <v>0</v>
      </c>
      <c r="EY51" s="342">
        <f t="shared" si="85"/>
        <v>0</v>
      </c>
      <c r="EZ51" s="342">
        <f t="shared" si="85"/>
        <v>0</v>
      </c>
      <c r="FA51" s="342">
        <f t="shared" si="85"/>
        <v>0</v>
      </c>
      <c r="FB51" s="342">
        <f t="shared" si="85"/>
        <v>0</v>
      </c>
      <c r="FC51" s="342">
        <f t="shared" si="85"/>
        <v>0</v>
      </c>
      <c r="FD51" s="342">
        <f t="shared" si="85"/>
        <v>0</v>
      </c>
      <c r="FE51" s="343">
        <f t="shared" si="85"/>
        <v>0</v>
      </c>
      <c r="FF51" s="341">
        <f t="shared" si="86"/>
        <v>0</v>
      </c>
      <c r="FG51" s="342">
        <f t="shared" si="86"/>
        <v>0</v>
      </c>
      <c r="FH51" s="342">
        <f t="shared" si="86"/>
        <v>0</v>
      </c>
      <c r="FI51" s="342">
        <f t="shared" si="86"/>
        <v>0</v>
      </c>
      <c r="FJ51" s="342">
        <f t="shared" si="86"/>
        <v>0</v>
      </c>
      <c r="FK51" s="342">
        <f t="shared" si="86"/>
        <v>0</v>
      </c>
      <c r="FL51" s="342">
        <f t="shared" si="86"/>
        <v>0</v>
      </c>
      <c r="FM51" s="342">
        <f t="shared" si="86"/>
        <v>0</v>
      </c>
      <c r="FN51" s="342">
        <f t="shared" si="86"/>
        <v>0</v>
      </c>
      <c r="FO51" s="342">
        <f t="shared" si="86"/>
        <v>0</v>
      </c>
      <c r="FP51" s="342">
        <f t="shared" si="86"/>
        <v>0</v>
      </c>
      <c r="FQ51" s="343">
        <f t="shared" si="86"/>
        <v>0</v>
      </c>
    </row>
    <row r="52" spans="1:173" ht="12.75" customHeight="1" x14ac:dyDescent="0.2">
      <c r="A52" s="74" t="str">
        <f t="shared" si="68"/>
        <v xml:space="preserve"> -N/A</v>
      </c>
      <c r="B52" s="362"/>
      <c r="C52" s="171" t="s">
        <v>300</v>
      </c>
      <c r="D52" s="366" t="str">
        <f>IF(ISBLANK(EMISSIONS_6!D52), " ", EMISSIONS_6!D52)</f>
        <v xml:space="preserve"> </v>
      </c>
      <c r="E52" s="351" t="s">
        <v>73</v>
      </c>
      <c r="F52" s="351" t="s">
        <v>73</v>
      </c>
      <c r="G52" s="33" t="s">
        <v>115</v>
      </c>
      <c r="H52" s="368"/>
      <c r="I52" s="64" t="s">
        <v>143</v>
      </c>
      <c r="J52" s="33" t="s">
        <v>115</v>
      </c>
      <c r="K52" s="64"/>
      <c r="L52" s="64"/>
      <c r="M52" s="367">
        <v>0</v>
      </c>
      <c r="N52" s="373">
        <v>0</v>
      </c>
      <c r="O52" s="299"/>
      <c r="P52" s="300"/>
      <c r="Q52" s="73" t="str">
        <f t="shared" si="69"/>
        <v>Enter Activity</v>
      </c>
      <c r="R52" s="73" t="str">
        <f t="shared" si="70"/>
        <v>Enter Activity</v>
      </c>
      <c r="S52" s="73" t="str">
        <f t="shared" si="71"/>
        <v>Enter Activity</v>
      </c>
      <c r="T52" s="73" t="str">
        <f t="shared" si="72"/>
        <v>Enter Activity</v>
      </c>
      <c r="U52" s="73" t="str">
        <f t="shared" si="73"/>
        <v>Enter Activity</v>
      </c>
      <c r="V52" s="73" t="str">
        <f t="shared" si="74"/>
        <v>Enter Activity</v>
      </c>
      <c r="W52" s="79" t="s">
        <v>115</v>
      </c>
      <c r="X52" s="73" t="str">
        <f t="shared" si="75"/>
        <v>Enter Activity</v>
      </c>
      <c r="Y52" s="78" t="s">
        <v>115</v>
      </c>
      <c r="Z52" s="79" t="s">
        <v>115</v>
      </c>
      <c r="AA52" s="82" t="s">
        <v>115</v>
      </c>
      <c r="AB52" s="76" t="str">
        <f xml:space="preserve"> IF($H52=0, "Enter Activity", IF(($M52=0)*($N52=0), "Enter Run Time", (H52*'VESSEL FACTORS'!$D$41)/2000))</f>
        <v>Enter Activity</v>
      </c>
      <c r="AC52" s="65" t="str">
        <f xml:space="preserve"> IF($H52=0, "Enter Activity", IF(($M52=0)*($N52=0), "Enter Run Time", (H52*'VESSEL FACTORS'!$D$41)/2000))</f>
        <v>Enter Activity</v>
      </c>
      <c r="AD52" s="65" t="str">
        <f>IF($H52=0, "Enter Activity", IF(($M52=0)*($N52=0), "Enter Run Time",  (H52*'VESSEL FACTORS'!$F$41)/2000))</f>
        <v>Enter Activity</v>
      </c>
      <c r="AE52" s="65" t="str">
        <f>IF($H52=0, "Enter Activity", IF(($M52=0)*($N52=0), "Enter Run Time", (H52*'VESSEL FACTORS'!$H$41)/2000))</f>
        <v>Enter Activity</v>
      </c>
      <c r="AF52" s="65" t="str">
        <f>IF($H52=0, "Enter Activity", IF(($M52=0)*($N52=0), "Enter Run Time", (H52*'VESSEL FACTORS'!$I$41)/2000))</f>
        <v>Enter Activity</v>
      </c>
      <c r="AG52" s="84" t="str">
        <f>IF($H52=0, "Enter Activity", IF(($M52=0)*($N52=0), "Enter Run Time", (H52*'VESSEL FACTORS'!$J$41)/2000))</f>
        <v>Enter Activity</v>
      </c>
      <c r="AH52" s="70" t="s">
        <v>115</v>
      </c>
      <c r="AI52" s="79" t="str">
        <f>IF($H52=0, "Enter Activity", IF(($M52=0)*($N52=0), "Enter Run Time",  (H52*'VESSEL FACTORS'!$L$41)/2000))</f>
        <v>Enter Activity</v>
      </c>
      <c r="AJ52" s="70" t="s">
        <v>115</v>
      </c>
      <c r="AK52" s="70" t="s">
        <v>115</v>
      </c>
      <c r="AL52" s="71" t="s">
        <v>115</v>
      </c>
      <c r="AM52" s="73"/>
      <c r="AO52" s="74">
        <f>MONTH(EMISSIONS_1!P52)-MONTH(EMISSIONS_1!O52)+1</f>
        <v>1</v>
      </c>
      <c r="AP52" s="341">
        <f t="shared" si="76"/>
        <v>0</v>
      </c>
      <c r="AQ52" s="342">
        <f t="shared" si="76"/>
        <v>0</v>
      </c>
      <c r="AR52" s="342">
        <f t="shared" si="76"/>
        <v>0</v>
      </c>
      <c r="AS52" s="342">
        <f t="shared" si="76"/>
        <v>0</v>
      </c>
      <c r="AT52" s="342">
        <f t="shared" si="76"/>
        <v>0</v>
      </c>
      <c r="AU52" s="342">
        <f t="shared" si="76"/>
        <v>0</v>
      </c>
      <c r="AV52" s="342">
        <f t="shared" si="76"/>
        <v>0</v>
      </c>
      <c r="AW52" s="342">
        <f t="shared" si="76"/>
        <v>0</v>
      </c>
      <c r="AX52" s="342">
        <f t="shared" si="76"/>
        <v>0</v>
      </c>
      <c r="AY52" s="342">
        <f t="shared" si="76"/>
        <v>0</v>
      </c>
      <c r="AZ52" s="342">
        <f t="shared" si="76"/>
        <v>0</v>
      </c>
      <c r="BA52" s="343">
        <f t="shared" si="76"/>
        <v>0</v>
      </c>
      <c r="BB52" s="341">
        <f t="shared" si="77"/>
        <v>0</v>
      </c>
      <c r="BC52" s="342">
        <f t="shared" si="77"/>
        <v>0</v>
      </c>
      <c r="BD52" s="342">
        <f t="shared" si="77"/>
        <v>0</v>
      </c>
      <c r="BE52" s="342">
        <f t="shared" si="77"/>
        <v>0</v>
      </c>
      <c r="BF52" s="342">
        <f t="shared" si="77"/>
        <v>0</v>
      </c>
      <c r="BG52" s="342">
        <f t="shared" si="77"/>
        <v>0</v>
      </c>
      <c r="BH52" s="342">
        <f t="shared" si="77"/>
        <v>0</v>
      </c>
      <c r="BI52" s="342">
        <f t="shared" si="77"/>
        <v>0</v>
      </c>
      <c r="BJ52" s="342">
        <f t="shared" si="77"/>
        <v>0</v>
      </c>
      <c r="BK52" s="342">
        <f t="shared" si="77"/>
        <v>0</v>
      </c>
      <c r="BL52" s="342">
        <f t="shared" si="77"/>
        <v>0</v>
      </c>
      <c r="BM52" s="343">
        <f t="shared" si="77"/>
        <v>0</v>
      </c>
      <c r="BN52" s="341">
        <f t="shared" si="78"/>
        <v>0</v>
      </c>
      <c r="BO52" s="342">
        <f t="shared" si="78"/>
        <v>0</v>
      </c>
      <c r="BP52" s="342">
        <f t="shared" si="78"/>
        <v>0</v>
      </c>
      <c r="BQ52" s="342">
        <f t="shared" si="78"/>
        <v>0</v>
      </c>
      <c r="BR52" s="342">
        <f t="shared" si="78"/>
        <v>0</v>
      </c>
      <c r="BS52" s="342">
        <f t="shared" si="78"/>
        <v>0</v>
      </c>
      <c r="BT52" s="342">
        <f t="shared" si="78"/>
        <v>0</v>
      </c>
      <c r="BU52" s="342">
        <f t="shared" si="78"/>
        <v>0</v>
      </c>
      <c r="BV52" s="342">
        <f t="shared" si="78"/>
        <v>0</v>
      </c>
      <c r="BW52" s="342">
        <f t="shared" si="78"/>
        <v>0</v>
      </c>
      <c r="BX52" s="342">
        <f t="shared" si="78"/>
        <v>0</v>
      </c>
      <c r="BY52" s="343">
        <f t="shared" si="78"/>
        <v>0</v>
      </c>
      <c r="BZ52" s="341">
        <f t="shared" si="79"/>
        <v>0</v>
      </c>
      <c r="CA52" s="342">
        <f t="shared" si="79"/>
        <v>0</v>
      </c>
      <c r="CB52" s="342">
        <f t="shared" si="79"/>
        <v>0</v>
      </c>
      <c r="CC52" s="342">
        <f t="shared" si="79"/>
        <v>0</v>
      </c>
      <c r="CD52" s="342">
        <f t="shared" si="79"/>
        <v>0</v>
      </c>
      <c r="CE52" s="342">
        <f t="shared" si="79"/>
        <v>0</v>
      </c>
      <c r="CF52" s="342">
        <f t="shared" si="79"/>
        <v>0</v>
      </c>
      <c r="CG52" s="342">
        <f t="shared" si="79"/>
        <v>0</v>
      </c>
      <c r="CH52" s="342">
        <f t="shared" si="79"/>
        <v>0</v>
      </c>
      <c r="CI52" s="342">
        <f t="shared" si="79"/>
        <v>0</v>
      </c>
      <c r="CJ52" s="342">
        <f t="shared" si="79"/>
        <v>0</v>
      </c>
      <c r="CK52" s="343">
        <f t="shared" si="79"/>
        <v>0</v>
      </c>
      <c r="CL52" s="341">
        <f t="shared" si="80"/>
        <v>0</v>
      </c>
      <c r="CM52" s="342">
        <f t="shared" si="80"/>
        <v>0</v>
      </c>
      <c r="CN52" s="342">
        <f t="shared" si="80"/>
        <v>0</v>
      </c>
      <c r="CO52" s="342">
        <f t="shared" si="80"/>
        <v>0</v>
      </c>
      <c r="CP52" s="342">
        <f t="shared" si="80"/>
        <v>0</v>
      </c>
      <c r="CQ52" s="342">
        <f t="shared" si="80"/>
        <v>0</v>
      </c>
      <c r="CR52" s="342">
        <f t="shared" si="80"/>
        <v>0</v>
      </c>
      <c r="CS52" s="342">
        <f t="shared" si="80"/>
        <v>0</v>
      </c>
      <c r="CT52" s="342">
        <f t="shared" si="80"/>
        <v>0</v>
      </c>
      <c r="CU52" s="342">
        <f t="shared" si="80"/>
        <v>0</v>
      </c>
      <c r="CV52" s="342">
        <f t="shared" si="80"/>
        <v>0</v>
      </c>
      <c r="CW52" s="343">
        <f t="shared" si="80"/>
        <v>0</v>
      </c>
      <c r="CX52" s="341">
        <f t="shared" si="81"/>
        <v>0</v>
      </c>
      <c r="CY52" s="342">
        <f t="shared" si="81"/>
        <v>0</v>
      </c>
      <c r="CZ52" s="342">
        <f t="shared" si="81"/>
        <v>0</v>
      </c>
      <c r="DA52" s="342">
        <f t="shared" si="81"/>
        <v>0</v>
      </c>
      <c r="DB52" s="342">
        <f t="shared" si="81"/>
        <v>0</v>
      </c>
      <c r="DC52" s="342">
        <f t="shared" si="81"/>
        <v>0</v>
      </c>
      <c r="DD52" s="342">
        <f t="shared" si="81"/>
        <v>0</v>
      </c>
      <c r="DE52" s="342">
        <f t="shared" si="81"/>
        <v>0</v>
      </c>
      <c r="DF52" s="342">
        <f t="shared" si="81"/>
        <v>0</v>
      </c>
      <c r="DG52" s="342">
        <f t="shared" si="81"/>
        <v>0</v>
      </c>
      <c r="DH52" s="342">
        <f t="shared" si="81"/>
        <v>0</v>
      </c>
      <c r="DI52" s="343">
        <f t="shared" si="81"/>
        <v>0</v>
      </c>
      <c r="DJ52" s="341">
        <f t="shared" si="82"/>
        <v>0</v>
      </c>
      <c r="DK52" s="342">
        <f t="shared" si="82"/>
        <v>0</v>
      </c>
      <c r="DL52" s="342">
        <f t="shared" si="82"/>
        <v>0</v>
      </c>
      <c r="DM52" s="342">
        <f t="shared" si="82"/>
        <v>0</v>
      </c>
      <c r="DN52" s="342">
        <f t="shared" si="82"/>
        <v>0</v>
      </c>
      <c r="DO52" s="342">
        <f t="shared" si="82"/>
        <v>0</v>
      </c>
      <c r="DP52" s="342">
        <f t="shared" si="82"/>
        <v>0</v>
      </c>
      <c r="DQ52" s="342">
        <f t="shared" si="82"/>
        <v>0</v>
      </c>
      <c r="DR52" s="342">
        <f t="shared" si="82"/>
        <v>0</v>
      </c>
      <c r="DS52" s="342">
        <f t="shared" si="82"/>
        <v>0</v>
      </c>
      <c r="DT52" s="342">
        <f t="shared" si="82"/>
        <v>0</v>
      </c>
      <c r="DU52" s="343">
        <f t="shared" si="82"/>
        <v>0</v>
      </c>
      <c r="DV52" s="341">
        <f t="shared" si="83"/>
        <v>0</v>
      </c>
      <c r="DW52" s="342">
        <f t="shared" si="83"/>
        <v>0</v>
      </c>
      <c r="DX52" s="342">
        <f t="shared" si="83"/>
        <v>0</v>
      </c>
      <c r="DY52" s="342">
        <f t="shared" si="83"/>
        <v>0</v>
      </c>
      <c r="DZ52" s="342">
        <f t="shared" si="83"/>
        <v>0</v>
      </c>
      <c r="EA52" s="342">
        <f t="shared" si="83"/>
        <v>0</v>
      </c>
      <c r="EB52" s="342">
        <f t="shared" si="83"/>
        <v>0</v>
      </c>
      <c r="EC52" s="342">
        <f t="shared" si="83"/>
        <v>0</v>
      </c>
      <c r="ED52" s="342">
        <f t="shared" si="83"/>
        <v>0</v>
      </c>
      <c r="EE52" s="342">
        <f t="shared" si="83"/>
        <v>0</v>
      </c>
      <c r="EF52" s="342">
        <f t="shared" si="83"/>
        <v>0</v>
      </c>
      <c r="EG52" s="343">
        <f t="shared" si="83"/>
        <v>0</v>
      </c>
      <c r="EH52" s="341">
        <f t="shared" si="84"/>
        <v>0</v>
      </c>
      <c r="EI52" s="342">
        <f t="shared" si="84"/>
        <v>0</v>
      </c>
      <c r="EJ52" s="342">
        <f t="shared" si="84"/>
        <v>0</v>
      </c>
      <c r="EK52" s="342">
        <f t="shared" si="84"/>
        <v>0</v>
      </c>
      <c r="EL52" s="342">
        <f t="shared" si="84"/>
        <v>0</v>
      </c>
      <c r="EM52" s="342">
        <f t="shared" si="84"/>
        <v>0</v>
      </c>
      <c r="EN52" s="342">
        <f t="shared" si="84"/>
        <v>0</v>
      </c>
      <c r="EO52" s="342">
        <f t="shared" si="84"/>
        <v>0</v>
      </c>
      <c r="EP52" s="342">
        <f t="shared" si="84"/>
        <v>0</v>
      </c>
      <c r="EQ52" s="342">
        <f t="shared" si="84"/>
        <v>0</v>
      </c>
      <c r="ER52" s="342">
        <f t="shared" si="84"/>
        <v>0</v>
      </c>
      <c r="ES52" s="343">
        <f t="shared" si="84"/>
        <v>0</v>
      </c>
      <c r="ET52" s="341">
        <f t="shared" si="85"/>
        <v>0</v>
      </c>
      <c r="EU52" s="342">
        <f t="shared" si="85"/>
        <v>0</v>
      </c>
      <c r="EV52" s="342">
        <f t="shared" si="85"/>
        <v>0</v>
      </c>
      <c r="EW52" s="342">
        <f t="shared" si="85"/>
        <v>0</v>
      </c>
      <c r="EX52" s="342">
        <f t="shared" si="85"/>
        <v>0</v>
      </c>
      <c r="EY52" s="342">
        <f t="shared" si="85"/>
        <v>0</v>
      </c>
      <c r="EZ52" s="342">
        <f t="shared" si="85"/>
        <v>0</v>
      </c>
      <c r="FA52" s="342">
        <f t="shared" si="85"/>
        <v>0</v>
      </c>
      <c r="FB52" s="342">
        <f t="shared" si="85"/>
        <v>0</v>
      </c>
      <c r="FC52" s="342">
        <f t="shared" si="85"/>
        <v>0</v>
      </c>
      <c r="FD52" s="342">
        <f t="shared" si="85"/>
        <v>0</v>
      </c>
      <c r="FE52" s="343">
        <f t="shared" si="85"/>
        <v>0</v>
      </c>
      <c r="FF52" s="341">
        <f t="shared" si="86"/>
        <v>0</v>
      </c>
      <c r="FG52" s="342">
        <f t="shared" si="86"/>
        <v>0</v>
      </c>
      <c r="FH52" s="342">
        <f t="shared" si="86"/>
        <v>0</v>
      </c>
      <c r="FI52" s="342">
        <f t="shared" si="86"/>
        <v>0</v>
      </c>
      <c r="FJ52" s="342">
        <f t="shared" si="86"/>
        <v>0</v>
      </c>
      <c r="FK52" s="342">
        <f t="shared" si="86"/>
        <v>0</v>
      </c>
      <c r="FL52" s="342">
        <f t="shared" si="86"/>
        <v>0</v>
      </c>
      <c r="FM52" s="342">
        <f t="shared" si="86"/>
        <v>0</v>
      </c>
      <c r="FN52" s="342">
        <f t="shared" si="86"/>
        <v>0</v>
      </c>
      <c r="FO52" s="342">
        <f t="shared" si="86"/>
        <v>0</v>
      </c>
      <c r="FP52" s="342">
        <f t="shared" si="86"/>
        <v>0</v>
      </c>
      <c r="FQ52" s="343">
        <f t="shared" si="86"/>
        <v>0</v>
      </c>
    </row>
    <row r="53" spans="1:173" ht="12.75" customHeight="1" x14ac:dyDescent="0.2">
      <c r="A53" s="74" t="str">
        <f t="shared" si="68"/>
        <v xml:space="preserve"> -N/A</v>
      </c>
      <c r="B53" s="362"/>
      <c r="C53" s="171" t="s">
        <v>300</v>
      </c>
      <c r="D53" s="366" t="str">
        <f>IF(ISBLANK(EMISSIONS_6!D53), " ", EMISSIONS_6!D53)</f>
        <v xml:space="preserve"> </v>
      </c>
      <c r="E53" s="351" t="s">
        <v>73</v>
      </c>
      <c r="F53" s="351" t="s">
        <v>73</v>
      </c>
      <c r="G53" s="33" t="s">
        <v>115</v>
      </c>
      <c r="H53" s="368"/>
      <c r="I53" s="64" t="s">
        <v>143</v>
      </c>
      <c r="J53" s="33" t="s">
        <v>115</v>
      </c>
      <c r="K53" s="64"/>
      <c r="L53" s="64"/>
      <c r="M53" s="367">
        <v>0</v>
      </c>
      <c r="N53" s="373">
        <v>0</v>
      </c>
      <c r="O53" s="299"/>
      <c r="P53" s="300"/>
      <c r="Q53" s="73" t="str">
        <f t="shared" si="69"/>
        <v>Enter Activity</v>
      </c>
      <c r="R53" s="73" t="str">
        <f t="shared" si="70"/>
        <v>Enter Activity</v>
      </c>
      <c r="S53" s="73" t="str">
        <f t="shared" si="71"/>
        <v>Enter Activity</v>
      </c>
      <c r="T53" s="73" t="str">
        <f t="shared" si="72"/>
        <v>Enter Activity</v>
      </c>
      <c r="U53" s="73" t="str">
        <f t="shared" si="73"/>
        <v>Enter Activity</v>
      </c>
      <c r="V53" s="73" t="str">
        <f t="shared" si="74"/>
        <v>Enter Activity</v>
      </c>
      <c r="W53" s="79" t="s">
        <v>115</v>
      </c>
      <c r="X53" s="73" t="str">
        <f t="shared" si="75"/>
        <v>Enter Activity</v>
      </c>
      <c r="Y53" s="78" t="s">
        <v>115</v>
      </c>
      <c r="Z53" s="79" t="s">
        <v>115</v>
      </c>
      <c r="AA53" s="82" t="s">
        <v>115</v>
      </c>
      <c r="AB53" s="76" t="str">
        <f xml:space="preserve"> IF($H53=0, "Enter Activity", IF(($M53=0)*($N53=0), "Enter Run Time", (H53*'VESSEL FACTORS'!$D$41)/2000))</f>
        <v>Enter Activity</v>
      </c>
      <c r="AC53" s="65" t="str">
        <f xml:space="preserve"> IF($H53=0, "Enter Activity", IF(($M53=0)*($N53=0), "Enter Run Time", (H53*'VESSEL FACTORS'!$D$41)/2000))</f>
        <v>Enter Activity</v>
      </c>
      <c r="AD53" s="65" t="str">
        <f>IF($H53=0, "Enter Activity", IF(($M53=0)*($N53=0), "Enter Run Time",  (H53*'VESSEL FACTORS'!$F$41)/2000))</f>
        <v>Enter Activity</v>
      </c>
      <c r="AE53" s="65" t="str">
        <f>IF($H53=0, "Enter Activity", IF(($M53=0)*($N53=0), "Enter Run Time", (H53*'VESSEL FACTORS'!$H$41)/2000))</f>
        <v>Enter Activity</v>
      </c>
      <c r="AF53" s="65" t="str">
        <f>IF($H53=0, "Enter Activity", IF(($M53=0)*($N53=0), "Enter Run Time", (H53*'VESSEL FACTORS'!$I$41)/2000))</f>
        <v>Enter Activity</v>
      </c>
      <c r="AG53" s="84" t="str">
        <f>IF($H53=0, "Enter Activity", IF(($M53=0)*($N53=0), "Enter Run Time", (H53*'VESSEL FACTORS'!$J$41)/2000))</f>
        <v>Enter Activity</v>
      </c>
      <c r="AH53" s="70" t="s">
        <v>115</v>
      </c>
      <c r="AI53" s="79" t="str">
        <f>IF($H53=0, "Enter Activity", IF(($M53=0)*($N53=0), "Enter Run Time",  (H53*'VESSEL FACTORS'!$L$41)/2000))</f>
        <v>Enter Activity</v>
      </c>
      <c r="AJ53" s="70" t="s">
        <v>115</v>
      </c>
      <c r="AK53" s="70" t="s">
        <v>115</v>
      </c>
      <c r="AL53" s="71" t="s">
        <v>115</v>
      </c>
      <c r="AM53" s="73"/>
      <c r="AO53" s="74">
        <f>MONTH(EMISSIONS_1!P53)-MONTH(EMISSIONS_1!O53)+1</f>
        <v>1</v>
      </c>
      <c r="AP53" s="341">
        <f t="shared" si="76"/>
        <v>0</v>
      </c>
      <c r="AQ53" s="342">
        <f t="shared" si="76"/>
        <v>0</v>
      </c>
      <c r="AR53" s="342">
        <f t="shared" si="76"/>
        <v>0</v>
      </c>
      <c r="AS53" s="342">
        <f t="shared" si="76"/>
        <v>0</v>
      </c>
      <c r="AT53" s="342">
        <f t="shared" si="76"/>
        <v>0</v>
      </c>
      <c r="AU53" s="342">
        <f t="shared" si="76"/>
        <v>0</v>
      </c>
      <c r="AV53" s="342">
        <f t="shared" si="76"/>
        <v>0</v>
      </c>
      <c r="AW53" s="342">
        <f t="shared" si="76"/>
        <v>0</v>
      </c>
      <c r="AX53" s="342">
        <f t="shared" si="76"/>
        <v>0</v>
      </c>
      <c r="AY53" s="342">
        <f t="shared" si="76"/>
        <v>0</v>
      </c>
      <c r="AZ53" s="342">
        <f t="shared" si="76"/>
        <v>0</v>
      </c>
      <c r="BA53" s="343">
        <f t="shared" si="76"/>
        <v>0</v>
      </c>
      <c r="BB53" s="341">
        <f t="shared" si="77"/>
        <v>0</v>
      </c>
      <c r="BC53" s="342">
        <f t="shared" si="77"/>
        <v>0</v>
      </c>
      <c r="BD53" s="342">
        <f t="shared" si="77"/>
        <v>0</v>
      </c>
      <c r="BE53" s="342">
        <f t="shared" si="77"/>
        <v>0</v>
      </c>
      <c r="BF53" s="342">
        <f t="shared" si="77"/>
        <v>0</v>
      </c>
      <c r="BG53" s="342">
        <f t="shared" si="77"/>
        <v>0</v>
      </c>
      <c r="BH53" s="342">
        <f t="shared" si="77"/>
        <v>0</v>
      </c>
      <c r="BI53" s="342">
        <f t="shared" si="77"/>
        <v>0</v>
      </c>
      <c r="BJ53" s="342">
        <f t="shared" si="77"/>
        <v>0</v>
      </c>
      <c r="BK53" s="342">
        <f t="shared" si="77"/>
        <v>0</v>
      </c>
      <c r="BL53" s="342">
        <f t="shared" si="77"/>
        <v>0</v>
      </c>
      <c r="BM53" s="343">
        <f t="shared" si="77"/>
        <v>0</v>
      </c>
      <c r="BN53" s="341">
        <f t="shared" si="78"/>
        <v>0</v>
      </c>
      <c r="BO53" s="342">
        <f t="shared" si="78"/>
        <v>0</v>
      </c>
      <c r="BP53" s="342">
        <f t="shared" si="78"/>
        <v>0</v>
      </c>
      <c r="BQ53" s="342">
        <f t="shared" si="78"/>
        <v>0</v>
      </c>
      <c r="BR53" s="342">
        <f t="shared" si="78"/>
        <v>0</v>
      </c>
      <c r="BS53" s="342">
        <f t="shared" si="78"/>
        <v>0</v>
      </c>
      <c r="BT53" s="342">
        <f t="shared" si="78"/>
        <v>0</v>
      </c>
      <c r="BU53" s="342">
        <f t="shared" si="78"/>
        <v>0</v>
      </c>
      <c r="BV53" s="342">
        <f t="shared" si="78"/>
        <v>0</v>
      </c>
      <c r="BW53" s="342">
        <f t="shared" si="78"/>
        <v>0</v>
      </c>
      <c r="BX53" s="342">
        <f t="shared" si="78"/>
        <v>0</v>
      </c>
      <c r="BY53" s="343">
        <f t="shared" si="78"/>
        <v>0</v>
      </c>
      <c r="BZ53" s="341">
        <f t="shared" si="79"/>
        <v>0</v>
      </c>
      <c r="CA53" s="342">
        <f t="shared" si="79"/>
        <v>0</v>
      </c>
      <c r="CB53" s="342">
        <f t="shared" si="79"/>
        <v>0</v>
      </c>
      <c r="CC53" s="342">
        <f t="shared" si="79"/>
        <v>0</v>
      </c>
      <c r="CD53" s="342">
        <f t="shared" si="79"/>
        <v>0</v>
      </c>
      <c r="CE53" s="342">
        <f t="shared" si="79"/>
        <v>0</v>
      </c>
      <c r="CF53" s="342">
        <f t="shared" si="79"/>
        <v>0</v>
      </c>
      <c r="CG53" s="342">
        <f t="shared" si="79"/>
        <v>0</v>
      </c>
      <c r="CH53" s="342">
        <f t="shared" si="79"/>
        <v>0</v>
      </c>
      <c r="CI53" s="342">
        <f t="shared" si="79"/>
        <v>0</v>
      </c>
      <c r="CJ53" s="342">
        <f t="shared" si="79"/>
        <v>0</v>
      </c>
      <c r="CK53" s="343">
        <f t="shared" si="79"/>
        <v>0</v>
      </c>
      <c r="CL53" s="341">
        <f t="shared" si="80"/>
        <v>0</v>
      </c>
      <c r="CM53" s="342">
        <f t="shared" si="80"/>
        <v>0</v>
      </c>
      <c r="CN53" s="342">
        <f t="shared" si="80"/>
        <v>0</v>
      </c>
      <c r="CO53" s="342">
        <f t="shared" si="80"/>
        <v>0</v>
      </c>
      <c r="CP53" s="342">
        <f t="shared" si="80"/>
        <v>0</v>
      </c>
      <c r="CQ53" s="342">
        <f t="shared" si="80"/>
        <v>0</v>
      </c>
      <c r="CR53" s="342">
        <f t="shared" si="80"/>
        <v>0</v>
      </c>
      <c r="CS53" s="342">
        <f t="shared" si="80"/>
        <v>0</v>
      </c>
      <c r="CT53" s="342">
        <f t="shared" si="80"/>
        <v>0</v>
      </c>
      <c r="CU53" s="342">
        <f t="shared" si="80"/>
        <v>0</v>
      </c>
      <c r="CV53" s="342">
        <f t="shared" si="80"/>
        <v>0</v>
      </c>
      <c r="CW53" s="343">
        <f t="shared" si="80"/>
        <v>0</v>
      </c>
      <c r="CX53" s="341">
        <f t="shared" si="81"/>
        <v>0</v>
      </c>
      <c r="CY53" s="342">
        <f t="shared" si="81"/>
        <v>0</v>
      </c>
      <c r="CZ53" s="342">
        <f t="shared" si="81"/>
        <v>0</v>
      </c>
      <c r="DA53" s="342">
        <f t="shared" si="81"/>
        <v>0</v>
      </c>
      <c r="DB53" s="342">
        <f t="shared" si="81"/>
        <v>0</v>
      </c>
      <c r="DC53" s="342">
        <f t="shared" si="81"/>
        <v>0</v>
      </c>
      <c r="DD53" s="342">
        <f t="shared" si="81"/>
        <v>0</v>
      </c>
      <c r="DE53" s="342">
        <f t="shared" si="81"/>
        <v>0</v>
      </c>
      <c r="DF53" s="342">
        <f t="shared" si="81"/>
        <v>0</v>
      </c>
      <c r="DG53" s="342">
        <f t="shared" si="81"/>
        <v>0</v>
      </c>
      <c r="DH53" s="342">
        <f t="shared" si="81"/>
        <v>0</v>
      </c>
      <c r="DI53" s="343">
        <f t="shared" si="81"/>
        <v>0</v>
      </c>
      <c r="DJ53" s="341">
        <f t="shared" si="82"/>
        <v>0</v>
      </c>
      <c r="DK53" s="342">
        <f t="shared" si="82"/>
        <v>0</v>
      </c>
      <c r="DL53" s="342">
        <f t="shared" si="82"/>
        <v>0</v>
      </c>
      <c r="DM53" s="342">
        <f t="shared" si="82"/>
        <v>0</v>
      </c>
      <c r="DN53" s="342">
        <f t="shared" si="82"/>
        <v>0</v>
      </c>
      <c r="DO53" s="342">
        <f t="shared" si="82"/>
        <v>0</v>
      </c>
      <c r="DP53" s="342">
        <f t="shared" si="82"/>
        <v>0</v>
      </c>
      <c r="DQ53" s="342">
        <f t="shared" si="82"/>
        <v>0</v>
      </c>
      <c r="DR53" s="342">
        <f t="shared" si="82"/>
        <v>0</v>
      </c>
      <c r="DS53" s="342">
        <f t="shared" si="82"/>
        <v>0</v>
      </c>
      <c r="DT53" s="342">
        <f t="shared" si="82"/>
        <v>0</v>
      </c>
      <c r="DU53" s="343">
        <f t="shared" si="82"/>
        <v>0</v>
      </c>
      <c r="DV53" s="341">
        <f t="shared" si="83"/>
        <v>0</v>
      </c>
      <c r="DW53" s="342">
        <f t="shared" si="83"/>
        <v>0</v>
      </c>
      <c r="DX53" s="342">
        <f t="shared" si="83"/>
        <v>0</v>
      </c>
      <c r="DY53" s="342">
        <f t="shared" si="83"/>
        <v>0</v>
      </c>
      <c r="DZ53" s="342">
        <f t="shared" si="83"/>
        <v>0</v>
      </c>
      <c r="EA53" s="342">
        <f t="shared" si="83"/>
        <v>0</v>
      </c>
      <c r="EB53" s="342">
        <f t="shared" si="83"/>
        <v>0</v>
      </c>
      <c r="EC53" s="342">
        <f t="shared" si="83"/>
        <v>0</v>
      </c>
      <c r="ED53" s="342">
        <f t="shared" si="83"/>
        <v>0</v>
      </c>
      <c r="EE53" s="342">
        <f t="shared" si="83"/>
        <v>0</v>
      </c>
      <c r="EF53" s="342">
        <f t="shared" si="83"/>
        <v>0</v>
      </c>
      <c r="EG53" s="343">
        <f t="shared" si="83"/>
        <v>0</v>
      </c>
      <c r="EH53" s="341">
        <f t="shared" si="84"/>
        <v>0</v>
      </c>
      <c r="EI53" s="342">
        <f t="shared" si="84"/>
        <v>0</v>
      </c>
      <c r="EJ53" s="342">
        <f t="shared" si="84"/>
        <v>0</v>
      </c>
      <c r="EK53" s="342">
        <f t="shared" si="84"/>
        <v>0</v>
      </c>
      <c r="EL53" s="342">
        <f t="shared" si="84"/>
        <v>0</v>
      </c>
      <c r="EM53" s="342">
        <f t="shared" si="84"/>
        <v>0</v>
      </c>
      <c r="EN53" s="342">
        <f t="shared" si="84"/>
        <v>0</v>
      </c>
      <c r="EO53" s="342">
        <f t="shared" si="84"/>
        <v>0</v>
      </c>
      <c r="EP53" s="342">
        <f t="shared" si="84"/>
        <v>0</v>
      </c>
      <c r="EQ53" s="342">
        <f t="shared" si="84"/>
        <v>0</v>
      </c>
      <c r="ER53" s="342">
        <f t="shared" si="84"/>
        <v>0</v>
      </c>
      <c r="ES53" s="343">
        <f t="shared" si="84"/>
        <v>0</v>
      </c>
      <c r="ET53" s="341">
        <f t="shared" si="85"/>
        <v>0</v>
      </c>
      <c r="EU53" s="342">
        <f t="shared" si="85"/>
        <v>0</v>
      </c>
      <c r="EV53" s="342">
        <f t="shared" si="85"/>
        <v>0</v>
      </c>
      <c r="EW53" s="342">
        <f t="shared" si="85"/>
        <v>0</v>
      </c>
      <c r="EX53" s="342">
        <f t="shared" si="85"/>
        <v>0</v>
      </c>
      <c r="EY53" s="342">
        <f t="shared" si="85"/>
        <v>0</v>
      </c>
      <c r="EZ53" s="342">
        <f t="shared" si="85"/>
        <v>0</v>
      </c>
      <c r="FA53" s="342">
        <f t="shared" si="85"/>
        <v>0</v>
      </c>
      <c r="FB53" s="342">
        <f t="shared" si="85"/>
        <v>0</v>
      </c>
      <c r="FC53" s="342">
        <f t="shared" si="85"/>
        <v>0</v>
      </c>
      <c r="FD53" s="342">
        <f t="shared" si="85"/>
        <v>0</v>
      </c>
      <c r="FE53" s="343">
        <f t="shared" si="85"/>
        <v>0</v>
      </c>
      <c r="FF53" s="341">
        <f t="shared" si="86"/>
        <v>0</v>
      </c>
      <c r="FG53" s="342">
        <f t="shared" si="86"/>
        <v>0</v>
      </c>
      <c r="FH53" s="342">
        <f t="shared" si="86"/>
        <v>0</v>
      </c>
      <c r="FI53" s="342">
        <f t="shared" si="86"/>
        <v>0</v>
      </c>
      <c r="FJ53" s="342">
        <f t="shared" si="86"/>
        <v>0</v>
      </c>
      <c r="FK53" s="342">
        <f t="shared" si="86"/>
        <v>0</v>
      </c>
      <c r="FL53" s="342">
        <f t="shared" si="86"/>
        <v>0</v>
      </c>
      <c r="FM53" s="342">
        <f t="shared" si="86"/>
        <v>0</v>
      </c>
      <c r="FN53" s="342">
        <f t="shared" si="86"/>
        <v>0</v>
      </c>
      <c r="FO53" s="342">
        <f t="shared" si="86"/>
        <v>0</v>
      </c>
      <c r="FP53" s="342">
        <f t="shared" si="86"/>
        <v>0</v>
      </c>
      <c r="FQ53" s="343">
        <f t="shared" si="86"/>
        <v>0</v>
      </c>
    </row>
    <row r="54" spans="1:173" ht="12.75" customHeight="1" x14ac:dyDescent="0.2">
      <c r="A54" s="74" t="str">
        <f t="shared" si="68"/>
        <v xml:space="preserve"> -N/A</v>
      </c>
      <c r="B54" s="362"/>
      <c r="C54" s="171" t="s">
        <v>300</v>
      </c>
      <c r="D54" s="366" t="str">
        <f>IF(ISBLANK(EMISSIONS_6!D54), " ", EMISSIONS_6!D54)</f>
        <v xml:space="preserve"> </v>
      </c>
      <c r="E54" s="351" t="s">
        <v>73</v>
      </c>
      <c r="F54" s="351" t="s">
        <v>73</v>
      </c>
      <c r="G54" s="33" t="s">
        <v>115</v>
      </c>
      <c r="H54" s="368"/>
      <c r="I54" s="64" t="s">
        <v>143</v>
      </c>
      <c r="J54" s="33" t="s">
        <v>115</v>
      </c>
      <c r="K54" s="64"/>
      <c r="L54" s="64"/>
      <c r="M54" s="367">
        <v>0</v>
      </c>
      <c r="N54" s="373">
        <v>0</v>
      </c>
      <c r="O54" s="299"/>
      <c r="P54" s="300"/>
      <c r="Q54" s="73" t="str">
        <f t="shared" si="69"/>
        <v>Enter Activity</v>
      </c>
      <c r="R54" s="73" t="str">
        <f t="shared" si="70"/>
        <v>Enter Activity</v>
      </c>
      <c r="S54" s="73" t="str">
        <f t="shared" si="71"/>
        <v>Enter Activity</v>
      </c>
      <c r="T54" s="73" t="str">
        <f t="shared" si="72"/>
        <v>Enter Activity</v>
      </c>
      <c r="U54" s="73" t="str">
        <f t="shared" si="73"/>
        <v>Enter Activity</v>
      </c>
      <c r="V54" s="73" t="str">
        <f t="shared" si="74"/>
        <v>Enter Activity</v>
      </c>
      <c r="W54" s="79" t="s">
        <v>115</v>
      </c>
      <c r="X54" s="73" t="str">
        <f t="shared" si="75"/>
        <v>Enter Activity</v>
      </c>
      <c r="Y54" s="78" t="s">
        <v>115</v>
      </c>
      <c r="Z54" s="79" t="s">
        <v>115</v>
      </c>
      <c r="AA54" s="82" t="s">
        <v>115</v>
      </c>
      <c r="AB54" s="76" t="str">
        <f xml:space="preserve"> IF($H54=0, "Enter Activity", IF(($M54=0)*($N54=0), "Enter Run Time", (H54*'VESSEL FACTORS'!$D$41)/2000))</f>
        <v>Enter Activity</v>
      </c>
      <c r="AC54" s="65" t="str">
        <f xml:space="preserve"> IF($H54=0, "Enter Activity", IF(($M54=0)*($N54=0), "Enter Run Time", (H54*'VESSEL FACTORS'!$D$41)/2000))</f>
        <v>Enter Activity</v>
      </c>
      <c r="AD54" s="65" t="str">
        <f>IF($H54=0, "Enter Activity", IF(($M54=0)*($N54=0), "Enter Run Time",  (H54*'VESSEL FACTORS'!$F$41)/2000))</f>
        <v>Enter Activity</v>
      </c>
      <c r="AE54" s="65" t="str">
        <f>IF($H54=0, "Enter Activity", IF(($M54=0)*($N54=0), "Enter Run Time", (H54*'VESSEL FACTORS'!$H$41)/2000))</f>
        <v>Enter Activity</v>
      </c>
      <c r="AF54" s="65" t="str">
        <f>IF($H54=0, "Enter Activity", IF(($M54=0)*($N54=0), "Enter Run Time", (H54*'VESSEL FACTORS'!$I$41)/2000))</f>
        <v>Enter Activity</v>
      </c>
      <c r="AG54" s="84" t="str">
        <f>IF($H54=0, "Enter Activity", IF(($M54=0)*($N54=0), "Enter Run Time", (H54*'VESSEL FACTORS'!$J$41)/2000))</f>
        <v>Enter Activity</v>
      </c>
      <c r="AH54" s="70" t="s">
        <v>115</v>
      </c>
      <c r="AI54" s="79" t="str">
        <f>IF($H54=0, "Enter Activity", IF(($M54=0)*($N54=0), "Enter Run Time",  (H54*'VESSEL FACTORS'!$L$41)/2000))</f>
        <v>Enter Activity</v>
      </c>
      <c r="AJ54" s="70" t="s">
        <v>115</v>
      </c>
      <c r="AK54" s="70" t="s">
        <v>115</v>
      </c>
      <c r="AL54" s="71" t="s">
        <v>115</v>
      </c>
      <c r="AM54" s="73"/>
      <c r="AO54" s="74">
        <f>MONTH(EMISSIONS_1!P54)-MONTH(EMISSIONS_1!O54)+1</f>
        <v>1</v>
      </c>
      <c r="AP54" s="341">
        <f t="shared" si="76"/>
        <v>0</v>
      </c>
      <c r="AQ54" s="342">
        <f t="shared" si="76"/>
        <v>0</v>
      </c>
      <c r="AR54" s="342">
        <f t="shared" si="76"/>
        <v>0</v>
      </c>
      <c r="AS54" s="342">
        <f t="shared" si="76"/>
        <v>0</v>
      </c>
      <c r="AT54" s="342">
        <f t="shared" si="76"/>
        <v>0</v>
      </c>
      <c r="AU54" s="342">
        <f t="shared" si="76"/>
        <v>0</v>
      </c>
      <c r="AV54" s="342">
        <f t="shared" si="76"/>
        <v>0</v>
      </c>
      <c r="AW54" s="342">
        <f t="shared" si="76"/>
        <v>0</v>
      </c>
      <c r="AX54" s="342">
        <f t="shared" si="76"/>
        <v>0</v>
      </c>
      <c r="AY54" s="342">
        <f t="shared" si="76"/>
        <v>0</v>
      </c>
      <c r="AZ54" s="342">
        <f t="shared" si="76"/>
        <v>0</v>
      </c>
      <c r="BA54" s="343">
        <f t="shared" si="76"/>
        <v>0</v>
      </c>
      <c r="BB54" s="341">
        <f t="shared" si="77"/>
        <v>0</v>
      </c>
      <c r="BC54" s="342">
        <f t="shared" si="77"/>
        <v>0</v>
      </c>
      <c r="BD54" s="342">
        <f t="shared" si="77"/>
        <v>0</v>
      </c>
      <c r="BE54" s="342">
        <f t="shared" si="77"/>
        <v>0</v>
      </c>
      <c r="BF54" s="342">
        <f t="shared" si="77"/>
        <v>0</v>
      </c>
      <c r="BG54" s="342">
        <f t="shared" si="77"/>
        <v>0</v>
      </c>
      <c r="BH54" s="342">
        <f t="shared" si="77"/>
        <v>0</v>
      </c>
      <c r="BI54" s="342">
        <f t="shared" si="77"/>
        <v>0</v>
      </c>
      <c r="BJ54" s="342">
        <f t="shared" si="77"/>
        <v>0</v>
      </c>
      <c r="BK54" s="342">
        <f t="shared" si="77"/>
        <v>0</v>
      </c>
      <c r="BL54" s="342">
        <f t="shared" si="77"/>
        <v>0</v>
      </c>
      <c r="BM54" s="343">
        <f t="shared" si="77"/>
        <v>0</v>
      </c>
      <c r="BN54" s="341">
        <f t="shared" si="78"/>
        <v>0</v>
      </c>
      <c r="BO54" s="342">
        <f t="shared" si="78"/>
        <v>0</v>
      </c>
      <c r="BP54" s="342">
        <f t="shared" si="78"/>
        <v>0</v>
      </c>
      <c r="BQ54" s="342">
        <f t="shared" si="78"/>
        <v>0</v>
      </c>
      <c r="BR54" s="342">
        <f t="shared" si="78"/>
        <v>0</v>
      </c>
      <c r="BS54" s="342">
        <f t="shared" si="78"/>
        <v>0</v>
      </c>
      <c r="BT54" s="342">
        <f t="shared" si="78"/>
        <v>0</v>
      </c>
      <c r="BU54" s="342">
        <f t="shared" si="78"/>
        <v>0</v>
      </c>
      <c r="BV54" s="342">
        <f t="shared" si="78"/>
        <v>0</v>
      </c>
      <c r="BW54" s="342">
        <f t="shared" si="78"/>
        <v>0</v>
      </c>
      <c r="BX54" s="342">
        <f t="shared" si="78"/>
        <v>0</v>
      </c>
      <c r="BY54" s="343">
        <f t="shared" si="78"/>
        <v>0</v>
      </c>
      <c r="BZ54" s="341">
        <f t="shared" si="79"/>
        <v>0</v>
      </c>
      <c r="CA54" s="342">
        <f t="shared" si="79"/>
        <v>0</v>
      </c>
      <c r="CB54" s="342">
        <f t="shared" si="79"/>
        <v>0</v>
      </c>
      <c r="CC54" s="342">
        <f t="shared" si="79"/>
        <v>0</v>
      </c>
      <c r="CD54" s="342">
        <f t="shared" si="79"/>
        <v>0</v>
      </c>
      <c r="CE54" s="342">
        <f t="shared" si="79"/>
        <v>0</v>
      </c>
      <c r="CF54" s="342">
        <f t="shared" si="79"/>
        <v>0</v>
      </c>
      <c r="CG54" s="342">
        <f t="shared" si="79"/>
        <v>0</v>
      </c>
      <c r="CH54" s="342">
        <f t="shared" si="79"/>
        <v>0</v>
      </c>
      <c r="CI54" s="342">
        <f t="shared" si="79"/>
        <v>0</v>
      </c>
      <c r="CJ54" s="342">
        <f t="shared" si="79"/>
        <v>0</v>
      </c>
      <c r="CK54" s="343">
        <f t="shared" si="79"/>
        <v>0</v>
      </c>
      <c r="CL54" s="341">
        <f t="shared" si="80"/>
        <v>0</v>
      </c>
      <c r="CM54" s="342">
        <f t="shared" si="80"/>
        <v>0</v>
      </c>
      <c r="CN54" s="342">
        <f t="shared" si="80"/>
        <v>0</v>
      </c>
      <c r="CO54" s="342">
        <f t="shared" si="80"/>
        <v>0</v>
      </c>
      <c r="CP54" s="342">
        <f t="shared" si="80"/>
        <v>0</v>
      </c>
      <c r="CQ54" s="342">
        <f t="shared" si="80"/>
        <v>0</v>
      </c>
      <c r="CR54" s="342">
        <f t="shared" si="80"/>
        <v>0</v>
      </c>
      <c r="CS54" s="342">
        <f t="shared" si="80"/>
        <v>0</v>
      </c>
      <c r="CT54" s="342">
        <f t="shared" si="80"/>
        <v>0</v>
      </c>
      <c r="CU54" s="342">
        <f t="shared" si="80"/>
        <v>0</v>
      </c>
      <c r="CV54" s="342">
        <f t="shared" si="80"/>
        <v>0</v>
      </c>
      <c r="CW54" s="343">
        <f t="shared" si="80"/>
        <v>0</v>
      </c>
      <c r="CX54" s="341">
        <f t="shared" si="81"/>
        <v>0</v>
      </c>
      <c r="CY54" s="342">
        <f t="shared" si="81"/>
        <v>0</v>
      </c>
      <c r="CZ54" s="342">
        <f t="shared" si="81"/>
        <v>0</v>
      </c>
      <c r="DA54" s="342">
        <f t="shared" si="81"/>
        <v>0</v>
      </c>
      <c r="DB54" s="342">
        <f t="shared" si="81"/>
        <v>0</v>
      </c>
      <c r="DC54" s="342">
        <f t="shared" si="81"/>
        <v>0</v>
      </c>
      <c r="DD54" s="342">
        <f t="shared" si="81"/>
        <v>0</v>
      </c>
      <c r="DE54" s="342">
        <f t="shared" si="81"/>
        <v>0</v>
      </c>
      <c r="DF54" s="342">
        <f t="shared" si="81"/>
        <v>0</v>
      </c>
      <c r="DG54" s="342">
        <f t="shared" si="81"/>
        <v>0</v>
      </c>
      <c r="DH54" s="342">
        <f t="shared" si="81"/>
        <v>0</v>
      </c>
      <c r="DI54" s="343">
        <f t="shared" si="81"/>
        <v>0</v>
      </c>
      <c r="DJ54" s="341">
        <f t="shared" si="82"/>
        <v>0</v>
      </c>
      <c r="DK54" s="342">
        <f t="shared" si="82"/>
        <v>0</v>
      </c>
      <c r="DL54" s="342">
        <f t="shared" si="82"/>
        <v>0</v>
      </c>
      <c r="DM54" s="342">
        <f t="shared" si="82"/>
        <v>0</v>
      </c>
      <c r="DN54" s="342">
        <f t="shared" si="82"/>
        <v>0</v>
      </c>
      <c r="DO54" s="342">
        <f t="shared" si="82"/>
        <v>0</v>
      </c>
      <c r="DP54" s="342">
        <f t="shared" si="82"/>
        <v>0</v>
      </c>
      <c r="DQ54" s="342">
        <f t="shared" si="82"/>
        <v>0</v>
      </c>
      <c r="DR54" s="342">
        <f t="shared" si="82"/>
        <v>0</v>
      </c>
      <c r="DS54" s="342">
        <f t="shared" si="82"/>
        <v>0</v>
      </c>
      <c r="DT54" s="342">
        <f t="shared" si="82"/>
        <v>0</v>
      </c>
      <c r="DU54" s="343">
        <f t="shared" si="82"/>
        <v>0</v>
      </c>
      <c r="DV54" s="341">
        <f t="shared" si="83"/>
        <v>0</v>
      </c>
      <c r="DW54" s="342">
        <f t="shared" si="83"/>
        <v>0</v>
      </c>
      <c r="DX54" s="342">
        <f t="shared" si="83"/>
        <v>0</v>
      </c>
      <c r="DY54" s="342">
        <f t="shared" si="83"/>
        <v>0</v>
      </c>
      <c r="DZ54" s="342">
        <f t="shared" si="83"/>
        <v>0</v>
      </c>
      <c r="EA54" s="342">
        <f t="shared" si="83"/>
        <v>0</v>
      </c>
      <c r="EB54" s="342">
        <f t="shared" si="83"/>
        <v>0</v>
      </c>
      <c r="EC54" s="342">
        <f t="shared" si="83"/>
        <v>0</v>
      </c>
      <c r="ED54" s="342">
        <f t="shared" si="83"/>
        <v>0</v>
      </c>
      <c r="EE54" s="342">
        <f t="shared" si="83"/>
        <v>0</v>
      </c>
      <c r="EF54" s="342">
        <f t="shared" si="83"/>
        <v>0</v>
      </c>
      <c r="EG54" s="343">
        <f t="shared" si="83"/>
        <v>0</v>
      </c>
      <c r="EH54" s="341">
        <f t="shared" si="84"/>
        <v>0</v>
      </c>
      <c r="EI54" s="342">
        <f t="shared" si="84"/>
        <v>0</v>
      </c>
      <c r="EJ54" s="342">
        <f t="shared" si="84"/>
        <v>0</v>
      </c>
      <c r="EK54" s="342">
        <f t="shared" si="84"/>
        <v>0</v>
      </c>
      <c r="EL54" s="342">
        <f t="shared" si="84"/>
        <v>0</v>
      </c>
      <c r="EM54" s="342">
        <f t="shared" si="84"/>
        <v>0</v>
      </c>
      <c r="EN54" s="342">
        <f t="shared" si="84"/>
        <v>0</v>
      </c>
      <c r="EO54" s="342">
        <f t="shared" si="84"/>
        <v>0</v>
      </c>
      <c r="EP54" s="342">
        <f t="shared" si="84"/>
        <v>0</v>
      </c>
      <c r="EQ54" s="342">
        <f t="shared" si="84"/>
        <v>0</v>
      </c>
      <c r="ER54" s="342">
        <f t="shared" si="84"/>
        <v>0</v>
      </c>
      <c r="ES54" s="343">
        <f t="shared" si="84"/>
        <v>0</v>
      </c>
      <c r="ET54" s="341">
        <f t="shared" si="85"/>
        <v>0</v>
      </c>
      <c r="EU54" s="342">
        <f t="shared" si="85"/>
        <v>0</v>
      </c>
      <c r="EV54" s="342">
        <f t="shared" si="85"/>
        <v>0</v>
      </c>
      <c r="EW54" s="342">
        <f t="shared" si="85"/>
        <v>0</v>
      </c>
      <c r="EX54" s="342">
        <f t="shared" si="85"/>
        <v>0</v>
      </c>
      <c r="EY54" s="342">
        <f t="shared" si="85"/>
        <v>0</v>
      </c>
      <c r="EZ54" s="342">
        <f t="shared" si="85"/>
        <v>0</v>
      </c>
      <c r="FA54" s="342">
        <f t="shared" si="85"/>
        <v>0</v>
      </c>
      <c r="FB54" s="342">
        <f t="shared" si="85"/>
        <v>0</v>
      </c>
      <c r="FC54" s="342">
        <f t="shared" si="85"/>
        <v>0</v>
      </c>
      <c r="FD54" s="342">
        <f t="shared" si="85"/>
        <v>0</v>
      </c>
      <c r="FE54" s="343">
        <f t="shared" si="85"/>
        <v>0</v>
      </c>
      <c r="FF54" s="341">
        <f t="shared" si="86"/>
        <v>0</v>
      </c>
      <c r="FG54" s="342">
        <f t="shared" si="86"/>
        <v>0</v>
      </c>
      <c r="FH54" s="342">
        <f t="shared" si="86"/>
        <v>0</v>
      </c>
      <c r="FI54" s="342">
        <f t="shared" si="86"/>
        <v>0</v>
      </c>
      <c r="FJ54" s="342">
        <f t="shared" si="86"/>
        <v>0</v>
      </c>
      <c r="FK54" s="342">
        <f t="shared" si="86"/>
        <v>0</v>
      </c>
      <c r="FL54" s="342">
        <f t="shared" si="86"/>
        <v>0</v>
      </c>
      <c r="FM54" s="342">
        <f t="shared" si="86"/>
        <v>0</v>
      </c>
      <c r="FN54" s="342">
        <f t="shared" si="86"/>
        <v>0</v>
      </c>
      <c r="FO54" s="342">
        <f t="shared" si="86"/>
        <v>0</v>
      </c>
      <c r="FP54" s="342">
        <f t="shared" si="86"/>
        <v>0</v>
      </c>
      <c r="FQ54" s="343">
        <f t="shared" si="86"/>
        <v>0</v>
      </c>
    </row>
    <row r="55" spans="1:173" ht="12.75" customHeight="1" x14ac:dyDescent="0.2">
      <c r="A55" s="74" t="str">
        <f t="shared" si="68"/>
        <v xml:space="preserve"> -N/A</v>
      </c>
      <c r="B55" s="362"/>
      <c r="C55" s="171" t="s">
        <v>300</v>
      </c>
      <c r="D55" s="366" t="str">
        <f>IF(ISBLANK(EMISSIONS_6!D55), " ", EMISSIONS_6!D55)</f>
        <v xml:space="preserve"> </v>
      </c>
      <c r="E55" s="351" t="s">
        <v>73</v>
      </c>
      <c r="F55" s="351" t="s">
        <v>73</v>
      </c>
      <c r="G55" s="33" t="s">
        <v>115</v>
      </c>
      <c r="H55" s="368"/>
      <c r="I55" s="64" t="s">
        <v>143</v>
      </c>
      <c r="J55" s="33" t="s">
        <v>115</v>
      </c>
      <c r="K55" s="64"/>
      <c r="L55" s="64"/>
      <c r="M55" s="367">
        <v>0</v>
      </c>
      <c r="N55" s="373">
        <v>0</v>
      </c>
      <c r="O55" s="299"/>
      <c r="P55" s="300"/>
      <c r="Q55" s="73" t="str">
        <f t="shared" si="69"/>
        <v>Enter Activity</v>
      </c>
      <c r="R55" s="73" t="str">
        <f t="shared" si="70"/>
        <v>Enter Activity</v>
      </c>
      <c r="S55" s="73" t="str">
        <f t="shared" si="71"/>
        <v>Enter Activity</v>
      </c>
      <c r="T55" s="73" t="str">
        <f t="shared" si="72"/>
        <v>Enter Activity</v>
      </c>
      <c r="U55" s="73" t="str">
        <f t="shared" si="73"/>
        <v>Enter Activity</v>
      </c>
      <c r="V55" s="73" t="str">
        <f t="shared" si="74"/>
        <v>Enter Activity</v>
      </c>
      <c r="W55" s="79" t="s">
        <v>115</v>
      </c>
      <c r="X55" s="73" t="str">
        <f t="shared" si="75"/>
        <v>Enter Activity</v>
      </c>
      <c r="Y55" s="78" t="s">
        <v>115</v>
      </c>
      <c r="Z55" s="79" t="s">
        <v>115</v>
      </c>
      <c r="AA55" s="82" t="s">
        <v>115</v>
      </c>
      <c r="AB55" s="76" t="str">
        <f xml:space="preserve"> IF($H55=0, "Enter Activity", IF(($M55=0)*($N55=0), "Enter Run Time", (H55*'VESSEL FACTORS'!$D$41)/2000))</f>
        <v>Enter Activity</v>
      </c>
      <c r="AC55" s="65" t="str">
        <f xml:space="preserve"> IF($H55=0, "Enter Activity", IF(($M55=0)*($N55=0), "Enter Run Time", (H55*'VESSEL FACTORS'!$D$41)/2000))</f>
        <v>Enter Activity</v>
      </c>
      <c r="AD55" s="65" t="str">
        <f>IF($H55=0, "Enter Activity", IF(($M55=0)*($N55=0), "Enter Run Time",  (H55*'VESSEL FACTORS'!$F$41)/2000))</f>
        <v>Enter Activity</v>
      </c>
      <c r="AE55" s="65" t="str">
        <f>IF($H55=0, "Enter Activity", IF(($M55=0)*($N55=0), "Enter Run Time", (H55*'VESSEL FACTORS'!$H$41)/2000))</f>
        <v>Enter Activity</v>
      </c>
      <c r="AF55" s="65" t="str">
        <f>IF($H55=0, "Enter Activity", IF(($M55=0)*($N55=0), "Enter Run Time", (H55*'VESSEL FACTORS'!$I$41)/2000))</f>
        <v>Enter Activity</v>
      </c>
      <c r="AG55" s="84" t="str">
        <f>IF($H55=0, "Enter Activity", IF(($M55=0)*($N55=0), "Enter Run Time", (H55*'VESSEL FACTORS'!$J$41)/2000))</f>
        <v>Enter Activity</v>
      </c>
      <c r="AH55" s="70" t="s">
        <v>115</v>
      </c>
      <c r="AI55" s="79" t="str">
        <f>IF($H55=0, "Enter Activity", IF(($M55=0)*($N55=0), "Enter Run Time",  (H55*'VESSEL FACTORS'!$L$41)/2000))</f>
        <v>Enter Activity</v>
      </c>
      <c r="AJ55" s="70" t="s">
        <v>115</v>
      </c>
      <c r="AK55" s="70" t="s">
        <v>115</v>
      </c>
      <c r="AL55" s="71" t="s">
        <v>115</v>
      </c>
      <c r="AM55" s="73"/>
      <c r="AO55" s="74">
        <f>MONTH(EMISSIONS_1!P55)-MONTH(EMISSIONS_1!O55)+1</f>
        <v>1</v>
      </c>
      <c r="AP55" s="341">
        <f t="shared" si="76"/>
        <v>0</v>
      </c>
      <c r="AQ55" s="342">
        <f t="shared" si="76"/>
        <v>0</v>
      </c>
      <c r="AR55" s="342">
        <f t="shared" si="76"/>
        <v>0</v>
      </c>
      <c r="AS55" s="342">
        <f t="shared" si="76"/>
        <v>0</v>
      </c>
      <c r="AT55" s="342">
        <f t="shared" si="76"/>
        <v>0</v>
      </c>
      <c r="AU55" s="342">
        <f t="shared" si="76"/>
        <v>0</v>
      </c>
      <c r="AV55" s="342">
        <f t="shared" si="76"/>
        <v>0</v>
      </c>
      <c r="AW55" s="342">
        <f t="shared" si="76"/>
        <v>0</v>
      </c>
      <c r="AX55" s="342">
        <f t="shared" si="76"/>
        <v>0</v>
      </c>
      <c r="AY55" s="342">
        <f t="shared" si="76"/>
        <v>0</v>
      </c>
      <c r="AZ55" s="342">
        <f t="shared" si="76"/>
        <v>0</v>
      </c>
      <c r="BA55" s="343">
        <f t="shared" si="76"/>
        <v>0</v>
      </c>
      <c r="BB55" s="341">
        <f t="shared" si="77"/>
        <v>0</v>
      </c>
      <c r="BC55" s="342">
        <f t="shared" si="77"/>
        <v>0</v>
      </c>
      <c r="BD55" s="342">
        <f t="shared" si="77"/>
        <v>0</v>
      </c>
      <c r="BE55" s="342">
        <f t="shared" si="77"/>
        <v>0</v>
      </c>
      <c r="BF55" s="342">
        <f t="shared" si="77"/>
        <v>0</v>
      </c>
      <c r="BG55" s="342">
        <f t="shared" si="77"/>
        <v>0</v>
      </c>
      <c r="BH55" s="342">
        <f t="shared" si="77"/>
        <v>0</v>
      </c>
      <c r="BI55" s="342">
        <f t="shared" si="77"/>
        <v>0</v>
      </c>
      <c r="BJ55" s="342">
        <f t="shared" si="77"/>
        <v>0</v>
      </c>
      <c r="BK55" s="342">
        <f t="shared" si="77"/>
        <v>0</v>
      </c>
      <c r="BL55" s="342">
        <f t="shared" si="77"/>
        <v>0</v>
      </c>
      <c r="BM55" s="343">
        <f t="shared" si="77"/>
        <v>0</v>
      </c>
      <c r="BN55" s="341">
        <f t="shared" si="78"/>
        <v>0</v>
      </c>
      <c r="BO55" s="342">
        <f t="shared" si="78"/>
        <v>0</v>
      </c>
      <c r="BP55" s="342">
        <f t="shared" si="78"/>
        <v>0</v>
      </c>
      <c r="BQ55" s="342">
        <f t="shared" si="78"/>
        <v>0</v>
      </c>
      <c r="BR55" s="342">
        <f t="shared" si="78"/>
        <v>0</v>
      </c>
      <c r="BS55" s="342">
        <f t="shared" si="78"/>
        <v>0</v>
      </c>
      <c r="BT55" s="342">
        <f t="shared" si="78"/>
        <v>0</v>
      </c>
      <c r="BU55" s="342">
        <f t="shared" si="78"/>
        <v>0</v>
      </c>
      <c r="BV55" s="342">
        <f t="shared" si="78"/>
        <v>0</v>
      </c>
      <c r="BW55" s="342">
        <f t="shared" si="78"/>
        <v>0</v>
      </c>
      <c r="BX55" s="342">
        <f t="shared" si="78"/>
        <v>0</v>
      </c>
      <c r="BY55" s="343">
        <f t="shared" si="78"/>
        <v>0</v>
      </c>
      <c r="BZ55" s="341">
        <f t="shared" si="79"/>
        <v>0</v>
      </c>
      <c r="CA55" s="342">
        <f t="shared" si="79"/>
        <v>0</v>
      </c>
      <c r="CB55" s="342">
        <f t="shared" si="79"/>
        <v>0</v>
      </c>
      <c r="CC55" s="342">
        <f t="shared" si="79"/>
        <v>0</v>
      </c>
      <c r="CD55" s="342">
        <f t="shared" si="79"/>
        <v>0</v>
      </c>
      <c r="CE55" s="342">
        <f t="shared" si="79"/>
        <v>0</v>
      </c>
      <c r="CF55" s="342">
        <f t="shared" si="79"/>
        <v>0</v>
      </c>
      <c r="CG55" s="342">
        <f t="shared" si="79"/>
        <v>0</v>
      </c>
      <c r="CH55" s="342">
        <f t="shared" si="79"/>
        <v>0</v>
      </c>
      <c r="CI55" s="342">
        <f t="shared" si="79"/>
        <v>0</v>
      </c>
      <c r="CJ55" s="342">
        <f t="shared" si="79"/>
        <v>0</v>
      </c>
      <c r="CK55" s="343">
        <f t="shared" si="79"/>
        <v>0</v>
      </c>
      <c r="CL55" s="341">
        <f t="shared" si="80"/>
        <v>0</v>
      </c>
      <c r="CM55" s="342">
        <f t="shared" si="80"/>
        <v>0</v>
      </c>
      <c r="CN55" s="342">
        <f t="shared" si="80"/>
        <v>0</v>
      </c>
      <c r="CO55" s="342">
        <f t="shared" si="80"/>
        <v>0</v>
      </c>
      <c r="CP55" s="342">
        <f t="shared" si="80"/>
        <v>0</v>
      </c>
      <c r="CQ55" s="342">
        <f t="shared" si="80"/>
        <v>0</v>
      </c>
      <c r="CR55" s="342">
        <f t="shared" si="80"/>
        <v>0</v>
      </c>
      <c r="CS55" s="342">
        <f t="shared" si="80"/>
        <v>0</v>
      </c>
      <c r="CT55" s="342">
        <f t="shared" si="80"/>
        <v>0</v>
      </c>
      <c r="CU55" s="342">
        <f t="shared" si="80"/>
        <v>0</v>
      </c>
      <c r="CV55" s="342">
        <f t="shared" si="80"/>
        <v>0</v>
      </c>
      <c r="CW55" s="343">
        <f t="shared" si="80"/>
        <v>0</v>
      </c>
      <c r="CX55" s="341">
        <f t="shared" si="81"/>
        <v>0</v>
      </c>
      <c r="CY55" s="342">
        <f t="shared" si="81"/>
        <v>0</v>
      </c>
      <c r="CZ55" s="342">
        <f t="shared" si="81"/>
        <v>0</v>
      </c>
      <c r="DA55" s="342">
        <f t="shared" si="81"/>
        <v>0</v>
      </c>
      <c r="DB55" s="342">
        <f t="shared" si="81"/>
        <v>0</v>
      </c>
      <c r="DC55" s="342">
        <f t="shared" si="81"/>
        <v>0</v>
      </c>
      <c r="DD55" s="342">
        <f t="shared" si="81"/>
        <v>0</v>
      </c>
      <c r="DE55" s="342">
        <f t="shared" si="81"/>
        <v>0</v>
      </c>
      <c r="DF55" s="342">
        <f t="shared" si="81"/>
        <v>0</v>
      </c>
      <c r="DG55" s="342">
        <f t="shared" si="81"/>
        <v>0</v>
      </c>
      <c r="DH55" s="342">
        <f t="shared" si="81"/>
        <v>0</v>
      </c>
      <c r="DI55" s="343">
        <f t="shared" si="81"/>
        <v>0</v>
      </c>
      <c r="DJ55" s="341">
        <f t="shared" si="82"/>
        <v>0</v>
      </c>
      <c r="DK55" s="342">
        <f t="shared" si="82"/>
        <v>0</v>
      </c>
      <c r="DL55" s="342">
        <f t="shared" si="82"/>
        <v>0</v>
      </c>
      <c r="DM55" s="342">
        <f t="shared" si="82"/>
        <v>0</v>
      </c>
      <c r="DN55" s="342">
        <f t="shared" si="82"/>
        <v>0</v>
      </c>
      <c r="DO55" s="342">
        <f t="shared" si="82"/>
        <v>0</v>
      </c>
      <c r="DP55" s="342">
        <f t="shared" si="82"/>
        <v>0</v>
      </c>
      <c r="DQ55" s="342">
        <f t="shared" si="82"/>
        <v>0</v>
      </c>
      <c r="DR55" s="342">
        <f t="shared" si="82"/>
        <v>0</v>
      </c>
      <c r="DS55" s="342">
        <f t="shared" si="82"/>
        <v>0</v>
      </c>
      <c r="DT55" s="342">
        <f t="shared" si="82"/>
        <v>0</v>
      </c>
      <c r="DU55" s="343">
        <f t="shared" si="82"/>
        <v>0</v>
      </c>
      <c r="DV55" s="341">
        <f t="shared" si="83"/>
        <v>0</v>
      </c>
      <c r="DW55" s="342">
        <f t="shared" si="83"/>
        <v>0</v>
      </c>
      <c r="DX55" s="342">
        <f t="shared" si="83"/>
        <v>0</v>
      </c>
      <c r="DY55" s="342">
        <f t="shared" si="83"/>
        <v>0</v>
      </c>
      <c r="DZ55" s="342">
        <f t="shared" si="83"/>
        <v>0</v>
      </c>
      <c r="EA55" s="342">
        <f t="shared" si="83"/>
        <v>0</v>
      </c>
      <c r="EB55" s="342">
        <f t="shared" si="83"/>
        <v>0</v>
      </c>
      <c r="EC55" s="342">
        <f t="shared" si="83"/>
        <v>0</v>
      </c>
      <c r="ED55" s="342">
        <f t="shared" si="83"/>
        <v>0</v>
      </c>
      <c r="EE55" s="342">
        <f t="shared" si="83"/>
        <v>0</v>
      </c>
      <c r="EF55" s="342">
        <f t="shared" si="83"/>
        <v>0</v>
      </c>
      <c r="EG55" s="343">
        <f t="shared" si="83"/>
        <v>0</v>
      </c>
      <c r="EH55" s="341">
        <f t="shared" si="84"/>
        <v>0</v>
      </c>
      <c r="EI55" s="342">
        <f t="shared" si="84"/>
        <v>0</v>
      </c>
      <c r="EJ55" s="342">
        <f t="shared" si="84"/>
        <v>0</v>
      </c>
      <c r="EK55" s="342">
        <f t="shared" si="84"/>
        <v>0</v>
      </c>
      <c r="EL55" s="342">
        <f t="shared" si="84"/>
        <v>0</v>
      </c>
      <c r="EM55" s="342">
        <f t="shared" si="84"/>
        <v>0</v>
      </c>
      <c r="EN55" s="342">
        <f t="shared" si="84"/>
        <v>0</v>
      </c>
      <c r="EO55" s="342">
        <f t="shared" si="84"/>
        <v>0</v>
      </c>
      <c r="EP55" s="342">
        <f t="shared" si="84"/>
        <v>0</v>
      </c>
      <c r="EQ55" s="342">
        <f t="shared" si="84"/>
        <v>0</v>
      </c>
      <c r="ER55" s="342">
        <f t="shared" si="84"/>
        <v>0</v>
      </c>
      <c r="ES55" s="343">
        <f t="shared" si="84"/>
        <v>0</v>
      </c>
      <c r="ET55" s="341">
        <f t="shared" si="85"/>
        <v>0</v>
      </c>
      <c r="EU55" s="342">
        <f t="shared" si="85"/>
        <v>0</v>
      </c>
      <c r="EV55" s="342">
        <f t="shared" si="85"/>
        <v>0</v>
      </c>
      <c r="EW55" s="342">
        <f t="shared" si="85"/>
        <v>0</v>
      </c>
      <c r="EX55" s="342">
        <f t="shared" si="85"/>
        <v>0</v>
      </c>
      <c r="EY55" s="342">
        <f t="shared" si="85"/>
        <v>0</v>
      </c>
      <c r="EZ55" s="342">
        <f t="shared" si="85"/>
        <v>0</v>
      </c>
      <c r="FA55" s="342">
        <f t="shared" si="85"/>
        <v>0</v>
      </c>
      <c r="FB55" s="342">
        <f t="shared" si="85"/>
        <v>0</v>
      </c>
      <c r="FC55" s="342">
        <f t="shared" si="85"/>
        <v>0</v>
      </c>
      <c r="FD55" s="342">
        <f t="shared" si="85"/>
        <v>0</v>
      </c>
      <c r="FE55" s="343">
        <f t="shared" si="85"/>
        <v>0</v>
      </c>
      <c r="FF55" s="341">
        <f t="shared" si="86"/>
        <v>0</v>
      </c>
      <c r="FG55" s="342">
        <f t="shared" si="86"/>
        <v>0</v>
      </c>
      <c r="FH55" s="342">
        <f t="shared" si="86"/>
        <v>0</v>
      </c>
      <c r="FI55" s="342">
        <f t="shared" si="86"/>
        <v>0</v>
      </c>
      <c r="FJ55" s="342">
        <f t="shared" si="86"/>
        <v>0</v>
      </c>
      <c r="FK55" s="342">
        <f t="shared" si="86"/>
        <v>0</v>
      </c>
      <c r="FL55" s="342">
        <f t="shared" si="86"/>
        <v>0</v>
      </c>
      <c r="FM55" s="342">
        <f t="shared" si="86"/>
        <v>0</v>
      </c>
      <c r="FN55" s="342">
        <f t="shared" si="86"/>
        <v>0</v>
      </c>
      <c r="FO55" s="342">
        <f t="shared" si="86"/>
        <v>0</v>
      </c>
      <c r="FP55" s="342">
        <f t="shared" si="86"/>
        <v>0</v>
      </c>
      <c r="FQ55" s="343">
        <f t="shared" si="86"/>
        <v>0</v>
      </c>
    </row>
    <row r="56" spans="1:173" ht="12.75" customHeight="1" x14ac:dyDescent="0.2">
      <c r="A56" s="74" t="str">
        <f t="shared" si="68"/>
        <v xml:space="preserve"> -N/A</v>
      </c>
      <c r="B56" s="362"/>
      <c r="C56" s="171" t="s">
        <v>300</v>
      </c>
      <c r="D56" s="366" t="str">
        <f>IF(ISBLANK(EMISSIONS_6!D56), " ", EMISSIONS_6!D56)</f>
        <v xml:space="preserve"> </v>
      </c>
      <c r="E56" s="351" t="s">
        <v>73</v>
      </c>
      <c r="F56" s="351" t="s">
        <v>73</v>
      </c>
      <c r="G56" s="33" t="s">
        <v>115</v>
      </c>
      <c r="H56" s="368"/>
      <c r="I56" s="64" t="s">
        <v>143</v>
      </c>
      <c r="J56" s="33" t="s">
        <v>115</v>
      </c>
      <c r="K56" s="64"/>
      <c r="L56" s="64"/>
      <c r="M56" s="367">
        <v>0</v>
      </c>
      <c r="N56" s="373">
        <v>0</v>
      </c>
      <c r="O56" s="299"/>
      <c r="P56" s="300"/>
      <c r="Q56" s="73" t="str">
        <f t="shared" si="69"/>
        <v>Enter Activity</v>
      </c>
      <c r="R56" s="73" t="str">
        <f t="shared" si="70"/>
        <v>Enter Activity</v>
      </c>
      <c r="S56" s="73" t="str">
        <f t="shared" si="71"/>
        <v>Enter Activity</v>
      </c>
      <c r="T56" s="73" t="str">
        <f t="shared" si="72"/>
        <v>Enter Activity</v>
      </c>
      <c r="U56" s="73" t="str">
        <f t="shared" si="73"/>
        <v>Enter Activity</v>
      </c>
      <c r="V56" s="73" t="str">
        <f t="shared" si="74"/>
        <v>Enter Activity</v>
      </c>
      <c r="W56" s="79" t="s">
        <v>115</v>
      </c>
      <c r="X56" s="73" t="str">
        <f t="shared" si="75"/>
        <v>Enter Activity</v>
      </c>
      <c r="Y56" s="78" t="s">
        <v>115</v>
      </c>
      <c r="Z56" s="79" t="s">
        <v>115</v>
      </c>
      <c r="AA56" s="82" t="s">
        <v>115</v>
      </c>
      <c r="AB56" s="76" t="str">
        <f xml:space="preserve"> IF($H56=0, "Enter Activity", IF(($M56=0)*($N56=0), "Enter Run Time", (H56*'VESSEL FACTORS'!$D$41)/2000))</f>
        <v>Enter Activity</v>
      </c>
      <c r="AC56" s="65" t="str">
        <f xml:space="preserve"> IF($H56=0, "Enter Activity", IF(($M56=0)*($N56=0), "Enter Run Time", (H56*'VESSEL FACTORS'!$D$41)/2000))</f>
        <v>Enter Activity</v>
      </c>
      <c r="AD56" s="65" t="str">
        <f>IF($H56=0, "Enter Activity", IF(($M56=0)*($N56=0), "Enter Run Time",  (H56*'VESSEL FACTORS'!$F$41)/2000))</f>
        <v>Enter Activity</v>
      </c>
      <c r="AE56" s="65" t="str">
        <f>IF($H56=0, "Enter Activity", IF(($M56=0)*($N56=0), "Enter Run Time", (H56*'VESSEL FACTORS'!$H$41)/2000))</f>
        <v>Enter Activity</v>
      </c>
      <c r="AF56" s="65" t="str">
        <f>IF($H56=0, "Enter Activity", IF(($M56=0)*($N56=0), "Enter Run Time", (H56*'VESSEL FACTORS'!$I$41)/2000))</f>
        <v>Enter Activity</v>
      </c>
      <c r="AG56" s="84" t="str">
        <f>IF($H56=0, "Enter Activity", IF(($M56=0)*($N56=0), "Enter Run Time", (H56*'VESSEL FACTORS'!$J$41)/2000))</f>
        <v>Enter Activity</v>
      </c>
      <c r="AH56" s="70" t="s">
        <v>115</v>
      </c>
      <c r="AI56" s="79" t="str">
        <f>IF($H56=0, "Enter Activity", IF(($M56=0)*($N56=0), "Enter Run Time",  (H56*'VESSEL FACTORS'!$L$41)/2000))</f>
        <v>Enter Activity</v>
      </c>
      <c r="AJ56" s="70" t="s">
        <v>115</v>
      </c>
      <c r="AK56" s="70" t="s">
        <v>115</v>
      </c>
      <c r="AL56" s="71" t="s">
        <v>115</v>
      </c>
      <c r="AM56" s="73"/>
      <c r="AO56" s="74">
        <f>MONTH(EMISSIONS_1!P56)-MONTH(EMISSIONS_1!O56)+1</f>
        <v>1</v>
      </c>
      <c r="AP56" s="341">
        <f>IF(T($AB56)="",IF((AP$6&gt;=MONTH($O56))*(AP$6&lt;=MONTH($P56)), $AB56/$AO56, 0),0)</f>
        <v>0</v>
      </c>
      <c r="AQ56" s="342">
        <f>IF(T($AB56)="",IF((AQ$6&gt;=MONTH($O56))*(AQ$6&lt;=MONTH($P56)), $AB56/$AO56, 0),0)</f>
        <v>0</v>
      </c>
      <c r="AR56" s="342">
        <f>IF(T($AB56)="",IF((AR$6&gt;=MONTH($O56))*(AR$6&lt;=MONTH($P56)), $AB56/$AO56, 0),0)</f>
        <v>0</v>
      </c>
      <c r="AS56" s="342">
        <f t="shared" ref="AS56:BA59" si="87">IF(T($AB56)="",IF((AS$6&gt;=MONTH($O56))*(AS$6&lt;=MONTH($P56)), $AB56/$AO56, 0),0)</f>
        <v>0</v>
      </c>
      <c r="AT56" s="342">
        <f t="shared" si="87"/>
        <v>0</v>
      </c>
      <c r="AU56" s="342">
        <f t="shared" si="87"/>
        <v>0</v>
      </c>
      <c r="AV56" s="342">
        <f t="shared" si="87"/>
        <v>0</v>
      </c>
      <c r="AW56" s="342">
        <f t="shared" si="87"/>
        <v>0</v>
      </c>
      <c r="AX56" s="342">
        <f t="shared" si="87"/>
        <v>0</v>
      </c>
      <c r="AY56" s="342">
        <f t="shared" si="87"/>
        <v>0</v>
      </c>
      <c r="AZ56" s="342">
        <f t="shared" si="87"/>
        <v>0</v>
      </c>
      <c r="BA56" s="343">
        <f t="shared" si="87"/>
        <v>0</v>
      </c>
      <c r="BB56" s="341">
        <f t="shared" si="77"/>
        <v>0</v>
      </c>
      <c r="BC56" s="342">
        <f t="shared" si="77"/>
        <v>0</v>
      </c>
      <c r="BD56" s="342">
        <f t="shared" si="77"/>
        <v>0</v>
      </c>
      <c r="BE56" s="342">
        <f t="shared" si="77"/>
        <v>0</v>
      </c>
      <c r="BF56" s="342">
        <f t="shared" si="77"/>
        <v>0</v>
      </c>
      <c r="BG56" s="342">
        <f t="shared" si="77"/>
        <v>0</v>
      </c>
      <c r="BH56" s="342">
        <f t="shared" si="77"/>
        <v>0</v>
      </c>
      <c r="BI56" s="342">
        <f t="shared" si="77"/>
        <v>0</v>
      </c>
      <c r="BJ56" s="342">
        <f t="shared" si="77"/>
        <v>0</v>
      </c>
      <c r="BK56" s="342">
        <f t="shared" si="77"/>
        <v>0</v>
      </c>
      <c r="BL56" s="342">
        <f t="shared" si="77"/>
        <v>0</v>
      </c>
      <c r="BM56" s="343">
        <f t="shared" si="77"/>
        <v>0</v>
      </c>
      <c r="BN56" s="341">
        <f t="shared" si="78"/>
        <v>0</v>
      </c>
      <c r="BO56" s="342">
        <f t="shared" si="78"/>
        <v>0</v>
      </c>
      <c r="BP56" s="342">
        <f t="shared" si="78"/>
        <v>0</v>
      </c>
      <c r="BQ56" s="342">
        <f t="shared" si="78"/>
        <v>0</v>
      </c>
      <c r="BR56" s="342">
        <f t="shared" si="78"/>
        <v>0</v>
      </c>
      <c r="BS56" s="342">
        <f t="shared" si="78"/>
        <v>0</v>
      </c>
      <c r="BT56" s="342">
        <f t="shared" si="78"/>
        <v>0</v>
      </c>
      <c r="BU56" s="342">
        <f t="shared" si="78"/>
        <v>0</v>
      </c>
      <c r="BV56" s="342">
        <f t="shared" si="78"/>
        <v>0</v>
      </c>
      <c r="BW56" s="342">
        <f t="shared" si="78"/>
        <v>0</v>
      </c>
      <c r="BX56" s="342">
        <f t="shared" si="78"/>
        <v>0</v>
      </c>
      <c r="BY56" s="343">
        <f t="shared" si="78"/>
        <v>0</v>
      </c>
      <c r="BZ56" s="341">
        <f t="shared" si="79"/>
        <v>0</v>
      </c>
      <c r="CA56" s="342">
        <f t="shared" si="79"/>
        <v>0</v>
      </c>
      <c r="CB56" s="342">
        <f t="shared" si="79"/>
        <v>0</v>
      </c>
      <c r="CC56" s="342">
        <f t="shared" si="79"/>
        <v>0</v>
      </c>
      <c r="CD56" s="342">
        <f t="shared" si="79"/>
        <v>0</v>
      </c>
      <c r="CE56" s="342">
        <f t="shared" si="79"/>
        <v>0</v>
      </c>
      <c r="CF56" s="342">
        <f t="shared" si="79"/>
        <v>0</v>
      </c>
      <c r="CG56" s="342">
        <f t="shared" si="79"/>
        <v>0</v>
      </c>
      <c r="CH56" s="342">
        <f t="shared" si="79"/>
        <v>0</v>
      </c>
      <c r="CI56" s="342">
        <f t="shared" si="79"/>
        <v>0</v>
      </c>
      <c r="CJ56" s="342">
        <f t="shared" si="79"/>
        <v>0</v>
      </c>
      <c r="CK56" s="343">
        <f t="shared" si="79"/>
        <v>0</v>
      </c>
      <c r="CL56" s="341">
        <f t="shared" si="80"/>
        <v>0</v>
      </c>
      <c r="CM56" s="342">
        <f t="shared" si="80"/>
        <v>0</v>
      </c>
      <c r="CN56" s="342">
        <f t="shared" si="80"/>
        <v>0</v>
      </c>
      <c r="CO56" s="342">
        <f t="shared" si="80"/>
        <v>0</v>
      </c>
      <c r="CP56" s="342">
        <f t="shared" si="80"/>
        <v>0</v>
      </c>
      <c r="CQ56" s="342">
        <f t="shared" si="80"/>
        <v>0</v>
      </c>
      <c r="CR56" s="342">
        <f t="shared" si="80"/>
        <v>0</v>
      </c>
      <c r="CS56" s="342">
        <f t="shared" si="80"/>
        <v>0</v>
      </c>
      <c r="CT56" s="342">
        <f t="shared" si="80"/>
        <v>0</v>
      </c>
      <c r="CU56" s="342">
        <f t="shared" si="80"/>
        <v>0</v>
      </c>
      <c r="CV56" s="342">
        <f t="shared" si="80"/>
        <v>0</v>
      </c>
      <c r="CW56" s="343">
        <f t="shared" si="80"/>
        <v>0</v>
      </c>
      <c r="CX56" s="341">
        <f t="shared" si="81"/>
        <v>0</v>
      </c>
      <c r="CY56" s="342">
        <f t="shared" si="81"/>
        <v>0</v>
      </c>
      <c r="CZ56" s="342">
        <f t="shared" si="81"/>
        <v>0</v>
      </c>
      <c r="DA56" s="342">
        <f t="shared" si="81"/>
        <v>0</v>
      </c>
      <c r="DB56" s="342">
        <f t="shared" si="81"/>
        <v>0</v>
      </c>
      <c r="DC56" s="342">
        <f t="shared" si="81"/>
        <v>0</v>
      </c>
      <c r="DD56" s="342">
        <f t="shared" si="81"/>
        <v>0</v>
      </c>
      <c r="DE56" s="342">
        <f t="shared" si="81"/>
        <v>0</v>
      </c>
      <c r="DF56" s="342">
        <f t="shared" si="81"/>
        <v>0</v>
      </c>
      <c r="DG56" s="342">
        <f t="shared" si="81"/>
        <v>0</v>
      </c>
      <c r="DH56" s="342">
        <f t="shared" si="81"/>
        <v>0</v>
      </c>
      <c r="DI56" s="343">
        <f t="shared" si="81"/>
        <v>0</v>
      </c>
      <c r="DJ56" s="341">
        <f t="shared" si="82"/>
        <v>0</v>
      </c>
      <c r="DK56" s="342">
        <f t="shared" si="82"/>
        <v>0</v>
      </c>
      <c r="DL56" s="342">
        <f t="shared" si="82"/>
        <v>0</v>
      </c>
      <c r="DM56" s="342">
        <f t="shared" si="82"/>
        <v>0</v>
      </c>
      <c r="DN56" s="342">
        <f t="shared" si="82"/>
        <v>0</v>
      </c>
      <c r="DO56" s="342">
        <f t="shared" si="82"/>
        <v>0</v>
      </c>
      <c r="DP56" s="342">
        <f t="shared" si="82"/>
        <v>0</v>
      </c>
      <c r="DQ56" s="342">
        <f t="shared" si="82"/>
        <v>0</v>
      </c>
      <c r="DR56" s="342">
        <f t="shared" si="82"/>
        <v>0</v>
      </c>
      <c r="DS56" s="342">
        <f t="shared" si="82"/>
        <v>0</v>
      </c>
      <c r="DT56" s="342">
        <f t="shared" si="82"/>
        <v>0</v>
      </c>
      <c r="DU56" s="343">
        <f t="shared" si="82"/>
        <v>0</v>
      </c>
      <c r="DV56" s="341">
        <f t="shared" si="83"/>
        <v>0</v>
      </c>
      <c r="DW56" s="342">
        <f t="shared" si="83"/>
        <v>0</v>
      </c>
      <c r="DX56" s="342">
        <f t="shared" si="83"/>
        <v>0</v>
      </c>
      <c r="DY56" s="342">
        <f t="shared" si="83"/>
        <v>0</v>
      </c>
      <c r="DZ56" s="342">
        <f t="shared" si="83"/>
        <v>0</v>
      </c>
      <c r="EA56" s="342">
        <f t="shared" si="83"/>
        <v>0</v>
      </c>
      <c r="EB56" s="342">
        <f t="shared" si="83"/>
        <v>0</v>
      </c>
      <c r="EC56" s="342">
        <f t="shared" si="83"/>
        <v>0</v>
      </c>
      <c r="ED56" s="342">
        <f t="shared" si="83"/>
        <v>0</v>
      </c>
      <c r="EE56" s="342">
        <f t="shared" si="83"/>
        <v>0</v>
      </c>
      <c r="EF56" s="342">
        <f t="shared" si="83"/>
        <v>0</v>
      </c>
      <c r="EG56" s="343">
        <f t="shared" si="83"/>
        <v>0</v>
      </c>
      <c r="EH56" s="341">
        <f t="shared" si="84"/>
        <v>0</v>
      </c>
      <c r="EI56" s="342">
        <f t="shared" si="84"/>
        <v>0</v>
      </c>
      <c r="EJ56" s="342">
        <f t="shared" si="84"/>
        <v>0</v>
      </c>
      <c r="EK56" s="342">
        <f t="shared" si="84"/>
        <v>0</v>
      </c>
      <c r="EL56" s="342">
        <f t="shared" si="84"/>
        <v>0</v>
      </c>
      <c r="EM56" s="342">
        <f t="shared" si="84"/>
        <v>0</v>
      </c>
      <c r="EN56" s="342">
        <f t="shared" si="84"/>
        <v>0</v>
      </c>
      <c r="EO56" s="342">
        <f t="shared" si="84"/>
        <v>0</v>
      </c>
      <c r="EP56" s="342">
        <f t="shared" si="84"/>
        <v>0</v>
      </c>
      <c r="EQ56" s="342">
        <f t="shared" si="84"/>
        <v>0</v>
      </c>
      <c r="ER56" s="342">
        <f t="shared" si="84"/>
        <v>0</v>
      </c>
      <c r="ES56" s="343">
        <f t="shared" si="84"/>
        <v>0</v>
      </c>
      <c r="ET56" s="341">
        <f t="shared" si="85"/>
        <v>0</v>
      </c>
      <c r="EU56" s="342">
        <f t="shared" si="85"/>
        <v>0</v>
      </c>
      <c r="EV56" s="342">
        <f t="shared" si="85"/>
        <v>0</v>
      </c>
      <c r="EW56" s="342">
        <f t="shared" si="85"/>
        <v>0</v>
      </c>
      <c r="EX56" s="342">
        <f t="shared" si="85"/>
        <v>0</v>
      </c>
      <c r="EY56" s="342">
        <f t="shared" si="85"/>
        <v>0</v>
      </c>
      <c r="EZ56" s="342">
        <f t="shared" si="85"/>
        <v>0</v>
      </c>
      <c r="FA56" s="342">
        <f t="shared" si="85"/>
        <v>0</v>
      </c>
      <c r="FB56" s="342">
        <f t="shared" si="85"/>
        <v>0</v>
      </c>
      <c r="FC56" s="342">
        <f t="shared" si="85"/>
        <v>0</v>
      </c>
      <c r="FD56" s="342">
        <f t="shared" si="85"/>
        <v>0</v>
      </c>
      <c r="FE56" s="343">
        <f t="shared" si="85"/>
        <v>0</v>
      </c>
      <c r="FF56" s="341">
        <f t="shared" si="86"/>
        <v>0</v>
      </c>
      <c r="FG56" s="342">
        <f t="shared" si="86"/>
        <v>0</v>
      </c>
      <c r="FH56" s="342">
        <f t="shared" si="86"/>
        <v>0</v>
      </c>
      <c r="FI56" s="342">
        <f t="shared" si="86"/>
        <v>0</v>
      </c>
      <c r="FJ56" s="342">
        <f t="shared" si="86"/>
        <v>0</v>
      </c>
      <c r="FK56" s="342">
        <f t="shared" si="86"/>
        <v>0</v>
      </c>
      <c r="FL56" s="342">
        <f t="shared" si="86"/>
        <v>0</v>
      </c>
      <c r="FM56" s="342">
        <f t="shared" si="86"/>
        <v>0</v>
      </c>
      <c r="FN56" s="342">
        <f t="shared" si="86"/>
        <v>0</v>
      </c>
      <c r="FO56" s="342">
        <f t="shared" si="86"/>
        <v>0</v>
      </c>
      <c r="FP56" s="342">
        <f t="shared" si="86"/>
        <v>0</v>
      </c>
      <c r="FQ56" s="343">
        <f t="shared" si="86"/>
        <v>0</v>
      </c>
    </row>
    <row r="57" spans="1:173" ht="12.75" customHeight="1" x14ac:dyDescent="0.2">
      <c r="A57" s="74" t="str">
        <f t="shared" si="68"/>
        <v xml:space="preserve"> -N/A</v>
      </c>
      <c r="B57" s="362"/>
      <c r="C57" s="171" t="s">
        <v>300</v>
      </c>
      <c r="D57" s="366" t="str">
        <f>IF(ISBLANK(EMISSIONS_6!D57), " ", EMISSIONS_6!D57)</f>
        <v xml:space="preserve"> </v>
      </c>
      <c r="E57" s="351" t="s">
        <v>73</v>
      </c>
      <c r="F57" s="351" t="s">
        <v>73</v>
      </c>
      <c r="G57" s="33" t="s">
        <v>115</v>
      </c>
      <c r="H57" s="368"/>
      <c r="I57" s="64" t="s">
        <v>143</v>
      </c>
      <c r="J57" s="33" t="s">
        <v>115</v>
      </c>
      <c r="K57" s="64"/>
      <c r="L57" s="64"/>
      <c r="M57" s="367">
        <v>0</v>
      </c>
      <c r="N57" s="373">
        <v>0</v>
      </c>
      <c r="O57" s="299"/>
      <c r="P57" s="300"/>
      <c r="Q57" s="73" t="str">
        <f t="shared" si="69"/>
        <v>Enter Activity</v>
      </c>
      <c r="R57" s="73" t="str">
        <f t="shared" si="70"/>
        <v>Enter Activity</v>
      </c>
      <c r="S57" s="73" t="str">
        <f t="shared" si="71"/>
        <v>Enter Activity</v>
      </c>
      <c r="T57" s="73" t="str">
        <f t="shared" si="72"/>
        <v>Enter Activity</v>
      </c>
      <c r="U57" s="73" t="str">
        <f t="shared" si="73"/>
        <v>Enter Activity</v>
      </c>
      <c r="V57" s="73" t="str">
        <f t="shared" si="74"/>
        <v>Enter Activity</v>
      </c>
      <c r="W57" s="79" t="s">
        <v>115</v>
      </c>
      <c r="X57" s="73" t="str">
        <f t="shared" si="75"/>
        <v>Enter Activity</v>
      </c>
      <c r="Y57" s="78" t="s">
        <v>115</v>
      </c>
      <c r="Z57" s="79" t="s">
        <v>115</v>
      </c>
      <c r="AA57" s="82" t="s">
        <v>115</v>
      </c>
      <c r="AB57" s="76" t="str">
        <f xml:space="preserve"> IF($H57=0, "Enter Activity", IF(($M57=0)*($N57=0), "Enter Run Time", (H57*'VESSEL FACTORS'!$D$41)/2000))</f>
        <v>Enter Activity</v>
      </c>
      <c r="AC57" s="65" t="str">
        <f xml:space="preserve"> IF($H57=0, "Enter Activity", IF(($M57=0)*($N57=0), "Enter Run Time", (H57*'VESSEL FACTORS'!$D$41)/2000))</f>
        <v>Enter Activity</v>
      </c>
      <c r="AD57" s="65" t="str">
        <f>IF($H57=0, "Enter Activity", IF(($M57=0)*($N57=0), "Enter Run Time",  (H57*'VESSEL FACTORS'!$F$41)/2000))</f>
        <v>Enter Activity</v>
      </c>
      <c r="AE57" s="65" t="str">
        <f>IF($H57=0, "Enter Activity", IF(($M57=0)*($N57=0), "Enter Run Time", (H57*'VESSEL FACTORS'!$H$41)/2000))</f>
        <v>Enter Activity</v>
      </c>
      <c r="AF57" s="65" t="str">
        <f>IF($H57=0, "Enter Activity", IF(($M57=0)*($N57=0), "Enter Run Time", (H57*'VESSEL FACTORS'!$I$41)/2000))</f>
        <v>Enter Activity</v>
      </c>
      <c r="AG57" s="84" t="str">
        <f>IF($H57=0, "Enter Activity", IF(($M57=0)*($N57=0), "Enter Run Time", (H57*'VESSEL FACTORS'!$J$41)/2000))</f>
        <v>Enter Activity</v>
      </c>
      <c r="AH57" s="70" t="s">
        <v>115</v>
      </c>
      <c r="AI57" s="79" t="str">
        <f>IF($H57=0, "Enter Activity", IF(($M57=0)*($N57=0), "Enter Run Time",  (H57*'VESSEL FACTORS'!$L$41)/2000))</f>
        <v>Enter Activity</v>
      </c>
      <c r="AJ57" s="70" t="s">
        <v>115</v>
      </c>
      <c r="AK57" s="70" t="s">
        <v>115</v>
      </c>
      <c r="AL57" s="71" t="s">
        <v>115</v>
      </c>
      <c r="AM57" s="73"/>
      <c r="AO57" s="74">
        <f>MONTH(EMISSIONS_1!P57)-MONTH(EMISSIONS_1!O57)+1</f>
        <v>1</v>
      </c>
      <c r="AP57" s="341">
        <f t="shared" ref="AP57:AR59" si="88">IF(T($AB57)="",IF((AP$6&gt;=MONTH($O57))*(AP$6&lt;=MONTH($P57)), $AB57/$AO57, 0),0)</f>
        <v>0</v>
      </c>
      <c r="AQ57" s="342">
        <f t="shared" si="88"/>
        <v>0</v>
      </c>
      <c r="AR57" s="342">
        <f t="shared" si="88"/>
        <v>0</v>
      </c>
      <c r="AS57" s="342">
        <f t="shared" si="87"/>
        <v>0</v>
      </c>
      <c r="AT57" s="342">
        <f t="shared" si="87"/>
        <v>0</v>
      </c>
      <c r="AU57" s="342">
        <f t="shared" si="87"/>
        <v>0</v>
      </c>
      <c r="AV57" s="342">
        <f t="shared" si="87"/>
        <v>0</v>
      </c>
      <c r="AW57" s="342">
        <f t="shared" si="87"/>
        <v>0</v>
      </c>
      <c r="AX57" s="342">
        <f t="shared" si="87"/>
        <v>0</v>
      </c>
      <c r="AY57" s="342">
        <f t="shared" si="87"/>
        <v>0</v>
      </c>
      <c r="AZ57" s="342">
        <f t="shared" si="87"/>
        <v>0</v>
      </c>
      <c r="BA57" s="343">
        <f t="shared" si="87"/>
        <v>0</v>
      </c>
      <c r="BB57" s="341">
        <f t="shared" si="77"/>
        <v>0</v>
      </c>
      <c r="BC57" s="342">
        <f t="shared" si="77"/>
        <v>0</v>
      </c>
      <c r="BD57" s="342">
        <f t="shared" si="77"/>
        <v>0</v>
      </c>
      <c r="BE57" s="342">
        <f t="shared" si="77"/>
        <v>0</v>
      </c>
      <c r="BF57" s="342">
        <f t="shared" si="77"/>
        <v>0</v>
      </c>
      <c r="BG57" s="342">
        <f t="shared" si="77"/>
        <v>0</v>
      </c>
      <c r="BH57" s="342">
        <f t="shared" si="77"/>
        <v>0</v>
      </c>
      <c r="BI57" s="342">
        <f t="shared" si="77"/>
        <v>0</v>
      </c>
      <c r="BJ57" s="342">
        <f t="shared" si="77"/>
        <v>0</v>
      </c>
      <c r="BK57" s="342">
        <f t="shared" si="77"/>
        <v>0</v>
      </c>
      <c r="BL57" s="342">
        <f t="shared" si="77"/>
        <v>0</v>
      </c>
      <c r="BM57" s="343">
        <f t="shared" si="77"/>
        <v>0</v>
      </c>
      <c r="BN57" s="341">
        <f t="shared" si="78"/>
        <v>0</v>
      </c>
      <c r="BO57" s="342">
        <f t="shared" si="78"/>
        <v>0</v>
      </c>
      <c r="BP57" s="342">
        <f t="shared" si="78"/>
        <v>0</v>
      </c>
      <c r="BQ57" s="342">
        <f t="shared" si="78"/>
        <v>0</v>
      </c>
      <c r="BR57" s="342">
        <f t="shared" si="78"/>
        <v>0</v>
      </c>
      <c r="BS57" s="342">
        <f t="shared" si="78"/>
        <v>0</v>
      </c>
      <c r="BT57" s="342">
        <f t="shared" si="78"/>
        <v>0</v>
      </c>
      <c r="BU57" s="342">
        <f t="shared" si="78"/>
        <v>0</v>
      </c>
      <c r="BV57" s="342">
        <f t="shared" si="78"/>
        <v>0</v>
      </c>
      <c r="BW57" s="342">
        <f t="shared" si="78"/>
        <v>0</v>
      </c>
      <c r="BX57" s="342">
        <f t="shared" si="78"/>
        <v>0</v>
      </c>
      <c r="BY57" s="343">
        <f t="shared" si="78"/>
        <v>0</v>
      </c>
      <c r="BZ57" s="341">
        <f t="shared" si="79"/>
        <v>0</v>
      </c>
      <c r="CA57" s="342">
        <f t="shared" si="79"/>
        <v>0</v>
      </c>
      <c r="CB57" s="342">
        <f t="shared" si="79"/>
        <v>0</v>
      </c>
      <c r="CC57" s="342">
        <f t="shared" si="79"/>
        <v>0</v>
      </c>
      <c r="CD57" s="342">
        <f t="shared" si="79"/>
        <v>0</v>
      </c>
      <c r="CE57" s="342">
        <f t="shared" si="79"/>
        <v>0</v>
      </c>
      <c r="CF57" s="342">
        <f t="shared" si="79"/>
        <v>0</v>
      </c>
      <c r="CG57" s="342">
        <f t="shared" si="79"/>
        <v>0</v>
      </c>
      <c r="CH57" s="342">
        <f t="shared" si="79"/>
        <v>0</v>
      </c>
      <c r="CI57" s="342">
        <f t="shared" si="79"/>
        <v>0</v>
      </c>
      <c r="CJ57" s="342">
        <f t="shared" si="79"/>
        <v>0</v>
      </c>
      <c r="CK57" s="343">
        <f t="shared" si="79"/>
        <v>0</v>
      </c>
      <c r="CL57" s="341">
        <f t="shared" si="80"/>
        <v>0</v>
      </c>
      <c r="CM57" s="342">
        <f t="shared" si="80"/>
        <v>0</v>
      </c>
      <c r="CN57" s="342">
        <f t="shared" si="80"/>
        <v>0</v>
      </c>
      <c r="CO57" s="342">
        <f t="shared" si="80"/>
        <v>0</v>
      </c>
      <c r="CP57" s="342">
        <f t="shared" si="80"/>
        <v>0</v>
      </c>
      <c r="CQ57" s="342">
        <f t="shared" si="80"/>
        <v>0</v>
      </c>
      <c r="CR57" s="342">
        <f t="shared" si="80"/>
        <v>0</v>
      </c>
      <c r="CS57" s="342">
        <f t="shared" si="80"/>
        <v>0</v>
      </c>
      <c r="CT57" s="342">
        <f t="shared" si="80"/>
        <v>0</v>
      </c>
      <c r="CU57" s="342">
        <f t="shared" si="80"/>
        <v>0</v>
      </c>
      <c r="CV57" s="342">
        <f t="shared" si="80"/>
        <v>0</v>
      </c>
      <c r="CW57" s="343">
        <f t="shared" si="80"/>
        <v>0</v>
      </c>
      <c r="CX57" s="341">
        <f t="shared" si="81"/>
        <v>0</v>
      </c>
      <c r="CY57" s="342">
        <f t="shared" si="81"/>
        <v>0</v>
      </c>
      <c r="CZ57" s="342">
        <f t="shared" si="81"/>
        <v>0</v>
      </c>
      <c r="DA57" s="342">
        <f t="shared" si="81"/>
        <v>0</v>
      </c>
      <c r="DB57" s="342">
        <f t="shared" si="81"/>
        <v>0</v>
      </c>
      <c r="DC57" s="342">
        <f t="shared" si="81"/>
        <v>0</v>
      </c>
      <c r="DD57" s="342">
        <f t="shared" si="81"/>
        <v>0</v>
      </c>
      <c r="DE57" s="342">
        <f t="shared" si="81"/>
        <v>0</v>
      </c>
      <c r="DF57" s="342">
        <f t="shared" si="81"/>
        <v>0</v>
      </c>
      <c r="DG57" s="342">
        <f t="shared" si="81"/>
        <v>0</v>
      </c>
      <c r="DH57" s="342">
        <f t="shared" si="81"/>
        <v>0</v>
      </c>
      <c r="DI57" s="343">
        <f t="shared" si="81"/>
        <v>0</v>
      </c>
      <c r="DJ57" s="341">
        <f t="shared" si="82"/>
        <v>0</v>
      </c>
      <c r="DK57" s="342">
        <f t="shared" si="82"/>
        <v>0</v>
      </c>
      <c r="DL57" s="342">
        <f t="shared" si="82"/>
        <v>0</v>
      </c>
      <c r="DM57" s="342">
        <f t="shared" si="82"/>
        <v>0</v>
      </c>
      <c r="DN57" s="342">
        <f t="shared" si="82"/>
        <v>0</v>
      </c>
      <c r="DO57" s="342">
        <f t="shared" si="82"/>
        <v>0</v>
      </c>
      <c r="DP57" s="342">
        <f t="shared" si="82"/>
        <v>0</v>
      </c>
      <c r="DQ57" s="342">
        <f t="shared" si="82"/>
        <v>0</v>
      </c>
      <c r="DR57" s="342">
        <f t="shared" si="82"/>
        <v>0</v>
      </c>
      <c r="DS57" s="342">
        <f t="shared" si="82"/>
        <v>0</v>
      </c>
      <c r="DT57" s="342">
        <f t="shared" si="82"/>
        <v>0</v>
      </c>
      <c r="DU57" s="343">
        <f t="shared" si="82"/>
        <v>0</v>
      </c>
      <c r="DV57" s="341">
        <f t="shared" si="83"/>
        <v>0</v>
      </c>
      <c r="DW57" s="342">
        <f t="shared" si="83"/>
        <v>0</v>
      </c>
      <c r="DX57" s="342">
        <f t="shared" si="83"/>
        <v>0</v>
      </c>
      <c r="DY57" s="342">
        <f t="shared" si="83"/>
        <v>0</v>
      </c>
      <c r="DZ57" s="342">
        <f t="shared" si="83"/>
        <v>0</v>
      </c>
      <c r="EA57" s="342">
        <f t="shared" si="83"/>
        <v>0</v>
      </c>
      <c r="EB57" s="342">
        <f t="shared" si="83"/>
        <v>0</v>
      </c>
      <c r="EC57" s="342">
        <f t="shared" si="83"/>
        <v>0</v>
      </c>
      <c r="ED57" s="342">
        <f t="shared" si="83"/>
        <v>0</v>
      </c>
      <c r="EE57" s="342">
        <f t="shared" si="83"/>
        <v>0</v>
      </c>
      <c r="EF57" s="342">
        <f t="shared" si="83"/>
        <v>0</v>
      </c>
      <c r="EG57" s="343">
        <f t="shared" si="83"/>
        <v>0</v>
      </c>
      <c r="EH57" s="341">
        <f t="shared" si="84"/>
        <v>0</v>
      </c>
      <c r="EI57" s="342">
        <f t="shared" si="84"/>
        <v>0</v>
      </c>
      <c r="EJ57" s="342">
        <f t="shared" si="84"/>
        <v>0</v>
      </c>
      <c r="EK57" s="342">
        <f t="shared" si="84"/>
        <v>0</v>
      </c>
      <c r="EL57" s="342">
        <f t="shared" si="84"/>
        <v>0</v>
      </c>
      <c r="EM57" s="342">
        <f t="shared" si="84"/>
        <v>0</v>
      </c>
      <c r="EN57" s="342">
        <f t="shared" si="84"/>
        <v>0</v>
      </c>
      <c r="EO57" s="342">
        <f t="shared" si="84"/>
        <v>0</v>
      </c>
      <c r="EP57" s="342">
        <f t="shared" si="84"/>
        <v>0</v>
      </c>
      <c r="EQ57" s="342">
        <f t="shared" si="84"/>
        <v>0</v>
      </c>
      <c r="ER57" s="342">
        <f t="shared" si="84"/>
        <v>0</v>
      </c>
      <c r="ES57" s="343">
        <f t="shared" si="84"/>
        <v>0</v>
      </c>
      <c r="ET57" s="341">
        <f t="shared" si="85"/>
        <v>0</v>
      </c>
      <c r="EU57" s="342">
        <f t="shared" si="85"/>
        <v>0</v>
      </c>
      <c r="EV57" s="342">
        <f t="shared" si="85"/>
        <v>0</v>
      </c>
      <c r="EW57" s="342">
        <f t="shared" si="85"/>
        <v>0</v>
      </c>
      <c r="EX57" s="342">
        <f t="shared" si="85"/>
        <v>0</v>
      </c>
      <c r="EY57" s="342">
        <f t="shared" si="85"/>
        <v>0</v>
      </c>
      <c r="EZ57" s="342">
        <f t="shared" si="85"/>
        <v>0</v>
      </c>
      <c r="FA57" s="342">
        <f t="shared" si="85"/>
        <v>0</v>
      </c>
      <c r="FB57" s="342">
        <f t="shared" si="85"/>
        <v>0</v>
      </c>
      <c r="FC57" s="342">
        <f t="shared" si="85"/>
        <v>0</v>
      </c>
      <c r="FD57" s="342">
        <f t="shared" si="85"/>
        <v>0</v>
      </c>
      <c r="FE57" s="343">
        <f t="shared" si="85"/>
        <v>0</v>
      </c>
      <c r="FF57" s="341">
        <f t="shared" si="86"/>
        <v>0</v>
      </c>
      <c r="FG57" s="342">
        <f t="shared" si="86"/>
        <v>0</v>
      </c>
      <c r="FH57" s="342">
        <f t="shared" si="86"/>
        <v>0</v>
      </c>
      <c r="FI57" s="342">
        <f t="shared" si="86"/>
        <v>0</v>
      </c>
      <c r="FJ57" s="342">
        <f t="shared" si="86"/>
        <v>0</v>
      </c>
      <c r="FK57" s="342">
        <f t="shared" si="86"/>
        <v>0</v>
      </c>
      <c r="FL57" s="342">
        <f t="shared" si="86"/>
        <v>0</v>
      </c>
      <c r="FM57" s="342">
        <f t="shared" si="86"/>
        <v>0</v>
      </c>
      <c r="FN57" s="342">
        <f t="shared" si="86"/>
        <v>0</v>
      </c>
      <c r="FO57" s="342">
        <f t="shared" si="86"/>
        <v>0</v>
      </c>
      <c r="FP57" s="342">
        <f t="shared" si="86"/>
        <v>0</v>
      </c>
      <c r="FQ57" s="343">
        <f t="shared" si="86"/>
        <v>0</v>
      </c>
    </row>
    <row r="58" spans="1:173" ht="12.75" customHeight="1" x14ac:dyDescent="0.2">
      <c r="A58" s="74" t="str">
        <f t="shared" si="68"/>
        <v xml:space="preserve"> -N/A</v>
      </c>
      <c r="B58" s="362"/>
      <c r="C58" s="171" t="s">
        <v>300</v>
      </c>
      <c r="D58" s="366" t="str">
        <f>IF(ISBLANK(EMISSIONS_6!D58), " ", EMISSIONS_6!D58)</f>
        <v xml:space="preserve"> </v>
      </c>
      <c r="E58" s="351" t="s">
        <v>73</v>
      </c>
      <c r="F58" s="351" t="s">
        <v>73</v>
      </c>
      <c r="G58" s="33" t="s">
        <v>115</v>
      </c>
      <c r="H58" s="368"/>
      <c r="I58" s="64" t="s">
        <v>143</v>
      </c>
      <c r="J58" s="33" t="s">
        <v>115</v>
      </c>
      <c r="K58" s="64"/>
      <c r="L58" s="64"/>
      <c r="M58" s="367">
        <v>0</v>
      </c>
      <c r="N58" s="373">
        <v>0</v>
      </c>
      <c r="O58" s="299"/>
      <c r="P58" s="300"/>
      <c r="Q58" s="73" t="str">
        <f t="shared" si="69"/>
        <v>Enter Activity</v>
      </c>
      <c r="R58" s="73" t="str">
        <f t="shared" si="70"/>
        <v>Enter Activity</v>
      </c>
      <c r="S58" s="73" t="str">
        <f t="shared" si="71"/>
        <v>Enter Activity</v>
      </c>
      <c r="T58" s="73" t="str">
        <f t="shared" si="72"/>
        <v>Enter Activity</v>
      </c>
      <c r="U58" s="73" t="str">
        <f t="shared" si="73"/>
        <v>Enter Activity</v>
      </c>
      <c r="V58" s="73" t="str">
        <f t="shared" si="74"/>
        <v>Enter Activity</v>
      </c>
      <c r="W58" s="79" t="s">
        <v>115</v>
      </c>
      <c r="X58" s="73" t="str">
        <f t="shared" si="75"/>
        <v>Enter Activity</v>
      </c>
      <c r="Y58" s="78" t="s">
        <v>115</v>
      </c>
      <c r="Z58" s="79" t="s">
        <v>115</v>
      </c>
      <c r="AA58" s="82" t="s">
        <v>115</v>
      </c>
      <c r="AB58" s="76" t="str">
        <f xml:space="preserve"> IF($H58=0, "Enter Activity", IF(($M58=0)*($N58=0), "Enter Run Time", (H58*'VESSEL FACTORS'!$D$41)/2000))</f>
        <v>Enter Activity</v>
      </c>
      <c r="AC58" s="65" t="str">
        <f xml:space="preserve"> IF($H58=0, "Enter Activity", IF(($M58=0)*($N58=0), "Enter Run Time", (H58*'VESSEL FACTORS'!$D$41)/2000))</f>
        <v>Enter Activity</v>
      </c>
      <c r="AD58" s="65" t="str">
        <f>IF($H58=0, "Enter Activity", IF(($M58=0)*($N58=0), "Enter Run Time",  (H58*'VESSEL FACTORS'!$F$41)/2000))</f>
        <v>Enter Activity</v>
      </c>
      <c r="AE58" s="65" t="str">
        <f>IF($H58=0, "Enter Activity", IF(($M58=0)*($N58=0), "Enter Run Time", (H58*'VESSEL FACTORS'!$H$41)/2000))</f>
        <v>Enter Activity</v>
      </c>
      <c r="AF58" s="65" t="str">
        <f>IF($H58=0, "Enter Activity", IF(($M58=0)*($N58=0), "Enter Run Time", (H58*'VESSEL FACTORS'!$I$41)/2000))</f>
        <v>Enter Activity</v>
      </c>
      <c r="AG58" s="84" t="str">
        <f>IF($H58=0, "Enter Activity", IF(($M58=0)*($N58=0), "Enter Run Time", (H58*'VESSEL FACTORS'!$J$41)/2000))</f>
        <v>Enter Activity</v>
      </c>
      <c r="AH58" s="70" t="s">
        <v>115</v>
      </c>
      <c r="AI58" s="79" t="str">
        <f>IF($H58=0, "Enter Activity", IF(($M58=0)*($N58=0), "Enter Run Time",  (H58*'VESSEL FACTORS'!$L$41)/2000))</f>
        <v>Enter Activity</v>
      </c>
      <c r="AJ58" s="70" t="s">
        <v>115</v>
      </c>
      <c r="AK58" s="70" t="s">
        <v>115</v>
      </c>
      <c r="AL58" s="71" t="s">
        <v>115</v>
      </c>
      <c r="AM58" s="73"/>
      <c r="AO58" s="74">
        <f>MONTH(EMISSIONS_1!P58)-MONTH(EMISSIONS_1!O58)+1</f>
        <v>1</v>
      </c>
      <c r="AP58" s="341">
        <f t="shared" si="88"/>
        <v>0</v>
      </c>
      <c r="AQ58" s="342">
        <f t="shared" si="88"/>
        <v>0</v>
      </c>
      <c r="AR58" s="342">
        <f t="shared" si="88"/>
        <v>0</v>
      </c>
      <c r="AS58" s="342">
        <f t="shared" si="87"/>
        <v>0</v>
      </c>
      <c r="AT58" s="342">
        <f t="shared" si="87"/>
        <v>0</v>
      </c>
      <c r="AU58" s="342">
        <f t="shared" si="87"/>
        <v>0</v>
      </c>
      <c r="AV58" s="342">
        <f t="shared" si="87"/>
        <v>0</v>
      </c>
      <c r="AW58" s="342">
        <f t="shared" si="87"/>
        <v>0</v>
      </c>
      <c r="AX58" s="342">
        <f t="shared" si="87"/>
        <v>0</v>
      </c>
      <c r="AY58" s="342">
        <f t="shared" si="87"/>
        <v>0</v>
      </c>
      <c r="AZ58" s="342">
        <f t="shared" si="87"/>
        <v>0</v>
      </c>
      <c r="BA58" s="343">
        <f t="shared" si="87"/>
        <v>0</v>
      </c>
      <c r="BB58" s="341">
        <f t="shared" si="77"/>
        <v>0</v>
      </c>
      <c r="BC58" s="342">
        <f t="shared" si="77"/>
        <v>0</v>
      </c>
      <c r="BD58" s="342">
        <f t="shared" si="77"/>
        <v>0</v>
      </c>
      <c r="BE58" s="342">
        <f t="shared" si="77"/>
        <v>0</v>
      </c>
      <c r="BF58" s="342">
        <f t="shared" si="77"/>
        <v>0</v>
      </c>
      <c r="BG58" s="342">
        <f t="shared" si="77"/>
        <v>0</v>
      </c>
      <c r="BH58" s="342">
        <f t="shared" si="77"/>
        <v>0</v>
      </c>
      <c r="BI58" s="342">
        <f t="shared" si="77"/>
        <v>0</v>
      </c>
      <c r="BJ58" s="342">
        <f t="shared" si="77"/>
        <v>0</v>
      </c>
      <c r="BK58" s="342">
        <f t="shared" si="77"/>
        <v>0</v>
      </c>
      <c r="BL58" s="342">
        <f t="shared" si="77"/>
        <v>0</v>
      </c>
      <c r="BM58" s="343">
        <f t="shared" si="77"/>
        <v>0</v>
      </c>
      <c r="BN58" s="341">
        <f t="shared" si="78"/>
        <v>0</v>
      </c>
      <c r="BO58" s="342">
        <f t="shared" si="78"/>
        <v>0</v>
      </c>
      <c r="BP58" s="342">
        <f t="shared" si="78"/>
        <v>0</v>
      </c>
      <c r="BQ58" s="342">
        <f t="shared" si="78"/>
        <v>0</v>
      </c>
      <c r="BR58" s="342">
        <f t="shared" si="78"/>
        <v>0</v>
      </c>
      <c r="BS58" s="342">
        <f t="shared" si="78"/>
        <v>0</v>
      </c>
      <c r="BT58" s="342">
        <f t="shared" si="78"/>
        <v>0</v>
      </c>
      <c r="BU58" s="342">
        <f t="shared" si="78"/>
        <v>0</v>
      </c>
      <c r="BV58" s="342">
        <f t="shared" si="78"/>
        <v>0</v>
      </c>
      <c r="BW58" s="342">
        <f t="shared" si="78"/>
        <v>0</v>
      </c>
      <c r="BX58" s="342">
        <f t="shared" si="78"/>
        <v>0</v>
      </c>
      <c r="BY58" s="343">
        <f t="shared" si="78"/>
        <v>0</v>
      </c>
      <c r="BZ58" s="341">
        <f t="shared" si="79"/>
        <v>0</v>
      </c>
      <c r="CA58" s="342">
        <f t="shared" si="79"/>
        <v>0</v>
      </c>
      <c r="CB58" s="342">
        <f t="shared" si="79"/>
        <v>0</v>
      </c>
      <c r="CC58" s="342">
        <f t="shared" si="79"/>
        <v>0</v>
      </c>
      <c r="CD58" s="342">
        <f t="shared" si="79"/>
        <v>0</v>
      </c>
      <c r="CE58" s="342">
        <f t="shared" si="79"/>
        <v>0</v>
      </c>
      <c r="CF58" s="342">
        <f t="shared" si="79"/>
        <v>0</v>
      </c>
      <c r="CG58" s="342">
        <f t="shared" si="79"/>
        <v>0</v>
      </c>
      <c r="CH58" s="342">
        <f t="shared" si="79"/>
        <v>0</v>
      </c>
      <c r="CI58" s="342">
        <f t="shared" si="79"/>
        <v>0</v>
      </c>
      <c r="CJ58" s="342">
        <f t="shared" si="79"/>
        <v>0</v>
      </c>
      <c r="CK58" s="343">
        <f t="shared" si="79"/>
        <v>0</v>
      </c>
      <c r="CL58" s="341">
        <f t="shared" si="80"/>
        <v>0</v>
      </c>
      <c r="CM58" s="342">
        <f t="shared" si="80"/>
        <v>0</v>
      </c>
      <c r="CN58" s="342">
        <f t="shared" si="80"/>
        <v>0</v>
      </c>
      <c r="CO58" s="342">
        <f t="shared" si="80"/>
        <v>0</v>
      </c>
      <c r="CP58" s="342">
        <f t="shared" si="80"/>
        <v>0</v>
      </c>
      <c r="CQ58" s="342">
        <f t="shared" si="80"/>
        <v>0</v>
      </c>
      <c r="CR58" s="342">
        <f t="shared" si="80"/>
        <v>0</v>
      </c>
      <c r="CS58" s="342">
        <f t="shared" si="80"/>
        <v>0</v>
      </c>
      <c r="CT58" s="342">
        <f t="shared" si="80"/>
        <v>0</v>
      </c>
      <c r="CU58" s="342">
        <f t="shared" si="80"/>
        <v>0</v>
      </c>
      <c r="CV58" s="342">
        <f t="shared" si="80"/>
        <v>0</v>
      </c>
      <c r="CW58" s="343">
        <f t="shared" si="80"/>
        <v>0</v>
      </c>
      <c r="CX58" s="341">
        <f t="shared" si="81"/>
        <v>0</v>
      </c>
      <c r="CY58" s="342">
        <f t="shared" si="81"/>
        <v>0</v>
      </c>
      <c r="CZ58" s="342">
        <f t="shared" si="81"/>
        <v>0</v>
      </c>
      <c r="DA58" s="342">
        <f t="shared" si="81"/>
        <v>0</v>
      </c>
      <c r="DB58" s="342">
        <f t="shared" si="81"/>
        <v>0</v>
      </c>
      <c r="DC58" s="342">
        <f t="shared" si="81"/>
        <v>0</v>
      </c>
      <c r="DD58" s="342">
        <f t="shared" si="81"/>
        <v>0</v>
      </c>
      <c r="DE58" s="342">
        <f t="shared" si="81"/>
        <v>0</v>
      </c>
      <c r="DF58" s="342">
        <f t="shared" si="81"/>
        <v>0</v>
      </c>
      <c r="DG58" s="342">
        <f t="shared" si="81"/>
        <v>0</v>
      </c>
      <c r="DH58" s="342">
        <f t="shared" si="81"/>
        <v>0</v>
      </c>
      <c r="DI58" s="343">
        <f t="shared" si="81"/>
        <v>0</v>
      </c>
      <c r="DJ58" s="341">
        <f t="shared" si="82"/>
        <v>0</v>
      </c>
      <c r="DK58" s="342">
        <f t="shared" si="82"/>
        <v>0</v>
      </c>
      <c r="DL58" s="342">
        <f t="shared" si="82"/>
        <v>0</v>
      </c>
      <c r="DM58" s="342">
        <f t="shared" si="82"/>
        <v>0</v>
      </c>
      <c r="DN58" s="342">
        <f t="shared" si="82"/>
        <v>0</v>
      </c>
      <c r="DO58" s="342">
        <f t="shared" si="82"/>
        <v>0</v>
      </c>
      <c r="DP58" s="342">
        <f t="shared" si="82"/>
        <v>0</v>
      </c>
      <c r="DQ58" s="342">
        <f t="shared" si="82"/>
        <v>0</v>
      </c>
      <c r="DR58" s="342">
        <f t="shared" si="82"/>
        <v>0</v>
      </c>
      <c r="DS58" s="342">
        <f t="shared" si="82"/>
        <v>0</v>
      </c>
      <c r="DT58" s="342">
        <f t="shared" si="82"/>
        <v>0</v>
      </c>
      <c r="DU58" s="343">
        <f t="shared" si="82"/>
        <v>0</v>
      </c>
      <c r="DV58" s="341">
        <f t="shared" si="83"/>
        <v>0</v>
      </c>
      <c r="DW58" s="342">
        <f t="shared" si="83"/>
        <v>0</v>
      </c>
      <c r="DX58" s="342">
        <f t="shared" si="83"/>
        <v>0</v>
      </c>
      <c r="DY58" s="342">
        <f t="shared" si="83"/>
        <v>0</v>
      </c>
      <c r="DZ58" s="342">
        <f t="shared" si="83"/>
        <v>0</v>
      </c>
      <c r="EA58" s="342">
        <f t="shared" si="83"/>
        <v>0</v>
      </c>
      <c r="EB58" s="342">
        <f t="shared" si="83"/>
        <v>0</v>
      </c>
      <c r="EC58" s="342">
        <f t="shared" si="83"/>
        <v>0</v>
      </c>
      <c r="ED58" s="342">
        <f t="shared" si="83"/>
        <v>0</v>
      </c>
      <c r="EE58" s="342">
        <f t="shared" si="83"/>
        <v>0</v>
      </c>
      <c r="EF58" s="342">
        <f t="shared" si="83"/>
        <v>0</v>
      </c>
      <c r="EG58" s="343">
        <f t="shared" si="83"/>
        <v>0</v>
      </c>
      <c r="EH58" s="341">
        <f t="shared" si="84"/>
        <v>0</v>
      </c>
      <c r="EI58" s="342">
        <f t="shared" si="84"/>
        <v>0</v>
      </c>
      <c r="EJ58" s="342">
        <f t="shared" si="84"/>
        <v>0</v>
      </c>
      <c r="EK58" s="342">
        <f t="shared" si="84"/>
        <v>0</v>
      </c>
      <c r="EL58" s="342">
        <f t="shared" si="84"/>
        <v>0</v>
      </c>
      <c r="EM58" s="342">
        <f t="shared" si="84"/>
        <v>0</v>
      </c>
      <c r="EN58" s="342">
        <f t="shared" si="84"/>
        <v>0</v>
      </c>
      <c r="EO58" s="342">
        <f t="shared" si="84"/>
        <v>0</v>
      </c>
      <c r="EP58" s="342">
        <f t="shared" si="84"/>
        <v>0</v>
      </c>
      <c r="EQ58" s="342">
        <f t="shared" si="84"/>
        <v>0</v>
      </c>
      <c r="ER58" s="342">
        <f t="shared" si="84"/>
        <v>0</v>
      </c>
      <c r="ES58" s="343">
        <f t="shared" si="84"/>
        <v>0</v>
      </c>
      <c r="ET58" s="341">
        <f t="shared" si="85"/>
        <v>0</v>
      </c>
      <c r="EU58" s="342">
        <f t="shared" si="85"/>
        <v>0</v>
      </c>
      <c r="EV58" s="342">
        <f t="shared" si="85"/>
        <v>0</v>
      </c>
      <c r="EW58" s="342">
        <f t="shared" si="85"/>
        <v>0</v>
      </c>
      <c r="EX58" s="342">
        <f t="shared" si="85"/>
        <v>0</v>
      </c>
      <c r="EY58" s="342">
        <f t="shared" si="85"/>
        <v>0</v>
      </c>
      <c r="EZ58" s="342">
        <f t="shared" si="85"/>
        <v>0</v>
      </c>
      <c r="FA58" s="342">
        <f t="shared" si="85"/>
        <v>0</v>
      </c>
      <c r="FB58" s="342">
        <f t="shared" si="85"/>
        <v>0</v>
      </c>
      <c r="FC58" s="342">
        <f t="shared" si="85"/>
        <v>0</v>
      </c>
      <c r="FD58" s="342">
        <f t="shared" si="85"/>
        <v>0</v>
      </c>
      <c r="FE58" s="343">
        <f t="shared" si="85"/>
        <v>0</v>
      </c>
      <c r="FF58" s="341">
        <f t="shared" si="86"/>
        <v>0</v>
      </c>
      <c r="FG58" s="342">
        <f t="shared" si="86"/>
        <v>0</v>
      </c>
      <c r="FH58" s="342">
        <f t="shared" si="86"/>
        <v>0</v>
      </c>
      <c r="FI58" s="342">
        <f t="shared" si="86"/>
        <v>0</v>
      </c>
      <c r="FJ58" s="342">
        <f t="shared" si="86"/>
        <v>0</v>
      </c>
      <c r="FK58" s="342">
        <f t="shared" si="86"/>
        <v>0</v>
      </c>
      <c r="FL58" s="342">
        <f t="shared" si="86"/>
        <v>0</v>
      </c>
      <c r="FM58" s="342">
        <f t="shared" si="86"/>
        <v>0</v>
      </c>
      <c r="FN58" s="342">
        <f t="shared" si="86"/>
        <v>0</v>
      </c>
      <c r="FO58" s="342">
        <f t="shared" si="86"/>
        <v>0</v>
      </c>
      <c r="FP58" s="342">
        <f t="shared" si="86"/>
        <v>0</v>
      </c>
      <c r="FQ58" s="343">
        <f t="shared" si="86"/>
        <v>0</v>
      </c>
    </row>
    <row r="59" spans="1:173" ht="12.75" customHeight="1" x14ac:dyDescent="0.2">
      <c r="A59" s="74" t="str">
        <f t="shared" si="68"/>
        <v xml:space="preserve"> -N/A</v>
      </c>
      <c r="B59" s="362"/>
      <c r="C59" s="171" t="s">
        <v>300</v>
      </c>
      <c r="D59" s="366" t="str">
        <f>IF(ISBLANK(EMISSIONS_6!D59), " ", EMISSIONS_6!D59)</f>
        <v xml:space="preserve"> </v>
      </c>
      <c r="E59" s="351" t="s">
        <v>73</v>
      </c>
      <c r="F59" s="351" t="s">
        <v>73</v>
      </c>
      <c r="G59" s="33" t="s">
        <v>115</v>
      </c>
      <c r="H59" s="368"/>
      <c r="I59" s="64" t="s">
        <v>143</v>
      </c>
      <c r="J59" s="33" t="s">
        <v>115</v>
      </c>
      <c r="K59" s="64"/>
      <c r="L59" s="64"/>
      <c r="M59" s="367">
        <v>0</v>
      </c>
      <c r="N59" s="373">
        <v>0</v>
      </c>
      <c r="O59" s="299"/>
      <c r="P59" s="301"/>
      <c r="Q59" s="73" t="str">
        <f t="shared" si="69"/>
        <v>Enter Activity</v>
      </c>
      <c r="R59" s="73" t="str">
        <f t="shared" si="70"/>
        <v>Enter Activity</v>
      </c>
      <c r="S59" s="73" t="str">
        <f t="shared" si="71"/>
        <v>Enter Activity</v>
      </c>
      <c r="T59" s="73" t="str">
        <f t="shared" si="72"/>
        <v>Enter Activity</v>
      </c>
      <c r="U59" s="73" t="str">
        <f t="shared" si="73"/>
        <v>Enter Activity</v>
      </c>
      <c r="V59" s="73" t="str">
        <f t="shared" si="74"/>
        <v>Enter Activity</v>
      </c>
      <c r="W59" s="79" t="s">
        <v>115</v>
      </c>
      <c r="X59" s="73" t="str">
        <f t="shared" si="75"/>
        <v>Enter Activity</v>
      </c>
      <c r="Y59" s="78" t="s">
        <v>115</v>
      </c>
      <c r="Z59" s="79" t="s">
        <v>115</v>
      </c>
      <c r="AA59" s="82" t="s">
        <v>115</v>
      </c>
      <c r="AB59" s="76" t="str">
        <f xml:space="preserve"> IF($H59=0, "Enter Activity", IF(($M59=0)*($N59=0), "Enter Run Time", (H59*'VESSEL FACTORS'!$D$41)/2000))</f>
        <v>Enter Activity</v>
      </c>
      <c r="AC59" s="65" t="str">
        <f xml:space="preserve"> IF($H59=0, "Enter Activity", IF(($M59=0)*($N59=0), "Enter Run Time", (H59*'VESSEL FACTORS'!$D$41)/2000))</f>
        <v>Enter Activity</v>
      </c>
      <c r="AD59" s="65" t="str">
        <f>IF($H59=0, "Enter Activity", IF(($M59=0)*($N59=0), "Enter Run Time",  (H59*'VESSEL FACTORS'!$F$41)/2000))</f>
        <v>Enter Activity</v>
      </c>
      <c r="AE59" s="65" t="str">
        <f>IF($H59=0, "Enter Activity", IF(($M59=0)*($N59=0), "Enter Run Time", (H59*'VESSEL FACTORS'!$H$41)/2000))</f>
        <v>Enter Activity</v>
      </c>
      <c r="AF59" s="65" t="str">
        <f>IF($H59=0, "Enter Activity", IF(($M59=0)*($N59=0), "Enter Run Time", (H59*'VESSEL FACTORS'!$I$41)/2000))</f>
        <v>Enter Activity</v>
      </c>
      <c r="AG59" s="84" t="str">
        <f>IF($H59=0, "Enter Activity", IF(($M59=0)*($N59=0), "Enter Run Time", (H59*'VESSEL FACTORS'!$J$41)/2000))</f>
        <v>Enter Activity</v>
      </c>
      <c r="AH59" s="70" t="s">
        <v>115</v>
      </c>
      <c r="AI59" s="79" t="str">
        <f>IF($H59=0, "Enter Activity", IF(($M59=0)*($N59=0), "Enter Run Time",  (H59*'VESSEL FACTORS'!$L$41)/2000))</f>
        <v>Enter Activity</v>
      </c>
      <c r="AJ59" s="70" t="s">
        <v>115</v>
      </c>
      <c r="AK59" s="70" t="s">
        <v>115</v>
      </c>
      <c r="AL59" s="71" t="s">
        <v>115</v>
      </c>
      <c r="AM59" s="73"/>
      <c r="AO59" s="74">
        <f>MONTH(EMISSIONS_1!P59)-MONTH(EMISSIONS_1!O59)+1</f>
        <v>1</v>
      </c>
      <c r="AP59" s="341">
        <f t="shared" si="88"/>
        <v>0</v>
      </c>
      <c r="AQ59" s="342">
        <f t="shared" si="88"/>
        <v>0</v>
      </c>
      <c r="AR59" s="342">
        <f t="shared" si="88"/>
        <v>0</v>
      </c>
      <c r="AS59" s="342">
        <f t="shared" si="87"/>
        <v>0</v>
      </c>
      <c r="AT59" s="342">
        <f t="shared" si="87"/>
        <v>0</v>
      </c>
      <c r="AU59" s="342">
        <f t="shared" si="87"/>
        <v>0</v>
      </c>
      <c r="AV59" s="342">
        <f t="shared" si="87"/>
        <v>0</v>
      </c>
      <c r="AW59" s="342">
        <f t="shared" si="87"/>
        <v>0</v>
      </c>
      <c r="AX59" s="342">
        <f t="shared" si="87"/>
        <v>0</v>
      </c>
      <c r="AY59" s="342">
        <f t="shared" si="87"/>
        <v>0</v>
      </c>
      <c r="AZ59" s="342">
        <f t="shared" si="87"/>
        <v>0</v>
      </c>
      <c r="BA59" s="343">
        <f t="shared" si="87"/>
        <v>0</v>
      </c>
      <c r="BB59" s="341">
        <f t="shared" si="77"/>
        <v>0</v>
      </c>
      <c r="BC59" s="342">
        <f t="shared" si="77"/>
        <v>0</v>
      </c>
      <c r="BD59" s="342">
        <f t="shared" si="77"/>
        <v>0</v>
      </c>
      <c r="BE59" s="342">
        <f t="shared" si="77"/>
        <v>0</v>
      </c>
      <c r="BF59" s="342">
        <f t="shared" si="77"/>
        <v>0</v>
      </c>
      <c r="BG59" s="342">
        <f t="shared" si="77"/>
        <v>0</v>
      </c>
      <c r="BH59" s="342">
        <f t="shared" si="77"/>
        <v>0</v>
      </c>
      <c r="BI59" s="342">
        <f t="shared" si="77"/>
        <v>0</v>
      </c>
      <c r="BJ59" s="342">
        <f t="shared" si="77"/>
        <v>0</v>
      </c>
      <c r="BK59" s="342">
        <f t="shared" si="77"/>
        <v>0</v>
      </c>
      <c r="BL59" s="342">
        <f t="shared" si="77"/>
        <v>0</v>
      </c>
      <c r="BM59" s="343">
        <f t="shared" si="77"/>
        <v>0</v>
      </c>
      <c r="BN59" s="341">
        <f t="shared" si="78"/>
        <v>0</v>
      </c>
      <c r="BO59" s="342">
        <f t="shared" si="78"/>
        <v>0</v>
      </c>
      <c r="BP59" s="342">
        <f t="shared" si="78"/>
        <v>0</v>
      </c>
      <c r="BQ59" s="342">
        <f t="shared" si="78"/>
        <v>0</v>
      </c>
      <c r="BR59" s="342">
        <f t="shared" si="78"/>
        <v>0</v>
      </c>
      <c r="BS59" s="342">
        <f t="shared" si="78"/>
        <v>0</v>
      </c>
      <c r="BT59" s="342">
        <f t="shared" si="78"/>
        <v>0</v>
      </c>
      <c r="BU59" s="342">
        <f t="shared" si="78"/>
        <v>0</v>
      </c>
      <c r="BV59" s="342">
        <f t="shared" si="78"/>
        <v>0</v>
      </c>
      <c r="BW59" s="342">
        <f t="shared" si="78"/>
        <v>0</v>
      </c>
      <c r="BX59" s="342">
        <f t="shared" si="78"/>
        <v>0</v>
      </c>
      <c r="BY59" s="343">
        <f t="shared" si="78"/>
        <v>0</v>
      </c>
      <c r="BZ59" s="341">
        <f t="shared" si="79"/>
        <v>0</v>
      </c>
      <c r="CA59" s="342">
        <f t="shared" si="79"/>
        <v>0</v>
      </c>
      <c r="CB59" s="342">
        <f t="shared" si="79"/>
        <v>0</v>
      </c>
      <c r="CC59" s="342">
        <f t="shared" si="79"/>
        <v>0</v>
      </c>
      <c r="CD59" s="342">
        <f t="shared" si="79"/>
        <v>0</v>
      </c>
      <c r="CE59" s="342">
        <f t="shared" si="79"/>
        <v>0</v>
      </c>
      <c r="CF59" s="342">
        <f t="shared" si="79"/>
        <v>0</v>
      </c>
      <c r="CG59" s="342">
        <f t="shared" si="79"/>
        <v>0</v>
      </c>
      <c r="CH59" s="342">
        <f t="shared" si="79"/>
        <v>0</v>
      </c>
      <c r="CI59" s="342">
        <f t="shared" si="79"/>
        <v>0</v>
      </c>
      <c r="CJ59" s="342">
        <f t="shared" si="79"/>
        <v>0</v>
      </c>
      <c r="CK59" s="343">
        <f t="shared" si="79"/>
        <v>0</v>
      </c>
      <c r="CL59" s="341">
        <f t="shared" si="80"/>
        <v>0</v>
      </c>
      <c r="CM59" s="342">
        <f t="shared" si="80"/>
        <v>0</v>
      </c>
      <c r="CN59" s="342">
        <f t="shared" si="80"/>
        <v>0</v>
      </c>
      <c r="CO59" s="342">
        <f t="shared" si="80"/>
        <v>0</v>
      </c>
      <c r="CP59" s="342">
        <f t="shared" si="80"/>
        <v>0</v>
      </c>
      <c r="CQ59" s="342">
        <f t="shared" si="80"/>
        <v>0</v>
      </c>
      <c r="CR59" s="342">
        <f t="shared" si="80"/>
        <v>0</v>
      </c>
      <c r="CS59" s="342">
        <f t="shared" si="80"/>
        <v>0</v>
      </c>
      <c r="CT59" s="342">
        <f t="shared" si="80"/>
        <v>0</v>
      </c>
      <c r="CU59" s="342">
        <f t="shared" si="80"/>
        <v>0</v>
      </c>
      <c r="CV59" s="342">
        <f t="shared" si="80"/>
        <v>0</v>
      </c>
      <c r="CW59" s="343">
        <f t="shared" si="80"/>
        <v>0</v>
      </c>
      <c r="CX59" s="341">
        <f t="shared" si="81"/>
        <v>0</v>
      </c>
      <c r="CY59" s="342">
        <f t="shared" si="81"/>
        <v>0</v>
      </c>
      <c r="CZ59" s="342">
        <f t="shared" si="81"/>
        <v>0</v>
      </c>
      <c r="DA59" s="342">
        <f t="shared" si="81"/>
        <v>0</v>
      </c>
      <c r="DB59" s="342">
        <f t="shared" si="81"/>
        <v>0</v>
      </c>
      <c r="DC59" s="342">
        <f t="shared" si="81"/>
        <v>0</v>
      </c>
      <c r="DD59" s="342">
        <f t="shared" si="81"/>
        <v>0</v>
      </c>
      <c r="DE59" s="342">
        <f t="shared" si="81"/>
        <v>0</v>
      </c>
      <c r="DF59" s="342">
        <f t="shared" si="81"/>
        <v>0</v>
      </c>
      <c r="DG59" s="342">
        <f t="shared" si="81"/>
        <v>0</v>
      </c>
      <c r="DH59" s="342">
        <f t="shared" si="81"/>
        <v>0</v>
      </c>
      <c r="DI59" s="343">
        <f t="shared" si="81"/>
        <v>0</v>
      </c>
      <c r="DJ59" s="341">
        <f t="shared" si="82"/>
        <v>0</v>
      </c>
      <c r="DK59" s="342">
        <f t="shared" si="82"/>
        <v>0</v>
      </c>
      <c r="DL59" s="342">
        <f t="shared" si="82"/>
        <v>0</v>
      </c>
      <c r="DM59" s="342">
        <f t="shared" si="82"/>
        <v>0</v>
      </c>
      <c r="DN59" s="342">
        <f t="shared" si="82"/>
        <v>0</v>
      </c>
      <c r="DO59" s="342">
        <f t="shared" si="82"/>
        <v>0</v>
      </c>
      <c r="DP59" s="342">
        <f t="shared" si="82"/>
        <v>0</v>
      </c>
      <c r="DQ59" s="342">
        <f t="shared" si="82"/>
        <v>0</v>
      </c>
      <c r="DR59" s="342">
        <f t="shared" si="82"/>
        <v>0</v>
      </c>
      <c r="DS59" s="342">
        <f t="shared" si="82"/>
        <v>0</v>
      </c>
      <c r="DT59" s="342">
        <f t="shared" si="82"/>
        <v>0</v>
      </c>
      <c r="DU59" s="343">
        <f t="shared" si="82"/>
        <v>0</v>
      </c>
      <c r="DV59" s="341">
        <f t="shared" si="83"/>
        <v>0</v>
      </c>
      <c r="DW59" s="342">
        <f t="shared" si="83"/>
        <v>0</v>
      </c>
      <c r="DX59" s="342">
        <f t="shared" si="83"/>
        <v>0</v>
      </c>
      <c r="DY59" s="342">
        <f t="shared" si="83"/>
        <v>0</v>
      </c>
      <c r="DZ59" s="342">
        <f t="shared" si="83"/>
        <v>0</v>
      </c>
      <c r="EA59" s="342">
        <f t="shared" si="83"/>
        <v>0</v>
      </c>
      <c r="EB59" s="342">
        <f t="shared" si="83"/>
        <v>0</v>
      </c>
      <c r="EC59" s="342">
        <f t="shared" si="83"/>
        <v>0</v>
      </c>
      <c r="ED59" s="342">
        <f t="shared" si="83"/>
        <v>0</v>
      </c>
      <c r="EE59" s="342">
        <f t="shared" si="83"/>
        <v>0</v>
      </c>
      <c r="EF59" s="342">
        <f t="shared" si="83"/>
        <v>0</v>
      </c>
      <c r="EG59" s="343">
        <f t="shared" si="83"/>
        <v>0</v>
      </c>
      <c r="EH59" s="341">
        <f t="shared" si="84"/>
        <v>0</v>
      </c>
      <c r="EI59" s="342">
        <f t="shared" si="84"/>
        <v>0</v>
      </c>
      <c r="EJ59" s="342">
        <f t="shared" si="84"/>
        <v>0</v>
      </c>
      <c r="EK59" s="342">
        <f t="shared" si="84"/>
        <v>0</v>
      </c>
      <c r="EL59" s="342">
        <f t="shared" si="84"/>
        <v>0</v>
      </c>
      <c r="EM59" s="342">
        <f t="shared" si="84"/>
        <v>0</v>
      </c>
      <c r="EN59" s="342">
        <f t="shared" si="84"/>
        <v>0</v>
      </c>
      <c r="EO59" s="342">
        <f t="shared" si="84"/>
        <v>0</v>
      </c>
      <c r="EP59" s="342">
        <f t="shared" si="84"/>
        <v>0</v>
      </c>
      <c r="EQ59" s="342">
        <f t="shared" si="84"/>
        <v>0</v>
      </c>
      <c r="ER59" s="342">
        <f t="shared" si="84"/>
        <v>0</v>
      </c>
      <c r="ES59" s="343">
        <f t="shared" si="84"/>
        <v>0</v>
      </c>
      <c r="ET59" s="341">
        <f t="shared" si="85"/>
        <v>0</v>
      </c>
      <c r="EU59" s="342">
        <f t="shared" si="85"/>
        <v>0</v>
      </c>
      <c r="EV59" s="342">
        <f t="shared" si="85"/>
        <v>0</v>
      </c>
      <c r="EW59" s="342">
        <f t="shared" si="85"/>
        <v>0</v>
      </c>
      <c r="EX59" s="342">
        <f t="shared" si="85"/>
        <v>0</v>
      </c>
      <c r="EY59" s="342">
        <f t="shared" si="85"/>
        <v>0</v>
      </c>
      <c r="EZ59" s="342">
        <f t="shared" si="85"/>
        <v>0</v>
      </c>
      <c r="FA59" s="342">
        <f t="shared" si="85"/>
        <v>0</v>
      </c>
      <c r="FB59" s="342">
        <f t="shared" si="85"/>
        <v>0</v>
      </c>
      <c r="FC59" s="342">
        <f t="shared" si="85"/>
        <v>0</v>
      </c>
      <c r="FD59" s="342">
        <f t="shared" si="85"/>
        <v>0</v>
      </c>
      <c r="FE59" s="343">
        <f t="shared" si="85"/>
        <v>0</v>
      </c>
      <c r="FF59" s="341">
        <f t="shared" si="86"/>
        <v>0</v>
      </c>
      <c r="FG59" s="342">
        <f t="shared" si="86"/>
        <v>0</v>
      </c>
      <c r="FH59" s="342">
        <f t="shared" si="86"/>
        <v>0</v>
      </c>
      <c r="FI59" s="342">
        <f t="shared" si="86"/>
        <v>0</v>
      </c>
      <c r="FJ59" s="342">
        <f t="shared" si="86"/>
        <v>0</v>
      </c>
      <c r="FK59" s="342">
        <f t="shared" si="86"/>
        <v>0</v>
      </c>
      <c r="FL59" s="342">
        <f t="shared" si="86"/>
        <v>0</v>
      </c>
      <c r="FM59" s="342">
        <f t="shared" si="86"/>
        <v>0</v>
      </c>
      <c r="FN59" s="342">
        <f t="shared" si="86"/>
        <v>0</v>
      </c>
      <c r="FO59" s="342">
        <f t="shared" si="86"/>
        <v>0</v>
      </c>
      <c r="FP59" s="342">
        <f t="shared" si="86"/>
        <v>0</v>
      </c>
      <c r="FQ59" s="343">
        <f t="shared" si="86"/>
        <v>0</v>
      </c>
    </row>
    <row r="60" spans="1:173" ht="12.75" customHeight="1" x14ac:dyDescent="0.2">
      <c r="A60" s="251"/>
      <c r="B60" s="252"/>
      <c r="C60" s="253"/>
      <c r="D60" s="253"/>
      <c r="E60" s="253"/>
      <c r="F60" s="253"/>
      <c r="G60" s="267"/>
      <c r="H60" s="267"/>
      <c r="I60" s="267"/>
      <c r="J60" s="255"/>
      <c r="K60" s="255"/>
      <c r="L60" s="255"/>
      <c r="M60" s="255"/>
      <c r="N60" s="257"/>
      <c r="O60" s="305"/>
      <c r="P60" s="304"/>
      <c r="Q60" s="284"/>
      <c r="R60" s="269"/>
      <c r="S60" s="269"/>
      <c r="T60" s="269"/>
      <c r="U60" s="269"/>
      <c r="V60" s="269"/>
      <c r="W60" s="269"/>
      <c r="X60" s="269"/>
      <c r="Y60" s="268"/>
      <c r="Z60" s="269"/>
      <c r="AA60" s="270"/>
      <c r="AB60" s="271"/>
      <c r="AC60" s="272"/>
      <c r="AD60" s="272"/>
      <c r="AE60" s="272"/>
      <c r="AF60" s="272"/>
      <c r="AG60" s="273"/>
      <c r="AH60" s="272"/>
      <c r="AI60" s="272"/>
      <c r="AJ60" s="388"/>
      <c r="AK60" s="388"/>
      <c r="AL60" s="389"/>
      <c r="AM60" s="137"/>
      <c r="AN60" s="228"/>
      <c r="AP60" s="338"/>
      <c r="AQ60" s="339"/>
      <c r="AR60" s="339"/>
      <c r="AS60" s="339"/>
      <c r="AT60" s="339"/>
      <c r="AU60" s="339"/>
      <c r="AV60" s="339"/>
      <c r="AW60" s="339"/>
      <c r="AX60" s="339"/>
      <c r="AY60" s="339"/>
      <c r="AZ60" s="339"/>
      <c r="BA60" s="339"/>
      <c r="BB60" s="338"/>
      <c r="BC60" s="339"/>
      <c r="BD60" s="339"/>
      <c r="BE60" s="339"/>
      <c r="BF60" s="339"/>
      <c r="BG60" s="339"/>
      <c r="BH60" s="339"/>
      <c r="BI60" s="339"/>
      <c r="BJ60" s="339"/>
      <c r="BK60" s="339"/>
      <c r="BL60" s="339"/>
      <c r="BM60" s="339"/>
      <c r="BN60" s="338"/>
      <c r="BO60" s="339"/>
      <c r="BP60" s="339"/>
      <c r="BQ60" s="339"/>
      <c r="BR60" s="339"/>
      <c r="BS60" s="339"/>
      <c r="BT60" s="339"/>
      <c r="BU60" s="339"/>
      <c r="BV60" s="339"/>
      <c r="BW60" s="339"/>
      <c r="BX60" s="339"/>
      <c r="BY60" s="339"/>
      <c r="BZ60" s="338"/>
      <c r="CA60" s="339"/>
      <c r="CB60" s="339"/>
      <c r="CC60" s="339"/>
      <c r="CD60" s="339"/>
      <c r="CE60" s="339"/>
      <c r="CF60" s="339"/>
      <c r="CG60" s="339"/>
      <c r="CH60" s="339"/>
      <c r="CI60" s="339"/>
      <c r="CJ60" s="339"/>
      <c r="CK60" s="339"/>
      <c r="CL60" s="338"/>
      <c r="CM60" s="339"/>
      <c r="CN60" s="339"/>
      <c r="CO60" s="339"/>
      <c r="CP60" s="339"/>
      <c r="CQ60" s="339"/>
      <c r="CR60" s="339"/>
      <c r="CS60" s="339"/>
      <c r="CT60" s="339"/>
      <c r="CU60" s="339"/>
      <c r="CV60" s="339"/>
      <c r="CW60" s="339"/>
      <c r="CX60" s="338"/>
      <c r="CY60" s="339"/>
      <c r="CZ60" s="339"/>
      <c r="DA60" s="339"/>
      <c r="DB60" s="339"/>
      <c r="DC60" s="339"/>
      <c r="DD60" s="339"/>
      <c r="DE60" s="339"/>
      <c r="DF60" s="339"/>
      <c r="DG60" s="339"/>
      <c r="DH60" s="339"/>
      <c r="DI60" s="339"/>
      <c r="DJ60" s="338"/>
      <c r="DK60" s="339"/>
      <c r="DL60" s="339"/>
      <c r="DM60" s="339"/>
      <c r="DN60" s="339"/>
      <c r="DO60" s="339"/>
      <c r="DP60" s="339"/>
      <c r="DQ60" s="339"/>
      <c r="DR60" s="339"/>
      <c r="DS60" s="339"/>
      <c r="DT60" s="339"/>
      <c r="DU60" s="339"/>
      <c r="DV60" s="338"/>
      <c r="DW60" s="339"/>
      <c r="DX60" s="339"/>
      <c r="DY60" s="339"/>
      <c r="DZ60" s="339"/>
      <c r="EA60" s="339"/>
      <c r="EB60" s="339"/>
      <c r="EC60" s="339"/>
      <c r="ED60" s="339"/>
      <c r="EE60" s="339"/>
      <c r="EF60" s="339"/>
      <c r="EG60" s="339"/>
      <c r="EH60" s="338"/>
      <c r="EI60" s="339"/>
      <c r="EJ60" s="339"/>
      <c r="EK60" s="339"/>
      <c r="EL60" s="339"/>
      <c r="EM60" s="339"/>
      <c r="EN60" s="339"/>
      <c r="EO60" s="339"/>
      <c r="EP60" s="339"/>
      <c r="EQ60" s="339"/>
      <c r="ER60" s="339"/>
      <c r="ES60" s="339"/>
      <c r="ET60" s="338"/>
      <c r="EU60" s="339"/>
      <c r="EV60" s="339"/>
      <c r="EW60" s="339"/>
      <c r="EX60" s="339"/>
      <c r="EY60" s="339"/>
      <c r="EZ60" s="339"/>
      <c r="FA60" s="339"/>
      <c r="FB60" s="339"/>
      <c r="FC60" s="339"/>
      <c r="FD60" s="339"/>
      <c r="FE60" s="339"/>
      <c r="FF60" s="338"/>
      <c r="FG60" s="339"/>
      <c r="FH60" s="339"/>
      <c r="FI60" s="339"/>
      <c r="FJ60" s="339"/>
      <c r="FK60" s="339"/>
      <c r="FL60" s="339"/>
      <c r="FM60" s="339"/>
      <c r="FN60" s="339"/>
      <c r="FO60" s="339"/>
      <c r="FP60" s="339"/>
      <c r="FQ60" s="339"/>
    </row>
    <row r="61" spans="1:173" ht="12.75" customHeight="1" x14ac:dyDescent="0.2">
      <c r="B61" s="37"/>
      <c r="C61" s="62"/>
      <c r="D61" s="231"/>
      <c r="E61" s="120"/>
      <c r="F61" s="120"/>
      <c r="G61" s="243"/>
      <c r="H61" s="38"/>
      <c r="I61" s="38"/>
      <c r="J61" s="38"/>
      <c r="K61" s="38"/>
      <c r="L61" s="38"/>
      <c r="M61" s="38"/>
      <c r="N61" s="39"/>
      <c r="O61" s="143"/>
      <c r="P61" s="39"/>
      <c r="Q61" s="148"/>
      <c r="R61" s="85"/>
      <c r="S61" s="85"/>
      <c r="T61" s="85"/>
      <c r="U61" s="85"/>
      <c r="V61" s="85"/>
      <c r="W61" s="80"/>
      <c r="X61" s="85"/>
      <c r="Y61" s="80"/>
      <c r="Z61" s="80"/>
      <c r="AA61" s="85"/>
      <c r="AB61" s="83"/>
      <c r="AC61" s="86"/>
      <c r="AD61" s="86"/>
      <c r="AE61" s="86"/>
      <c r="AF61" s="86"/>
      <c r="AG61" s="148"/>
      <c r="AH61" s="79"/>
      <c r="AI61" s="79"/>
      <c r="AJ61" s="79"/>
      <c r="AK61" s="79"/>
      <c r="AL61" s="382"/>
      <c r="AM61" s="73"/>
      <c r="AN61" s="290"/>
      <c r="AO61" s="316"/>
      <c r="AP61" s="153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44"/>
      <c r="BB61" s="153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44"/>
      <c r="BN61" s="153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44"/>
      <c r="BZ61" s="153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44"/>
      <c r="CL61" s="153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44"/>
      <c r="CX61" s="153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44"/>
      <c r="DJ61" s="153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44"/>
      <c r="DV61" s="153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44"/>
      <c r="EH61" s="153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44"/>
      <c r="ET61" s="153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44"/>
      <c r="FF61" s="153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44"/>
    </row>
    <row r="62" spans="1:173" ht="12.75" customHeight="1" x14ac:dyDescent="0.2">
      <c r="B62" s="72"/>
      <c r="C62" s="92">
        <f>TITLE!A24</f>
        <v>2021</v>
      </c>
      <c r="D62" s="326"/>
      <c r="E62" s="327"/>
      <c r="F62" s="327"/>
      <c r="G62" s="250"/>
      <c r="H62" s="61" t="s">
        <v>43</v>
      </c>
      <c r="I62" s="41"/>
      <c r="J62" s="41"/>
      <c r="K62" s="41"/>
      <c r="L62" s="41"/>
      <c r="M62" s="42"/>
      <c r="N62" s="43"/>
      <c r="O62" s="144"/>
      <c r="P62" s="43"/>
      <c r="Q62" s="149">
        <f t="shared" ref="Q62:AL62" si="89">SUM(Q7:Q59)</f>
        <v>0</v>
      </c>
      <c r="R62" s="149">
        <f t="shared" si="89"/>
        <v>0</v>
      </c>
      <c r="S62" s="149">
        <f t="shared" si="89"/>
        <v>0</v>
      </c>
      <c r="T62" s="149">
        <f t="shared" si="89"/>
        <v>0</v>
      </c>
      <c r="U62" s="149">
        <f t="shared" si="89"/>
        <v>0</v>
      </c>
      <c r="V62" s="149">
        <f t="shared" si="89"/>
        <v>0</v>
      </c>
      <c r="W62" s="149">
        <f t="shared" si="89"/>
        <v>0</v>
      </c>
      <c r="X62" s="149">
        <f t="shared" si="89"/>
        <v>0</v>
      </c>
      <c r="Y62" s="149">
        <f t="shared" si="89"/>
        <v>0</v>
      </c>
      <c r="Z62" s="149">
        <f t="shared" si="89"/>
        <v>0</v>
      </c>
      <c r="AA62" s="149">
        <f t="shared" si="89"/>
        <v>0</v>
      </c>
      <c r="AB62" s="87">
        <f t="shared" si="89"/>
        <v>0</v>
      </c>
      <c r="AC62" s="87">
        <f t="shared" si="89"/>
        <v>0</v>
      </c>
      <c r="AD62" s="87">
        <f t="shared" si="89"/>
        <v>0</v>
      </c>
      <c r="AE62" s="87">
        <f t="shared" si="89"/>
        <v>0</v>
      </c>
      <c r="AF62" s="87">
        <f t="shared" si="89"/>
        <v>0</v>
      </c>
      <c r="AG62" s="87">
        <f t="shared" si="89"/>
        <v>0</v>
      </c>
      <c r="AH62" s="87">
        <f t="shared" si="89"/>
        <v>0</v>
      </c>
      <c r="AI62" s="87">
        <f t="shared" si="89"/>
        <v>0</v>
      </c>
      <c r="AJ62" s="87">
        <f t="shared" si="89"/>
        <v>0</v>
      </c>
      <c r="AK62" s="87">
        <f t="shared" si="89"/>
        <v>0</v>
      </c>
      <c r="AL62" s="87">
        <f t="shared" si="89"/>
        <v>0</v>
      </c>
      <c r="AM62" s="154"/>
      <c r="AO62" s="317"/>
      <c r="AP62" s="155">
        <f t="shared" ref="AP62:BU62" si="90">SUM(AP7:AP59)</f>
        <v>0</v>
      </c>
      <c r="AQ62" s="154">
        <f t="shared" si="90"/>
        <v>0</v>
      </c>
      <c r="AR62" s="154">
        <f t="shared" si="90"/>
        <v>0</v>
      </c>
      <c r="AS62" s="154">
        <f t="shared" si="90"/>
        <v>0</v>
      </c>
      <c r="AT62" s="154">
        <f t="shared" si="90"/>
        <v>0</v>
      </c>
      <c r="AU62" s="154">
        <f t="shared" si="90"/>
        <v>0</v>
      </c>
      <c r="AV62" s="154">
        <f t="shared" si="90"/>
        <v>0</v>
      </c>
      <c r="AW62" s="154">
        <f t="shared" si="90"/>
        <v>0</v>
      </c>
      <c r="AX62" s="154">
        <f t="shared" si="90"/>
        <v>0</v>
      </c>
      <c r="AY62" s="154">
        <f t="shared" si="90"/>
        <v>0</v>
      </c>
      <c r="AZ62" s="154">
        <f t="shared" si="90"/>
        <v>0</v>
      </c>
      <c r="BA62" s="149">
        <f t="shared" si="90"/>
        <v>0</v>
      </c>
      <c r="BB62" s="155">
        <f t="shared" si="90"/>
        <v>0</v>
      </c>
      <c r="BC62" s="154">
        <f t="shared" si="90"/>
        <v>0</v>
      </c>
      <c r="BD62" s="154">
        <f t="shared" si="90"/>
        <v>0</v>
      </c>
      <c r="BE62" s="154">
        <f t="shared" si="90"/>
        <v>0</v>
      </c>
      <c r="BF62" s="154">
        <f t="shared" si="90"/>
        <v>0</v>
      </c>
      <c r="BG62" s="154">
        <f t="shared" si="90"/>
        <v>0</v>
      </c>
      <c r="BH62" s="154">
        <f t="shared" si="90"/>
        <v>0</v>
      </c>
      <c r="BI62" s="154">
        <f t="shared" si="90"/>
        <v>0</v>
      </c>
      <c r="BJ62" s="154">
        <f t="shared" si="90"/>
        <v>0</v>
      </c>
      <c r="BK62" s="154">
        <f t="shared" si="90"/>
        <v>0</v>
      </c>
      <c r="BL62" s="154">
        <f t="shared" si="90"/>
        <v>0</v>
      </c>
      <c r="BM62" s="149">
        <f t="shared" si="90"/>
        <v>0</v>
      </c>
      <c r="BN62" s="155">
        <f t="shared" si="90"/>
        <v>0</v>
      </c>
      <c r="BO62" s="154">
        <f t="shared" si="90"/>
        <v>0</v>
      </c>
      <c r="BP62" s="154">
        <f t="shared" si="90"/>
        <v>0</v>
      </c>
      <c r="BQ62" s="154">
        <f t="shared" si="90"/>
        <v>0</v>
      </c>
      <c r="BR62" s="154">
        <f t="shared" si="90"/>
        <v>0</v>
      </c>
      <c r="BS62" s="154">
        <f t="shared" si="90"/>
        <v>0</v>
      </c>
      <c r="BT62" s="154">
        <f t="shared" si="90"/>
        <v>0</v>
      </c>
      <c r="BU62" s="154">
        <f t="shared" si="90"/>
        <v>0</v>
      </c>
      <c r="BV62" s="154">
        <f t="shared" ref="BV62:DA62" si="91">SUM(BV7:BV59)</f>
        <v>0</v>
      </c>
      <c r="BW62" s="154">
        <f t="shared" si="91"/>
        <v>0</v>
      </c>
      <c r="BX62" s="154">
        <f t="shared" si="91"/>
        <v>0</v>
      </c>
      <c r="BY62" s="149">
        <f t="shared" si="91"/>
        <v>0</v>
      </c>
      <c r="BZ62" s="155">
        <f t="shared" si="91"/>
        <v>0</v>
      </c>
      <c r="CA62" s="154">
        <f t="shared" si="91"/>
        <v>0</v>
      </c>
      <c r="CB62" s="154">
        <f t="shared" si="91"/>
        <v>0</v>
      </c>
      <c r="CC62" s="154">
        <f t="shared" si="91"/>
        <v>0</v>
      </c>
      <c r="CD62" s="154">
        <f t="shared" si="91"/>
        <v>0</v>
      </c>
      <c r="CE62" s="154">
        <f t="shared" si="91"/>
        <v>0</v>
      </c>
      <c r="CF62" s="154">
        <f t="shared" si="91"/>
        <v>0</v>
      </c>
      <c r="CG62" s="154">
        <f t="shared" si="91"/>
        <v>0</v>
      </c>
      <c r="CH62" s="154">
        <f t="shared" si="91"/>
        <v>0</v>
      </c>
      <c r="CI62" s="154">
        <f t="shared" si="91"/>
        <v>0</v>
      </c>
      <c r="CJ62" s="154">
        <f t="shared" si="91"/>
        <v>0</v>
      </c>
      <c r="CK62" s="149">
        <f t="shared" si="91"/>
        <v>0</v>
      </c>
      <c r="CL62" s="155">
        <f t="shared" si="91"/>
        <v>0</v>
      </c>
      <c r="CM62" s="154">
        <f t="shared" si="91"/>
        <v>0</v>
      </c>
      <c r="CN62" s="154">
        <f t="shared" si="91"/>
        <v>0</v>
      </c>
      <c r="CO62" s="154">
        <f t="shared" si="91"/>
        <v>0</v>
      </c>
      <c r="CP62" s="154">
        <f t="shared" si="91"/>
        <v>0</v>
      </c>
      <c r="CQ62" s="154">
        <f t="shared" si="91"/>
        <v>0</v>
      </c>
      <c r="CR62" s="154">
        <f t="shared" si="91"/>
        <v>0</v>
      </c>
      <c r="CS62" s="154">
        <f t="shared" si="91"/>
        <v>0</v>
      </c>
      <c r="CT62" s="154">
        <f t="shared" si="91"/>
        <v>0</v>
      </c>
      <c r="CU62" s="154">
        <f t="shared" si="91"/>
        <v>0</v>
      </c>
      <c r="CV62" s="154">
        <f t="shared" si="91"/>
        <v>0</v>
      </c>
      <c r="CW62" s="149">
        <f t="shared" si="91"/>
        <v>0</v>
      </c>
      <c r="CX62" s="155">
        <f t="shared" si="91"/>
        <v>0</v>
      </c>
      <c r="CY62" s="154">
        <f t="shared" si="91"/>
        <v>0</v>
      </c>
      <c r="CZ62" s="154">
        <f t="shared" si="91"/>
        <v>0</v>
      </c>
      <c r="DA62" s="154">
        <f t="shared" si="91"/>
        <v>0</v>
      </c>
      <c r="DB62" s="154">
        <f t="shared" ref="DB62:EG62" si="92">SUM(DB7:DB59)</f>
        <v>0</v>
      </c>
      <c r="DC62" s="154">
        <f t="shared" si="92"/>
        <v>0</v>
      </c>
      <c r="DD62" s="154">
        <f t="shared" si="92"/>
        <v>0</v>
      </c>
      <c r="DE62" s="154">
        <f t="shared" si="92"/>
        <v>0</v>
      </c>
      <c r="DF62" s="154">
        <f t="shared" si="92"/>
        <v>0</v>
      </c>
      <c r="DG62" s="154">
        <f t="shared" si="92"/>
        <v>0</v>
      </c>
      <c r="DH62" s="154">
        <f t="shared" si="92"/>
        <v>0</v>
      </c>
      <c r="DI62" s="149">
        <f t="shared" si="92"/>
        <v>0</v>
      </c>
      <c r="DJ62" s="155">
        <f t="shared" si="92"/>
        <v>0</v>
      </c>
      <c r="DK62" s="154">
        <f t="shared" si="92"/>
        <v>0</v>
      </c>
      <c r="DL62" s="154">
        <f t="shared" si="92"/>
        <v>0</v>
      </c>
      <c r="DM62" s="154">
        <f t="shared" si="92"/>
        <v>0</v>
      </c>
      <c r="DN62" s="154">
        <f t="shared" si="92"/>
        <v>0</v>
      </c>
      <c r="DO62" s="154">
        <f t="shared" si="92"/>
        <v>0</v>
      </c>
      <c r="DP62" s="154">
        <f t="shared" si="92"/>
        <v>0</v>
      </c>
      <c r="DQ62" s="154">
        <f t="shared" si="92"/>
        <v>0</v>
      </c>
      <c r="DR62" s="154">
        <f t="shared" si="92"/>
        <v>0</v>
      </c>
      <c r="DS62" s="154">
        <f t="shared" si="92"/>
        <v>0</v>
      </c>
      <c r="DT62" s="154">
        <f t="shared" si="92"/>
        <v>0</v>
      </c>
      <c r="DU62" s="149">
        <f t="shared" si="92"/>
        <v>0</v>
      </c>
      <c r="DV62" s="155">
        <f t="shared" si="92"/>
        <v>0</v>
      </c>
      <c r="DW62" s="154">
        <f t="shared" si="92"/>
        <v>0</v>
      </c>
      <c r="DX62" s="154">
        <f t="shared" si="92"/>
        <v>0</v>
      </c>
      <c r="DY62" s="154">
        <f t="shared" si="92"/>
        <v>0</v>
      </c>
      <c r="DZ62" s="154">
        <f t="shared" si="92"/>
        <v>0</v>
      </c>
      <c r="EA62" s="154">
        <f t="shared" si="92"/>
        <v>0</v>
      </c>
      <c r="EB62" s="154">
        <f t="shared" si="92"/>
        <v>0</v>
      </c>
      <c r="EC62" s="154">
        <f t="shared" si="92"/>
        <v>0</v>
      </c>
      <c r="ED62" s="154">
        <f t="shared" si="92"/>
        <v>0</v>
      </c>
      <c r="EE62" s="154">
        <f t="shared" si="92"/>
        <v>0</v>
      </c>
      <c r="EF62" s="154">
        <f t="shared" si="92"/>
        <v>0</v>
      </c>
      <c r="EG62" s="149">
        <f t="shared" si="92"/>
        <v>0</v>
      </c>
      <c r="EH62" s="155">
        <f t="shared" ref="EH62:FQ62" si="93">SUM(EH7:EH59)</f>
        <v>0</v>
      </c>
      <c r="EI62" s="154">
        <f t="shared" si="93"/>
        <v>0</v>
      </c>
      <c r="EJ62" s="154">
        <f t="shared" si="93"/>
        <v>0</v>
      </c>
      <c r="EK62" s="154">
        <f t="shared" si="93"/>
        <v>0</v>
      </c>
      <c r="EL62" s="154">
        <f t="shared" si="93"/>
        <v>0</v>
      </c>
      <c r="EM62" s="154">
        <f t="shared" si="93"/>
        <v>0</v>
      </c>
      <c r="EN62" s="154">
        <f t="shared" si="93"/>
        <v>0</v>
      </c>
      <c r="EO62" s="154">
        <f t="shared" si="93"/>
        <v>0</v>
      </c>
      <c r="EP62" s="154">
        <f t="shared" si="93"/>
        <v>0</v>
      </c>
      <c r="EQ62" s="154">
        <f t="shared" si="93"/>
        <v>0</v>
      </c>
      <c r="ER62" s="154">
        <f t="shared" si="93"/>
        <v>0</v>
      </c>
      <c r="ES62" s="149">
        <f t="shared" si="93"/>
        <v>0</v>
      </c>
      <c r="ET62" s="155">
        <f t="shared" si="93"/>
        <v>0</v>
      </c>
      <c r="EU62" s="154">
        <f t="shared" si="93"/>
        <v>0</v>
      </c>
      <c r="EV62" s="154">
        <f t="shared" si="93"/>
        <v>0</v>
      </c>
      <c r="EW62" s="154">
        <f t="shared" si="93"/>
        <v>0</v>
      </c>
      <c r="EX62" s="154">
        <f t="shared" si="93"/>
        <v>0</v>
      </c>
      <c r="EY62" s="154">
        <f t="shared" si="93"/>
        <v>0</v>
      </c>
      <c r="EZ62" s="154">
        <f t="shared" si="93"/>
        <v>0</v>
      </c>
      <c r="FA62" s="154">
        <f t="shared" si="93"/>
        <v>0</v>
      </c>
      <c r="FB62" s="154">
        <f t="shared" si="93"/>
        <v>0</v>
      </c>
      <c r="FC62" s="154">
        <f t="shared" si="93"/>
        <v>0</v>
      </c>
      <c r="FD62" s="154">
        <f t="shared" si="93"/>
        <v>0</v>
      </c>
      <c r="FE62" s="149">
        <f t="shared" si="93"/>
        <v>0</v>
      </c>
      <c r="FF62" s="155">
        <f t="shared" si="93"/>
        <v>0</v>
      </c>
      <c r="FG62" s="154">
        <f t="shared" si="93"/>
        <v>0</v>
      </c>
      <c r="FH62" s="154">
        <f t="shared" si="93"/>
        <v>0</v>
      </c>
      <c r="FI62" s="154">
        <f t="shared" si="93"/>
        <v>0</v>
      </c>
      <c r="FJ62" s="154">
        <f t="shared" si="93"/>
        <v>0</v>
      </c>
      <c r="FK62" s="154">
        <f t="shared" si="93"/>
        <v>0</v>
      </c>
      <c r="FL62" s="154">
        <f t="shared" si="93"/>
        <v>0</v>
      </c>
      <c r="FM62" s="154">
        <f t="shared" si="93"/>
        <v>0</v>
      </c>
      <c r="FN62" s="154">
        <f t="shared" si="93"/>
        <v>0</v>
      </c>
      <c r="FO62" s="154">
        <f t="shared" si="93"/>
        <v>0</v>
      </c>
      <c r="FP62" s="154">
        <f t="shared" si="93"/>
        <v>0</v>
      </c>
      <c r="FQ62" s="149">
        <f t="shared" si="93"/>
        <v>0</v>
      </c>
    </row>
    <row r="63" spans="1:173" ht="12.75" customHeight="1" x14ac:dyDescent="0.2">
      <c r="B63" s="31"/>
      <c r="C63" s="63"/>
      <c r="D63" s="180"/>
      <c r="E63" s="60"/>
      <c r="F63" s="60"/>
      <c r="G63" s="5"/>
      <c r="H63" s="30" t="s">
        <v>2</v>
      </c>
      <c r="I63" s="30"/>
      <c r="J63" s="30"/>
      <c r="K63" s="30"/>
      <c r="L63" s="30"/>
      <c r="M63" s="30"/>
      <c r="N63" s="46"/>
      <c r="O63" s="145"/>
      <c r="P63" s="151"/>
      <c r="Q63" s="73"/>
      <c r="R63" s="66"/>
      <c r="S63" s="66"/>
      <c r="T63" s="66"/>
      <c r="U63" s="66"/>
      <c r="V63" s="66"/>
      <c r="W63" s="164"/>
      <c r="X63" s="165"/>
      <c r="Y63" s="164"/>
      <c r="Z63" s="164"/>
      <c r="AA63" s="165"/>
      <c r="AB63" s="77"/>
      <c r="AC63" s="78"/>
      <c r="AD63" s="78"/>
      <c r="AE63" s="78"/>
      <c r="AF63" s="78"/>
      <c r="AG63" s="73"/>
      <c r="AH63" s="164"/>
      <c r="AI63" s="169"/>
      <c r="AJ63" s="169"/>
      <c r="AK63" s="169"/>
      <c r="AL63" s="170"/>
      <c r="AM63" s="73"/>
      <c r="AN63" s="126"/>
      <c r="AP63" s="345"/>
      <c r="AQ63" s="346"/>
      <c r="AR63" s="346"/>
      <c r="AS63" s="346"/>
      <c r="AT63" s="346"/>
      <c r="AU63" s="346"/>
      <c r="AV63" s="346"/>
      <c r="AW63" s="346"/>
      <c r="AX63" s="346"/>
      <c r="AY63" s="346"/>
      <c r="AZ63" s="346"/>
      <c r="BA63" s="347"/>
      <c r="BB63" s="348"/>
      <c r="BC63" s="349"/>
      <c r="BD63" s="349"/>
      <c r="BE63" s="349"/>
      <c r="BF63" s="349"/>
      <c r="BG63" s="349"/>
      <c r="BH63" s="349"/>
      <c r="BI63" s="349"/>
      <c r="BJ63" s="349"/>
      <c r="BK63" s="349"/>
      <c r="BL63" s="349"/>
      <c r="BM63" s="350"/>
      <c r="BN63" s="348"/>
      <c r="BO63" s="349"/>
      <c r="BP63" s="349"/>
      <c r="BQ63" s="349"/>
      <c r="BR63" s="349"/>
      <c r="BS63" s="349"/>
      <c r="BT63" s="349"/>
      <c r="BU63" s="349"/>
      <c r="BV63" s="349"/>
      <c r="BW63" s="349"/>
      <c r="BX63" s="349"/>
      <c r="BY63" s="350"/>
      <c r="BZ63" s="348"/>
      <c r="CA63" s="349"/>
      <c r="CB63" s="349"/>
      <c r="CC63" s="349"/>
      <c r="CD63" s="349"/>
      <c r="CE63" s="349"/>
      <c r="CF63" s="349"/>
      <c r="CG63" s="349"/>
      <c r="CH63" s="349"/>
      <c r="CI63" s="349"/>
      <c r="CJ63" s="349"/>
      <c r="CK63" s="350"/>
      <c r="CL63" s="348"/>
      <c r="CM63" s="349"/>
      <c r="CN63" s="349"/>
      <c r="CO63" s="349"/>
      <c r="CP63" s="349"/>
      <c r="CQ63" s="349"/>
      <c r="CR63" s="349"/>
      <c r="CS63" s="349"/>
      <c r="CT63" s="349"/>
      <c r="CU63" s="349"/>
      <c r="CV63" s="349"/>
      <c r="CW63" s="350"/>
      <c r="CX63" s="348"/>
      <c r="CY63" s="349"/>
      <c r="CZ63" s="349"/>
      <c r="DA63" s="349"/>
      <c r="DB63" s="349"/>
      <c r="DC63" s="349"/>
      <c r="DD63" s="349"/>
      <c r="DE63" s="349"/>
      <c r="DF63" s="349"/>
      <c r="DG63" s="349"/>
      <c r="DH63" s="349"/>
      <c r="DI63" s="350"/>
    </row>
    <row r="64" spans="1:173" ht="26.1" customHeight="1" x14ac:dyDescent="0.2">
      <c r="B64" s="47" t="s">
        <v>44</v>
      </c>
      <c r="C64" s="48" t="s">
        <v>395</v>
      </c>
      <c r="D64" s="232"/>
      <c r="E64" s="232"/>
      <c r="F64" s="232"/>
      <c r="G64" s="232"/>
      <c r="H64" s="21"/>
      <c r="I64" s="21"/>
      <c r="J64" s="21"/>
      <c r="K64" s="21"/>
      <c r="L64" s="21"/>
      <c r="M64" s="21"/>
      <c r="N64" s="21"/>
      <c r="O64" s="21"/>
      <c r="P64" s="21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93">
        <f>33.3*$C$65</f>
        <v>0</v>
      </c>
      <c r="AC64" s="93">
        <f>33.3*$C$65</f>
        <v>0</v>
      </c>
      <c r="AD64" s="93">
        <f>33.3*$C$65</f>
        <v>0</v>
      </c>
      <c r="AE64" s="93">
        <f>33.3*$C$65</f>
        <v>0</v>
      </c>
      <c r="AF64" s="93">
        <f>33.3*$C$65</f>
        <v>0</v>
      </c>
      <c r="AG64" s="89">
        <f>3400*$C$65^(2/3)</f>
        <v>0</v>
      </c>
      <c r="AH64" s="93"/>
      <c r="AI64" s="93"/>
      <c r="AJ64" s="93"/>
      <c r="AK64" s="93"/>
      <c r="AL64" s="93"/>
      <c r="AM64" s="318"/>
      <c r="AO64" s="126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289"/>
      <c r="BB64" s="289"/>
      <c r="BC64" s="289"/>
      <c r="BD64" s="289"/>
      <c r="BE64" s="289"/>
      <c r="BF64" s="289"/>
      <c r="BG64" s="289"/>
      <c r="BH64" s="289"/>
      <c r="BI64" s="289"/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/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289"/>
      <c r="CH64" s="289"/>
      <c r="CI64" s="289"/>
      <c r="CJ64" s="289"/>
      <c r="CK64" s="289"/>
      <c r="CL64" s="289"/>
      <c r="CM64" s="289"/>
      <c r="CN64" s="289"/>
      <c r="CO64" s="289"/>
      <c r="CP64" s="289"/>
      <c r="CQ64" s="289"/>
      <c r="CR64" s="289"/>
      <c r="CS64" s="289"/>
      <c r="CT64" s="289"/>
      <c r="CU64" s="289"/>
      <c r="CV64" s="289"/>
      <c r="CW64" s="289"/>
      <c r="CX64" s="289"/>
      <c r="CY64" s="289"/>
      <c r="CZ64" s="289"/>
      <c r="DA64" s="289"/>
      <c r="DB64" s="289"/>
      <c r="DC64" s="289"/>
      <c r="DD64" s="289"/>
      <c r="DE64" s="289"/>
      <c r="DF64" s="289"/>
      <c r="DG64" s="289"/>
      <c r="DH64" s="289"/>
      <c r="DI64" s="289"/>
    </row>
    <row r="65" spans="2:39" ht="12.75" customHeight="1" thickBot="1" x14ac:dyDescent="0.25">
      <c r="B65" s="49"/>
      <c r="C65" s="50">
        <f>EMISSIONS_1!C65</f>
        <v>0</v>
      </c>
      <c r="D65" s="233"/>
      <c r="E65" s="233"/>
      <c r="F65" s="233"/>
      <c r="G65" s="233"/>
      <c r="H65" s="51"/>
      <c r="I65" s="51"/>
      <c r="J65" s="51"/>
      <c r="K65" s="51"/>
      <c r="L65" s="51"/>
      <c r="M65" s="51"/>
      <c r="N65" s="51"/>
      <c r="O65" s="51"/>
      <c r="P65" s="5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2"/>
      <c r="AC65" s="133"/>
      <c r="AD65" s="134"/>
      <c r="AE65" s="133"/>
      <c r="AF65" s="134"/>
      <c r="AG65" s="133"/>
      <c r="AH65" s="168"/>
      <c r="AI65" s="168"/>
      <c r="AJ65" s="386"/>
      <c r="AK65" s="386"/>
      <c r="AL65" s="387"/>
      <c r="AM65" s="319"/>
    </row>
    <row r="66" spans="2:39" ht="12.75" customHeight="1" thickTop="1" x14ac:dyDescent="0.2">
      <c r="B66" s="52"/>
      <c r="C66" s="8"/>
      <c r="D66" s="8"/>
      <c r="E66" s="8"/>
      <c r="F66" s="8"/>
      <c r="G66" s="8"/>
      <c r="H66" s="5"/>
      <c r="I66" s="5"/>
      <c r="J66" s="5"/>
      <c r="K66" s="5"/>
      <c r="L66" s="5"/>
      <c r="M66" s="5"/>
      <c r="N66" s="5"/>
      <c r="O66" s="124"/>
      <c r="P66" s="124"/>
      <c r="Q66" s="135"/>
      <c r="R66" s="135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7"/>
      <c r="AD66" s="137"/>
      <c r="AE66" s="10"/>
      <c r="AF66" s="10"/>
      <c r="AG66" s="10"/>
      <c r="AH66" s="10"/>
      <c r="AI66" s="10"/>
      <c r="AJ66" s="385"/>
      <c r="AK66" s="385"/>
      <c r="AL66" s="385"/>
      <c r="AM66" s="137"/>
    </row>
    <row r="67" spans="2:39" ht="12.75" customHeight="1" x14ac:dyDescent="0.2">
      <c r="B67" s="52"/>
      <c r="C67" s="8"/>
      <c r="D67" s="8"/>
      <c r="E67" s="8"/>
      <c r="F67" s="8"/>
      <c r="G67" s="8"/>
      <c r="H67" s="5"/>
      <c r="I67" s="5"/>
      <c r="J67" s="5"/>
      <c r="K67" s="5"/>
      <c r="L67" s="5"/>
      <c r="M67" s="5"/>
      <c r="N67" s="5"/>
      <c r="O67" s="9"/>
      <c r="P67" s="9"/>
      <c r="Q67" s="5"/>
      <c r="S67" s="8"/>
      <c r="T67" s="8"/>
      <c r="U67" s="8"/>
      <c r="V67" s="8"/>
      <c r="W67" s="8"/>
      <c r="X67" s="8"/>
      <c r="Y67" s="8"/>
      <c r="Z67" s="8"/>
      <c r="AA67" s="8"/>
      <c r="AB67" s="8"/>
      <c r="AC67" s="10"/>
      <c r="AD67" s="10"/>
      <c r="AE67" s="10"/>
      <c r="AF67" s="10"/>
      <c r="AG67" s="10"/>
      <c r="AH67" s="10"/>
      <c r="AI67" s="10"/>
      <c r="AJ67" s="385"/>
      <c r="AK67" s="385"/>
      <c r="AL67" s="385"/>
      <c r="AM67" s="137"/>
    </row>
    <row r="68" spans="2:39" ht="12.75" customHeight="1" x14ac:dyDescent="0.2">
      <c r="B68" s="1"/>
      <c r="C68" s="1"/>
      <c r="D68" s="1"/>
      <c r="E68" s="1"/>
      <c r="F68" s="1"/>
      <c r="G68" s="178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78"/>
      <c r="AK68" s="178"/>
      <c r="AL68" s="178"/>
      <c r="AM68" s="136"/>
    </row>
    <row r="69" spans="2:39" ht="12.75" customHeight="1" x14ac:dyDescent="0.2">
      <c r="B69" s="1"/>
      <c r="C69" s="1"/>
      <c r="D69" s="1"/>
      <c r="E69" s="1"/>
      <c r="F69" s="1"/>
      <c r="G69" s="178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78"/>
      <c r="AK69" s="178"/>
      <c r="AL69" s="178"/>
      <c r="AM69" s="136"/>
    </row>
    <row r="70" spans="2:39" ht="12.75" customHeight="1" x14ac:dyDescent="0.2">
      <c r="B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78"/>
      <c r="AK70" s="178"/>
      <c r="AL70" s="178"/>
      <c r="AM70" s="136"/>
    </row>
    <row r="71" spans="2:39" ht="12.75" customHeight="1" x14ac:dyDescent="0.2">
      <c r="B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78"/>
      <c r="AK71" s="178"/>
      <c r="AL71" s="178"/>
      <c r="AM71" s="73"/>
    </row>
    <row r="72" spans="2:39" ht="12.75" customHeight="1" x14ac:dyDescent="0.2">
      <c r="B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78"/>
      <c r="AK72" s="178"/>
      <c r="AL72" s="178"/>
      <c r="AM72" s="73"/>
    </row>
    <row r="73" spans="2:39" ht="12.75" customHeight="1" x14ac:dyDescent="0.2">
      <c r="B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78"/>
      <c r="AK73" s="178"/>
      <c r="AL73" s="178"/>
      <c r="AM73" s="73"/>
    </row>
    <row r="74" spans="2:39" ht="12.75" customHeight="1" x14ac:dyDescent="0.2">
      <c r="B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78"/>
      <c r="AK74" s="178"/>
      <c r="AL74" s="178"/>
      <c r="AM74" s="73"/>
    </row>
    <row r="75" spans="2:39" ht="12.75" customHeight="1" x14ac:dyDescent="0.2">
      <c r="B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78"/>
      <c r="AK75" s="178"/>
      <c r="AL75" s="178"/>
      <c r="AM75" s="136"/>
    </row>
    <row r="76" spans="2:39" ht="12.75" customHeight="1" x14ac:dyDescent="0.2">
      <c r="B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78"/>
      <c r="AK76" s="178"/>
      <c r="AL76" s="178"/>
      <c r="AM76" s="136"/>
    </row>
    <row r="77" spans="2:39" ht="12.75" customHeight="1" x14ac:dyDescent="0.2">
      <c r="B77" s="1"/>
      <c r="C77" s="1"/>
      <c r="D77" s="1"/>
      <c r="E77" s="1"/>
      <c r="F77" s="1"/>
      <c r="G77" s="178"/>
      <c r="H77" s="1"/>
      <c r="I77" s="178"/>
      <c r="J77" s="178"/>
      <c r="K77" s="178"/>
      <c r="L77" s="178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78"/>
      <c r="AK77" s="178"/>
      <c r="AL77" s="178"/>
      <c r="AM77" s="136"/>
    </row>
    <row r="78" spans="2:39" ht="12.75" customHeight="1" x14ac:dyDescent="0.2">
      <c r="B78" s="1"/>
      <c r="C78" s="1"/>
      <c r="D78" s="1"/>
      <c r="E78" s="1"/>
      <c r="F78" s="1"/>
      <c r="G78" s="178"/>
      <c r="H78" s="1"/>
      <c r="I78" s="178"/>
      <c r="J78" s="178"/>
      <c r="K78" s="178"/>
      <c r="L78" s="178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78"/>
      <c r="AK78" s="178"/>
      <c r="AL78" s="178"/>
      <c r="AM78" s="136"/>
    </row>
    <row r="79" spans="2:39" ht="12.75" customHeight="1" x14ac:dyDescent="0.2">
      <c r="B79" s="1"/>
      <c r="C79" s="1"/>
      <c r="D79" s="1"/>
      <c r="E79" s="1"/>
      <c r="F79" s="1"/>
      <c r="G79" s="178"/>
      <c r="H79" s="1"/>
      <c r="I79" s="178"/>
      <c r="J79" s="178"/>
      <c r="K79" s="178"/>
      <c r="L79" s="178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78"/>
      <c r="AK79" s="178"/>
      <c r="AL79" s="178"/>
      <c r="AM79" s="136"/>
    </row>
    <row r="80" spans="2:39" ht="12.75" customHeight="1" x14ac:dyDescent="0.2">
      <c r="B80" s="1"/>
      <c r="C80" s="1"/>
      <c r="D80" s="1"/>
      <c r="E80" s="1"/>
      <c r="F80" s="1"/>
      <c r="G80" s="178"/>
      <c r="H80" s="1"/>
      <c r="I80" s="178"/>
      <c r="J80" s="178"/>
      <c r="K80" s="178"/>
      <c r="L80" s="178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78"/>
      <c r="AK80" s="178"/>
      <c r="AL80" s="178"/>
      <c r="AM80" s="136"/>
    </row>
    <row r="81" spans="2:39" ht="12.75" customHeight="1" x14ac:dyDescent="0.2">
      <c r="B81" s="1"/>
      <c r="C81" s="1"/>
      <c r="D81" s="1"/>
      <c r="E81" s="1"/>
      <c r="F81" s="1"/>
      <c r="G81" s="178"/>
      <c r="H81" s="1"/>
      <c r="I81" s="178"/>
      <c r="J81" s="178"/>
      <c r="K81" s="178"/>
      <c r="L81" s="178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78"/>
      <c r="AK81" s="178"/>
      <c r="AL81" s="178"/>
      <c r="AM81" s="74"/>
    </row>
    <row r="82" spans="2:39" ht="12.75" customHeight="1" x14ac:dyDescent="0.2">
      <c r="B82" s="1"/>
      <c r="C82" s="1"/>
      <c r="D82" s="1"/>
      <c r="E82" s="1"/>
      <c r="F82" s="1"/>
      <c r="G82" s="178"/>
      <c r="H82" s="1"/>
      <c r="I82" s="178"/>
      <c r="J82" s="178"/>
      <c r="K82" s="178"/>
      <c r="L82" s="178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78"/>
      <c r="AK82" s="178"/>
      <c r="AL82" s="178"/>
      <c r="AM82" s="74"/>
    </row>
    <row r="83" spans="2:39" ht="12.75" customHeight="1" x14ac:dyDescent="0.2">
      <c r="B83" s="1"/>
      <c r="C83" s="1"/>
      <c r="D83" s="1"/>
      <c r="E83" s="1"/>
      <c r="F83" s="1"/>
      <c r="G83" s="178"/>
      <c r="H83" s="1"/>
      <c r="I83" s="178"/>
      <c r="J83" s="178"/>
      <c r="K83" s="178"/>
      <c r="L83" s="178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78"/>
      <c r="AK83" s="178"/>
      <c r="AL83" s="178"/>
      <c r="AM83" s="74"/>
    </row>
    <row r="84" spans="2:39" ht="12.75" customHeight="1" x14ac:dyDescent="0.2">
      <c r="B84" s="1"/>
      <c r="C84" s="1"/>
      <c r="D84" s="1"/>
      <c r="E84" s="1"/>
      <c r="F84" s="1"/>
      <c r="G84" s="178"/>
      <c r="H84" s="1"/>
      <c r="I84" s="178"/>
      <c r="J84" s="178"/>
      <c r="K84" s="178"/>
      <c r="L84" s="178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78"/>
      <c r="AK84" s="178"/>
      <c r="AL84" s="178"/>
      <c r="AM84" s="74"/>
    </row>
    <row r="85" spans="2:39" ht="12.75" customHeight="1" x14ac:dyDescent="0.2">
      <c r="B85" s="1"/>
      <c r="C85" s="1"/>
      <c r="D85" s="1"/>
      <c r="E85" s="1"/>
      <c r="F85" s="1"/>
      <c r="G85" s="178"/>
      <c r="H85" s="1"/>
      <c r="I85" s="178"/>
      <c r="J85" s="178"/>
      <c r="K85" s="178"/>
      <c r="L85" s="178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78"/>
      <c r="AK85" s="178"/>
      <c r="AL85" s="178"/>
      <c r="AM85" s="74"/>
    </row>
    <row r="86" spans="2:39" ht="12.75" customHeight="1" x14ac:dyDescent="0.2">
      <c r="B86" s="1"/>
      <c r="C86" s="1"/>
      <c r="D86" s="1"/>
      <c r="E86" s="1"/>
      <c r="F86" s="1"/>
      <c r="G86" s="178"/>
      <c r="H86" s="1"/>
      <c r="I86" s="178"/>
      <c r="J86" s="178"/>
      <c r="K86" s="178"/>
      <c r="L86" s="178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78"/>
      <c r="AK86" s="178"/>
      <c r="AL86" s="178"/>
      <c r="AM86" s="74"/>
    </row>
    <row r="87" spans="2:39" ht="12.75" customHeight="1" x14ac:dyDescent="0.2">
      <c r="B87" s="1"/>
      <c r="C87" s="1"/>
      <c r="D87" s="1"/>
      <c r="E87" s="1"/>
      <c r="F87" s="1"/>
      <c r="G87" s="178"/>
      <c r="H87" s="1"/>
      <c r="I87" s="178"/>
      <c r="J87" s="178"/>
      <c r="K87" s="178"/>
      <c r="L87" s="178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78"/>
      <c r="AK87" s="178"/>
      <c r="AL87" s="178"/>
      <c r="AM87" s="74"/>
    </row>
    <row r="88" spans="2:39" ht="12.75" customHeight="1" x14ac:dyDescent="0.2">
      <c r="B88" s="1"/>
      <c r="C88" s="1"/>
      <c r="D88" s="1"/>
      <c r="E88" s="1"/>
      <c r="F88" s="1"/>
      <c r="G88" s="178"/>
      <c r="H88" s="1"/>
      <c r="I88" s="178"/>
      <c r="J88" s="178"/>
      <c r="K88" s="178"/>
      <c r="L88" s="178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78"/>
      <c r="AK88" s="178"/>
      <c r="AL88" s="178"/>
      <c r="AM88" s="74"/>
    </row>
    <row r="89" spans="2:39" ht="12.75" customHeight="1" x14ac:dyDescent="0.2">
      <c r="B89" s="1"/>
      <c r="C89" s="1"/>
      <c r="D89" s="1"/>
      <c r="E89" s="1"/>
      <c r="F89" s="1"/>
      <c r="G89" s="178"/>
      <c r="H89" s="1"/>
      <c r="I89" s="178"/>
      <c r="J89" s="178"/>
      <c r="K89" s="178"/>
      <c r="L89" s="178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78"/>
      <c r="AK89" s="178"/>
      <c r="AL89" s="178"/>
      <c r="AM89" s="74"/>
    </row>
    <row r="90" spans="2:39" ht="12.75" customHeight="1" x14ac:dyDescent="0.2">
      <c r="B90" s="1"/>
      <c r="C90" s="1"/>
      <c r="D90" s="1"/>
      <c r="E90" s="1"/>
      <c r="F90" s="1"/>
      <c r="G90" s="178"/>
      <c r="H90" s="1"/>
      <c r="I90" s="178"/>
      <c r="J90" s="178"/>
      <c r="K90" s="178"/>
      <c r="L90" s="178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78"/>
      <c r="AK90" s="178"/>
      <c r="AL90" s="178"/>
      <c r="AM90" s="74"/>
    </row>
    <row r="91" spans="2:39" ht="12.75" customHeight="1" x14ac:dyDescent="0.2">
      <c r="B91" s="1"/>
      <c r="C91" s="1"/>
      <c r="D91" s="1"/>
      <c r="E91" s="1"/>
      <c r="F91" s="1"/>
      <c r="G91" s="178"/>
      <c r="H91" s="1"/>
      <c r="I91" s="178"/>
      <c r="J91" s="178"/>
      <c r="K91" s="178"/>
      <c r="L91" s="178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78"/>
      <c r="AK91" s="178"/>
      <c r="AL91" s="178"/>
      <c r="AM91" s="74"/>
    </row>
    <row r="92" spans="2:39" ht="12.75" customHeight="1" x14ac:dyDescent="0.2">
      <c r="B92" s="1"/>
      <c r="C92" s="1"/>
      <c r="D92" s="1"/>
      <c r="E92" s="1"/>
      <c r="F92" s="1"/>
      <c r="G92" s="178"/>
      <c r="H92" s="1"/>
      <c r="I92" s="178"/>
      <c r="J92" s="178"/>
      <c r="K92" s="178"/>
      <c r="L92" s="178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78"/>
      <c r="AK92" s="178"/>
      <c r="AL92" s="178"/>
      <c r="AM92" s="74"/>
    </row>
    <row r="93" spans="2:39" ht="12.75" customHeight="1" x14ac:dyDescent="0.2">
      <c r="B93" s="1"/>
      <c r="C93" s="1"/>
      <c r="D93" s="1"/>
      <c r="E93" s="1"/>
      <c r="F93" s="1"/>
      <c r="G93" s="178"/>
      <c r="H93" s="1"/>
      <c r="I93" s="178"/>
      <c r="J93" s="178"/>
      <c r="K93" s="178"/>
      <c r="L93" s="178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78"/>
      <c r="AK93" s="178"/>
      <c r="AL93" s="178"/>
      <c r="AM93" s="74"/>
    </row>
    <row r="94" spans="2:39" ht="12.75" customHeight="1" x14ac:dyDescent="0.2">
      <c r="B94" s="1"/>
      <c r="C94" s="1"/>
      <c r="D94" s="1"/>
      <c r="E94" s="1"/>
      <c r="F94" s="1"/>
      <c r="G94" s="178"/>
      <c r="H94" s="1"/>
      <c r="I94" s="178"/>
      <c r="J94" s="178"/>
      <c r="K94" s="178"/>
      <c r="L94" s="178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78"/>
      <c r="AK94" s="178"/>
      <c r="AL94" s="178"/>
      <c r="AM94" s="74"/>
    </row>
    <row r="95" spans="2:39" ht="12.75" customHeight="1" x14ac:dyDescent="0.2">
      <c r="B95" s="1"/>
      <c r="C95" s="1"/>
      <c r="D95" s="1"/>
      <c r="E95" s="1"/>
      <c r="F95" s="1"/>
      <c r="G95" s="178"/>
      <c r="H95" s="1"/>
      <c r="I95" s="178"/>
      <c r="J95" s="178"/>
      <c r="K95" s="178"/>
      <c r="L95" s="178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78"/>
      <c r="AK95" s="178"/>
      <c r="AL95" s="178"/>
      <c r="AM95" s="74"/>
    </row>
    <row r="96" spans="2:39" ht="12.75" customHeight="1" x14ac:dyDescent="0.2">
      <c r="B96" s="1"/>
      <c r="C96" s="1"/>
      <c r="D96" s="1"/>
      <c r="E96" s="1"/>
      <c r="F96" s="1"/>
      <c r="G96" s="178"/>
      <c r="H96" s="1"/>
      <c r="I96" s="178"/>
      <c r="J96" s="178"/>
      <c r="K96" s="178"/>
      <c r="L96" s="178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78"/>
      <c r="AK96" s="178"/>
      <c r="AL96" s="178"/>
      <c r="AM96" s="74"/>
    </row>
    <row r="97" spans="2:39" ht="12.75" customHeight="1" x14ac:dyDescent="0.2">
      <c r="B97" s="1"/>
      <c r="C97" s="1"/>
      <c r="D97" s="1"/>
      <c r="E97" s="1"/>
      <c r="F97" s="1"/>
      <c r="G97" s="178"/>
      <c r="H97" s="1"/>
      <c r="I97" s="178"/>
      <c r="J97" s="178"/>
      <c r="K97" s="178"/>
      <c r="L97" s="178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78"/>
      <c r="AK97" s="178"/>
      <c r="AL97" s="178"/>
      <c r="AM97" s="74"/>
    </row>
    <row r="98" spans="2:39" ht="12.75" customHeight="1" x14ac:dyDescent="0.2">
      <c r="B98" s="1"/>
      <c r="C98" s="1"/>
      <c r="D98" s="1"/>
      <c r="E98" s="1"/>
      <c r="F98" s="1"/>
      <c r="G98" s="178"/>
      <c r="H98" s="1"/>
      <c r="I98" s="178"/>
      <c r="J98" s="178"/>
      <c r="K98" s="178"/>
      <c r="L98" s="17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78"/>
      <c r="AK98" s="178"/>
      <c r="AL98" s="178"/>
      <c r="AM98" s="74"/>
    </row>
    <row r="99" spans="2:39" ht="12.75" customHeight="1" x14ac:dyDescent="0.2">
      <c r="B99" s="1"/>
      <c r="C99" s="1"/>
      <c r="D99" s="1"/>
      <c r="E99" s="1"/>
      <c r="F99" s="1"/>
      <c r="G99" s="178"/>
      <c r="H99" s="1"/>
      <c r="I99" s="178"/>
      <c r="J99" s="178"/>
      <c r="K99" s="178"/>
      <c r="L99" s="178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78"/>
      <c r="AK99" s="178"/>
      <c r="AL99" s="178"/>
      <c r="AM99" s="74"/>
    </row>
    <row r="100" spans="2:39" ht="12.75" customHeight="1" x14ac:dyDescent="0.2">
      <c r="B100" s="1"/>
      <c r="C100" s="1"/>
      <c r="D100" s="1"/>
      <c r="E100" s="1"/>
      <c r="F100" s="1"/>
      <c r="G100" s="178"/>
      <c r="H100" s="1"/>
      <c r="I100" s="178"/>
      <c r="J100" s="178"/>
      <c r="K100" s="178"/>
      <c r="L100" s="178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78"/>
      <c r="AK100" s="178"/>
      <c r="AL100" s="178"/>
      <c r="AM100" s="74"/>
    </row>
    <row r="101" spans="2:39" ht="12.75" customHeight="1" x14ac:dyDescent="0.2">
      <c r="B101" s="1"/>
      <c r="C101" s="1"/>
      <c r="D101" s="1"/>
      <c r="E101" s="1"/>
      <c r="F101" s="1"/>
      <c r="G101" s="178"/>
      <c r="H101" s="1"/>
      <c r="I101" s="178"/>
      <c r="J101" s="178"/>
      <c r="K101" s="178"/>
      <c r="L101" s="178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78"/>
      <c r="AK101" s="178"/>
      <c r="AL101" s="178"/>
      <c r="AM101" s="74"/>
    </row>
    <row r="102" spans="2:39" ht="12.75" customHeight="1" x14ac:dyDescent="0.2">
      <c r="B102" s="1"/>
      <c r="C102" s="1"/>
      <c r="D102" s="1"/>
      <c r="E102" s="1"/>
      <c r="F102" s="1"/>
      <c r="G102" s="178"/>
      <c r="H102" s="1"/>
      <c r="I102" s="178"/>
      <c r="J102" s="178"/>
      <c r="K102" s="178"/>
      <c r="L102" s="178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78"/>
      <c r="AK102" s="178"/>
      <c r="AL102" s="178"/>
      <c r="AM102" s="74"/>
    </row>
    <row r="103" spans="2:39" ht="12.75" customHeight="1" x14ac:dyDescent="0.2">
      <c r="B103" s="1"/>
      <c r="C103" s="1"/>
      <c r="D103" s="1"/>
      <c r="E103" s="1"/>
      <c r="F103" s="1"/>
      <c r="G103" s="178"/>
      <c r="H103" s="1"/>
      <c r="I103" s="178"/>
      <c r="J103" s="178"/>
      <c r="K103" s="178"/>
      <c r="L103" s="17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78"/>
      <c r="AK103" s="178"/>
      <c r="AL103" s="178"/>
      <c r="AM103" s="74"/>
    </row>
    <row r="104" spans="2:39" ht="12.75" customHeight="1" x14ac:dyDescent="0.2">
      <c r="B104" s="1"/>
      <c r="C104" s="1"/>
      <c r="D104" s="1"/>
      <c r="E104" s="1"/>
      <c r="F104" s="1"/>
      <c r="G104" s="178"/>
      <c r="H104" s="1"/>
      <c r="I104" s="178"/>
      <c r="J104" s="178"/>
      <c r="K104" s="178"/>
      <c r="L104" s="17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78"/>
      <c r="AK104" s="178"/>
      <c r="AL104" s="178"/>
      <c r="AM104" s="74"/>
    </row>
    <row r="105" spans="2:39" ht="12.75" customHeight="1" x14ac:dyDescent="0.2">
      <c r="B105" s="1"/>
      <c r="C105" s="1"/>
      <c r="D105" s="1"/>
      <c r="E105" s="1"/>
      <c r="F105" s="1"/>
      <c r="G105" s="178"/>
      <c r="H105" s="1"/>
      <c r="I105" s="178"/>
      <c r="J105" s="178"/>
      <c r="K105" s="178"/>
      <c r="L105" s="17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78"/>
      <c r="AK105" s="178"/>
      <c r="AL105" s="178"/>
      <c r="AM105" s="74"/>
    </row>
    <row r="106" spans="2:39" ht="12.75" customHeight="1" x14ac:dyDescent="0.2">
      <c r="B106" s="1"/>
      <c r="C106" s="1"/>
      <c r="D106" s="1"/>
      <c r="E106" s="1"/>
      <c r="F106" s="1"/>
      <c r="G106" s="178"/>
      <c r="H106" s="1"/>
      <c r="I106" s="178"/>
      <c r="J106" s="178"/>
      <c r="K106" s="178"/>
      <c r="L106" s="17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78"/>
      <c r="AK106" s="178"/>
      <c r="AL106" s="178"/>
      <c r="AM106" s="74"/>
    </row>
    <row r="107" spans="2:39" ht="12.75" customHeight="1" x14ac:dyDescent="0.2">
      <c r="B107" s="1"/>
      <c r="C107" s="1"/>
      <c r="D107" s="1"/>
      <c r="E107" s="1"/>
      <c r="F107" s="1"/>
      <c r="G107" s="178"/>
      <c r="H107" s="1"/>
      <c r="I107" s="178"/>
      <c r="J107" s="178"/>
      <c r="K107" s="178"/>
      <c r="L107" s="17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78"/>
      <c r="AK107" s="178"/>
      <c r="AL107" s="178"/>
      <c r="AM107" s="74"/>
    </row>
    <row r="108" spans="2:39" ht="12.75" customHeight="1" x14ac:dyDescent="0.2">
      <c r="B108" s="1"/>
      <c r="C108" s="1"/>
      <c r="D108" s="1"/>
      <c r="E108" s="1"/>
      <c r="F108" s="1"/>
      <c r="G108" s="178"/>
      <c r="H108" s="1"/>
      <c r="I108" s="178"/>
      <c r="J108" s="178"/>
      <c r="K108" s="178"/>
      <c r="L108" s="17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78"/>
      <c r="AK108" s="178"/>
      <c r="AL108" s="178"/>
      <c r="AM108" s="74"/>
    </row>
    <row r="109" spans="2:39" ht="12.75" customHeight="1" x14ac:dyDescent="0.2">
      <c r="B109" s="1"/>
      <c r="C109" s="1"/>
      <c r="D109" s="1"/>
      <c r="E109" s="1"/>
      <c r="F109" s="1"/>
      <c r="G109" s="178"/>
      <c r="H109" s="1"/>
      <c r="I109" s="178"/>
      <c r="J109" s="178"/>
      <c r="K109" s="178"/>
      <c r="L109" s="17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78"/>
      <c r="AK109" s="178"/>
      <c r="AL109" s="178"/>
      <c r="AM109" s="74"/>
    </row>
    <row r="110" spans="2:39" ht="12.75" customHeight="1" x14ac:dyDescent="0.2">
      <c r="B110" s="1"/>
      <c r="C110" s="1"/>
      <c r="D110" s="1"/>
      <c r="E110" s="1"/>
      <c r="F110" s="1"/>
      <c r="G110" s="178"/>
      <c r="H110" s="1"/>
      <c r="I110" s="178"/>
      <c r="J110" s="178"/>
      <c r="K110" s="178"/>
      <c r="L110" s="17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78"/>
      <c r="AK110" s="178"/>
      <c r="AL110" s="178"/>
      <c r="AM110" s="74"/>
    </row>
    <row r="111" spans="2:39" ht="12.75" customHeight="1" x14ac:dyDescent="0.2">
      <c r="B111" s="1"/>
      <c r="C111" s="1"/>
      <c r="D111" s="1"/>
      <c r="E111" s="1"/>
      <c r="F111" s="1"/>
      <c r="G111" s="178"/>
      <c r="H111" s="1"/>
      <c r="I111" s="178"/>
      <c r="J111" s="178"/>
      <c r="K111" s="178"/>
      <c r="L111" s="17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78"/>
      <c r="AK111" s="178"/>
      <c r="AL111" s="178"/>
      <c r="AM111" s="74"/>
    </row>
    <row r="112" spans="2:39" ht="12.75" customHeight="1" x14ac:dyDescent="0.2">
      <c r="B112" s="1"/>
      <c r="C112" s="1"/>
      <c r="D112" s="1"/>
      <c r="E112" s="1"/>
      <c r="F112" s="1"/>
      <c r="G112" s="178"/>
      <c r="H112" s="1"/>
      <c r="I112" s="178"/>
      <c r="J112" s="178"/>
      <c r="K112" s="178"/>
      <c r="L112" s="17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78"/>
      <c r="AK112" s="178"/>
      <c r="AL112" s="178"/>
      <c r="AM112" s="74"/>
    </row>
    <row r="113" spans="2:40" ht="12.75" customHeight="1" x14ac:dyDescent="0.2">
      <c r="B113" s="1"/>
      <c r="C113" s="1"/>
      <c r="D113" s="1"/>
      <c r="E113" s="1"/>
      <c r="F113" s="1"/>
      <c r="G113" s="178"/>
      <c r="H113" s="1"/>
      <c r="I113" s="178"/>
      <c r="J113" s="178"/>
      <c r="K113" s="178"/>
      <c r="L113" s="17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78"/>
      <c r="AK113" s="178"/>
      <c r="AL113" s="178"/>
      <c r="AM113" s="74"/>
    </row>
    <row r="114" spans="2:40" ht="12.75" customHeight="1" x14ac:dyDescent="0.2">
      <c r="B114" s="1"/>
      <c r="C114" s="1"/>
      <c r="D114" s="1"/>
      <c r="E114" s="1"/>
      <c r="F114" s="1"/>
      <c r="G114" s="178"/>
      <c r="H114" s="1"/>
      <c r="I114" s="178"/>
      <c r="J114" s="178"/>
      <c r="K114" s="178"/>
      <c r="L114" s="17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78"/>
      <c r="AK114" s="178"/>
      <c r="AL114" s="178"/>
      <c r="AM114" s="74"/>
    </row>
    <row r="115" spans="2:40" ht="12.75" customHeight="1" x14ac:dyDescent="0.2">
      <c r="B115" s="1"/>
      <c r="C115" s="1"/>
      <c r="D115" s="1"/>
      <c r="E115" s="1"/>
      <c r="F115" s="1"/>
      <c r="G115" s="178"/>
      <c r="H115" s="1"/>
      <c r="I115" s="178"/>
      <c r="J115" s="178"/>
      <c r="K115" s="178"/>
      <c r="L115" s="17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78"/>
      <c r="AK115" s="178"/>
      <c r="AL115" s="178"/>
      <c r="AM115" s="74"/>
    </row>
    <row r="116" spans="2:40" ht="12.75" customHeight="1" x14ac:dyDescent="0.2">
      <c r="B116" s="1"/>
      <c r="C116" s="1"/>
      <c r="D116" s="1"/>
      <c r="E116" s="1"/>
      <c r="F116" s="1"/>
      <c r="G116" s="178"/>
      <c r="H116" s="1"/>
      <c r="I116" s="178"/>
      <c r="J116" s="178"/>
      <c r="K116" s="178"/>
      <c r="L116" s="17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78"/>
      <c r="AK116" s="178"/>
      <c r="AL116" s="178"/>
      <c r="AM116" s="74"/>
    </row>
    <row r="117" spans="2:40" ht="12.75" customHeight="1" x14ac:dyDescent="0.2">
      <c r="B117" s="1"/>
      <c r="C117" s="1"/>
      <c r="D117" s="1"/>
      <c r="E117" s="1"/>
      <c r="F117" s="1"/>
      <c r="G117" s="178"/>
      <c r="H117" s="1"/>
      <c r="I117" s="178"/>
      <c r="J117" s="178"/>
      <c r="K117" s="178"/>
      <c r="L117" s="17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78"/>
      <c r="AK117" s="178"/>
      <c r="AL117" s="178"/>
      <c r="AM117" s="74"/>
    </row>
    <row r="118" spans="2:40" ht="12.75" customHeight="1" x14ac:dyDescent="0.2">
      <c r="B118" s="1"/>
      <c r="C118" s="1"/>
      <c r="D118" s="1"/>
      <c r="E118" s="1"/>
      <c r="F118" s="1"/>
      <c r="G118" s="178"/>
      <c r="H118" s="1"/>
      <c r="I118" s="178"/>
      <c r="J118" s="178"/>
      <c r="K118" s="178"/>
      <c r="L118" s="17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78"/>
      <c r="AK118" s="178"/>
      <c r="AL118" s="178"/>
      <c r="AM118" s="73"/>
    </row>
    <row r="119" spans="2:40" ht="12.75" customHeight="1" x14ac:dyDescent="0.2">
      <c r="B119" s="1"/>
      <c r="C119" s="1"/>
      <c r="D119" s="1"/>
      <c r="E119" s="1"/>
      <c r="F119" s="1"/>
      <c r="G119" s="178"/>
      <c r="H119" s="1"/>
      <c r="I119" s="178"/>
      <c r="J119" s="178"/>
      <c r="K119" s="178"/>
      <c r="L119" s="17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78"/>
      <c r="AK119" s="178"/>
      <c r="AL119" s="178"/>
      <c r="AM119" s="136"/>
    </row>
    <row r="120" spans="2:40" ht="12.75" customHeight="1" x14ac:dyDescent="0.2">
      <c r="B120" s="1"/>
      <c r="C120" s="1"/>
      <c r="D120" s="1"/>
      <c r="E120" s="1"/>
      <c r="F120" s="1"/>
      <c r="G120" s="178"/>
      <c r="H120" s="1"/>
      <c r="I120" s="178"/>
      <c r="J120" s="178"/>
      <c r="K120" s="178"/>
      <c r="L120" s="17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78"/>
      <c r="AK120" s="178"/>
      <c r="AL120" s="178"/>
      <c r="AM120" s="136"/>
    </row>
    <row r="121" spans="2:40" ht="12.75" customHeight="1" x14ac:dyDescent="0.2">
      <c r="B121" s="1"/>
      <c r="C121" s="1"/>
      <c r="D121" s="1"/>
      <c r="E121" s="1"/>
      <c r="F121" s="1"/>
      <c r="G121" s="178"/>
      <c r="H121" s="1"/>
      <c r="I121" s="178"/>
      <c r="J121" s="178"/>
      <c r="K121" s="178"/>
      <c r="L121" s="17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78"/>
      <c r="AK121" s="178"/>
      <c r="AL121" s="178"/>
      <c r="AM121" s="136"/>
    </row>
    <row r="122" spans="2:40" ht="12.75" customHeight="1" x14ac:dyDescent="0.2">
      <c r="B122" s="1"/>
      <c r="C122" s="1"/>
      <c r="D122" s="1"/>
      <c r="E122" s="1"/>
      <c r="F122" s="1"/>
      <c r="G122" s="178"/>
      <c r="H122" s="1"/>
      <c r="I122" s="178"/>
      <c r="J122" s="178"/>
      <c r="K122" s="178"/>
      <c r="L122" s="17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78"/>
      <c r="AK122" s="178"/>
      <c r="AL122" s="178"/>
      <c r="AM122" s="136"/>
    </row>
    <row r="123" spans="2:40" ht="12.75" customHeight="1" x14ac:dyDescent="0.2">
      <c r="B123" s="1"/>
      <c r="C123" s="1"/>
      <c r="D123" s="1"/>
      <c r="E123" s="1"/>
      <c r="F123" s="1"/>
      <c r="G123" s="178"/>
      <c r="H123" s="1"/>
      <c r="I123" s="178"/>
      <c r="J123" s="178"/>
      <c r="K123" s="178"/>
      <c r="L123" s="17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78"/>
      <c r="AK123" s="178"/>
      <c r="AL123" s="178"/>
      <c r="AM123" s="136"/>
    </row>
    <row r="124" spans="2:40" ht="12.75" customHeight="1" x14ac:dyDescent="0.2">
      <c r="B124" s="1"/>
      <c r="C124" s="1"/>
      <c r="D124" s="1"/>
      <c r="E124" s="1"/>
      <c r="F124" s="1"/>
      <c r="G124" s="178"/>
      <c r="H124" s="1"/>
      <c r="I124" s="178"/>
      <c r="J124" s="178"/>
      <c r="K124" s="178"/>
      <c r="L124" s="17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78"/>
      <c r="AK124" s="178"/>
      <c r="AL124" s="178"/>
      <c r="AM124" s="136"/>
    </row>
    <row r="125" spans="2:40" ht="12.75" customHeight="1" x14ac:dyDescent="0.2">
      <c r="B125" s="1"/>
      <c r="C125" s="1"/>
      <c r="D125" s="1"/>
      <c r="E125" s="1"/>
      <c r="F125" s="1"/>
      <c r="G125" s="178"/>
      <c r="H125" s="1"/>
      <c r="I125" s="178"/>
      <c r="J125" s="178"/>
      <c r="K125" s="178"/>
      <c r="L125" s="17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78"/>
      <c r="AK125" s="178"/>
      <c r="AL125" s="178"/>
      <c r="AM125" s="136"/>
    </row>
    <row r="126" spans="2:40" ht="12.75" customHeight="1" x14ac:dyDescent="0.2">
      <c r="AM126" s="136"/>
    </row>
    <row r="127" spans="2:40" ht="12.75" customHeight="1" x14ac:dyDescent="0.2">
      <c r="AM127" s="73"/>
      <c r="AN127" s="126"/>
    </row>
    <row r="128" spans="2:40" ht="12.75" customHeight="1" x14ac:dyDescent="0.2">
      <c r="AM128" s="154"/>
    </row>
    <row r="129" spans="39:40" ht="12.75" customHeight="1" x14ac:dyDescent="0.2">
      <c r="AM129" s="73"/>
    </row>
    <row r="130" spans="39:40" ht="12.75" customHeight="1" x14ac:dyDescent="0.2">
      <c r="AM130" s="136"/>
      <c r="AN130" s="126"/>
    </row>
    <row r="131" spans="39:40" ht="12.75" customHeight="1" x14ac:dyDescent="0.2">
      <c r="AM131" s="320"/>
    </row>
    <row r="132" spans="39:40" ht="12.75" customHeight="1" x14ac:dyDescent="0.2">
      <c r="AM132" s="137"/>
    </row>
    <row r="133" spans="39:40" ht="12.75" customHeight="1" x14ac:dyDescent="0.2">
      <c r="AM133" s="137"/>
    </row>
    <row r="139" spans="39:40" ht="12.75" customHeight="1" x14ac:dyDescent="0.2">
      <c r="AN139" s="321"/>
    </row>
    <row r="140" spans="39:40" ht="12.75" customHeight="1" x14ac:dyDescent="0.2">
      <c r="AM140" s="322"/>
      <c r="AN140" s="59"/>
    </row>
    <row r="141" spans="39:40" ht="12.75" customHeight="1" x14ac:dyDescent="0.2">
      <c r="AM141" s="322"/>
      <c r="AN141" s="59"/>
    </row>
    <row r="142" spans="39:40" ht="12.75" customHeight="1" x14ac:dyDescent="0.2">
      <c r="AM142" s="322"/>
      <c r="AN142" s="323"/>
    </row>
    <row r="143" spans="39:40" ht="12.75" customHeight="1" x14ac:dyDescent="0.2">
      <c r="AM143" s="324"/>
    </row>
    <row r="144" spans="39:40" ht="12.75" customHeight="1" x14ac:dyDescent="0.2">
      <c r="AM144" s="136"/>
    </row>
    <row r="145" spans="39:39" ht="12.75" customHeight="1" x14ac:dyDescent="0.2">
      <c r="AM145" s="136"/>
    </row>
    <row r="146" spans="39:39" ht="12.75" customHeight="1" x14ac:dyDescent="0.2">
      <c r="AM146" s="136"/>
    </row>
    <row r="147" spans="39:39" ht="12.75" customHeight="1" x14ac:dyDescent="0.2">
      <c r="AM147" s="136"/>
    </row>
    <row r="148" spans="39:39" ht="12.75" customHeight="1" x14ac:dyDescent="0.2">
      <c r="AM148" s="136"/>
    </row>
    <row r="149" spans="39:39" ht="12.75" customHeight="1" x14ac:dyDescent="0.2">
      <c r="AM149" s="136"/>
    </row>
    <row r="150" spans="39:39" ht="12.75" customHeight="1" x14ac:dyDescent="0.2">
      <c r="AM150" s="136"/>
    </row>
    <row r="151" spans="39:39" ht="12.75" customHeight="1" x14ac:dyDescent="0.2">
      <c r="AM151" s="136"/>
    </row>
    <row r="152" spans="39:39" ht="12.75" customHeight="1" x14ac:dyDescent="0.2">
      <c r="AM152" s="136"/>
    </row>
    <row r="153" spans="39:39" ht="12.75" customHeight="1" x14ac:dyDescent="0.2">
      <c r="AM153" s="136"/>
    </row>
    <row r="154" spans="39:39" ht="12.75" customHeight="1" x14ac:dyDescent="0.2">
      <c r="AM154" s="136"/>
    </row>
    <row r="155" spans="39:39" ht="12.75" customHeight="1" x14ac:dyDescent="0.2">
      <c r="AM155" s="136"/>
    </row>
    <row r="156" spans="39:39" ht="12.75" customHeight="1" x14ac:dyDescent="0.2">
      <c r="AM156" s="136"/>
    </row>
    <row r="157" spans="39:39" ht="12.75" customHeight="1" x14ac:dyDescent="0.2">
      <c r="AM157" s="136"/>
    </row>
    <row r="158" spans="39:39" ht="12.75" customHeight="1" x14ac:dyDescent="0.2">
      <c r="AM158" s="136"/>
    </row>
    <row r="159" spans="39:39" ht="12.75" customHeight="1" x14ac:dyDescent="0.2">
      <c r="AM159" s="136"/>
    </row>
    <row r="160" spans="39:39" ht="12.75" customHeight="1" x14ac:dyDescent="0.2">
      <c r="AM160" s="73"/>
    </row>
    <row r="161" spans="39:40" ht="12.75" customHeight="1" x14ac:dyDescent="0.2">
      <c r="AM161" s="73"/>
    </row>
    <row r="162" spans="39:40" ht="12.75" customHeight="1" x14ac:dyDescent="0.2">
      <c r="AM162" s="73"/>
    </row>
    <row r="163" spans="39:40" ht="12.75" customHeight="1" x14ac:dyDescent="0.2">
      <c r="AM163" s="73"/>
    </row>
    <row r="164" spans="39:40" ht="12.75" customHeight="1" x14ac:dyDescent="0.2">
      <c r="AM164" s="136"/>
    </row>
    <row r="165" spans="39:40" ht="12.75" customHeight="1" x14ac:dyDescent="0.2">
      <c r="AM165" s="136"/>
    </row>
    <row r="166" spans="39:40" ht="12.75" customHeight="1" x14ac:dyDescent="0.2">
      <c r="AM166" s="136"/>
    </row>
    <row r="167" spans="39:40" ht="12.75" customHeight="1" x14ac:dyDescent="0.2">
      <c r="AM167" s="136"/>
    </row>
    <row r="168" spans="39:40" ht="12.75" customHeight="1" x14ac:dyDescent="0.2">
      <c r="AM168" s="136"/>
    </row>
    <row r="169" spans="39:40" ht="12.75" customHeight="1" x14ac:dyDescent="0.2">
      <c r="AM169" s="136"/>
    </row>
    <row r="170" spans="39:40" ht="12.75" customHeight="1" x14ac:dyDescent="0.2">
      <c r="AM170" s="136"/>
    </row>
    <row r="171" spans="39:40" ht="12.75" customHeight="1" x14ac:dyDescent="0.2">
      <c r="AM171" s="136"/>
    </row>
    <row r="172" spans="39:40" ht="12.75" customHeight="1" x14ac:dyDescent="0.2">
      <c r="AM172" s="73"/>
      <c r="AN172" s="126"/>
    </row>
    <row r="173" spans="39:40" ht="12.75" customHeight="1" x14ac:dyDescent="0.2">
      <c r="AM173" s="154"/>
    </row>
    <row r="174" spans="39:40" ht="12.75" customHeight="1" x14ac:dyDescent="0.2">
      <c r="AM174" s="73"/>
    </row>
    <row r="175" spans="39:40" ht="12.75" customHeight="1" x14ac:dyDescent="0.2">
      <c r="AM175" s="136"/>
      <c r="AN175" s="126"/>
    </row>
    <row r="176" spans="39:40" ht="12.75" customHeight="1" x14ac:dyDescent="0.2">
      <c r="AM176" s="320"/>
    </row>
    <row r="177" spans="39:39" ht="12.75" customHeight="1" x14ac:dyDescent="0.2">
      <c r="AM177" s="137"/>
    </row>
    <row r="178" spans="39:39" ht="12.75" customHeight="1" x14ac:dyDescent="0.2">
      <c r="AM178" s="137"/>
    </row>
  </sheetData>
  <customSheetViews>
    <customSheetView guid="{29F96217-A1F9-48F3-987C-57B98AE20367}" scale="85" fitToPage="1" hiddenRows="1" hiddenColumns="1" topLeftCell="B1">
      <pane xSplit="15" ySplit="6" topLeftCell="AG7" activePane="bottomRight" state="frozen"/>
      <selection pane="bottomRight" activeCell="J7" sqref="J7"/>
      <pageMargins left="0.25" right="0.25" top="1" bottom="0.5" header="0.5" footer="0.5"/>
      <printOptions horizontalCentered="1"/>
      <pageSetup scale="37" orientation="landscape" horizontalDpi="300" verticalDpi="300" r:id="rId1"/>
      <headerFooter alignWithMargins="0">
        <oddHeader>&amp;C&amp;"Helvetica,Bold"AIR EMISSIONS CALCULATIONS - 2011</oddHeader>
        <oddFooter>&amp;L&amp;"Arial Black,Bold"&amp;12BOEM &amp;"Arial,Regular"&amp;10 &amp;"Arial,Bold"FORM BOEM-xx&amp;"Arial,Regular" &amp;8(March 2011 - Supersedes all previous versions of form MMS-139 which may not be used).&amp;10          Page &amp;P of &amp;N</oddFooter>
      </headerFooter>
    </customSheetView>
    <customSheetView guid="{13305573-0FD9-4F34-BE46-7B54560EEC40}" scale="85" fitToPage="1" hiddenRows="1" hiddenColumns="1" topLeftCell="B1">
      <pane xSplit="15" ySplit="6" topLeftCell="AG7" activePane="bottomRight" state="frozen"/>
      <selection pane="bottomRight" activeCell="J7" sqref="J7"/>
      <pageMargins left="0.25" right="0.25" top="1" bottom="0.5" header="0.5" footer="0.5"/>
      <printOptions horizontalCentered="1"/>
      <pageSetup scale="37" orientation="landscape" horizontalDpi="300" verticalDpi="300" r:id="rId2"/>
      <headerFooter alignWithMargins="0">
        <oddHeader>&amp;C&amp;"Helvetica,Bold"AIR EMISSIONS CALCULATIONS - 2011</oddHeader>
        <oddFooter>&amp;L&amp;"Arial Black,Bold"&amp;12BOEM &amp;"Arial,Regular"&amp;10 &amp;"Arial,Bold"FORM BOEM-xx&amp;"Arial,Regular" &amp;8(March 2011 - Supersedes all previous versions of form MMS-139 which may not be used).&amp;10          Page &amp;P of &amp;N</oddFooter>
      </headerFooter>
    </customSheetView>
  </customSheetViews>
  <mergeCells count="32">
    <mergeCell ref="EH4:ES4"/>
    <mergeCell ref="ET4:FE4"/>
    <mergeCell ref="FF4:FQ4"/>
    <mergeCell ref="BN4:BY4"/>
    <mergeCell ref="BZ4:CK4"/>
    <mergeCell ref="CL4:CW4"/>
    <mergeCell ref="CX4:DI4"/>
    <mergeCell ref="DJ4:DU4"/>
    <mergeCell ref="DV4:EG4"/>
    <mergeCell ref="M4:N4"/>
    <mergeCell ref="O4:P4"/>
    <mergeCell ref="Q4:AA4"/>
    <mergeCell ref="AB4:AL4"/>
    <mergeCell ref="H2:I2"/>
    <mergeCell ref="M2:N2"/>
    <mergeCell ref="O2:P2"/>
    <mergeCell ref="O3:P3"/>
    <mergeCell ref="J4:J6"/>
    <mergeCell ref="O1:P1"/>
    <mergeCell ref="Q1:R1"/>
    <mergeCell ref="S1:V1"/>
    <mergeCell ref="W1:X1"/>
    <mergeCell ref="H1:I1"/>
    <mergeCell ref="M1:N1"/>
    <mergeCell ref="BB4:BM4"/>
    <mergeCell ref="Y1:AA1"/>
    <mergeCell ref="Y2:AA2"/>
    <mergeCell ref="AP4:BA4"/>
    <mergeCell ref="Q2:R2"/>
    <mergeCell ref="S2:V2"/>
    <mergeCell ref="W2:X2"/>
    <mergeCell ref="AB2:AJ2"/>
  </mergeCells>
  <conditionalFormatting sqref="P7">
    <cfRule type="cellIs" dxfId="353" priority="441" stopIfTrue="1" operator="lessThan">
      <formula>$O7</formula>
    </cfRule>
  </conditionalFormatting>
  <conditionalFormatting sqref="P8">
    <cfRule type="cellIs" dxfId="352" priority="440" stopIfTrue="1" operator="lessThan">
      <formula>$O8</formula>
    </cfRule>
  </conditionalFormatting>
  <conditionalFormatting sqref="P9">
    <cfRule type="cellIs" dxfId="351" priority="439" stopIfTrue="1" operator="lessThan">
      <formula>$O9</formula>
    </cfRule>
  </conditionalFormatting>
  <conditionalFormatting sqref="P10">
    <cfRule type="cellIs" dxfId="350" priority="438" stopIfTrue="1" operator="lessThan">
      <formula>$O10</formula>
    </cfRule>
  </conditionalFormatting>
  <conditionalFormatting sqref="P11">
    <cfRule type="cellIs" dxfId="349" priority="437" stopIfTrue="1" operator="lessThan">
      <formula>$O11</formula>
    </cfRule>
  </conditionalFormatting>
  <conditionalFormatting sqref="P12">
    <cfRule type="cellIs" dxfId="348" priority="436" stopIfTrue="1" operator="lessThan">
      <formula>$O12</formula>
    </cfRule>
  </conditionalFormatting>
  <conditionalFormatting sqref="P13">
    <cfRule type="cellIs" dxfId="347" priority="435" stopIfTrue="1" operator="lessThan">
      <formula>$O13</formula>
    </cfRule>
  </conditionalFormatting>
  <conditionalFormatting sqref="P14">
    <cfRule type="cellIs" dxfId="346" priority="434" stopIfTrue="1" operator="lessThan">
      <formula>$O14</formula>
    </cfRule>
  </conditionalFormatting>
  <conditionalFormatting sqref="P15">
    <cfRule type="cellIs" dxfId="345" priority="433" stopIfTrue="1" operator="lessThan">
      <formula>$O15</formula>
    </cfRule>
  </conditionalFormatting>
  <conditionalFormatting sqref="P16">
    <cfRule type="cellIs" dxfId="344" priority="432" stopIfTrue="1" operator="lessThan">
      <formula>$O16</formula>
    </cfRule>
  </conditionalFormatting>
  <conditionalFormatting sqref="P17">
    <cfRule type="cellIs" dxfId="343" priority="431" stopIfTrue="1" operator="lessThan">
      <formula>$O17</formula>
    </cfRule>
  </conditionalFormatting>
  <conditionalFormatting sqref="P18">
    <cfRule type="cellIs" dxfId="342" priority="430" stopIfTrue="1" operator="lessThan">
      <formula>$O18</formula>
    </cfRule>
  </conditionalFormatting>
  <conditionalFormatting sqref="P19">
    <cfRule type="cellIs" dxfId="341" priority="429" stopIfTrue="1" operator="lessThan">
      <formula>$O19</formula>
    </cfRule>
  </conditionalFormatting>
  <conditionalFormatting sqref="P20">
    <cfRule type="cellIs" dxfId="340" priority="428" stopIfTrue="1" operator="lessThan">
      <formula>$O20</formula>
    </cfRule>
  </conditionalFormatting>
  <conditionalFormatting sqref="P21">
    <cfRule type="cellIs" dxfId="339" priority="427" stopIfTrue="1" operator="lessThan">
      <formula>$O21</formula>
    </cfRule>
  </conditionalFormatting>
  <conditionalFormatting sqref="P22">
    <cfRule type="cellIs" dxfId="338" priority="426" stopIfTrue="1" operator="lessThan">
      <formula>$O22</formula>
    </cfRule>
  </conditionalFormatting>
  <conditionalFormatting sqref="P23">
    <cfRule type="cellIs" dxfId="337" priority="425" stopIfTrue="1" operator="lessThan">
      <formula>$O23</formula>
    </cfRule>
  </conditionalFormatting>
  <conditionalFormatting sqref="P24">
    <cfRule type="cellIs" dxfId="336" priority="424" stopIfTrue="1" operator="lessThan">
      <formula>$O24</formula>
    </cfRule>
  </conditionalFormatting>
  <conditionalFormatting sqref="P25">
    <cfRule type="cellIs" dxfId="335" priority="423" stopIfTrue="1" operator="lessThan">
      <formula>$O25</formula>
    </cfRule>
  </conditionalFormatting>
  <conditionalFormatting sqref="P26">
    <cfRule type="cellIs" dxfId="334" priority="422" stopIfTrue="1" operator="lessThan">
      <formula>$O26</formula>
    </cfRule>
  </conditionalFormatting>
  <conditionalFormatting sqref="P27">
    <cfRule type="cellIs" dxfId="333" priority="421" stopIfTrue="1" operator="lessThan">
      <formula>$O27</formula>
    </cfRule>
  </conditionalFormatting>
  <conditionalFormatting sqref="P28">
    <cfRule type="cellIs" dxfId="332" priority="420" stopIfTrue="1" operator="lessThan">
      <formula>$O28</formula>
    </cfRule>
  </conditionalFormatting>
  <conditionalFormatting sqref="P29">
    <cfRule type="cellIs" dxfId="331" priority="419" stopIfTrue="1" operator="lessThan">
      <formula>$O29</formula>
    </cfRule>
  </conditionalFormatting>
  <conditionalFormatting sqref="P30">
    <cfRule type="cellIs" dxfId="330" priority="418" stopIfTrue="1" operator="lessThan">
      <formula>$O30</formula>
    </cfRule>
  </conditionalFormatting>
  <conditionalFormatting sqref="P32">
    <cfRule type="cellIs" dxfId="329" priority="405" stopIfTrue="1" operator="lessThan">
      <formula>$O32</formula>
    </cfRule>
  </conditionalFormatting>
  <conditionalFormatting sqref="P33">
    <cfRule type="cellIs" dxfId="328" priority="404" stopIfTrue="1" operator="lessThan">
      <formula>$O33</formula>
    </cfRule>
  </conditionalFormatting>
  <conditionalFormatting sqref="P34">
    <cfRule type="cellIs" dxfId="327" priority="403" stopIfTrue="1" operator="lessThan">
      <formula>$O34</formula>
    </cfRule>
  </conditionalFormatting>
  <conditionalFormatting sqref="P35">
    <cfRule type="cellIs" dxfId="326" priority="402" stopIfTrue="1" operator="lessThan">
      <formula>$O35</formula>
    </cfRule>
  </conditionalFormatting>
  <conditionalFormatting sqref="P36">
    <cfRule type="cellIs" dxfId="325" priority="401" stopIfTrue="1" operator="lessThan">
      <formula>$O36</formula>
    </cfRule>
  </conditionalFormatting>
  <conditionalFormatting sqref="P37">
    <cfRule type="cellIs" dxfId="324" priority="400" stopIfTrue="1" operator="lessThan">
      <formula>$O37</formula>
    </cfRule>
  </conditionalFormatting>
  <conditionalFormatting sqref="P38">
    <cfRule type="cellIs" dxfId="323" priority="399" stopIfTrue="1" operator="lessThan">
      <formula>$O38</formula>
    </cfRule>
  </conditionalFormatting>
  <conditionalFormatting sqref="P39">
    <cfRule type="cellIs" dxfId="322" priority="398" stopIfTrue="1" operator="lessThan">
      <formula>$O39</formula>
    </cfRule>
  </conditionalFormatting>
  <conditionalFormatting sqref="P40">
    <cfRule type="cellIs" dxfId="321" priority="397" stopIfTrue="1" operator="lessThan">
      <formula>$O40</formula>
    </cfRule>
  </conditionalFormatting>
  <conditionalFormatting sqref="P41">
    <cfRule type="cellIs" dxfId="320" priority="396" stopIfTrue="1" operator="lessThan">
      <formula>$O41</formula>
    </cfRule>
  </conditionalFormatting>
  <conditionalFormatting sqref="P42">
    <cfRule type="cellIs" dxfId="319" priority="395" stopIfTrue="1" operator="lessThan">
      <formula>$O42</formula>
    </cfRule>
  </conditionalFormatting>
  <conditionalFormatting sqref="P43">
    <cfRule type="cellIs" dxfId="318" priority="394" stopIfTrue="1" operator="lessThan">
      <formula>$O43</formula>
    </cfRule>
  </conditionalFormatting>
  <conditionalFormatting sqref="P45">
    <cfRule type="cellIs" dxfId="317" priority="293" stopIfTrue="1" operator="lessThan">
      <formula>$O45</formula>
    </cfRule>
  </conditionalFormatting>
  <conditionalFormatting sqref="P46">
    <cfRule type="cellIs" dxfId="316" priority="292" stopIfTrue="1" operator="lessThan">
      <formula>$O46</formula>
    </cfRule>
  </conditionalFormatting>
  <conditionalFormatting sqref="P48">
    <cfRule type="cellIs" dxfId="315" priority="291" stopIfTrue="1" operator="lessThan">
      <formula>$O48</formula>
    </cfRule>
  </conditionalFormatting>
  <conditionalFormatting sqref="P49">
    <cfRule type="cellIs" dxfId="314" priority="290" stopIfTrue="1" operator="lessThan">
      <formula>$O49</formula>
    </cfRule>
  </conditionalFormatting>
  <conditionalFormatting sqref="P50">
    <cfRule type="cellIs" dxfId="313" priority="289" stopIfTrue="1" operator="lessThan">
      <formula>$O50</formula>
    </cfRule>
  </conditionalFormatting>
  <conditionalFormatting sqref="P51">
    <cfRule type="cellIs" dxfId="312" priority="288" stopIfTrue="1" operator="lessThan">
      <formula>$O51</formula>
    </cfRule>
  </conditionalFormatting>
  <conditionalFormatting sqref="P52">
    <cfRule type="cellIs" dxfId="311" priority="287" stopIfTrue="1" operator="lessThan">
      <formula>$O52</formula>
    </cfRule>
  </conditionalFormatting>
  <conditionalFormatting sqref="P53">
    <cfRule type="cellIs" dxfId="310" priority="286" stopIfTrue="1" operator="lessThan">
      <formula>$O53</formula>
    </cfRule>
  </conditionalFormatting>
  <conditionalFormatting sqref="P54">
    <cfRule type="cellIs" dxfId="309" priority="285" stopIfTrue="1" operator="lessThan">
      <formula>$O54</formula>
    </cfRule>
  </conditionalFormatting>
  <conditionalFormatting sqref="P55">
    <cfRule type="cellIs" dxfId="308" priority="284" stopIfTrue="1" operator="lessThan">
      <formula>$O55</formula>
    </cfRule>
  </conditionalFormatting>
  <conditionalFormatting sqref="P56">
    <cfRule type="cellIs" dxfId="307" priority="283" stopIfTrue="1" operator="lessThan">
      <formula>$O56</formula>
    </cfRule>
  </conditionalFormatting>
  <conditionalFormatting sqref="P57">
    <cfRule type="cellIs" dxfId="306" priority="282" stopIfTrue="1" operator="lessThan">
      <formula>$O57</formula>
    </cfRule>
  </conditionalFormatting>
  <conditionalFormatting sqref="P58">
    <cfRule type="cellIs" dxfId="305" priority="281" stopIfTrue="1" operator="lessThan">
      <formula>$O58</formula>
    </cfRule>
  </conditionalFormatting>
  <conditionalFormatting sqref="P59">
    <cfRule type="cellIs" dxfId="304" priority="280" stopIfTrue="1" operator="lessThan">
      <formula>$O59</formula>
    </cfRule>
  </conditionalFormatting>
  <conditionalFormatting sqref="P32">
    <cfRule type="cellIs" dxfId="303" priority="266" stopIfTrue="1" operator="lessThan">
      <formula>$O32</formula>
    </cfRule>
  </conditionalFormatting>
  <conditionalFormatting sqref="P33">
    <cfRule type="cellIs" dxfId="302" priority="265" stopIfTrue="1" operator="lessThan">
      <formula>$O33</formula>
    </cfRule>
  </conditionalFormatting>
  <conditionalFormatting sqref="P34">
    <cfRule type="cellIs" dxfId="301" priority="264" stopIfTrue="1" operator="lessThan">
      <formula>$O34</formula>
    </cfRule>
  </conditionalFormatting>
  <conditionalFormatting sqref="P35">
    <cfRule type="cellIs" dxfId="300" priority="263" stopIfTrue="1" operator="lessThan">
      <formula>$O35</formula>
    </cfRule>
  </conditionalFormatting>
  <conditionalFormatting sqref="P36">
    <cfRule type="cellIs" dxfId="299" priority="262" stopIfTrue="1" operator="lessThan">
      <formula>$O36</formula>
    </cfRule>
  </conditionalFormatting>
  <conditionalFormatting sqref="P37">
    <cfRule type="cellIs" dxfId="298" priority="261" stopIfTrue="1" operator="lessThan">
      <formula>$O37</formula>
    </cfRule>
  </conditionalFormatting>
  <conditionalFormatting sqref="P38">
    <cfRule type="cellIs" dxfId="297" priority="260" stopIfTrue="1" operator="lessThan">
      <formula>$O38</formula>
    </cfRule>
  </conditionalFormatting>
  <conditionalFormatting sqref="P39">
    <cfRule type="cellIs" dxfId="296" priority="259" stopIfTrue="1" operator="lessThan">
      <formula>$O39</formula>
    </cfRule>
  </conditionalFormatting>
  <conditionalFormatting sqref="P40">
    <cfRule type="cellIs" dxfId="295" priority="258" stopIfTrue="1" operator="lessThan">
      <formula>$O40</formula>
    </cfRule>
  </conditionalFormatting>
  <conditionalFormatting sqref="P41">
    <cfRule type="cellIs" dxfId="294" priority="257" stopIfTrue="1" operator="lessThan">
      <formula>$O41</formula>
    </cfRule>
  </conditionalFormatting>
  <conditionalFormatting sqref="P42">
    <cfRule type="cellIs" dxfId="293" priority="256" stopIfTrue="1" operator="lessThan">
      <formula>$O42</formula>
    </cfRule>
  </conditionalFormatting>
  <conditionalFormatting sqref="P43">
    <cfRule type="cellIs" dxfId="292" priority="255" stopIfTrue="1" operator="lessThan">
      <formula>$O43</formula>
    </cfRule>
  </conditionalFormatting>
  <conditionalFormatting sqref="P48">
    <cfRule type="cellIs" dxfId="291" priority="152" stopIfTrue="1" operator="lessThan">
      <formula>$O48</formula>
    </cfRule>
  </conditionalFormatting>
  <conditionalFormatting sqref="P49">
    <cfRule type="cellIs" dxfId="290" priority="151" stopIfTrue="1" operator="lessThan">
      <formula>$O49</formula>
    </cfRule>
  </conditionalFormatting>
  <conditionalFormatting sqref="P50">
    <cfRule type="cellIs" dxfId="289" priority="150" stopIfTrue="1" operator="lessThan">
      <formula>$O50</formula>
    </cfRule>
  </conditionalFormatting>
  <conditionalFormatting sqref="P51">
    <cfRule type="cellIs" dxfId="288" priority="149" stopIfTrue="1" operator="lessThan">
      <formula>$O51</formula>
    </cfRule>
  </conditionalFormatting>
  <conditionalFormatting sqref="P52">
    <cfRule type="cellIs" dxfId="287" priority="148" stopIfTrue="1" operator="lessThan">
      <formula>$O52</formula>
    </cfRule>
  </conditionalFormatting>
  <conditionalFormatting sqref="P53">
    <cfRule type="cellIs" dxfId="286" priority="147" stopIfTrue="1" operator="lessThan">
      <formula>$O53</formula>
    </cfRule>
  </conditionalFormatting>
  <conditionalFormatting sqref="P54">
    <cfRule type="cellIs" dxfId="285" priority="146" stopIfTrue="1" operator="lessThan">
      <formula>$O54</formula>
    </cfRule>
  </conditionalFormatting>
  <conditionalFormatting sqref="P55">
    <cfRule type="cellIs" dxfId="284" priority="145" stopIfTrue="1" operator="lessThan">
      <formula>$O55</formula>
    </cfRule>
  </conditionalFormatting>
  <conditionalFormatting sqref="P56">
    <cfRule type="cellIs" dxfId="283" priority="144" stopIfTrue="1" operator="lessThan">
      <formula>$O56</formula>
    </cfRule>
  </conditionalFormatting>
  <conditionalFormatting sqref="P57">
    <cfRule type="cellIs" dxfId="282" priority="143" stopIfTrue="1" operator="lessThan">
      <formula>$O57</formula>
    </cfRule>
  </conditionalFormatting>
  <conditionalFormatting sqref="P58">
    <cfRule type="cellIs" dxfId="281" priority="142" stopIfTrue="1" operator="lessThan">
      <formula>$O58</formula>
    </cfRule>
  </conditionalFormatting>
  <conditionalFormatting sqref="P59">
    <cfRule type="cellIs" dxfId="280" priority="141" stopIfTrue="1" operator="lessThan">
      <formula>$O59</formula>
    </cfRule>
  </conditionalFormatting>
  <conditionalFormatting sqref="P45">
    <cfRule type="cellIs" dxfId="279" priority="134" stopIfTrue="1" operator="lessThan">
      <formula>$O45</formula>
    </cfRule>
  </conditionalFormatting>
  <conditionalFormatting sqref="P32">
    <cfRule type="cellIs" dxfId="278" priority="120" stopIfTrue="1" operator="lessThan">
      <formula>$O32</formula>
    </cfRule>
  </conditionalFormatting>
  <conditionalFormatting sqref="P33">
    <cfRule type="cellIs" dxfId="277" priority="119" stopIfTrue="1" operator="lessThan">
      <formula>$O33</formula>
    </cfRule>
  </conditionalFormatting>
  <conditionalFormatting sqref="P34">
    <cfRule type="cellIs" dxfId="276" priority="118" stopIfTrue="1" operator="lessThan">
      <formula>$O34</formula>
    </cfRule>
  </conditionalFormatting>
  <conditionalFormatting sqref="P35">
    <cfRule type="cellIs" dxfId="275" priority="117" stopIfTrue="1" operator="lessThan">
      <formula>$O35</formula>
    </cfRule>
  </conditionalFormatting>
  <conditionalFormatting sqref="P36">
    <cfRule type="cellIs" dxfId="274" priority="116" stopIfTrue="1" operator="lessThan">
      <formula>$O36</formula>
    </cfRule>
  </conditionalFormatting>
  <conditionalFormatting sqref="P37">
    <cfRule type="cellIs" dxfId="273" priority="115" stopIfTrue="1" operator="lessThan">
      <formula>$O37</formula>
    </cfRule>
  </conditionalFormatting>
  <conditionalFormatting sqref="P38">
    <cfRule type="cellIs" dxfId="272" priority="114" stopIfTrue="1" operator="lessThan">
      <formula>$O38</formula>
    </cfRule>
  </conditionalFormatting>
  <conditionalFormatting sqref="P39">
    <cfRule type="cellIs" dxfId="271" priority="113" stopIfTrue="1" operator="lessThan">
      <formula>$O39</formula>
    </cfRule>
  </conditionalFormatting>
  <conditionalFormatting sqref="P40">
    <cfRule type="cellIs" dxfId="270" priority="112" stopIfTrue="1" operator="lessThan">
      <formula>$O40</formula>
    </cfRule>
  </conditionalFormatting>
  <conditionalFormatting sqref="P41">
    <cfRule type="cellIs" dxfId="269" priority="111" stopIfTrue="1" operator="lessThan">
      <formula>$O41</formula>
    </cfRule>
  </conditionalFormatting>
  <conditionalFormatting sqref="P42">
    <cfRule type="cellIs" dxfId="268" priority="110" stopIfTrue="1" operator="lessThan">
      <formula>$O42</formula>
    </cfRule>
  </conditionalFormatting>
  <conditionalFormatting sqref="P43">
    <cfRule type="cellIs" dxfId="267" priority="109" stopIfTrue="1" operator="lessThan">
      <formula>$O43</formula>
    </cfRule>
  </conditionalFormatting>
  <conditionalFormatting sqref="Q7:AL59">
    <cfRule type="containsText" dxfId="266" priority="8" stopIfTrue="1" operator="containsText" text="ENTER">
      <formula>NOT(ISERROR(SEARCH("ENTER",Q7)))</formula>
    </cfRule>
  </conditionalFormatting>
  <dataValidations count="12">
    <dataValidation allowBlank="1" showInputMessage="1" showErrorMessage="1" promptTitle="Vessel Load" prompt="Enter vessel engine load (1 - 100). If no value entered, 100 is assumed for auxillary engines and 82 for main engines." sqref="G13:G30 G32:G43"/>
    <dataValidation allowBlank="1" showInputMessage="1" showErrorMessage="1" promptTitle="Vessel Activity" prompt="Enter Vessel activity (i.e., engine max kW rating) for vessels not using default values. " sqref="H13:H30 H32:H43"/>
    <dataValidation type="list" allowBlank="1" showInputMessage="1" showErrorMessage="1" errorTitle="Invalid Equipment Type" error="Please select a valid equipment type from the list." prompt="Select Equipment Type" sqref="D12">
      <formula1>List_Equip_HBB</formula1>
    </dataValidation>
    <dataValidation type="list" allowBlank="1" showInputMessage="1" showErrorMessage="1" errorTitle="Invalid Equipment Type" error="Please select a valid equipment type from the list." prompt="Select Equipment Type" sqref="E13 D7:D11">
      <formula1>List_Equip_Recip</formula1>
    </dataValidation>
    <dataValidation type="list" allowBlank="1" showInputMessage="1" showErrorMessage="1" errorTitle="Invalid Category" error="Please select a valid category from the list." prompt="Select Activity Units" sqref="I7:I11">
      <formula1>List_Units_Recip</formula1>
    </dataValidation>
    <dataValidation type="list" allowBlank="1" showInputMessage="1" showErrorMessage="1" errorTitle="Invalid Category" error="Please select a valid category from the list." prompt="Select Category" sqref="F32:F43 F13:F30">
      <formula1>List_Category</formula1>
    </dataValidation>
    <dataValidation type="list" allowBlank="1" showInputMessage="1" showErrorMessage="1" errorTitle="Invalid Equipment Type" error="Please select a valid equipment type from the list." prompt="Select Equipment Type" sqref="D32:D43 D48:D59 D13:D30">
      <formula1>List_EquipmentType</formula1>
    </dataValidation>
    <dataValidation type="date" allowBlank="1" showInputMessage="1" showErrorMessage="1" error="Date is not within range." prompt="Enter estimated end date for the year m/d/yy." sqref="P61:P63">
      <formula1>$AN$2</formula1>
      <formula2>$AO$2</formula2>
    </dataValidation>
    <dataValidation type="list" allowBlank="1" showInputMessage="1" showErrorMessage="1" errorTitle="Invalid Engine Type" error="Please select a valid engine type from the list." prompt="Select Engine Type" sqref="E48:F59 E32:E43 E14:E30">
      <formula1>List_EngineType</formula1>
    </dataValidation>
    <dataValidation type="date" allowBlank="1" showInputMessage="1" showErrorMessage="1" error="Date is not within range." prompt="Enter estimated end date for the year mm/dd/yy." sqref="P47 P44 P31">
      <formula1>$AN$2</formula1>
      <formula2>$AO$2</formula2>
    </dataValidation>
    <dataValidation type="date" allowBlank="1" showInputMessage="1" showErrorMessage="1" error="Data is not within the emissions year. Please check the date is in the year indicated inthe column heading, and the start year is populated on the title page." prompt="Enter the estimated start date as: mm/dd/yy." sqref="O7:O30 O32:O43 O45:O46 O48:O59">
      <formula1>AN$2</formula1>
      <formula2>AO$2</formula2>
    </dataValidation>
    <dataValidation type="date" allowBlank="1" showInputMessage="1" showErrorMessage="1" error="Data is not within the emissions year. Please check the date is in the year indicated inthe column heading, and the start year is populated on the title page." prompt="Enter estimated end date for the year as: mm/dd/yy." sqref="P48:P59 P7:P30 P45:P46 P32:P43">
      <formula1>$AN$2</formula1>
      <formula2>$AO$2</formula2>
    </dataValidation>
  </dataValidations>
  <printOptions horizontalCentered="1"/>
  <pageMargins left="0.25" right="0.25" top="1" bottom="0.5" header="0.5" footer="0.5"/>
  <pageSetup scale="37" orientation="landscape" horizontalDpi="300" verticalDpi="300" r:id="rId3"/>
  <headerFooter alignWithMargins="0">
    <oddHeader>&amp;C&amp;"Helvetica,Bold"AIR EMISSIONS CALCULATIONS - 2011</oddHeader>
    <oddFooter>&amp;L&amp;"Arial Black,Bold"&amp;12BOEM &amp;"Arial,Regular"&amp;10 &amp;"Arial,Bold"FORM BOEM-xx&amp;"Arial,Regular" &amp;8(March 2011 - Supersedes all previous versions of form MMS-139 which may not be used).&amp;10          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FQ178"/>
  <sheetViews>
    <sheetView topLeftCell="B1" zoomScale="85" zoomScaleNormal="85" workbookViewId="0">
      <pane xSplit="15" ySplit="6" topLeftCell="Q7" activePane="bottomRight" state="frozen"/>
      <selection activeCell="B1" sqref="B1"/>
      <selection pane="topRight" activeCell="Q1" sqref="Q1"/>
      <selection pane="bottomLeft" activeCell="B7" sqref="B7"/>
      <selection pane="bottomRight" activeCell="S58" sqref="S58"/>
    </sheetView>
  </sheetViews>
  <sheetFormatPr defaultRowHeight="12.75" customHeight="1" x14ac:dyDescent="0.2"/>
  <cols>
    <col min="1" max="1" width="39.140625" style="1" hidden="1" customWidth="1"/>
    <col min="2" max="2" width="25.5703125" style="2" bestFit="1" customWidth="1"/>
    <col min="3" max="3" width="32.5703125" style="2" bestFit="1" customWidth="1"/>
    <col min="4" max="4" width="24.7109375" style="2" bestFit="1" customWidth="1"/>
    <col min="5" max="5" width="25.28515625" style="2" bestFit="1" customWidth="1"/>
    <col min="6" max="6" width="9.5703125" style="2" bestFit="1" customWidth="1"/>
    <col min="7" max="7" width="5.7109375" style="3" bestFit="1" customWidth="1"/>
    <col min="8" max="8" width="12.5703125" style="3" bestFit="1" customWidth="1"/>
    <col min="9" max="9" width="9" style="3" bestFit="1" customWidth="1"/>
    <col min="10" max="10" width="15.42578125" style="3" customWidth="1"/>
    <col min="11" max="12" width="9.140625" style="3" hidden="1" customWidth="1"/>
    <col min="13" max="13" width="9.140625" style="3" bestFit="1" customWidth="1"/>
    <col min="14" max="14" width="6" style="3" bestFit="1" customWidth="1"/>
    <col min="15" max="15" width="12.140625" style="4" bestFit="1" customWidth="1"/>
    <col min="16" max="16" width="10.85546875" style="4" bestFit="1" customWidth="1"/>
    <col min="17" max="17" width="15" style="3" bestFit="1" customWidth="1"/>
    <col min="18" max="18" width="15" style="5" bestFit="1" customWidth="1"/>
    <col min="19" max="28" width="15" style="6" bestFit="1" customWidth="1"/>
    <col min="29" max="35" width="15" style="7" bestFit="1" customWidth="1"/>
    <col min="36" max="38" width="15" style="177" bestFit="1" customWidth="1"/>
    <col min="39" max="39" width="3.140625" style="190" bestFit="1" customWidth="1"/>
    <col min="40" max="41" width="8.140625" style="74" hidden="1" customWidth="1"/>
    <col min="42" max="113" width="5.140625" style="178" hidden="1" customWidth="1"/>
    <col min="114" max="173" width="5.140625" style="309" hidden="1" customWidth="1"/>
    <col min="174" max="16384" width="9.140625" style="74"/>
  </cols>
  <sheetData>
    <row r="1" spans="1:173" ht="12.75" customHeight="1" thickBot="1" x14ac:dyDescent="0.25">
      <c r="B1" s="173" t="s">
        <v>3</v>
      </c>
      <c r="C1" s="173" t="s">
        <v>4</v>
      </c>
      <c r="D1" s="230"/>
      <c r="E1" s="230"/>
      <c r="F1" s="230"/>
      <c r="G1" s="230"/>
      <c r="H1" s="548" t="s">
        <v>5</v>
      </c>
      <c r="I1" s="549"/>
      <c r="J1" s="451"/>
      <c r="K1" s="451"/>
      <c r="L1" s="451"/>
      <c r="M1" s="548" t="s">
        <v>6</v>
      </c>
      <c r="N1" s="549"/>
      <c r="O1" s="550" t="s">
        <v>7</v>
      </c>
      <c r="P1" s="551"/>
      <c r="Q1" s="548" t="s">
        <v>8</v>
      </c>
      <c r="R1" s="549"/>
      <c r="S1" s="539" t="s">
        <v>236</v>
      </c>
      <c r="T1" s="540"/>
      <c r="U1" s="540"/>
      <c r="V1" s="541"/>
      <c r="W1" s="539" t="s">
        <v>30</v>
      </c>
      <c r="X1" s="541"/>
      <c r="Y1" s="539" t="s">
        <v>238</v>
      </c>
      <c r="Z1" s="540"/>
      <c r="AA1" s="541"/>
      <c r="AB1" s="174" t="s">
        <v>11</v>
      </c>
      <c r="AC1" s="175"/>
      <c r="AD1" s="175"/>
      <c r="AE1" s="175"/>
      <c r="AF1" s="175"/>
      <c r="AG1" s="175"/>
      <c r="AH1" s="175"/>
      <c r="AI1" s="175"/>
      <c r="AJ1" s="175"/>
      <c r="AK1" s="175"/>
      <c r="AL1" s="176"/>
      <c r="AM1" s="308"/>
      <c r="AN1" s="309"/>
      <c r="AO1" s="309"/>
    </row>
    <row r="2" spans="1:173" ht="12.75" customHeight="1" thickBot="1" x14ac:dyDescent="0.25">
      <c r="B2" s="179">
        <f>TITLE!$C$1</f>
        <v>0</v>
      </c>
      <c r="C2" s="179">
        <f>TITLE!$C$2</f>
        <v>0</v>
      </c>
      <c r="D2" s="225"/>
      <c r="E2" s="225"/>
      <c r="F2" s="225"/>
      <c r="G2" s="249"/>
      <c r="H2" s="546">
        <f>TITLE!$C$3</f>
        <v>0</v>
      </c>
      <c r="I2" s="547"/>
      <c r="J2" s="411"/>
      <c r="K2" s="411"/>
      <c r="L2" s="411"/>
      <c r="M2" s="546">
        <f>TITLE!$C$4</f>
        <v>0</v>
      </c>
      <c r="N2" s="547"/>
      <c r="O2" s="546">
        <f>TITLE!$C$5</f>
        <v>0</v>
      </c>
      <c r="P2" s="547"/>
      <c r="Q2" s="546">
        <f>TITLE!$C$6</f>
        <v>0</v>
      </c>
      <c r="R2" s="547"/>
      <c r="S2" s="546">
        <f>TITLE!$C$10</f>
        <v>0</v>
      </c>
      <c r="T2" s="542"/>
      <c r="U2" s="542"/>
      <c r="V2" s="547"/>
      <c r="W2" s="546">
        <f>TITLE!$C$11</f>
        <v>0</v>
      </c>
      <c r="X2" s="547"/>
      <c r="Y2" s="543">
        <f>TITLE!C12</f>
        <v>0</v>
      </c>
      <c r="Z2" s="544"/>
      <c r="AA2" s="545"/>
      <c r="AB2" s="542">
        <f>TITLE!$C$13</f>
        <v>0</v>
      </c>
      <c r="AC2" s="542"/>
      <c r="AD2" s="542"/>
      <c r="AE2" s="542"/>
      <c r="AF2" s="542"/>
      <c r="AG2" s="542"/>
      <c r="AH2" s="542"/>
      <c r="AI2" s="542"/>
      <c r="AJ2" s="542"/>
      <c r="AK2" s="383"/>
      <c r="AL2" s="384"/>
      <c r="AM2" s="310"/>
      <c r="AN2" s="311">
        <f>DATE(C62, 1, 1)</f>
        <v>44562</v>
      </c>
      <c r="AO2" s="311">
        <f>AN2+365</f>
        <v>44927</v>
      </c>
    </row>
    <row r="3" spans="1:173" ht="12.75" customHeight="1" x14ac:dyDescent="0.2">
      <c r="B3" s="180"/>
      <c r="C3" s="180"/>
      <c r="D3" s="180"/>
      <c r="E3" s="180"/>
      <c r="F3" s="180"/>
      <c r="G3" s="5"/>
      <c r="H3" s="5"/>
      <c r="I3" s="5"/>
      <c r="J3" s="5"/>
      <c r="K3" s="5"/>
      <c r="L3" s="5"/>
      <c r="M3" s="180"/>
      <c r="N3" s="180"/>
      <c r="O3" s="564">
        <f>TITLE!A25</f>
        <v>2022</v>
      </c>
      <c r="P3" s="564"/>
      <c r="Q3" s="180"/>
      <c r="R3" s="180"/>
      <c r="S3" s="180"/>
      <c r="T3" s="180"/>
      <c r="U3" s="180"/>
      <c r="V3" s="181"/>
      <c r="W3" s="181"/>
      <c r="X3" s="181"/>
      <c r="Y3" s="181"/>
      <c r="Z3" s="181"/>
      <c r="AA3" s="180"/>
      <c r="AB3" s="180"/>
      <c r="AC3" s="58"/>
      <c r="AD3" s="58"/>
      <c r="AE3" s="58"/>
      <c r="AF3" s="58"/>
      <c r="AG3" s="58"/>
      <c r="AH3" s="58"/>
      <c r="AI3" s="58"/>
      <c r="AJ3" s="385"/>
      <c r="AK3" s="385"/>
      <c r="AL3" s="385"/>
      <c r="AM3" s="310"/>
      <c r="AN3" s="312"/>
      <c r="AO3" s="312"/>
    </row>
    <row r="4" spans="1:173" ht="23.25" customHeight="1" x14ac:dyDescent="0.2">
      <c r="B4" s="59"/>
      <c r="C4" s="59"/>
      <c r="D4" s="59"/>
      <c r="E4" s="59"/>
      <c r="F4" s="59"/>
      <c r="G4" s="59"/>
      <c r="H4" s="59"/>
      <c r="I4" s="59"/>
      <c r="J4" s="561" t="str">
        <f>IF(TITLE!C37="NO. OF PLATFORMS SERVICED","Enter NO. PLATFORMS",IF(TITLE!C37="SUBTRACT OTHER PLATFORM EMISSIONS","Enter Emissions to subtract (tpy)",IF(ISERROR(SEARCH("Distance",TITLE!C37,1)),"No Attribution", "Distance (mi)")))</f>
        <v>No Attribution</v>
      </c>
      <c r="K4" s="59"/>
      <c r="L4" s="59"/>
      <c r="M4" s="558" t="s">
        <v>32</v>
      </c>
      <c r="N4" s="559"/>
      <c r="O4" s="560" t="s">
        <v>231</v>
      </c>
      <c r="P4" s="559"/>
      <c r="Q4" s="552" t="s">
        <v>33</v>
      </c>
      <c r="R4" s="553"/>
      <c r="S4" s="553"/>
      <c r="T4" s="553"/>
      <c r="U4" s="553"/>
      <c r="V4" s="553"/>
      <c r="W4" s="553"/>
      <c r="X4" s="553"/>
      <c r="Y4" s="553"/>
      <c r="Z4" s="553"/>
      <c r="AA4" s="554"/>
      <c r="AB4" s="552" t="s">
        <v>114</v>
      </c>
      <c r="AC4" s="553"/>
      <c r="AD4" s="553"/>
      <c r="AE4" s="553"/>
      <c r="AF4" s="553"/>
      <c r="AG4" s="553"/>
      <c r="AH4" s="553"/>
      <c r="AI4" s="553"/>
      <c r="AJ4" s="553"/>
      <c r="AK4" s="553"/>
      <c r="AL4" s="555"/>
      <c r="AM4" s="313"/>
      <c r="AP4" s="556" t="s">
        <v>60</v>
      </c>
      <c r="AQ4" s="556"/>
      <c r="AR4" s="556"/>
      <c r="AS4" s="556"/>
      <c r="AT4" s="556"/>
      <c r="AU4" s="556"/>
      <c r="AV4" s="556"/>
      <c r="AW4" s="556"/>
      <c r="AX4" s="556"/>
      <c r="AY4" s="556"/>
      <c r="AZ4" s="556"/>
      <c r="BA4" s="556"/>
      <c r="BB4" s="556" t="s">
        <v>61</v>
      </c>
      <c r="BC4" s="556"/>
      <c r="BD4" s="556"/>
      <c r="BE4" s="556"/>
      <c r="BF4" s="556"/>
      <c r="BG4" s="556"/>
      <c r="BH4" s="556"/>
      <c r="BI4" s="556"/>
      <c r="BJ4" s="556"/>
      <c r="BK4" s="556"/>
      <c r="BL4" s="556"/>
      <c r="BM4" s="556"/>
      <c r="BN4" s="556" t="s">
        <v>111</v>
      </c>
      <c r="BO4" s="556"/>
      <c r="BP4" s="556"/>
      <c r="BQ4" s="556"/>
      <c r="BR4" s="556"/>
      <c r="BS4" s="556"/>
      <c r="BT4" s="556"/>
      <c r="BU4" s="556"/>
      <c r="BV4" s="556"/>
      <c r="BW4" s="556"/>
      <c r="BX4" s="556"/>
      <c r="BY4" s="556"/>
      <c r="BZ4" s="556" t="s">
        <v>112</v>
      </c>
      <c r="CA4" s="556"/>
      <c r="CB4" s="556"/>
      <c r="CC4" s="556"/>
      <c r="CD4" s="556"/>
      <c r="CE4" s="556"/>
      <c r="CF4" s="556"/>
      <c r="CG4" s="556"/>
      <c r="CH4" s="556"/>
      <c r="CI4" s="556"/>
      <c r="CJ4" s="556"/>
      <c r="CK4" s="556"/>
      <c r="CL4" s="563" t="s">
        <v>19</v>
      </c>
      <c r="CM4" s="563"/>
      <c r="CN4" s="563"/>
      <c r="CO4" s="563"/>
      <c r="CP4" s="563"/>
      <c r="CQ4" s="563"/>
      <c r="CR4" s="563"/>
      <c r="CS4" s="563"/>
      <c r="CT4" s="563"/>
      <c r="CU4" s="563"/>
      <c r="CV4" s="563"/>
      <c r="CW4" s="563"/>
      <c r="CX4" s="563" t="s">
        <v>20</v>
      </c>
      <c r="CY4" s="563"/>
      <c r="CZ4" s="563"/>
      <c r="DA4" s="563"/>
      <c r="DB4" s="563"/>
      <c r="DC4" s="563"/>
      <c r="DD4" s="563"/>
      <c r="DE4" s="563"/>
      <c r="DF4" s="563"/>
      <c r="DG4" s="563"/>
      <c r="DH4" s="563"/>
      <c r="DI4" s="563"/>
      <c r="DJ4" s="563" t="s">
        <v>217</v>
      </c>
      <c r="DK4" s="563"/>
      <c r="DL4" s="563"/>
      <c r="DM4" s="563"/>
      <c r="DN4" s="563"/>
      <c r="DO4" s="563"/>
      <c r="DP4" s="563"/>
      <c r="DQ4" s="563"/>
      <c r="DR4" s="563"/>
      <c r="DS4" s="563"/>
      <c r="DT4" s="563"/>
      <c r="DU4" s="563"/>
      <c r="DV4" s="563" t="s">
        <v>218</v>
      </c>
      <c r="DW4" s="563"/>
      <c r="DX4" s="563"/>
      <c r="DY4" s="563"/>
      <c r="DZ4" s="563"/>
      <c r="EA4" s="563"/>
      <c r="EB4" s="563"/>
      <c r="EC4" s="563"/>
      <c r="ED4" s="563"/>
      <c r="EE4" s="563"/>
      <c r="EF4" s="563"/>
      <c r="EG4" s="563"/>
      <c r="EH4" s="563" t="s">
        <v>220</v>
      </c>
      <c r="EI4" s="563"/>
      <c r="EJ4" s="563"/>
      <c r="EK4" s="563"/>
      <c r="EL4" s="563"/>
      <c r="EM4" s="563"/>
      <c r="EN4" s="563"/>
      <c r="EO4" s="563"/>
      <c r="EP4" s="563"/>
      <c r="EQ4" s="563"/>
      <c r="ER4" s="563"/>
      <c r="ES4" s="563"/>
      <c r="ET4" s="563" t="s">
        <v>221</v>
      </c>
      <c r="EU4" s="563"/>
      <c r="EV4" s="563"/>
      <c r="EW4" s="563"/>
      <c r="EX4" s="563"/>
      <c r="EY4" s="563"/>
      <c r="EZ4" s="563"/>
      <c r="FA4" s="563"/>
      <c r="FB4" s="563"/>
      <c r="FC4" s="563"/>
      <c r="FD4" s="563"/>
      <c r="FE4" s="563"/>
      <c r="FF4" s="563" t="s">
        <v>222</v>
      </c>
      <c r="FG4" s="563"/>
      <c r="FH4" s="563"/>
      <c r="FI4" s="563"/>
      <c r="FJ4" s="563"/>
      <c r="FK4" s="563"/>
      <c r="FL4" s="563"/>
      <c r="FM4" s="563"/>
      <c r="FN4" s="563"/>
      <c r="FO4" s="563"/>
      <c r="FP4" s="563"/>
      <c r="FQ4" s="563"/>
    </row>
    <row r="5" spans="1:173" ht="12.75" hidden="1" customHeight="1" x14ac:dyDescent="0.2">
      <c r="A5" s="1" t="s">
        <v>329</v>
      </c>
      <c r="B5" s="59"/>
      <c r="C5" s="59"/>
      <c r="D5" s="59"/>
      <c r="E5" s="59"/>
      <c r="F5" s="59"/>
      <c r="G5" s="59"/>
      <c r="H5" s="59"/>
      <c r="I5" s="59"/>
      <c r="J5" s="561"/>
      <c r="K5" s="59"/>
      <c r="L5" s="59"/>
      <c r="M5" s="276"/>
      <c r="N5" s="277"/>
      <c r="O5" s="278"/>
      <c r="P5" s="277"/>
      <c r="Q5" s="281">
        <v>4</v>
      </c>
      <c r="R5" s="282">
        <v>5</v>
      </c>
      <c r="S5" s="282">
        <v>6</v>
      </c>
      <c r="T5" s="282">
        <v>8</v>
      </c>
      <c r="U5" s="282">
        <v>9</v>
      </c>
      <c r="V5" s="282">
        <v>10</v>
      </c>
      <c r="W5" s="282">
        <v>11</v>
      </c>
      <c r="X5" s="282">
        <v>12</v>
      </c>
      <c r="Y5" s="282">
        <v>13</v>
      </c>
      <c r="Z5" s="282">
        <v>14</v>
      </c>
      <c r="AA5" s="283">
        <v>15</v>
      </c>
      <c r="AB5" s="281">
        <v>4</v>
      </c>
      <c r="AC5" s="282">
        <v>5</v>
      </c>
      <c r="AD5" s="282">
        <v>6</v>
      </c>
      <c r="AE5" s="282">
        <v>8</v>
      </c>
      <c r="AF5" s="282">
        <v>9</v>
      </c>
      <c r="AG5" s="282">
        <v>10</v>
      </c>
      <c r="AH5" s="282">
        <v>11</v>
      </c>
      <c r="AI5" s="282">
        <v>12</v>
      </c>
      <c r="AJ5" s="282">
        <v>13</v>
      </c>
      <c r="AK5" s="282">
        <v>14</v>
      </c>
      <c r="AL5" s="283">
        <v>15</v>
      </c>
      <c r="AM5" s="313"/>
      <c r="AP5" s="279"/>
      <c r="AQ5" s="279"/>
      <c r="AR5" s="279"/>
      <c r="AS5" s="279"/>
      <c r="AT5" s="279"/>
      <c r="AU5" s="279"/>
      <c r="AV5" s="279"/>
      <c r="AW5" s="279"/>
      <c r="AX5" s="279"/>
      <c r="AY5" s="279"/>
      <c r="AZ5" s="279"/>
      <c r="BA5" s="279"/>
      <c r="BB5" s="244"/>
      <c r="BC5" s="244"/>
      <c r="BD5" s="244"/>
      <c r="BE5" s="244"/>
      <c r="BF5" s="244"/>
      <c r="BG5" s="244"/>
      <c r="BH5" s="244"/>
      <c r="BI5" s="244"/>
      <c r="BJ5" s="244"/>
      <c r="BK5" s="244"/>
      <c r="BL5" s="244"/>
      <c r="BM5" s="244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80"/>
      <c r="CM5" s="280"/>
      <c r="CN5" s="280"/>
      <c r="CO5" s="280"/>
      <c r="CP5" s="280"/>
      <c r="CQ5" s="280"/>
      <c r="CR5" s="280"/>
      <c r="CS5" s="280"/>
      <c r="CT5" s="280"/>
      <c r="CU5" s="280"/>
      <c r="CV5" s="280"/>
      <c r="CW5" s="280"/>
      <c r="CX5" s="280"/>
      <c r="CY5" s="280"/>
      <c r="CZ5" s="280"/>
      <c r="DA5" s="280"/>
      <c r="DB5" s="280"/>
      <c r="DC5" s="280"/>
      <c r="DD5" s="280"/>
      <c r="DE5" s="280"/>
      <c r="DF5" s="280"/>
      <c r="DG5" s="280"/>
      <c r="DH5" s="280"/>
      <c r="DI5" s="280"/>
    </row>
    <row r="6" spans="1:173" ht="15" thickBot="1" x14ac:dyDescent="0.25">
      <c r="A6" s="1" t="s">
        <v>322</v>
      </c>
      <c r="B6" s="24" t="s">
        <v>31</v>
      </c>
      <c r="C6" s="24" t="s">
        <v>336</v>
      </c>
      <c r="D6" s="24" t="s">
        <v>317</v>
      </c>
      <c r="E6" s="24" t="s">
        <v>271</v>
      </c>
      <c r="F6" s="24" t="s">
        <v>187</v>
      </c>
      <c r="G6" s="24" t="s">
        <v>272</v>
      </c>
      <c r="H6" s="24" t="s">
        <v>200</v>
      </c>
      <c r="I6" s="24" t="s">
        <v>110</v>
      </c>
      <c r="J6" s="562"/>
      <c r="K6" s="453"/>
      <c r="L6" s="453"/>
      <c r="M6" s="24" t="s">
        <v>113</v>
      </c>
      <c r="N6" s="25" t="s">
        <v>36</v>
      </c>
      <c r="O6" s="142" t="s">
        <v>229</v>
      </c>
      <c r="P6" s="150" t="s">
        <v>230</v>
      </c>
      <c r="Q6" s="146" t="s">
        <v>60</v>
      </c>
      <c r="R6" s="23" t="s">
        <v>61</v>
      </c>
      <c r="S6" s="23" t="s">
        <v>111</v>
      </c>
      <c r="T6" s="23" t="s">
        <v>112</v>
      </c>
      <c r="U6" s="23" t="s">
        <v>19</v>
      </c>
      <c r="V6" s="23" t="s">
        <v>20</v>
      </c>
      <c r="W6" s="167" t="s">
        <v>217</v>
      </c>
      <c r="X6" s="167" t="s">
        <v>239</v>
      </c>
      <c r="Y6" s="23" t="s">
        <v>240</v>
      </c>
      <c r="Z6" s="23" t="s">
        <v>241</v>
      </c>
      <c r="AA6" s="23" t="s">
        <v>242</v>
      </c>
      <c r="AB6" s="166" t="s">
        <v>60</v>
      </c>
      <c r="AC6" s="26" t="s">
        <v>61</v>
      </c>
      <c r="AD6" s="23" t="s">
        <v>111</v>
      </c>
      <c r="AE6" s="23" t="s">
        <v>112</v>
      </c>
      <c r="AF6" s="23" t="s">
        <v>19</v>
      </c>
      <c r="AG6" s="23" t="s">
        <v>20</v>
      </c>
      <c r="AH6" s="167" t="s">
        <v>217</v>
      </c>
      <c r="AI6" s="167" t="s">
        <v>239</v>
      </c>
      <c r="AJ6" s="23" t="s">
        <v>240</v>
      </c>
      <c r="AK6" s="23" t="s">
        <v>241</v>
      </c>
      <c r="AL6" s="57" t="s">
        <v>242</v>
      </c>
      <c r="AM6" s="314"/>
      <c r="AP6" s="328">
        <v>1</v>
      </c>
      <c r="AQ6" s="328">
        <v>2</v>
      </c>
      <c r="AR6" s="328">
        <v>3</v>
      </c>
      <c r="AS6" s="328">
        <v>4</v>
      </c>
      <c r="AT6" s="328">
        <v>5</v>
      </c>
      <c r="AU6" s="328">
        <v>6</v>
      </c>
      <c r="AV6" s="328">
        <v>7</v>
      </c>
      <c r="AW6" s="328">
        <v>8</v>
      </c>
      <c r="AX6" s="328">
        <v>9</v>
      </c>
      <c r="AY6" s="328">
        <v>10</v>
      </c>
      <c r="AZ6" s="328">
        <v>11</v>
      </c>
      <c r="BA6" s="328">
        <v>12</v>
      </c>
      <c r="BB6" s="328">
        <v>1</v>
      </c>
      <c r="BC6" s="328">
        <v>2</v>
      </c>
      <c r="BD6" s="328">
        <v>3</v>
      </c>
      <c r="BE6" s="328">
        <v>4</v>
      </c>
      <c r="BF6" s="328">
        <v>5</v>
      </c>
      <c r="BG6" s="328">
        <v>6</v>
      </c>
      <c r="BH6" s="328">
        <v>7</v>
      </c>
      <c r="BI6" s="328">
        <v>8</v>
      </c>
      <c r="BJ6" s="328">
        <v>9</v>
      </c>
      <c r="BK6" s="328">
        <v>10</v>
      </c>
      <c r="BL6" s="328">
        <v>11</v>
      </c>
      <c r="BM6" s="328">
        <v>12</v>
      </c>
      <c r="BN6" s="328">
        <v>1</v>
      </c>
      <c r="BO6" s="328">
        <v>2</v>
      </c>
      <c r="BP6" s="328">
        <v>3</v>
      </c>
      <c r="BQ6" s="328">
        <v>4</v>
      </c>
      <c r="BR6" s="328">
        <v>5</v>
      </c>
      <c r="BS6" s="328">
        <v>6</v>
      </c>
      <c r="BT6" s="328">
        <v>7</v>
      </c>
      <c r="BU6" s="328">
        <v>8</v>
      </c>
      <c r="BV6" s="328">
        <v>9</v>
      </c>
      <c r="BW6" s="328">
        <v>10</v>
      </c>
      <c r="BX6" s="328">
        <v>11</v>
      </c>
      <c r="BY6" s="328">
        <v>12</v>
      </c>
      <c r="BZ6" s="328">
        <v>1</v>
      </c>
      <c r="CA6" s="328">
        <v>2</v>
      </c>
      <c r="CB6" s="328">
        <v>3</v>
      </c>
      <c r="CC6" s="328">
        <v>4</v>
      </c>
      <c r="CD6" s="328">
        <v>5</v>
      </c>
      <c r="CE6" s="328">
        <v>6</v>
      </c>
      <c r="CF6" s="328">
        <v>7</v>
      </c>
      <c r="CG6" s="328">
        <v>8</v>
      </c>
      <c r="CH6" s="328">
        <v>9</v>
      </c>
      <c r="CI6" s="328">
        <v>10</v>
      </c>
      <c r="CJ6" s="328">
        <v>11</v>
      </c>
      <c r="CK6" s="328">
        <v>12</v>
      </c>
      <c r="CL6" s="328">
        <v>1</v>
      </c>
      <c r="CM6" s="328">
        <v>2</v>
      </c>
      <c r="CN6" s="328">
        <v>3</v>
      </c>
      <c r="CO6" s="328">
        <v>4</v>
      </c>
      <c r="CP6" s="328">
        <v>5</v>
      </c>
      <c r="CQ6" s="328">
        <v>6</v>
      </c>
      <c r="CR6" s="328">
        <v>7</v>
      </c>
      <c r="CS6" s="328">
        <v>8</v>
      </c>
      <c r="CT6" s="328">
        <v>9</v>
      </c>
      <c r="CU6" s="328">
        <v>10</v>
      </c>
      <c r="CV6" s="328">
        <v>11</v>
      </c>
      <c r="CW6" s="328">
        <v>12</v>
      </c>
      <c r="CX6" s="328">
        <v>1</v>
      </c>
      <c r="CY6" s="328">
        <v>2</v>
      </c>
      <c r="CZ6" s="328">
        <v>3</v>
      </c>
      <c r="DA6" s="328">
        <v>4</v>
      </c>
      <c r="DB6" s="328">
        <v>5</v>
      </c>
      <c r="DC6" s="328">
        <v>6</v>
      </c>
      <c r="DD6" s="328">
        <v>7</v>
      </c>
      <c r="DE6" s="328">
        <v>8</v>
      </c>
      <c r="DF6" s="328">
        <v>9</v>
      </c>
      <c r="DG6" s="328">
        <v>10</v>
      </c>
      <c r="DH6" s="328">
        <v>11</v>
      </c>
      <c r="DI6" s="328">
        <v>12</v>
      </c>
      <c r="DJ6" s="328">
        <v>1</v>
      </c>
      <c r="DK6" s="328">
        <v>2</v>
      </c>
      <c r="DL6" s="328">
        <v>3</v>
      </c>
      <c r="DM6" s="328">
        <v>4</v>
      </c>
      <c r="DN6" s="328">
        <v>5</v>
      </c>
      <c r="DO6" s="328">
        <v>6</v>
      </c>
      <c r="DP6" s="328">
        <v>7</v>
      </c>
      <c r="DQ6" s="328">
        <v>8</v>
      </c>
      <c r="DR6" s="328">
        <v>9</v>
      </c>
      <c r="DS6" s="328">
        <v>10</v>
      </c>
      <c r="DT6" s="328">
        <v>11</v>
      </c>
      <c r="DU6" s="328">
        <v>12</v>
      </c>
      <c r="DV6" s="328">
        <v>1</v>
      </c>
      <c r="DW6" s="328">
        <v>2</v>
      </c>
      <c r="DX6" s="328">
        <v>3</v>
      </c>
      <c r="DY6" s="328">
        <v>4</v>
      </c>
      <c r="DZ6" s="328">
        <v>5</v>
      </c>
      <c r="EA6" s="328">
        <v>6</v>
      </c>
      <c r="EB6" s="328">
        <v>7</v>
      </c>
      <c r="EC6" s="328">
        <v>8</v>
      </c>
      <c r="ED6" s="328">
        <v>9</v>
      </c>
      <c r="EE6" s="328">
        <v>10</v>
      </c>
      <c r="EF6" s="328">
        <v>11</v>
      </c>
      <c r="EG6" s="328">
        <v>12</v>
      </c>
      <c r="EH6" s="328">
        <v>1</v>
      </c>
      <c r="EI6" s="328">
        <v>2</v>
      </c>
      <c r="EJ6" s="328">
        <v>3</v>
      </c>
      <c r="EK6" s="328">
        <v>4</v>
      </c>
      <c r="EL6" s="328">
        <v>5</v>
      </c>
      <c r="EM6" s="328">
        <v>6</v>
      </c>
      <c r="EN6" s="328">
        <v>7</v>
      </c>
      <c r="EO6" s="328">
        <v>8</v>
      </c>
      <c r="EP6" s="328">
        <v>9</v>
      </c>
      <c r="EQ6" s="328">
        <v>10</v>
      </c>
      <c r="ER6" s="328">
        <v>11</v>
      </c>
      <c r="ES6" s="328">
        <v>12</v>
      </c>
      <c r="ET6" s="328">
        <v>1</v>
      </c>
      <c r="EU6" s="328">
        <v>2</v>
      </c>
      <c r="EV6" s="328">
        <v>3</v>
      </c>
      <c r="EW6" s="328">
        <v>4</v>
      </c>
      <c r="EX6" s="328">
        <v>5</v>
      </c>
      <c r="EY6" s="328">
        <v>6</v>
      </c>
      <c r="EZ6" s="328">
        <v>7</v>
      </c>
      <c r="FA6" s="328">
        <v>8</v>
      </c>
      <c r="FB6" s="328">
        <v>9</v>
      </c>
      <c r="FC6" s="328">
        <v>10</v>
      </c>
      <c r="FD6" s="328">
        <v>11</v>
      </c>
      <c r="FE6" s="328">
        <v>12</v>
      </c>
      <c r="FF6" s="328">
        <v>1</v>
      </c>
      <c r="FG6" s="328">
        <v>2</v>
      </c>
      <c r="FH6" s="328">
        <v>3</v>
      </c>
      <c r="FI6" s="328">
        <v>4</v>
      </c>
      <c r="FJ6" s="328">
        <v>5</v>
      </c>
      <c r="FK6" s="328">
        <v>6</v>
      </c>
      <c r="FL6" s="328">
        <v>7</v>
      </c>
      <c r="FM6" s="328">
        <v>8</v>
      </c>
      <c r="FN6" s="328">
        <v>9</v>
      </c>
      <c r="FO6" s="328">
        <v>10</v>
      </c>
      <c r="FP6" s="328">
        <v>11</v>
      </c>
      <c r="FQ6" s="328">
        <v>12</v>
      </c>
    </row>
    <row r="7" spans="1:173" ht="12.75" customHeight="1" thickTop="1" x14ac:dyDescent="0.2">
      <c r="A7" s="74" t="str">
        <f>IF(I7="GAL/YR", CONCATENATE(D7, "-lbs/MMBtu"), CONCATENATE(D7, "-lbs/", I7, "-hr"))</f>
        <v xml:space="preserve"> -lbs/ -hr</v>
      </c>
      <c r="B7" s="357" t="s">
        <v>37</v>
      </c>
      <c r="C7" s="99" t="s">
        <v>323</v>
      </c>
      <c r="D7" s="364" t="str">
        <f>IF(ISBLANK(EMISSIONS_7!D7), " ", EMISSIONS_7!D7)</f>
        <v xml:space="preserve"> </v>
      </c>
      <c r="E7" s="358" t="s">
        <v>115</v>
      </c>
      <c r="F7" s="358" t="s">
        <v>115</v>
      </c>
      <c r="G7" s="359" t="s">
        <v>115</v>
      </c>
      <c r="H7" s="369"/>
      <c r="I7" s="369" t="s">
        <v>2</v>
      </c>
      <c r="J7" s="64" t="s">
        <v>115</v>
      </c>
      <c r="K7" s="359"/>
      <c r="L7" s="359"/>
      <c r="M7" s="370">
        <v>0</v>
      </c>
      <c r="N7" s="371">
        <v>0</v>
      </c>
      <c r="O7" s="307"/>
      <c r="P7" s="302"/>
      <c r="Q7" s="377" t="str">
        <f>IF($D7=" ", "Enter Equipment",IF(VLOOKUP($A7,'STATIONARY FACTORS'!$A$4:$O$22, Q$5, FALSE)= "N/A", "--", IF($H7=0, "Enter Activity", IF($M7=0, "Enter Run Time",IF($I7="HP", $H7*VLOOKUP($A7,'STATIONARY FACTORS'!$A$4:$O$22, Q$5, FALSE),IF(ISERROR(SEARCH("Diesel", $D7,1)),($H7*VLOOKUP($A7,'STATIONARY FACTORS'!$A$4:$O$22, Q$5, FALSE)*0.000001*'STATIONARY FACTORS'!$C$93*'STATIONARY FACTORS'!$C$98*(1/$M7*$N7)),($H7*VLOOKUP($A7,'STATIONARY FACTORS'!$A$4:$O$22, Q$5, FALSE)*0.000001*'STATIONARY FACTORS'!$C$93*'STATIONARY FACTORS'!$C$94*(1/$M7*$N7))))))))</f>
        <v>Enter Equipment</v>
      </c>
      <c r="R7" s="378" t="str">
        <f>IF($D7=" ", "Enter Equipment",IF(VLOOKUP($A7,'STATIONARY FACTORS'!$A$4:$O$22, R$5, FALSE)= "N/A", "--", IF($H7=0, "Enter Activity", IF($M7=0, "Enter Run Time",IF($I7="HP", $H7*VLOOKUP($A7,'STATIONARY FACTORS'!$A$4:$O$22, R$5, FALSE),IF(ISERROR(SEARCH("Diesel", $D7,1)),($H7*VLOOKUP($A7,'STATIONARY FACTORS'!$A$4:$O$22, R$5, FALSE)*0.000001*'STATIONARY FACTORS'!$C$93*'STATIONARY FACTORS'!$C$98*(1/$M7*$N7)),($H7*VLOOKUP($A7,'STATIONARY FACTORS'!$A$4:$O$22, R$5, FALSE)*0.000001*'STATIONARY FACTORS'!$C$93*'STATIONARY FACTORS'!$C$94*(1/$M7*$N7))))))))</f>
        <v>Enter Equipment</v>
      </c>
      <c r="S7" s="75" t="str">
        <f>IF($D7=" ", "Enter Equipment",IF(VLOOKUP($A7,'STATIONARY FACTORS'!$A$4:$O$22, S$5, FALSE)= "N/A", "--", IF($H7=0, "Enter Activity", IF($M7=0, "Enter Run Time",IF($I7="HP", $H7*VLOOKUP($A7,'STATIONARY FACTORS'!$A$4:$O$22, S$5, FALSE),IF(ISERROR(SEARCH("Diesel", $D7,1)),($H7*VLOOKUP($A7,'STATIONARY FACTORS'!$A$4:$O$22, S$5, FALSE)*0.000001*'STATIONARY FACTORS'!$C$93*'STATIONARY FACTORS'!$C$98*(1/$M7*$N7)),($H7*VLOOKUP($A7,'STATIONARY FACTORS'!$A$4:$O$22, S$5, FALSE)*0.000001*'STATIONARY FACTORS'!$C$93*'STATIONARY FACTORS'!$C$94*(1/$M7*$N7))))))))</f>
        <v>Enter Equipment</v>
      </c>
      <c r="T7" s="378" t="str">
        <f>IF($D7=" ", "Enter Equipment",IF(VLOOKUP($A7,'STATIONARY FACTORS'!$A$4:$O$22, T$5, FALSE)= "N/A", "--", IF($H7=0, "Enter Activity", IF($M7=0, "Enter Run Time",IF($I7="HP", $H7*VLOOKUP($A7,'STATIONARY FACTORS'!$A$4:$O$22, T$5, FALSE),IF(ISERROR(SEARCH("Diesel", $D7,1)),($H7*VLOOKUP($A7,'STATIONARY FACTORS'!$A$4:$O$22, T$5, FALSE)*0.000001*'STATIONARY FACTORS'!$C$93*'STATIONARY FACTORS'!$C$98*(1/$M7*$N7)),($H7*VLOOKUP($A7,'STATIONARY FACTORS'!$A$4:$O$22, T$5, FALSE)*0.000001*'STATIONARY FACTORS'!$C$93*'STATIONARY FACTORS'!$C$94*(1/$M7*$N7))))))))</f>
        <v>Enter Equipment</v>
      </c>
      <c r="U7" s="378" t="str">
        <f>IF($D7=" ", "Enter Equipment",IF(VLOOKUP($A7,'STATIONARY FACTORS'!$A$4:$O$22, U$5, FALSE)= "N/A", "--", IF($H7=0, "Enter Activity", IF($M7=0, "Enter Run Time",IF($I7="HP", $H7*VLOOKUP($A7,'STATIONARY FACTORS'!$A$4:$O$22, U$5, FALSE),IF(ISERROR(SEARCH("Diesel", $D7,1)),($H7*VLOOKUP($A7,'STATIONARY FACTORS'!$A$4:$O$22, U$5, FALSE)*0.000001*'STATIONARY FACTORS'!$C$93*'STATIONARY FACTORS'!$C$98*(1/$M7*$N7)),($H7*VLOOKUP($A7,'STATIONARY FACTORS'!$A$4:$O$22, U$5, FALSE)*0.000001*'STATIONARY FACTORS'!$C$93*'STATIONARY FACTORS'!$C$94*(1/$M7*$N7))))))))</f>
        <v>Enter Equipment</v>
      </c>
      <c r="V7" s="378" t="str">
        <f>IF($D7=" ", "Enter Equipment",IF(VLOOKUP($A7,'STATIONARY FACTORS'!$A$4:$O$22, V$5, FALSE)= "N/A", "--", IF($H7=0, "Enter Activity", IF($M7=0, "Enter Run Time",IF($I7="HP", $H7*VLOOKUP($A7,'STATIONARY FACTORS'!$A$4:$O$22, V$5, FALSE),IF(ISERROR(SEARCH("Diesel", $D7,1)),($H7*VLOOKUP($A7,'STATIONARY FACTORS'!$A$4:$O$22, V$5, FALSE)*0.000001*'STATIONARY FACTORS'!$C$93*'STATIONARY FACTORS'!$C$98*(1/$M7*$N7)),($H7*VLOOKUP($A7,'STATIONARY FACTORS'!$A$4:$O$22, V$5, FALSE)*0.000001*'STATIONARY FACTORS'!$C$93*'STATIONARY FACTORS'!$C$94*(1/$M7*$N7))))))))</f>
        <v>Enter Equipment</v>
      </c>
      <c r="W7" s="378" t="str">
        <f>IF($D7=" ", "Enter Equipment",IF(VLOOKUP($A7,'STATIONARY FACTORS'!$A$4:$O$22, W$5, FALSE)= "N/A", "--", IF($H7=0, "Enter Activity", IF($M7=0, "Enter Run Time",IF($I7="HP", $H7*VLOOKUP($A7,'STATIONARY FACTORS'!$A$4:$O$22, W$5, FALSE),IF(ISERROR(SEARCH("Diesel", $D7,1)),($H7*VLOOKUP($A7,'STATIONARY FACTORS'!$A$4:$O$22, W$5, FALSE)*0.000001*'STATIONARY FACTORS'!$C$93*'STATIONARY FACTORS'!$C$98*(1/$M7*$N7)),($H7*VLOOKUP($A7,'STATIONARY FACTORS'!$A$4:$O$22, W$5, FALSE)*0.000001*'STATIONARY FACTORS'!$C$93*'STATIONARY FACTORS'!$C$94*(1/$M7*$N7))))))))</f>
        <v>Enter Equipment</v>
      </c>
      <c r="X7" s="378" t="str">
        <f>IF($D7=" ", "Enter Equipment",IF(VLOOKUP($A7,'STATIONARY FACTORS'!$A$4:$O$22, X$5, FALSE)= "N/A", "--", IF($H7=0, "Enter Activity", IF($M7=0, "Enter Run Time",IF($I7="HP", $H7*VLOOKUP($A7,'STATIONARY FACTORS'!$A$4:$O$22, X$5, FALSE),IF(ISERROR(SEARCH("Diesel", $D7,1)),($H7*VLOOKUP($A7,'STATIONARY FACTORS'!$A$4:$O$22, X$5, FALSE)*0.000001*'STATIONARY FACTORS'!$C$93*'STATIONARY FACTORS'!$C$98*(1/$M7*$N7)),($H7*VLOOKUP($A7,'STATIONARY FACTORS'!$A$4:$O$22, X$5, FALSE)*0.000001*'STATIONARY FACTORS'!$C$93*'STATIONARY FACTORS'!$C$94*(1/$M7*$N7))))))))</f>
        <v>Enter Equipment</v>
      </c>
      <c r="Y7" s="378" t="str">
        <f>IF($D7=" ", "Enter Equipment",IF(VLOOKUP($A7,'STATIONARY FACTORS'!$A$4:$O$22, Y$5, FALSE)= "N/A", "--", IF($H7=0, "Enter Activity", IF($M7=0, "Enter Run Time",IF($I7="HP", $H7*VLOOKUP($A7,'STATIONARY FACTORS'!$A$4:$O$22, Y$5, FALSE),IF(ISERROR(SEARCH("Diesel", $D7,1)),($H7*VLOOKUP($A7,'STATIONARY FACTORS'!$A$4:$O$22, Y$5, FALSE)*0.000001*'STATIONARY FACTORS'!$C$93*'STATIONARY FACTORS'!$C$98*(1/$M7*$N7)),($H7*VLOOKUP($A7,'STATIONARY FACTORS'!$A$4:$O$22, Y$5, FALSE)*0.000001*'STATIONARY FACTORS'!$C$93*'STATIONARY FACTORS'!$C$94*(1/$M7*$N7))))))))</f>
        <v>Enter Equipment</v>
      </c>
      <c r="Z7" s="378" t="str">
        <f>IF($D7=" ", "Enter Equipment",IF(VLOOKUP($A7,'STATIONARY FACTORS'!$A$4:$O$22, Z$5, FALSE)= "N/A", "--", IF($H7=0, "Enter Activity", IF($M7=0, "Enter Run Time",IF($I7="HP", $H7*VLOOKUP($A7,'STATIONARY FACTORS'!$A$4:$O$22, Z$5, FALSE),IF(ISERROR(SEARCH("Diesel", $D7,1)),($H7*VLOOKUP($A7,'STATIONARY FACTORS'!$A$4:$O$22, Z$5, FALSE)*0.000001*'STATIONARY FACTORS'!$C$93*'STATIONARY FACTORS'!$C$98*(1/$M7*$N7)),($H7*VLOOKUP($A7,'STATIONARY FACTORS'!$A$4:$O$22, Z$5, FALSE)*0.000001*'STATIONARY FACTORS'!$C$93*'STATIONARY FACTORS'!$C$94*(1/$M7*$N7))))))))</f>
        <v>Enter Equipment</v>
      </c>
      <c r="AA7" s="378" t="str">
        <f>IF($D7=" ", "Enter Equipment",IF(VLOOKUP($A7,'STATIONARY FACTORS'!$A$4:$O$22, AA$5, FALSE)= "N/A", "--", IF($H7=0, "Enter Activity", IF($M7=0, "Enter Run Time",IF($I7="HP", $H7*VLOOKUP($A7,'STATIONARY FACTORS'!$A$4:$O$22, AA$5, FALSE),IF(ISERROR(SEARCH("Diesel", $D7,1)),($H7*VLOOKUP($A7,'STATIONARY FACTORS'!$A$4:$O$22, AA$5, FALSE)*0.000001*'STATIONARY FACTORS'!$C$93*'STATIONARY FACTORS'!$C$98*(1/$M7*$N7)),($H7*VLOOKUP($A7,'STATIONARY FACTORS'!$A$4:$O$22, AA$5, FALSE)*0.000001*'STATIONARY FACTORS'!$C$93*'STATIONARY FACTORS'!$C$94*(1/$M7*$N7))))))))</f>
        <v>Enter Equipment</v>
      </c>
      <c r="AB7" s="377" t="str">
        <f>IF($D7=" ", "Enter Equipment",IF(VLOOKUP($A7,'STATIONARY FACTORS'!$A$4:$O$22, AB$5, FALSE)= "N/A", "--", IF($H7=0, "Enter Activity", IF($M7=0, "Enter Run Time",IF($I7="HP", $H7*VLOOKUP($A7,'STATIONARY FACTORS'!$A$4:$O$22, AB$5, FALSE),IF(ISERROR(SEARCH("Diesel", $D7,1)),($H7*VLOOKUP($A7,'STATIONARY FACTORS'!$A$4:$O$22, AB$5, FALSE)*0.000001*'STATIONARY FACTORS'!$C$93*'STATIONARY FACTORS'!$C$98*(1/($M7*$N7))),($H7*VLOOKUP($A7,'STATIONARY FACTORS'!$A$4:$O$22, AB$5, FALSE)*0.000001*'STATIONARY FACTORS'!$C$93*'STATIONARY FACTORS'!$C$94*(1/($M7*$N7)))))))))</f>
        <v>Enter Equipment</v>
      </c>
      <c r="AC7" s="378" t="str">
        <f>IF($D7=" ", "Enter Equipment",IF(VLOOKUP($A7,'STATIONARY FACTORS'!$A$4:$O$22, AC$5, FALSE)= "N/A", "--", IF($H7=0, "Enter Activity", IF($M7=0, "Enter Run Time",IF($I7="HP", $H7*VLOOKUP($A7,'STATIONARY FACTORS'!$A$4:$O$22, AC$5, FALSE),IF(ISERROR(SEARCH("Diesel", $D7,1)),($H7*VLOOKUP($A7,'STATIONARY FACTORS'!$A$4:$O$22, AC$5, FALSE)*0.000001*'STATIONARY FACTORS'!$C$93*'STATIONARY FACTORS'!$C$98*(1/($M7*$N7))),($H7*VLOOKUP($A7,'STATIONARY FACTORS'!$A$4:$O$22, AC$5, FALSE)*0.000001*'STATIONARY FACTORS'!$C$93*'STATIONARY FACTORS'!$C$94*(1/($M7*$N7)))))))))</f>
        <v>Enter Equipment</v>
      </c>
      <c r="AD7" s="75" t="str">
        <f>IF($D7=" ", "Enter Equipment",IF(VLOOKUP($A7,'STATIONARY FACTORS'!$A$4:$O$22, AD$5, FALSE)= "N/A", "--", IF($H7=0, "Enter Activity", IF($M7=0, "Enter Run Time",IF($I7="HP", $H7*VLOOKUP($A7,'STATIONARY FACTORS'!$A$4:$O$22, AD$5, FALSE),IF(ISERROR(SEARCH("Diesel", $D7,1)),($H7*VLOOKUP($A7,'STATIONARY FACTORS'!$A$4:$O$22, AD$5, FALSE)*0.000001*'STATIONARY FACTORS'!$C$93*'STATIONARY FACTORS'!$C$98*(1/($M7*$N7))),($H7*VLOOKUP($A7,'STATIONARY FACTORS'!$A$4:$O$22, AD$5, FALSE)*0.000001*'STATIONARY FACTORS'!$C$93*'STATIONARY FACTORS'!$C$94*(1/($M7*$N7)))))))))</f>
        <v>Enter Equipment</v>
      </c>
      <c r="AE7" s="378" t="str">
        <f>IF($D7=" ", "Enter Equipment",IF(VLOOKUP($A7,'STATIONARY FACTORS'!$A$4:$O$22, AE$5, FALSE)= "N/A", "--", IF($H7=0, "Enter Activity", IF($M7=0, "Enter Run Time",IF($I7="HP", $H7*VLOOKUP($A7,'STATIONARY FACTORS'!$A$4:$O$22, AE$5, FALSE),IF(ISERROR(SEARCH("Diesel", $D7,1)),($H7*VLOOKUP($A7,'STATIONARY FACTORS'!$A$4:$O$22, AE$5, FALSE)*0.000001*'STATIONARY FACTORS'!$C$93*'STATIONARY FACTORS'!$C$98*(1/($M7*$N7))),($H7*VLOOKUP($A7,'STATIONARY FACTORS'!$A$4:$O$22, AE$5, FALSE)*0.000001*'STATIONARY FACTORS'!$C$93*'STATIONARY FACTORS'!$C$94*(1/($M7*$N7)))))))))</f>
        <v>Enter Equipment</v>
      </c>
      <c r="AF7" s="378" t="str">
        <f>IF($D7=" ", "Enter Equipment",IF(VLOOKUP($A7,'STATIONARY FACTORS'!$A$4:$O$22, AF$5, FALSE)= "N/A", "--", IF($H7=0, "Enter Activity", IF($M7=0, "Enter Run Time",IF($I7="HP", $H7*VLOOKUP($A7,'STATIONARY FACTORS'!$A$4:$O$22, AF$5, FALSE),IF(ISERROR(SEARCH("Diesel", $D7,1)),($H7*VLOOKUP($A7,'STATIONARY FACTORS'!$A$4:$O$22, AF$5, FALSE)*0.000001*'STATIONARY FACTORS'!$C$93*'STATIONARY FACTORS'!$C$98*(1/($M7*$N7))),($H7*VLOOKUP($A7,'STATIONARY FACTORS'!$A$4:$O$22, AF$5, FALSE)*0.000001*'STATIONARY FACTORS'!$C$93*'STATIONARY FACTORS'!$C$94*(1/($M7*$N7)))))))))</f>
        <v>Enter Equipment</v>
      </c>
      <c r="AG7" s="378" t="str">
        <f>IF($D7=" ", "Enter Equipment",IF(VLOOKUP($A7,'STATIONARY FACTORS'!$A$4:$O$22, AG$5, FALSE)= "N/A", "--", IF($H7=0, "Enter Activity", IF($M7=0, "Enter Run Time",IF($I7="HP", $H7*VLOOKUP($A7,'STATIONARY FACTORS'!$A$4:$O$22, AG$5, FALSE),IF(ISERROR(SEARCH("Diesel", $D7,1)),($H7*VLOOKUP($A7,'STATIONARY FACTORS'!$A$4:$O$22, AG$5, FALSE)*0.000001*'STATIONARY FACTORS'!$C$93*'STATIONARY FACTORS'!$C$98*(1/($M7*$N7))),($H7*VLOOKUP($A7,'STATIONARY FACTORS'!$A$4:$O$22, AG$5, FALSE)*0.000001*'STATIONARY FACTORS'!$C$93*'STATIONARY FACTORS'!$C$94*(1/($M7*$N7)))))))))</f>
        <v>Enter Equipment</v>
      </c>
      <c r="AH7" s="378" t="str">
        <f>IF($D7=" ", "Enter Equipment",IF(VLOOKUP($A7,'STATIONARY FACTORS'!$A$4:$O$22, AH$5, FALSE)= "N/A", "--", IF($H7=0, "Enter Activity", IF($M7=0, "Enter Run Time",IF($I7="HP", $H7*VLOOKUP($A7,'STATIONARY FACTORS'!$A$4:$O$22, AH$5, FALSE),IF(ISERROR(SEARCH("Diesel", $D7,1)),($H7*VLOOKUP($A7,'STATIONARY FACTORS'!$A$4:$O$22, AH$5, FALSE)*0.000001*'STATIONARY FACTORS'!$C$93*'STATIONARY FACTORS'!$C$98*(1/($M7*$N7))),($H7*VLOOKUP($A7,'STATIONARY FACTORS'!$A$4:$O$22, AH$5, FALSE)*0.000001*'STATIONARY FACTORS'!$C$93*'STATIONARY FACTORS'!$C$94*(1/($M7*$N7)))))))))</f>
        <v>Enter Equipment</v>
      </c>
      <c r="AI7" s="378" t="str">
        <f>IF($D7=" ", "Enter Equipment",IF(VLOOKUP($A7,'STATIONARY FACTORS'!$A$4:$O$22, AI$5, FALSE)= "N/A", "--", IF($H7=0, "Enter Activity", IF($M7=0, "Enter Run Time",IF($I7="HP", $H7*VLOOKUP($A7,'STATIONARY FACTORS'!$A$4:$O$22, AI$5, FALSE),IF(ISERROR(SEARCH("Diesel", $D7,1)),($H7*VLOOKUP($A7,'STATIONARY FACTORS'!$A$4:$O$22, AI$5, FALSE)*0.000001*'STATIONARY FACTORS'!$C$93*'STATIONARY FACTORS'!$C$98*(1/($M7*$N7))),($H7*VLOOKUP($A7,'STATIONARY FACTORS'!$A$4:$O$22, AI$5, FALSE)*0.000001*'STATIONARY FACTORS'!$C$93*'STATIONARY FACTORS'!$C$94*(1/($M7*$N7)))))))))</f>
        <v>Enter Equipment</v>
      </c>
      <c r="AJ7" s="378" t="str">
        <f>IF($D7=" ", "Enter Equipment",IF(VLOOKUP($A7,'STATIONARY FACTORS'!$A$4:$O$22, AJ$5, FALSE)= "N/A", "--", IF($H7=0, "Enter Activity", IF($M7=0, "Enter Run Time",IF($I7="HP", $H7*VLOOKUP($A7,'STATIONARY FACTORS'!$A$4:$O$22, AJ$5, FALSE),IF(ISERROR(SEARCH("Diesel", $D7,1)),($H7*VLOOKUP($A7,'STATIONARY FACTORS'!$A$4:$O$22, AJ$5, FALSE)*0.000001*'STATIONARY FACTORS'!$C$93*'STATIONARY FACTORS'!$C$98*(1/($M7*$N7))),($H7*VLOOKUP($A7,'STATIONARY FACTORS'!$A$4:$O$22, AJ$5, FALSE)*0.000001*'STATIONARY FACTORS'!$C$93*'STATIONARY FACTORS'!$C$94*(1/($M7*$N7)))))))))</f>
        <v>Enter Equipment</v>
      </c>
      <c r="AK7" s="378" t="str">
        <f>IF($D7=" ", "Enter Equipment",IF(VLOOKUP($A7,'STATIONARY FACTORS'!$A$4:$O$22, AK$5, FALSE)= "N/A", "--", IF($H7=0, "Enter Activity", IF($M7=0, "Enter Run Time",IF($I7="HP", $H7*VLOOKUP($A7,'STATIONARY FACTORS'!$A$4:$O$22, AK$5, FALSE),IF(ISERROR(SEARCH("Diesel", $D7,1)),($H7*VLOOKUP($A7,'STATIONARY FACTORS'!$A$4:$O$22, AK$5, FALSE)*0.000001*'STATIONARY FACTORS'!$C$93*'STATIONARY FACTORS'!$C$98*(1/($M7*$N7))),($H7*VLOOKUP($A7,'STATIONARY FACTORS'!$A$4:$O$22, AK$5, FALSE)*0.000001*'STATIONARY FACTORS'!$C$93*'STATIONARY FACTORS'!$C$94*(1/($M7*$N7)))))))))</f>
        <v>Enter Equipment</v>
      </c>
      <c r="AL7" s="454" t="str">
        <f>IF($D7=" ", "Enter Equipment",IF(VLOOKUP($A7,'STATIONARY FACTORS'!$A$4:$O$22, AL$5, FALSE)= "N/A", "--", IF($H7=0, "Enter Activity", IF($M7=0, "Enter Run Time",IF($I7="HP", $H7*VLOOKUP($A7,'STATIONARY FACTORS'!$A$4:$O$22, AL$5, FALSE),IF(ISERROR(SEARCH("Diesel", $D7,1)),($H7*VLOOKUP($A7,'STATIONARY FACTORS'!$A$4:$O$22, AL$5, FALSE)*0.000001*'STATIONARY FACTORS'!$C$93*'STATIONARY FACTORS'!$C$98*(1/($M7*$N7))),($H7*VLOOKUP($A7,'STATIONARY FACTORS'!$A$4:$O$22, AL$5, FALSE)*0.000001*'STATIONARY FACTORS'!$C$93*'STATIONARY FACTORS'!$C$94*(1/($M7*$N7)))))))))</f>
        <v>Enter Equipment</v>
      </c>
      <c r="AM7" s="465" t="str">
        <f>IF($D7=" ", "Enter Equipment",IF(VLOOKUP($A7,'STATIONARY FACTORS'!$A$4:$O$22, AM$5, FALSE)= "N/A", "--", IF($H7=0, "Enter Activity", IF($M7=0, "Enter Run Time",IF($I7="HP",( ($H7*VLOOKUP($A7,'STATIONARY FACTORS'!$A$4:$O$22, AM$5, FALSE)*$M7*$N7)/2000),IF(ISERROR(SEARCH("Diesel", $D7,1)),($H7*VLOOKUP($A7,'STATIONARY FACTORS'!$A$4:$O$22, AM$5, FALSE)*0.000001*'STATIONARY FACTORS'!$C$93*'STATIONARY FACTORS'!$C$98)/2000,($H7*VLOOKUP($A7,'STATIONARY FACTORS'!$A$4:$O$22, AM$5, FALSE)*0.000001*'STATIONARY FACTORS'!$C$93*'STATIONARY FACTORS'!$C$94)/2000))))))</f>
        <v>Enter Equipment</v>
      </c>
      <c r="AN7" s="379" t="str">
        <f>IF($D7=" ", "Enter Equipment",IF(VLOOKUP($A7,'STATIONARY FACTORS'!$A$4:$O$22, AN$5, FALSE)= "N/A", "--", IF($H7=0, "Enter Activity", IF($M7=0, "Enter Run Time",IF($I7="HP",( ($H7*VLOOKUP($A7,'STATIONARY FACTORS'!$A$4:$O$22, AN$5, FALSE)*$M7*$N7)/2000),IF(ISERROR(SEARCH("Diesel", $D7,1)),($H7*VLOOKUP($A7,'STATIONARY FACTORS'!$A$4:$O$22, AN$5, FALSE)*0.000001*'STATIONARY FACTORS'!$C$93*'STATIONARY FACTORS'!$C$98)/2000,($H7*VLOOKUP($A7,'STATIONARY FACTORS'!$A$4:$O$22, AN$5, FALSE)*0.000001*'STATIONARY FACTORS'!$C$93*'STATIONARY FACTORS'!$C$94)/2000))))))</f>
        <v>Enter Equipment</v>
      </c>
      <c r="AO7" s="379" t="str">
        <f>IF($D7=" ", "Enter Equipment",IF(VLOOKUP($A7,'STATIONARY FACTORS'!$A$4:$O$22, AO$5, FALSE)= "N/A", "--", IF($H7=0, "Enter Activity", IF($M7=0, "Enter Run Time",IF($I7="HP",( ($H7*VLOOKUP($A7,'STATIONARY FACTORS'!$A$4:$O$22, AO$5, FALSE)*$M7*$N7)/2000),IF(ISERROR(SEARCH("Diesel", $D7,1)),($H7*VLOOKUP($A7,'STATIONARY FACTORS'!$A$4:$O$22, AO$5, FALSE)*0.000001*'STATIONARY FACTORS'!$C$93*'STATIONARY FACTORS'!$C$98)/2000,($H7*VLOOKUP($A7,'STATIONARY FACTORS'!$A$4:$O$22, AO$5, FALSE)*0.000001*'STATIONARY FACTORS'!$C$93*'STATIONARY FACTORS'!$C$94)/2000))))))</f>
        <v>Enter Equipment</v>
      </c>
      <c r="AP7" s="379" t="str">
        <f>IF($D7=" ", "Enter Equipment",IF(VLOOKUP($A7,'STATIONARY FACTORS'!$A$4:$O$22, AP$5, FALSE)= "N/A", "--", IF($H7=0, "Enter Activity", IF($M7=0, "Enter Run Time",IF($I7="HP",( ($H7*VLOOKUP($A7,'STATIONARY FACTORS'!$A$4:$O$22, AP$5, FALSE)*$M7*$N7)/2000),IF(ISERROR(SEARCH("Diesel", $D7,1)),($H7*VLOOKUP($A7,'STATIONARY FACTORS'!$A$4:$O$22, AP$5, FALSE)*0.000001*'STATIONARY FACTORS'!$C$93*'STATIONARY FACTORS'!$C$98)/2000,($H7*VLOOKUP($A7,'STATIONARY FACTORS'!$A$4:$O$22, AP$5, FALSE)*0.000001*'STATIONARY FACTORS'!$C$93*'STATIONARY FACTORS'!$C$94)/2000))))))</f>
        <v>Enter Equipment</v>
      </c>
      <c r="AQ7" s="379" t="str">
        <f>IF($D7=" ", "Enter Equipment",IF(VLOOKUP($A7,'STATIONARY FACTORS'!$A$4:$O$22, AQ$5, FALSE)= "N/A", "--", IF($H7=0, "Enter Activity", IF($M7=0, "Enter Run Time",IF($I7="HP",( ($H7*VLOOKUP($A7,'STATIONARY FACTORS'!$A$4:$O$22, AQ$5, FALSE)*$M7*$N7)/2000),IF(ISERROR(SEARCH("Diesel", $D7,1)),($H7*VLOOKUP($A7,'STATIONARY FACTORS'!$A$4:$O$22, AQ$5, FALSE)*0.000001*'STATIONARY FACTORS'!$C$93*'STATIONARY FACTORS'!$C$98)/2000,($H7*VLOOKUP($A7,'STATIONARY FACTORS'!$A$4:$O$22, AQ$5, FALSE)*0.000001*'STATIONARY FACTORS'!$C$93*'STATIONARY FACTORS'!$C$94)/2000))))))</f>
        <v>Enter Equipment</v>
      </c>
      <c r="AR7" s="380" t="str">
        <f>IF($D7=" ", "Enter Equipment",IF(VLOOKUP($A7,'STATIONARY FACTORS'!$A$4:$O$22, AR$5, FALSE)= "N/A", "--", IF($H7=0, "Enter Activity", IF($M7=0, "Enter Run Time",IF($I7="HP",( ($H7*VLOOKUP($A7,'STATIONARY FACTORS'!$A$4:$O$22, AR$5, FALSE)*$M7*$N7)/2000),IF(ISERROR(SEARCH("Diesel", $D7,1)),($H7*VLOOKUP($A7,'STATIONARY FACTORS'!$A$4:$O$22, AR$5, FALSE)*0.000001*'STATIONARY FACTORS'!$C$93*'STATIONARY FACTORS'!$C$98)/2000,($H7*VLOOKUP($A7,'STATIONARY FACTORS'!$A$4:$O$22, AR$5, FALSE)*0.000001*'STATIONARY FACTORS'!$C$93*'STATIONARY FACTORS'!$C$94)/2000))))))</f>
        <v>Enter Equipment</v>
      </c>
      <c r="AS7" s="379" t="str">
        <f>IF($D7=" ", "Enter Equipment",IF(VLOOKUP($A7,'STATIONARY FACTORS'!$A$4:$O$22, AS$5, FALSE)= "N/A", "--", IF($H7=0, "Enter Activity", IF($M7=0, "Enter Run Time",IF($I7="HP",( ($H7*VLOOKUP($A7,'STATIONARY FACTORS'!$A$4:$O$22, AS$5, FALSE)*$M7*$N7)/2000),IF(ISERROR(SEARCH("Diesel", $D7,1)),($H7*VLOOKUP($A7,'STATIONARY FACTORS'!$A$4:$O$22, AS$5, FALSE)*0.000001*'STATIONARY FACTORS'!$C$93*'STATIONARY FACTORS'!$C$98)/2000,($H7*VLOOKUP($A7,'STATIONARY FACTORS'!$A$4:$O$22, AS$5, FALSE)*0.000001*'STATIONARY FACTORS'!$C$93*'STATIONARY FACTORS'!$C$94)/2000))))))</f>
        <v>Enter Equipment</v>
      </c>
      <c r="AT7" s="378" t="str">
        <f>IF($D7=" ", "Enter Equipment",IF(VLOOKUP($A7,'STATIONARY FACTORS'!$A$4:$O$22, AT$5, FALSE)= "N/A", "--", IF($H7=0, "Enter Activity", IF($M7=0, "Enter Run Time",IF($I7="HP",( ($H7*VLOOKUP($A7,'STATIONARY FACTORS'!$A$4:$O$22, AT$5, FALSE)*$M7*$N7)/2000),IF(ISERROR(SEARCH("Diesel", $D7,1)),($H7*VLOOKUP($A7,'STATIONARY FACTORS'!$A$4:$O$22, AT$5, FALSE)*0.000001*'STATIONARY FACTORS'!$C$93*'STATIONARY FACTORS'!$C$98)/2000,($H7*VLOOKUP($A7,'STATIONARY FACTORS'!$A$4:$O$22, AT$5, FALSE)*0.000001*'STATIONARY FACTORS'!$C$93*'STATIONARY FACTORS'!$C$94)/2000))))))</f>
        <v>Enter Equipment</v>
      </c>
      <c r="AU7" s="378" t="str">
        <f>IF($D7=" ", "Enter Equipment",IF(VLOOKUP($A7,'STATIONARY FACTORS'!$A$4:$O$22, AU$5, FALSE)= "N/A", "--", IF($H7=0, "Enter Activity", IF($M7=0, "Enter Run Time",IF($I7="HP",( ($H7*VLOOKUP($A7,'STATIONARY FACTORS'!$A$4:$O$22, AU$5, FALSE)*$M7*$N7)/2000),IF(ISERROR(SEARCH("Diesel", $D7,1)),($H7*VLOOKUP($A7,'STATIONARY FACTORS'!$A$4:$O$22, AU$5, FALSE)*0.000001*'STATIONARY FACTORS'!$C$93*'STATIONARY FACTORS'!$C$98)/2000,($H7*VLOOKUP($A7,'STATIONARY FACTORS'!$A$4:$O$22, AU$5, FALSE)*0.000001*'STATIONARY FACTORS'!$C$93*'STATIONARY FACTORS'!$C$94)/2000))))))</f>
        <v>Enter Equipment</v>
      </c>
      <c r="AV7" s="378" t="str">
        <f>IF($D7=" ", "Enter Equipment",IF(VLOOKUP($A7,'STATIONARY FACTORS'!$A$4:$O$22, AV$5, FALSE)= "N/A", "--", IF($H7=0, "Enter Activity", IF($M7=0, "Enter Run Time",IF($I7="HP",( ($H7*VLOOKUP($A7,'STATIONARY FACTORS'!$A$4:$O$22, AV$5, FALSE)*$M7*$N7)/2000),IF(ISERROR(SEARCH("Diesel", $D7,1)),($H7*VLOOKUP($A7,'STATIONARY FACTORS'!$A$4:$O$22, AV$5, FALSE)*0.000001*'STATIONARY FACTORS'!$C$93*'STATIONARY FACTORS'!$C$98)/2000,($H7*VLOOKUP($A7,'STATIONARY FACTORS'!$A$4:$O$22, AV$5, FALSE)*0.000001*'STATIONARY FACTORS'!$C$93*'STATIONARY FACTORS'!$C$94)/2000))))))</f>
        <v>Enter Equipment</v>
      </c>
      <c r="AW7" s="381" t="str">
        <f>IF($D7=" ", "Enter Equipment",IF(VLOOKUP($A7,'STATIONARY FACTORS'!$A$4:$O$22, AW$5, FALSE)= "N/A", "--", IF($H7=0, "Enter Activity", IF($M7=0, "Enter Run Time",IF($I7="HP",( ($H7*VLOOKUP($A7,'STATIONARY FACTORS'!$A$4:$O$22, AW$5, FALSE)*$M7*$N7)/2000),IF(ISERROR(SEARCH("Diesel", $D7,1)),($H7*VLOOKUP($A7,'STATIONARY FACTORS'!$A$4:$O$22, AW$5, FALSE)*0.000001*'STATIONARY FACTORS'!$C$93*'STATIONARY FACTORS'!$C$98)/2000,($H7*VLOOKUP($A7,'STATIONARY FACTORS'!$A$4:$O$22, AW$5, FALSE)*0.000001*'STATIONARY FACTORS'!$C$93*'STATIONARY FACTORS'!$C$94)/2000))))))</f>
        <v>Enter Equipment</v>
      </c>
      <c r="AX7" s="330">
        <f t="shared" ref="AX7:BA22" si="0">IF(T($AB7)="",IF((AX$6&gt;=MONTH($O7))*(AX$6&lt;=MONTH($P7)), $AB7/$AO7, 0),0)</f>
        <v>0</v>
      </c>
      <c r="AY7" s="330">
        <f t="shared" si="0"/>
        <v>0</v>
      </c>
      <c r="AZ7" s="330">
        <f t="shared" si="0"/>
        <v>0</v>
      </c>
      <c r="BA7" s="331">
        <f t="shared" si="0"/>
        <v>0</v>
      </c>
      <c r="BB7" s="329">
        <f t="shared" ref="BB7:BM16" si="1">IF(T($AC7)="",IF((BB$6&gt;=MONTH($O7))*(BB$6&lt;=MONTH($P7)), $AC7/$AO7, 0),0)</f>
        <v>0</v>
      </c>
      <c r="BC7" s="330">
        <f t="shared" si="1"/>
        <v>0</v>
      </c>
      <c r="BD7" s="330">
        <f t="shared" si="1"/>
        <v>0</v>
      </c>
      <c r="BE7" s="330">
        <f t="shared" si="1"/>
        <v>0</v>
      </c>
      <c r="BF7" s="330">
        <f t="shared" si="1"/>
        <v>0</v>
      </c>
      <c r="BG7" s="330">
        <f t="shared" si="1"/>
        <v>0</v>
      </c>
      <c r="BH7" s="330">
        <f t="shared" si="1"/>
        <v>0</v>
      </c>
      <c r="BI7" s="330">
        <f t="shared" si="1"/>
        <v>0</v>
      </c>
      <c r="BJ7" s="330">
        <f t="shared" si="1"/>
        <v>0</v>
      </c>
      <c r="BK7" s="330">
        <f t="shared" si="1"/>
        <v>0</v>
      </c>
      <c r="BL7" s="330">
        <f t="shared" si="1"/>
        <v>0</v>
      </c>
      <c r="BM7" s="331">
        <f t="shared" si="1"/>
        <v>0</v>
      </c>
      <c r="BN7" s="329">
        <f t="shared" ref="BN7:BY16" si="2">IF(T($AD7)="",IF((BN$6&gt;=MONTH($O7))*(BN$6&lt;=MONTH($P7)), $AD7/$AO7, 0),0)</f>
        <v>0</v>
      </c>
      <c r="BO7" s="330">
        <f t="shared" si="2"/>
        <v>0</v>
      </c>
      <c r="BP7" s="330">
        <f t="shared" si="2"/>
        <v>0</v>
      </c>
      <c r="BQ7" s="330">
        <f t="shared" si="2"/>
        <v>0</v>
      </c>
      <c r="BR7" s="330">
        <f t="shared" si="2"/>
        <v>0</v>
      </c>
      <c r="BS7" s="330">
        <f t="shared" si="2"/>
        <v>0</v>
      </c>
      <c r="BT7" s="330">
        <f t="shared" si="2"/>
        <v>0</v>
      </c>
      <c r="BU7" s="330">
        <f t="shared" si="2"/>
        <v>0</v>
      </c>
      <c r="BV7" s="330">
        <f t="shared" si="2"/>
        <v>0</v>
      </c>
      <c r="BW7" s="330">
        <f t="shared" si="2"/>
        <v>0</v>
      </c>
      <c r="BX7" s="330">
        <f t="shared" si="2"/>
        <v>0</v>
      </c>
      <c r="BY7" s="331">
        <f t="shared" si="2"/>
        <v>0</v>
      </c>
      <c r="BZ7" s="329">
        <f t="shared" ref="BZ7:CK16" si="3">IF(T($AE7)="",IF((BZ$6&gt;=MONTH($O7))*(BZ$6&lt;=MONTH($P7)), $AE7/$AO7, 0),0)</f>
        <v>0</v>
      </c>
      <c r="CA7" s="330">
        <f t="shared" si="3"/>
        <v>0</v>
      </c>
      <c r="CB7" s="330">
        <f t="shared" si="3"/>
        <v>0</v>
      </c>
      <c r="CC7" s="330">
        <f t="shared" si="3"/>
        <v>0</v>
      </c>
      <c r="CD7" s="330">
        <f t="shared" si="3"/>
        <v>0</v>
      </c>
      <c r="CE7" s="330">
        <f t="shared" si="3"/>
        <v>0</v>
      </c>
      <c r="CF7" s="330">
        <f t="shared" si="3"/>
        <v>0</v>
      </c>
      <c r="CG7" s="330">
        <f t="shared" si="3"/>
        <v>0</v>
      </c>
      <c r="CH7" s="330">
        <f t="shared" si="3"/>
        <v>0</v>
      </c>
      <c r="CI7" s="330">
        <f t="shared" si="3"/>
        <v>0</v>
      </c>
      <c r="CJ7" s="330">
        <f t="shared" si="3"/>
        <v>0</v>
      </c>
      <c r="CK7" s="331">
        <f t="shared" si="3"/>
        <v>0</v>
      </c>
      <c r="CL7" s="329">
        <f t="shared" ref="CL7:CW16" si="4">IF(T($AF7)="",IF((CL$6&gt;=MONTH($O7))*(CL$6&lt;=MONTH($P7)), $AF7/$AO7, 0),0)</f>
        <v>0</v>
      </c>
      <c r="CM7" s="330">
        <f t="shared" si="4"/>
        <v>0</v>
      </c>
      <c r="CN7" s="330">
        <f t="shared" si="4"/>
        <v>0</v>
      </c>
      <c r="CO7" s="330">
        <f t="shared" si="4"/>
        <v>0</v>
      </c>
      <c r="CP7" s="330">
        <f t="shared" si="4"/>
        <v>0</v>
      </c>
      <c r="CQ7" s="330">
        <f t="shared" si="4"/>
        <v>0</v>
      </c>
      <c r="CR7" s="330">
        <f t="shared" si="4"/>
        <v>0</v>
      </c>
      <c r="CS7" s="330">
        <f t="shared" si="4"/>
        <v>0</v>
      </c>
      <c r="CT7" s="330">
        <f t="shared" si="4"/>
        <v>0</v>
      </c>
      <c r="CU7" s="330">
        <f t="shared" si="4"/>
        <v>0</v>
      </c>
      <c r="CV7" s="330">
        <f t="shared" si="4"/>
        <v>0</v>
      </c>
      <c r="CW7" s="331">
        <f t="shared" si="4"/>
        <v>0</v>
      </c>
      <c r="CX7" s="329">
        <f t="shared" ref="CX7:DI16" si="5">IF(T($AG7)="",IF((CX$6&gt;=MONTH($O7))*(CX$6&lt;=MONTH($P7)), $AG7/$AO7, 0),0)</f>
        <v>0</v>
      </c>
      <c r="CY7" s="330">
        <f t="shared" si="5"/>
        <v>0</v>
      </c>
      <c r="CZ7" s="330">
        <f t="shared" si="5"/>
        <v>0</v>
      </c>
      <c r="DA7" s="330">
        <f t="shared" si="5"/>
        <v>0</v>
      </c>
      <c r="DB7" s="330">
        <f t="shared" si="5"/>
        <v>0</v>
      </c>
      <c r="DC7" s="330">
        <f t="shared" si="5"/>
        <v>0</v>
      </c>
      <c r="DD7" s="330">
        <f t="shared" si="5"/>
        <v>0</v>
      </c>
      <c r="DE7" s="330">
        <f t="shared" si="5"/>
        <v>0</v>
      </c>
      <c r="DF7" s="330">
        <f t="shared" si="5"/>
        <v>0</v>
      </c>
      <c r="DG7" s="330">
        <f t="shared" si="5"/>
        <v>0</v>
      </c>
      <c r="DH7" s="330">
        <f t="shared" si="5"/>
        <v>0</v>
      </c>
      <c r="DI7" s="331">
        <f t="shared" si="5"/>
        <v>0</v>
      </c>
      <c r="DJ7" s="329">
        <f t="shared" ref="DJ7:DU16" si="6">IF(T($AH7)="",IF((DJ$6&gt;=MONTH($O7))*(DJ$6&lt;=MONTH($P7)), $AH7/$AO7, 0),0)</f>
        <v>0</v>
      </c>
      <c r="DK7" s="330">
        <f t="shared" si="6"/>
        <v>0</v>
      </c>
      <c r="DL7" s="330">
        <f t="shared" si="6"/>
        <v>0</v>
      </c>
      <c r="DM7" s="330">
        <f t="shared" si="6"/>
        <v>0</v>
      </c>
      <c r="DN7" s="330">
        <f t="shared" si="6"/>
        <v>0</v>
      </c>
      <c r="DO7" s="330">
        <f t="shared" si="6"/>
        <v>0</v>
      </c>
      <c r="DP7" s="330">
        <f t="shared" si="6"/>
        <v>0</v>
      </c>
      <c r="DQ7" s="330">
        <f t="shared" si="6"/>
        <v>0</v>
      </c>
      <c r="DR7" s="330">
        <f t="shared" si="6"/>
        <v>0</v>
      </c>
      <c r="DS7" s="330">
        <f t="shared" si="6"/>
        <v>0</v>
      </c>
      <c r="DT7" s="330">
        <f t="shared" si="6"/>
        <v>0</v>
      </c>
      <c r="DU7" s="331">
        <f t="shared" si="6"/>
        <v>0</v>
      </c>
      <c r="DV7" s="329">
        <f t="shared" ref="DV7:EG16" si="7">IF(T($AI7)="",IF((DV$6&gt;=MONTH($O7))*(DV$6&lt;=MONTH($P7)), $AI7/$AO7, 0),0)</f>
        <v>0</v>
      </c>
      <c r="DW7" s="330">
        <f t="shared" si="7"/>
        <v>0</v>
      </c>
      <c r="DX7" s="330">
        <f t="shared" si="7"/>
        <v>0</v>
      </c>
      <c r="DY7" s="330">
        <f t="shared" si="7"/>
        <v>0</v>
      </c>
      <c r="DZ7" s="330">
        <f t="shared" si="7"/>
        <v>0</v>
      </c>
      <c r="EA7" s="330">
        <f t="shared" si="7"/>
        <v>0</v>
      </c>
      <c r="EB7" s="330">
        <f t="shared" si="7"/>
        <v>0</v>
      </c>
      <c r="EC7" s="330">
        <f t="shared" si="7"/>
        <v>0</v>
      </c>
      <c r="ED7" s="330">
        <f t="shared" si="7"/>
        <v>0</v>
      </c>
      <c r="EE7" s="330">
        <f t="shared" si="7"/>
        <v>0</v>
      </c>
      <c r="EF7" s="330">
        <f t="shared" si="7"/>
        <v>0</v>
      </c>
      <c r="EG7" s="331">
        <f t="shared" si="7"/>
        <v>0</v>
      </c>
      <c r="EH7" s="329">
        <f t="shared" ref="EH7:ES16" si="8">IF(T($AJ7)="",IF((EH$6&gt;=MONTH($O7))*(EH$6&lt;=MONTH($P7)), $AJ7/$AO7, 0),0)</f>
        <v>0</v>
      </c>
      <c r="EI7" s="330">
        <f t="shared" si="8"/>
        <v>0</v>
      </c>
      <c r="EJ7" s="330">
        <f t="shared" si="8"/>
        <v>0</v>
      </c>
      <c r="EK7" s="330">
        <f t="shared" si="8"/>
        <v>0</v>
      </c>
      <c r="EL7" s="330">
        <f t="shared" si="8"/>
        <v>0</v>
      </c>
      <c r="EM7" s="330">
        <f t="shared" si="8"/>
        <v>0</v>
      </c>
      <c r="EN7" s="330">
        <f t="shared" si="8"/>
        <v>0</v>
      </c>
      <c r="EO7" s="330">
        <f t="shared" si="8"/>
        <v>0</v>
      </c>
      <c r="EP7" s="330">
        <f t="shared" si="8"/>
        <v>0</v>
      </c>
      <c r="EQ7" s="330">
        <f t="shared" si="8"/>
        <v>0</v>
      </c>
      <c r="ER7" s="330">
        <f t="shared" si="8"/>
        <v>0</v>
      </c>
      <c r="ES7" s="331">
        <f t="shared" si="8"/>
        <v>0</v>
      </c>
      <c r="ET7" s="329">
        <f t="shared" ref="ET7:FE16" si="9">IF(T($AK7)="",IF((ET$6&gt;=MONTH($O7))*(ET$6&lt;=MONTH($P7)), $AK7/$AO7, 0),0)</f>
        <v>0</v>
      </c>
      <c r="EU7" s="330">
        <f t="shared" si="9"/>
        <v>0</v>
      </c>
      <c r="EV7" s="330">
        <f t="shared" si="9"/>
        <v>0</v>
      </c>
      <c r="EW7" s="330">
        <f t="shared" si="9"/>
        <v>0</v>
      </c>
      <c r="EX7" s="330">
        <f t="shared" si="9"/>
        <v>0</v>
      </c>
      <c r="EY7" s="330">
        <f t="shared" si="9"/>
        <v>0</v>
      </c>
      <c r="EZ7" s="330">
        <f t="shared" si="9"/>
        <v>0</v>
      </c>
      <c r="FA7" s="330">
        <f t="shared" si="9"/>
        <v>0</v>
      </c>
      <c r="FB7" s="330">
        <f t="shared" si="9"/>
        <v>0</v>
      </c>
      <c r="FC7" s="330">
        <f t="shared" si="9"/>
        <v>0</v>
      </c>
      <c r="FD7" s="330">
        <f t="shared" si="9"/>
        <v>0</v>
      </c>
      <c r="FE7" s="331">
        <f t="shared" si="9"/>
        <v>0</v>
      </c>
      <c r="FF7" s="329">
        <f t="shared" ref="FF7:FQ16" si="10">IF(T($AL7)="",IF((FF$6&gt;=MONTH($O7))*(FF$6&lt;=MONTH($P7)), $AL7/$AO7, 0),0)</f>
        <v>0</v>
      </c>
      <c r="FG7" s="330">
        <f t="shared" si="10"/>
        <v>0</v>
      </c>
      <c r="FH7" s="330">
        <f t="shared" si="10"/>
        <v>0</v>
      </c>
      <c r="FI7" s="330">
        <f t="shared" si="10"/>
        <v>0</v>
      </c>
      <c r="FJ7" s="330">
        <f t="shared" si="10"/>
        <v>0</v>
      </c>
      <c r="FK7" s="330">
        <f t="shared" si="10"/>
        <v>0</v>
      </c>
      <c r="FL7" s="330">
        <f t="shared" si="10"/>
        <v>0</v>
      </c>
      <c r="FM7" s="330">
        <f t="shared" si="10"/>
        <v>0</v>
      </c>
      <c r="FN7" s="330">
        <f t="shared" si="10"/>
        <v>0</v>
      </c>
      <c r="FO7" s="330">
        <f t="shared" si="10"/>
        <v>0</v>
      </c>
      <c r="FP7" s="330">
        <f t="shared" si="10"/>
        <v>0</v>
      </c>
      <c r="FQ7" s="331">
        <f t="shared" si="10"/>
        <v>0</v>
      </c>
    </row>
    <row r="8" spans="1:173" ht="12.75" customHeight="1" x14ac:dyDescent="0.2">
      <c r="A8" s="74" t="str">
        <f>IF(I8="GAL/YR", CONCATENATE(D8, "-lbs/MMBtu"), CONCATENATE(D8, "-lbs/", I8, "-hr"))</f>
        <v xml:space="preserve"> -lbs/ -hr</v>
      </c>
      <c r="B8" s="112"/>
      <c r="C8" s="100" t="s">
        <v>323</v>
      </c>
      <c r="D8" s="365" t="str">
        <f>IF(ISBLANK(EMISSIONS_7!D8), " ", EMISSIONS_7!D8)</f>
        <v xml:space="preserve"> </v>
      </c>
      <c r="E8" s="32" t="s">
        <v>115</v>
      </c>
      <c r="F8" s="32" t="s">
        <v>115</v>
      </c>
      <c r="G8" s="33" t="s">
        <v>115</v>
      </c>
      <c r="H8" s="367"/>
      <c r="I8" s="367" t="s">
        <v>2</v>
      </c>
      <c r="J8" s="33" t="s">
        <v>115</v>
      </c>
      <c r="K8" s="33"/>
      <c r="L8" s="33"/>
      <c r="M8" s="372">
        <v>0</v>
      </c>
      <c r="N8" s="373">
        <v>0</v>
      </c>
      <c r="O8" s="299"/>
      <c r="P8" s="300"/>
      <c r="Q8" s="412" t="str">
        <f>IF($D8=" ", "Enter Equipment",IF(VLOOKUP($A8,'STATIONARY FACTORS'!$A$4:$O$22, Q$5, FALSE)= "N/A", "--", IF($H8=0, "Enter Activity", IF($M8=0, "Enter Run Time",IF($I8="HP", $H8*VLOOKUP($A8,'STATIONARY FACTORS'!$A$4:$O$22, Q$5, FALSE),IF(ISERROR(SEARCH("Diesel", $D8,1)),($H8*VLOOKUP($A8,'STATIONARY FACTORS'!$A$4:$O$22, Q$5, FALSE)*0.000001*'STATIONARY FACTORS'!$C$93*'STATIONARY FACTORS'!$C$98*(1/$M8*$N8)),($H8*VLOOKUP($A8,'STATIONARY FACTORS'!$A$4:$O$22, Q$5, FALSE)*0.000001*'STATIONARY FACTORS'!$C$93*'STATIONARY FACTORS'!$C$94*(1/$M8*$N8))))))))</f>
        <v>Enter Equipment</v>
      </c>
      <c r="R8" s="79" t="str">
        <f>IF($D8=" ", "Enter Equipment",IF(VLOOKUP($A8,'STATIONARY FACTORS'!$A$4:$O$22, R$5, FALSE)= "N/A", "--", IF($H8=0, "Enter Activity", IF($M8=0, "Enter Run Time",IF($I8="HP", $H8*VLOOKUP($A8,'STATIONARY FACTORS'!$A$4:$O$22, R$5, FALSE),IF(ISERROR(SEARCH("Diesel", $D8,1)),($H8*VLOOKUP($A8,'STATIONARY FACTORS'!$A$4:$O$22, R$5, FALSE)*0.000001*'STATIONARY FACTORS'!$C$93*'STATIONARY FACTORS'!$C$98*(1/$M8*$N8)),($H8*VLOOKUP($A8,'STATIONARY FACTORS'!$A$4:$O$22, R$5, FALSE)*0.000001*'STATIONARY FACTORS'!$C$93*'STATIONARY FACTORS'!$C$94*(1/$M8*$N8))))))))</f>
        <v>Enter Equipment</v>
      </c>
      <c r="S8" s="78" t="str">
        <f>IF($D8=" ", "Enter Equipment",IF(VLOOKUP($A8,'STATIONARY FACTORS'!$A$4:$O$22, S$5, FALSE)= "N/A", "--", IF($H8=0, "Enter Activity", IF($M8=0, "Enter Run Time",IF($I8="HP", $H8*VLOOKUP($A8,'STATIONARY FACTORS'!$A$4:$O$22, S$5, FALSE),IF(ISERROR(SEARCH("Diesel", $D8,1)),($H8*VLOOKUP($A8,'STATIONARY FACTORS'!$A$4:$O$22, S$5, FALSE)*0.000001*'STATIONARY FACTORS'!$C$93*'STATIONARY FACTORS'!$C$98*(1/$M8*$N8)),($H8*VLOOKUP($A8,'STATIONARY FACTORS'!$A$4:$O$22, S$5, FALSE)*0.000001*'STATIONARY FACTORS'!$C$93*'STATIONARY FACTORS'!$C$94*(1/$M8*$N8))))))))</f>
        <v>Enter Equipment</v>
      </c>
      <c r="T8" s="79" t="str">
        <f>IF($D8=" ", "Enter Equipment",IF(VLOOKUP($A8,'STATIONARY FACTORS'!$A$4:$O$22, T$5, FALSE)= "N/A", "--", IF($H8=0, "Enter Activity", IF($M8=0, "Enter Run Time",IF($I8="HP", $H8*VLOOKUP($A8,'STATIONARY FACTORS'!$A$4:$O$22, T$5, FALSE),IF(ISERROR(SEARCH("Diesel", $D8,1)),($H8*VLOOKUP($A8,'STATIONARY FACTORS'!$A$4:$O$22, T$5, FALSE)*0.000001*'STATIONARY FACTORS'!$C$93*'STATIONARY FACTORS'!$C$98*(1/$M8*$N8)),($H8*VLOOKUP($A8,'STATIONARY FACTORS'!$A$4:$O$22, T$5, FALSE)*0.000001*'STATIONARY FACTORS'!$C$93*'STATIONARY FACTORS'!$C$94*(1/$M8*$N8))))))))</f>
        <v>Enter Equipment</v>
      </c>
      <c r="U8" s="79" t="str">
        <f>IF($D8=" ", "Enter Equipment",IF(VLOOKUP($A8,'STATIONARY FACTORS'!$A$4:$O$22, U$5, FALSE)= "N/A", "--", IF($H8=0, "Enter Activity", IF($M8=0, "Enter Run Time",IF($I8="HP", $H8*VLOOKUP($A8,'STATIONARY FACTORS'!$A$4:$O$22, U$5, FALSE),IF(ISERROR(SEARCH("Diesel", $D8,1)),($H8*VLOOKUP($A8,'STATIONARY FACTORS'!$A$4:$O$22, U$5, FALSE)*0.000001*'STATIONARY FACTORS'!$C$93*'STATIONARY FACTORS'!$C$98*(1/$M8*$N8)),($H8*VLOOKUP($A8,'STATIONARY FACTORS'!$A$4:$O$22, U$5, FALSE)*0.000001*'STATIONARY FACTORS'!$C$93*'STATIONARY FACTORS'!$C$94*(1/$M8*$N8))))))))</f>
        <v>Enter Equipment</v>
      </c>
      <c r="V8" s="79" t="str">
        <f>IF($D8=" ", "Enter Equipment",IF(VLOOKUP($A8,'STATIONARY FACTORS'!$A$4:$O$22, V$5, FALSE)= "N/A", "--", IF($H8=0, "Enter Activity", IF($M8=0, "Enter Run Time",IF($I8="HP", $H8*VLOOKUP($A8,'STATIONARY FACTORS'!$A$4:$O$22, V$5, FALSE),IF(ISERROR(SEARCH("Diesel", $D8,1)),($H8*VLOOKUP($A8,'STATIONARY FACTORS'!$A$4:$O$22, V$5, FALSE)*0.000001*'STATIONARY FACTORS'!$C$93*'STATIONARY FACTORS'!$C$98*(1/$M8*$N8)),($H8*VLOOKUP($A8,'STATIONARY FACTORS'!$A$4:$O$22, V$5, FALSE)*0.000001*'STATIONARY FACTORS'!$C$93*'STATIONARY FACTORS'!$C$94*(1/$M8*$N8))))))))</f>
        <v>Enter Equipment</v>
      </c>
      <c r="W8" s="79" t="str">
        <f>IF($D8=" ", "Enter Equipment",IF(VLOOKUP($A8,'STATIONARY FACTORS'!$A$4:$O$22, W$5, FALSE)= "N/A", "--", IF($H8=0, "Enter Activity", IF($M8=0, "Enter Run Time",IF($I8="HP", $H8*VLOOKUP($A8,'STATIONARY FACTORS'!$A$4:$O$22, W$5, FALSE),IF(ISERROR(SEARCH("Diesel", $D8,1)),($H8*VLOOKUP($A8,'STATIONARY FACTORS'!$A$4:$O$22, W$5, FALSE)*0.000001*'STATIONARY FACTORS'!$C$93*'STATIONARY FACTORS'!$C$98*(1/$M8*$N8)),($H8*VLOOKUP($A8,'STATIONARY FACTORS'!$A$4:$O$22, W$5, FALSE)*0.000001*'STATIONARY FACTORS'!$C$93*'STATIONARY FACTORS'!$C$94*(1/$M8*$N8))))))))</f>
        <v>Enter Equipment</v>
      </c>
      <c r="X8" s="79" t="str">
        <f>IF($D8=" ", "Enter Equipment",IF(VLOOKUP($A8,'STATIONARY FACTORS'!$A$4:$O$22, X$5, FALSE)= "N/A", "--", IF($H8=0, "Enter Activity", IF($M8=0, "Enter Run Time",IF($I8="HP", $H8*VLOOKUP($A8,'STATIONARY FACTORS'!$A$4:$O$22, X$5, FALSE),IF(ISERROR(SEARCH("Diesel", $D8,1)),($H8*VLOOKUP($A8,'STATIONARY FACTORS'!$A$4:$O$22, X$5, FALSE)*0.000001*'STATIONARY FACTORS'!$C$93*'STATIONARY FACTORS'!$C$98*(1/$M8*$N8)),($H8*VLOOKUP($A8,'STATIONARY FACTORS'!$A$4:$O$22, X$5, FALSE)*0.000001*'STATIONARY FACTORS'!$C$93*'STATIONARY FACTORS'!$C$94*(1/$M8*$N8))))))))</f>
        <v>Enter Equipment</v>
      </c>
      <c r="Y8" s="79" t="str">
        <f>IF($D8=" ", "Enter Equipment",IF(VLOOKUP($A8,'STATIONARY FACTORS'!$A$4:$O$22, Y$5, FALSE)= "N/A", "--", IF($H8=0, "Enter Activity", IF($M8=0, "Enter Run Time",IF($I8="HP", $H8*VLOOKUP($A8,'STATIONARY FACTORS'!$A$4:$O$22, Y$5, FALSE),IF(ISERROR(SEARCH("Diesel", $D8,1)),($H8*VLOOKUP($A8,'STATIONARY FACTORS'!$A$4:$O$22, Y$5, FALSE)*0.000001*'STATIONARY FACTORS'!$C$93*'STATIONARY FACTORS'!$C$98*(1/$M8*$N8)),($H8*VLOOKUP($A8,'STATIONARY FACTORS'!$A$4:$O$22, Y$5, FALSE)*0.000001*'STATIONARY FACTORS'!$C$93*'STATIONARY FACTORS'!$C$94*(1/$M8*$N8))))))))</f>
        <v>Enter Equipment</v>
      </c>
      <c r="Z8" s="79" t="str">
        <f>IF($D8=" ", "Enter Equipment",IF(VLOOKUP($A8,'STATIONARY FACTORS'!$A$4:$O$22, Z$5, FALSE)= "N/A", "--", IF($H8=0, "Enter Activity", IF($M8=0, "Enter Run Time",IF($I8="HP", $H8*VLOOKUP($A8,'STATIONARY FACTORS'!$A$4:$O$22, Z$5, FALSE),IF(ISERROR(SEARCH("Diesel", $D8,1)),($H8*VLOOKUP($A8,'STATIONARY FACTORS'!$A$4:$O$22, Z$5, FALSE)*0.000001*'STATIONARY FACTORS'!$C$93*'STATIONARY FACTORS'!$C$98*(1/$M8*$N8)),($H8*VLOOKUP($A8,'STATIONARY FACTORS'!$A$4:$O$22, Z$5, FALSE)*0.000001*'STATIONARY FACTORS'!$C$93*'STATIONARY FACTORS'!$C$94*(1/$M8*$N8))))))))</f>
        <v>Enter Equipment</v>
      </c>
      <c r="AA8" s="79" t="str">
        <f>IF($D8=" ", "Enter Equipment",IF(VLOOKUP($A8,'STATIONARY FACTORS'!$A$4:$O$22, AA$5, FALSE)= "N/A", "--", IF($H8=0, "Enter Activity", IF($M8=0, "Enter Run Time",IF($I8="HP", $H8*VLOOKUP($A8,'STATIONARY FACTORS'!$A$4:$O$22, AA$5, FALSE),IF(ISERROR(SEARCH("Diesel", $D8,1)),($H8*VLOOKUP($A8,'STATIONARY FACTORS'!$A$4:$O$22, AA$5, FALSE)*0.000001*'STATIONARY FACTORS'!$C$93*'STATIONARY FACTORS'!$C$98*(1/$M8*$N8)),($H8*VLOOKUP($A8,'STATIONARY FACTORS'!$A$4:$O$22, AA$5, FALSE)*0.000001*'STATIONARY FACTORS'!$C$93*'STATIONARY FACTORS'!$C$94*(1/$M8*$N8))))))))</f>
        <v>Enter Equipment</v>
      </c>
      <c r="AB8" s="412" t="str">
        <f>IF($D8=" ", "Enter Equipment",IF(VLOOKUP($A8,'STATIONARY FACTORS'!$A$4:$O$22, AB$5, FALSE)= "N/A", "--", IF($H8=0, "Enter Activity", IF($M8=0, "Enter Run Time",IF($I8="HP", $H8*VLOOKUP($A8,'STATIONARY FACTORS'!$A$4:$O$22, AB$5, FALSE),IF(ISERROR(SEARCH("Diesel", $D8,1)),($H8*VLOOKUP($A8,'STATIONARY FACTORS'!$A$4:$O$22, AB$5, FALSE)*0.000001*'STATIONARY FACTORS'!$C$93*'STATIONARY FACTORS'!$C$98*(1/($M8*$N8))),($H8*VLOOKUP($A8,'STATIONARY FACTORS'!$A$4:$O$22, AB$5, FALSE)*0.000001*'STATIONARY FACTORS'!$C$93*'STATIONARY FACTORS'!$C$94*(1/($M8*$N8)))))))))</f>
        <v>Enter Equipment</v>
      </c>
      <c r="AC8" s="79" t="str">
        <f>IF($D8=" ", "Enter Equipment",IF(VLOOKUP($A8,'STATIONARY FACTORS'!$A$4:$O$22, AC$5, FALSE)= "N/A", "--", IF($H8=0, "Enter Activity", IF($M8=0, "Enter Run Time",IF($I8="HP", $H8*VLOOKUP($A8,'STATIONARY FACTORS'!$A$4:$O$22, AC$5, FALSE),IF(ISERROR(SEARCH("Diesel", $D8,1)),($H8*VLOOKUP($A8,'STATIONARY FACTORS'!$A$4:$O$22, AC$5, FALSE)*0.000001*'STATIONARY FACTORS'!$C$93*'STATIONARY FACTORS'!$C$98*(1/($M8*$N8))),($H8*VLOOKUP($A8,'STATIONARY FACTORS'!$A$4:$O$22, AC$5, FALSE)*0.000001*'STATIONARY FACTORS'!$C$93*'STATIONARY FACTORS'!$C$94*(1/($M8*$N8)))))))))</f>
        <v>Enter Equipment</v>
      </c>
      <c r="AD8" s="78" t="str">
        <f>IF($D8=" ", "Enter Equipment",IF(VLOOKUP($A8,'STATIONARY FACTORS'!$A$4:$O$22, AD$5, FALSE)= "N/A", "--", IF($H8=0, "Enter Activity", IF($M8=0, "Enter Run Time",IF($I8="HP", $H8*VLOOKUP($A8,'STATIONARY FACTORS'!$A$4:$O$22, AD$5, FALSE),IF(ISERROR(SEARCH("Diesel", $D8,1)),($H8*VLOOKUP($A8,'STATIONARY FACTORS'!$A$4:$O$22, AD$5, FALSE)*0.000001*'STATIONARY FACTORS'!$C$93*'STATIONARY FACTORS'!$C$98*(1/($M8*$N8))),($H8*VLOOKUP($A8,'STATIONARY FACTORS'!$A$4:$O$22, AD$5, FALSE)*0.000001*'STATIONARY FACTORS'!$C$93*'STATIONARY FACTORS'!$C$94*(1/($M8*$N8)))))))))</f>
        <v>Enter Equipment</v>
      </c>
      <c r="AE8" s="79" t="str">
        <f>IF($D8=" ", "Enter Equipment",IF(VLOOKUP($A8,'STATIONARY FACTORS'!$A$4:$O$22, AE$5, FALSE)= "N/A", "--", IF($H8=0, "Enter Activity", IF($M8=0, "Enter Run Time",IF($I8="HP", $H8*VLOOKUP($A8,'STATIONARY FACTORS'!$A$4:$O$22, AE$5, FALSE),IF(ISERROR(SEARCH("Diesel", $D8,1)),($H8*VLOOKUP($A8,'STATIONARY FACTORS'!$A$4:$O$22, AE$5, FALSE)*0.000001*'STATIONARY FACTORS'!$C$93*'STATIONARY FACTORS'!$C$98*(1/($M8*$N8))),($H8*VLOOKUP($A8,'STATIONARY FACTORS'!$A$4:$O$22, AE$5, FALSE)*0.000001*'STATIONARY FACTORS'!$C$93*'STATIONARY FACTORS'!$C$94*(1/($M8*$N8)))))))))</f>
        <v>Enter Equipment</v>
      </c>
      <c r="AF8" s="79" t="str">
        <f>IF($D8=" ", "Enter Equipment",IF(VLOOKUP($A8,'STATIONARY FACTORS'!$A$4:$O$22, AF$5, FALSE)= "N/A", "--", IF($H8=0, "Enter Activity", IF($M8=0, "Enter Run Time",IF($I8="HP", $H8*VLOOKUP($A8,'STATIONARY FACTORS'!$A$4:$O$22, AF$5, FALSE),IF(ISERROR(SEARCH("Diesel", $D8,1)),($H8*VLOOKUP($A8,'STATIONARY FACTORS'!$A$4:$O$22, AF$5, FALSE)*0.000001*'STATIONARY FACTORS'!$C$93*'STATIONARY FACTORS'!$C$98*(1/($M8*$N8))),($H8*VLOOKUP($A8,'STATIONARY FACTORS'!$A$4:$O$22, AF$5, FALSE)*0.000001*'STATIONARY FACTORS'!$C$93*'STATIONARY FACTORS'!$C$94*(1/($M8*$N8)))))))))</f>
        <v>Enter Equipment</v>
      </c>
      <c r="AG8" s="79" t="str">
        <f>IF($D8=" ", "Enter Equipment",IF(VLOOKUP($A8,'STATIONARY FACTORS'!$A$4:$O$22, AG$5, FALSE)= "N/A", "--", IF($H8=0, "Enter Activity", IF($M8=0, "Enter Run Time",IF($I8="HP", $H8*VLOOKUP($A8,'STATIONARY FACTORS'!$A$4:$O$22, AG$5, FALSE),IF(ISERROR(SEARCH("Diesel", $D8,1)),($H8*VLOOKUP($A8,'STATIONARY FACTORS'!$A$4:$O$22, AG$5, FALSE)*0.000001*'STATIONARY FACTORS'!$C$93*'STATIONARY FACTORS'!$C$98*(1/($M8*$N8))),($H8*VLOOKUP($A8,'STATIONARY FACTORS'!$A$4:$O$22, AG$5, FALSE)*0.000001*'STATIONARY FACTORS'!$C$93*'STATIONARY FACTORS'!$C$94*(1/($M8*$N8)))))))))</f>
        <v>Enter Equipment</v>
      </c>
      <c r="AH8" s="79" t="str">
        <f>IF($D8=" ", "Enter Equipment",IF(VLOOKUP($A8,'STATIONARY FACTORS'!$A$4:$O$22, AH$5, FALSE)= "N/A", "--", IF($H8=0, "Enter Activity", IF($M8=0, "Enter Run Time",IF($I8="HP", $H8*VLOOKUP($A8,'STATIONARY FACTORS'!$A$4:$O$22, AH$5, FALSE),IF(ISERROR(SEARCH("Diesel", $D8,1)),($H8*VLOOKUP($A8,'STATIONARY FACTORS'!$A$4:$O$22, AH$5, FALSE)*0.000001*'STATIONARY FACTORS'!$C$93*'STATIONARY FACTORS'!$C$98*(1/($M8*$N8))),($H8*VLOOKUP($A8,'STATIONARY FACTORS'!$A$4:$O$22, AH$5, FALSE)*0.000001*'STATIONARY FACTORS'!$C$93*'STATIONARY FACTORS'!$C$94*(1/($M8*$N8)))))))))</f>
        <v>Enter Equipment</v>
      </c>
      <c r="AI8" s="79" t="str">
        <f>IF($D8=" ", "Enter Equipment",IF(VLOOKUP($A8,'STATIONARY FACTORS'!$A$4:$O$22, AI$5, FALSE)= "N/A", "--", IF($H8=0, "Enter Activity", IF($M8=0, "Enter Run Time",IF($I8="HP", $H8*VLOOKUP($A8,'STATIONARY FACTORS'!$A$4:$O$22, AI$5, FALSE),IF(ISERROR(SEARCH("Diesel", $D8,1)),($H8*VLOOKUP($A8,'STATIONARY FACTORS'!$A$4:$O$22, AI$5, FALSE)*0.000001*'STATIONARY FACTORS'!$C$93*'STATIONARY FACTORS'!$C$98*(1/($M8*$N8))),($H8*VLOOKUP($A8,'STATIONARY FACTORS'!$A$4:$O$22, AI$5, FALSE)*0.000001*'STATIONARY FACTORS'!$C$93*'STATIONARY FACTORS'!$C$94*(1/($M8*$N8)))))))))</f>
        <v>Enter Equipment</v>
      </c>
      <c r="AJ8" s="79" t="str">
        <f>IF($D8=" ", "Enter Equipment",IF(VLOOKUP($A8,'STATIONARY FACTORS'!$A$4:$O$22, AJ$5, FALSE)= "N/A", "--", IF($H8=0, "Enter Activity", IF($M8=0, "Enter Run Time",IF($I8="HP", $H8*VLOOKUP($A8,'STATIONARY FACTORS'!$A$4:$O$22, AJ$5, FALSE),IF(ISERROR(SEARCH("Diesel", $D8,1)),($H8*VLOOKUP($A8,'STATIONARY FACTORS'!$A$4:$O$22, AJ$5, FALSE)*0.000001*'STATIONARY FACTORS'!$C$93*'STATIONARY FACTORS'!$C$98*(1/($M8*$N8))),($H8*VLOOKUP($A8,'STATIONARY FACTORS'!$A$4:$O$22, AJ$5, FALSE)*0.000001*'STATIONARY FACTORS'!$C$93*'STATIONARY FACTORS'!$C$94*(1/($M8*$N8)))))))))</f>
        <v>Enter Equipment</v>
      </c>
      <c r="AK8" s="79" t="str">
        <f>IF($D8=" ", "Enter Equipment",IF(VLOOKUP($A8,'STATIONARY FACTORS'!$A$4:$O$22, AK$5, FALSE)= "N/A", "--", IF($H8=0, "Enter Activity", IF($M8=0, "Enter Run Time",IF($I8="HP", $H8*VLOOKUP($A8,'STATIONARY FACTORS'!$A$4:$O$22, AK$5, FALSE),IF(ISERROR(SEARCH("Diesel", $D8,1)),($H8*VLOOKUP($A8,'STATIONARY FACTORS'!$A$4:$O$22, AK$5, FALSE)*0.000001*'STATIONARY FACTORS'!$C$93*'STATIONARY FACTORS'!$C$98*(1/($M8*$N8))),($H8*VLOOKUP($A8,'STATIONARY FACTORS'!$A$4:$O$22, AK$5, FALSE)*0.000001*'STATIONARY FACTORS'!$C$93*'STATIONARY FACTORS'!$C$94*(1/($M8*$N8)))))))))</f>
        <v>Enter Equipment</v>
      </c>
      <c r="AL8" s="66" t="str">
        <f>IF($D8=" ", "Enter Equipment",IF(VLOOKUP($A8,'STATIONARY FACTORS'!$A$4:$O$22, AL$5, FALSE)= "N/A", "--", IF($H8=0, "Enter Activity", IF($M8=0, "Enter Run Time",IF($I8="HP", $H8*VLOOKUP($A8,'STATIONARY FACTORS'!$A$4:$O$22, AL$5, FALSE),IF(ISERROR(SEARCH("Diesel", $D8,1)),($H8*VLOOKUP($A8,'STATIONARY FACTORS'!$A$4:$O$22, AL$5, FALSE)*0.000001*'STATIONARY FACTORS'!$C$93*'STATIONARY FACTORS'!$C$98*(1/($M8*$N8))),($H8*VLOOKUP($A8,'STATIONARY FACTORS'!$A$4:$O$22, AL$5, FALSE)*0.000001*'STATIONARY FACTORS'!$C$93*'STATIONARY FACTORS'!$C$94*(1/($M8*$N8)))))))))</f>
        <v>Enter Equipment</v>
      </c>
      <c r="AM8" s="466" t="str">
        <f>IF($D8=" ", "Enter Equipment",IF(VLOOKUP($A8,'STATIONARY FACTORS'!$A$4:$O$22, AM$5, FALSE)= "N/A", "--", IF($H8=0, "Enter Activity", IF($M8=0, "Enter Run Time",IF($I8="HP",( ($H8*VLOOKUP($A8,'STATIONARY FACTORS'!$A$4:$O$22, AM$5, FALSE)*$M8*$N8)/2000),IF(ISERROR(SEARCH("Diesel", $D8,1)),($H8*VLOOKUP($A8,'STATIONARY FACTORS'!$A$4:$O$22, AM$5, FALSE)*0.000001*'STATIONARY FACTORS'!$C$93*'STATIONARY FACTORS'!$C$98)/2000,($H8*VLOOKUP($A8,'STATIONARY FACTORS'!$A$4:$O$22, AM$5, FALSE)*0.000001*'STATIONARY FACTORS'!$C$93*'STATIONARY FACTORS'!$C$94)/2000))))))</f>
        <v>Enter Equipment</v>
      </c>
      <c r="AN8" s="65" t="str">
        <f>IF($D8=" ", "Enter Equipment",IF(VLOOKUP($A8,'STATIONARY FACTORS'!$A$4:$O$22, AN$5, FALSE)= "N/A", "--", IF($H8=0, "Enter Activity", IF($M8=0, "Enter Run Time",IF($I8="HP",( ($H8*VLOOKUP($A8,'STATIONARY FACTORS'!$A$4:$O$22, AN$5, FALSE)*$M8*$N8)/2000),IF(ISERROR(SEARCH("Diesel", $D8,1)),($H8*VLOOKUP($A8,'STATIONARY FACTORS'!$A$4:$O$22, AN$5, FALSE)*0.000001*'STATIONARY FACTORS'!$C$93*'STATIONARY FACTORS'!$C$98)/2000,($H8*VLOOKUP($A8,'STATIONARY FACTORS'!$A$4:$O$22, AN$5, FALSE)*0.000001*'STATIONARY FACTORS'!$C$93*'STATIONARY FACTORS'!$C$94)/2000))))))</f>
        <v>Enter Equipment</v>
      </c>
      <c r="AO8" s="65" t="str">
        <f>IF($D8=" ", "Enter Equipment",IF(VLOOKUP($A8,'STATIONARY FACTORS'!$A$4:$O$22, AO$5, FALSE)= "N/A", "--", IF($H8=0, "Enter Activity", IF($M8=0, "Enter Run Time",IF($I8="HP",( ($H8*VLOOKUP($A8,'STATIONARY FACTORS'!$A$4:$O$22, AO$5, FALSE)*$M8*$N8)/2000),IF(ISERROR(SEARCH("Diesel", $D8,1)),($H8*VLOOKUP($A8,'STATIONARY FACTORS'!$A$4:$O$22, AO$5, FALSE)*0.000001*'STATIONARY FACTORS'!$C$93*'STATIONARY FACTORS'!$C$98)/2000,($H8*VLOOKUP($A8,'STATIONARY FACTORS'!$A$4:$O$22, AO$5, FALSE)*0.000001*'STATIONARY FACTORS'!$C$93*'STATIONARY FACTORS'!$C$94)/2000))))))</f>
        <v>Enter Equipment</v>
      </c>
      <c r="AP8" s="65" t="str">
        <f>IF($D8=" ", "Enter Equipment",IF(VLOOKUP($A8,'STATIONARY FACTORS'!$A$4:$O$22, AP$5, FALSE)= "N/A", "--", IF($H8=0, "Enter Activity", IF($M8=0, "Enter Run Time",IF($I8="HP",( ($H8*VLOOKUP($A8,'STATIONARY FACTORS'!$A$4:$O$22, AP$5, FALSE)*$M8*$N8)/2000),IF(ISERROR(SEARCH("Diesel", $D8,1)),($H8*VLOOKUP($A8,'STATIONARY FACTORS'!$A$4:$O$22, AP$5, FALSE)*0.000001*'STATIONARY FACTORS'!$C$93*'STATIONARY FACTORS'!$C$98)/2000,($H8*VLOOKUP($A8,'STATIONARY FACTORS'!$A$4:$O$22, AP$5, FALSE)*0.000001*'STATIONARY FACTORS'!$C$93*'STATIONARY FACTORS'!$C$94)/2000))))))</f>
        <v>Enter Equipment</v>
      </c>
      <c r="AQ8" s="65" t="str">
        <f>IF($D8=" ", "Enter Equipment",IF(VLOOKUP($A8,'STATIONARY FACTORS'!$A$4:$O$22, AQ$5, FALSE)= "N/A", "--", IF($H8=0, "Enter Activity", IF($M8=0, "Enter Run Time",IF($I8="HP",( ($H8*VLOOKUP($A8,'STATIONARY FACTORS'!$A$4:$O$22, AQ$5, FALSE)*$M8*$N8)/2000),IF(ISERROR(SEARCH("Diesel", $D8,1)),($H8*VLOOKUP($A8,'STATIONARY FACTORS'!$A$4:$O$22, AQ$5, FALSE)*0.000001*'STATIONARY FACTORS'!$C$93*'STATIONARY FACTORS'!$C$98)/2000,($H8*VLOOKUP($A8,'STATIONARY FACTORS'!$A$4:$O$22, AQ$5, FALSE)*0.000001*'STATIONARY FACTORS'!$C$93*'STATIONARY FACTORS'!$C$94)/2000))))))</f>
        <v>Enter Equipment</v>
      </c>
      <c r="AR8" s="65" t="str">
        <f>IF($D8=" ", "Enter Equipment",IF(VLOOKUP($A8,'STATIONARY FACTORS'!$A$4:$O$22, AR$5, FALSE)= "N/A", "--", IF($H8=0, "Enter Activity", IF($M8=0, "Enter Run Time",IF($I8="HP",( ($H8*VLOOKUP($A8,'STATIONARY FACTORS'!$A$4:$O$22, AR$5, FALSE)*$M8*$N8)/2000),IF(ISERROR(SEARCH("Diesel", $D8,1)),($H8*VLOOKUP($A8,'STATIONARY FACTORS'!$A$4:$O$22, AR$5, FALSE)*0.000001*'STATIONARY FACTORS'!$C$93*'STATIONARY FACTORS'!$C$98)/2000,($H8*VLOOKUP($A8,'STATIONARY FACTORS'!$A$4:$O$22, AR$5, FALSE)*0.000001*'STATIONARY FACTORS'!$C$93*'STATIONARY FACTORS'!$C$94)/2000))))))</f>
        <v>Enter Equipment</v>
      </c>
      <c r="AS8" s="65" t="str">
        <f>IF($D8=" ", "Enter Equipment",IF(VLOOKUP($A8,'STATIONARY FACTORS'!$A$4:$O$22, AS$5, FALSE)= "N/A", "--", IF($H8=0, "Enter Activity", IF($M8=0, "Enter Run Time",IF($I8="HP",( ($H8*VLOOKUP($A8,'STATIONARY FACTORS'!$A$4:$O$22, AS$5, FALSE)*$M8*$N8)/2000),IF(ISERROR(SEARCH("Diesel", $D8,1)),($H8*VLOOKUP($A8,'STATIONARY FACTORS'!$A$4:$O$22, AS$5, FALSE)*0.000001*'STATIONARY FACTORS'!$C$93*'STATIONARY FACTORS'!$C$98)/2000,($H8*VLOOKUP($A8,'STATIONARY FACTORS'!$A$4:$O$22, AS$5, FALSE)*0.000001*'STATIONARY FACTORS'!$C$93*'STATIONARY FACTORS'!$C$94)/2000))))))</f>
        <v>Enter Equipment</v>
      </c>
      <c r="AT8" s="79" t="str">
        <f>IF($D8=" ", "Enter Equipment",IF(VLOOKUP($A8,'STATIONARY FACTORS'!$A$4:$O$22, AT$5, FALSE)= "N/A", "--", IF($H8=0, "Enter Activity", IF($M8=0, "Enter Run Time",IF($I8="HP",( ($H8*VLOOKUP($A8,'STATIONARY FACTORS'!$A$4:$O$22, AT$5, FALSE)*$M8*$N8)/2000),IF(ISERROR(SEARCH("Diesel", $D8,1)),($H8*VLOOKUP($A8,'STATIONARY FACTORS'!$A$4:$O$22, AT$5, FALSE)*0.000001*'STATIONARY FACTORS'!$C$93*'STATIONARY FACTORS'!$C$98)/2000,($H8*VLOOKUP($A8,'STATIONARY FACTORS'!$A$4:$O$22, AT$5, FALSE)*0.000001*'STATIONARY FACTORS'!$C$93*'STATIONARY FACTORS'!$C$94)/2000))))))</f>
        <v>Enter Equipment</v>
      </c>
      <c r="AU8" s="79" t="str">
        <f>IF($D8=" ", "Enter Equipment",IF(VLOOKUP($A8,'STATIONARY FACTORS'!$A$4:$O$22, AU$5, FALSE)= "N/A", "--", IF($H8=0, "Enter Activity", IF($M8=0, "Enter Run Time",IF($I8="HP",( ($H8*VLOOKUP($A8,'STATIONARY FACTORS'!$A$4:$O$22, AU$5, FALSE)*$M8*$N8)/2000),IF(ISERROR(SEARCH("Diesel", $D8,1)),($H8*VLOOKUP($A8,'STATIONARY FACTORS'!$A$4:$O$22, AU$5, FALSE)*0.000001*'STATIONARY FACTORS'!$C$93*'STATIONARY FACTORS'!$C$98)/2000,($H8*VLOOKUP($A8,'STATIONARY FACTORS'!$A$4:$O$22, AU$5, FALSE)*0.000001*'STATIONARY FACTORS'!$C$93*'STATIONARY FACTORS'!$C$94)/2000))))))</f>
        <v>Enter Equipment</v>
      </c>
      <c r="AV8" s="79" t="str">
        <f>IF($D8=" ", "Enter Equipment",IF(VLOOKUP($A8,'STATIONARY FACTORS'!$A$4:$O$22, AV$5, FALSE)= "N/A", "--", IF($H8=0, "Enter Activity", IF($M8=0, "Enter Run Time",IF($I8="HP",( ($H8*VLOOKUP($A8,'STATIONARY FACTORS'!$A$4:$O$22, AV$5, FALSE)*$M8*$N8)/2000),IF(ISERROR(SEARCH("Diesel", $D8,1)),($H8*VLOOKUP($A8,'STATIONARY FACTORS'!$A$4:$O$22, AV$5, FALSE)*0.000001*'STATIONARY FACTORS'!$C$93*'STATIONARY FACTORS'!$C$98)/2000,($H8*VLOOKUP($A8,'STATIONARY FACTORS'!$A$4:$O$22, AV$5, FALSE)*0.000001*'STATIONARY FACTORS'!$C$93*'STATIONARY FACTORS'!$C$94)/2000))))))</f>
        <v>Enter Equipment</v>
      </c>
      <c r="AW8" s="382" t="str">
        <f>IF($D8=" ", "Enter Equipment",IF(VLOOKUP($A8,'STATIONARY FACTORS'!$A$4:$O$22, AW$5, FALSE)= "N/A", "--", IF($H8=0, "Enter Activity", IF($M8=0, "Enter Run Time",IF($I8="HP",( ($H8*VLOOKUP($A8,'STATIONARY FACTORS'!$A$4:$O$22, AW$5, FALSE)*$M8*$N8)/2000),IF(ISERROR(SEARCH("Diesel", $D8,1)),($H8*VLOOKUP($A8,'STATIONARY FACTORS'!$A$4:$O$22, AW$5, FALSE)*0.000001*'STATIONARY FACTORS'!$C$93*'STATIONARY FACTORS'!$C$98)/2000,($H8*VLOOKUP($A8,'STATIONARY FACTORS'!$A$4:$O$22, AW$5, FALSE)*0.000001*'STATIONARY FACTORS'!$C$93*'STATIONARY FACTORS'!$C$94)/2000))))))</f>
        <v>Enter Equipment</v>
      </c>
      <c r="AX8" s="330">
        <f t="shared" si="0"/>
        <v>0</v>
      </c>
      <c r="AY8" s="330">
        <f t="shared" si="0"/>
        <v>0</v>
      </c>
      <c r="AZ8" s="330">
        <f t="shared" si="0"/>
        <v>0</v>
      </c>
      <c r="BA8" s="331">
        <f t="shared" si="0"/>
        <v>0</v>
      </c>
      <c r="BB8" s="329">
        <f t="shared" si="1"/>
        <v>0</v>
      </c>
      <c r="BC8" s="330">
        <f t="shared" si="1"/>
        <v>0</v>
      </c>
      <c r="BD8" s="330">
        <f t="shared" si="1"/>
        <v>0</v>
      </c>
      <c r="BE8" s="330">
        <f t="shared" si="1"/>
        <v>0</v>
      </c>
      <c r="BF8" s="330">
        <f t="shared" si="1"/>
        <v>0</v>
      </c>
      <c r="BG8" s="330">
        <f t="shared" si="1"/>
        <v>0</v>
      </c>
      <c r="BH8" s="330">
        <f t="shared" si="1"/>
        <v>0</v>
      </c>
      <c r="BI8" s="330">
        <f t="shared" si="1"/>
        <v>0</v>
      </c>
      <c r="BJ8" s="330">
        <f t="shared" si="1"/>
        <v>0</v>
      </c>
      <c r="BK8" s="330">
        <f t="shared" si="1"/>
        <v>0</v>
      </c>
      <c r="BL8" s="330">
        <f t="shared" si="1"/>
        <v>0</v>
      </c>
      <c r="BM8" s="331">
        <f t="shared" si="1"/>
        <v>0</v>
      </c>
      <c r="BN8" s="329">
        <f t="shared" si="2"/>
        <v>0</v>
      </c>
      <c r="BO8" s="330">
        <f t="shared" si="2"/>
        <v>0</v>
      </c>
      <c r="BP8" s="330">
        <f t="shared" si="2"/>
        <v>0</v>
      </c>
      <c r="BQ8" s="330">
        <f t="shared" si="2"/>
        <v>0</v>
      </c>
      <c r="BR8" s="330">
        <f t="shared" si="2"/>
        <v>0</v>
      </c>
      <c r="BS8" s="330">
        <f t="shared" si="2"/>
        <v>0</v>
      </c>
      <c r="BT8" s="330">
        <f t="shared" si="2"/>
        <v>0</v>
      </c>
      <c r="BU8" s="330">
        <f t="shared" si="2"/>
        <v>0</v>
      </c>
      <c r="BV8" s="330">
        <f t="shared" si="2"/>
        <v>0</v>
      </c>
      <c r="BW8" s="330">
        <f t="shared" si="2"/>
        <v>0</v>
      </c>
      <c r="BX8" s="330">
        <f t="shared" si="2"/>
        <v>0</v>
      </c>
      <c r="BY8" s="331">
        <f t="shared" si="2"/>
        <v>0</v>
      </c>
      <c r="BZ8" s="329">
        <f t="shared" si="3"/>
        <v>0</v>
      </c>
      <c r="CA8" s="330">
        <f t="shared" si="3"/>
        <v>0</v>
      </c>
      <c r="CB8" s="330">
        <f t="shared" si="3"/>
        <v>0</v>
      </c>
      <c r="CC8" s="330">
        <f t="shared" si="3"/>
        <v>0</v>
      </c>
      <c r="CD8" s="330">
        <f t="shared" si="3"/>
        <v>0</v>
      </c>
      <c r="CE8" s="330">
        <f t="shared" si="3"/>
        <v>0</v>
      </c>
      <c r="CF8" s="330">
        <f t="shared" si="3"/>
        <v>0</v>
      </c>
      <c r="CG8" s="330">
        <f t="shared" si="3"/>
        <v>0</v>
      </c>
      <c r="CH8" s="330">
        <f t="shared" si="3"/>
        <v>0</v>
      </c>
      <c r="CI8" s="330">
        <f t="shared" si="3"/>
        <v>0</v>
      </c>
      <c r="CJ8" s="330">
        <f t="shared" si="3"/>
        <v>0</v>
      </c>
      <c r="CK8" s="331">
        <f t="shared" si="3"/>
        <v>0</v>
      </c>
      <c r="CL8" s="329">
        <f t="shared" si="4"/>
        <v>0</v>
      </c>
      <c r="CM8" s="330">
        <f t="shared" si="4"/>
        <v>0</v>
      </c>
      <c r="CN8" s="330">
        <f t="shared" si="4"/>
        <v>0</v>
      </c>
      <c r="CO8" s="330">
        <f t="shared" si="4"/>
        <v>0</v>
      </c>
      <c r="CP8" s="330">
        <f t="shared" si="4"/>
        <v>0</v>
      </c>
      <c r="CQ8" s="330">
        <f t="shared" si="4"/>
        <v>0</v>
      </c>
      <c r="CR8" s="330">
        <f t="shared" si="4"/>
        <v>0</v>
      </c>
      <c r="CS8" s="330">
        <f t="shared" si="4"/>
        <v>0</v>
      </c>
      <c r="CT8" s="330">
        <f t="shared" si="4"/>
        <v>0</v>
      </c>
      <c r="CU8" s="330">
        <f t="shared" si="4"/>
        <v>0</v>
      </c>
      <c r="CV8" s="330">
        <f t="shared" si="4"/>
        <v>0</v>
      </c>
      <c r="CW8" s="331">
        <f t="shared" si="4"/>
        <v>0</v>
      </c>
      <c r="CX8" s="329">
        <f t="shared" si="5"/>
        <v>0</v>
      </c>
      <c r="CY8" s="330">
        <f t="shared" si="5"/>
        <v>0</v>
      </c>
      <c r="CZ8" s="330">
        <f t="shared" si="5"/>
        <v>0</v>
      </c>
      <c r="DA8" s="330">
        <f t="shared" si="5"/>
        <v>0</v>
      </c>
      <c r="DB8" s="330">
        <f t="shared" si="5"/>
        <v>0</v>
      </c>
      <c r="DC8" s="330">
        <f t="shared" si="5"/>
        <v>0</v>
      </c>
      <c r="DD8" s="330">
        <f t="shared" si="5"/>
        <v>0</v>
      </c>
      <c r="DE8" s="330">
        <f t="shared" si="5"/>
        <v>0</v>
      </c>
      <c r="DF8" s="330">
        <f t="shared" si="5"/>
        <v>0</v>
      </c>
      <c r="DG8" s="330">
        <f t="shared" si="5"/>
        <v>0</v>
      </c>
      <c r="DH8" s="330">
        <f t="shared" si="5"/>
        <v>0</v>
      </c>
      <c r="DI8" s="331">
        <f t="shared" si="5"/>
        <v>0</v>
      </c>
      <c r="DJ8" s="329">
        <f t="shared" si="6"/>
        <v>0</v>
      </c>
      <c r="DK8" s="330">
        <f t="shared" si="6"/>
        <v>0</v>
      </c>
      <c r="DL8" s="330">
        <f t="shared" si="6"/>
        <v>0</v>
      </c>
      <c r="DM8" s="330">
        <f t="shared" si="6"/>
        <v>0</v>
      </c>
      <c r="DN8" s="330">
        <f t="shared" si="6"/>
        <v>0</v>
      </c>
      <c r="DO8" s="330">
        <f t="shared" si="6"/>
        <v>0</v>
      </c>
      <c r="DP8" s="330">
        <f t="shared" si="6"/>
        <v>0</v>
      </c>
      <c r="DQ8" s="330">
        <f t="shared" si="6"/>
        <v>0</v>
      </c>
      <c r="DR8" s="330">
        <f t="shared" si="6"/>
        <v>0</v>
      </c>
      <c r="DS8" s="330">
        <f t="shared" si="6"/>
        <v>0</v>
      </c>
      <c r="DT8" s="330">
        <f t="shared" si="6"/>
        <v>0</v>
      </c>
      <c r="DU8" s="331">
        <f t="shared" si="6"/>
        <v>0</v>
      </c>
      <c r="DV8" s="329">
        <f t="shared" si="7"/>
        <v>0</v>
      </c>
      <c r="DW8" s="330">
        <f t="shared" si="7"/>
        <v>0</v>
      </c>
      <c r="DX8" s="330">
        <f t="shared" si="7"/>
        <v>0</v>
      </c>
      <c r="DY8" s="330">
        <f t="shared" si="7"/>
        <v>0</v>
      </c>
      <c r="DZ8" s="330">
        <f t="shared" si="7"/>
        <v>0</v>
      </c>
      <c r="EA8" s="330">
        <f t="shared" si="7"/>
        <v>0</v>
      </c>
      <c r="EB8" s="330">
        <f t="shared" si="7"/>
        <v>0</v>
      </c>
      <c r="EC8" s="330">
        <f t="shared" si="7"/>
        <v>0</v>
      </c>
      <c r="ED8" s="330">
        <f t="shared" si="7"/>
        <v>0</v>
      </c>
      <c r="EE8" s="330">
        <f t="shared" si="7"/>
        <v>0</v>
      </c>
      <c r="EF8" s="330">
        <f t="shared" si="7"/>
        <v>0</v>
      </c>
      <c r="EG8" s="331">
        <f t="shared" si="7"/>
        <v>0</v>
      </c>
      <c r="EH8" s="329">
        <f t="shared" si="8"/>
        <v>0</v>
      </c>
      <c r="EI8" s="330">
        <f t="shared" si="8"/>
        <v>0</v>
      </c>
      <c r="EJ8" s="330">
        <f t="shared" si="8"/>
        <v>0</v>
      </c>
      <c r="EK8" s="330">
        <f t="shared" si="8"/>
        <v>0</v>
      </c>
      <c r="EL8" s="330">
        <f t="shared" si="8"/>
        <v>0</v>
      </c>
      <c r="EM8" s="330">
        <f t="shared" si="8"/>
        <v>0</v>
      </c>
      <c r="EN8" s="330">
        <f t="shared" si="8"/>
        <v>0</v>
      </c>
      <c r="EO8" s="330">
        <f t="shared" si="8"/>
        <v>0</v>
      </c>
      <c r="EP8" s="330">
        <f t="shared" si="8"/>
        <v>0</v>
      </c>
      <c r="EQ8" s="330">
        <f t="shared" si="8"/>
        <v>0</v>
      </c>
      <c r="ER8" s="330">
        <f t="shared" si="8"/>
        <v>0</v>
      </c>
      <c r="ES8" s="331">
        <f t="shared" si="8"/>
        <v>0</v>
      </c>
      <c r="ET8" s="329">
        <f t="shared" si="9"/>
        <v>0</v>
      </c>
      <c r="EU8" s="330">
        <f t="shared" si="9"/>
        <v>0</v>
      </c>
      <c r="EV8" s="330">
        <f t="shared" si="9"/>
        <v>0</v>
      </c>
      <c r="EW8" s="330">
        <f t="shared" si="9"/>
        <v>0</v>
      </c>
      <c r="EX8" s="330">
        <f t="shared" si="9"/>
        <v>0</v>
      </c>
      <c r="EY8" s="330">
        <f t="shared" si="9"/>
        <v>0</v>
      </c>
      <c r="EZ8" s="330">
        <f t="shared" si="9"/>
        <v>0</v>
      </c>
      <c r="FA8" s="330">
        <f t="shared" si="9"/>
        <v>0</v>
      </c>
      <c r="FB8" s="330">
        <f t="shared" si="9"/>
        <v>0</v>
      </c>
      <c r="FC8" s="330">
        <f t="shared" si="9"/>
        <v>0</v>
      </c>
      <c r="FD8" s="330">
        <f t="shared" si="9"/>
        <v>0</v>
      </c>
      <c r="FE8" s="331">
        <f t="shared" si="9"/>
        <v>0</v>
      </c>
      <c r="FF8" s="329">
        <f t="shared" si="10"/>
        <v>0</v>
      </c>
      <c r="FG8" s="330">
        <f t="shared" si="10"/>
        <v>0</v>
      </c>
      <c r="FH8" s="330">
        <f t="shared" si="10"/>
        <v>0</v>
      </c>
      <c r="FI8" s="330">
        <f t="shared" si="10"/>
        <v>0</v>
      </c>
      <c r="FJ8" s="330">
        <f t="shared" si="10"/>
        <v>0</v>
      </c>
      <c r="FK8" s="330">
        <f t="shared" si="10"/>
        <v>0</v>
      </c>
      <c r="FL8" s="330">
        <f t="shared" si="10"/>
        <v>0</v>
      </c>
      <c r="FM8" s="330">
        <f t="shared" si="10"/>
        <v>0</v>
      </c>
      <c r="FN8" s="330">
        <f t="shared" si="10"/>
        <v>0</v>
      </c>
      <c r="FO8" s="330">
        <f t="shared" si="10"/>
        <v>0</v>
      </c>
      <c r="FP8" s="330">
        <f t="shared" si="10"/>
        <v>0</v>
      </c>
      <c r="FQ8" s="331">
        <f t="shared" si="10"/>
        <v>0</v>
      </c>
    </row>
    <row r="9" spans="1:173" ht="12.75" customHeight="1" x14ac:dyDescent="0.2">
      <c r="A9" s="74" t="str">
        <f>IF(I9="GAL/YR", CONCATENATE(D9, "-lbs/MMBtu"), CONCATENATE(D9, "-lbs/", I9, "-hr"))</f>
        <v xml:space="preserve"> -lbs/ -hr</v>
      </c>
      <c r="B9" s="112"/>
      <c r="C9" s="100" t="s">
        <v>323</v>
      </c>
      <c r="D9" s="365" t="str">
        <f>IF(ISBLANK(EMISSIONS_7!D9), " ", EMISSIONS_7!D9)</f>
        <v xml:space="preserve"> </v>
      </c>
      <c r="E9" s="32" t="s">
        <v>115</v>
      </c>
      <c r="F9" s="32" t="s">
        <v>115</v>
      </c>
      <c r="G9" s="33" t="s">
        <v>115</v>
      </c>
      <c r="H9" s="367"/>
      <c r="I9" s="367" t="s">
        <v>2</v>
      </c>
      <c r="J9" s="33" t="s">
        <v>115</v>
      </c>
      <c r="K9" s="33"/>
      <c r="L9" s="33"/>
      <c r="M9" s="372">
        <v>0</v>
      </c>
      <c r="N9" s="373">
        <v>0</v>
      </c>
      <c r="O9" s="299"/>
      <c r="P9" s="300"/>
      <c r="Q9" s="73" t="str">
        <f>IF($D9=" ", "Enter Equipment",IF(VLOOKUP($A9,'STATIONARY FACTORS'!$A$4:$O$22, Q$5, FALSE)= "N/A", "--", IF($H9=0, "Enter Activity", IF($M9=0, "Enter Run Time",IF($I9="HP", $H9*VLOOKUP($A9,'STATIONARY FACTORS'!$A$4:$O$22, Q$5, FALSE),IF(ISERROR(SEARCH("Diesel", $D9,1)),($H9*VLOOKUP($A9,'STATIONARY FACTORS'!$A$4:$O$22, Q$5, FALSE)*0.000001*'STATIONARY FACTORS'!$C$93*'STATIONARY FACTORS'!$C$98*(1/$M9*$N9)),($H9*VLOOKUP($A9,'STATIONARY FACTORS'!$A$4:$O$22, Q$5, FALSE)*0.000001*'STATIONARY FACTORS'!$C$93*'STATIONARY FACTORS'!$C$94*(1/$M9*$N9))))))))</f>
        <v>Enter Equipment</v>
      </c>
      <c r="R9" s="79" t="str">
        <f>IF($D9=" ", "Enter Equipment",IF(VLOOKUP($A9,'STATIONARY FACTORS'!$A$4:$O$22, R$5, FALSE)= "N/A", "--", IF($H9=0, "Enter Activity", IF($M9=0, "Enter Run Time",IF($I9="HP", $H9*VLOOKUP($A9,'STATIONARY FACTORS'!$A$4:$O$22, R$5, FALSE),IF(ISERROR(SEARCH("Diesel", $D9,1)),($H9*VLOOKUP($A9,'STATIONARY FACTORS'!$A$4:$O$22, R$5, FALSE)*0.000001*'STATIONARY FACTORS'!$C$93*'STATIONARY FACTORS'!$C$98*(1/$M9*$N9)),($H9*VLOOKUP($A9,'STATIONARY FACTORS'!$A$4:$O$22, R$5, FALSE)*0.000001*'STATIONARY FACTORS'!$C$93*'STATIONARY FACTORS'!$C$94*(1/$M9*$N9))))))))</f>
        <v>Enter Equipment</v>
      </c>
      <c r="S9" s="78" t="str">
        <f>IF($D9=" ", "Enter Equipment",IF(VLOOKUP($A9,'STATIONARY FACTORS'!$A$4:$O$22, S$5, FALSE)= "N/A", "--", IF($H9=0, "Enter Activity", IF($M9=0, "Enter Run Time",IF($I9="HP", $H9*VLOOKUP($A9,'STATIONARY FACTORS'!$A$4:$O$22, S$5, FALSE),IF(ISERROR(SEARCH("Diesel", $D9,1)),($H9*VLOOKUP($A9,'STATIONARY FACTORS'!$A$4:$O$22, S$5, FALSE)*0.000001*'STATIONARY FACTORS'!$C$93*'STATIONARY FACTORS'!$C$98*(1/$M9*$N9)),($H9*VLOOKUP($A9,'STATIONARY FACTORS'!$A$4:$O$22, S$5, FALSE)*0.000001*'STATIONARY FACTORS'!$C$93*'STATIONARY FACTORS'!$C$94*(1/$M9*$N9))))))))</f>
        <v>Enter Equipment</v>
      </c>
      <c r="T9" s="79" t="str">
        <f>IF($D9=" ", "Enter Equipment",IF(VLOOKUP($A9,'STATIONARY FACTORS'!$A$4:$O$22, T$5, FALSE)= "N/A", "--", IF($H9=0, "Enter Activity", IF($M9=0, "Enter Run Time",IF($I9="HP", $H9*VLOOKUP($A9,'STATIONARY FACTORS'!$A$4:$O$22, T$5, FALSE),IF(ISERROR(SEARCH("Diesel", $D9,1)),($H9*VLOOKUP($A9,'STATIONARY FACTORS'!$A$4:$O$22, T$5, FALSE)*0.000001*'STATIONARY FACTORS'!$C$93*'STATIONARY FACTORS'!$C$98*(1/$M9*$N9)),($H9*VLOOKUP($A9,'STATIONARY FACTORS'!$A$4:$O$22, T$5, FALSE)*0.000001*'STATIONARY FACTORS'!$C$93*'STATIONARY FACTORS'!$C$94*(1/$M9*$N9))))))))</f>
        <v>Enter Equipment</v>
      </c>
      <c r="U9" s="79" t="str">
        <f>IF($D9=" ", "Enter Equipment",IF(VLOOKUP($A9,'STATIONARY FACTORS'!$A$4:$O$22, U$5, FALSE)= "N/A", "--", IF($H9=0, "Enter Activity", IF($M9=0, "Enter Run Time",IF($I9="HP", $H9*VLOOKUP($A9,'STATIONARY FACTORS'!$A$4:$O$22, U$5, FALSE),IF(ISERROR(SEARCH("Diesel", $D9,1)),($H9*VLOOKUP($A9,'STATIONARY FACTORS'!$A$4:$O$22, U$5, FALSE)*0.000001*'STATIONARY FACTORS'!$C$93*'STATIONARY FACTORS'!$C$98*(1/$M9*$N9)),($H9*VLOOKUP($A9,'STATIONARY FACTORS'!$A$4:$O$22, U$5, FALSE)*0.000001*'STATIONARY FACTORS'!$C$93*'STATIONARY FACTORS'!$C$94*(1/$M9*$N9))))))))</f>
        <v>Enter Equipment</v>
      </c>
      <c r="V9" s="79" t="str">
        <f>IF($D9=" ", "Enter Equipment",IF(VLOOKUP($A9,'STATIONARY FACTORS'!$A$4:$O$22, V$5, FALSE)= "N/A", "--", IF($H9=0, "Enter Activity", IF($M9=0, "Enter Run Time",IF($I9="HP", $H9*VLOOKUP($A9,'STATIONARY FACTORS'!$A$4:$O$22, V$5, FALSE),IF(ISERROR(SEARCH("Diesel", $D9,1)),($H9*VLOOKUP($A9,'STATIONARY FACTORS'!$A$4:$O$22, V$5, FALSE)*0.000001*'STATIONARY FACTORS'!$C$93*'STATIONARY FACTORS'!$C$98*(1/$M9*$N9)),($H9*VLOOKUP($A9,'STATIONARY FACTORS'!$A$4:$O$22, V$5, FALSE)*0.000001*'STATIONARY FACTORS'!$C$93*'STATIONARY FACTORS'!$C$94*(1/$M9*$N9))))))))</f>
        <v>Enter Equipment</v>
      </c>
      <c r="W9" s="79" t="str">
        <f>IF($D9=" ", "Enter Equipment",IF(VLOOKUP($A9,'STATIONARY FACTORS'!$A$4:$O$22, W$5, FALSE)= "N/A", "--", IF($H9=0, "Enter Activity", IF($M9=0, "Enter Run Time",IF($I9="HP", $H9*VLOOKUP($A9,'STATIONARY FACTORS'!$A$4:$O$22, W$5, FALSE),IF(ISERROR(SEARCH("Diesel", $D9,1)),($H9*VLOOKUP($A9,'STATIONARY FACTORS'!$A$4:$O$22, W$5, FALSE)*0.000001*'STATIONARY FACTORS'!$C$93*'STATIONARY FACTORS'!$C$98*(1/$M9*$N9)),($H9*VLOOKUP($A9,'STATIONARY FACTORS'!$A$4:$O$22, W$5, FALSE)*0.000001*'STATIONARY FACTORS'!$C$93*'STATIONARY FACTORS'!$C$94*(1/$M9*$N9))))))))</f>
        <v>Enter Equipment</v>
      </c>
      <c r="X9" s="79" t="str">
        <f>IF($D9=" ", "Enter Equipment",IF(VLOOKUP($A9,'STATIONARY FACTORS'!$A$4:$O$22, X$5, FALSE)= "N/A", "--", IF($H9=0, "Enter Activity", IF($M9=0, "Enter Run Time",IF($I9="HP", $H9*VLOOKUP($A9,'STATIONARY FACTORS'!$A$4:$O$22, X$5, FALSE),IF(ISERROR(SEARCH("Diesel", $D9,1)),($H9*VLOOKUP($A9,'STATIONARY FACTORS'!$A$4:$O$22, X$5, FALSE)*0.000001*'STATIONARY FACTORS'!$C$93*'STATIONARY FACTORS'!$C$98*(1/$M9*$N9)),($H9*VLOOKUP($A9,'STATIONARY FACTORS'!$A$4:$O$22, X$5, FALSE)*0.000001*'STATIONARY FACTORS'!$C$93*'STATIONARY FACTORS'!$C$94*(1/$M9*$N9))))))))</f>
        <v>Enter Equipment</v>
      </c>
      <c r="Y9" s="79" t="str">
        <f>IF($D9=" ", "Enter Equipment",IF(VLOOKUP($A9,'STATIONARY FACTORS'!$A$4:$O$22, Y$5, FALSE)= "N/A", "--", IF($H9=0, "Enter Activity", IF($M9=0, "Enter Run Time",IF($I9="HP", $H9*VLOOKUP($A9,'STATIONARY FACTORS'!$A$4:$O$22, Y$5, FALSE),IF(ISERROR(SEARCH("Diesel", $D9,1)),($H9*VLOOKUP($A9,'STATIONARY FACTORS'!$A$4:$O$22, Y$5, FALSE)*0.000001*'STATIONARY FACTORS'!$C$93*'STATIONARY FACTORS'!$C$98*(1/$M9*$N9)),($H9*VLOOKUP($A9,'STATIONARY FACTORS'!$A$4:$O$22, Y$5, FALSE)*0.000001*'STATIONARY FACTORS'!$C$93*'STATIONARY FACTORS'!$C$94*(1/$M9*$N9))))))))</f>
        <v>Enter Equipment</v>
      </c>
      <c r="Z9" s="79" t="str">
        <f>IF($D9=" ", "Enter Equipment",IF(VLOOKUP($A9,'STATIONARY FACTORS'!$A$4:$O$22, Z$5, FALSE)= "N/A", "--", IF($H9=0, "Enter Activity", IF($M9=0, "Enter Run Time",IF($I9="HP", $H9*VLOOKUP($A9,'STATIONARY FACTORS'!$A$4:$O$22, Z$5, FALSE),IF(ISERROR(SEARCH("Diesel", $D9,1)),($H9*VLOOKUP($A9,'STATIONARY FACTORS'!$A$4:$O$22, Z$5, FALSE)*0.000001*'STATIONARY FACTORS'!$C$93*'STATIONARY FACTORS'!$C$98*(1/$M9*$N9)),($H9*VLOOKUP($A9,'STATIONARY FACTORS'!$A$4:$O$22, Z$5, FALSE)*0.000001*'STATIONARY FACTORS'!$C$93*'STATIONARY FACTORS'!$C$94*(1/$M9*$N9))))))))</f>
        <v>Enter Equipment</v>
      </c>
      <c r="AA9" s="79" t="str">
        <f>IF($D9=" ", "Enter Equipment",IF(VLOOKUP($A9,'STATIONARY FACTORS'!$A$4:$O$22, AA$5, FALSE)= "N/A", "--", IF($H9=0, "Enter Activity", IF($M9=0, "Enter Run Time",IF($I9="HP", $H9*VLOOKUP($A9,'STATIONARY FACTORS'!$A$4:$O$22, AA$5, FALSE),IF(ISERROR(SEARCH("Diesel", $D9,1)),($H9*VLOOKUP($A9,'STATIONARY FACTORS'!$A$4:$O$22, AA$5, FALSE)*0.000001*'STATIONARY FACTORS'!$C$93*'STATIONARY FACTORS'!$C$98*(1/$M9*$N9)),($H9*VLOOKUP($A9,'STATIONARY FACTORS'!$A$4:$O$22, AA$5, FALSE)*0.000001*'STATIONARY FACTORS'!$C$93*'STATIONARY FACTORS'!$C$94*(1/$M9*$N9))))))))</f>
        <v>Enter Equipment</v>
      </c>
      <c r="AB9" s="73" t="str">
        <f>IF($D9=" ", "Enter Equipment",IF(VLOOKUP($A9,'STATIONARY FACTORS'!$A$4:$O$22, AB$5, FALSE)= "N/A", "--", IF($H9=0, "Enter Activity", IF($M9=0, "Enter Run Time",IF($I9="HP", $H9*VLOOKUP($A9,'STATIONARY FACTORS'!$A$4:$O$22, AB$5, FALSE),IF(ISERROR(SEARCH("Diesel", $D9,1)),($H9*VLOOKUP($A9,'STATIONARY FACTORS'!$A$4:$O$22, AB$5, FALSE)*0.000001*'STATIONARY FACTORS'!$C$93*'STATIONARY FACTORS'!$C$98*(1/($M9*$N9))),($H9*VLOOKUP($A9,'STATIONARY FACTORS'!$A$4:$O$22, AB$5, FALSE)*0.000001*'STATIONARY FACTORS'!$C$93*'STATIONARY FACTORS'!$C$94*(1/($M9*$N9)))))))))</f>
        <v>Enter Equipment</v>
      </c>
      <c r="AC9" s="79" t="str">
        <f>IF($D9=" ", "Enter Equipment",IF(VLOOKUP($A9,'STATIONARY FACTORS'!$A$4:$O$22, AC$5, FALSE)= "N/A", "--", IF($H9=0, "Enter Activity", IF($M9=0, "Enter Run Time",IF($I9="HP", $H9*VLOOKUP($A9,'STATIONARY FACTORS'!$A$4:$O$22, AC$5, FALSE),IF(ISERROR(SEARCH("Diesel", $D9,1)),($H9*VLOOKUP($A9,'STATIONARY FACTORS'!$A$4:$O$22, AC$5, FALSE)*0.000001*'STATIONARY FACTORS'!$C$93*'STATIONARY FACTORS'!$C$98*(1/($M9*$N9))),($H9*VLOOKUP($A9,'STATIONARY FACTORS'!$A$4:$O$22, AC$5, FALSE)*0.000001*'STATIONARY FACTORS'!$C$93*'STATIONARY FACTORS'!$C$94*(1/($M9*$N9)))))))))</f>
        <v>Enter Equipment</v>
      </c>
      <c r="AD9" s="78" t="str">
        <f>IF($D9=" ", "Enter Equipment",IF(VLOOKUP($A9,'STATIONARY FACTORS'!$A$4:$O$22, AD$5, FALSE)= "N/A", "--", IF($H9=0, "Enter Activity", IF($M9=0, "Enter Run Time",IF($I9="HP", $H9*VLOOKUP($A9,'STATIONARY FACTORS'!$A$4:$O$22, AD$5, FALSE),IF(ISERROR(SEARCH("Diesel", $D9,1)),($H9*VLOOKUP($A9,'STATIONARY FACTORS'!$A$4:$O$22, AD$5, FALSE)*0.000001*'STATIONARY FACTORS'!$C$93*'STATIONARY FACTORS'!$C$98*(1/($M9*$N9))),($H9*VLOOKUP($A9,'STATIONARY FACTORS'!$A$4:$O$22, AD$5, FALSE)*0.000001*'STATIONARY FACTORS'!$C$93*'STATIONARY FACTORS'!$C$94*(1/($M9*$N9)))))))))</f>
        <v>Enter Equipment</v>
      </c>
      <c r="AE9" s="79" t="str">
        <f>IF($D9=" ", "Enter Equipment",IF(VLOOKUP($A9,'STATIONARY FACTORS'!$A$4:$O$22, AE$5, FALSE)= "N/A", "--", IF($H9=0, "Enter Activity", IF($M9=0, "Enter Run Time",IF($I9="HP", $H9*VLOOKUP($A9,'STATIONARY FACTORS'!$A$4:$O$22, AE$5, FALSE),IF(ISERROR(SEARCH("Diesel", $D9,1)),($H9*VLOOKUP($A9,'STATIONARY FACTORS'!$A$4:$O$22, AE$5, FALSE)*0.000001*'STATIONARY FACTORS'!$C$93*'STATIONARY FACTORS'!$C$98*(1/($M9*$N9))),($H9*VLOOKUP($A9,'STATIONARY FACTORS'!$A$4:$O$22, AE$5, FALSE)*0.000001*'STATIONARY FACTORS'!$C$93*'STATIONARY FACTORS'!$C$94*(1/($M9*$N9)))))))))</f>
        <v>Enter Equipment</v>
      </c>
      <c r="AF9" s="79" t="str">
        <f>IF($D9=" ", "Enter Equipment",IF(VLOOKUP($A9,'STATIONARY FACTORS'!$A$4:$O$22, AF$5, FALSE)= "N/A", "--", IF($H9=0, "Enter Activity", IF($M9=0, "Enter Run Time",IF($I9="HP", $H9*VLOOKUP($A9,'STATIONARY FACTORS'!$A$4:$O$22, AF$5, FALSE),IF(ISERROR(SEARCH("Diesel", $D9,1)),($H9*VLOOKUP($A9,'STATIONARY FACTORS'!$A$4:$O$22, AF$5, FALSE)*0.000001*'STATIONARY FACTORS'!$C$93*'STATIONARY FACTORS'!$C$98*(1/($M9*$N9))),($H9*VLOOKUP($A9,'STATIONARY FACTORS'!$A$4:$O$22, AF$5, FALSE)*0.000001*'STATIONARY FACTORS'!$C$93*'STATIONARY FACTORS'!$C$94*(1/($M9*$N9)))))))))</f>
        <v>Enter Equipment</v>
      </c>
      <c r="AG9" s="79" t="str">
        <f>IF($D9=" ", "Enter Equipment",IF(VLOOKUP($A9,'STATIONARY FACTORS'!$A$4:$O$22, AG$5, FALSE)= "N/A", "--", IF($H9=0, "Enter Activity", IF($M9=0, "Enter Run Time",IF($I9="HP", $H9*VLOOKUP($A9,'STATIONARY FACTORS'!$A$4:$O$22, AG$5, FALSE),IF(ISERROR(SEARCH("Diesel", $D9,1)),($H9*VLOOKUP($A9,'STATIONARY FACTORS'!$A$4:$O$22, AG$5, FALSE)*0.000001*'STATIONARY FACTORS'!$C$93*'STATIONARY FACTORS'!$C$98*(1/($M9*$N9))),($H9*VLOOKUP($A9,'STATIONARY FACTORS'!$A$4:$O$22, AG$5, FALSE)*0.000001*'STATIONARY FACTORS'!$C$93*'STATIONARY FACTORS'!$C$94*(1/($M9*$N9)))))))))</f>
        <v>Enter Equipment</v>
      </c>
      <c r="AH9" s="79" t="str">
        <f>IF($D9=" ", "Enter Equipment",IF(VLOOKUP($A9,'STATIONARY FACTORS'!$A$4:$O$22, AH$5, FALSE)= "N/A", "--", IF($H9=0, "Enter Activity", IF($M9=0, "Enter Run Time",IF($I9="HP", $H9*VLOOKUP($A9,'STATIONARY FACTORS'!$A$4:$O$22, AH$5, FALSE),IF(ISERROR(SEARCH("Diesel", $D9,1)),($H9*VLOOKUP($A9,'STATIONARY FACTORS'!$A$4:$O$22, AH$5, FALSE)*0.000001*'STATIONARY FACTORS'!$C$93*'STATIONARY FACTORS'!$C$98*(1/($M9*$N9))),($H9*VLOOKUP($A9,'STATIONARY FACTORS'!$A$4:$O$22, AH$5, FALSE)*0.000001*'STATIONARY FACTORS'!$C$93*'STATIONARY FACTORS'!$C$94*(1/($M9*$N9)))))))))</f>
        <v>Enter Equipment</v>
      </c>
      <c r="AI9" s="79" t="str">
        <f>IF($D9=" ", "Enter Equipment",IF(VLOOKUP($A9,'STATIONARY FACTORS'!$A$4:$O$22, AI$5, FALSE)= "N/A", "--", IF($H9=0, "Enter Activity", IF($M9=0, "Enter Run Time",IF($I9="HP", $H9*VLOOKUP($A9,'STATIONARY FACTORS'!$A$4:$O$22, AI$5, FALSE),IF(ISERROR(SEARCH("Diesel", $D9,1)),($H9*VLOOKUP($A9,'STATIONARY FACTORS'!$A$4:$O$22, AI$5, FALSE)*0.000001*'STATIONARY FACTORS'!$C$93*'STATIONARY FACTORS'!$C$98*(1/($M9*$N9))),($H9*VLOOKUP($A9,'STATIONARY FACTORS'!$A$4:$O$22, AI$5, FALSE)*0.000001*'STATIONARY FACTORS'!$C$93*'STATIONARY FACTORS'!$C$94*(1/($M9*$N9)))))))))</f>
        <v>Enter Equipment</v>
      </c>
      <c r="AJ9" s="79" t="str">
        <f>IF($D9=" ", "Enter Equipment",IF(VLOOKUP($A9,'STATIONARY FACTORS'!$A$4:$O$22, AJ$5, FALSE)= "N/A", "--", IF($H9=0, "Enter Activity", IF($M9=0, "Enter Run Time",IF($I9="HP", $H9*VLOOKUP($A9,'STATIONARY FACTORS'!$A$4:$O$22, AJ$5, FALSE),IF(ISERROR(SEARCH("Diesel", $D9,1)),($H9*VLOOKUP($A9,'STATIONARY FACTORS'!$A$4:$O$22, AJ$5, FALSE)*0.000001*'STATIONARY FACTORS'!$C$93*'STATIONARY FACTORS'!$C$98*(1/($M9*$N9))),($H9*VLOOKUP($A9,'STATIONARY FACTORS'!$A$4:$O$22, AJ$5, FALSE)*0.000001*'STATIONARY FACTORS'!$C$93*'STATIONARY FACTORS'!$C$94*(1/($M9*$N9)))))))))</f>
        <v>Enter Equipment</v>
      </c>
      <c r="AK9" s="79" t="str">
        <f>IF($D9=" ", "Enter Equipment",IF(VLOOKUP($A9,'STATIONARY FACTORS'!$A$4:$O$22, AK$5, FALSE)= "N/A", "--", IF($H9=0, "Enter Activity", IF($M9=0, "Enter Run Time",IF($I9="HP", $H9*VLOOKUP($A9,'STATIONARY FACTORS'!$A$4:$O$22, AK$5, FALSE),IF(ISERROR(SEARCH("Diesel", $D9,1)),($H9*VLOOKUP($A9,'STATIONARY FACTORS'!$A$4:$O$22, AK$5, FALSE)*0.000001*'STATIONARY FACTORS'!$C$93*'STATIONARY FACTORS'!$C$98*(1/($M9*$N9))),($H9*VLOOKUP($A9,'STATIONARY FACTORS'!$A$4:$O$22, AK$5, FALSE)*0.000001*'STATIONARY FACTORS'!$C$93*'STATIONARY FACTORS'!$C$94*(1/($M9*$N9)))))))))</f>
        <v>Enter Equipment</v>
      </c>
      <c r="AL9" s="66" t="str">
        <f>IF($D9=" ", "Enter Equipment",IF(VLOOKUP($A9,'STATIONARY FACTORS'!$A$4:$O$22, AL$5, FALSE)= "N/A", "--", IF($H9=0, "Enter Activity", IF($M9=0, "Enter Run Time",IF($I9="HP", $H9*VLOOKUP($A9,'STATIONARY FACTORS'!$A$4:$O$22, AL$5, FALSE),IF(ISERROR(SEARCH("Diesel", $D9,1)),($H9*VLOOKUP($A9,'STATIONARY FACTORS'!$A$4:$O$22, AL$5, FALSE)*0.000001*'STATIONARY FACTORS'!$C$93*'STATIONARY FACTORS'!$C$98*(1/($M9*$N9))),($H9*VLOOKUP($A9,'STATIONARY FACTORS'!$A$4:$O$22, AL$5, FALSE)*0.000001*'STATIONARY FACTORS'!$C$93*'STATIONARY FACTORS'!$C$94*(1/($M9*$N9)))))))))</f>
        <v>Enter Equipment</v>
      </c>
      <c r="AM9" s="466" t="str">
        <f>IF($D9=" ", "Enter Equipment",IF(VLOOKUP($A9,'STATIONARY FACTORS'!$A$4:$O$22, AM$5, FALSE)= "N/A", "--", IF($H9=0, "Enter Activity", IF($M9=0, "Enter Run Time",IF($I9="HP",( ($H9*VLOOKUP($A9,'STATIONARY FACTORS'!$A$4:$O$22, AM$5, FALSE)*$M9*$N9)/2000),IF(ISERROR(SEARCH("Diesel", $D9,1)),($H9*VLOOKUP($A9,'STATIONARY FACTORS'!$A$4:$O$22, AM$5, FALSE)*0.000001*'STATIONARY FACTORS'!$C$93*'STATIONARY FACTORS'!$C$98)/2000,($H9*VLOOKUP($A9,'STATIONARY FACTORS'!$A$4:$O$22, AM$5, FALSE)*0.000001*'STATIONARY FACTORS'!$C$93*'STATIONARY FACTORS'!$C$94)/2000))))))</f>
        <v>Enter Equipment</v>
      </c>
      <c r="AN9" s="65" t="str">
        <f>IF($D9=" ", "Enter Equipment",IF(VLOOKUP($A9,'STATIONARY FACTORS'!$A$4:$O$22, AN$5, FALSE)= "N/A", "--", IF($H9=0, "Enter Activity", IF($M9=0, "Enter Run Time",IF($I9="HP",( ($H9*VLOOKUP($A9,'STATIONARY FACTORS'!$A$4:$O$22, AN$5, FALSE)*$M9*$N9)/2000),IF(ISERROR(SEARCH("Diesel", $D9,1)),($H9*VLOOKUP($A9,'STATIONARY FACTORS'!$A$4:$O$22, AN$5, FALSE)*0.000001*'STATIONARY FACTORS'!$C$93*'STATIONARY FACTORS'!$C$98)/2000,($H9*VLOOKUP($A9,'STATIONARY FACTORS'!$A$4:$O$22, AN$5, FALSE)*0.000001*'STATIONARY FACTORS'!$C$93*'STATIONARY FACTORS'!$C$94)/2000))))))</f>
        <v>Enter Equipment</v>
      </c>
      <c r="AO9" s="65" t="str">
        <f>IF($D9=" ", "Enter Equipment",IF(VLOOKUP($A9,'STATIONARY FACTORS'!$A$4:$O$22, AO$5, FALSE)= "N/A", "--", IF($H9=0, "Enter Activity", IF($M9=0, "Enter Run Time",IF($I9="HP",( ($H9*VLOOKUP($A9,'STATIONARY FACTORS'!$A$4:$O$22, AO$5, FALSE)*$M9*$N9)/2000),IF(ISERROR(SEARCH("Diesel", $D9,1)),($H9*VLOOKUP($A9,'STATIONARY FACTORS'!$A$4:$O$22, AO$5, FALSE)*0.000001*'STATIONARY FACTORS'!$C$93*'STATIONARY FACTORS'!$C$98)/2000,($H9*VLOOKUP($A9,'STATIONARY FACTORS'!$A$4:$O$22, AO$5, FALSE)*0.000001*'STATIONARY FACTORS'!$C$93*'STATIONARY FACTORS'!$C$94)/2000))))))</f>
        <v>Enter Equipment</v>
      </c>
      <c r="AP9" s="65" t="str">
        <f>IF($D9=" ", "Enter Equipment",IF(VLOOKUP($A9,'STATIONARY FACTORS'!$A$4:$O$22, AP$5, FALSE)= "N/A", "--", IF($H9=0, "Enter Activity", IF($M9=0, "Enter Run Time",IF($I9="HP",( ($H9*VLOOKUP($A9,'STATIONARY FACTORS'!$A$4:$O$22, AP$5, FALSE)*$M9*$N9)/2000),IF(ISERROR(SEARCH("Diesel", $D9,1)),($H9*VLOOKUP($A9,'STATIONARY FACTORS'!$A$4:$O$22, AP$5, FALSE)*0.000001*'STATIONARY FACTORS'!$C$93*'STATIONARY FACTORS'!$C$98)/2000,($H9*VLOOKUP($A9,'STATIONARY FACTORS'!$A$4:$O$22, AP$5, FALSE)*0.000001*'STATIONARY FACTORS'!$C$93*'STATIONARY FACTORS'!$C$94)/2000))))))</f>
        <v>Enter Equipment</v>
      </c>
      <c r="AQ9" s="65" t="str">
        <f>IF($D9=" ", "Enter Equipment",IF(VLOOKUP($A9,'STATIONARY FACTORS'!$A$4:$O$22, AQ$5, FALSE)= "N/A", "--", IF($H9=0, "Enter Activity", IF($M9=0, "Enter Run Time",IF($I9="HP",( ($H9*VLOOKUP($A9,'STATIONARY FACTORS'!$A$4:$O$22, AQ$5, FALSE)*$M9*$N9)/2000),IF(ISERROR(SEARCH("Diesel", $D9,1)),($H9*VLOOKUP($A9,'STATIONARY FACTORS'!$A$4:$O$22, AQ$5, FALSE)*0.000001*'STATIONARY FACTORS'!$C$93*'STATIONARY FACTORS'!$C$98)/2000,($H9*VLOOKUP($A9,'STATIONARY FACTORS'!$A$4:$O$22, AQ$5, FALSE)*0.000001*'STATIONARY FACTORS'!$C$93*'STATIONARY FACTORS'!$C$94)/2000))))))</f>
        <v>Enter Equipment</v>
      </c>
      <c r="AR9" s="84" t="str">
        <f>IF($D9=" ", "Enter Equipment",IF(VLOOKUP($A9,'STATIONARY FACTORS'!$A$4:$O$22, AR$5, FALSE)= "N/A", "--", IF($H9=0, "Enter Activity", IF($M9=0, "Enter Run Time",IF($I9="HP",( ($H9*VLOOKUP($A9,'STATIONARY FACTORS'!$A$4:$O$22, AR$5, FALSE)*$M9*$N9)/2000),IF(ISERROR(SEARCH("Diesel", $D9,1)),($H9*VLOOKUP($A9,'STATIONARY FACTORS'!$A$4:$O$22, AR$5, FALSE)*0.000001*'STATIONARY FACTORS'!$C$93*'STATIONARY FACTORS'!$C$98)/2000,($H9*VLOOKUP($A9,'STATIONARY FACTORS'!$A$4:$O$22, AR$5, FALSE)*0.000001*'STATIONARY FACTORS'!$C$93*'STATIONARY FACTORS'!$C$94)/2000))))))</f>
        <v>Enter Equipment</v>
      </c>
      <c r="AS9" s="65" t="str">
        <f>IF($D9=" ", "Enter Equipment",IF(VLOOKUP($A9,'STATIONARY FACTORS'!$A$4:$O$22, AS$5, FALSE)= "N/A", "--", IF($H9=0, "Enter Activity", IF($M9=0, "Enter Run Time",IF($I9="HP",( ($H9*VLOOKUP($A9,'STATIONARY FACTORS'!$A$4:$O$22, AS$5, FALSE)*$M9*$N9)/2000),IF(ISERROR(SEARCH("Diesel", $D9,1)),($H9*VLOOKUP($A9,'STATIONARY FACTORS'!$A$4:$O$22, AS$5, FALSE)*0.000001*'STATIONARY FACTORS'!$C$93*'STATIONARY FACTORS'!$C$98)/2000,($H9*VLOOKUP($A9,'STATIONARY FACTORS'!$A$4:$O$22, AS$5, FALSE)*0.000001*'STATIONARY FACTORS'!$C$93*'STATIONARY FACTORS'!$C$94)/2000))))))</f>
        <v>Enter Equipment</v>
      </c>
      <c r="AT9" s="79" t="str">
        <f>IF($D9=" ", "Enter Equipment",IF(VLOOKUP($A9,'STATIONARY FACTORS'!$A$4:$O$22, AT$5, FALSE)= "N/A", "--", IF($H9=0, "Enter Activity", IF($M9=0, "Enter Run Time",IF($I9="HP",( ($H9*VLOOKUP($A9,'STATIONARY FACTORS'!$A$4:$O$22, AT$5, FALSE)*$M9*$N9)/2000),IF(ISERROR(SEARCH("Diesel", $D9,1)),($H9*VLOOKUP($A9,'STATIONARY FACTORS'!$A$4:$O$22, AT$5, FALSE)*0.000001*'STATIONARY FACTORS'!$C$93*'STATIONARY FACTORS'!$C$98)/2000,($H9*VLOOKUP($A9,'STATIONARY FACTORS'!$A$4:$O$22, AT$5, FALSE)*0.000001*'STATIONARY FACTORS'!$C$93*'STATIONARY FACTORS'!$C$94)/2000))))))</f>
        <v>Enter Equipment</v>
      </c>
      <c r="AU9" s="79" t="str">
        <f>IF($D9=" ", "Enter Equipment",IF(VLOOKUP($A9,'STATIONARY FACTORS'!$A$4:$O$22, AU$5, FALSE)= "N/A", "--", IF($H9=0, "Enter Activity", IF($M9=0, "Enter Run Time",IF($I9="HP",( ($H9*VLOOKUP($A9,'STATIONARY FACTORS'!$A$4:$O$22, AU$5, FALSE)*$M9*$N9)/2000),IF(ISERROR(SEARCH("Diesel", $D9,1)),($H9*VLOOKUP($A9,'STATIONARY FACTORS'!$A$4:$O$22, AU$5, FALSE)*0.000001*'STATIONARY FACTORS'!$C$93*'STATIONARY FACTORS'!$C$98)/2000,($H9*VLOOKUP($A9,'STATIONARY FACTORS'!$A$4:$O$22, AU$5, FALSE)*0.000001*'STATIONARY FACTORS'!$C$93*'STATIONARY FACTORS'!$C$94)/2000))))))</f>
        <v>Enter Equipment</v>
      </c>
      <c r="AV9" s="79" t="str">
        <f>IF($D9=" ", "Enter Equipment",IF(VLOOKUP($A9,'STATIONARY FACTORS'!$A$4:$O$22, AV$5, FALSE)= "N/A", "--", IF($H9=0, "Enter Activity", IF($M9=0, "Enter Run Time",IF($I9="HP",( ($H9*VLOOKUP($A9,'STATIONARY FACTORS'!$A$4:$O$22, AV$5, FALSE)*$M9*$N9)/2000),IF(ISERROR(SEARCH("Diesel", $D9,1)),($H9*VLOOKUP($A9,'STATIONARY FACTORS'!$A$4:$O$22, AV$5, FALSE)*0.000001*'STATIONARY FACTORS'!$C$93*'STATIONARY FACTORS'!$C$98)/2000,($H9*VLOOKUP($A9,'STATIONARY FACTORS'!$A$4:$O$22, AV$5, FALSE)*0.000001*'STATIONARY FACTORS'!$C$93*'STATIONARY FACTORS'!$C$94)/2000))))))</f>
        <v>Enter Equipment</v>
      </c>
      <c r="AW9" s="382" t="str">
        <f>IF($D9=" ", "Enter Equipment",IF(VLOOKUP($A9,'STATIONARY FACTORS'!$A$4:$O$22, AW$5, FALSE)= "N/A", "--", IF($H9=0, "Enter Activity", IF($M9=0, "Enter Run Time",IF($I9="HP",( ($H9*VLOOKUP($A9,'STATIONARY FACTORS'!$A$4:$O$22, AW$5, FALSE)*$M9*$N9)/2000),IF(ISERROR(SEARCH("Diesel", $D9,1)),($H9*VLOOKUP($A9,'STATIONARY FACTORS'!$A$4:$O$22, AW$5, FALSE)*0.000001*'STATIONARY FACTORS'!$C$93*'STATIONARY FACTORS'!$C$98)/2000,($H9*VLOOKUP($A9,'STATIONARY FACTORS'!$A$4:$O$22, AW$5, FALSE)*0.000001*'STATIONARY FACTORS'!$C$93*'STATIONARY FACTORS'!$C$94)/2000))))))</f>
        <v>Enter Equipment</v>
      </c>
      <c r="AX9" s="330">
        <f t="shared" si="0"/>
        <v>0</v>
      </c>
      <c r="AY9" s="330">
        <f t="shared" si="0"/>
        <v>0</v>
      </c>
      <c r="AZ9" s="330">
        <f t="shared" si="0"/>
        <v>0</v>
      </c>
      <c r="BA9" s="331">
        <f t="shared" si="0"/>
        <v>0</v>
      </c>
      <c r="BB9" s="329">
        <f t="shared" si="1"/>
        <v>0</v>
      </c>
      <c r="BC9" s="330">
        <f t="shared" si="1"/>
        <v>0</v>
      </c>
      <c r="BD9" s="330">
        <f t="shared" si="1"/>
        <v>0</v>
      </c>
      <c r="BE9" s="330">
        <f t="shared" si="1"/>
        <v>0</v>
      </c>
      <c r="BF9" s="330">
        <f t="shared" si="1"/>
        <v>0</v>
      </c>
      <c r="BG9" s="330">
        <f t="shared" si="1"/>
        <v>0</v>
      </c>
      <c r="BH9" s="330">
        <f t="shared" si="1"/>
        <v>0</v>
      </c>
      <c r="BI9" s="330">
        <f t="shared" si="1"/>
        <v>0</v>
      </c>
      <c r="BJ9" s="330">
        <f t="shared" si="1"/>
        <v>0</v>
      </c>
      <c r="BK9" s="330">
        <f t="shared" si="1"/>
        <v>0</v>
      </c>
      <c r="BL9" s="330">
        <f t="shared" si="1"/>
        <v>0</v>
      </c>
      <c r="BM9" s="331">
        <f t="shared" si="1"/>
        <v>0</v>
      </c>
      <c r="BN9" s="329">
        <f t="shared" si="2"/>
        <v>0</v>
      </c>
      <c r="BO9" s="330">
        <f t="shared" si="2"/>
        <v>0</v>
      </c>
      <c r="BP9" s="330">
        <f t="shared" si="2"/>
        <v>0</v>
      </c>
      <c r="BQ9" s="330">
        <f t="shared" si="2"/>
        <v>0</v>
      </c>
      <c r="BR9" s="330">
        <f t="shared" si="2"/>
        <v>0</v>
      </c>
      <c r="BS9" s="330">
        <f t="shared" si="2"/>
        <v>0</v>
      </c>
      <c r="BT9" s="330">
        <f t="shared" si="2"/>
        <v>0</v>
      </c>
      <c r="BU9" s="330">
        <f t="shared" si="2"/>
        <v>0</v>
      </c>
      <c r="BV9" s="330">
        <f t="shared" si="2"/>
        <v>0</v>
      </c>
      <c r="BW9" s="330">
        <f t="shared" si="2"/>
        <v>0</v>
      </c>
      <c r="BX9" s="330">
        <f t="shared" si="2"/>
        <v>0</v>
      </c>
      <c r="BY9" s="331">
        <f t="shared" si="2"/>
        <v>0</v>
      </c>
      <c r="BZ9" s="329">
        <f t="shared" si="3"/>
        <v>0</v>
      </c>
      <c r="CA9" s="330">
        <f t="shared" si="3"/>
        <v>0</v>
      </c>
      <c r="CB9" s="330">
        <f t="shared" si="3"/>
        <v>0</v>
      </c>
      <c r="CC9" s="330">
        <f t="shared" si="3"/>
        <v>0</v>
      </c>
      <c r="CD9" s="330">
        <f t="shared" si="3"/>
        <v>0</v>
      </c>
      <c r="CE9" s="330">
        <f t="shared" si="3"/>
        <v>0</v>
      </c>
      <c r="CF9" s="330">
        <f t="shared" si="3"/>
        <v>0</v>
      </c>
      <c r="CG9" s="330">
        <f t="shared" si="3"/>
        <v>0</v>
      </c>
      <c r="CH9" s="330">
        <f t="shared" si="3"/>
        <v>0</v>
      </c>
      <c r="CI9" s="330">
        <f t="shared" si="3"/>
        <v>0</v>
      </c>
      <c r="CJ9" s="330">
        <f t="shared" si="3"/>
        <v>0</v>
      </c>
      <c r="CK9" s="331">
        <f t="shared" si="3"/>
        <v>0</v>
      </c>
      <c r="CL9" s="329">
        <f t="shared" si="4"/>
        <v>0</v>
      </c>
      <c r="CM9" s="330">
        <f t="shared" si="4"/>
        <v>0</v>
      </c>
      <c r="CN9" s="330">
        <f t="shared" si="4"/>
        <v>0</v>
      </c>
      <c r="CO9" s="330">
        <f t="shared" si="4"/>
        <v>0</v>
      </c>
      <c r="CP9" s="330">
        <f t="shared" si="4"/>
        <v>0</v>
      </c>
      <c r="CQ9" s="330">
        <f t="shared" si="4"/>
        <v>0</v>
      </c>
      <c r="CR9" s="330">
        <f t="shared" si="4"/>
        <v>0</v>
      </c>
      <c r="CS9" s="330">
        <f t="shared" si="4"/>
        <v>0</v>
      </c>
      <c r="CT9" s="330">
        <f t="shared" si="4"/>
        <v>0</v>
      </c>
      <c r="CU9" s="330">
        <f t="shared" si="4"/>
        <v>0</v>
      </c>
      <c r="CV9" s="330">
        <f t="shared" si="4"/>
        <v>0</v>
      </c>
      <c r="CW9" s="331">
        <f t="shared" si="4"/>
        <v>0</v>
      </c>
      <c r="CX9" s="329">
        <f t="shared" si="5"/>
        <v>0</v>
      </c>
      <c r="CY9" s="330">
        <f t="shared" si="5"/>
        <v>0</v>
      </c>
      <c r="CZ9" s="330">
        <f t="shared" si="5"/>
        <v>0</v>
      </c>
      <c r="DA9" s="330">
        <f t="shared" si="5"/>
        <v>0</v>
      </c>
      <c r="DB9" s="330">
        <f t="shared" si="5"/>
        <v>0</v>
      </c>
      <c r="DC9" s="330">
        <f t="shared" si="5"/>
        <v>0</v>
      </c>
      <c r="DD9" s="330">
        <f t="shared" si="5"/>
        <v>0</v>
      </c>
      <c r="DE9" s="330">
        <f t="shared" si="5"/>
        <v>0</v>
      </c>
      <c r="DF9" s="330">
        <f t="shared" si="5"/>
        <v>0</v>
      </c>
      <c r="DG9" s="330">
        <f t="shared" si="5"/>
        <v>0</v>
      </c>
      <c r="DH9" s="330">
        <f t="shared" si="5"/>
        <v>0</v>
      </c>
      <c r="DI9" s="331">
        <f t="shared" si="5"/>
        <v>0</v>
      </c>
      <c r="DJ9" s="329">
        <f t="shared" si="6"/>
        <v>0</v>
      </c>
      <c r="DK9" s="330">
        <f t="shared" si="6"/>
        <v>0</v>
      </c>
      <c r="DL9" s="330">
        <f t="shared" si="6"/>
        <v>0</v>
      </c>
      <c r="DM9" s="330">
        <f t="shared" si="6"/>
        <v>0</v>
      </c>
      <c r="DN9" s="330">
        <f t="shared" si="6"/>
        <v>0</v>
      </c>
      <c r="DO9" s="330">
        <f t="shared" si="6"/>
        <v>0</v>
      </c>
      <c r="DP9" s="330">
        <f t="shared" si="6"/>
        <v>0</v>
      </c>
      <c r="DQ9" s="330">
        <f t="shared" si="6"/>
        <v>0</v>
      </c>
      <c r="DR9" s="330">
        <f t="shared" si="6"/>
        <v>0</v>
      </c>
      <c r="DS9" s="330">
        <f t="shared" si="6"/>
        <v>0</v>
      </c>
      <c r="DT9" s="330">
        <f t="shared" si="6"/>
        <v>0</v>
      </c>
      <c r="DU9" s="331">
        <f t="shared" si="6"/>
        <v>0</v>
      </c>
      <c r="DV9" s="329">
        <f t="shared" si="7"/>
        <v>0</v>
      </c>
      <c r="DW9" s="330">
        <f t="shared" si="7"/>
        <v>0</v>
      </c>
      <c r="DX9" s="330">
        <f t="shared" si="7"/>
        <v>0</v>
      </c>
      <c r="DY9" s="330">
        <f t="shared" si="7"/>
        <v>0</v>
      </c>
      <c r="DZ9" s="330">
        <f t="shared" si="7"/>
        <v>0</v>
      </c>
      <c r="EA9" s="330">
        <f t="shared" si="7"/>
        <v>0</v>
      </c>
      <c r="EB9" s="330">
        <f t="shared" si="7"/>
        <v>0</v>
      </c>
      <c r="EC9" s="330">
        <f t="shared" si="7"/>
        <v>0</v>
      </c>
      <c r="ED9" s="330">
        <f t="shared" si="7"/>
        <v>0</v>
      </c>
      <c r="EE9" s="330">
        <f t="shared" si="7"/>
        <v>0</v>
      </c>
      <c r="EF9" s="330">
        <f t="shared" si="7"/>
        <v>0</v>
      </c>
      <c r="EG9" s="331">
        <f t="shared" si="7"/>
        <v>0</v>
      </c>
      <c r="EH9" s="329">
        <f t="shared" si="8"/>
        <v>0</v>
      </c>
      <c r="EI9" s="330">
        <f t="shared" si="8"/>
        <v>0</v>
      </c>
      <c r="EJ9" s="330">
        <f t="shared" si="8"/>
        <v>0</v>
      </c>
      <c r="EK9" s="330">
        <f t="shared" si="8"/>
        <v>0</v>
      </c>
      <c r="EL9" s="330">
        <f t="shared" si="8"/>
        <v>0</v>
      </c>
      <c r="EM9" s="330">
        <f t="shared" si="8"/>
        <v>0</v>
      </c>
      <c r="EN9" s="330">
        <f t="shared" si="8"/>
        <v>0</v>
      </c>
      <c r="EO9" s="330">
        <f t="shared" si="8"/>
        <v>0</v>
      </c>
      <c r="EP9" s="330">
        <f t="shared" si="8"/>
        <v>0</v>
      </c>
      <c r="EQ9" s="330">
        <f t="shared" si="8"/>
        <v>0</v>
      </c>
      <c r="ER9" s="330">
        <f t="shared" si="8"/>
        <v>0</v>
      </c>
      <c r="ES9" s="331">
        <f t="shared" si="8"/>
        <v>0</v>
      </c>
      <c r="ET9" s="329">
        <f t="shared" si="9"/>
        <v>0</v>
      </c>
      <c r="EU9" s="330">
        <f t="shared" si="9"/>
        <v>0</v>
      </c>
      <c r="EV9" s="330">
        <f t="shared" si="9"/>
        <v>0</v>
      </c>
      <c r="EW9" s="330">
        <f t="shared" si="9"/>
        <v>0</v>
      </c>
      <c r="EX9" s="330">
        <f t="shared" si="9"/>
        <v>0</v>
      </c>
      <c r="EY9" s="330">
        <f t="shared" si="9"/>
        <v>0</v>
      </c>
      <c r="EZ9" s="330">
        <f t="shared" si="9"/>
        <v>0</v>
      </c>
      <c r="FA9" s="330">
        <f t="shared" si="9"/>
        <v>0</v>
      </c>
      <c r="FB9" s="330">
        <f t="shared" si="9"/>
        <v>0</v>
      </c>
      <c r="FC9" s="330">
        <f t="shared" si="9"/>
        <v>0</v>
      </c>
      <c r="FD9" s="330">
        <f t="shared" si="9"/>
        <v>0</v>
      </c>
      <c r="FE9" s="331">
        <f t="shared" si="9"/>
        <v>0</v>
      </c>
      <c r="FF9" s="329">
        <f t="shared" si="10"/>
        <v>0</v>
      </c>
      <c r="FG9" s="330">
        <f t="shared" si="10"/>
        <v>0</v>
      </c>
      <c r="FH9" s="330">
        <f t="shared" si="10"/>
        <v>0</v>
      </c>
      <c r="FI9" s="330">
        <f t="shared" si="10"/>
        <v>0</v>
      </c>
      <c r="FJ9" s="330">
        <f t="shared" si="10"/>
        <v>0</v>
      </c>
      <c r="FK9" s="330">
        <f t="shared" si="10"/>
        <v>0</v>
      </c>
      <c r="FL9" s="330">
        <f t="shared" si="10"/>
        <v>0</v>
      </c>
      <c r="FM9" s="330">
        <f t="shared" si="10"/>
        <v>0</v>
      </c>
      <c r="FN9" s="330">
        <f t="shared" si="10"/>
        <v>0</v>
      </c>
      <c r="FO9" s="330">
        <f t="shared" si="10"/>
        <v>0</v>
      </c>
      <c r="FP9" s="330">
        <f t="shared" si="10"/>
        <v>0</v>
      </c>
      <c r="FQ9" s="331">
        <f t="shared" si="10"/>
        <v>0</v>
      </c>
    </row>
    <row r="10" spans="1:173" ht="12.75" customHeight="1" x14ac:dyDescent="0.2">
      <c r="A10" s="74" t="str">
        <f>IF(I10="GAL/YR", CONCATENATE(D10, "-lbs/MMBtu"), CONCATENATE(D10, "-lbs/", I10, "-hr"))</f>
        <v xml:space="preserve"> -lbs/ -hr</v>
      </c>
      <c r="B10" s="112"/>
      <c r="C10" s="100" t="s">
        <v>323</v>
      </c>
      <c r="D10" s="365" t="str">
        <f>IF(ISBLANK(EMISSIONS_7!D10), " ", EMISSIONS_7!D10)</f>
        <v xml:space="preserve"> </v>
      </c>
      <c r="E10" s="32" t="s">
        <v>115</v>
      </c>
      <c r="F10" s="32" t="s">
        <v>115</v>
      </c>
      <c r="G10" s="33" t="s">
        <v>115</v>
      </c>
      <c r="H10" s="367"/>
      <c r="I10" s="367" t="s">
        <v>2</v>
      </c>
      <c r="J10" s="33" t="s">
        <v>115</v>
      </c>
      <c r="K10" s="33"/>
      <c r="L10" s="33"/>
      <c r="M10" s="372">
        <v>0</v>
      </c>
      <c r="N10" s="373">
        <v>0</v>
      </c>
      <c r="O10" s="299"/>
      <c r="P10" s="300"/>
      <c r="Q10" s="73" t="str">
        <f>IF($D10=" ", "Enter Equipment",IF(VLOOKUP($A10,'STATIONARY FACTORS'!$A$4:$O$22, Q$5, FALSE)= "N/A", "--", IF($H10=0, "Enter Activity", IF($M10=0, "Enter Run Time",IF($I10="HP", $H10*VLOOKUP($A10,'STATIONARY FACTORS'!$A$4:$O$22, Q$5, FALSE),IF(ISERROR(SEARCH("Diesel", $D10,1)),($H10*VLOOKUP($A10,'STATIONARY FACTORS'!$A$4:$O$22, Q$5, FALSE)*0.000001*'STATIONARY FACTORS'!$C$93*'STATIONARY FACTORS'!$C$98*(1/$M10*$N10)),($H10*VLOOKUP($A10,'STATIONARY FACTORS'!$A$4:$O$22, Q$5, FALSE)*0.000001*'STATIONARY FACTORS'!$C$93*'STATIONARY FACTORS'!$C$94*(1/$M10*$N10))))))))</f>
        <v>Enter Equipment</v>
      </c>
      <c r="R10" s="79" t="str">
        <f>IF($D10=" ", "Enter Equipment",IF(VLOOKUP($A10,'STATIONARY FACTORS'!$A$4:$O$22, R$5, FALSE)= "N/A", "--", IF($H10=0, "Enter Activity", IF($M10=0, "Enter Run Time",IF($I10="HP", $H10*VLOOKUP($A10,'STATIONARY FACTORS'!$A$4:$O$22, R$5, FALSE),IF(ISERROR(SEARCH("Diesel", $D10,1)),($H10*VLOOKUP($A10,'STATIONARY FACTORS'!$A$4:$O$22, R$5, FALSE)*0.000001*'STATIONARY FACTORS'!$C$93*'STATIONARY FACTORS'!$C$98*(1/$M10*$N10)),($H10*VLOOKUP($A10,'STATIONARY FACTORS'!$A$4:$O$22, R$5, FALSE)*0.000001*'STATIONARY FACTORS'!$C$93*'STATIONARY FACTORS'!$C$94*(1/$M10*$N10))))))))</f>
        <v>Enter Equipment</v>
      </c>
      <c r="S10" s="78" t="str">
        <f>IF($D10=" ", "Enter Equipment",IF(VLOOKUP($A10,'STATIONARY FACTORS'!$A$4:$O$22, S$5, FALSE)= "N/A", "--", IF($H10=0, "Enter Activity", IF($M10=0, "Enter Run Time",IF($I10="HP", $H10*VLOOKUP($A10,'STATIONARY FACTORS'!$A$4:$O$22, S$5, FALSE),IF(ISERROR(SEARCH("Diesel", $D10,1)),($H10*VLOOKUP($A10,'STATIONARY FACTORS'!$A$4:$O$22, S$5, FALSE)*0.000001*'STATIONARY FACTORS'!$C$93*'STATIONARY FACTORS'!$C$98*(1/$M10*$N10)),($H10*VLOOKUP($A10,'STATIONARY FACTORS'!$A$4:$O$22, S$5, FALSE)*0.000001*'STATIONARY FACTORS'!$C$93*'STATIONARY FACTORS'!$C$94*(1/$M10*$N10))))))))</f>
        <v>Enter Equipment</v>
      </c>
      <c r="T10" s="79" t="str">
        <f>IF($D10=" ", "Enter Equipment",IF(VLOOKUP($A10,'STATIONARY FACTORS'!$A$4:$O$22, T$5, FALSE)= "N/A", "--", IF($H10=0, "Enter Activity", IF($M10=0, "Enter Run Time",IF($I10="HP", $H10*VLOOKUP($A10,'STATIONARY FACTORS'!$A$4:$O$22, T$5, FALSE),IF(ISERROR(SEARCH("Diesel", $D10,1)),($H10*VLOOKUP($A10,'STATIONARY FACTORS'!$A$4:$O$22, T$5, FALSE)*0.000001*'STATIONARY FACTORS'!$C$93*'STATIONARY FACTORS'!$C$98*(1/$M10*$N10)),($H10*VLOOKUP($A10,'STATIONARY FACTORS'!$A$4:$O$22, T$5, FALSE)*0.000001*'STATIONARY FACTORS'!$C$93*'STATIONARY FACTORS'!$C$94*(1/$M10*$N10))))))))</f>
        <v>Enter Equipment</v>
      </c>
      <c r="U10" s="79" t="str">
        <f>IF($D10=" ", "Enter Equipment",IF(VLOOKUP($A10,'STATIONARY FACTORS'!$A$4:$O$22, U$5, FALSE)= "N/A", "--", IF($H10=0, "Enter Activity", IF($M10=0, "Enter Run Time",IF($I10="HP", $H10*VLOOKUP($A10,'STATIONARY FACTORS'!$A$4:$O$22, U$5, FALSE),IF(ISERROR(SEARCH("Diesel", $D10,1)),($H10*VLOOKUP($A10,'STATIONARY FACTORS'!$A$4:$O$22, U$5, FALSE)*0.000001*'STATIONARY FACTORS'!$C$93*'STATIONARY FACTORS'!$C$98*(1/$M10*$N10)),($H10*VLOOKUP($A10,'STATIONARY FACTORS'!$A$4:$O$22, U$5, FALSE)*0.000001*'STATIONARY FACTORS'!$C$93*'STATIONARY FACTORS'!$C$94*(1/$M10*$N10))))))))</f>
        <v>Enter Equipment</v>
      </c>
      <c r="V10" s="79" t="str">
        <f>IF($D10=" ", "Enter Equipment",IF(VLOOKUP($A10,'STATIONARY FACTORS'!$A$4:$O$22, V$5, FALSE)= "N/A", "--", IF($H10=0, "Enter Activity", IF($M10=0, "Enter Run Time",IF($I10="HP", $H10*VLOOKUP($A10,'STATIONARY FACTORS'!$A$4:$O$22, V$5, FALSE),IF(ISERROR(SEARCH("Diesel", $D10,1)),($H10*VLOOKUP($A10,'STATIONARY FACTORS'!$A$4:$O$22, V$5, FALSE)*0.000001*'STATIONARY FACTORS'!$C$93*'STATIONARY FACTORS'!$C$98*(1/$M10*$N10)),($H10*VLOOKUP($A10,'STATIONARY FACTORS'!$A$4:$O$22, V$5, FALSE)*0.000001*'STATIONARY FACTORS'!$C$93*'STATIONARY FACTORS'!$C$94*(1/$M10*$N10))))))))</f>
        <v>Enter Equipment</v>
      </c>
      <c r="W10" s="79" t="str">
        <f>IF($D10=" ", "Enter Equipment",IF(VLOOKUP($A10,'STATIONARY FACTORS'!$A$4:$O$22, W$5, FALSE)= "N/A", "--", IF($H10=0, "Enter Activity", IF($M10=0, "Enter Run Time",IF($I10="HP", $H10*VLOOKUP($A10,'STATIONARY FACTORS'!$A$4:$O$22, W$5, FALSE),IF(ISERROR(SEARCH("Diesel", $D10,1)),($H10*VLOOKUP($A10,'STATIONARY FACTORS'!$A$4:$O$22, W$5, FALSE)*0.000001*'STATIONARY FACTORS'!$C$93*'STATIONARY FACTORS'!$C$98*(1/$M10*$N10)),($H10*VLOOKUP($A10,'STATIONARY FACTORS'!$A$4:$O$22, W$5, FALSE)*0.000001*'STATIONARY FACTORS'!$C$93*'STATIONARY FACTORS'!$C$94*(1/$M10*$N10))))))))</f>
        <v>Enter Equipment</v>
      </c>
      <c r="X10" s="79" t="str">
        <f>IF($D10=" ", "Enter Equipment",IF(VLOOKUP($A10,'STATIONARY FACTORS'!$A$4:$O$22, X$5, FALSE)= "N/A", "--", IF($H10=0, "Enter Activity", IF($M10=0, "Enter Run Time",IF($I10="HP", $H10*VLOOKUP($A10,'STATIONARY FACTORS'!$A$4:$O$22, X$5, FALSE),IF(ISERROR(SEARCH("Diesel", $D10,1)),($H10*VLOOKUP($A10,'STATIONARY FACTORS'!$A$4:$O$22, X$5, FALSE)*0.000001*'STATIONARY FACTORS'!$C$93*'STATIONARY FACTORS'!$C$98*(1/$M10*$N10)),($H10*VLOOKUP($A10,'STATIONARY FACTORS'!$A$4:$O$22, X$5, FALSE)*0.000001*'STATIONARY FACTORS'!$C$93*'STATIONARY FACTORS'!$C$94*(1/$M10*$N10))))))))</f>
        <v>Enter Equipment</v>
      </c>
      <c r="Y10" s="79" t="str">
        <f>IF($D10=" ", "Enter Equipment",IF(VLOOKUP($A10,'STATIONARY FACTORS'!$A$4:$O$22, Y$5, FALSE)= "N/A", "--", IF($H10=0, "Enter Activity", IF($M10=0, "Enter Run Time",IF($I10="HP", $H10*VLOOKUP($A10,'STATIONARY FACTORS'!$A$4:$O$22, Y$5, FALSE),IF(ISERROR(SEARCH("Diesel", $D10,1)),($H10*VLOOKUP($A10,'STATIONARY FACTORS'!$A$4:$O$22, Y$5, FALSE)*0.000001*'STATIONARY FACTORS'!$C$93*'STATIONARY FACTORS'!$C$98*(1/$M10*$N10)),($H10*VLOOKUP($A10,'STATIONARY FACTORS'!$A$4:$O$22, Y$5, FALSE)*0.000001*'STATIONARY FACTORS'!$C$93*'STATIONARY FACTORS'!$C$94*(1/$M10*$N10))))))))</f>
        <v>Enter Equipment</v>
      </c>
      <c r="Z10" s="79" t="str">
        <f>IF($D10=" ", "Enter Equipment",IF(VLOOKUP($A10,'STATIONARY FACTORS'!$A$4:$O$22, Z$5, FALSE)= "N/A", "--", IF($H10=0, "Enter Activity", IF($M10=0, "Enter Run Time",IF($I10="HP", $H10*VLOOKUP($A10,'STATIONARY FACTORS'!$A$4:$O$22, Z$5, FALSE),IF(ISERROR(SEARCH("Diesel", $D10,1)),($H10*VLOOKUP($A10,'STATIONARY FACTORS'!$A$4:$O$22, Z$5, FALSE)*0.000001*'STATIONARY FACTORS'!$C$93*'STATIONARY FACTORS'!$C$98*(1/$M10*$N10)),($H10*VLOOKUP($A10,'STATIONARY FACTORS'!$A$4:$O$22, Z$5, FALSE)*0.000001*'STATIONARY FACTORS'!$C$93*'STATIONARY FACTORS'!$C$94*(1/$M10*$N10))))))))</f>
        <v>Enter Equipment</v>
      </c>
      <c r="AA10" s="79" t="str">
        <f>IF($D10=" ", "Enter Equipment",IF(VLOOKUP($A10,'STATIONARY FACTORS'!$A$4:$O$22, AA$5, FALSE)= "N/A", "--", IF($H10=0, "Enter Activity", IF($M10=0, "Enter Run Time",IF($I10="HP", $H10*VLOOKUP($A10,'STATIONARY FACTORS'!$A$4:$O$22, AA$5, FALSE),IF(ISERROR(SEARCH("Diesel", $D10,1)),($H10*VLOOKUP($A10,'STATIONARY FACTORS'!$A$4:$O$22, AA$5, FALSE)*0.000001*'STATIONARY FACTORS'!$C$93*'STATIONARY FACTORS'!$C$98*(1/$M10*$N10)),($H10*VLOOKUP($A10,'STATIONARY FACTORS'!$A$4:$O$22, AA$5, FALSE)*0.000001*'STATIONARY FACTORS'!$C$93*'STATIONARY FACTORS'!$C$94*(1/$M10*$N10))))))))</f>
        <v>Enter Equipment</v>
      </c>
      <c r="AB10" s="73" t="str">
        <f>IF($D10=" ", "Enter Equipment",IF(VLOOKUP($A10,'STATIONARY FACTORS'!$A$4:$O$22, AB$5, FALSE)= "N/A", "--", IF($H10=0, "Enter Activity", IF($M10=0, "Enter Run Time",IF($I10="HP", $H10*VLOOKUP($A10,'STATIONARY FACTORS'!$A$4:$O$22, AB$5, FALSE),IF(ISERROR(SEARCH("Diesel", $D10,1)),($H10*VLOOKUP($A10,'STATIONARY FACTORS'!$A$4:$O$22, AB$5, FALSE)*0.000001*'STATIONARY FACTORS'!$C$93*'STATIONARY FACTORS'!$C$98*(1/($M10*$N10))),($H10*VLOOKUP($A10,'STATIONARY FACTORS'!$A$4:$O$22, AB$5, FALSE)*0.000001*'STATIONARY FACTORS'!$C$93*'STATIONARY FACTORS'!$C$94*(1/($M10*$N10)))))))))</f>
        <v>Enter Equipment</v>
      </c>
      <c r="AC10" s="79" t="str">
        <f>IF($D10=" ", "Enter Equipment",IF(VLOOKUP($A10,'STATIONARY FACTORS'!$A$4:$O$22, AC$5, FALSE)= "N/A", "--", IF($H10=0, "Enter Activity", IF($M10=0, "Enter Run Time",IF($I10="HP", $H10*VLOOKUP($A10,'STATIONARY FACTORS'!$A$4:$O$22, AC$5, FALSE),IF(ISERROR(SEARCH("Diesel", $D10,1)),($H10*VLOOKUP($A10,'STATIONARY FACTORS'!$A$4:$O$22, AC$5, FALSE)*0.000001*'STATIONARY FACTORS'!$C$93*'STATIONARY FACTORS'!$C$98*(1/($M10*$N10))),($H10*VLOOKUP($A10,'STATIONARY FACTORS'!$A$4:$O$22, AC$5, FALSE)*0.000001*'STATIONARY FACTORS'!$C$93*'STATIONARY FACTORS'!$C$94*(1/($M10*$N10)))))))))</f>
        <v>Enter Equipment</v>
      </c>
      <c r="AD10" s="78" t="str">
        <f>IF($D10=" ", "Enter Equipment",IF(VLOOKUP($A10,'STATIONARY FACTORS'!$A$4:$O$22, AD$5, FALSE)= "N/A", "--", IF($H10=0, "Enter Activity", IF($M10=0, "Enter Run Time",IF($I10="HP", $H10*VLOOKUP($A10,'STATIONARY FACTORS'!$A$4:$O$22, AD$5, FALSE),IF(ISERROR(SEARCH("Diesel", $D10,1)),($H10*VLOOKUP($A10,'STATIONARY FACTORS'!$A$4:$O$22, AD$5, FALSE)*0.000001*'STATIONARY FACTORS'!$C$93*'STATIONARY FACTORS'!$C$98*(1/($M10*$N10))),($H10*VLOOKUP($A10,'STATIONARY FACTORS'!$A$4:$O$22, AD$5, FALSE)*0.000001*'STATIONARY FACTORS'!$C$93*'STATIONARY FACTORS'!$C$94*(1/($M10*$N10)))))))))</f>
        <v>Enter Equipment</v>
      </c>
      <c r="AE10" s="79" t="str">
        <f>IF($D10=" ", "Enter Equipment",IF(VLOOKUP($A10,'STATIONARY FACTORS'!$A$4:$O$22, AE$5, FALSE)= "N/A", "--", IF($H10=0, "Enter Activity", IF($M10=0, "Enter Run Time",IF($I10="HP", $H10*VLOOKUP($A10,'STATIONARY FACTORS'!$A$4:$O$22, AE$5, FALSE),IF(ISERROR(SEARCH("Diesel", $D10,1)),($H10*VLOOKUP($A10,'STATIONARY FACTORS'!$A$4:$O$22, AE$5, FALSE)*0.000001*'STATIONARY FACTORS'!$C$93*'STATIONARY FACTORS'!$C$98*(1/($M10*$N10))),($H10*VLOOKUP($A10,'STATIONARY FACTORS'!$A$4:$O$22, AE$5, FALSE)*0.000001*'STATIONARY FACTORS'!$C$93*'STATIONARY FACTORS'!$C$94*(1/($M10*$N10)))))))))</f>
        <v>Enter Equipment</v>
      </c>
      <c r="AF10" s="79" t="str">
        <f>IF($D10=" ", "Enter Equipment",IF(VLOOKUP($A10,'STATIONARY FACTORS'!$A$4:$O$22, AF$5, FALSE)= "N/A", "--", IF($H10=0, "Enter Activity", IF($M10=0, "Enter Run Time",IF($I10="HP", $H10*VLOOKUP($A10,'STATIONARY FACTORS'!$A$4:$O$22, AF$5, FALSE),IF(ISERROR(SEARCH("Diesel", $D10,1)),($H10*VLOOKUP($A10,'STATIONARY FACTORS'!$A$4:$O$22, AF$5, FALSE)*0.000001*'STATIONARY FACTORS'!$C$93*'STATIONARY FACTORS'!$C$98*(1/($M10*$N10))),($H10*VLOOKUP($A10,'STATIONARY FACTORS'!$A$4:$O$22, AF$5, FALSE)*0.000001*'STATIONARY FACTORS'!$C$93*'STATIONARY FACTORS'!$C$94*(1/($M10*$N10)))))))))</f>
        <v>Enter Equipment</v>
      </c>
      <c r="AG10" s="79" t="str">
        <f>IF($D10=" ", "Enter Equipment",IF(VLOOKUP($A10,'STATIONARY FACTORS'!$A$4:$O$22, AG$5, FALSE)= "N/A", "--", IF($H10=0, "Enter Activity", IF($M10=0, "Enter Run Time",IF($I10="HP", $H10*VLOOKUP($A10,'STATIONARY FACTORS'!$A$4:$O$22, AG$5, FALSE),IF(ISERROR(SEARCH("Diesel", $D10,1)),($H10*VLOOKUP($A10,'STATIONARY FACTORS'!$A$4:$O$22, AG$5, FALSE)*0.000001*'STATIONARY FACTORS'!$C$93*'STATIONARY FACTORS'!$C$98*(1/($M10*$N10))),($H10*VLOOKUP($A10,'STATIONARY FACTORS'!$A$4:$O$22, AG$5, FALSE)*0.000001*'STATIONARY FACTORS'!$C$93*'STATIONARY FACTORS'!$C$94*(1/($M10*$N10)))))))))</f>
        <v>Enter Equipment</v>
      </c>
      <c r="AH10" s="79" t="str">
        <f>IF($D10=" ", "Enter Equipment",IF(VLOOKUP($A10,'STATIONARY FACTORS'!$A$4:$O$22, AH$5, FALSE)= "N/A", "--", IF($H10=0, "Enter Activity", IF($M10=0, "Enter Run Time",IF($I10="HP", $H10*VLOOKUP($A10,'STATIONARY FACTORS'!$A$4:$O$22, AH$5, FALSE),IF(ISERROR(SEARCH("Diesel", $D10,1)),($H10*VLOOKUP($A10,'STATIONARY FACTORS'!$A$4:$O$22, AH$5, FALSE)*0.000001*'STATIONARY FACTORS'!$C$93*'STATIONARY FACTORS'!$C$98*(1/($M10*$N10))),($H10*VLOOKUP($A10,'STATIONARY FACTORS'!$A$4:$O$22, AH$5, FALSE)*0.000001*'STATIONARY FACTORS'!$C$93*'STATIONARY FACTORS'!$C$94*(1/($M10*$N10)))))))))</f>
        <v>Enter Equipment</v>
      </c>
      <c r="AI10" s="79" t="str">
        <f>IF($D10=" ", "Enter Equipment",IF(VLOOKUP($A10,'STATIONARY FACTORS'!$A$4:$O$22, AI$5, FALSE)= "N/A", "--", IF($H10=0, "Enter Activity", IF($M10=0, "Enter Run Time",IF($I10="HP", $H10*VLOOKUP($A10,'STATIONARY FACTORS'!$A$4:$O$22, AI$5, FALSE),IF(ISERROR(SEARCH("Diesel", $D10,1)),($H10*VLOOKUP($A10,'STATIONARY FACTORS'!$A$4:$O$22, AI$5, FALSE)*0.000001*'STATIONARY FACTORS'!$C$93*'STATIONARY FACTORS'!$C$98*(1/($M10*$N10))),($H10*VLOOKUP($A10,'STATIONARY FACTORS'!$A$4:$O$22, AI$5, FALSE)*0.000001*'STATIONARY FACTORS'!$C$93*'STATIONARY FACTORS'!$C$94*(1/($M10*$N10)))))))))</f>
        <v>Enter Equipment</v>
      </c>
      <c r="AJ10" s="79" t="str">
        <f>IF($D10=" ", "Enter Equipment",IF(VLOOKUP($A10,'STATIONARY FACTORS'!$A$4:$O$22, AJ$5, FALSE)= "N/A", "--", IF($H10=0, "Enter Activity", IF($M10=0, "Enter Run Time",IF($I10="HP", $H10*VLOOKUP($A10,'STATIONARY FACTORS'!$A$4:$O$22, AJ$5, FALSE),IF(ISERROR(SEARCH("Diesel", $D10,1)),($H10*VLOOKUP($A10,'STATIONARY FACTORS'!$A$4:$O$22, AJ$5, FALSE)*0.000001*'STATIONARY FACTORS'!$C$93*'STATIONARY FACTORS'!$C$98*(1/($M10*$N10))),($H10*VLOOKUP($A10,'STATIONARY FACTORS'!$A$4:$O$22, AJ$5, FALSE)*0.000001*'STATIONARY FACTORS'!$C$93*'STATIONARY FACTORS'!$C$94*(1/($M10*$N10)))))))))</f>
        <v>Enter Equipment</v>
      </c>
      <c r="AK10" s="79" t="str">
        <f>IF($D10=" ", "Enter Equipment",IF(VLOOKUP($A10,'STATIONARY FACTORS'!$A$4:$O$22, AK$5, FALSE)= "N/A", "--", IF($H10=0, "Enter Activity", IF($M10=0, "Enter Run Time",IF($I10="HP", $H10*VLOOKUP($A10,'STATIONARY FACTORS'!$A$4:$O$22, AK$5, FALSE),IF(ISERROR(SEARCH("Diesel", $D10,1)),($H10*VLOOKUP($A10,'STATIONARY FACTORS'!$A$4:$O$22, AK$5, FALSE)*0.000001*'STATIONARY FACTORS'!$C$93*'STATIONARY FACTORS'!$C$98*(1/($M10*$N10))),($H10*VLOOKUP($A10,'STATIONARY FACTORS'!$A$4:$O$22, AK$5, FALSE)*0.000001*'STATIONARY FACTORS'!$C$93*'STATIONARY FACTORS'!$C$94*(1/($M10*$N10)))))))))</f>
        <v>Enter Equipment</v>
      </c>
      <c r="AL10" s="66" t="str">
        <f>IF($D10=" ", "Enter Equipment",IF(VLOOKUP($A10,'STATIONARY FACTORS'!$A$4:$O$22, AL$5, FALSE)= "N/A", "--", IF($H10=0, "Enter Activity", IF($M10=0, "Enter Run Time",IF($I10="HP", $H10*VLOOKUP($A10,'STATIONARY FACTORS'!$A$4:$O$22, AL$5, FALSE),IF(ISERROR(SEARCH("Diesel", $D10,1)),($H10*VLOOKUP($A10,'STATIONARY FACTORS'!$A$4:$O$22, AL$5, FALSE)*0.000001*'STATIONARY FACTORS'!$C$93*'STATIONARY FACTORS'!$C$98*(1/($M10*$N10))),($H10*VLOOKUP($A10,'STATIONARY FACTORS'!$A$4:$O$22, AL$5, FALSE)*0.000001*'STATIONARY FACTORS'!$C$93*'STATIONARY FACTORS'!$C$94*(1/($M10*$N10)))))))))</f>
        <v>Enter Equipment</v>
      </c>
      <c r="AM10" s="466" t="str">
        <f>IF($D10=" ", "Enter Equipment",IF(VLOOKUP($A10,'STATIONARY FACTORS'!$A$4:$O$22, AM$5, FALSE)= "N/A", "--", IF($H10=0, "Enter Activity", IF($M10=0, "Enter Run Time",IF($I10="HP",( ($H10*VLOOKUP($A10,'STATIONARY FACTORS'!$A$4:$O$22, AM$5, FALSE)*$M10*$N10)/2000),IF(ISERROR(SEARCH("Diesel", $D10,1)),($H10*VLOOKUP($A10,'STATIONARY FACTORS'!$A$4:$O$22, AM$5, FALSE)*0.000001*'STATIONARY FACTORS'!$C$93*'STATIONARY FACTORS'!$C$98)/2000,($H10*VLOOKUP($A10,'STATIONARY FACTORS'!$A$4:$O$22, AM$5, FALSE)*0.000001*'STATIONARY FACTORS'!$C$93*'STATIONARY FACTORS'!$C$94)/2000))))))</f>
        <v>Enter Equipment</v>
      </c>
      <c r="AN10" s="65" t="str">
        <f>IF($D10=" ", "Enter Equipment",IF(VLOOKUP($A10,'STATIONARY FACTORS'!$A$4:$O$22, AN$5, FALSE)= "N/A", "--", IF($H10=0, "Enter Activity", IF($M10=0, "Enter Run Time",IF($I10="HP",( ($H10*VLOOKUP($A10,'STATIONARY FACTORS'!$A$4:$O$22, AN$5, FALSE)*$M10*$N10)/2000),IF(ISERROR(SEARCH("Diesel", $D10,1)),($H10*VLOOKUP($A10,'STATIONARY FACTORS'!$A$4:$O$22, AN$5, FALSE)*0.000001*'STATIONARY FACTORS'!$C$93*'STATIONARY FACTORS'!$C$98)/2000,($H10*VLOOKUP($A10,'STATIONARY FACTORS'!$A$4:$O$22, AN$5, FALSE)*0.000001*'STATIONARY FACTORS'!$C$93*'STATIONARY FACTORS'!$C$94)/2000))))))</f>
        <v>Enter Equipment</v>
      </c>
      <c r="AO10" s="65" t="str">
        <f>IF($D10=" ", "Enter Equipment",IF(VLOOKUP($A10,'STATIONARY FACTORS'!$A$4:$O$22, AO$5, FALSE)= "N/A", "--", IF($H10=0, "Enter Activity", IF($M10=0, "Enter Run Time",IF($I10="HP",( ($H10*VLOOKUP($A10,'STATIONARY FACTORS'!$A$4:$O$22, AO$5, FALSE)*$M10*$N10)/2000),IF(ISERROR(SEARCH("Diesel", $D10,1)),($H10*VLOOKUP($A10,'STATIONARY FACTORS'!$A$4:$O$22, AO$5, FALSE)*0.000001*'STATIONARY FACTORS'!$C$93*'STATIONARY FACTORS'!$C$98)/2000,($H10*VLOOKUP($A10,'STATIONARY FACTORS'!$A$4:$O$22, AO$5, FALSE)*0.000001*'STATIONARY FACTORS'!$C$93*'STATIONARY FACTORS'!$C$94)/2000))))))</f>
        <v>Enter Equipment</v>
      </c>
      <c r="AP10" s="65" t="str">
        <f>IF($D10=" ", "Enter Equipment",IF(VLOOKUP($A10,'STATIONARY FACTORS'!$A$4:$O$22, AP$5, FALSE)= "N/A", "--", IF($H10=0, "Enter Activity", IF($M10=0, "Enter Run Time",IF($I10="HP",( ($H10*VLOOKUP($A10,'STATIONARY FACTORS'!$A$4:$O$22, AP$5, FALSE)*$M10*$N10)/2000),IF(ISERROR(SEARCH("Diesel", $D10,1)),($H10*VLOOKUP($A10,'STATIONARY FACTORS'!$A$4:$O$22, AP$5, FALSE)*0.000001*'STATIONARY FACTORS'!$C$93*'STATIONARY FACTORS'!$C$98)/2000,($H10*VLOOKUP($A10,'STATIONARY FACTORS'!$A$4:$O$22, AP$5, FALSE)*0.000001*'STATIONARY FACTORS'!$C$93*'STATIONARY FACTORS'!$C$94)/2000))))))</f>
        <v>Enter Equipment</v>
      </c>
      <c r="AQ10" s="65" t="str">
        <f>IF($D10=" ", "Enter Equipment",IF(VLOOKUP($A10,'STATIONARY FACTORS'!$A$4:$O$22, AQ$5, FALSE)= "N/A", "--", IF($H10=0, "Enter Activity", IF($M10=0, "Enter Run Time",IF($I10="HP",( ($H10*VLOOKUP($A10,'STATIONARY FACTORS'!$A$4:$O$22, AQ$5, FALSE)*$M10*$N10)/2000),IF(ISERROR(SEARCH("Diesel", $D10,1)),($H10*VLOOKUP($A10,'STATIONARY FACTORS'!$A$4:$O$22, AQ$5, FALSE)*0.000001*'STATIONARY FACTORS'!$C$93*'STATIONARY FACTORS'!$C$98)/2000,($H10*VLOOKUP($A10,'STATIONARY FACTORS'!$A$4:$O$22, AQ$5, FALSE)*0.000001*'STATIONARY FACTORS'!$C$93*'STATIONARY FACTORS'!$C$94)/2000))))))</f>
        <v>Enter Equipment</v>
      </c>
      <c r="AR10" s="84" t="str">
        <f>IF($D10=" ", "Enter Equipment",IF(VLOOKUP($A10,'STATIONARY FACTORS'!$A$4:$O$22, AR$5, FALSE)= "N/A", "--", IF($H10=0, "Enter Activity", IF($M10=0, "Enter Run Time",IF($I10="HP",( ($H10*VLOOKUP($A10,'STATIONARY FACTORS'!$A$4:$O$22, AR$5, FALSE)*$M10*$N10)/2000),IF(ISERROR(SEARCH("Diesel", $D10,1)),($H10*VLOOKUP($A10,'STATIONARY FACTORS'!$A$4:$O$22, AR$5, FALSE)*0.000001*'STATIONARY FACTORS'!$C$93*'STATIONARY FACTORS'!$C$98)/2000,($H10*VLOOKUP($A10,'STATIONARY FACTORS'!$A$4:$O$22, AR$5, FALSE)*0.000001*'STATIONARY FACTORS'!$C$93*'STATIONARY FACTORS'!$C$94)/2000))))))</f>
        <v>Enter Equipment</v>
      </c>
      <c r="AS10" s="65" t="str">
        <f>IF($D10=" ", "Enter Equipment",IF(VLOOKUP($A10,'STATIONARY FACTORS'!$A$4:$O$22, AS$5, FALSE)= "N/A", "--", IF($H10=0, "Enter Activity", IF($M10=0, "Enter Run Time",IF($I10="HP",( ($H10*VLOOKUP($A10,'STATIONARY FACTORS'!$A$4:$O$22, AS$5, FALSE)*$M10*$N10)/2000),IF(ISERROR(SEARCH("Diesel", $D10,1)),($H10*VLOOKUP($A10,'STATIONARY FACTORS'!$A$4:$O$22, AS$5, FALSE)*0.000001*'STATIONARY FACTORS'!$C$93*'STATIONARY FACTORS'!$C$98)/2000,($H10*VLOOKUP($A10,'STATIONARY FACTORS'!$A$4:$O$22, AS$5, FALSE)*0.000001*'STATIONARY FACTORS'!$C$93*'STATIONARY FACTORS'!$C$94)/2000))))))</f>
        <v>Enter Equipment</v>
      </c>
      <c r="AT10" s="79" t="str">
        <f>IF($D10=" ", "Enter Equipment",IF(VLOOKUP($A10,'STATIONARY FACTORS'!$A$4:$O$22, AT$5, FALSE)= "N/A", "--", IF($H10=0, "Enter Activity", IF($M10=0, "Enter Run Time",IF($I10="HP",( ($H10*VLOOKUP($A10,'STATIONARY FACTORS'!$A$4:$O$22, AT$5, FALSE)*$M10*$N10)/2000),IF(ISERROR(SEARCH("Diesel", $D10,1)),($H10*VLOOKUP($A10,'STATIONARY FACTORS'!$A$4:$O$22, AT$5, FALSE)*0.000001*'STATIONARY FACTORS'!$C$93*'STATIONARY FACTORS'!$C$98)/2000,($H10*VLOOKUP($A10,'STATIONARY FACTORS'!$A$4:$O$22, AT$5, FALSE)*0.000001*'STATIONARY FACTORS'!$C$93*'STATIONARY FACTORS'!$C$94)/2000))))))</f>
        <v>Enter Equipment</v>
      </c>
      <c r="AU10" s="79" t="str">
        <f>IF($D10=" ", "Enter Equipment",IF(VLOOKUP($A10,'STATIONARY FACTORS'!$A$4:$O$22, AU$5, FALSE)= "N/A", "--", IF($H10=0, "Enter Activity", IF($M10=0, "Enter Run Time",IF($I10="HP",( ($H10*VLOOKUP($A10,'STATIONARY FACTORS'!$A$4:$O$22, AU$5, FALSE)*$M10*$N10)/2000),IF(ISERROR(SEARCH("Diesel", $D10,1)),($H10*VLOOKUP($A10,'STATIONARY FACTORS'!$A$4:$O$22, AU$5, FALSE)*0.000001*'STATIONARY FACTORS'!$C$93*'STATIONARY FACTORS'!$C$98)/2000,($H10*VLOOKUP($A10,'STATIONARY FACTORS'!$A$4:$O$22, AU$5, FALSE)*0.000001*'STATIONARY FACTORS'!$C$93*'STATIONARY FACTORS'!$C$94)/2000))))))</f>
        <v>Enter Equipment</v>
      </c>
      <c r="AV10" s="79" t="str">
        <f>IF($D10=" ", "Enter Equipment",IF(VLOOKUP($A10,'STATIONARY FACTORS'!$A$4:$O$22, AV$5, FALSE)= "N/A", "--", IF($H10=0, "Enter Activity", IF($M10=0, "Enter Run Time",IF($I10="HP",( ($H10*VLOOKUP($A10,'STATIONARY FACTORS'!$A$4:$O$22, AV$5, FALSE)*$M10*$N10)/2000),IF(ISERROR(SEARCH("Diesel", $D10,1)),($H10*VLOOKUP($A10,'STATIONARY FACTORS'!$A$4:$O$22, AV$5, FALSE)*0.000001*'STATIONARY FACTORS'!$C$93*'STATIONARY FACTORS'!$C$98)/2000,($H10*VLOOKUP($A10,'STATIONARY FACTORS'!$A$4:$O$22, AV$5, FALSE)*0.000001*'STATIONARY FACTORS'!$C$93*'STATIONARY FACTORS'!$C$94)/2000))))))</f>
        <v>Enter Equipment</v>
      </c>
      <c r="AW10" s="382" t="str">
        <f>IF($D10=" ", "Enter Equipment",IF(VLOOKUP($A10,'STATIONARY FACTORS'!$A$4:$O$22, AW$5, FALSE)= "N/A", "--", IF($H10=0, "Enter Activity", IF($M10=0, "Enter Run Time",IF($I10="HP",( ($H10*VLOOKUP($A10,'STATIONARY FACTORS'!$A$4:$O$22, AW$5, FALSE)*$M10*$N10)/2000),IF(ISERROR(SEARCH("Diesel", $D10,1)),($H10*VLOOKUP($A10,'STATIONARY FACTORS'!$A$4:$O$22, AW$5, FALSE)*0.000001*'STATIONARY FACTORS'!$C$93*'STATIONARY FACTORS'!$C$98)/2000,($H10*VLOOKUP($A10,'STATIONARY FACTORS'!$A$4:$O$22, AW$5, FALSE)*0.000001*'STATIONARY FACTORS'!$C$93*'STATIONARY FACTORS'!$C$94)/2000))))))</f>
        <v>Enter Equipment</v>
      </c>
      <c r="AX10" s="330">
        <f t="shared" si="0"/>
        <v>0</v>
      </c>
      <c r="AY10" s="330">
        <f t="shared" si="0"/>
        <v>0</v>
      </c>
      <c r="AZ10" s="330">
        <f t="shared" si="0"/>
        <v>0</v>
      </c>
      <c r="BA10" s="331">
        <f t="shared" si="0"/>
        <v>0</v>
      </c>
      <c r="BB10" s="329">
        <f t="shared" si="1"/>
        <v>0</v>
      </c>
      <c r="BC10" s="330">
        <f t="shared" si="1"/>
        <v>0</v>
      </c>
      <c r="BD10" s="330">
        <f t="shared" si="1"/>
        <v>0</v>
      </c>
      <c r="BE10" s="330">
        <f t="shared" si="1"/>
        <v>0</v>
      </c>
      <c r="BF10" s="330">
        <f t="shared" si="1"/>
        <v>0</v>
      </c>
      <c r="BG10" s="330">
        <f t="shared" si="1"/>
        <v>0</v>
      </c>
      <c r="BH10" s="330">
        <f t="shared" si="1"/>
        <v>0</v>
      </c>
      <c r="BI10" s="330">
        <f t="shared" si="1"/>
        <v>0</v>
      </c>
      <c r="BJ10" s="330">
        <f t="shared" si="1"/>
        <v>0</v>
      </c>
      <c r="BK10" s="330">
        <f t="shared" si="1"/>
        <v>0</v>
      </c>
      <c r="BL10" s="330">
        <f t="shared" si="1"/>
        <v>0</v>
      </c>
      <c r="BM10" s="331">
        <f t="shared" si="1"/>
        <v>0</v>
      </c>
      <c r="BN10" s="329">
        <f t="shared" si="2"/>
        <v>0</v>
      </c>
      <c r="BO10" s="330">
        <f t="shared" si="2"/>
        <v>0</v>
      </c>
      <c r="BP10" s="330">
        <f t="shared" si="2"/>
        <v>0</v>
      </c>
      <c r="BQ10" s="330">
        <f t="shared" si="2"/>
        <v>0</v>
      </c>
      <c r="BR10" s="330">
        <f t="shared" si="2"/>
        <v>0</v>
      </c>
      <c r="BS10" s="330">
        <f t="shared" si="2"/>
        <v>0</v>
      </c>
      <c r="BT10" s="330">
        <f t="shared" si="2"/>
        <v>0</v>
      </c>
      <c r="BU10" s="330">
        <f t="shared" si="2"/>
        <v>0</v>
      </c>
      <c r="BV10" s="330">
        <f t="shared" si="2"/>
        <v>0</v>
      </c>
      <c r="BW10" s="330">
        <f t="shared" si="2"/>
        <v>0</v>
      </c>
      <c r="BX10" s="330">
        <f t="shared" si="2"/>
        <v>0</v>
      </c>
      <c r="BY10" s="331">
        <f t="shared" si="2"/>
        <v>0</v>
      </c>
      <c r="BZ10" s="329">
        <f t="shared" si="3"/>
        <v>0</v>
      </c>
      <c r="CA10" s="330">
        <f t="shared" si="3"/>
        <v>0</v>
      </c>
      <c r="CB10" s="330">
        <f t="shared" si="3"/>
        <v>0</v>
      </c>
      <c r="CC10" s="330">
        <f t="shared" si="3"/>
        <v>0</v>
      </c>
      <c r="CD10" s="330">
        <f t="shared" si="3"/>
        <v>0</v>
      </c>
      <c r="CE10" s="330">
        <f t="shared" si="3"/>
        <v>0</v>
      </c>
      <c r="CF10" s="330">
        <f t="shared" si="3"/>
        <v>0</v>
      </c>
      <c r="CG10" s="330">
        <f t="shared" si="3"/>
        <v>0</v>
      </c>
      <c r="CH10" s="330">
        <f t="shared" si="3"/>
        <v>0</v>
      </c>
      <c r="CI10" s="330">
        <f t="shared" si="3"/>
        <v>0</v>
      </c>
      <c r="CJ10" s="330">
        <f t="shared" si="3"/>
        <v>0</v>
      </c>
      <c r="CK10" s="331">
        <f t="shared" si="3"/>
        <v>0</v>
      </c>
      <c r="CL10" s="329">
        <f t="shared" si="4"/>
        <v>0</v>
      </c>
      <c r="CM10" s="330">
        <f t="shared" si="4"/>
        <v>0</v>
      </c>
      <c r="CN10" s="330">
        <f t="shared" si="4"/>
        <v>0</v>
      </c>
      <c r="CO10" s="330">
        <f t="shared" si="4"/>
        <v>0</v>
      </c>
      <c r="CP10" s="330">
        <f t="shared" si="4"/>
        <v>0</v>
      </c>
      <c r="CQ10" s="330">
        <f t="shared" si="4"/>
        <v>0</v>
      </c>
      <c r="CR10" s="330">
        <f t="shared" si="4"/>
        <v>0</v>
      </c>
      <c r="CS10" s="330">
        <f t="shared" si="4"/>
        <v>0</v>
      </c>
      <c r="CT10" s="330">
        <f t="shared" si="4"/>
        <v>0</v>
      </c>
      <c r="CU10" s="330">
        <f t="shared" si="4"/>
        <v>0</v>
      </c>
      <c r="CV10" s="330">
        <f t="shared" si="4"/>
        <v>0</v>
      </c>
      <c r="CW10" s="331">
        <f t="shared" si="4"/>
        <v>0</v>
      </c>
      <c r="CX10" s="329">
        <f t="shared" si="5"/>
        <v>0</v>
      </c>
      <c r="CY10" s="330">
        <f t="shared" si="5"/>
        <v>0</v>
      </c>
      <c r="CZ10" s="330">
        <f t="shared" si="5"/>
        <v>0</v>
      </c>
      <c r="DA10" s="330">
        <f t="shared" si="5"/>
        <v>0</v>
      </c>
      <c r="DB10" s="330">
        <f t="shared" si="5"/>
        <v>0</v>
      </c>
      <c r="DC10" s="330">
        <f t="shared" si="5"/>
        <v>0</v>
      </c>
      <c r="DD10" s="330">
        <f t="shared" si="5"/>
        <v>0</v>
      </c>
      <c r="DE10" s="330">
        <f t="shared" si="5"/>
        <v>0</v>
      </c>
      <c r="DF10" s="330">
        <f t="shared" si="5"/>
        <v>0</v>
      </c>
      <c r="DG10" s="330">
        <f t="shared" si="5"/>
        <v>0</v>
      </c>
      <c r="DH10" s="330">
        <f t="shared" si="5"/>
        <v>0</v>
      </c>
      <c r="DI10" s="331">
        <f t="shared" si="5"/>
        <v>0</v>
      </c>
      <c r="DJ10" s="329">
        <f t="shared" si="6"/>
        <v>0</v>
      </c>
      <c r="DK10" s="330">
        <f t="shared" si="6"/>
        <v>0</v>
      </c>
      <c r="DL10" s="330">
        <f t="shared" si="6"/>
        <v>0</v>
      </c>
      <c r="DM10" s="330">
        <f t="shared" si="6"/>
        <v>0</v>
      </c>
      <c r="DN10" s="330">
        <f t="shared" si="6"/>
        <v>0</v>
      </c>
      <c r="DO10" s="330">
        <f t="shared" si="6"/>
        <v>0</v>
      </c>
      <c r="DP10" s="330">
        <f t="shared" si="6"/>
        <v>0</v>
      </c>
      <c r="DQ10" s="330">
        <f t="shared" si="6"/>
        <v>0</v>
      </c>
      <c r="DR10" s="330">
        <f t="shared" si="6"/>
        <v>0</v>
      </c>
      <c r="DS10" s="330">
        <f t="shared" si="6"/>
        <v>0</v>
      </c>
      <c r="DT10" s="330">
        <f t="shared" si="6"/>
        <v>0</v>
      </c>
      <c r="DU10" s="331">
        <f t="shared" si="6"/>
        <v>0</v>
      </c>
      <c r="DV10" s="329">
        <f t="shared" si="7"/>
        <v>0</v>
      </c>
      <c r="DW10" s="330">
        <f t="shared" si="7"/>
        <v>0</v>
      </c>
      <c r="DX10" s="330">
        <f t="shared" si="7"/>
        <v>0</v>
      </c>
      <c r="DY10" s="330">
        <f t="shared" si="7"/>
        <v>0</v>
      </c>
      <c r="DZ10" s="330">
        <f t="shared" si="7"/>
        <v>0</v>
      </c>
      <c r="EA10" s="330">
        <f t="shared" si="7"/>
        <v>0</v>
      </c>
      <c r="EB10" s="330">
        <f t="shared" si="7"/>
        <v>0</v>
      </c>
      <c r="EC10" s="330">
        <f t="shared" si="7"/>
        <v>0</v>
      </c>
      <c r="ED10" s="330">
        <f t="shared" si="7"/>
        <v>0</v>
      </c>
      <c r="EE10" s="330">
        <f t="shared" si="7"/>
        <v>0</v>
      </c>
      <c r="EF10" s="330">
        <f t="shared" si="7"/>
        <v>0</v>
      </c>
      <c r="EG10" s="331">
        <f t="shared" si="7"/>
        <v>0</v>
      </c>
      <c r="EH10" s="329">
        <f t="shared" si="8"/>
        <v>0</v>
      </c>
      <c r="EI10" s="330">
        <f t="shared" si="8"/>
        <v>0</v>
      </c>
      <c r="EJ10" s="330">
        <f t="shared" si="8"/>
        <v>0</v>
      </c>
      <c r="EK10" s="330">
        <f t="shared" si="8"/>
        <v>0</v>
      </c>
      <c r="EL10" s="330">
        <f t="shared" si="8"/>
        <v>0</v>
      </c>
      <c r="EM10" s="330">
        <f t="shared" si="8"/>
        <v>0</v>
      </c>
      <c r="EN10" s="330">
        <f t="shared" si="8"/>
        <v>0</v>
      </c>
      <c r="EO10" s="330">
        <f t="shared" si="8"/>
        <v>0</v>
      </c>
      <c r="EP10" s="330">
        <f t="shared" si="8"/>
        <v>0</v>
      </c>
      <c r="EQ10" s="330">
        <f t="shared" si="8"/>
        <v>0</v>
      </c>
      <c r="ER10" s="330">
        <f t="shared" si="8"/>
        <v>0</v>
      </c>
      <c r="ES10" s="331">
        <f t="shared" si="8"/>
        <v>0</v>
      </c>
      <c r="ET10" s="329">
        <f t="shared" si="9"/>
        <v>0</v>
      </c>
      <c r="EU10" s="330">
        <f t="shared" si="9"/>
        <v>0</v>
      </c>
      <c r="EV10" s="330">
        <f t="shared" si="9"/>
        <v>0</v>
      </c>
      <c r="EW10" s="330">
        <f t="shared" si="9"/>
        <v>0</v>
      </c>
      <c r="EX10" s="330">
        <f t="shared" si="9"/>
        <v>0</v>
      </c>
      <c r="EY10" s="330">
        <f t="shared" si="9"/>
        <v>0</v>
      </c>
      <c r="EZ10" s="330">
        <f t="shared" si="9"/>
        <v>0</v>
      </c>
      <c r="FA10" s="330">
        <f t="shared" si="9"/>
        <v>0</v>
      </c>
      <c r="FB10" s="330">
        <f t="shared" si="9"/>
        <v>0</v>
      </c>
      <c r="FC10" s="330">
        <f t="shared" si="9"/>
        <v>0</v>
      </c>
      <c r="FD10" s="330">
        <f t="shared" si="9"/>
        <v>0</v>
      </c>
      <c r="FE10" s="331">
        <f t="shared" si="9"/>
        <v>0</v>
      </c>
      <c r="FF10" s="329">
        <f t="shared" si="10"/>
        <v>0</v>
      </c>
      <c r="FG10" s="330">
        <f t="shared" si="10"/>
        <v>0</v>
      </c>
      <c r="FH10" s="330">
        <f t="shared" si="10"/>
        <v>0</v>
      </c>
      <c r="FI10" s="330">
        <f t="shared" si="10"/>
        <v>0</v>
      </c>
      <c r="FJ10" s="330">
        <f t="shared" si="10"/>
        <v>0</v>
      </c>
      <c r="FK10" s="330">
        <f t="shared" si="10"/>
        <v>0</v>
      </c>
      <c r="FL10" s="330">
        <f t="shared" si="10"/>
        <v>0</v>
      </c>
      <c r="FM10" s="330">
        <f t="shared" si="10"/>
        <v>0</v>
      </c>
      <c r="FN10" s="330">
        <f t="shared" si="10"/>
        <v>0</v>
      </c>
      <c r="FO10" s="330">
        <f t="shared" si="10"/>
        <v>0</v>
      </c>
      <c r="FP10" s="330">
        <f t="shared" si="10"/>
        <v>0</v>
      </c>
      <c r="FQ10" s="331">
        <f t="shared" si="10"/>
        <v>0</v>
      </c>
    </row>
    <row r="11" spans="1:173" x14ac:dyDescent="0.2">
      <c r="A11" s="74" t="str">
        <f>IF(I11="GAL/YR", CONCATENATE(D11, "-lbs/MMBtu"), CONCATENATE(D11, "-lbs/", I11, "-hr"))</f>
        <v xml:space="preserve"> -lbs/ -hr</v>
      </c>
      <c r="B11" s="112"/>
      <c r="C11" s="100" t="s">
        <v>325</v>
      </c>
      <c r="D11" s="365" t="str">
        <f>IF(ISBLANK(EMISSIONS_7!D11), " ", EMISSIONS_7!D11)</f>
        <v xml:space="preserve"> </v>
      </c>
      <c r="E11" s="32" t="s">
        <v>115</v>
      </c>
      <c r="F11" s="32" t="s">
        <v>115</v>
      </c>
      <c r="G11" s="33" t="s">
        <v>115</v>
      </c>
      <c r="H11" s="367"/>
      <c r="I11" s="367" t="s">
        <v>2</v>
      </c>
      <c r="J11" s="33" t="s">
        <v>115</v>
      </c>
      <c r="K11" s="33"/>
      <c r="L11" s="33"/>
      <c r="M11" s="372">
        <v>0</v>
      </c>
      <c r="N11" s="373">
        <v>0</v>
      </c>
      <c r="O11" s="299"/>
      <c r="P11" s="300"/>
      <c r="Q11" s="73" t="str">
        <f>IF($D11=" ", "Enter Equipment",IF(VLOOKUP($A11,'STATIONARY FACTORS'!$A$4:$O$22, Q$5, FALSE)= "N/A", "--", IF($H11=0, "Enter Activity", IF($M11=0, "Enter Run Time",IF($I11="HP", $H11*VLOOKUP($A11,'STATIONARY FACTORS'!$A$4:$O$22, Q$5, FALSE),IF(ISERROR(SEARCH("Diesel", $D11,1)),($H11*VLOOKUP($A11,'STATIONARY FACTORS'!$A$4:$O$22, Q$5, FALSE)*0.000001*7.1*'STATIONARY FACTORS'!$C$98*(1/$M11*$N11)),($H11*VLOOKUP($A11,'STATIONARY FACTORS'!$A$4:$O$22, Q$5, FALSE)*0.000001*7.1*'STATIONARY FACTORS'!$C$94*(1/$M11*$N11))))))))</f>
        <v>Enter Equipment</v>
      </c>
      <c r="R11" s="79" t="str">
        <f>IF($D11=" ", "Enter Equipment",IF(VLOOKUP($A11,'STATIONARY FACTORS'!$A$4:$O$22, R$5, FALSE)= "N/A", "--", IF($H11=0, "Enter Activity", IF($M11=0, "Enter Run Time",IF($I11="HP", $H11*VLOOKUP($A11,'STATIONARY FACTORS'!$A$4:$O$22, R$5, FALSE),IF(ISERROR(SEARCH("Diesel", $D11,1)),($H11*VLOOKUP($A11,'STATIONARY FACTORS'!$A$4:$O$22, R$5, FALSE)*0.000001*7.1*'STATIONARY FACTORS'!$C$98*(1/$M11*$N11)),($H11*VLOOKUP($A11,'STATIONARY FACTORS'!$A$4:$O$22, R$5, FALSE)*0.000001*7.1*'STATIONARY FACTORS'!$C$94*(1/$M11*$N11))))))))</f>
        <v>Enter Equipment</v>
      </c>
      <c r="S11" s="79" t="str">
        <f>IF($D11=" ", "Enter Equipment",IF(VLOOKUP($A11,'STATIONARY FACTORS'!$A$4:$O$22, S$5, FALSE)= "N/A", "--", IF($H11=0, "Enter Activity", IF($M11=0, "Enter Run Time",IF($I11="HP", $H11*VLOOKUP($A11,'STATIONARY FACTORS'!$A$4:$O$22, S$5, FALSE),IF(ISERROR(SEARCH("Diesel", $D11,1)),($H11*VLOOKUP($A11,'STATIONARY FACTORS'!$A$4:$O$22, S$5, FALSE)*0.000001*7.1*'STATIONARY FACTORS'!$C$98*(1/$M11*$N11)),($H11*VLOOKUP($A11,'STATIONARY FACTORS'!$A$4:$O$22, S$5, FALSE)*0.000001*7.1*'STATIONARY FACTORS'!$C$94*(1/$M11*$N11))))))))</f>
        <v>Enter Equipment</v>
      </c>
      <c r="T11" s="79" t="str">
        <f>IF($D11=" ", "Enter Equipment",IF(VLOOKUP($A11,'STATIONARY FACTORS'!$A$4:$O$22, T$5, FALSE)= "N/A", "--", IF($H11=0, "Enter Activity", IF($M11=0, "Enter Run Time",IF($I11="HP", $H11*VLOOKUP($A11,'STATIONARY FACTORS'!$A$4:$O$22, T$5, FALSE),IF(ISERROR(SEARCH("Diesel", $D11,1)),($H11*VLOOKUP($A11,'STATIONARY FACTORS'!$A$4:$O$22, T$5, FALSE)*0.000001*7.1*'STATIONARY FACTORS'!$C$98*(1/$M11*$N11)),($H11*VLOOKUP($A11,'STATIONARY FACTORS'!$A$4:$O$22, T$5, FALSE)*0.000001*7.1*'STATIONARY FACTORS'!$C$94*(1/$M11*$N11))))))))</f>
        <v>Enter Equipment</v>
      </c>
      <c r="U11" s="79" t="str">
        <f>IF($D11=" ", "Enter Equipment",IF(VLOOKUP($A11,'STATIONARY FACTORS'!$A$4:$O$22, U$5, FALSE)= "N/A", "--", IF($H11=0, "Enter Activity", IF($M11=0, "Enter Run Time",IF($I11="HP", $H11*VLOOKUP($A11,'STATIONARY FACTORS'!$A$4:$O$22, U$5, FALSE),IF(ISERROR(SEARCH("Diesel", $D11,1)),($H11*VLOOKUP($A11,'STATIONARY FACTORS'!$A$4:$O$22, U$5, FALSE)*0.000001*7.1*'STATIONARY FACTORS'!$C$98*(1/$M11*$N11)),($H11*VLOOKUP($A11,'STATIONARY FACTORS'!$A$4:$O$22, U$5, FALSE)*0.000001*7.1*'STATIONARY FACTORS'!$C$94*(1/$M11*$N11))))))))</f>
        <v>Enter Equipment</v>
      </c>
      <c r="V11" s="79" t="str">
        <f>IF($D11=" ", "Enter Equipment",IF(VLOOKUP($A11,'STATIONARY FACTORS'!$A$4:$O$22, V$5, FALSE)= "N/A", "--", IF($H11=0, "Enter Activity", IF($M11=0, "Enter Run Time",IF($I11="HP", $H11*VLOOKUP($A11,'STATIONARY FACTORS'!$A$4:$O$22, V$5, FALSE),IF(ISERROR(SEARCH("Diesel", $D11,1)),($H11*VLOOKUP($A11,'STATIONARY FACTORS'!$A$4:$O$22, V$5, FALSE)*0.000001*7.1*'STATIONARY FACTORS'!$C$98*(1/$M11*$N11)),($H11*VLOOKUP($A11,'STATIONARY FACTORS'!$A$4:$O$22, V$5, FALSE)*0.000001*7.1*'STATIONARY FACTORS'!$C$94*(1/$M11*$N11))))))))</f>
        <v>Enter Equipment</v>
      </c>
      <c r="W11" s="79" t="str">
        <f>IF($D11=" ", "Enter Equipment",IF(VLOOKUP($A11,'STATIONARY FACTORS'!$A$4:$O$22, W$5, FALSE)= "N/A", "--", IF($H11=0, "Enter Activity", IF($M11=0, "Enter Run Time",IF($I11="HP", $H11*VLOOKUP($A11,'STATIONARY FACTORS'!$A$4:$O$22, W$5, FALSE),IF(ISERROR(SEARCH("Diesel", $D11,1)),($H11*VLOOKUP($A11,'STATIONARY FACTORS'!$A$4:$O$22, W$5, FALSE)*0.000001*7.1*'STATIONARY FACTORS'!$C$98*(1/$M11*$N11)),($H11*VLOOKUP($A11,'STATIONARY FACTORS'!$A$4:$O$22, W$5, FALSE)*0.000001*7.1*'STATIONARY FACTORS'!$C$94*(1/$M11*$N11))))))))</f>
        <v>Enter Equipment</v>
      </c>
      <c r="X11" s="79" t="str">
        <f>IF($D11=" ", "Enter Equipment",IF(VLOOKUP($A11,'STATIONARY FACTORS'!$A$4:$O$22, X$5, FALSE)= "N/A", "--", IF($H11=0, "Enter Activity", IF($M11=0, "Enter Run Time",IF($I11="HP", $H11*VLOOKUP($A11,'STATIONARY FACTORS'!$A$4:$O$22, X$5, FALSE),IF(ISERROR(SEARCH("Diesel", $D11,1)),($H11*VLOOKUP($A11,'STATIONARY FACTORS'!$A$4:$O$22, X$5, FALSE)*0.000001*7.1*'STATIONARY FACTORS'!$C$98*(1/$M11*$N11)),($H11*VLOOKUP($A11,'STATIONARY FACTORS'!$A$4:$O$22, X$5, FALSE)*0.000001*7.1*'STATIONARY FACTORS'!$C$94*(1/$M11*$N11))))))))</f>
        <v>Enter Equipment</v>
      </c>
      <c r="Y11" s="78" t="str">
        <f>IF($D11=" ", "Enter Equipment",IF(VLOOKUP($A11,'STATIONARY FACTORS'!$A$4:$O$22, Y$5, FALSE)= "N/A", "--", IF($H11=0, "Enter Activity", IF($M11=0, "Enter Run Time",IF($I11="HP", $H11*VLOOKUP($A11,'STATIONARY FACTORS'!$A$4:$O$22, Y$5, FALSE),IF(ISERROR(SEARCH("Diesel", $D11,1)),($H11*VLOOKUP($A11,'STATIONARY FACTORS'!$A$4:$O$22, Y$5, FALSE)*0.000001*7.1*'STATIONARY FACTORS'!$C$98*(1/$M11*$N11)),($H11*VLOOKUP($A11,'STATIONARY FACTORS'!$A$4:$O$22, Y$5, FALSE)*0.000001*7.1*'STATIONARY FACTORS'!$C$94*(1/$M11*$N11))))))))</f>
        <v>Enter Equipment</v>
      </c>
      <c r="Z11" s="79" t="str">
        <f>IF($D11=" ", "Enter Equipment",IF(VLOOKUP($A11,'STATIONARY FACTORS'!$A$4:$O$22, Z$5, FALSE)= "N/A", "--", IF($H11=0, "Enter Activity", IF($M11=0, "Enter Run Time",IF($I11="HP", $H11*VLOOKUP($A11,'STATIONARY FACTORS'!$A$4:$O$22, Z$5, FALSE),IF(ISERROR(SEARCH("Diesel", $D11,1)),($H11*VLOOKUP($A11,'STATIONARY FACTORS'!$A$4:$O$22, Z$5, FALSE)*0.000001*7.1*'STATIONARY FACTORS'!$C$98*(1/$M11*$N11)),($H11*VLOOKUP($A11,'STATIONARY FACTORS'!$A$4:$O$22, Z$5, FALSE)*0.000001*7.1*'STATIONARY FACTORS'!$C$94*(1/$M11*$N11))))))))</f>
        <v>Enter Equipment</v>
      </c>
      <c r="AA11" s="82" t="str">
        <f>IF($D11=" ", "Enter Equipment",IF(VLOOKUP($A11,'STATIONARY FACTORS'!$A$4:$O$22, AA$5, FALSE)= "N/A", "--", IF($H11=0, "Enter Activity", IF($M11=0, "Enter Run Time",IF($I11="HP", $H11*VLOOKUP($A11,'STATIONARY FACTORS'!$A$4:$O$22, AA$5, FALSE),IF(ISERROR(SEARCH("Diesel", $D11,1)),($H11*VLOOKUP($A11,'STATIONARY FACTORS'!$A$4:$O$22, AA$5, FALSE)*0.000001*7.1*'STATIONARY FACTORS'!$C$98*(1/$M11*$N11)),($H11*VLOOKUP($A11,'STATIONARY FACTORS'!$A$4:$O$22, AA$5, FALSE)*0.000001*7.1*'STATIONARY FACTORS'!$C$94*(1/$M11*$N11))))))))</f>
        <v>Enter Equipment</v>
      </c>
      <c r="AB11" s="73" t="str">
        <f>IF($D11=" ", "Enter Equipment",IF(VLOOKUP($A11,'STATIONARY FACTORS'!$A$4:$O$22, AB$5, FALSE)= "N/A", "--", IF($H11=0, "Enter Activity", IF($M11=0, "Enter Run Time",IF($I11="HP", $H11*VLOOKUP($A11,'STATIONARY FACTORS'!$A$4:$O$22, AB$5, FALSE),IF(ISERROR(SEARCH("Diesel", $D11,1)),($H11*VLOOKUP($A11,'STATIONARY FACTORS'!$A$4:$O$22, AB$5, FALSE)*0.000001*'STATIONARY FACTORS'!$C$93*'STATIONARY FACTORS'!$C$98*(1/($M11*$N11))),($H11*VLOOKUP($A11,'STATIONARY FACTORS'!$A$4:$O$22, AB$5, FALSE)*0.000001*'STATIONARY FACTORS'!$C$93*'STATIONARY FACTORS'!$C$94*(1/($M11*$N11)))))))))</f>
        <v>Enter Equipment</v>
      </c>
      <c r="AC11" s="79" t="str">
        <f>IF($D11=" ", "Enter Equipment",IF(VLOOKUP($A11,'STATIONARY FACTORS'!$A$4:$O$22, AC$5, FALSE)= "N/A", "--", IF($H11=0, "Enter Activity", IF($M11=0, "Enter Run Time",IF($I11="HP", $H11*VLOOKUP($A11,'STATIONARY FACTORS'!$A$4:$O$22, AC$5, FALSE),IF(ISERROR(SEARCH("Diesel", $D11,1)),($H11*VLOOKUP($A11,'STATIONARY FACTORS'!$A$4:$O$22, AC$5, FALSE)*0.000001*'STATIONARY FACTORS'!$C$93*'STATIONARY FACTORS'!$C$98*(1/($M11*$N11))),($H11*VLOOKUP($A11,'STATIONARY FACTORS'!$A$4:$O$22, AC$5, FALSE)*0.000001*'STATIONARY FACTORS'!$C$93*'STATIONARY FACTORS'!$C$94*(1/($M11*$N11)))))))))</f>
        <v>Enter Equipment</v>
      </c>
      <c r="AD11" s="79" t="str">
        <f>IF($D11=" ", "Enter Equipment",IF(VLOOKUP($A11,'STATIONARY FACTORS'!$A$4:$O$22, AD$5, FALSE)= "N/A", "--", IF($H11=0, "Enter Activity", IF($M11=0, "Enter Run Time",IF($I11="HP", $H11*VLOOKUP($A11,'STATIONARY FACTORS'!$A$4:$O$22, AD$5, FALSE),IF(ISERROR(SEARCH("Diesel", $D11,1)),($H11*VLOOKUP($A11,'STATIONARY FACTORS'!$A$4:$O$22, AD$5, FALSE)*0.000001*'STATIONARY FACTORS'!$C$93*'STATIONARY FACTORS'!$C$98*(1/($M11*$N11))),($H11*VLOOKUP($A11,'STATIONARY FACTORS'!$A$4:$O$22, AD$5, FALSE)*0.000001*'STATIONARY FACTORS'!$C$93*'STATIONARY FACTORS'!$C$94*(1/($M11*$N11)))))))))</f>
        <v>Enter Equipment</v>
      </c>
      <c r="AE11" s="79" t="str">
        <f>IF($D11=" ", "Enter Equipment",IF(VLOOKUP($A11,'STATIONARY FACTORS'!$A$4:$O$22, AE$5, FALSE)= "N/A", "--", IF($H11=0, "Enter Activity", IF($M11=0, "Enter Run Time",IF($I11="HP", $H11*VLOOKUP($A11,'STATIONARY FACTORS'!$A$4:$O$22, AE$5, FALSE),IF(ISERROR(SEARCH("Diesel", $D11,1)),($H11*VLOOKUP($A11,'STATIONARY FACTORS'!$A$4:$O$22, AE$5, FALSE)*0.000001*'STATIONARY FACTORS'!$C$93*'STATIONARY FACTORS'!$C$98*(1/($M11*$N11))),($H11*VLOOKUP($A11,'STATIONARY FACTORS'!$A$4:$O$22, AE$5, FALSE)*0.000001*'STATIONARY FACTORS'!$C$93*'STATIONARY FACTORS'!$C$94*(1/($M11*$N11)))))))))</f>
        <v>Enter Equipment</v>
      </c>
      <c r="AF11" s="79" t="str">
        <f>IF($D11=" ", "Enter Equipment",IF(VLOOKUP($A11,'STATIONARY FACTORS'!$A$4:$O$22, AF$5, FALSE)= "N/A", "--", IF($H11=0, "Enter Activity", IF($M11=0, "Enter Run Time",IF($I11="HP", $H11*VLOOKUP($A11,'STATIONARY FACTORS'!$A$4:$O$22, AF$5, FALSE),IF(ISERROR(SEARCH("Diesel", $D11,1)),($H11*VLOOKUP($A11,'STATIONARY FACTORS'!$A$4:$O$22, AF$5, FALSE)*0.000001*'STATIONARY FACTORS'!$C$93*'STATIONARY FACTORS'!$C$98*(1/($M11*$N11))),($H11*VLOOKUP($A11,'STATIONARY FACTORS'!$A$4:$O$22, AF$5, FALSE)*0.000001*'STATIONARY FACTORS'!$C$93*'STATIONARY FACTORS'!$C$94*(1/($M11*$N11)))))))))</f>
        <v>Enter Equipment</v>
      </c>
      <c r="AG11" s="79" t="str">
        <f>IF($D11=" ", "Enter Equipment",IF(VLOOKUP($A11,'STATIONARY FACTORS'!$A$4:$O$22, AG$5, FALSE)= "N/A", "--", IF($H11=0, "Enter Activity", IF($M11=0, "Enter Run Time",IF($I11="HP", $H11*VLOOKUP($A11,'STATIONARY FACTORS'!$A$4:$O$22, AG$5, FALSE),IF(ISERROR(SEARCH("Diesel", $D11,1)),($H11*VLOOKUP($A11,'STATIONARY FACTORS'!$A$4:$O$22, AG$5, FALSE)*0.000001*'STATIONARY FACTORS'!$C$93*'STATIONARY FACTORS'!$C$98*(1/($M11*$N11))),($H11*VLOOKUP($A11,'STATIONARY FACTORS'!$A$4:$O$22, AG$5, FALSE)*0.000001*'STATIONARY FACTORS'!$C$93*'STATIONARY FACTORS'!$C$94*(1/($M11*$N11)))))))))</f>
        <v>Enter Equipment</v>
      </c>
      <c r="AH11" s="79" t="str">
        <f>IF($D11=" ", "Enter Equipment",IF(VLOOKUP($A11,'STATIONARY FACTORS'!$A$4:$O$22, AH$5, FALSE)= "N/A", "--", IF($H11=0, "Enter Activity", IF($M11=0, "Enter Run Time",IF($I11="HP", $H11*VLOOKUP($A11,'STATIONARY FACTORS'!$A$4:$O$22, AH$5, FALSE),IF(ISERROR(SEARCH("Diesel", $D11,1)),($H11*VLOOKUP($A11,'STATIONARY FACTORS'!$A$4:$O$22, AH$5, FALSE)*0.000001*'STATIONARY FACTORS'!$C$93*'STATIONARY FACTORS'!$C$98*(1/($M11*$N11))),($H11*VLOOKUP($A11,'STATIONARY FACTORS'!$A$4:$O$22, AH$5, FALSE)*0.000001*'STATIONARY FACTORS'!$C$93*'STATIONARY FACTORS'!$C$94*(1/($M11*$N11)))))))))</f>
        <v>Enter Equipment</v>
      </c>
      <c r="AI11" s="79" t="str">
        <f>IF($D11=" ", "Enter Equipment",IF(VLOOKUP($A11,'STATIONARY FACTORS'!$A$4:$O$22, AI$5, FALSE)= "N/A", "--", IF($H11=0, "Enter Activity", IF($M11=0, "Enter Run Time",IF($I11="HP", $H11*VLOOKUP($A11,'STATIONARY FACTORS'!$A$4:$O$22, AI$5, FALSE),IF(ISERROR(SEARCH("Diesel", $D11,1)),($H11*VLOOKUP($A11,'STATIONARY FACTORS'!$A$4:$O$22, AI$5, FALSE)*0.000001*'STATIONARY FACTORS'!$C$93*'STATIONARY FACTORS'!$C$98*(1/($M11*$N11))),($H11*VLOOKUP($A11,'STATIONARY FACTORS'!$A$4:$O$22, AI$5, FALSE)*0.000001*'STATIONARY FACTORS'!$C$93*'STATIONARY FACTORS'!$C$94*(1/($M11*$N11)))))))))</f>
        <v>Enter Equipment</v>
      </c>
      <c r="AJ11" s="79" t="str">
        <f>IF($D11=" ", "Enter Equipment",IF(VLOOKUP($A11,'STATIONARY FACTORS'!$A$4:$O$22, AJ$5, FALSE)= "N/A", "--", IF($H11=0, "Enter Activity", IF($M11=0, "Enter Run Time",IF($I11="HP", $H11*VLOOKUP($A11,'STATIONARY FACTORS'!$A$4:$O$22, AJ$5, FALSE),IF(ISERROR(SEARCH("Diesel", $D11,1)),($H11*VLOOKUP($A11,'STATIONARY FACTORS'!$A$4:$O$22, AJ$5, FALSE)*0.000001*'STATIONARY FACTORS'!$C$93*'STATIONARY FACTORS'!$C$98*(1/($M11*$N11))),($H11*VLOOKUP($A11,'STATIONARY FACTORS'!$A$4:$O$22, AJ$5, FALSE)*0.000001*'STATIONARY FACTORS'!$C$93*'STATIONARY FACTORS'!$C$94*(1/($M11*$N11)))))))))</f>
        <v>Enter Equipment</v>
      </c>
      <c r="AK11" s="79" t="str">
        <f>IF($D11=" ", "Enter Equipment",IF(VLOOKUP($A11,'STATIONARY FACTORS'!$A$4:$O$22, AK$5, FALSE)= "N/A", "--", IF($H11=0, "Enter Activity", IF($M11=0, "Enter Run Time",IF($I11="HP", $H11*VLOOKUP($A11,'STATIONARY FACTORS'!$A$4:$O$22, AK$5, FALSE),IF(ISERROR(SEARCH("Diesel", $D11,1)),($H11*VLOOKUP($A11,'STATIONARY FACTORS'!$A$4:$O$22, AK$5, FALSE)*0.000001*'STATIONARY FACTORS'!$C$93*'STATIONARY FACTORS'!$C$98*(1/($M11*$N11))),($H11*VLOOKUP($A11,'STATIONARY FACTORS'!$A$4:$O$22, AK$5, FALSE)*0.000001*'STATIONARY FACTORS'!$C$93*'STATIONARY FACTORS'!$C$94*(1/($M11*$N11)))))))))</f>
        <v>Enter Equipment</v>
      </c>
      <c r="AL11" s="73" t="str">
        <f>IF($D11=" ", "Enter Equipment",IF(VLOOKUP($A11,'STATIONARY FACTORS'!$A$4:$O$22, AL$5, FALSE)= "N/A", "--", IF($H11=0, "Enter Activity", IF($M11=0, "Enter Run Time",IF($I11="HP", $H11*VLOOKUP($A11,'STATIONARY FACTORS'!$A$4:$O$22, AL$5, FALSE),IF(ISERROR(SEARCH("Diesel", $D11,1)),($H11*VLOOKUP($A11,'STATIONARY FACTORS'!$A$4:$O$22, AL$5, FALSE)*0.000001*'STATIONARY FACTORS'!$C$93*'STATIONARY FACTORS'!$C$98*(1/($M11*$N11))),($H11*VLOOKUP($A11,'STATIONARY FACTORS'!$A$4:$O$22, AL$5, FALSE)*0.000001*'STATIONARY FACTORS'!$C$93*'STATIONARY FACTORS'!$C$94*(1/($M11*$N11)))))))))</f>
        <v>Enter Equipment</v>
      </c>
      <c r="AM11" s="466" t="str">
        <f>IF($D7=" ", "Enter Equipment",IF(VLOOKUP($A11,'STATIONARY FACTORS'!$A$4:$O$22, AM$5, FALSE)= "N/A", "--", IF($H11=0, "Enter Activity", IF($M11=0, "Enter Run Time",IF($I11="HP",( ($H11*VLOOKUP($A11,'STATIONARY FACTORS'!$A$4:$O$22, AM$5, FALSE)*$M11*$N11)/2000),IF(ISERROR(SEARCH("Diesel", $D11,1)),($H11*VLOOKUP($A11,'STATIONARY FACTORS'!$A$4:$O$22, AM$5, FALSE)*0.000001*'STATIONARY FACTORS'!$C$93*'STATIONARY FACTORS'!$C$98)/2000,($H11*VLOOKUP($A11,'STATIONARY FACTORS'!$A$4:$O$22, AM$5, FALSE)*0.000001*'STATIONARY FACTORS'!$C$93*'STATIONARY FACTORS'!$C$94)/2000))))))</f>
        <v>Enter Equipment</v>
      </c>
      <c r="AN11" s="65" t="str">
        <f>IF($D7=" ", "Enter Equipment",IF(VLOOKUP($A11,'STATIONARY FACTORS'!$A$4:$O$22, AN$5, FALSE)= "N/A", "--", IF($H11=0, "Enter Activity", IF($M11=0, "Enter Run Time",IF($I11="HP",( ($H11*VLOOKUP($A11,'STATIONARY FACTORS'!$A$4:$O$22, AN$5, FALSE)*$M11*$N11)/2000),IF(ISERROR(SEARCH("Diesel", $D11,1)),($H11*VLOOKUP($A11,'STATIONARY FACTORS'!$A$4:$O$22, AN$5, FALSE)*0.000001*'STATIONARY FACTORS'!$C$93*'STATIONARY FACTORS'!$C$98)/2000,($H11*VLOOKUP($A11,'STATIONARY FACTORS'!$A$4:$O$22, AN$5, FALSE)*0.000001*'STATIONARY FACTORS'!$C$93*'STATIONARY FACTORS'!$C$94)/2000))))))</f>
        <v>Enter Equipment</v>
      </c>
      <c r="AO11" s="65" t="str">
        <f>IF($D7=" ", "Enter Equipment",IF(VLOOKUP($A11,'STATIONARY FACTORS'!$A$4:$O$22, AO$5, FALSE)= "N/A", "--", IF($H11=0, "Enter Activity", IF($M11=0, "Enter Run Time",IF($I11="HP",( ($H11*VLOOKUP($A11,'STATIONARY FACTORS'!$A$4:$O$22, AO$5, FALSE)*$M11*$N11)/2000),IF(ISERROR(SEARCH("Diesel", $D11,1)),($H11*VLOOKUP($A11,'STATIONARY FACTORS'!$A$4:$O$22, AO$5, FALSE)*0.000001*'STATIONARY FACTORS'!$C$93*'STATIONARY FACTORS'!$C$98)/2000,($H11*VLOOKUP($A11,'STATIONARY FACTORS'!$A$4:$O$22, AO$5, FALSE)*0.000001*'STATIONARY FACTORS'!$C$93*'STATIONARY FACTORS'!$C$94)/2000))))))</f>
        <v>Enter Equipment</v>
      </c>
      <c r="AP11" s="65" t="str">
        <f>IF($D7=" ", "Enter Equipment",IF(VLOOKUP($A11,'STATIONARY FACTORS'!$A$4:$O$22, AP$5, FALSE)= "N/A", "--", IF($H11=0, "Enter Activity", IF($M11=0, "Enter Run Time",IF($I11="HP",( ($H11*VLOOKUP($A11,'STATIONARY FACTORS'!$A$4:$O$22, AP$5, FALSE)*$M11*$N11)/2000),IF(ISERROR(SEARCH("Diesel", $D11,1)),($H11*VLOOKUP($A11,'STATIONARY FACTORS'!$A$4:$O$22, AP$5, FALSE)*0.000001*'STATIONARY FACTORS'!$C$93*'STATIONARY FACTORS'!$C$98)/2000,($H11*VLOOKUP($A11,'STATIONARY FACTORS'!$A$4:$O$22, AP$5, FALSE)*0.000001*'STATIONARY FACTORS'!$C$93*'STATIONARY FACTORS'!$C$94)/2000))))))</f>
        <v>Enter Equipment</v>
      </c>
      <c r="AQ11" s="65" t="str">
        <f>IF($D7=" ", "Enter Equipment",IF(VLOOKUP($A11,'STATIONARY FACTORS'!$A$4:$O$22, AQ$5, FALSE)= "N/A", "--", IF($H11=0, "Enter Activity", IF($M11=0, "Enter Run Time",IF($I11="HP",( ($H11*VLOOKUP($A11,'STATIONARY FACTORS'!$A$4:$O$22, AQ$5, FALSE)*$M11*$N11)/2000),IF(ISERROR(SEARCH("Diesel", $D11,1)),($H11*VLOOKUP($A11,'STATIONARY FACTORS'!$A$4:$O$22, AQ$5, FALSE)*0.000001*'STATIONARY FACTORS'!$C$93*'STATIONARY FACTORS'!$C$98)/2000,($H11*VLOOKUP($A11,'STATIONARY FACTORS'!$A$4:$O$22, AQ$5, FALSE)*0.000001*'STATIONARY FACTORS'!$C$93*'STATIONARY FACTORS'!$C$94)/2000))))))</f>
        <v>Enter Equipment</v>
      </c>
      <c r="AR11" s="84" t="str">
        <f>IF($D7=" ", "Enter Equipment",IF(VLOOKUP($A11,'STATIONARY FACTORS'!$A$4:$O$22, AR$5, FALSE)= "N/A", "--", IF($H11=0, "Enter Activity", IF($M11=0, "Enter Run Time",IF($I11="HP",( ($H11*VLOOKUP($A11,'STATIONARY FACTORS'!$A$4:$O$22, AR$5, FALSE)*$M11*$N11)/2000),IF(ISERROR(SEARCH("Diesel", $D11,1)),($H11*VLOOKUP($A11,'STATIONARY FACTORS'!$A$4:$O$22, AR$5, FALSE)*0.000001*'STATIONARY FACTORS'!$C$93*'STATIONARY FACTORS'!$C$98)/2000,($H11*VLOOKUP($A11,'STATIONARY FACTORS'!$A$4:$O$22, AR$5, FALSE)*0.000001*'STATIONARY FACTORS'!$C$93*'STATIONARY FACTORS'!$C$94)/2000))))))</f>
        <v>Enter Equipment</v>
      </c>
      <c r="AS11" s="65" t="str">
        <f>IF($D7=" ", "Enter Equipment",IF(VLOOKUP($A11,'STATIONARY FACTORS'!$A$4:$O$22, AS$5, FALSE)= "N/A", "--", IF($H11=0, "Enter Activity", IF($M11=0, "Enter Run Time",IF($I11="HP",( ($H11*VLOOKUP($A11,'STATIONARY FACTORS'!$A$4:$O$22, AS$5, FALSE)*$M11*$N11)/2000),IF(ISERROR(SEARCH("Diesel", $D11,1)),($H11*VLOOKUP($A11,'STATIONARY FACTORS'!$A$4:$O$22, AS$5, FALSE)*0.000001*'STATIONARY FACTORS'!$C$93*'STATIONARY FACTORS'!$C$98)/2000,($H11*VLOOKUP($A11,'STATIONARY FACTORS'!$A$4:$O$22, AS$5, FALSE)*0.000001*'STATIONARY FACTORS'!$C$93*'STATIONARY FACTORS'!$C$94)/2000))))))</f>
        <v>Enter Equipment</v>
      </c>
      <c r="AT11" s="79" t="str">
        <f>IF($D7=" ", "Enter Equipment",IF(VLOOKUP($A11,'STATIONARY FACTORS'!$A$4:$O$22, AT$5, FALSE)= "N/A", "--", IF($H11=0, "Enter Activity", IF($M11=0, "Enter Run Time",IF($I11="HP",( ($H11*VLOOKUP($A11,'STATIONARY FACTORS'!$A$4:$O$22, AT$5, FALSE)*$M11*$N11)/2000),IF(ISERROR(SEARCH("Diesel", $D11,1)),($H11*VLOOKUP($A11,'STATIONARY FACTORS'!$A$4:$O$22, AT$5, FALSE)*0.000001*'STATIONARY FACTORS'!$C$93*'STATIONARY FACTORS'!$C$98)/2000,($H11*VLOOKUP($A11,'STATIONARY FACTORS'!$A$4:$O$22, AT$5, FALSE)*0.000001*'STATIONARY FACTORS'!$C$93*'STATIONARY FACTORS'!$C$94)/2000))))))</f>
        <v>Enter Equipment</v>
      </c>
      <c r="AU11" s="79" t="str">
        <f>IF($D7=" ", "Enter Equipment",IF(VLOOKUP($A11,'STATIONARY FACTORS'!$A$4:$O$22, AU$5, FALSE)= "N/A", "--", IF($H11=0, "Enter Activity", IF($M11=0, "Enter Run Time",IF($I11="HP",( ($H11*VLOOKUP($A11,'STATIONARY FACTORS'!$A$4:$O$22, AU$5, FALSE)*$M11*$N11)/2000),IF(ISERROR(SEARCH("Diesel", $D11,1)),($H11*VLOOKUP($A11,'STATIONARY FACTORS'!$A$4:$O$22, AU$5, FALSE)*0.000001*'STATIONARY FACTORS'!$C$93*'STATIONARY FACTORS'!$C$98)/2000,($H11*VLOOKUP($A11,'STATIONARY FACTORS'!$A$4:$O$22, AU$5, FALSE)*0.000001*'STATIONARY FACTORS'!$C$93*'STATIONARY FACTORS'!$C$94)/2000))))))</f>
        <v>Enter Equipment</v>
      </c>
      <c r="AV11" s="79" t="str">
        <f>IF($D7=" ", "Enter Equipment",IF(VLOOKUP($A11,'STATIONARY FACTORS'!$A$4:$O$22, AV$5, FALSE)= "N/A", "--", IF($H11=0, "Enter Activity", IF($M11=0, "Enter Run Time",IF($I11="HP",( ($H11*VLOOKUP($A11,'STATIONARY FACTORS'!$A$4:$O$22, AV$5, FALSE)*$M11*$N11)/2000),IF(ISERROR(SEARCH("Diesel", $D11,1)),($H11*VLOOKUP($A11,'STATIONARY FACTORS'!$A$4:$O$22, AV$5, FALSE)*0.000001*'STATIONARY FACTORS'!$C$93*'STATIONARY FACTORS'!$C$98)/2000,($H11*VLOOKUP($A11,'STATIONARY FACTORS'!$A$4:$O$22, AV$5, FALSE)*0.000001*'STATIONARY FACTORS'!$C$93*'STATIONARY FACTORS'!$C$94)/2000))))))</f>
        <v>Enter Equipment</v>
      </c>
      <c r="AW11" s="382" t="str">
        <f>IF($D7=" ", "Enter Equipment",IF(VLOOKUP($A11,'STATIONARY FACTORS'!$A$4:$O$22, AW$5, FALSE)= "N/A", "--", IF($H11=0, "Enter Activity", IF($M11=0, "Enter Run Time",IF($I11="HP",( ($H11*VLOOKUP($A11,'STATIONARY FACTORS'!$A$4:$O$22, AW$5, FALSE)*$M11*$N11)/2000),IF(ISERROR(SEARCH("Diesel", $D11,1)),($H11*VLOOKUP($A11,'STATIONARY FACTORS'!$A$4:$O$22, AW$5, FALSE)*0.000001*'STATIONARY FACTORS'!$C$93*'STATIONARY FACTORS'!$C$98)/2000,($H11*VLOOKUP($A11,'STATIONARY FACTORS'!$A$4:$O$22, AW$5, FALSE)*0.000001*'STATIONARY FACTORS'!$C$93*'STATIONARY FACTORS'!$C$94)/2000))))))</f>
        <v>Enter Equipment</v>
      </c>
      <c r="AX11" s="330">
        <f t="shared" si="0"/>
        <v>0</v>
      </c>
      <c r="AY11" s="330">
        <f t="shared" si="0"/>
        <v>0</v>
      </c>
      <c r="AZ11" s="330">
        <f t="shared" si="0"/>
        <v>0</v>
      </c>
      <c r="BA11" s="331">
        <f t="shared" si="0"/>
        <v>0</v>
      </c>
      <c r="BB11" s="329">
        <f t="shared" si="1"/>
        <v>0</v>
      </c>
      <c r="BC11" s="330">
        <f t="shared" si="1"/>
        <v>0</v>
      </c>
      <c r="BD11" s="330">
        <f t="shared" si="1"/>
        <v>0</v>
      </c>
      <c r="BE11" s="330">
        <f t="shared" si="1"/>
        <v>0</v>
      </c>
      <c r="BF11" s="330">
        <f t="shared" si="1"/>
        <v>0</v>
      </c>
      <c r="BG11" s="330">
        <f t="shared" si="1"/>
        <v>0</v>
      </c>
      <c r="BH11" s="330">
        <f t="shared" si="1"/>
        <v>0</v>
      </c>
      <c r="BI11" s="330">
        <f t="shared" si="1"/>
        <v>0</v>
      </c>
      <c r="BJ11" s="330">
        <f t="shared" si="1"/>
        <v>0</v>
      </c>
      <c r="BK11" s="330">
        <f t="shared" si="1"/>
        <v>0</v>
      </c>
      <c r="BL11" s="330">
        <f t="shared" si="1"/>
        <v>0</v>
      </c>
      <c r="BM11" s="331">
        <f t="shared" si="1"/>
        <v>0</v>
      </c>
      <c r="BN11" s="329">
        <f t="shared" si="2"/>
        <v>0</v>
      </c>
      <c r="BO11" s="330">
        <f t="shared" si="2"/>
        <v>0</v>
      </c>
      <c r="BP11" s="330">
        <f t="shared" si="2"/>
        <v>0</v>
      </c>
      <c r="BQ11" s="330">
        <f t="shared" si="2"/>
        <v>0</v>
      </c>
      <c r="BR11" s="330">
        <f t="shared" si="2"/>
        <v>0</v>
      </c>
      <c r="BS11" s="330">
        <f t="shared" si="2"/>
        <v>0</v>
      </c>
      <c r="BT11" s="330">
        <f t="shared" si="2"/>
        <v>0</v>
      </c>
      <c r="BU11" s="330">
        <f t="shared" si="2"/>
        <v>0</v>
      </c>
      <c r="BV11" s="330">
        <f t="shared" si="2"/>
        <v>0</v>
      </c>
      <c r="BW11" s="330">
        <f t="shared" si="2"/>
        <v>0</v>
      </c>
      <c r="BX11" s="330">
        <f t="shared" si="2"/>
        <v>0</v>
      </c>
      <c r="BY11" s="331">
        <f t="shared" si="2"/>
        <v>0</v>
      </c>
      <c r="BZ11" s="329">
        <f t="shared" si="3"/>
        <v>0</v>
      </c>
      <c r="CA11" s="330">
        <f t="shared" si="3"/>
        <v>0</v>
      </c>
      <c r="CB11" s="330">
        <f t="shared" si="3"/>
        <v>0</v>
      </c>
      <c r="CC11" s="330">
        <f t="shared" si="3"/>
        <v>0</v>
      </c>
      <c r="CD11" s="330">
        <f t="shared" si="3"/>
        <v>0</v>
      </c>
      <c r="CE11" s="330">
        <f t="shared" si="3"/>
        <v>0</v>
      </c>
      <c r="CF11" s="330">
        <f t="shared" si="3"/>
        <v>0</v>
      </c>
      <c r="CG11" s="330">
        <f t="shared" si="3"/>
        <v>0</v>
      </c>
      <c r="CH11" s="330">
        <f t="shared" si="3"/>
        <v>0</v>
      </c>
      <c r="CI11" s="330">
        <f t="shared" si="3"/>
        <v>0</v>
      </c>
      <c r="CJ11" s="330">
        <f t="shared" si="3"/>
        <v>0</v>
      </c>
      <c r="CK11" s="331">
        <f t="shared" si="3"/>
        <v>0</v>
      </c>
      <c r="CL11" s="329">
        <f t="shared" si="4"/>
        <v>0</v>
      </c>
      <c r="CM11" s="330">
        <f t="shared" si="4"/>
        <v>0</v>
      </c>
      <c r="CN11" s="330">
        <f t="shared" si="4"/>
        <v>0</v>
      </c>
      <c r="CO11" s="330">
        <f t="shared" si="4"/>
        <v>0</v>
      </c>
      <c r="CP11" s="330">
        <f t="shared" si="4"/>
        <v>0</v>
      </c>
      <c r="CQ11" s="330">
        <f t="shared" si="4"/>
        <v>0</v>
      </c>
      <c r="CR11" s="330">
        <f t="shared" si="4"/>
        <v>0</v>
      </c>
      <c r="CS11" s="330">
        <f t="shared" si="4"/>
        <v>0</v>
      </c>
      <c r="CT11" s="330">
        <f t="shared" si="4"/>
        <v>0</v>
      </c>
      <c r="CU11" s="330">
        <f t="shared" si="4"/>
        <v>0</v>
      </c>
      <c r="CV11" s="330">
        <f t="shared" si="4"/>
        <v>0</v>
      </c>
      <c r="CW11" s="331">
        <f t="shared" si="4"/>
        <v>0</v>
      </c>
      <c r="CX11" s="329">
        <f t="shared" si="5"/>
        <v>0</v>
      </c>
      <c r="CY11" s="330">
        <f t="shared" si="5"/>
        <v>0</v>
      </c>
      <c r="CZ11" s="330">
        <f t="shared" si="5"/>
        <v>0</v>
      </c>
      <c r="DA11" s="330">
        <f t="shared" si="5"/>
        <v>0</v>
      </c>
      <c r="DB11" s="330">
        <f t="shared" si="5"/>
        <v>0</v>
      </c>
      <c r="DC11" s="330">
        <f t="shared" si="5"/>
        <v>0</v>
      </c>
      <c r="DD11" s="330">
        <f t="shared" si="5"/>
        <v>0</v>
      </c>
      <c r="DE11" s="330">
        <f t="shared" si="5"/>
        <v>0</v>
      </c>
      <c r="DF11" s="330">
        <f t="shared" si="5"/>
        <v>0</v>
      </c>
      <c r="DG11" s="330">
        <f t="shared" si="5"/>
        <v>0</v>
      </c>
      <c r="DH11" s="330">
        <f t="shared" si="5"/>
        <v>0</v>
      </c>
      <c r="DI11" s="331">
        <f t="shared" si="5"/>
        <v>0</v>
      </c>
      <c r="DJ11" s="329">
        <f t="shared" si="6"/>
        <v>0</v>
      </c>
      <c r="DK11" s="330">
        <f t="shared" si="6"/>
        <v>0</v>
      </c>
      <c r="DL11" s="330">
        <f t="shared" si="6"/>
        <v>0</v>
      </c>
      <c r="DM11" s="330">
        <f t="shared" si="6"/>
        <v>0</v>
      </c>
      <c r="DN11" s="330">
        <f t="shared" si="6"/>
        <v>0</v>
      </c>
      <c r="DO11" s="330">
        <f t="shared" si="6"/>
        <v>0</v>
      </c>
      <c r="DP11" s="330">
        <f t="shared" si="6"/>
        <v>0</v>
      </c>
      <c r="DQ11" s="330">
        <f t="shared" si="6"/>
        <v>0</v>
      </c>
      <c r="DR11" s="330">
        <f t="shared" si="6"/>
        <v>0</v>
      </c>
      <c r="DS11" s="330">
        <f t="shared" si="6"/>
        <v>0</v>
      </c>
      <c r="DT11" s="330">
        <f t="shared" si="6"/>
        <v>0</v>
      </c>
      <c r="DU11" s="331">
        <f t="shared" si="6"/>
        <v>0</v>
      </c>
      <c r="DV11" s="329">
        <f t="shared" si="7"/>
        <v>0</v>
      </c>
      <c r="DW11" s="330">
        <f t="shared" si="7"/>
        <v>0</v>
      </c>
      <c r="DX11" s="330">
        <f t="shared" si="7"/>
        <v>0</v>
      </c>
      <c r="DY11" s="330">
        <f t="shared" si="7"/>
        <v>0</v>
      </c>
      <c r="DZ11" s="330">
        <f t="shared" si="7"/>
        <v>0</v>
      </c>
      <c r="EA11" s="330">
        <f t="shared" si="7"/>
        <v>0</v>
      </c>
      <c r="EB11" s="330">
        <f t="shared" si="7"/>
        <v>0</v>
      </c>
      <c r="EC11" s="330">
        <f t="shared" si="7"/>
        <v>0</v>
      </c>
      <c r="ED11" s="330">
        <f t="shared" si="7"/>
        <v>0</v>
      </c>
      <c r="EE11" s="330">
        <f t="shared" si="7"/>
        <v>0</v>
      </c>
      <c r="EF11" s="330">
        <f t="shared" si="7"/>
        <v>0</v>
      </c>
      <c r="EG11" s="331">
        <f t="shared" si="7"/>
        <v>0</v>
      </c>
      <c r="EH11" s="329">
        <f t="shared" si="8"/>
        <v>0</v>
      </c>
      <c r="EI11" s="330">
        <f t="shared" si="8"/>
        <v>0</v>
      </c>
      <c r="EJ11" s="330">
        <f t="shared" si="8"/>
        <v>0</v>
      </c>
      <c r="EK11" s="330">
        <f t="shared" si="8"/>
        <v>0</v>
      </c>
      <c r="EL11" s="330">
        <f t="shared" si="8"/>
        <v>0</v>
      </c>
      <c r="EM11" s="330">
        <f t="shared" si="8"/>
        <v>0</v>
      </c>
      <c r="EN11" s="330">
        <f t="shared" si="8"/>
        <v>0</v>
      </c>
      <c r="EO11" s="330">
        <f t="shared" si="8"/>
        <v>0</v>
      </c>
      <c r="EP11" s="330">
        <f t="shared" si="8"/>
        <v>0</v>
      </c>
      <c r="EQ11" s="330">
        <f t="shared" si="8"/>
        <v>0</v>
      </c>
      <c r="ER11" s="330">
        <f t="shared" si="8"/>
        <v>0</v>
      </c>
      <c r="ES11" s="331">
        <f t="shared" si="8"/>
        <v>0</v>
      </c>
      <c r="ET11" s="329">
        <f t="shared" si="9"/>
        <v>0</v>
      </c>
      <c r="EU11" s="330">
        <f t="shared" si="9"/>
        <v>0</v>
      </c>
      <c r="EV11" s="330">
        <f t="shared" si="9"/>
        <v>0</v>
      </c>
      <c r="EW11" s="330">
        <f t="shared" si="9"/>
        <v>0</v>
      </c>
      <c r="EX11" s="330">
        <f t="shared" si="9"/>
        <v>0</v>
      </c>
      <c r="EY11" s="330">
        <f t="shared" si="9"/>
        <v>0</v>
      </c>
      <c r="EZ11" s="330">
        <f t="shared" si="9"/>
        <v>0</v>
      </c>
      <c r="FA11" s="330">
        <f t="shared" si="9"/>
        <v>0</v>
      </c>
      <c r="FB11" s="330">
        <f t="shared" si="9"/>
        <v>0</v>
      </c>
      <c r="FC11" s="330">
        <f t="shared" si="9"/>
        <v>0</v>
      </c>
      <c r="FD11" s="330">
        <f t="shared" si="9"/>
        <v>0</v>
      </c>
      <c r="FE11" s="331">
        <f t="shared" si="9"/>
        <v>0</v>
      </c>
      <c r="FF11" s="329">
        <f t="shared" si="10"/>
        <v>0</v>
      </c>
      <c r="FG11" s="330">
        <f t="shared" si="10"/>
        <v>0</v>
      </c>
      <c r="FH11" s="330">
        <f t="shared" si="10"/>
        <v>0</v>
      </c>
      <c r="FI11" s="330">
        <f t="shared" si="10"/>
        <v>0</v>
      </c>
      <c r="FJ11" s="330">
        <f t="shared" si="10"/>
        <v>0</v>
      </c>
      <c r="FK11" s="330">
        <f t="shared" si="10"/>
        <v>0</v>
      </c>
      <c r="FL11" s="330">
        <f t="shared" si="10"/>
        <v>0</v>
      </c>
      <c r="FM11" s="330">
        <f t="shared" si="10"/>
        <v>0</v>
      </c>
      <c r="FN11" s="330">
        <f t="shared" si="10"/>
        <v>0</v>
      </c>
      <c r="FO11" s="330">
        <f t="shared" si="10"/>
        <v>0</v>
      </c>
      <c r="FP11" s="330">
        <f t="shared" si="10"/>
        <v>0</v>
      </c>
      <c r="FQ11" s="331">
        <f t="shared" si="10"/>
        <v>0</v>
      </c>
    </row>
    <row r="12" spans="1:173" x14ac:dyDescent="0.2">
      <c r="A12" s="74" t="str">
        <f>D12</f>
        <v xml:space="preserve"> </v>
      </c>
      <c r="B12" s="112"/>
      <c r="C12" s="100" t="s">
        <v>324</v>
      </c>
      <c r="D12" s="365" t="str">
        <f>IF(ISBLANK(EMISSIONS_7!D12), " ", EMISSIONS_7!D12)</f>
        <v xml:space="preserve"> </v>
      </c>
      <c r="E12" s="360" t="s">
        <v>115</v>
      </c>
      <c r="F12" s="360" t="s">
        <v>115</v>
      </c>
      <c r="G12" s="33" t="s">
        <v>115</v>
      </c>
      <c r="H12" s="367"/>
      <c r="I12" s="367" t="s">
        <v>2</v>
      </c>
      <c r="J12" s="33" t="s">
        <v>115</v>
      </c>
      <c r="K12" s="33"/>
      <c r="L12" s="33"/>
      <c r="M12" s="372">
        <v>0</v>
      </c>
      <c r="N12" s="373">
        <v>0</v>
      </c>
      <c r="O12" s="299"/>
      <c r="P12" s="300"/>
      <c r="Q12" s="73" t="str">
        <f>IF($D12=" ", "Enter Equipment",IF(VLOOKUP($A12,'STATIONARY FACTORS'!$A$4:$O$22,Q$5,FALSE)="N/A","--", IF($H12=0,"Enter Activity",IF($M12=0, "Enter Run Time", IF($N12=0, "Enter Run Time", IF(ISERROR(SEARCH("Diesel",$D12,1)),((VLOOKUP($A12,'STATIONARY FACTORS'!$A$4:$O$22,Q$5,FALSE))/1000*$H12/$N12/$M12),($H12*(VLOOKUP($A12,'STATIONARY FACTORS'!$A$4:$O$22,Q$5,FALSE))/'STATIONARY FACTORS'!$C$101)))))))</f>
        <v>Enter Equipment</v>
      </c>
      <c r="R12" s="73" t="str">
        <f>IF($D12=" ","Enter Equipment",IF(VLOOKUP($A12,'STATIONARY FACTORS'!$A$4:$O$22,R$5,FALSE)="N/A","--",IF($H12=0,"Enter Activity",IF($M12=0,"Enter Run Time",IF($N12=0,"Enter Run Time",IF(ISERROR(SEARCH("Diesel",$D13,1)),((VLOOKUP($A12,'STATIONARY FACTORS'!$A$4:$O$22,R$5,FALSE))/1000*$H12/$N12/$M12),($H12*(VLOOKUP($A12,'STATIONARY FACTORS'!$A$4:$O$22,R$5,FALSE))/'STATIONARY FACTORS'!$C$101)))))))</f>
        <v>Enter Equipment</v>
      </c>
      <c r="S12" s="73" t="str">
        <f>IF($D12=" ", "Enter Equipment",IF(VLOOKUP($A12,'STATIONARY FACTORS'!$A$4:$O$22,S$5,FALSE)="N/A","--", IF($H12=0,"Enter Activity",IF($M12=0, "Enter Run Time", IF($N12=0, "Enter Run Time", IF(ISERROR(SEARCH("Diesel",$D13,1)),((VLOOKUP($A12,'STATIONARY FACTORS'!$A$4:$O$22,S$5,FALSE))/1000*$H12/$N12/$M12),($H12*(VLOOKUP($A12,'STATIONARY FACTORS'!$A$4:$O$22,S$5,FALSE))/'STATIONARY FACTORS'!$C$101)))))))</f>
        <v>Enter Equipment</v>
      </c>
      <c r="T12" s="73" t="str">
        <f>IF($D12=" ", "Enter Equipment",IF(VLOOKUP($A12,'STATIONARY FACTORS'!$A$4:$O$22,T$5,FALSE)="N/A","--", IF($H12=0,"Enter Activity",IF($M12=0, "Enter Run Time", IF($N12=0, "Enter Run Time", IF(ISERROR(SEARCH("Diesel",$D13,1)),((VLOOKUP($A12,'STATIONARY FACTORS'!$A$4:$O$22,T$5,FALSE))/1000*$H12/$N12/$M12),($H12*(VLOOKUP($A12,'STATIONARY FACTORS'!$A$4:$O$22,T$5,FALSE))/'STATIONARY FACTORS'!$C$101)))))))</f>
        <v>Enter Equipment</v>
      </c>
      <c r="U12" s="73" t="str">
        <f>IF($D12=" ", "Enter Equipment",IF(VLOOKUP($A12,'STATIONARY FACTORS'!$A$4:$O$22,U$5,FALSE)="N/A","--", IF($H12=0,"Enter Activity",IF($M12=0, "Enter Run Time", IF($N12=0, "Enter Run Time", IF(ISERROR(SEARCH("Diesel",$D13,1)),((VLOOKUP($A12,'STATIONARY FACTORS'!$A$4:$O$22,U$5,FALSE))/1000*$H12/$N12/$M12),($H12*(VLOOKUP($A12,'STATIONARY FACTORS'!$A$4:$O$22,U$5,FALSE))/'STATIONARY FACTORS'!$C$101)))))))</f>
        <v>Enter Equipment</v>
      </c>
      <c r="V12" s="73" t="str">
        <f>IF($D12=" ", "Enter Equipment",IF(VLOOKUP($A12,'STATIONARY FACTORS'!$A$4:$O$22,V$5,FALSE)="N/A","--", IF($H12=0,"Enter Activity",IF($M12=0, "Enter Run Time", IF($N12=0, "Enter Run Time", IF(ISERROR(SEARCH("Diesel",$D13,1)),((VLOOKUP($A12,'STATIONARY FACTORS'!$A$4:$O$22,V$5,FALSE))/1000*$H12/$N12/$M12),($H12*(VLOOKUP($A12,'STATIONARY FACTORS'!$A$4:$O$22,V$5,FALSE))/'STATIONARY FACTORS'!$C$101)))))))</f>
        <v>Enter Equipment</v>
      </c>
      <c r="W12" s="73" t="str">
        <f>IF($D12=" ", "Enter Equipment",IF(VLOOKUP($A12,'STATIONARY FACTORS'!$A$4:$O$22,W$5,FALSE)="N/A","--", IF($H12=0,"Enter Activity",IF($M12=0, "Enter Run Time", IF($N12=0, "Enter Run Time", IF(ISERROR(SEARCH("Diesel",$D13,1)),((VLOOKUP($A12,'STATIONARY FACTORS'!$A$4:$O$22,W$5,FALSE))/1000*$H12/$N12/$M12),($H12*(VLOOKUP($A12,'STATIONARY FACTORS'!$A$4:$O$22,W$5,FALSE))/'STATIONARY FACTORS'!$C$101)))))))</f>
        <v>Enter Equipment</v>
      </c>
      <c r="X12" s="73" t="str">
        <f>IF($D12=" ", "Enter Equipment",IF(VLOOKUP($A12,'STATIONARY FACTORS'!$A$4:$O$22,X$5,FALSE)="N/A","--", IF($H12=0,"Enter Activity",IF($M12=0, "Enter Run Time", IF($N12=0, "Enter Run Time", IF(ISERROR(SEARCH("Diesel",$D13,1)),((VLOOKUP($A12,'STATIONARY FACTORS'!$A$4:$O$22,X$5,FALSE))/1000*$H12/$N12/$M12),($H12*(VLOOKUP($A12,'STATIONARY FACTORS'!$A$4:$O$22,X$5,FALSE))/'STATIONARY FACTORS'!$C$101)))))))</f>
        <v>Enter Equipment</v>
      </c>
      <c r="Y12" s="73" t="str">
        <f>IF($D12=" ", "Enter Equipment",IF(VLOOKUP($A12,'STATIONARY FACTORS'!$A$4:$O$22,Y$5,FALSE)="N/A","--", IF($H12=0,"Enter Activity",IF($M12=0, "Enter Run Time", IF($N12=0, "Enter Run Time", IF(ISERROR(SEARCH("Diesel",$D13,1)),((VLOOKUP($A12,'STATIONARY FACTORS'!$A$4:$O$22,Y$5,FALSE))/1000*$H12/$N12/$M12),($H12*(VLOOKUP($A12,'STATIONARY FACTORS'!$A$4:$O$22,Y$5,FALSE))/'STATIONARY FACTORS'!$C$101)))))))</f>
        <v>Enter Equipment</v>
      </c>
      <c r="Z12" s="73" t="str">
        <f>IF($D12=" ", "Enter Equipment",IF(VLOOKUP($A12,'STATIONARY FACTORS'!$A$4:$O$22,Z$5,FALSE)="N/A","--", IF($H12=0,"Enter Activity",IF($M12=0, "Enter Run Time", IF($N12=0, "Enter Run Time", IF(ISERROR(SEARCH("Diesel",$D13,1)),((VLOOKUP($A12,'STATIONARY FACTORS'!$A$4:$O$22,Z$5,FALSE))/1000*$H12/$N12/$M12),($H12*(VLOOKUP($A12,'STATIONARY FACTORS'!$A$4:$O$22,Z$5,FALSE))/'STATIONARY FACTORS'!$C$101)))))))</f>
        <v>Enter Equipment</v>
      </c>
      <c r="AA12" s="415" t="str">
        <f>IF($D12=" ", "Enter Equipment",IF(VLOOKUP($A12,'STATIONARY FACTORS'!$A$4:$O$22,AA$5,FALSE)="N/A","--", IF($H12=0,"Enter Activity",IF($M12=0, "Enter Run Time", IF($N12=0, "Enter Run Time", IF(ISERROR(SEARCH("Diesel",$D13,1)),((VLOOKUP($A12,'STATIONARY FACTORS'!$A$4:$O$22,AA$5,FALSE))/1000*$H12/$N12/$M12),($H12*(VLOOKUP($A12,'STATIONARY FACTORS'!$A$4:$O$22,AA$5,FALSE))/'STATIONARY FACTORS'!$C$101)))))))</f>
        <v>Enter Equipment</v>
      </c>
      <c r="AB12" s="73" t="str">
        <f>IF($D12=" ", "Enter Equipment",IF(VLOOKUP($A12,'STATIONARY FACTORS'!$A$4:$O$22,AB$5,FALSE)="N/A","--", IF($H12=0,"Enter Activity",IF($M12=0, "Enter Run Time", IF($N12=0, "Enter Run Time", IF(ISERROR(SEARCH("Diesel",$D12,1)),((VLOOKUP($A12,'STATIONARY FACTORS'!$A$4:$O$22,AB$5,FALSE))/1000*$H12/$N12/$M12),($H12*(VLOOKUP($A12,'STATIONARY FACTORS'!$A$4:$O$22,AB$5,FALSE))/'STATIONARY FACTORS'!$C$101)))))))</f>
        <v>Enter Equipment</v>
      </c>
      <c r="AC12" s="79" t="str">
        <f>IF($D12=" ","Enter Equipment",IF(VLOOKUP($A12,'STATIONARY FACTORS'!$A$4:$O$22,AC$5,FALSE)="N/A","--",IF($H12=0,"Enter Activity",IF($M12=0,"Enter Run Time",IF($N12=0,"Enter Run Time",IF(ISERROR(SEARCH("Diesel",$D13,1)),((VLOOKUP($A12,'STATIONARY FACTORS'!$A$4:$O$22,AC$5,FALSE))/1000*$H12/$N12/$M12),($H12*(VLOOKUP($A12,'STATIONARY FACTORS'!$A$4:$O$22,AC$5,FALSE))/'STATIONARY FACTORS'!$C$101)))))))</f>
        <v>Enter Equipment</v>
      </c>
      <c r="AD12" s="79" t="str">
        <f>IF($D12=" ", "Enter Equipment",IF(VLOOKUP($A12,'STATIONARY FACTORS'!$A$4:$O$22,AD$5,FALSE)="N/A","--", IF($H12=0,"Enter Activity",IF($M12=0, "Enter Run Time", IF($N12=0, "Enter Run Time", IF(ISERROR(SEARCH("Diesel",$D13,1)),((VLOOKUP($A12,'STATIONARY FACTORS'!$A$4:$O$22,AD$5,FALSE))/1000*$H12/$N12/$M12),($H12*(VLOOKUP($A12,'STATIONARY FACTORS'!$A$4:$O$22,AD$5,FALSE))/'STATIONARY FACTORS'!$C$101)))))))</f>
        <v>Enter Equipment</v>
      </c>
      <c r="AE12" s="79" t="str">
        <f>IF($D12=" ", "Enter Equipment",IF(VLOOKUP($A12,'STATIONARY FACTORS'!$A$4:$O$22,AE$5,FALSE)="N/A","--", IF($H12=0,"Enter Activity",IF($M12=0, "Enter Run Time", IF($N12=0, "Enter Run Time", IF(ISERROR(SEARCH("Diesel",$D13,1)),((VLOOKUP($A12,'STATIONARY FACTORS'!$A$4:$O$22,AE$5,FALSE))/1000*$H12/$N12/$M12),($H12*(VLOOKUP($A12,'STATIONARY FACTORS'!$A$4:$O$22,AE$5,FALSE))/'STATIONARY FACTORS'!$C$101)))))))</f>
        <v>Enter Equipment</v>
      </c>
      <c r="AF12" s="79" t="str">
        <f>IF($D12=" ", "Enter Equipment",IF(VLOOKUP($A12,'STATIONARY FACTORS'!$A$4:$O$22,AF$5,FALSE)="N/A","--", IF($H12=0,"Enter Activity",IF($M12=0, "Enter Run Time", IF($N12=0, "Enter Run Time", IF(ISERROR(SEARCH("Diesel",$D13,1)),((VLOOKUP($A12,'STATIONARY FACTORS'!$A$4:$O$22,AF$5,FALSE))/1000*$H12/$N12/$M12),($H12*(VLOOKUP($A12,'STATIONARY FACTORS'!$A$4:$O$22,AF$5,FALSE))/'STATIONARY FACTORS'!$C$101)))))))</f>
        <v>Enter Equipment</v>
      </c>
      <c r="AG12" s="79" t="str">
        <f>IF($D12=" ", "Enter Equipment",IF(VLOOKUP($A12,'STATIONARY FACTORS'!$A$4:$O$22,AG$5,FALSE)="N/A","--", IF($H12=0,"Enter Activity",IF($M12=0, "Enter Run Time", IF($N12=0, "Enter Run Time", IF(ISERROR(SEARCH("Diesel",$D13,1)),((VLOOKUP($A12,'STATIONARY FACTORS'!$A$4:$O$22,AG$5,FALSE))/1000*$H12/$N12/$M12),($H12*(VLOOKUP($A12,'STATIONARY FACTORS'!$A$4:$O$22,AG$5,FALSE))/'STATIONARY FACTORS'!$C$101)))))))</f>
        <v>Enter Equipment</v>
      </c>
      <c r="AH12" s="79" t="str">
        <f>IF($D12=" ", "Enter Equipment",IF(VLOOKUP($A12,'STATIONARY FACTORS'!$A$4:$O$22,AH$5,FALSE)="N/A","--", IF($H12=0,"Enter Activity",IF($M12=0, "Enter Run Time", IF($N12=0, "Enter Run Time", IF(ISERROR(SEARCH("Diesel",$D13,1)),((VLOOKUP($A12,'STATIONARY FACTORS'!$A$4:$O$22,AH$5,FALSE))/1000*$H12/$N12/$M12),($H12*(VLOOKUP($A12,'STATIONARY FACTORS'!$A$4:$O$22,AH$5,FALSE))/'STATIONARY FACTORS'!$C$101)))))))</f>
        <v>Enter Equipment</v>
      </c>
      <c r="AI12" s="79" t="str">
        <f>IF($D12=" ", "Enter Equipment",IF(VLOOKUP($A12,'STATIONARY FACTORS'!$A$4:$O$22,AI$5,FALSE)="N/A","--", IF($H12=0,"Enter Activity",IF($M12=0, "Enter Run Time", IF($N12=0, "Enter Run Time", IF(ISERROR(SEARCH("Diesel",$D13,1)),((VLOOKUP($A12,'STATIONARY FACTORS'!$A$4:$O$22,AI$5,FALSE))/1000*$H12/$N12/$M12),($H12*(VLOOKUP($A12,'STATIONARY FACTORS'!$A$4:$O$22,AI$5,FALSE))/'STATIONARY FACTORS'!$C$101)))))))</f>
        <v>Enter Equipment</v>
      </c>
      <c r="AJ12" s="79" t="str">
        <f>IF($D12=" ", "Enter Equipment",IF(VLOOKUP($A12,'STATIONARY FACTORS'!$A$4:$O$22,AJ$5,FALSE)="N/A","--", IF($H12=0,"Enter Activity",IF($M12=0, "Enter Run Time", IF($N12=0, "Enter Run Time", IF(ISERROR(SEARCH("Diesel",$D13,1)),((VLOOKUP($A12,'STATIONARY FACTORS'!$A$4:$O$22,AJ$5,FALSE))/1000*$H12/$N12/$M12),($H12*(VLOOKUP($A12,'STATIONARY FACTORS'!$A$4:$O$22,AJ$5,FALSE))/'STATIONARY FACTORS'!$C$101)))))))</f>
        <v>Enter Equipment</v>
      </c>
      <c r="AK12" s="79" t="str">
        <f>IF($D12=" ", "Enter Equipment",IF(VLOOKUP($A12,'STATIONARY FACTORS'!$A$4:$O$22,AK$5,FALSE)="N/A","--", IF($H12=0,"Enter Activity",IF($M12=0, "Enter Run Time", IF($N12=0, "Enter Run Time", IF(ISERROR(SEARCH("Diesel",$D13,1)),((VLOOKUP($A12,'STATIONARY FACTORS'!$A$4:$O$22,AK$5,FALSE))/1000*$H12/$N12/$M12),($H12*(VLOOKUP($A12,'STATIONARY FACTORS'!$A$4:$O$22,AK$5,FALSE))/'STATIONARY FACTORS'!$C$101)))))))</f>
        <v>Enter Equipment</v>
      </c>
      <c r="AL12" s="415" t="str">
        <f>IF($D12=" ", "Enter Equipment",IF(VLOOKUP($A12,'STATIONARY FACTORS'!$A$4:$O$22,AL$5,FALSE)="N/A","--", IF($H12=0,"Enter Activity",IF($M12=0, "Enter Run Time", IF($N12=0, "Enter Run Time", IF(ISERROR(SEARCH("Diesel",$D13,1)),((VLOOKUP($A12,'STATIONARY FACTORS'!$A$4:$O$22,AL$5,FALSE))/1000*$H12/$N12/$M12),($H12*(VLOOKUP($A12,'STATIONARY FACTORS'!$A$4:$O$22,AL$5,FALSE))/'STATIONARY FACTORS'!$C$101)))))))</f>
        <v>Enter Equipment</v>
      </c>
      <c r="AM12" s="65" t="str">
        <f t="shared" ref="AM12:AW12" si="11">IF(T(AB12)=" ", IF($M12=0, "Enter Run Time", IF($N12=0, "Enter Run Time", AB12*$M12*$N12/2000)), AB12)</f>
        <v>Enter Equipment</v>
      </c>
      <c r="AN12" s="65" t="str">
        <f t="shared" si="11"/>
        <v>Enter Equipment</v>
      </c>
      <c r="AO12" s="65" t="str">
        <f t="shared" si="11"/>
        <v>Enter Equipment</v>
      </c>
      <c r="AP12" s="65" t="str">
        <f t="shared" si="11"/>
        <v>Enter Equipment</v>
      </c>
      <c r="AQ12" s="65" t="str">
        <f t="shared" si="11"/>
        <v>Enter Equipment</v>
      </c>
      <c r="AR12" s="84" t="str">
        <f t="shared" si="11"/>
        <v>Enter Equipment</v>
      </c>
      <c r="AS12" s="65" t="str">
        <f t="shared" si="11"/>
        <v>Enter Equipment</v>
      </c>
      <c r="AT12" s="79" t="str">
        <f t="shared" si="11"/>
        <v>Enter Equipment</v>
      </c>
      <c r="AU12" s="79" t="str">
        <f t="shared" si="11"/>
        <v>Enter Equipment</v>
      </c>
      <c r="AV12" s="79" t="str">
        <f t="shared" si="11"/>
        <v>Enter Equipment</v>
      </c>
      <c r="AW12" s="382" t="str">
        <f t="shared" si="11"/>
        <v>Enter Equipment</v>
      </c>
      <c r="AX12" s="333">
        <f t="shared" si="0"/>
        <v>0</v>
      </c>
      <c r="AY12" s="333">
        <f t="shared" si="0"/>
        <v>0</v>
      </c>
      <c r="AZ12" s="333">
        <f t="shared" si="0"/>
        <v>0</v>
      </c>
      <c r="BA12" s="334">
        <f t="shared" si="0"/>
        <v>0</v>
      </c>
      <c r="BB12" s="332">
        <f t="shared" si="1"/>
        <v>0</v>
      </c>
      <c r="BC12" s="333">
        <f t="shared" si="1"/>
        <v>0</v>
      </c>
      <c r="BD12" s="333">
        <f t="shared" si="1"/>
        <v>0</v>
      </c>
      <c r="BE12" s="333">
        <f t="shared" si="1"/>
        <v>0</v>
      </c>
      <c r="BF12" s="333">
        <f t="shared" si="1"/>
        <v>0</v>
      </c>
      <c r="BG12" s="333">
        <f t="shared" si="1"/>
        <v>0</v>
      </c>
      <c r="BH12" s="333">
        <f t="shared" si="1"/>
        <v>0</v>
      </c>
      <c r="BI12" s="333">
        <f t="shared" si="1"/>
        <v>0</v>
      </c>
      <c r="BJ12" s="333">
        <f t="shared" si="1"/>
        <v>0</v>
      </c>
      <c r="BK12" s="333">
        <f t="shared" si="1"/>
        <v>0</v>
      </c>
      <c r="BL12" s="333">
        <f t="shared" si="1"/>
        <v>0</v>
      </c>
      <c r="BM12" s="334">
        <f t="shared" si="1"/>
        <v>0</v>
      </c>
      <c r="BN12" s="332">
        <f t="shared" si="2"/>
        <v>0</v>
      </c>
      <c r="BO12" s="333">
        <f t="shared" si="2"/>
        <v>0</v>
      </c>
      <c r="BP12" s="333">
        <f t="shared" si="2"/>
        <v>0</v>
      </c>
      <c r="BQ12" s="333">
        <f t="shared" si="2"/>
        <v>0</v>
      </c>
      <c r="BR12" s="333">
        <f t="shared" si="2"/>
        <v>0</v>
      </c>
      <c r="BS12" s="333">
        <f t="shared" si="2"/>
        <v>0</v>
      </c>
      <c r="BT12" s="333">
        <f t="shared" si="2"/>
        <v>0</v>
      </c>
      <c r="BU12" s="333">
        <f t="shared" si="2"/>
        <v>0</v>
      </c>
      <c r="BV12" s="333">
        <f t="shared" si="2"/>
        <v>0</v>
      </c>
      <c r="BW12" s="333">
        <f t="shared" si="2"/>
        <v>0</v>
      </c>
      <c r="BX12" s="333">
        <f t="shared" si="2"/>
        <v>0</v>
      </c>
      <c r="BY12" s="334">
        <f t="shared" si="2"/>
        <v>0</v>
      </c>
      <c r="BZ12" s="332">
        <f t="shared" si="3"/>
        <v>0</v>
      </c>
      <c r="CA12" s="333">
        <f t="shared" si="3"/>
        <v>0</v>
      </c>
      <c r="CB12" s="333">
        <f t="shared" si="3"/>
        <v>0</v>
      </c>
      <c r="CC12" s="333">
        <f t="shared" si="3"/>
        <v>0</v>
      </c>
      <c r="CD12" s="333">
        <f t="shared" si="3"/>
        <v>0</v>
      </c>
      <c r="CE12" s="333">
        <f t="shared" si="3"/>
        <v>0</v>
      </c>
      <c r="CF12" s="333">
        <f t="shared" si="3"/>
        <v>0</v>
      </c>
      <c r="CG12" s="333">
        <f t="shared" si="3"/>
        <v>0</v>
      </c>
      <c r="CH12" s="333">
        <f t="shared" si="3"/>
        <v>0</v>
      </c>
      <c r="CI12" s="333">
        <f t="shared" si="3"/>
        <v>0</v>
      </c>
      <c r="CJ12" s="333">
        <f t="shared" si="3"/>
        <v>0</v>
      </c>
      <c r="CK12" s="334">
        <f t="shared" si="3"/>
        <v>0</v>
      </c>
      <c r="CL12" s="332">
        <f t="shared" si="4"/>
        <v>0</v>
      </c>
      <c r="CM12" s="333">
        <f t="shared" si="4"/>
        <v>0</v>
      </c>
      <c r="CN12" s="333">
        <f t="shared" si="4"/>
        <v>0</v>
      </c>
      <c r="CO12" s="333">
        <f t="shared" si="4"/>
        <v>0</v>
      </c>
      <c r="CP12" s="333">
        <f t="shared" si="4"/>
        <v>0</v>
      </c>
      <c r="CQ12" s="333">
        <f t="shared" si="4"/>
        <v>0</v>
      </c>
      <c r="CR12" s="333">
        <f t="shared" si="4"/>
        <v>0</v>
      </c>
      <c r="CS12" s="333">
        <f t="shared" si="4"/>
        <v>0</v>
      </c>
      <c r="CT12" s="333">
        <f t="shared" si="4"/>
        <v>0</v>
      </c>
      <c r="CU12" s="333">
        <f t="shared" si="4"/>
        <v>0</v>
      </c>
      <c r="CV12" s="333">
        <f t="shared" si="4"/>
        <v>0</v>
      </c>
      <c r="CW12" s="334">
        <f t="shared" si="4"/>
        <v>0</v>
      </c>
      <c r="CX12" s="332">
        <f t="shared" si="5"/>
        <v>0</v>
      </c>
      <c r="CY12" s="333">
        <f t="shared" si="5"/>
        <v>0</v>
      </c>
      <c r="CZ12" s="333">
        <f t="shared" si="5"/>
        <v>0</v>
      </c>
      <c r="DA12" s="333">
        <f t="shared" si="5"/>
        <v>0</v>
      </c>
      <c r="DB12" s="333">
        <f t="shared" si="5"/>
        <v>0</v>
      </c>
      <c r="DC12" s="333">
        <f t="shared" si="5"/>
        <v>0</v>
      </c>
      <c r="DD12" s="333">
        <f t="shared" si="5"/>
        <v>0</v>
      </c>
      <c r="DE12" s="333">
        <f t="shared" si="5"/>
        <v>0</v>
      </c>
      <c r="DF12" s="333">
        <f t="shared" si="5"/>
        <v>0</v>
      </c>
      <c r="DG12" s="333">
        <f t="shared" si="5"/>
        <v>0</v>
      </c>
      <c r="DH12" s="333">
        <f t="shared" si="5"/>
        <v>0</v>
      </c>
      <c r="DI12" s="334">
        <f t="shared" si="5"/>
        <v>0</v>
      </c>
      <c r="DJ12" s="332">
        <f t="shared" si="6"/>
        <v>0</v>
      </c>
      <c r="DK12" s="333">
        <f t="shared" si="6"/>
        <v>0</v>
      </c>
      <c r="DL12" s="333">
        <f t="shared" si="6"/>
        <v>0</v>
      </c>
      <c r="DM12" s="333">
        <f t="shared" si="6"/>
        <v>0</v>
      </c>
      <c r="DN12" s="333">
        <f t="shared" si="6"/>
        <v>0</v>
      </c>
      <c r="DO12" s="333">
        <f t="shared" si="6"/>
        <v>0</v>
      </c>
      <c r="DP12" s="333">
        <f t="shared" si="6"/>
        <v>0</v>
      </c>
      <c r="DQ12" s="333">
        <f t="shared" si="6"/>
        <v>0</v>
      </c>
      <c r="DR12" s="333">
        <f t="shared" si="6"/>
        <v>0</v>
      </c>
      <c r="DS12" s="333">
        <f t="shared" si="6"/>
        <v>0</v>
      </c>
      <c r="DT12" s="333">
        <f t="shared" si="6"/>
        <v>0</v>
      </c>
      <c r="DU12" s="334">
        <f t="shared" si="6"/>
        <v>0</v>
      </c>
      <c r="DV12" s="332">
        <f t="shared" si="7"/>
        <v>0</v>
      </c>
      <c r="DW12" s="333">
        <f t="shared" si="7"/>
        <v>0</v>
      </c>
      <c r="DX12" s="333">
        <f t="shared" si="7"/>
        <v>0</v>
      </c>
      <c r="DY12" s="333">
        <f t="shared" si="7"/>
        <v>0</v>
      </c>
      <c r="DZ12" s="333">
        <f t="shared" si="7"/>
        <v>0</v>
      </c>
      <c r="EA12" s="333">
        <f t="shared" si="7"/>
        <v>0</v>
      </c>
      <c r="EB12" s="333">
        <f t="shared" si="7"/>
        <v>0</v>
      </c>
      <c r="EC12" s="333">
        <f t="shared" si="7"/>
        <v>0</v>
      </c>
      <c r="ED12" s="333">
        <f t="shared" si="7"/>
        <v>0</v>
      </c>
      <c r="EE12" s="333">
        <f t="shared" si="7"/>
        <v>0</v>
      </c>
      <c r="EF12" s="333">
        <f t="shared" si="7"/>
        <v>0</v>
      </c>
      <c r="EG12" s="334">
        <f t="shared" si="7"/>
        <v>0</v>
      </c>
      <c r="EH12" s="332">
        <f t="shared" si="8"/>
        <v>0</v>
      </c>
      <c r="EI12" s="333">
        <f t="shared" si="8"/>
        <v>0</v>
      </c>
      <c r="EJ12" s="333">
        <f t="shared" si="8"/>
        <v>0</v>
      </c>
      <c r="EK12" s="333">
        <f t="shared" si="8"/>
        <v>0</v>
      </c>
      <c r="EL12" s="333">
        <f t="shared" si="8"/>
        <v>0</v>
      </c>
      <c r="EM12" s="333">
        <f t="shared" si="8"/>
        <v>0</v>
      </c>
      <c r="EN12" s="333">
        <f t="shared" si="8"/>
        <v>0</v>
      </c>
      <c r="EO12" s="333">
        <f t="shared" si="8"/>
        <v>0</v>
      </c>
      <c r="EP12" s="333">
        <f t="shared" si="8"/>
        <v>0</v>
      </c>
      <c r="EQ12" s="333">
        <f t="shared" si="8"/>
        <v>0</v>
      </c>
      <c r="ER12" s="333">
        <f t="shared" si="8"/>
        <v>0</v>
      </c>
      <c r="ES12" s="334">
        <f t="shared" si="8"/>
        <v>0</v>
      </c>
      <c r="ET12" s="332">
        <f t="shared" si="9"/>
        <v>0</v>
      </c>
      <c r="EU12" s="333">
        <f t="shared" si="9"/>
        <v>0</v>
      </c>
      <c r="EV12" s="333">
        <f t="shared" si="9"/>
        <v>0</v>
      </c>
      <c r="EW12" s="333">
        <f t="shared" si="9"/>
        <v>0</v>
      </c>
      <c r="EX12" s="333">
        <f t="shared" si="9"/>
        <v>0</v>
      </c>
      <c r="EY12" s="333">
        <f t="shared" si="9"/>
        <v>0</v>
      </c>
      <c r="EZ12" s="333">
        <f t="shared" si="9"/>
        <v>0</v>
      </c>
      <c r="FA12" s="333">
        <f t="shared" si="9"/>
        <v>0</v>
      </c>
      <c r="FB12" s="333">
        <f t="shared" si="9"/>
        <v>0</v>
      </c>
      <c r="FC12" s="333">
        <f t="shared" si="9"/>
        <v>0</v>
      </c>
      <c r="FD12" s="333">
        <f t="shared" si="9"/>
        <v>0</v>
      </c>
      <c r="FE12" s="334">
        <f t="shared" si="9"/>
        <v>0</v>
      </c>
      <c r="FF12" s="332">
        <f t="shared" si="10"/>
        <v>0</v>
      </c>
      <c r="FG12" s="333">
        <f t="shared" si="10"/>
        <v>0</v>
      </c>
      <c r="FH12" s="333">
        <f t="shared" si="10"/>
        <v>0</v>
      </c>
      <c r="FI12" s="333">
        <f t="shared" si="10"/>
        <v>0</v>
      </c>
      <c r="FJ12" s="333">
        <f t="shared" si="10"/>
        <v>0</v>
      </c>
      <c r="FK12" s="333">
        <f t="shared" si="10"/>
        <v>0</v>
      </c>
      <c r="FL12" s="333">
        <f t="shared" si="10"/>
        <v>0</v>
      </c>
      <c r="FM12" s="333">
        <f t="shared" si="10"/>
        <v>0</v>
      </c>
      <c r="FN12" s="333">
        <f t="shared" si="10"/>
        <v>0</v>
      </c>
      <c r="FO12" s="333">
        <f t="shared" si="10"/>
        <v>0</v>
      </c>
      <c r="FP12" s="333">
        <f t="shared" si="10"/>
        <v>0</v>
      </c>
      <c r="FQ12" s="334">
        <f t="shared" si="10"/>
        <v>0</v>
      </c>
    </row>
    <row r="13" spans="1:173" x14ac:dyDescent="0.2">
      <c r="A13" s="74" t="str">
        <f>CONCATENATE(D13, "-", E13)</f>
        <v xml:space="preserve"> - </v>
      </c>
      <c r="B13" s="112"/>
      <c r="C13" s="171" t="s">
        <v>306</v>
      </c>
      <c r="D13" s="366" t="str">
        <f>IF(ISBLANK(EMISSIONS_7!D13), " ", EMISSIONS_7!D13)</f>
        <v xml:space="preserve"> </v>
      </c>
      <c r="E13" s="366" t="str">
        <f>IF(ISBLANK(EMISSIONS_7!E13), " ", EMISSIONS_7!E13)</f>
        <v xml:space="preserve"> </v>
      </c>
      <c r="F13" s="366" t="str">
        <f>IF(ISBLANK(EMISSIONS_7!F13), " ", EMISSIONS_7!F13)</f>
        <v xml:space="preserve"> </v>
      </c>
      <c r="G13" s="367"/>
      <c r="H13" s="368"/>
      <c r="I13" s="33" t="s">
        <v>299</v>
      </c>
      <c r="J13" s="367"/>
      <c r="K13" s="33">
        <f>IF($J$4="NO Attribution",1,IF($J$4="Enter NO. PLATFORMS",IF(J13="",1,1/J13),1))</f>
        <v>1</v>
      </c>
      <c r="L13" s="33">
        <f>IF(J4="Enter Emissions (tpy)",IF( J13="", 0, J13), 0)</f>
        <v>0</v>
      </c>
      <c r="M13" s="367">
        <v>0</v>
      </c>
      <c r="N13" s="373">
        <v>0</v>
      </c>
      <c r="O13" s="299"/>
      <c r="P13" s="300"/>
      <c r="Q13" s="73" t="str">
        <f t="shared" ref="Q13:Q30" si="12">IF(T(AB13)=" ",(IF($M13=0,(IF($N13=0,0,AB13/$N13/$M13*2000)),AB13/$N13/$M13*2000)),T(AB13))</f>
        <v>Enter vessel info</v>
      </c>
      <c r="R13" s="79" t="str">
        <f t="shared" ref="R13:R30" si="13">IF(T(AC13)=" ",(IF($M13=0,(IF($N13=0,0,AC13/$N13/$M13*2000)),AC13/$N13/$M13*2000)),T(AC13))</f>
        <v>Enter vessel info</v>
      </c>
      <c r="S13" s="79" t="str">
        <f t="shared" ref="S13:S30" si="14">IF(T(AD13)=" ",(IF($M13=0,(IF($N13=0,0,AD13/$N13/$M13*2000)),AD13/$N13/$M13*2000)),T(AD13))</f>
        <v>Enter vessel info</v>
      </c>
      <c r="T13" s="79" t="str">
        <f t="shared" ref="T13:T30" si="15">IF(T(AE13)=" ",(IF($M13=0,(IF($N13=0,0,AE13/$N13/$M13*2000)),AE13/$N13/$M13*2000)),T(AE13))</f>
        <v>Enter vessel info</v>
      </c>
      <c r="U13" s="79" t="str">
        <f t="shared" ref="U13:U30" si="16">IF(T(AF13)=" ",(IF($M13=0,(IF($N13=0,0,AF13/$N13/$M13*2000)),AF13/$N13/$M13*2000)),T(AF13))</f>
        <v>Enter vessel info</v>
      </c>
      <c r="V13" s="79" t="str">
        <f t="shared" ref="V13:V30" si="17">IF(T(AG13)=" ",(IF($M13=0,(IF($N13=0,0,AG13/$N13/$M13*2000)),AG13/$N13/$M13*2000)),T(AG13))</f>
        <v>Enter vessel info</v>
      </c>
      <c r="W13" s="79" t="str">
        <f t="shared" ref="W13:W30" si="18">IF(T(AH13)=" ",(IF($M13=0,(IF($N13=0,0,AH13/$N13/$M13*2000)),AH13/$N13/$M13*2000)),T(AH13))</f>
        <v>Enter vessel info</v>
      </c>
      <c r="X13" s="79" t="str">
        <f t="shared" ref="X13:X30" si="19">IF(T(AI13)=" ",(IF($M13=0,(IF($N13=0,0,AI13/$N13/$M13*2000)),AI13/$N13/$M13*2000)),T(AI13))</f>
        <v>Enter vessel info</v>
      </c>
      <c r="Y13" s="78" t="s">
        <v>115</v>
      </c>
      <c r="Z13" s="79" t="s">
        <v>115</v>
      </c>
      <c r="AA13" s="82" t="s">
        <v>115</v>
      </c>
      <c r="AB13" s="73" t="str">
        <f t="shared" ref="AB13:AB30" si="20">IF(T(AM13)=" ",(IF($M13=0,(IF($N13=0,0,AM13/$N13/$M13*2000)),AM13/$N13/$M13*2000)),T(AM13))</f>
        <v>Enter vessel info</v>
      </c>
      <c r="AC13" s="79" t="str">
        <f t="shared" ref="AC13:AC30" si="21">IF(T(AN13)=" ",(IF($M13=0,(IF($N13=0,0,AN13/$N13/$M13*2000)),AN13/$N13/$M13*2000)),T(AN13))</f>
        <v>Enter vessel info</v>
      </c>
      <c r="AD13" s="79" t="str">
        <f t="shared" ref="AD13:AD30" si="22">IF(T(AO13)=" ",(IF($M13=0,(IF($N13=0,0,AO13/$N13/$M13*2000)),AO13/$N13/$M13*2000)),T(AO13))</f>
        <v>Enter vessel info</v>
      </c>
      <c r="AE13" s="79" t="str">
        <f t="shared" ref="AE13:AE30" si="23">IF(T(AP13)=" ",(IF($M13=0,(IF($N13=0,0,AP13/$N13/$M13*2000)),AP13/$N13/$M13*2000)),T(AP13))</f>
        <v>Enter vessel info</v>
      </c>
      <c r="AF13" s="79" t="str">
        <f t="shared" ref="AF13:AF30" si="24">IF(T(AQ13)=" ",(IF($M13=0,(IF($N13=0,0,AQ13/$N13/$M13*2000)),AQ13/$N13/$M13*2000)),T(AQ13))</f>
        <v>Enter vessel info</v>
      </c>
      <c r="AG13" s="79" t="str">
        <f t="shared" ref="AG13:AG30" si="25">IF(T(AR13)=" ",(IF($M13=0,(IF($N13=0,0,AR13/$N13/$M13*2000)),AR13/$N13/$M13*2000)),T(AR13))</f>
        <v>Enter vessel info</v>
      </c>
      <c r="AH13" s="79" t="str">
        <f t="shared" ref="AH13:AH30" si="26">IF(T(AS13)=" ",(IF($M13=0,(IF($N13=0,0,AS13/$N13/$M13*2000)),AS13/$N13/$M13*2000)),T(AS13))</f>
        <v>Enter vessel info</v>
      </c>
      <c r="AI13" s="79" t="str">
        <f t="shared" ref="AI13:AI30" si="27">IF(T(AT13)=" ",(IF($M13=0,(IF($N13=0,0,AT13/$N13/$M13*2000)),AT13/$N13/$M13*2000)),T(AT13))</f>
        <v>Enter vessel info</v>
      </c>
      <c r="AJ13" s="78" t="s">
        <v>115</v>
      </c>
      <c r="AK13" s="79" t="s">
        <v>115</v>
      </c>
      <c r="AL13" s="82" t="s">
        <v>115</v>
      </c>
      <c r="AM13" s="76" t="str">
        <f>IF(OR($D13=" ",$E13=" ",$F13=" "),"Enter vessel info",IF(T($H13)&lt;&gt;"","Enter Activity",IF(OR($M13=0,$N13=0),"Enter Run Time",IF((VLOOKUP($F13,'VESSEL FACTORS'!$A$3:$O$5,AM$5,FALSE))="N/A","--",IF($G13=" ",IF(ISERROR(SEARCH("Aux",$E13,1)),($H13*VLOOKUP($F13,'VESSEL FACTORS'!$A$2:$O$5,AM$5,FALSE)*0.0000011023*$M13*$N13*0.82),($H13*VLOOKUP($F13,'VESSEL FACTORS'!$A$2:$O$5,AM$5,FALSE)*0.0000011023*$M13*$N13*1)),IF($G13&lt;21,($H13*VLOOKUP($F13,'VESSEL FACTORS'!$A$2:$O$5,AM$5,FALSE)*0.0000011023*$M13*$N13*VLOOKUP($G13,'VESSEL FACTORS'!$A$16:$L$36,AM$5,FALSE)),($H13*VLOOKUP($F13,'VESSEL FACTORS'!$A$3:$O$5,AM$5,FALSE)*0.0000011023*$M13*$N13*($G13/100))))))))</f>
        <v>Enter vessel info</v>
      </c>
      <c r="AN13" s="76" t="str">
        <f>IF(OR($D13=" ",$E13=" ",$F13=" "),"Enter vessel info",IF(T($H13)&lt;&gt;"","Enter Activity",IF(OR($M13=0,$N13=0),"Enter Run Time",IF((VLOOKUP($F13,'VESSEL FACTORS'!$A$3:$O$5,AN$5,FALSE))="N/A","--",IF($G13=" ",IF(ISERROR(SEARCH("Aux",$E13,1)),($H13*VLOOKUP($F13,'VESSEL FACTORS'!$A$2:$O$5,AN$5,FALSE)*0.0000011023*$M13*$N13*0.82),($H13*VLOOKUP($F13,'VESSEL FACTORS'!$A$2:$O$5,AN$5,FALSE)*0.0000011023*$M13*$N13*1)),IF($G13&lt;21,($H13*VLOOKUP($F13,'VESSEL FACTORS'!$A$2:$O$5,AN$5,FALSE)*0.0000011023*$M13*$N13*VLOOKUP($G13,'VESSEL FACTORS'!$A$16:$L$36,AN$5,FALSE)),($H13*VLOOKUP($F13,'VESSEL FACTORS'!$A$3:$O$5,AN$5,FALSE)*0.0000011023*$M13*$N13*($G13/100))))))))</f>
        <v>Enter vessel info</v>
      </c>
      <c r="AO13" s="76" t="str">
        <f>IF(OR($D13=" ",$E13=" ",$F13=" "),"Enter vessel info",IF(T($H13)&lt;&gt;"","Enter Activity",IF(OR($M13=0,$N13=0),"Enter Run Time",IF((VLOOKUP($F13,'VESSEL FACTORS'!$A$3:$O$5,AO$5,FALSE))="N/A","--",IF($G13=" ",IF(ISERROR(SEARCH("Aux",$E13,1)),($H13*VLOOKUP($F13,'VESSEL FACTORS'!$A$2:$O$5,AO$5,FALSE)*0.0000011023*$M13*$N13*0.82),($H13*VLOOKUP($F13,'VESSEL FACTORS'!$A$2:$O$5,AO$5,FALSE)*0.0000011023*$M13*$N13*1)),IF($G13&lt;21,($H13*VLOOKUP($F13,'VESSEL FACTORS'!$A$2:$O$5,AO$5,FALSE)*0.0000011023*$M13*$N13*VLOOKUP($G13,'VESSEL FACTORS'!$A$16:$L$36,AO$5,FALSE)),($H13*VLOOKUP($F13,'VESSEL FACTORS'!$A$3:$O$5,AO$5,FALSE)*0.0000011023*$M13*$N13*($G13/100))))))))</f>
        <v>Enter vessel info</v>
      </c>
      <c r="AP13" s="76" t="str">
        <f>IF(OR($D13=" ",$E13=" ",$F13=" "),"Enter vessel info",IF(T($H13)&lt;&gt;"","Enter Activity",IF(OR($M13=0,$N13=0),"Enter Run Time",IF((VLOOKUP($F13,'VESSEL FACTORS'!$A$3:$O$5,AP$5,FALSE))="N/A","--",IF($G13=" ",IF(ISERROR(SEARCH("Aux",$E13,1)),($H13*VLOOKUP($F13,'VESSEL FACTORS'!$A$2:$O$5,AP$5,FALSE)*0.0000011023*$M13*$N13*0.82),($H13*VLOOKUP($F13,'VESSEL FACTORS'!$A$2:$O$5,AP$5,FALSE)*0.0000011023*$M13*$N13*1)),IF($G13&lt;21,($H13*VLOOKUP($F13,'VESSEL FACTORS'!$A$2:$O$5,AP$5,FALSE)*0.0000011023*$M13*$N13*VLOOKUP($G13,'VESSEL FACTORS'!$A$16:$L$36,AP$5,FALSE)),($H13*VLOOKUP($F13,'VESSEL FACTORS'!$A$3:$O$5,AP$5,FALSE)*0.0000011023*$M13*$N13*($G13/100))))))))</f>
        <v>Enter vessel info</v>
      </c>
      <c r="AQ13" s="76" t="str">
        <f>IF(OR($D13=" ",$E13=" ",$F13=" "),"Enter vessel info",IF(T($H13)&lt;&gt;"","Enter Activity",IF(OR($M13=0,$N13=0),"Enter Run Time",IF((VLOOKUP($F13,'VESSEL FACTORS'!$A$3:$O$5,AQ$5,FALSE))="N/A","--",IF($G13=" ",IF(ISERROR(SEARCH("Aux",$E13,1)),($H13*VLOOKUP($F13,'VESSEL FACTORS'!$A$2:$O$5,AQ$5,FALSE)*0.0000011023*$M13*$N13*0.82),($H13*VLOOKUP($F13,'VESSEL FACTORS'!$A$2:$O$5,AQ$5,FALSE)*0.0000011023*$M13*$N13*1)),IF($G13&lt;21,($H13*VLOOKUP($F13,'VESSEL FACTORS'!$A$2:$O$5,AQ$5,FALSE)*0.0000011023*$M13*$N13*VLOOKUP($G13,'VESSEL FACTORS'!$A$16:$L$36,AQ$5,FALSE)),($H13*VLOOKUP($F13,'VESSEL FACTORS'!$A$3:$O$5,AQ$5,FALSE)*0.0000011023*$M13*$N13*($G13/100))))))))</f>
        <v>Enter vessel info</v>
      </c>
      <c r="AR13" s="76" t="str">
        <f>IF(OR($D13=" ",$E13=" ",$F13=" "),"Enter vessel info",IF(T($H13)&lt;&gt;"","Enter Activity",IF(OR($M13=0,$N13=0),"Enter Run Time",IF((VLOOKUP($F13,'VESSEL FACTORS'!$A$3:$O$5,AR$5,FALSE))="N/A","--",IF($G13=" ",IF(ISERROR(SEARCH("Aux",$E13,1)),($H13*VLOOKUP($F13,'VESSEL FACTORS'!$A$2:$O$5,AR$5,FALSE)*0.0000011023*$M13*$N13*0.82),($H13*VLOOKUP($F13,'VESSEL FACTORS'!$A$2:$O$5,AR$5,FALSE)*0.0000011023*$M13*$N13*1)),IF($G13&lt;21,($H13*VLOOKUP($F13,'VESSEL FACTORS'!$A$2:$O$5,AR$5,FALSE)*0.0000011023*$M13*$N13*VLOOKUP($G13,'VESSEL FACTORS'!$A$16:$L$36,AR$5,FALSE)),($H13*VLOOKUP($F13,'VESSEL FACTORS'!$A$3:$O$5,AR$5,FALSE)*0.0000011023*$M13*$N13*($G13/100))))))))</f>
        <v>Enter vessel info</v>
      </c>
      <c r="AS13" s="76" t="str">
        <f>IF(OR($D13=" ",$E13=" ",$F13=" "),"Enter vessel info",IF(T($H13)&lt;&gt;"","Enter Activity",IF(OR($M13=0,$N13=0),"Enter Run Time",IF((VLOOKUP($F13,'VESSEL FACTORS'!$A$3:$O$5,AS$5,FALSE))="N/A","--",IF($G13=" ",IF(ISERROR(SEARCH("Aux",$E13,1)),($H13*VLOOKUP($F13,'VESSEL FACTORS'!$A$2:$O$5,AS$5,FALSE)*0.0000011023*$M13*$N13*0.82),($H13*VLOOKUP($F13,'VESSEL FACTORS'!$A$2:$O$5,AS$5,FALSE)*0.0000011023*$M13*$N13*1)),IF($G13&lt;21,($H13*VLOOKUP($F13,'VESSEL FACTORS'!$A$2:$O$5,AS$5,FALSE)*0.0000011023*$M13*$N13*VLOOKUP($G13,'VESSEL FACTORS'!$A$16:$L$36,AS$5,FALSE)),($H13*VLOOKUP($F13,'VESSEL FACTORS'!$A$3:$O$5,AS$5,FALSE)*0.0000011023*$M13*$N13*($G13/100))))))))</f>
        <v>Enter vessel info</v>
      </c>
      <c r="AT13" s="76" t="str">
        <f>IF(OR($D13=" ",$E13=" ",$F13=" "),"Enter vessel info",IF(T($H13)&lt;&gt;"","Enter Activity",IF(OR($M13=0,$N13=0),"Enter Run Time",IF((VLOOKUP($F13,'VESSEL FACTORS'!$A$3:$O$5,AT$5,FALSE))="N/A","--",IF($G13=" ",IF(ISERROR(SEARCH("Aux",$E13,1)),($H13*VLOOKUP($F13,'VESSEL FACTORS'!$A$2:$O$5,AT$5,FALSE)*0.0000011023*$M13*$N13*0.82),($H13*VLOOKUP($F13,'VESSEL FACTORS'!$A$2:$O$5,AT$5,FALSE)*0.0000011023*$M13*$N13*1)),IF($G13&lt;21,($H13*VLOOKUP($F13,'VESSEL FACTORS'!$A$2:$O$5,AT$5,FALSE)*0.0000011023*$M13*$N13*VLOOKUP($G13,'VESSEL FACTORS'!$A$16:$L$36,AT$5,FALSE)),($H13*VLOOKUP($F13,'VESSEL FACTORS'!$A$3:$O$5,AT$5,FALSE)*0.0000011023*$M13*$N13*($G13/100))))))))</f>
        <v>Enter vessel info</v>
      </c>
      <c r="AU13" s="76" t="str">
        <f>IF(OR($D13=" ",$E13=" ",$F13=" "),"Enter vessel info",IF(T($H13)&lt;&gt;"","Enter Activity",IF(OR($M13=0,$N13=0),"Enter Run Time",IF((VLOOKUP($F13,'VESSEL FACTORS'!$A$3:$O$5,AU$5,FALSE))="N/A","--",IF($G13=" ",IF(ISERROR(SEARCH("Aux",$E13,1)),($H13*VLOOKUP($F13,'VESSEL FACTORS'!$A$2:$O$5,AU$5,FALSE)*0.0000011023*$M13*$N13*0.82),($H13*VLOOKUP($F13,'VESSEL FACTORS'!$A$2:$O$5,AU$5,FALSE)*0.0000011023*$M13*$N13*1)),IF($G13&lt;21,($H13*VLOOKUP($F13,'VESSEL FACTORS'!$A$2:$O$5,AU$5,FALSE)*0.0000011023*$M13*$N13*VLOOKUP($G13,'VESSEL FACTORS'!$A$16:$L$36,AU$5,FALSE)),($H13*VLOOKUP($F13,'VESSEL FACTORS'!$A$3:$O$5,AU$5,FALSE)*0.0000011023*$M13*$N13*($G13/100))))))))</f>
        <v>Enter vessel info</v>
      </c>
      <c r="AV13" s="76" t="str">
        <f>IF(OR($D13=" ",$E13=" ",$F13=" "),"Enter vessel info",IF(T($H13)&lt;&gt;"","Enter Activity",IF(OR($M13=0,$N13=0),"Enter Run Time",IF((VLOOKUP($F13,'VESSEL FACTORS'!$A$3:$O$5,AV$5,FALSE))="N/A","--",IF($G13=" ",IF(ISERROR(SEARCH("Aux",$E13,1)),($H13*VLOOKUP($F13,'VESSEL FACTORS'!$A$2:$O$5,AV$5,FALSE)*0.0000011023*$M13*$N13*0.82),($H13*VLOOKUP($F13,'VESSEL FACTORS'!$A$2:$O$5,AV$5,FALSE)*0.0000011023*$M13*$N13*1)),IF($G13&lt;21,($H13*VLOOKUP($F13,'VESSEL FACTORS'!$A$2:$O$5,AV$5,FALSE)*0.0000011023*$M13*$N13*VLOOKUP($G13,'VESSEL FACTORS'!$A$16:$L$36,AV$5,FALSE)),($H13*VLOOKUP($F13,'VESSEL FACTORS'!$A$3:$O$5,AV$5,FALSE)*0.0000011023*$M13*$N13*($G13/100))))))))</f>
        <v>Enter vessel info</v>
      </c>
      <c r="AW13" s="67" t="str">
        <f>IF(OR($D13=" ",$E13=" ",$F13=" "),"Enter vessel info",IF(T($H13)&lt;&gt;"","Enter Activity",IF(OR($M13=0,$N13=0),"Enter Run Time",IF((VLOOKUP($F13,'VESSEL FACTORS'!$A$3:$O$5,AW$5,FALSE))="N/A","--",IF($G13=" ",IF(ISERROR(SEARCH("Aux",$E13,1)),($H13*VLOOKUP($F13,'VESSEL FACTORS'!$A$2:$O$5,AW$5,FALSE)*0.0000011023*$M13*$N13*0.82),($H13*VLOOKUP($F13,'VESSEL FACTORS'!$A$2:$O$5,AW$5,FALSE)*0.0000011023*$M13*$N13*1)),IF($G13&lt;21,($H13*VLOOKUP($F13,'VESSEL FACTORS'!$A$2:$O$5,AW$5,FALSE)*0.0000011023*$M13*$N13*VLOOKUP($G13,'VESSEL FACTORS'!$A$16:$L$36,AW$5,FALSE)),($H13*VLOOKUP($F13,'VESSEL FACTORS'!$A$3:$O$5,AW$5,FALSE)*0.0000011023*$M13*$N13*($G13/100))))))))</f>
        <v>Enter vessel info</v>
      </c>
      <c r="AX13" s="336">
        <f t="shared" si="0"/>
        <v>0</v>
      </c>
      <c r="AY13" s="336">
        <f t="shared" si="0"/>
        <v>0</v>
      </c>
      <c r="AZ13" s="336">
        <f t="shared" si="0"/>
        <v>0</v>
      </c>
      <c r="BA13" s="337">
        <f t="shared" si="0"/>
        <v>0</v>
      </c>
      <c r="BB13" s="335">
        <f t="shared" si="1"/>
        <v>0</v>
      </c>
      <c r="BC13" s="336">
        <f t="shared" si="1"/>
        <v>0</v>
      </c>
      <c r="BD13" s="336">
        <f t="shared" si="1"/>
        <v>0</v>
      </c>
      <c r="BE13" s="336">
        <f t="shared" si="1"/>
        <v>0</v>
      </c>
      <c r="BF13" s="336">
        <f t="shared" si="1"/>
        <v>0</v>
      </c>
      <c r="BG13" s="336">
        <f t="shared" si="1"/>
        <v>0</v>
      </c>
      <c r="BH13" s="336">
        <f t="shared" si="1"/>
        <v>0</v>
      </c>
      <c r="BI13" s="336">
        <f t="shared" si="1"/>
        <v>0</v>
      </c>
      <c r="BJ13" s="336">
        <f t="shared" si="1"/>
        <v>0</v>
      </c>
      <c r="BK13" s="336">
        <f t="shared" si="1"/>
        <v>0</v>
      </c>
      <c r="BL13" s="336">
        <f t="shared" si="1"/>
        <v>0</v>
      </c>
      <c r="BM13" s="337">
        <f t="shared" si="1"/>
        <v>0</v>
      </c>
      <c r="BN13" s="335">
        <f t="shared" si="2"/>
        <v>0</v>
      </c>
      <c r="BO13" s="336">
        <f t="shared" si="2"/>
        <v>0</v>
      </c>
      <c r="BP13" s="336">
        <f t="shared" si="2"/>
        <v>0</v>
      </c>
      <c r="BQ13" s="336">
        <f t="shared" si="2"/>
        <v>0</v>
      </c>
      <c r="BR13" s="336">
        <f t="shared" si="2"/>
        <v>0</v>
      </c>
      <c r="BS13" s="336">
        <f t="shared" si="2"/>
        <v>0</v>
      </c>
      <c r="BT13" s="336">
        <f t="shared" si="2"/>
        <v>0</v>
      </c>
      <c r="BU13" s="336">
        <f t="shared" si="2"/>
        <v>0</v>
      </c>
      <c r="BV13" s="336">
        <f t="shared" si="2"/>
        <v>0</v>
      </c>
      <c r="BW13" s="336">
        <f t="shared" si="2"/>
        <v>0</v>
      </c>
      <c r="BX13" s="336">
        <f t="shared" si="2"/>
        <v>0</v>
      </c>
      <c r="BY13" s="337">
        <f t="shared" si="2"/>
        <v>0</v>
      </c>
      <c r="BZ13" s="335">
        <f t="shared" si="3"/>
        <v>0</v>
      </c>
      <c r="CA13" s="336">
        <f t="shared" si="3"/>
        <v>0</v>
      </c>
      <c r="CB13" s="336">
        <f t="shared" si="3"/>
        <v>0</v>
      </c>
      <c r="CC13" s="336">
        <f t="shared" si="3"/>
        <v>0</v>
      </c>
      <c r="CD13" s="336">
        <f t="shared" si="3"/>
        <v>0</v>
      </c>
      <c r="CE13" s="336">
        <f t="shared" si="3"/>
        <v>0</v>
      </c>
      <c r="CF13" s="336">
        <f t="shared" si="3"/>
        <v>0</v>
      </c>
      <c r="CG13" s="336">
        <f t="shared" si="3"/>
        <v>0</v>
      </c>
      <c r="CH13" s="336">
        <f t="shared" si="3"/>
        <v>0</v>
      </c>
      <c r="CI13" s="336">
        <f t="shared" si="3"/>
        <v>0</v>
      </c>
      <c r="CJ13" s="336">
        <f t="shared" si="3"/>
        <v>0</v>
      </c>
      <c r="CK13" s="337">
        <f t="shared" si="3"/>
        <v>0</v>
      </c>
      <c r="CL13" s="335">
        <f t="shared" si="4"/>
        <v>0</v>
      </c>
      <c r="CM13" s="336">
        <f t="shared" si="4"/>
        <v>0</v>
      </c>
      <c r="CN13" s="336">
        <f t="shared" si="4"/>
        <v>0</v>
      </c>
      <c r="CO13" s="336">
        <f t="shared" si="4"/>
        <v>0</v>
      </c>
      <c r="CP13" s="336">
        <f t="shared" si="4"/>
        <v>0</v>
      </c>
      <c r="CQ13" s="336">
        <f t="shared" si="4"/>
        <v>0</v>
      </c>
      <c r="CR13" s="336">
        <f t="shared" si="4"/>
        <v>0</v>
      </c>
      <c r="CS13" s="336">
        <f t="shared" si="4"/>
        <v>0</v>
      </c>
      <c r="CT13" s="336">
        <f t="shared" si="4"/>
        <v>0</v>
      </c>
      <c r="CU13" s="336">
        <f t="shared" si="4"/>
        <v>0</v>
      </c>
      <c r="CV13" s="336">
        <f t="shared" si="4"/>
        <v>0</v>
      </c>
      <c r="CW13" s="337">
        <f t="shared" si="4"/>
        <v>0</v>
      </c>
      <c r="CX13" s="335">
        <f t="shared" si="5"/>
        <v>0</v>
      </c>
      <c r="CY13" s="336">
        <f t="shared" si="5"/>
        <v>0</v>
      </c>
      <c r="CZ13" s="336">
        <f t="shared" si="5"/>
        <v>0</v>
      </c>
      <c r="DA13" s="336">
        <f t="shared" si="5"/>
        <v>0</v>
      </c>
      <c r="DB13" s="336">
        <f t="shared" si="5"/>
        <v>0</v>
      </c>
      <c r="DC13" s="336">
        <f t="shared" si="5"/>
        <v>0</v>
      </c>
      <c r="DD13" s="336">
        <f t="shared" si="5"/>
        <v>0</v>
      </c>
      <c r="DE13" s="336">
        <f t="shared" si="5"/>
        <v>0</v>
      </c>
      <c r="DF13" s="336">
        <f t="shared" si="5"/>
        <v>0</v>
      </c>
      <c r="DG13" s="336">
        <f t="shared" si="5"/>
        <v>0</v>
      </c>
      <c r="DH13" s="336">
        <f t="shared" si="5"/>
        <v>0</v>
      </c>
      <c r="DI13" s="337">
        <f t="shared" si="5"/>
        <v>0</v>
      </c>
      <c r="DJ13" s="335">
        <f t="shared" si="6"/>
        <v>0</v>
      </c>
      <c r="DK13" s="336">
        <f t="shared" si="6"/>
        <v>0</v>
      </c>
      <c r="DL13" s="336">
        <f t="shared" si="6"/>
        <v>0</v>
      </c>
      <c r="DM13" s="336">
        <f t="shared" si="6"/>
        <v>0</v>
      </c>
      <c r="DN13" s="336">
        <f t="shared" si="6"/>
        <v>0</v>
      </c>
      <c r="DO13" s="336">
        <f t="shared" si="6"/>
        <v>0</v>
      </c>
      <c r="DP13" s="336">
        <f t="shared" si="6"/>
        <v>0</v>
      </c>
      <c r="DQ13" s="336">
        <f t="shared" si="6"/>
        <v>0</v>
      </c>
      <c r="DR13" s="336">
        <f t="shared" si="6"/>
        <v>0</v>
      </c>
      <c r="DS13" s="336">
        <f t="shared" si="6"/>
        <v>0</v>
      </c>
      <c r="DT13" s="336">
        <f t="shared" si="6"/>
        <v>0</v>
      </c>
      <c r="DU13" s="337">
        <f t="shared" si="6"/>
        <v>0</v>
      </c>
      <c r="DV13" s="335">
        <f t="shared" si="7"/>
        <v>0</v>
      </c>
      <c r="DW13" s="336">
        <f t="shared" si="7"/>
        <v>0</v>
      </c>
      <c r="DX13" s="336">
        <f t="shared" si="7"/>
        <v>0</v>
      </c>
      <c r="DY13" s="336">
        <f t="shared" si="7"/>
        <v>0</v>
      </c>
      <c r="DZ13" s="336">
        <f t="shared" si="7"/>
        <v>0</v>
      </c>
      <c r="EA13" s="336">
        <f t="shared" si="7"/>
        <v>0</v>
      </c>
      <c r="EB13" s="336">
        <f t="shared" si="7"/>
        <v>0</v>
      </c>
      <c r="EC13" s="336">
        <f t="shared" si="7"/>
        <v>0</v>
      </c>
      <c r="ED13" s="336">
        <f t="shared" si="7"/>
        <v>0</v>
      </c>
      <c r="EE13" s="336">
        <f t="shared" si="7"/>
        <v>0</v>
      </c>
      <c r="EF13" s="336">
        <f t="shared" si="7"/>
        <v>0</v>
      </c>
      <c r="EG13" s="337">
        <f t="shared" si="7"/>
        <v>0</v>
      </c>
      <c r="EH13" s="335">
        <f t="shared" si="8"/>
        <v>0</v>
      </c>
      <c r="EI13" s="336">
        <f t="shared" si="8"/>
        <v>0</v>
      </c>
      <c r="EJ13" s="336">
        <f t="shared" si="8"/>
        <v>0</v>
      </c>
      <c r="EK13" s="336">
        <f t="shared" si="8"/>
        <v>0</v>
      </c>
      <c r="EL13" s="336">
        <f t="shared" si="8"/>
        <v>0</v>
      </c>
      <c r="EM13" s="336">
        <f t="shared" si="8"/>
        <v>0</v>
      </c>
      <c r="EN13" s="336">
        <f t="shared" si="8"/>
        <v>0</v>
      </c>
      <c r="EO13" s="336">
        <f t="shared" si="8"/>
        <v>0</v>
      </c>
      <c r="EP13" s="336">
        <f t="shared" si="8"/>
        <v>0</v>
      </c>
      <c r="EQ13" s="336">
        <f t="shared" si="8"/>
        <v>0</v>
      </c>
      <c r="ER13" s="336">
        <f t="shared" si="8"/>
        <v>0</v>
      </c>
      <c r="ES13" s="337">
        <f t="shared" si="8"/>
        <v>0</v>
      </c>
      <c r="ET13" s="335">
        <f t="shared" si="9"/>
        <v>0</v>
      </c>
      <c r="EU13" s="336">
        <f t="shared" si="9"/>
        <v>0</v>
      </c>
      <c r="EV13" s="336">
        <f t="shared" si="9"/>
        <v>0</v>
      </c>
      <c r="EW13" s="336">
        <f t="shared" si="9"/>
        <v>0</v>
      </c>
      <c r="EX13" s="336">
        <f t="shared" si="9"/>
        <v>0</v>
      </c>
      <c r="EY13" s="336">
        <f t="shared" si="9"/>
        <v>0</v>
      </c>
      <c r="EZ13" s="336">
        <f t="shared" si="9"/>
        <v>0</v>
      </c>
      <c r="FA13" s="336">
        <f t="shared" si="9"/>
        <v>0</v>
      </c>
      <c r="FB13" s="336">
        <f t="shared" si="9"/>
        <v>0</v>
      </c>
      <c r="FC13" s="336">
        <f t="shared" si="9"/>
        <v>0</v>
      </c>
      <c r="FD13" s="336">
        <f t="shared" si="9"/>
        <v>0</v>
      </c>
      <c r="FE13" s="337">
        <f t="shared" si="9"/>
        <v>0</v>
      </c>
      <c r="FF13" s="335">
        <f t="shared" si="10"/>
        <v>0</v>
      </c>
      <c r="FG13" s="336">
        <f t="shared" si="10"/>
        <v>0</v>
      </c>
      <c r="FH13" s="336">
        <f t="shared" si="10"/>
        <v>0</v>
      </c>
      <c r="FI13" s="336">
        <f t="shared" si="10"/>
        <v>0</v>
      </c>
      <c r="FJ13" s="336">
        <f t="shared" si="10"/>
        <v>0</v>
      </c>
      <c r="FK13" s="336">
        <f t="shared" si="10"/>
        <v>0</v>
      </c>
      <c r="FL13" s="336">
        <f t="shared" si="10"/>
        <v>0</v>
      </c>
      <c r="FM13" s="336">
        <f t="shared" si="10"/>
        <v>0</v>
      </c>
      <c r="FN13" s="336">
        <f t="shared" si="10"/>
        <v>0</v>
      </c>
      <c r="FO13" s="336">
        <f t="shared" si="10"/>
        <v>0</v>
      </c>
      <c r="FP13" s="336">
        <f t="shared" si="10"/>
        <v>0</v>
      </c>
      <c r="FQ13" s="337">
        <f t="shared" si="10"/>
        <v>0</v>
      </c>
    </row>
    <row r="14" spans="1:173" x14ac:dyDescent="0.2">
      <c r="A14" s="74" t="str">
        <f t="shared" ref="A14:A43" si="28">CONCATENATE(D14, "-", E14)</f>
        <v xml:space="preserve"> - </v>
      </c>
      <c r="B14" s="112"/>
      <c r="C14" s="171" t="s">
        <v>306</v>
      </c>
      <c r="D14" s="366" t="str">
        <f>IF(ISBLANK(EMISSIONS_7!D14), " ", EMISSIONS_7!D14)</f>
        <v xml:space="preserve"> </v>
      </c>
      <c r="E14" s="366" t="str">
        <f>IF(ISBLANK(EMISSIONS_7!E14), " ", EMISSIONS_7!E14)</f>
        <v xml:space="preserve"> </v>
      </c>
      <c r="F14" s="366" t="str">
        <f>IF(ISBLANK(EMISSIONS_7!F14), " ", EMISSIONS_7!F14)</f>
        <v xml:space="preserve"> </v>
      </c>
      <c r="G14" s="367"/>
      <c r="H14" s="368"/>
      <c r="I14" s="33" t="s">
        <v>299</v>
      </c>
      <c r="J14" s="367"/>
      <c r="K14" s="33">
        <f t="shared" ref="K14:K30" si="29">IF($J$4="NO Attribution",1,IF($J$4="Enter NO. PLATFORMS",IF(J14="",1,1/J14),IF($J$4="Enter EMISS TO SUBTRACT",IF(J14="",0,J14),1)))</f>
        <v>1</v>
      </c>
      <c r="L14" s="33">
        <f t="shared" ref="L14:L43" si="30">IF(J5="Enter Emissions (tpy)",IF( J14="", 0, J14), 0)</f>
        <v>0</v>
      </c>
      <c r="M14" s="367">
        <v>0</v>
      </c>
      <c r="N14" s="373">
        <v>0</v>
      </c>
      <c r="O14" s="299"/>
      <c r="P14" s="300"/>
      <c r="Q14" s="73" t="str">
        <f t="shared" si="12"/>
        <v>Enter vessel info</v>
      </c>
      <c r="R14" s="79" t="str">
        <f t="shared" si="13"/>
        <v>Enter vessel info</v>
      </c>
      <c r="S14" s="79" t="str">
        <f t="shared" si="14"/>
        <v>Enter vessel info</v>
      </c>
      <c r="T14" s="79" t="str">
        <f t="shared" si="15"/>
        <v>Enter vessel info</v>
      </c>
      <c r="U14" s="79" t="str">
        <f t="shared" si="16"/>
        <v>Enter vessel info</v>
      </c>
      <c r="V14" s="79" t="str">
        <f t="shared" si="17"/>
        <v>Enter vessel info</v>
      </c>
      <c r="W14" s="79" t="str">
        <f t="shared" si="18"/>
        <v>Enter vessel info</v>
      </c>
      <c r="X14" s="79" t="str">
        <f t="shared" si="19"/>
        <v>Enter vessel info</v>
      </c>
      <c r="Y14" s="78" t="s">
        <v>115</v>
      </c>
      <c r="Z14" s="79" t="s">
        <v>115</v>
      </c>
      <c r="AA14" s="82" t="s">
        <v>115</v>
      </c>
      <c r="AB14" s="73" t="str">
        <f t="shared" si="20"/>
        <v>Enter vessel info</v>
      </c>
      <c r="AC14" s="79" t="str">
        <f t="shared" si="21"/>
        <v>Enter vessel info</v>
      </c>
      <c r="AD14" s="79" t="str">
        <f t="shared" si="22"/>
        <v>Enter vessel info</v>
      </c>
      <c r="AE14" s="79" t="str">
        <f t="shared" si="23"/>
        <v>Enter vessel info</v>
      </c>
      <c r="AF14" s="79" t="str">
        <f t="shared" si="24"/>
        <v>Enter vessel info</v>
      </c>
      <c r="AG14" s="79" t="str">
        <f t="shared" si="25"/>
        <v>Enter vessel info</v>
      </c>
      <c r="AH14" s="79" t="str">
        <f t="shared" si="26"/>
        <v>Enter vessel info</v>
      </c>
      <c r="AI14" s="79" t="str">
        <f t="shared" si="27"/>
        <v>Enter vessel info</v>
      </c>
      <c r="AJ14" s="78" t="s">
        <v>115</v>
      </c>
      <c r="AK14" s="79" t="s">
        <v>115</v>
      </c>
      <c r="AL14" s="82" t="s">
        <v>115</v>
      </c>
      <c r="AM14" s="76" t="str">
        <f>IF(OR($D14=" ",$E14=" ",$F14=" "),"Enter vessel info",IF(T($H14)&lt;&gt;"","Enter Activity",IF(OR($M14=0,$N14=0),"Enter Run Time",IF((VLOOKUP($F14,'VESSEL FACTORS'!$A$3:$O$5,AM$5,FALSE))="N/A","--",IF($G14=" ",IF(ISERROR(SEARCH("Aux",$E14,1)),($H14*VLOOKUP($F14,'VESSEL FACTORS'!$A$2:$O$5,AM$5,FALSE)*0.0000011023*$M14*$N14*0.82),($H14*VLOOKUP($F14,'VESSEL FACTORS'!$A$2:$O$5,AM$5,FALSE)*0.0000011023*$M14*$N14*1)),IF($G14&lt;21,($H14*VLOOKUP($F14,'VESSEL FACTORS'!$A$2:$O$5,AM$5,FALSE)*0.0000011023*$M14*$N14*VLOOKUP($G14,'VESSEL FACTORS'!$A$16:$L$36,AM$5,FALSE)),($H14*VLOOKUP($F14,'VESSEL FACTORS'!$A$3:$O$5,AM$5,FALSE)*0.0000011023*$M14*$N14*($G14/100))))))))</f>
        <v>Enter vessel info</v>
      </c>
      <c r="AN14" s="76" t="str">
        <f>IF(OR($D14=" ",$E14=" ",$F14=" "),"Enter vessel info",IF(T($H14)&lt;&gt;"","Enter Activity",IF(OR($M14=0,$N14=0),"Enter Run Time",IF((VLOOKUP($F14,'VESSEL FACTORS'!$A$3:$O$5,AN$5,FALSE))="N/A","--",IF($G14=" ",IF(ISERROR(SEARCH("Aux",$E14,1)),($H14*VLOOKUP($F14,'VESSEL FACTORS'!$A$2:$O$5,AN$5,FALSE)*0.0000011023*$M14*$N14*0.82),($H14*VLOOKUP($F14,'VESSEL FACTORS'!$A$2:$O$5,AN$5,FALSE)*0.0000011023*$M14*$N14*1)),IF($G14&lt;21,($H14*VLOOKUP($F14,'VESSEL FACTORS'!$A$2:$O$5,AN$5,FALSE)*0.0000011023*$M14*$N14*VLOOKUP($G14,'VESSEL FACTORS'!$A$16:$L$36,AN$5,FALSE)),($H14*VLOOKUP($F14,'VESSEL FACTORS'!$A$3:$O$5,AN$5,FALSE)*0.0000011023*$M14*$N14*($G14/100))))))))</f>
        <v>Enter vessel info</v>
      </c>
      <c r="AO14" s="76" t="str">
        <f>IF(OR($D14=" ",$E14=" ",$F14=" "),"Enter vessel info",IF(T($H14)&lt;&gt;"","Enter Activity",IF(OR($M14=0,$N14=0),"Enter Run Time",IF((VLOOKUP($F14,'VESSEL FACTORS'!$A$3:$O$5,AO$5,FALSE))="N/A","--",IF($G14=" ",IF(ISERROR(SEARCH("Aux",$E14,1)),($H14*VLOOKUP($F14,'VESSEL FACTORS'!$A$2:$O$5,AO$5,FALSE)*0.0000011023*$M14*$N14*0.82),($H14*VLOOKUP($F14,'VESSEL FACTORS'!$A$2:$O$5,AO$5,FALSE)*0.0000011023*$M14*$N14*1)),IF($G14&lt;21,($H14*VLOOKUP($F14,'VESSEL FACTORS'!$A$2:$O$5,AO$5,FALSE)*0.0000011023*$M14*$N14*VLOOKUP($G14,'VESSEL FACTORS'!$A$16:$L$36,AO$5,FALSE)),($H14*VLOOKUP($F14,'VESSEL FACTORS'!$A$3:$O$5,AO$5,FALSE)*0.0000011023*$M14*$N14*($G14/100))))))))</f>
        <v>Enter vessel info</v>
      </c>
      <c r="AP14" s="76" t="str">
        <f>IF(OR($D14=" ",$E14=" ",$F14=" "),"Enter vessel info",IF(T($H14)&lt;&gt;"","Enter Activity",IF(OR($M14=0,$N14=0),"Enter Run Time",IF((VLOOKUP($F14,'VESSEL FACTORS'!$A$3:$O$5,AP$5,FALSE))="N/A","--",IF($G14=" ",IF(ISERROR(SEARCH("Aux",$E14,1)),($H14*VLOOKUP($F14,'VESSEL FACTORS'!$A$2:$O$5,AP$5,FALSE)*0.0000011023*$M14*$N14*0.82),($H14*VLOOKUP($F14,'VESSEL FACTORS'!$A$2:$O$5,AP$5,FALSE)*0.0000011023*$M14*$N14*1)),IF($G14&lt;21,($H14*VLOOKUP($F14,'VESSEL FACTORS'!$A$2:$O$5,AP$5,FALSE)*0.0000011023*$M14*$N14*VLOOKUP($G14,'VESSEL FACTORS'!$A$16:$L$36,AP$5,FALSE)),($H14*VLOOKUP($F14,'VESSEL FACTORS'!$A$3:$O$5,AP$5,FALSE)*0.0000011023*$M14*$N14*($G14/100))))))))</f>
        <v>Enter vessel info</v>
      </c>
      <c r="AQ14" s="76" t="str">
        <f>IF(OR($D14=" ",$E14=" ",$F14=" "),"Enter vessel info",IF(T($H14)&lt;&gt;"","Enter Activity",IF(OR($M14=0,$N14=0),"Enter Run Time",IF((VLOOKUP($F14,'VESSEL FACTORS'!$A$3:$O$5,AQ$5,FALSE))="N/A","--",IF($G14=" ",IF(ISERROR(SEARCH("Aux",$E14,1)),($H14*VLOOKUP($F14,'VESSEL FACTORS'!$A$2:$O$5,AQ$5,FALSE)*0.0000011023*$M14*$N14*0.82),($H14*VLOOKUP($F14,'VESSEL FACTORS'!$A$2:$O$5,AQ$5,FALSE)*0.0000011023*$M14*$N14*1)),IF($G14&lt;21,($H14*VLOOKUP($F14,'VESSEL FACTORS'!$A$2:$O$5,AQ$5,FALSE)*0.0000011023*$M14*$N14*VLOOKUP($G14,'VESSEL FACTORS'!$A$16:$L$36,AQ$5,FALSE)),($H14*VLOOKUP($F14,'VESSEL FACTORS'!$A$3:$O$5,AQ$5,FALSE)*0.0000011023*$M14*$N14*($G14/100))))))))</f>
        <v>Enter vessel info</v>
      </c>
      <c r="AR14" s="76" t="str">
        <f>IF(OR($D14=" ",$E14=" ",$F14=" "),"Enter vessel info",IF(T($H14)&lt;&gt;"","Enter Activity",IF(OR($M14=0,$N14=0),"Enter Run Time",IF((VLOOKUP($F14,'VESSEL FACTORS'!$A$3:$O$5,AR$5,FALSE))="N/A","--",IF($G14=" ",IF(ISERROR(SEARCH("Aux",$E14,1)),($H14*VLOOKUP($F14,'VESSEL FACTORS'!$A$2:$O$5,AR$5,FALSE)*0.0000011023*$M14*$N14*0.82),($H14*VLOOKUP($F14,'VESSEL FACTORS'!$A$2:$O$5,AR$5,FALSE)*0.0000011023*$M14*$N14*1)),IF($G14&lt;21,($H14*VLOOKUP($F14,'VESSEL FACTORS'!$A$2:$O$5,AR$5,FALSE)*0.0000011023*$M14*$N14*VLOOKUP($G14,'VESSEL FACTORS'!$A$16:$L$36,AR$5,FALSE)),($H14*VLOOKUP($F14,'VESSEL FACTORS'!$A$3:$O$5,AR$5,FALSE)*0.0000011023*$M14*$N14*($G14/100))))))))</f>
        <v>Enter vessel info</v>
      </c>
      <c r="AS14" s="76" t="str">
        <f>IF(OR($D14=" ",$E14=" ",$F14=" "),"Enter vessel info",IF(T($H14)&lt;&gt;"","Enter Activity",IF(OR($M14=0,$N14=0),"Enter Run Time",IF((VLOOKUP($F14,'VESSEL FACTORS'!$A$3:$O$5,AS$5,FALSE))="N/A","--",IF($G14=" ",IF(ISERROR(SEARCH("Aux",$E14,1)),($H14*VLOOKUP($F14,'VESSEL FACTORS'!$A$2:$O$5,AS$5,FALSE)*0.0000011023*$M14*$N14*0.82),($H14*VLOOKUP($F14,'VESSEL FACTORS'!$A$2:$O$5,AS$5,FALSE)*0.0000011023*$M14*$N14*1)),IF($G14&lt;21,($H14*VLOOKUP($F14,'VESSEL FACTORS'!$A$2:$O$5,AS$5,FALSE)*0.0000011023*$M14*$N14*VLOOKUP($G14,'VESSEL FACTORS'!$A$16:$L$36,AS$5,FALSE)),($H14*VLOOKUP($F14,'VESSEL FACTORS'!$A$3:$O$5,AS$5,FALSE)*0.0000011023*$M14*$N14*($G14/100))))))))</f>
        <v>Enter vessel info</v>
      </c>
      <c r="AT14" s="76" t="str">
        <f>IF(OR($D14=" ",$E14=" ",$F14=" "),"Enter vessel info",IF(T($H14)&lt;&gt;"","Enter Activity",IF(OR($M14=0,$N14=0),"Enter Run Time",IF((VLOOKUP($F14,'VESSEL FACTORS'!$A$3:$O$5,AT$5,FALSE))="N/A","--",IF($G14=" ",IF(ISERROR(SEARCH("Aux",$E14,1)),($H14*VLOOKUP($F14,'VESSEL FACTORS'!$A$2:$O$5,AT$5,FALSE)*0.0000011023*$M14*$N14*0.82),($H14*VLOOKUP($F14,'VESSEL FACTORS'!$A$2:$O$5,AT$5,FALSE)*0.0000011023*$M14*$N14*1)),IF($G14&lt;21,($H14*VLOOKUP($F14,'VESSEL FACTORS'!$A$2:$O$5,AT$5,FALSE)*0.0000011023*$M14*$N14*VLOOKUP($G14,'VESSEL FACTORS'!$A$16:$L$36,AT$5,FALSE)),($H14*VLOOKUP($F14,'VESSEL FACTORS'!$A$3:$O$5,AT$5,FALSE)*0.0000011023*$M14*$N14*($G14/100))))))))</f>
        <v>Enter vessel info</v>
      </c>
      <c r="AU14" s="76" t="str">
        <f>IF(OR($D14=" ",$E14=" ",$F14=" "),"Enter vessel info",IF(T($H14)&lt;&gt;"","Enter Activity",IF(OR($M14=0,$N14=0),"Enter Run Time",IF((VLOOKUP($F14,'VESSEL FACTORS'!$A$3:$O$5,AU$5,FALSE))="N/A","--",IF($G14=" ",IF(ISERROR(SEARCH("Aux",$E14,1)),($H14*VLOOKUP($F14,'VESSEL FACTORS'!$A$2:$O$5,AU$5,FALSE)*0.0000011023*$M14*$N14*0.82),($H14*VLOOKUP($F14,'VESSEL FACTORS'!$A$2:$O$5,AU$5,FALSE)*0.0000011023*$M14*$N14*1)),IF($G14&lt;21,($H14*VLOOKUP($F14,'VESSEL FACTORS'!$A$2:$O$5,AU$5,FALSE)*0.0000011023*$M14*$N14*VLOOKUP($G14,'VESSEL FACTORS'!$A$16:$L$36,AU$5,FALSE)),($H14*VLOOKUP($F14,'VESSEL FACTORS'!$A$3:$O$5,AU$5,FALSE)*0.0000011023*$M14*$N14*($G14/100))))))))</f>
        <v>Enter vessel info</v>
      </c>
      <c r="AV14" s="76" t="str">
        <f>IF(OR($D14=" ",$E14=" ",$F14=" "),"Enter vessel info",IF(T($H14)&lt;&gt;"","Enter Activity",IF(OR($M14=0,$N14=0),"Enter Run Time",IF((VLOOKUP($F14,'VESSEL FACTORS'!$A$3:$O$5,AV$5,FALSE))="N/A","--",IF($G14=" ",IF(ISERROR(SEARCH("Aux",$E14,1)),($H14*VLOOKUP($F14,'VESSEL FACTORS'!$A$2:$O$5,AV$5,FALSE)*0.0000011023*$M14*$N14*0.82),($H14*VLOOKUP($F14,'VESSEL FACTORS'!$A$2:$O$5,AV$5,FALSE)*0.0000011023*$M14*$N14*1)),IF($G14&lt;21,($H14*VLOOKUP($F14,'VESSEL FACTORS'!$A$2:$O$5,AV$5,FALSE)*0.0000011023*$M14*$N14*VLOOKUP($G14,'VESSEL FACTORS'!$A$16:$L$36,AV$5,FALSE)),($H14*VLOOKUP($F14,'VESSEL FACTORS'!$A$3:$O$5,AV$5,FALSE)*0.0000011023*$M14*$N14*($G14/100))))))))</f>
        <v>Enter vessel info</v>
      </c>
      <c r="AW14" s="67" t="str">
        <f>IF(OR($D14=" ",$E14=" ",$F14=" "),"Enter vessel info",IF(T($H14)&lt;&gt;"","Enter Activity",IF(OR($M14=0,$N14=0),"Enter Run Time",IF((VLOOKUP($F14,'VESSEL FACTORS'!$A$3:$O$5,AW$5,FALSE))="N/A","--",IF($G14=" ",IF(ISERROR(SEARCH("Aux",$E14,1)),($H14*VLOOKUP($F14,'VESSEL FACTORS'!$A$2:$O$5,AW$5,FALSE)*0.0000011023*$M14*$N14*0.82),($H14*VLOOKUP($F14,'VESSEL FACTORS'!$A$2:$O$5,AW$5,FALSE)*0.0000011023*$M14*$N14*1)),IF($G14&lt;21,($H14*VLOOKUP($F14,'VESSEL FACTORS'!$A$2:$O$5,AW$5,FALSE)*0.0000011023*$M14*$N14*VLOOKUP($G14,'VESSEL FACTORS'!$A$16:$L$36,AW$5,FALSE)),($H14*VLOOKUP($F14,'VESSEL FACTORS'!$A$3:$O$5,AW$5,FALSE)*0.0000011023*$M14*$N14*($G14/100))))))))</f>
        <v>Enter vessel info</v>
      </c>
      <c r="AX14" s="336">
        <f t="shared" si="0"/>
        <v>0</v>
      </c>
      <c r="AY14" s="336">
        <f t="shared" si="0"/>
        <v>0</v>
      </c>
      <c r="AZ14" s="336">
        <f t="shared" si="0"/>
        <v>0</v>
      </c>
      <c r="BA14" s="337">
        <f t="shared" si="0"/>
        <v>0</v>
      </c>
      <c r="BB14" s="335">
        <f t="shared" si="1"/>
        <v>0</v>
      </c>
      <c r="BC14" s="336">
        <f t="shared" si="1"/>
        <v>0</v>
      </c>
      <c r="BD14" s="336">
        <f t="shared" si="1"/>
        <v>0</v>
      </c>
      <c r="BE14" s="336">
        <f t="shared" si="1"/>
        <v>0</v>
      </c>
      <c r="BF14" s="336">
        <f t="shared" si="1"/>
        <v>0</v>
      </c>
      <c r="BG14" s="336">
        <f t="shared" si="1"/>
        <v>0</v>
      </c>
      <c r="BH14" s="336">
        <f t="shared" si="1"/>
        <v>0</v>
      </c>
      <c r="BI14" s="336">
        <f t="shared" si="1"/>
        <v>0</v>
      </c>
      <c r="BJ14" s="336">
        <f t="shared" si="1"/>
        <v>0</v>
      </c>
      <c r="BK14" s="336">
        <f t="shared" si="1"/>
        <v>0</v>
      </c>
      <c r="BL14" s="336">
        <f t="shared" si="1"/>
        <v>0</v>
      </c>
      <c r="BM14" s="337">
        <f t="shared" si="1"/>
        <v>0</v>
      </c>
      <c r="BN14" s="335">
        <f t="shared" si="2"/>
        <v>0</v>
      </c>
      <c r="BO14" s="336">
        <f t="shared" si="2"/>
        <v>0</v>
      </c>
      <c r="BP14" s="336">
        <f t="shared" si="2"/>
        <v>0</v>
      </c>
      <c r="BQ14" s="336">
        <f t="shared" si="2"/>
        <v>0</v>
      </c>
      <c r="BR14" s="336">
        <f t="shared" si="2"/>
        <v>0</v>
      </c>
      <c r="BS14" s="336">
        <f t="shared" si="2"/>
        <v>0</v>
      </c>
      <c r="BT14" s="336">
        <f t="shared" si="2"/>
        <v>0</v>
      </c>
      <c r="BU14" s="336">
        <f t="shared" si="2"/>
        <v>0</v>
      </c>
      <c r="BV14" s="336">
        <f t="shared" si="2"/>
        <v>0</v>
      </c>
      <c r="BW14" s="336">
        <f t="shared" si="2"/>
        <v>0</v>
      </c>
      <c r="BX14" s="336">
        <f t="shared" si="2"/>
        <v>0</v>
      </c>
      <c r="BY14" s="337">
        <f t="shared" si="2"/>
        <v>0</v>
      </c>
      <c r="BZ14" s="335">
        <f t="shared" si="3"/>
        <v>0</v>
      </c>
      <c r="CA14" s="336">
        <f t="shared" si="3"/>
        <v>0</v>
      </c>
      <c r="CB14" s="336">
        <f t="shared" si="3"/>
        <v>0</v>
      </c>
      <c r="CC14" s="336">
        <f t="shared" si="3"/>
        <v>0</v>
      </c>
      <c r="CD14" s="336">
        <f t="shared" si="3"/>
        <v>0</v>
      </c>
      <c r="CE14" s="336">
        <f t="shared" si="3"/>
        <v>0</v>
      </c>
      <c r="CF14" s="336">
        <f t="shared" si="3"/>
        <v>0</v>
      </c>
      <c r="CG14" s="336">
        <f t="shared" si="3"/>
        <v>0</v>
      </c>
      <c r="CH14" s="336">
        <f t="shared" si="3"/>
        <v>0</v>
      </c>
      <c r="CI14" s="336">
        <f t="shared" si="3"/>
        <v>0</v>
      </c>
      <c r="CJ14" s="336">
        <f t="shared" si="3"/>
        <v>0</v>
      </c>
      <c r="CK14" s="337">
        <f t="shared" si="3"/>
        <v>0</v>
      </c>
      <c r="CL14" s="335">
        <f t="shared" si="4"/>
        <v>0</v>
      </c>
      <c r="CM14" s="336">
        <f t="shared" si="4"/>
        <v>0</v>
      </c>
      <c r="CN14" s="336">
        <f t="shared" si="4"/>
        <v>0</v>
      </c>
      <c r="CO14" s="336">
        <f t="shared" si="4"/>
        <v>0</v>
      </c>
      <c r="CP14" s="336">
        <f t="shared" si="4"/>
        <v>0</v>
      </c>
      <c r="CQ14" s="336">
        <f t="shared" si="4"/>
        <v>0</v>
      </c>
      <c r="CR14" s="336">
        <f t="shared" si="4"/>
        <v>0</v>
      </c>
      <c r="CS14" s="336">
        <f t="shared" si="4"/>
        <v>0</v>
      </c>
      <c r="CT14" s="336">
        <f t="shared" si="4"/>
        <v>0</v>
      </c>
      <c r="CU14" s="336">
        <f t="shared" si="4"/>
        <v>0</v>
      </c>
      <c r="CV14" s="336">
        <f t="shared" si="4"/>
        <v>0</v>
      </c>
      <c r="CW14" s="337">
        <f t="shared" si="4"/>
        <v>0</v>
      </c>
      <c r="CX14" s="335">
        <f t="shared" si="5"/>
        <v>0</v>
      </c>
      <c r="CY14" s="336">
        <f t="shared" si="5"/>
        <v>0</v>
      </c>
      <c r="CZ14" s="336">
        <f t="shared" si="5"/>
        <v>0</v>
      </c>
      <c r="DA14" s="336">
        <f t="shared" si="5"/>
        <v>0</v>
      </c>
      <c r="DB14" s="336">
        <f t="shared" si="5"/>
        <v>0</v>
      </c>
      <c r="DC14" s="336">
        <f t="shared" si="5"/>
        <v>0</v>
      </c>
      <c r="DD14" s="336">
        <f t="shared" si="5"/>
        <v>0</v>
      </c>
      <c r="DE14" s="336">
        <f t="shared" si="5"/>
        <v>0</v>
      </c>
      <c r="DF14" s="336">
        <f t="shared" si="5"/>
        <v>0</v>
      </c>
      <c r="DG14" s="336">
        <f t="shared" si="5"/>
        <v>0</v>
      </c>
      <c r="DH14" s="336">
        <f t="shared" si="5"/>
        <v>0</v>
      </c>
      <c r="DI14" s="337">
        <f t="shared" si="5"/>
        <v>0</v>
      </c>
      <c r="DJ14" s="335">
        <f t="shared" si="6"/>
        <v>0</v>
      </c>
      <c r="DK14" s="336">
        <f t="shared" si="6"/>
        <v>0</v>
      </c>
      <c r="DL14" s="336">
        <f t="shared" si="6"/>
        <v>0</v>
      </c>
      <c r="DM14" s="336">
        <f t="shared" si="6"/>
        <v>0</v>
      </c>
      <c r="DN14" s="336">
        <f t="shared" si="6"/>
        <v>0</v>
      </c>
      <c r="DO14" s="336">
        <f t="shared" si="6"/>
        <v>0</v>
      </c>
      <c r="DP14" s="336">
        <f t="shared" si="6"/>
        <v>0</v>
      </c>
      <c r="DQ14" s="336">
        <f t="shared" si="6"/>
        <v>0</v>
      </c>
      <c r="DR14" s="336">
        <f t="shared" si="6"/>
        <v>0</v>
      </c>
      <c r="DS14" s="336">
        <f t="shared" si="6"/>
        <v>0</v>
      </c>
      <c r="DT14" s="336">
        <f t="shared" si="6"/>
        <v>0</v>
      </c>
      <c r="DU14" s="337">
        <f t="shared" si="6"/>
        <v>0</v>
      </c>
      <c r="DV14" s="335">
        <f t="shared" si="7"/>
        <v>0</v>
      </c>
      <c r="DW14" s="336">
        <f t="shared" si="7"/>
        <v>0</v>
      </c>
      <c r="DX14" s="336">
        <f t="shared" si="7"/>
        <v>0</v>
      </c>
      <c r="DY14" s="336">
        <f t="shared" si="7"/>
        <v>0</v>
      </c>
      <c r="DZ14" s="336">
        <f t="shared" si="7"/>
        <v>0</v>
      </c>
      <c r="EA14" s="336">
        <f t="shared" si="7"/>
        <v>0</v>
      </c>
      <c r="EB14" s="336">
        <f t="shared" si="7"/>
        <v>0</v>
      </c>
      <c r="EC14" s="336">
        <f t="shared" si="7"/>
        <v>0</v>
      </c>
      <c r="ED14" s="336">
        <f t="shared" si="7"/>
        <v>0</v>
      </c>
      <c r="EE14" s="336">
        <f t="shared" si="7"/>
        <v>0</v>
      </c>
      <c r="EF14" s="336">
        <f t="shared" si="7"/>
        <v>0</v>
      </c>
      <c r="EG14" s="337">
        <f t="shared" si="7"/>
        <v>0</v>
      </c>
      <c r="EH14" s="335">
        <f t="shared" si="8"/>
        <v>0</v>
      </c>
      <c r="EI14" s="336">
        <f t="shared" si="8"/>
        <v>0</v>
      </c>
      <c r="EJ14" s="336">
        <f t="shared" si="8"/>
        <v>0</v>
      </c>
      <c r="EK14" s="336">
        <f t="shared" si="8"/>
        <v>0</v>
      </c>
      <c r="EL14" s="336">
        <f t="shared" si="8"/>
        <v>0</v>
      </c>
      <c r="EM14" s="336">
        <f t="shared" si="8"/>
        <v>0</v>
      </c>
      <c r="EN14" s="336">
        <f t="shared" si="8"/>
        <v>0</v>
      </c>
      <c r="EO14" s="336">
        <f t="shared" si="8"/>
        <v>0</v>
      </c>
      <c r="EP14" s="336">
        <f t="shared" si="8"/>
        <v>0</v>
      </c>
      <c r="EQ14" s="336">
        <f t="shared" si="8"/>
        <v>0</v>
      </c>
      <c r="ER14" s="336">
        <f t="shared" si="8"/>
        <v>0</v>
      </c>
      <c r="ES14" s="337">
        <f t="shared" si="8"/>
        <v>0</v>
      </c>
      <c r="ET14" s="335">
        <f t="shared" si="9"/>
        <v>0</v>
      </c>
      <c r="EU14" s="336">
        <f t="shared" si="9"/>
        <v>0</v>
      </c>
      <c r="EV14" s="336">
        <f t="shared" si="9"/>
        <v>0</v>
      </c>
      <c r="EW14" s="336">
        <f t="shared" si="9"/>
        <v>0</v>
      </c>
      <c r="EX14" s="336">
        <f t="shared" si="9"/>
        <v>0</v>
      </c>
      <c r="EY14" s="336">
        <f t="shared" si="9"/>
        <v>0</v>
      </c>
      <c r="EZ14" s="336">
        <f t="shared" si="9"/>
        <v>0</v>
      </c>
      <c r="FA14" s="336">
        <f t="shared" si="9"/>
        <v>0</v>
      </c>
      <c r="FB14" s="336">
        <f t="shared" si="9"/>
        <v>0</v>
      </c>
      <c r="FC14" s="336">
        <f t="shared" si="9"/>
        <v>0</v>
      </c>
      <c r="FD14" s="336">
        <f t="shared" si="9"/>
        <v>0</v>
      </c>
      <c r="FE14" s="337">
        <f t="shared" si="9"/>
        <v>0</v>
      </c>
      <c r="FF14" s="335">
        <f t="shared" si="10"/>
        <v>0</v>
      </c>
      <c r="FG14" s="336">
        <f t="shared" si="10"/>
        <v>0</v>
      </c>
      <c r="FH14" s="336">
        <f t="shared" si="10"/>
        <v>0</v>
      </c>
      <c r="FI14" s="336">
        <f t="shared" si="10"/>
        <v>0</v>
      </c>
      <c r="FJ14" s="336">
        <f t="shared" si="10"/>
        <v>0</v>
      </c>
      <c r="FK14" s="336">
        <f t="shared" si="10"/>
        <v>0</v>
      </c>
      <c r="FL14" s="336">
        <f t="shared" si="10"/>
        <v>0</v>
      </c>
      <c r="FM14" s="336">
        <f t="shared" si="10"/>
        <v>0</v>
      </c>
      <c r="FN14" s="336">
        <f t="shared" si="10"/>
        <v>0</v>
      </c>
      <c r="FO14" s="336">
        <f t="shared" si="10"/>
        <v>0</v>
      </c>
      <c r="FP14" s="336">
        <f t="shared" si="10"/>
        <v>0</v>
      </c>
      <c r="FQ14" s="337">
        <f t="shared" si="10"/>
        <v>0</v>
      </c>
    </row>
    <row r="15" spans="1:173" x14ac:dyDescent="0.2">
      <c r="A15" s="74" t="str">
        <f t="shared" si="28"/>
        <v xml:space="preserve"> - </v>
      </c>
      <c r="B15" s="112"/>
      <c r="C15" s="171" t="s">
        <v>306</v>
      </c>
      <c r="D15" s="366" t="str">
        <f>IF(ISBLANK(EMISSIONS_7!D15), " ", EMISSIONS_7!D15)</f>
        <v xml:space="preserve"> </v>
      </c>
      <c r="E15" s="366" t="str">
        <f>IF(ISBLANK(EMISSIONS_7!E15), " ", EMISSIONS_7!E15)</f>
        <v xml:space="preserve"> </v>
      </c>
      <c r="F15" s="366" t="str">
        <f>IF(ISBLANK(EMISSIONS_7!F15), " ", EMISSIONS_7!F15)</f>
        <v xml:space="preserve"> </v>
      </c>
      <c r="G15" s="367"/>
      <c r="H15" s="368"/>
      <c r="I15" s="33" t="s">
        <v>299</v>
      </c>
      <c r="J15" s="367"/>
      <c r="K15" s="33">
        <f t="shared" si="29"/>
        <v>1</v>
      </c>
      <c r="L15" s="33">
        <f t="shared" si="30"/>
        <v>0</v>
      </c>
      <c r="M15" s="367">
        <v>0</v>
      </c>
      <c r="N15" s="373">
        <v>0</v>
      </c>
      <c r="O15" s="299"/>
      <c r="P15" s="300"/>
      <c r="Q15" s="73" t="str">
        <f t="shared" si="12"/>
        <v>Enter vessel info</v>
      </c>
      <c r="R15" s="79" t="str">
        <f t="shared" si="13"/>
        <v>Enter vessel info</v>
      </c>
      <c r="S15" s="79" t="str">
        <f t="shared" si="14"/>
        <v>Enter vessel info</v>
      </c>
      <c r="T15" s="79" t="str">
        <f t="shared" si="15"/>
        <v>Enter vessel info</v>
      </c>
      <c r="U15" s="79" t="str">
        <f t="shared" si="16"/>
        <v>Enter vessel info</v>
      </c>
      <c r="V15" s="79" t="str">
        <f t="shared" si="17"/>
        <v>Enter vessel info</v>
      </c>
      <c r="W15" s="79" t="str">
        <f t="shared" si="18"/>
        <v>Enter vessel info</v>
      </c>
      <c r="X15" s="79" t="str">
        <f t="shared" si="19"/>
        <v>Enter vessel info</v>
      </c>
      <c r="Y15" s="78" t="s">
        <v>115</v>
      </c>
      <c r="Z15" s="79" t="s">
        <v>115</v>
      </c>
      <c r="AA15" s="82" t="s">
        <v>115</v>
      </c>
      <c r="AB15" s="73" t="str">
        <f t="shared" si="20"/>
        <v>Enter vessel info</v>
      </c>
      <c r="AC15" s="79" t="str">
        <f t="shared" si="21"/>
        <v>Enter vessel info</v>
      </c>
      <c r="AD15" s="79" t="str">
        <f t="shared" si="22"/>
        <v>Enter vessel info</v>
      </c>
      <c r="AE15" s="79" t="str">
        <f t="shared" si="23"/>
        <v>Enter vessel info</v>
      </c>
      <c r="AF15" s="79" t="str">
        <f t="shared" si="24"/>
        <v>Enter vessel info</v>
      </c>
      <c r="AG15" s="79" t="str">
        <f t="shared" si="25"/>
        <v>Enter vessel info</v>
      </c>
      <c r="AH15" s="79" t="str">
        <f t="shared" si="26"/>
        <v>Enter vessel info</v>
      </c>
      <c r="AI15" s="79" t="str">
        <f t="shared" si="27"/>
        <v>Enter vessel info</v>
      </c>
      <c r="AJ15" s="78" t="s">
        <v>115</v>
      </c>
      <c r="AK15" s="79" t="s">
        <v>115</v>
      </c>
      <c r="AL15" s="82" t="s">
        <v>115</v>
      </c>
      <c r="AM15" s="76" t="str">
        <f>IF(OR($D15=" ",$E15=" ",$F15=" "),"Enter vessel info",IF(T($H15)&lt;&gt;"","Enter Activity",IF(OR($M15=0,$N15=0),"Enter Run Time",IF((VLOOKUP($F15,'VESSEL FACTORS'!$A$3:$O$5,AM$5,FALSE))="N/A","--",IF($G15=" ",IF(ISERROR(SEARCH("Aux",$E15,1)),($H15*VLOOKUP($F15,'VESSEL FACTORS'!$A$2:$O$5,AM$5,FALSE)*0.0000011023*$M15*$N15*0.82),($H15*VLOOKUP($F15,'VESSEL FACTORS'!$A$2:$O$5,AM$5,FALSE)*0.0000011023*$M15*$N15*1)),IF($G15&lt;21,($H15*VLOOKUP($F15,'VESSEL FACTORS'!$A$2:$O$5,AM$5,FALSE)*0.0000011023*$M15*$N15*VLOOKUP($G15,'VESSEL FACTORS'!$A$16:$L$36,AM$5,FALSE)),($H15*VLOOKUP($F15,'VESSEL FACTORS'!$A$3:$O$5,AM$5,FALSE)*0.0000011023*$M15*$N15*($G15/100))))))))</f>
        <v>Enter vessel info</v>
      </c>
      <c r="AN15" s="76" t="str">
        <f>IF(OR($D15=" ",$E15=" ",$F15=" "),"Enter vessel info",IF(T($H15)&lt;&gt;"","Enter Activity",IF(OR($M15=0,$N15=0),"Enter Run Time",IF((VLOOKUP($F15,'VESSEL FACTORS'!$A$3:$O$5,AN$5,FALSE))="N/A","--",IF($G15=" ",IF(ISERROR(SEARCH("Aux",$E15,1)),($H15*VLOOKUP($F15,'VESSEL FACTORS'!$A$2:$O$5,AN$5,FALSE)*0.0000011023*$M15*$N15*0.82),($H15*VLOOKUP($F15,'VESSEL FACTORS'!$A$2:$O$5,AN$5,FALSE)*0.0000011023*$M15*$N15*1)),IF($G15&lt;21,($H15*VLOOKUP($F15,'VESSEL FACTORS'!$A$2:$O$5,AN$5,FALSE)*0.0000011023*$M15*$N15*VLOOKUP($G15,'VESSEL FACTORS'!$A$16:$L$36,AN$5,FALSE)),($H15*VLOOKUP($F15,'VESSEL FACTORS'!$A$3:$O$5,AN$5,FALSE)*0.0000011023*$M15*$N15*($G15/100))))))))</f>
        <v>Enter vessel info</v>
      </c>
      <c r="AO15" s="76" t="str">
        <f>IF(OR($D15=" ",$E15=" ",$F15=" "),"Enter vessel info",IF(T($H15)&lt;&gt;"","Enter Activity",IF(OR($M15=0,$N15=0),"Enter Run Time",IF((VLOOKUP($F15,'VESSEL FACTORS'!$A$3:$O$5,AO$5,FALSE))="N/A","--",IF($G15=" ",IF(ISERROR(SEARCH("Aux",$E15,1)),($H15*VLOOKUP($F15,'VESSEL FACTORS'!$A$2:$O$5,AO$5,FALSE)*0.0000011023*$M15*$N15*0.82),($H15*VLOOKUP($F15,'VESSEL FACTORS'!$A$2:$O$5,AO$5,FALSE)*0.0000011023*$M15*$N15*1)),IF($G15&lt;21,($H15*VLOOKUP($F15,'VESSEL FACTORS'!$A$2:$O$5,AO$5,FALSE)*0.0000011023*$M15*$N15*VLOOKUP($G15,'VESSEL FACTORS'!$A$16:$L$36,AO$5,FALSE)),($H15*VLOOKUP($F15,'VESSEL FACTORS'!$A$3:$O$5,AO$5,FALSE)*0.0000011023*$M15*$N15*($G15/100))))))))</f>
        <v>Enter vessel info</v>
      </c>
      <c r="AP15" s="76" t="str">
        <f>IF(OR($D15=" ",$E15=" ",$F15=" "),"Enter vessel info",IF(T($H15)&lt;&gt;"","Enter Activity",IF(OR($M15=0,$N15=0),"Enter Run Time",IF((VLOOKUP($F15,'VESSEL FACTORS'!$A$3:$O$5,AP$5,FALSE))="N/A","--",IF($G15=" ",IF(ISERROR(SEARCH("Aux",$E15,1)),($H15*VLOOKUP($F15,'VESSEL FACTORS'!$A$2:$O$5,AP$5,FALSE)*0.0000011023*$M15*$N15*0.82),($H15*VLOOKUP($F15,'VESSEL FACTORS'!$A$2:$O$5,AP$5,FALSE)*0.0000011023*$M15*$N15*1)),IF($G15&lt;21,($H15*VLOOKUP($F15,'VESSEL FACTORS'!$A$2:$O$5,AP$5,FALSE)*0.0000011023*$M15*$N15*VLOOKUP($G15,'VESSEL FACTORS'!$A$16:$L$36,AP$5,FALSE)),($H15*VLOOKUP($F15,'VESSEL FACTORS'!$A$3:$O$5,AP$5,FALSE)*0.0000011023*$M15*$N15*($G15/100))))))))</f>
        <v>Enter vessel info</v>
      </c>
      <c r="AQ15" s="76" t="str">
        <f>IF(OR($D15=" ",$E15=" ",$F15=" "),"Enter vessel info",IF(T($H15)&lt;&gt;"","Enter Activity",IF(OR($M15=0,$N15=0),"Enter Run Time",IF((VLOOKUP($F15,'VESSEL FACTORS'!$A$3:$O$5,AQ$5,FALSE))="N/A","--",IF($G15=" ",IF(ISERROR(SEARCH("Aux",$E15,1)),($H15*VLOOKUP($F15,'VESSEL FACTORS'!$A$2:$O$5,AQ$5,FALSE)*0.0000011023*$M15*$N15*0.82),($H15*VLOOKUP($F15,'VESSEL FACTORS'!$A$2:$O$5,AQ$5,FALSE)*0.0000011023*$M15*$N15*1)),IF($G15&lt;21,($H15*VLOOKUP($F15,'VESSEL FACTORS'!$A$2:$O$5,AQ$5,FALSE)*0.0000011023*$M15*$N15*VLOOKUP($G15,'VESSEL FACTORS'!$A$16:$L$36,AQ$5,FALSE)),($H15*VLOOKUP($F15,'VESSEL FACTORS'!$A$3:$O$5,AQ$5,FALSE)*0.0000011023*$M15*$N15*($G15/100))))))))</f>
        <v>Enter vessel info</v>
      </c>
      <c r="AR15" s="76" t="str">
        <f>IF(OR($D15=" ",$E15=" ",$F15=" "),"Enter vessel info",IF(T($H15)&lt;&gt;"","Enter Activity",IF(OR($M15=0,$N15=0),"Enter Run Time",IF((VLOOKUP($F15,'VESSEL FACTORS'!$A$3:$O$5,AR$5,FALSE))="N/A","--",IF($G15=" ",IF(ISERROR(SEARCH("Aux",$E15,1)),($H15*VLOOKUP($F15,'VESSEL FACTORS'!$A$2:$O$5,AR$5,FALSE)*0.0000011023*$M15*$N15*0.82),($H15*VLOOKUP($F15,'VESSEL FACTORS'!$A$2:$O$5,AR$5,FALSE)*0.0000011023*$M15*$N15*1)),IF($G15&lt;21,($H15*VLOOKUP($F15,'VESSEL FACTORS'!$A$2:$O$5,AR$5,FALSE)*0.0000011023*$M15*$N15*VLOOKUP($G15,'VESSEL FACTORS'!$A$16:$L$36,AR$5,FALSE)),($H15*VLOOKUP($F15,'VESSEL FACTORS'!$A$3:$O$5,AR$5,FALSE)*0.0000011023*$M15*$N15*($G15/100))))))))</f>
        <v>Enter vessel info</v>
      </c>
      <c r="AS15" s="76" t="str">
        <f>IF(OR($D15=" ",$E15=" ",$F15=" "),"Enter vessel info",IF(T($H15)&lt;&gt;"","Enter Activity",IF(OR($M15=0,$N15=0),"Enter Run Time",IF((VLOOKUP($F15,'VESSEL FACTORS'!$A$3:$O$5,AS$5,FALSE))="N/A","--",IF($G15=" ",IF(ISERROR(SEARCH("Aux",$E15,1)),($H15*VLOOKUP($F15,'VESSEL FACTORS'!$A$2:$O$5,AS$5,FALSE)*0.0000011023*$M15*$N15*0.82),($H15*VLOOKUP($F15,'VESSEL FACTORS'!$A$2:$O$5,AS$5,FALSE)*0.0000011023*$M15*$N15*1)),IF($G15&lt;21,($H15*VLOOKUP($F15,'VESSEL FACTORS'!$A$2:$O$5,AS$5,FALSE)*0.0000011023*$M15*$N15*VLOOKUP($G15,'VESSEL FACTORS'!$A$16:$L$36,AS$5,FALSE)),($H15*VLOOKUP($F15,'VESSEL FACTORS'!$A$3:$O$5,AS$5,FALSE)*0.0000011023*$M15*$N15*($G15/100))))))))</f>
        <v>Enter vessel info</v>
      </c>
      <c r="AT15" s="76" t="str">
        <f>IF(OR($D15=" ",$E15=" ",$F15=" "),"Enter vessel info",IF(T($H15)&lt;&gt;"","Enter Activity",IF(OR($M15=0,$N15=0),"Enter Run Time",IF((VLOOKUP($F15,'VESSEL FACTORS'!$A$3:$O$5,AT$5,FALSE))="N/A","--",IF($G15=" ",IF(ISERROR(SEARCH("Aux",$E15,1)),($H15*VLOOKUP($F15,'VESSEL FACTORS'!$A$2:$O$5,AT$5,FALSE)*0.0000011023*$M15*$N15*0.82),($H15*VLOOKUP($F15,'VESSEL FACTORS'!$A$2:$O$5,AT$5,FALSE)*0.0000011023*$M15*$N15*1)),IF($G15&lt;21,($H15*VLOOKUP($F15,'VESSEL FACTORS'!$A$2:$O$5,AT$5,FALSE)*0.0000011023*$M15*$N15*VLOOKUP($G15,'VESSEL FACTORS'!$A$16:$L$36,AT$5,FALSE)),($H15*VLOOKUP($F15,'VESSEL FACTORS'!$A$3:$O$5,AT$5,FALSE)*0.0000011023*$M15*$N15*($G15/100))))))))</f>
        <v>Enter vessel info</v>
      </c>
      <c r="AU15" s="76" t="str">
        <f>IF(OR($D15=" ",$E15=" ",$F15=" "),"Enter vessel info",IF(T($H15)&lt;&gt;"","Enter Activity",IF(OR($M15=0,$N15=0),"Enter Run Time",IF((VLOOKUP($F15,'VESSEL FACTORS'!$A$3:$O$5,AU$5,FALSE))="N/A","--",IF($G15=" ",IF(ISERROR(SEARCH("Aux",$E15,1)),($H15*VLOOKUP($F15,'VESSEL FACTORS'!$A$2:$O$5,AU$5,FALSE)*0.0000011023*$M15*$N15*0.82),($H15*VLOOKUP($F15,'VESSEL FACTORS'!$A$2:$O$5,AU$5,FALSE)*0.0000011023*$M15*$N15*1)),IF($G15&lt;21,($H15*VLOOKUP($F15,'VESSEL FACTORS'!$A$2:$O$5,AU$5,FALSE)*0.0000011023*$M15*$N15*VLOOKUP($G15,'VESSEL FACTORS'!$A$16:$L$36,AU$5,FALSE)),($H15*VLOOKUP($F15,'VESSEL FACTORS'!$A$3:$O$5,AU$5,FALSE)*0.0000011023*$M15*$N15*($G15/100))))))))</f>
        <v>Enter vessel info</v>
      </c>
      <c r="AV15" s="76" t="str">
        <f>IF(OR($D15=" ",$E15=" ",$F15=" "),"Enter vessel info",IF(T($H15)&lt;&gt;"","Enter Activity",IF(OR($M15=0,$N15=0),"Enter Run Time",IF((VLOOKUP($F15,'VESSEL FACTORS'!$A$3:$O$5,AV$5,FALSE))="N/A","--",IF($G15=" ",IF(ISERROR(SEARCH("Aux",$E15,1)),($H15*VLOOKUP($F15,'VESSEL FACTORS'!$A$2:$O$5,AV$5,FALSE)*0.0000011023*$M15*$N15*0.82),($H15*VLOOKUP($F15,'VESSEL FACTORS'!$A$2:$O$5,AV$5,FALSE)*0.0000011023*$M15*$N15*1)),IF($G15&lt;21,($H15*VLOOKUP($F15,'VESSEL FACTORS'!$A$2:$O$5,AV$5,FALSE)*0.0000011023*$M15*$N15*VLOOKUP($G15,'VESSEL FACTORS'!$A$16:$L$36,AV$5,FALSE)),($H15*VLOOKUP($F15,'VESSEL FACTORS'!$A$3:$O$5,AV$5,FALSE)*0.0000011023*$M15*$N15*($G15/100))))))))</f>
        <v>Enter vessel info</v>
      </c>
      <c r="AW15" s="67" t="str">
        <f>IF(OR($D15=" ",$E15=" ",$F15=" "),"Enter vessel info",IF(T($H15)&lt;&gt;"","Enter Activity",IF(OR($M15=0,$N15=0),"Enter Run Time",IF((VLOOKUP($F15,'VESSEL FACTORS'!$A$3:$O$5,AW$5,FALSE))="N/A","--",IF($G15=" ",IF(ISERROR(SEARCH("Aux",$E15,1)),($H15*VLOOKUP($F15,'VESSEL FACTORS'!$A$2:$O$5,AW$5,FALSE)*0.0000011023*$M15*$N15*0.82),($H15*VLOOKUP($F15,'VESSEL FACTORS'!$A$2:$O$5,AW$5,FALSE)*0.0000011023*$M15*$N15*1)),IF($G15&lt;21,($H15*VLOOKUP($F15,'VESSEL FACTORS'!$A$2:$O$5,AW$5,FALSE)*0.0000011023*$M15*$N15*VLOOKUP($G15,'VESSEL FACTORS'!$A$16:$L$36,AW$5,FALSE)),($H15*VLOOKUP($F15,'VESSEL FACTORS'!$A$3:$O$5,AW$5,FALSE)*0.0000011023*$M15*$N15*($G15/100))))))))</f>
        <v>Enter vessel info</v>
      </c>
      <c r="AX15" s="336">
        <f t="shared" si="0"/>
        <v>0</v>
      </c>
      <c r="AY15" s="336">
        <f t="shared" si="0"/>
        <v>0</v>
      </c>
      <c r="AZ15" s="336">
        <f t="shared" si="0"/>
        <v>0</v>
      </c>
      <c r="BA15" s="337">
        <f t="shared" si="0"/>
        <v>0</v>
      </c>
      <c r="BB15" s="335">
        <f t="shared" si="1"/>
        <v>0</v>
      </c>
      <c r="BC15" s="336">
        <f t="shared" si="1"/>
        <v>0</v>
      </c>
      <c r="BD15" s="336">
        <f t="shared" si="1"/>
        <v>0</v>
      </c>
      <c r="BE15" s="336">
        <f t="shared" si="1"/>
        <v>0</v>
      </c>
      <c r="BF15" s="336">
        <f t="shared" si="1"/>
        <v>0</v>
      </c>
      <c r="BG15" s="336">
        <f t="shared" si="1"/>
        <v>0</v>
      </c>
      <c r="BH15" s="336">
        <f t="shared" si="1"/>
        <v>0</v>
      </c>
      <c r="BI15" s="336">
        <f t="shared" si="1"/>
        <v>0</v>
      </c>
      <c r="BJ15" s="336">
        <f t="shared" si="1"/>
        <v>0</v>
      </c>
      <c r="BK15" s="336">
        <f t="shared" si="1"/>
        <v>0</v>
      </c>
      <c r="BL15" s="336">
        <f t="shared" si="1"/>
        <v>0</v>
      </c>
      <c r="BM15" s="337">
        <f t="shared" si="1"/>
        <v>0</v>
      </c>
      <c r="BN15" s="335">
        <f t="shared" si="2"/>
        <v>0</v>
      </c>
      <c r="BO15" s="336">
        <f t="shared" si="2"/>
        <v>0</v>
      </c>
      <c r="BP15" s="336">
        <f t="shared" si="2"/>
        <v>0</v>
      </c>
      <c r="BQ15" s="336">
        <f t="shared" si="2"/>
        <v>0</v>
      </c>
      <c r="BR15" s="336">
        <f t="shared" si="2"/>
        <v>0</v>
      </c>
      <c r="BS15" s="336">
        <f t="shared" si="2"/>
        <v>0</v>
      </c>
      <c r="BT15" s="336">
        <f t="shared" si="2"/>
        <v>0</v>
      </c>
      <c r="BU15" s="336">
        <f t="shared" si="2"/>
        <v>0</v>
      </c>
      <c r="BV15" s="336">
        <f t="shared" si="2"/>
        <v>0</v>
      </c>
      <c r="BW15" s="336">
        <f t="shared" si="2"/>
        <v>0</v>
      </c>
      <c r="BX15" s="336">
        <f t="shared" si="2"/>
        <v>0</v>
      </c>
      <c r="BY15" s="337">
        <f t="shared" si="2"/>
        <v>0</v>
      </c>
      <c r="BZ15" s="335">
        <f t="shared" si="3"/>
        <v>0</v>
      </c>
      <c r="CA15" s="336">
        <f t="shared" si="3"/>
        <v>0</v>
      </c>
      <c r="CB15" s="336">
        <f t="shared" si="3"/>
        <v>0</v>
      </c>
      <c r="CC15" s="336">
        <f t="shared" si="3"/>
        <v>0</v>
      </c>
      <c r="CD15" s="336">
        <f t="shared" si="3"/>
        <v>0</v>
      </c>
      <c r="CE15" s="336">
        <f t="shared" si="3"/>
        <v>0</v>
      </c>
      <c r="CF15" s="336">
        <f t="shared" si="3"/>
        <v>0</v>
      </c>
      <c r="CG15" s="336">
        <f t="shared" si="3"/>
        <v>0</v>
      </c>
      <c r="CH15" s="336">
        <f t="shared" si="3"/>
        <v>0</v>
      </c>
      <c r="CI15" s="336">
        <f t="shared" si="3"/>
        <v>0</v>
      </c>
      <c r="CJ15" s="336">
        <f t="shared" si="3"/>
        <v>0</v>
      </c>
      <c r="CK15" s="337">
        <f t="shared" si="3"/>
        <v>0</v>
      </c>
      <c r="CL15" s="335">
        <f t="shared" si="4"/>
        <v>0</v>
      </c>
      <c r="CM15" s="336">
        <f t="shared" si="4"/>
        <v>0</v>
      </c>
      <c r="CN15" s="336">
        <f t="shared" si="4"/>
        <v>0</v>
      </c>
      <c r="CO15" s="336">
        <f t="shared" si="4"/>
        <v>0</v>
      </c>
      <c r="CP15" s="336">
        <f t="shared" si="4"/>
        <v>0</v>
      </c>
      <c r="CQ15" s="336">
        <f t="shared" si="4"/>
        <v>0</v>
      </c>
      <c r="CR15" s="336">
        <f t="shared" si="4"/>
        <v>0</v>
      </c>
      <c r="CS15" s="336">
        <f t="shared" si="4"/>
        <v>0</v>
      </c>
      <c r="CT15" s="336">
        <f t="shared" si="4"/>
        <v>0</v>
      </c>
      <c r="CU15" s="336">
        <f t="shared" si="4"/>
        <v>0</v>
      </c>
      <c r="CV15" s="336">
        <f t="shared" si="4"/>
        <v>0</v>
      </c>
      <c r="CW15" s="337">
        <f t="shared" si="4"/>
        <v>0</v>
      </c>
      <c r="CX15" s="335">
        <f t="shared" si="5"/>
        <v>0</v>
      </c>
      <c r="CY15" s="336">
        <f t="shared" si="5"/>
        <v>0</v>
      </c>
      <c r="CZ15" s="336">
        <f t="shared" si="5"/>
        <v>0</v>
      </c>
      <c r="DA15" s="336">
        <f t="shared" si="5"/>
        <v>0</v>
      </c>
      <c r="DB15" s="336">
        <f t="shared" si="5"/>
        <v>0</v>
      </c>
      <c r="DC15" s="336">
        <f t="shared" si="5"/>
        <v>0</v>
      </c>
      <c r="DD15" s="336">
        <f t="shared" si="5"/>
        <v>0</v>
      </c>
      <c r="DE15" s="336">
        <f t="shared" si="5"/>
        <v>0</v>
      </c>
      <c r="DF15" s="336">
        <f t="shared" si="5"/>
        <v>0</v>
      </c>
      <c r="DG15" s="336">
        <f t="shared" si="5"/>
        <v>0</v>
      </c>
      <c r="DH15" s="336">
        <f t="shared" si="5"/>
        <v>0</v>
      </c>
      <c r="DI15" s="337">
        <f t="shared" si="5"/>
        <v>0</v>
      </c>
      <c r="DJ15" s="335">
        <f t="shared" si="6"/>
        <v>0</v>
      </c>
      <c r="DK15" s="336">
        <f t="shared" si="6"/>
        <v>0</v>
      </c>
      <c r="DL15" s="336">
        <f t="shared" si="6"/>
        <v>0</v>
      </c>
      <c r="DM15" s="336">
        <f t="shared" si="6"/>
        <v>0</v>
      </c>
      <c r="DN15" s="336">
        <f t="shared" si="6"/>
        <v>0</v>
      </c>
      <c r="DO15" s="336">
        <f t="shared" si="6"/>
        <v>0</v>
      </c>
      <c r="DP15" s="336">
        <f t="shared" si="6"/>
        <v>0</v>
      </c>
      <c r="DQ15" s="336">
        <f t="shared" si="6"/>
        <v>0</v>
      </c>
      <c r="DR15" s="336">
        <f t="shared" si="6"/>
        <v>0</v>
      </c>
      <c r="DS15" s="336">
        <f t="shared" si="6"/>
        <v>0</v>
      </c>
      <c r="DT15" s="336">
        <f t="shared" si="6"/>
        <v>0</v>
      </c>
      <c r="DU15" s="337">
        <f t="shared" si="6"/>
        <v>0</v>
      </c>
      <c r="DV15" s="335">
        <f t="shared" si="7"/>
        <v>0</v>
      </c>
      <c r="DW15" s="336">
        <f t="shared" si="7"/>
        <v>0</v>
      </c>
      <c r="DX15" s="336">
        <f t="shared" si="7"/>
        <v>0</v>
      </c>
      <c r="DY15" s="336">
        <f t="shared" si="7"/>
        <v>0</v>
      </c>
      <c r="DZ15" s="336">
        <f t="shared" si="7"/>
        <v>0</v>
      </c>
      <c r="EA15" s="336">
        <f t="shared" si="7"/>
        <v>0</v>
      </c>
      <c r="EB15" s="336">
        <f t="shared" si="7"/>
        <v>0</v>
      </c>
      <c r="EC15" s="336">
        <f t="shared" si="7"/>
        <v>0</v>
      </c>
      <c r="ED15" s="336">
        <f t="shared" si="7"/>
        <v>0</v>
      </c>
      <c r="EE15" s="336">
        <f t="shared" si="7"/>
        <v>0</v>
      </c>
      <c r="EF15" s="336">
        <f t="shared" si="7"/>
        <v>0</v>
      </c>
      <c r="EG15" s="337">
        <f t="shared" si="7"/>
        <v>0</v>
      </c>
      <c r="EH15" s="335">
        <f t="shared" si="8"/>
        <v>0</v>
      </c>
      <c r="EI15" s="336">
        <f t="shared" si="8"/>
        <v>0</v>
      </c>
      <c r="EJ15" s="336">
        <f t="shared" si="8"/>
        <v>0</v>
      </c>
      <c r="EK15" s="336">
        <f t="shared" si="8"/>
        <v>0</v>
      </c>
      <c r="EL15" s="336">
        <f t="shared" si="8"/>
        <v>0</v>
      </c>
      <c r="EM15" s="336">
        <f t="shared" si="8"/>
        <v>0</v>
      </c>
      <c r="EN15" s="336">
        <f t="shared" si="8"/>
        <v>0</v>
      </c>
      <c r="EO15" s="336">
        <f t="shared" si="8"/>
        <v>0</v>
      </c>
      <c r="EP15" s="336">
        <f t="shared" si="8"/>
        <v>0</v>
      </c>
      <c r="EQ15" s="336">
        <f t="shared" si="8"/>
        <v>0</v>
      </c>
      <c r="ER15" s="336">
        <f t="shared" si="8"/>
        <v>0</v>
      </c>
      <c r="ES15" s="337">
        <f t="shared" si="8"/>
        <v>0</v>
      </c>
      <c r="ET15" s="335">
        <f t="shared" si="9"/>
        <v>0</v>
      </c>
      <c r="EU15" s="336">
        <f t="shared" si="9"/>
        <v>0</v>
      </c>
      <c r="EV15" s="336">
        <f t="shared" si="9"/>
        <v>0</v>
      </c>
      <c r="EW15" s="336">
        <f t="shared" si="9"/>
        <v>0</v>
      </c>
      <c r="EX15" s="336">
        <f t="shared" si="9"/>
        <v>0</v>
      </c>
      <c r="EY15" s="336">
        <f t="shared" si="9"/>
        <v>0</v>
      </c>
      <c r="EZ15" s="336">
        <f t="shared" si="9"/>
        <v>0</v>
      </c>
      <c r="FA15" s="336">
        <f t="shared" si="9"/>
        <v>0</v>
      </c>
      <c r="FB15" s="336">
        <f t="shared" si="9"/>
        <v>0</v>
      </c>
      <c r="FC15" s="336">
        <f t="shared" si="9"/>
        <v>0</v>
      </c>
      <c r="FD15" s="336">
        <f t="shared" si="9"/>
        <v>0</v>
      </c>
      <c r="FE15" s="337">
        <f t="shared" si="9"/>
        <v>0</v>
      </c>
      <c r="FF15" s="335">
        <f t="shared" si="10"/>
        <v>0</v>
      </c>
      <c r="FG15" s="336">
        <f t="shared" si="10"/>
        <v>0</v>
      </c>
      <c r="FH15" s="336">
        <f t="shared" si="10"/>
        <v>0</v>
      </c>
      <c r="FI15" s="336">
        <f t="shared" si="10"/>
        <v>0</v>
      </c>
      <c r="FJ15" s="336">
        <f t="shared" si="10"/>
        <v>0</v>
      </c>
      <c r="FK15" s="336">
        <f t="shared" si="10"/>
        <v>0</v>
      </c>
      <c r="FL15" s="336">
        <f t="shared" si="10"/>
        <v>0</v>
      </c>
      <c r="FM15" s="336">
        <f t="shared" si="10"/>
        <v>0</v>
      </c>
      <c r="FN15" s="336">
        <f t="shared" si="10"/>
        <v>0</v>
      </c>
      <c r="FO15" s="336">
        <f t="shared" si="10"/>
        <v>0</v>
      </c>
      <c r="FP15" s="336">
        <f t="shared" si="10"/>
        <v>0</v>
      </c>
      <c r="FQ15" s="337">
        <f t="shared" si="10"/>
        <v>0</v>
      </c>
    </row>
    <row r="16" spans="1:173" x14ac:dyDescent="0.2">
      <c r="A16" s="74" t="str">
        <f t="shared" si="28"/>
        <v xml:space="preserve"> - </v>
      </c>
      <c r="B16" s="112"/>
      <c r="C16" s="171" t="s">
        <v>306</v>
      </c>
      <c r="D16" s="366" t="str">
        <f>IF(ISBLANK(EMISSIONS_7!D16), " ", EMISSIONS_7!D16)</f>
        <v xml:space="preserve"> </v>
      </c>
      <c r="E16" s="366" t="str">
        <f>IF(ISBLANK(EMISSIONS_7!E16), " ", EMISSIONS_7!E16)</f>
        <v xml:space="preserve"> </v>
      </c>
      <c r="F16" s="366" t="str">
        <f>IF(ISBLANK(EMISSIONS_7!F16), " ", EMISSIONS_7!F16)</f>
        <v xml:space="preserve"> </v>
      </c>
      <c r="G16" s="367"/>
      <c r="H16" s="368"/>
      <c r="I16" s="33" t="s">
        <v>299</v>
      </c>
      <c r="J16" s="367"/>
      <c r="K16" s="33">
        <f t="shared" si="29"/>
        <v>1</v>
      </c>
      <c r="L16" s="33">
        <f t="shared" si="30"/>
        <v>0</v>
      </c>
      <c r="M16" s="367">
        <v>0</v>
      </c>
      <c r="N16" s="373">
        <v>0</v>
      </c>
      <c r="O16" s="299"/>
      <c r="P16" s="300"/>
      <c r="Q16" s="73" t="str">
        <f t="shared" si="12"/>
        <v>Enter vessel info</v>
      </c>
      <c r="R16" s="79" t="str">
        <f t="shared" si="13"/>
        <v>Enter vessel info</v>
      </c>
      <c r="S16" s="79" t="str">
        <f t="shared" si="14"/>
        <v>Enter vessel info</v>
      </c>
      <c r="T16" s="79" t="str">
        <f t="shared" si="15"/>
        <v>Enter vessel info</v>
      </c>
      <c r="U16" s="79" t="str">
        <f t="shared" si="16"/>
        <v>Enter vessel info</v>
      </c>
      <c r="V16" s="79" t="str">
        <f t="shared" si="17"/>
        <v>Enter vessel info</v>
      </c>
      <c r="W16" s="79" t="str">
        <f t="shared" si="18"/>
        <v>Enter vessel info</v>
      </c>
      <c r="X16" s="79" t="str">
        <f t="shared" si="19"/>
        <v>Enter vessel info</v>
      </c>
      <c r="Y16" s="78" t="s">
        <v>115</v>
      </c>
      <c r="Z16" s="79" t="s">
        <v>115</v>
      </c>
      <c r="AA16" s="82" t="s">
        <v>115</v>
      </c>
      <c r="AB16" s="73" t="str">
        <f t="shared" si="20"/>
        <v>Enter vessel info</v>
      </c>
      <c r="AC16" s="79" t="str">
        <f t="shared" si="21"/>
        <v>Enter vessel info</v>
      </c>
      <c r="AD16" s="79" t="str">
        <f t="shared" si="22"/>
        <v>Enter vessel info</v>
      </c>
      <c r="AE16" s="79" t="str">
        <f t="shared" si="23"/>
        <v>Enter vessel info</v>
      </c>
      <c r="AF16" s="79" t="str">
        <f t="shared" si="24"/>
        <v>Enter vessel info</v>
      </c>
      <c r="AG16" s="79" t="str">
        <f t="shared" si="25"/>
        <v>Enter vessel info</v>
      </c>
      <c r="AH16" s="79" t="str">
        <f t="shared" si="26"/>
        <v>Enter vessel info</v>
      </c>
      <c r="AI16" s="79" t="str">
        <f t="shared" si="27"/>
        <v>Enter vessel info</v>
      </c>
      <c r="AJ16" s="78" t="s">
        <v>115</v>
      </c>
      <c r="AK16" s="79" t="s">
        <v>115</v>
      </c>
      <c r="AL16" s="82" t="s">
        <v>115</v>
      </c>
      <c r="AM16" s="76" t="str">
        <f>IF(OR($D16=" ",$E16=" ",$F16=" "),"Enter vessel info",IF(T($H16)&lt;&gt;"","Enter Activity",IF(OR($M16=0,$N16=0),"Enter Run Time",IF((VLOOKUP($F16,'VESSEL FACTORS'!$A$3:$O$5,AM$5,FALSE))="N/A","--",IF($G16=" ",IF(ISERROR(SEARCH("Aux",$E16,1)),($H16*VLOOKUP($F16,'VESSEL FACTORS'!$A$2:$O$5,AM$5,FALSE)*0.0000011023*$M16*$N16*0.82),($H16*VLOOKUP($F16,'VESSEL FACTORS'!$A$2:$O$5,AM$5,FALSE)*0.0000011023*$M16*$N16*1)),IF($G16&lt;21,($H16*VLOOKUP($F16,'VESSEL FACTORS'!$A$2:$O$5,AM$5,FALSE)*0.0000011023*$M16*$N16*VLOOKUP($G16,'VESSEL FACTORS'!$A$16:$L$36,AM$5,FALSE)),($H16*VLOOKUP($F16,'VESSEL FACTORS'!$A$3:$O$5,AM$5,FALSE)*0.0000011023*$M16*$N16*($G16/100))))))))</f>
        <v>Enter vessel info</v>
      </c>
      <c r="AN16" s="76" t="str">
        <f>IF(OR($D16=" ",$E16=" ",$F16=" "),"Enter vessel info",IF(T($H16)&lt;&gt;"","Enter Activity",IF(OR($M16=0,$N16=0),"Enter Run Time",IF((VLOOKUP($F16,'VESSEL FACTORS'!$A$3:$O$5,AN$5,FALSE))="N/A","--",IF($G16=" ",IF(ISERROR(SEARCH("Aux",$E16,1)),($H16*VLOOKUP($F16,'VESSEL FACTORS'!$A$2:$O$5,AN$5,FALSE)*0.0000011023*$M16*$N16*0.82),($H16*VLOOKUP($F16,'VESSEL FACTORS'!$A$2:$O$5,AN$5,FALSE)*0.0000011023*$M16*$N16*1)),IF($G16&lt;21,($H16*VLOOKUP($F16,'VESSEL FACTORS'!$A$2:$O$5,AN$5,FALSE)*0.0000011023*$M16*$N16*VLOOKUP($G16,'VESSEL FACTORS'!$A$16:$L$36,AN$5,FALSE)),($H16*VLOOKUP($F16,'VESSEL FACTORS'!$A$3:$O$5,AN$5,FALSE)*0.0000011023*$M16*$N16*($G16/100))))))))</f>
        <v>Enter vessel info</v>
      </c>
      <c r="AO16" s="76" t="str">
        <f>IF(OR($D16=" ",$E16=" ",$F16=" "),"Enter vessel info",IF(T($H16)&lt;&gt;"","Enter Activity",IF(OR($M16=0,$N16=0),"Enter Run Time",IF((VLOOKUP($F16,'VESSEL FACTORS'!$A$3:$O$5,AO$5,FALSE))="N/A","--",IF($G16=" ",IF(ISERROR(SEARCH("Aux",$E16,1)),($H16*VLOOKUP($F16,'VESSEL FACTORS'!$A$2:$O$5,AO$5,FALSE)*0.0000011023*$M16*$N16*0.82),($H16*VLOOKUP($F16,'VESSEL FACTORS'!$A$2:$O$5,AO$5,FALSE)*0.0000011023*$M16*$N16*1)),IF($G16&lt;21,($H16*VLOOKUP($F16,'VESSEL FACTORS'!$A$2:$O$5,AO$5,FALSE)*0.0000011023*$M16*$N16*VLOOKUP($G16,'VESSEL FACTORS'!$A$16:$L$36,AO$5,FALSE)),($H16*VLOOKUP($F16,'VESSEL FACTORS'!$A$3:$O$5,AO$5,FALSE)*0.0000011023*$M16*$N16*($G16/100))))))))</f>
        <v>Enter vessel info</v>
      </c>
      <c r="AP16" s="76" t="str">
        <f>IF(OR($D16=" ",$E16=" ",$F16=" "),"Enter vessel info",IF(T($H16)&lt;&gt;"","Enter Activity",IF(OR($M16=0,$N16=0),"Enter Run Time",IF((VLOOKUP($F16,'VESSEL FACTORS'!$A$3:$O$5,AP$5,FALSE))="N/A","--",IF($G16=" ",IF(ISERROR(SEARCH("Aux",$E16,1)),($H16*VLOOKUP($F16,'VESSEL FACTORS'!$A$2:$O$5,AP$5,FALSE)*0.0000011023*$M16*$N16*0.82),($H16*VLOOKUP($F16,'VESSEL FACTORS'!$A$2:$O$5,AP$5,FALSE)*0.0000011023*$M16*$N16*1)),IF($G16&lt;21,($H16*VLOOKUP($F16,'VESSEL FACTORS'!$A$2:$O$5,AP$5,FALSE)*0.0000011023*$M16*$N16*VLOOKUP($G16,'VESSEL FACTORS'!$A$16:$L$36,AP$5,FALSE)),($H16*VLOOKUP($F16,'VESSEL FACTORS'!$A$3:$O$5,AP$5,FALSE)*0.0000011023*$M16*$N16*($G16/100))))))))</f>
        <v>Enter vessel info</v>
      </c>
      <c r="AQ16" s="76" t="str">
        <f>IF(OR($D16=" ",$E16=" ",$F16=" "),"Enter vessel info",IF(T($H16)&lt;&gt;"","Enter Activity",IF(OR($M16=0,$N16=0),"Enter Run Time",IF((VLOOKUP($F16,'VESSEL FACTORS'!$A$3:$O$5,AQ$5,FALSE))="N/A","--",IF($G16=" ",IF(ISERROR(SEARCH("Aux",$E16,1)),($H16*VLOOKUP($F16,'VESSEL FACTORS'!$A$2:$O$5,AQ$5,FALSE)*0.0000011023*$M16*$N16*0.82),($H16*VLOOKUP($F16,'VESSEL FACTORS'!$A$2:$O$5,AQ$5,FALSE)*0.0000011023*$M16*$N16*1)),IF($G16&lt;21,($H16*VLOOKUP($F16,'VESSEL FACTORS'!$A$2:$O$5,AQ$5,FALSE)*0.0000011023*$M16*$N16*VLOOKUP($G16,'VESSEL FACTORS'!$A$16:$L$36,AQ$5,FALSE)),($H16*VLOOKUP($F16,'VESSEL FACTORS'!$A$3:$O$5,AQ$5,FALSE)*0.0000011023*$M16*$N16*($G16/100))))))))</f>
        <v>Enter vessel info</v>
      </c>
      <c r="AR16" s="76" t="str">
        <f>IF(OR($D16=" ",$E16=" ",$F16=" "),"Enter vessel info",IF(T($H16)&lt;&gt;"","Enter Activity",IF(OR($M16=0,$N16=0),"Enter Run Time",IF((VLOOKUP($F16,'VESSEL FACTORS'!$A$3:$O$5,AR$5,FALSE))="N/A","--",IF($G16=" ",IF(ISERROR(SEARCH("Aux",$E16,1)),($H16*VLOOKUP($F16,'VESSEL FACTORS'!$A$2:$O$5,AR$5,FALSE)*0.0000011023*$M16*$N16*0.82),($H16*VLOOKUP($F16,'VESSEL FACTORS'!$A$2:$O$5,AR$5,FALSE)*0.0000011023*$M16*$N16*1)),IF($G16&lt;21,($H16*VLOOKUP($F16,'VESSEL FACTORS'!$A$2:$O$5,AR$5,FALSE)*0.0000011023*$M16*$N16*VLOOKUP($G16,'VESSEL FACTORS'!$A$16:$L$36,AR$5,FALSE)),($H16*VLOOKUP($F16,'VESSEL FACTORS'!$A$3:$O$5,AR$5,FALSE)*0.0000011023*$M16*$N16*($G16/100))))))))</f>
        <v>Enter vessel info</v>
      </c>
      <c r="AS16" s="76" t="str">
        <f>IF(OR($D16=" ",$E16=" ",$F16=" "),"Enter vessel info",IF(T($H16)&lt;&gt;"","Enter Activity",IF(OR($M16=0,$N16=0),"Enter Run Time",IF((VLOOKUP($F16,'VESSEL FACTORS'!$A$3:$O$5,AS$5,FALSE))="N/A","--",IF($G16=" ",IF(ISERROR(SEARCH("Aux",$E16,1)),($H16*VLOOKUP($F16,'VESSEL FACTORS'!$A$2:$O$5,AS$5,FALSE)*0.0000011023*$M16*$N16*0.82),($H16*VLOOKUP($F16,'VESSEL FACTORS'!$A$2:$O$5,AS$5,FALSE)*0.0000011023*$M16*$N16*1)),IF($G16&lt;21,($H16*VLOOKUP($F16,'VESSEL FACTORS'!$A$2:$O$5,AS$5,FALSE)*0.0000011023*$M16*$N16*VLOOKUP($G16,'VESSEL FACTORS'!$A$16:$L$36,AS$5,FALSE)),($H16*VLOOKUP($F16,'VESSEL FACTORS'!$A$3:$O$5,AS$5,FALSE)*0.0000011023*$M16*$N16*($G16/100))))))))</f>
        <v>Enter vessel info</v>
      </c>
      <c r="AT16" s="76" t="str">
        <f>IF(OR($D16=" ",$E16=" ",$F16=" "),"Enter vessel info",IF(T($H16)&lt;&gt;"","Enter Activity",IF(OR($M16=0,$N16=0),"Enter Run Time",IF((VLOOKUP($F16,'VESSEL FACTORS'!$A$3:$O$5,AT$5,FALSE))="N/A","--",IF($G16=" ",IF(ISERROR(SEARCH("Aux",$E16,1)),($H16*VLOOKUP($F16,'VESSEL FACTORS'!$A$2:$O$5,AT$5,FALSE)*0.0000011023*$M16*$N16*0.82),($H16*VLOOKUP($F16,'VESSEL FACTORS'!$A$2:$O$5,AT$5,FALSE)*0.0000011023*$M16*$N16*1)),IF($G16&lt;21,($H16*VLOOKUP($F16,'VESSEL FACTORS'!$A$2:$O$5,AT$5,FALSE)*0.0000011023*$M16*$N16*VLOOKUP($G16,'VESSEL FACTORS'!$A$16:$L$36,AT$5,FALSE)),($H16*VLOOKUP($F16,'VESSEL FACTORS'!$A$3:$O$5,AT$5,FALSE)*0.0000011023*$M16*$N16*($G16/100))))))))</f>
        <v>Enter vessel info</v>
      </c>
      <c r="AU16" s="76" t="str">
        <f>IF(OR($D16=" ",$E16=" ",$F16=" "),"Enter vessel info",IF(T($H16)&lt;&gt;"","Enter Activity",IF(OR($M16=0,$N16=0),"Enter Run Time",IF((VLOOKUP($F16,'VESSEL FACTORS'!$A$3:$O$5,AU$5,FALSE))="N/A","--",IF($G16=" ",IF(ISERROR(SEARCH("Aux",$E16,1)),($H16*VLOOKUP($F16,'VESSEL FACTORS'!$A$2:$O$5,AU$5,FALSE)*0.0000011023*$M16*$N16*0.82),($H16*VLOOKUP($F16,'VESSEL FACTORS'!$A$2:$O$5,AU$5,FALSE)*0.0000011023*$M16*$N16*1)),IF($G16&lt;21,($H16*VLOOKUP($F16,'VESSEL FACTORS'!$A$2:$O$5,AU$5,FALSE)*0.0000011023*$M16*$N16*VLOOKUP($G16,'VESSEL FACTORS'!$A$16:$L$36,AU$5,FALSE)),($H16*VLOOKUP($F16,'VESSEL FACTORS'!$A$3:$O$5,AU$5,FALSE)*0.0000011023*$M16*$N16*($G16/100))))))))</f>
        <v>Enter vessel info</v>
      </c>
      <c r="AV16" s="76" t="str">
        <f>IF(OR($D16=" ",$E16=" ",$F16=" "),"Enter vessel info",IF(T($H16)&lt;&gt;"","Enter Activity",IF(OR($M16=0,$N16=0),"Enter Run Time",IF((VLOOKUP($F16,'VESSEL FACTORS'!$A$3:$O$5,AV$5,FALSE))="N/A","--",IF($G16=" ",IF(ISERROR(SEARCH("Aux",$E16,1)),($H16*VLOOKUP($F16,'VESSEL FACTORS'!$A$2:$O$5,AV$5,FALSE)*0.0000011023*$M16*$N16*0.82),($H16*VLOOKUP($F16,'VESSEL FACTORS'!$A$2:$O$5,AV$5,FALSE)*0.0000011023*$M16*$N16*1)),IF($G16&lt;21,($H16*VLOOKUP($F16,'VESSEL FACTORS'!$A$2:$O$5,AV$5,FALSE)*0.0000011023*$M16*$N16*VLOOKUP($G16,'VESSEL FACTORS'!$A$16:$L$36,AV$5,FALSE)),($H16*VLOOKUP($F16,'VESSEL FACTORS'!$A$3:$O$5,AV$5,FALSE)*0.0000011023*$M16*$N16*($G16/100))))))))</f>
        <v>Enter vessel info</v>
      </c>
      <c r="AW16" s="67" t="str">
        <f>IF(OR($D16=" ",$E16=" ",$F16=" "),"Enter vessel info",IF(T($H16)&lt;&gt;"","Enter Activity",IF(OR($M16=0,$N16=0),"Enter Run Time",IF((VLOOKUP($F16,'VESSEL FACTORS'!$A$3:$O$5,AW$5,FALSE))="N/A","--",IF($G16=" ",IF(ISERROR(SEARCH("Aux",$E16,1)),($H16*VLOOKUP($F16,'VESSEL FACTORS'!$A$2:$O$5,AW$5,FALSE)*0.0000011023*$M16*$N16*0.82),($H16*VLOOKUP($F16,'VESSEL FACTORS'!$A$2:$O$5,AW$5,FALSE)*0.0000011023*$M16*$N16*1)),IF($G16&lt;21,($H16*VLOOKUP($F16,'VESSEL FACTORS'!$A$2:$O$5,AW$5,FALSE)*0.0000011023*$M16*$N16*VLOOKUP($G16,'VESSEL FACTORS'!$A$16:$L$36,AW$5,FALSE)),($H16*VLOOKUP($F16,'VESSEL FACTORS'!$A$3:$O$5,AW$5,FALSE)*0.0000011023*$M16*$N16*($G16/100))))))))</f>
        <v>Enter vessel info</v>
      </c>
      <c r="AX16" s="336">
        <f t="shared" si="0"/>
        <v>0</v>
      </c>
      <c r="AY16" s="336">
        <f t="shared" si="0"/>
        <v>0</v>
      </c>
      <c r="AZ16" s="336">
        <f t="shared" si="0"/>
        <v>0</v>
      </c>
      <c r="BA16" s="337">
        <f t="shared" si="0"/>
        <v>0</v>
      </c>
      <c r="BB16" s="335">
        <f t="shared" si="1"/>
        <v>0</v>
      </c>
      <c r="BC16" s="336">
        <f t="shared" si="1"/>
        <v>0</v>
      </c>
      <c r="BD16" s="336">
        <f t="shared" si="1"/>
        <v>0</v>
      </c>
      <c r="BE16" s="336">
        <f t="shared" si="1"/>
        <v>0</v>
      </c>
      <c r="BF16" s="336">
        <f t="shared" si="1"/>
        <v>0</v>
      </c>
      <c r="BG16" s="336">
        <f t="shared" si="1"/>
        <v>0</v>
      </c>
      <c r="BH16" s="336">
        <f t="shared" si="1"/>
        <v>0</v>
      </c>
      <c r="BI16" s="336">
        <f t="shared" si="1"/>
        <v>0</v>
      </c>
      <c r="BJ16" s="336">
        <f t="shared" si="1"/>
        <v>0</v>
      </c>
      <c r="BK16" s="336">
        <f t="shared" si="1"/>
        <v>0</v>
      </c>
      <c r="BL16" s="336">
        <f t="shared" si="1"/>
        <v>0</v>
      </c>
      <c r="BM16" s="337">
        <f t="shared" si="1"/>
        <v>0</v>
      </c>
      <c r="BN16" s="335">
        <f t="shared" si="2"/>
        <v>0</v>
      </c>
      <c r="BO16" s="336">
        <f t="shared" si="2"/>
        <v>0</v>
      </c>
      <c r="BP16" s="336">
        <f t="shared" si="2"/>
        <v>0</v>
      </c>
      <c r="BQ16" s="336">
        <f t="shared" si="2"/>
        <v>0</v>
      </c>
      <c r="BR16" s="336">
        <f t="shared" si="2"/>
        <v>0</v>
      </c>
      <c r="BS16" s="336">
        <f t="shared" si="2"/>
        <v>0</v>
      </c>
      <c r="BT16" s="336">
        <f t="shared" si="2"/>
        <v>0</v>
      </c>
      <c r="BU16" s="336">
        <f t="shared" si="2"/>
        <v>0</v>
      </c>
      <c r="BV16" s="336">
        <f t="shared" si="2"/>
        <v>0</v>
      </c>
      <c r="BW16" s="336">
        <f t="shared" si="2"/>
        <v>0</v>
      </c>
      <c r="BX16" s="336">
        <f t="shared" si="2"/>
        <v>0</v>
      </c>
      <c r="BY16" s="337">
        <f t="shared" si="2"/>
        <v>0</v>
      </c>
      <c r="BZ16" s="335">
        <f t="shared" si="3"/>
        <v>0</v>
      </c>
      <c r="CA16" s="336">
        <f t="shared" si="3"/>
        <v>0</v>
      </c>
      <c r="CB16" s="336">
        <f t="shared" si="3"/>
        <v>0</v>
      </c>
      <c r="CC16" s="336">
        <f t="shared" si="3"/>
        <v>0</v>
      </c>
      <c r="CD16" s="336">
        <f t="shared" si="3"/>
        <v>0</v>
      </c>
      <c r="CE16" s="336">
        <f t="shared" si="3"/>
        <v>0</v>
      </c>
      <c r="CF16" s="336">
        <f t="shared" si="3"/>
        <v>0</v>
      </c>
      <c r="CG16" s="336">
        <f t="shared" si="3"/>
        <v>0</v>
      </c>
      <c r="CH16" s="336">
        <f t="shared" si="3"/>
        <v>0</v>
      </c>
      <c r="CI16" s="336">
        <f t="shared" si="3"/>
        <v>0</v>
      </c>
      <c r="CJ16" s="336">
        <f t="shared" si="3"/>
        <v>0</v>
      </c>
      <c r="CK16" s="337">
        <f t="shared" si="3"/>
        <v>0</v>
      </c>
      <c r="CL16" s="335">
        <f t="shared" si="4"/>
        <v>0</v>
      </c>
      <c r="CM16" s="336">
        <f t="shared" si="4"/>
        <v>0</v>
      </c>
      <c r="CN16" s="336">
        <f t="shared" si="4"/>
        <v>0</v>
      </c>
      <c r="CO16" s="336">
        <f t="shared" si="4"/>
        <v>0</v>
      </c>
      <c r="CP16" s="336">
        <f t="shared" si="4"/>
        <v>0</v>
      </c>
      <c r="CQ16" s="336">
        <f t="shared" si="4"/>
        <v>0</v>
      </c>
      <c r="CR16" s="336">
        <f t="shared" si="4"/>
        <v>0</v>
      </c>
      <c r="CS16" s="336">
        <f t="shared" si="4"/>
        <v>0</v>
      </c>
      <c r="CT16" s="336">
        <f t="shared" si="4"/>
        <v>0</v>
      </c>
      <c r="CU16" s="336">
        <f t="shared" si="4"/>
        <v>0</v>
      </c>
      <c r="CV16" s="336">
        <f t="shared" si="4"/>
        <v>0</v>
      </c>
      <c r="CW16" s="337">
        <f t="shared" si="4"/>
        <v>0</v>
      </c>
      <c r="CX16" s="335">
        <f t="shared" si="5"/>
        <v>0</v>
      </c>
      <c r="CY16" s="336">
        <f t="shared" si="5"/>
        <v>0</v>
      </c>
      <c r="CZ16" s="336">
        <f t="shared" si="5"/>
        <v>0</v>
      </c>
      <c r="DA16" s="336">
        <f t="shared" si="5"/>
        <v>0</v>
      </c>
      <c r="DB16" s="336">
        <f t="shared" si="5"/>
        <v>0</v>
      </c>
      <c r="DC16" s="336">
        <f t="shared" si="5"/>
        <v>0</v>
      </c>
      <c r="DD16" s="336">
        <f t="shared" si="5"/>
        <v>0</v>
      </c>
      <c r="DE16" s="336">
        <f t="shared" si="5"/>
        <v>0</v>
      </c>
      <c r="DF16" s="336">
        <f t="shared" si="5"/>
        <v>0</v>
      </c>
      <c r="DG16" s="336">
        <f t="shared" si="5"/>
        <v>0</v>
      </c>
      <c r="DH16" s="336">
        <f t="shared" si="5"/>
        <v>0</v>
      </c>
      <c r="DI16" s="337">
        <f t="shared" si="5"/>
        <v>0</v>
      </c>
      <c r="DJ16" s="335">
        <f t="shared" si="6"/>
        <v>0</v>
      </c>
      <c r="DK16" s="336">
        <f t="shared" si="6"/>
        <v>0</v>
      </c>
      <c r="DL16" s="336">
        <f t="shared" si="6"/>
        <v>0</v>
      </c>
      <c r="DM16" s="336">
        <f t="shared" si="6"/>
        <v>0</v>
      </c>
      <c r="DN16" s="336">
        <f t="shared" si="6"/>
        <v>0</v>
      </c>
      <c r="DO16" s="336">
        <f t="shared" si="6"/>
        <v>0</v>
      </c>
      <c r="DP16" s="336">
        <f t="shared" si="6"/>
        <v>0</v>
      </c>
      <c r="DQ16" s="336">
        <f t="shared" si="6"/>
        <v>0</v>
      </c>
      <c r="DR16" s="336">
        <f t="shared" si="6"/>
        <v>0</v>
      </c>
      <c r="DS16" s="336">
        <f t="shared" si="6"/>
        <v>0</v>
      </c>
      <c r="DT16" s="336">
        <f t="shared" si="6"/>
        <v>0</v>
      </c>
      <c r="DU16" s="337">
        <f t="shared" si="6"/>
        <v>0</v>
      </c>
      <c r="DV16" s="335">
        <f t="shared" si="7"/>
        <v>0</v>
      </c>
      <c r="DW16" s="336">
        <f t="shared" si="7"/>
        <v>0</v>
      </c>
      <c r="DX16" s="336">
        <f t="shared" si="7"/>
        <v>0</v>
      </c>
      <c r="DY16" s="336">
        <f t="shared" si="7"/>
        <v>0</v>
      </c>
      <c r="DZ16" s="336">
        <f t="shared" si="7"/>
        <v>0</v>
      </c>
      <c r="EA16" s="336">
        <f t="shared" si="7"/>
        <v>0</v>
      </c>
      <c r="EB16" s="336">
        <f t="shared" si="7"/>
        <v>0</v>
      </c>
      <c r="EC16" s="336">
        <f t="shared" si="7"/>
        <v>0</v>
      </c>
      <c r="ED16" s="336">
        <f t="shared" si="7"/>
        <v>0</v>
      </c>
      <c r="EE16" s="336">
        <f t="shared" si="7"/>
        <v>0</v>
      </c>
      <c r="EF16" s="336">
        <f t="shared" si="7"/>
        <v>0</v>
      </c>
      <c r="EG16" s="337">
        <f t="shared" si="7"/>
        <v>0</v>
      </c>
      <c r="EH16" s="335">
        <f t="shared" si="8"/>
        <v>0</v>
      </c>
      <c r="EI16" s="336">
        <f t="shared" si="8"/>
        <v>0</v>
      </c>
      <c r="EJ16" s="336">
        <f t="shared" si="8"/>
        <v>0</v>
      </c>
      <c r="EK16" s="336">
        <f t="shared" si="8"/>
        <v>0</v>
      </c>
      <c r="EL16" s="336">
        <f t="shared" si="8"/>
        <v>0</v>
      </c>
      <c r="EM16" s="336">
        <f t="shared" si="8"/>
        <v>0</v>
      </c>
      <c r="EN16" s="336">
        <f t="shared" si="8"/>
        <v>0</v>
      </c>
      <c r="EO16" s="336">
        <f t="shared" si="8"/>
        <v>0</v>
      </c>
      <c r="EP16" s="336">
        <f t="shared" si="8"/>
        <v>0</v>
      </c>
      <c r="EQ16" s="336">
        <f t="shared" si="8"/>
        <v>0</v>
      </c>
      <c r="ER16" s="336">
        <f t="shared" si="8"/>
        <v>0</v>
      </c>
      <c r="ES16" s="337">
        <f t="shared" si="8"/>
        <v>0</v>
      </c>
      <c r="ET16" s="335">
        <f t="shared" si="9"/>
        <v>0</v>
      </c>
      <c r="EU16" s="336">
        <f t="shared" si="9"/>
        <v>0</v>
      </c>
      <c r="EV16" s="336">
        <f t="shared" si="9"/>
        <v>0</v>
      </c>
      <c r="EW16" s="336">
        <f t="shared" si="9"/>
        <v>0</v>
      </c>
      <c r="EX16" s="336">
        <f t="shared" si="9"/>
        <v>0</v>
      </c>
      <c r="EY16" s="336">
        <f t="shared" si="9"/>
        <v>0</v>
      </c>
      <c r="EZ16" s="336">
        <f t="shared" si="9"/>
        <v>0</v>
      </c>
      <c r="FA16" s="336">
        <f t="shared" si="9"/>
        <v>0</v>
      </c>
      <c r="FB16" s="336">
        <f t="shared" si="9"/>
        <v>0</v>
      </c>
      <c r="FC16" s="336">
        <f t="shared" si="9"/>
        <v>0</v>
      </c>
      <c r="FD16" s="336">
        <f t="shared" si="9"/>
        <v>0</v>
      </c>
      <c r="FE16" s="337">
        <f t="shared" si="9"/>
        <v>0</v>
      </c>
      <c r="FF16" s="335">
        <f t="shared" si="10"/>
        <v>0</v>
      </c>
      <c r="FG16" s="336">
        <f t="shared" si="10"/>
        <v>0</v>
      </c>
      <c r="FH16" s="336">
        <f t="shared" si="10"/>
        <v>0</v>
      </c>
      <c r="FI16" s="336">
        <f t="shared" si="10"/>
        <v>0</v>
      </c>
      <c r="FJ16" s="336">
        <f t="shared" si="10"/>
        <v>0</v>
      </c>
      <c r="FK16" s="336">
        <f t="shared" si="10"/>
        <v>0</v>
      </c>
      <c r="FL16" s="336">
        <f t="shared" si="10"/>
        <v>0</v>
      </c>
      <c r="FM16" s="336">
        <f t="shared" si="10"/>
        <v>0</v>
      </c>
      <c r="FN16" s="336">
        <f t="shared" si="10"/>
        <v>0</v>
      </c>
      <c r="FO16" s="336">
        <f t="shared" si="10"/>
        <v>0</v>
      </c>
      <c r="FP16" s="336">
        <f t="shared" si="10"/>
        <v>0</v>
      </c>
      <c r="FQ16" s="337">
        <f t="shared" si="10"/>
        <v>0</v>
      </c>
    </row>
    <row r="17" spans="1:173" x14ac:dyDescent="0.2">
      <c r="A17" s="74" t="str">
        <f t="shared" si="28"/>
        <v xml:space="preserve"> - </v>
      </c>
      <c r="B17" s="112"/>
      <c r="C17" s="171" t="s">
        <v>306</v>
      </c>
      <c r="D17" s="366" t="str">
        <f>IF(ISBLANK(EMISSIONS_7!D17), " ", EMISSIONS_7!D17)</f>
        <v xml:space="preserve"> </v>
      </c>
      <c r="E17" s="366" t="str">
        <f>IF(ISBLANK(EMISSIONS_7!E17), " ", EMISSIONS_7!E17)</f>
        <v xml:space="preserve"> </v>
      </c>
      <c r="F17" s="366" t="str">
        <f>IF(ISBLANK(EMISSIONS_7!F17), " ", EMISSIONS_7!F17)</f>
        <v xml:space="preserve"> </v>
      </c>
      <c r="G17" s="367"/>
      <c r="H17" s="368"/>
      <c r="I17" s="33" t="s">
        <v>299</v>
      </c>
      <c r="J17" s="367"/>
      <c r="K17" s="33">
        <f t="shared" si="29"/>
        <v>1</v>
      </c>
      <c r="L17" s="33">
        <f t="shared" si="30"/>
        <v>0</v>
      </c>
      <c r="M17" s="367">
        <v>0</v>
      </c>
      <c r="N17" s="373">
        <v>0</v>
      </c>
      <c r="O17" s="299"/>
      <c r="P17" s="300"/>
      <c r="Q17" s="73" t="str">
        <f t="shared" si="12"/>
        <v>Enter vessel info</v>
      </c>
      <c r="R17" s="79" t="str">
        <f t="shared" si="13"/>
        <v>Enter vessel info</v>
      </c>
      <c r="S17" s="79" t="str">
        <f t="shared" si="14"/>
        <v>Enter vessel info</v>
      </c>
      <c r="T17" s="79" t="str">
        <f t="shared" si="15"/>
        <v>Enter vessel info</v>
      </c>
      <c r="U17" s="79" t="str">
        <f t="shared" si="16"/>
        <v>Enter vessel info</v>
      </c>
      <c r="V17" s="79" t="str">
        <f t="shared" si="17"/>
        <v>Enter vessel info</v>
      </c>
      <c r="W17" s="79" t="str">
        <f t="shared" si="18"/>
        <v>Enter vessel info</v>
      </c>
      <c r="X17" s="79" t="str">
        <f t="shared" si="19"/>
        <v>Enter vessel info</v>
      </c>
      <c r="Y17" s="78" t="s">
        <v>115</v>
      </c>
      <c r="Z17" s="79" t="s">
        <v>115</v>
      </c>
      <c r="AA17" s="82" t="s">
        <v>115</v>
      </c>
      <c r="AB17" s="73" t="str">
        <f t="shared" si="20"/>
        <v>Enter vessel info</v>
      </c>
      <c r="AC17" s="79" t="str">
        <f t="shared" si="21"/>
        <v>Enter vessel info</v>
      </c>
      <c r="AD17" s="79" t="str">
        <f t="shared" si="22"/>
        <v>Enter vessel info</v>
      </c>
      <c r="AE17" s="79" t="str">
        <f t="shared" si="23"/>
        <v>Enter vessel info</v>
      </c>
      <c r="AF17" s="79" t="str">
        <f t="shared" si="24"/>
        <v>Enter vessel info</v>
      </c>
      <c r="AG17" s="79" t="str">
        <f t="shared" si="25"/>
        <v>Enter vessel info</v>
      </c>
      <c r="AH17" s="79" t="str">
        <f t="shared" si="26"/>
        <v>Enter vessel info</v>
      </c>
      <c r="AI17" s="79" t="str">
        <f t="shared" si="27"/>
        <v>Enter vessel info</v>
      </c>
      <c r="AJ17" s="78" t="s">
        <v>115</v>
      </c>
      <c r="AK17" s="79" t="s">
        <v>115</v>
      </c>
      <c r="AL17" s="82" t="s">
        <v>115</v>
      </c>
      <c r="AM17" s="76" t="str">
        <f>IF(OR($D17=" ",$E17=" ",$F17=" "),"Enter vessel info",IF(T($H17)&lt;&gt;"","Enter Activity",IF(OR($M17=0,$N17=0),"Enter Run Time",IF((VLOOKUP($F17,'VESSEL FACTORS'!$A$3:$O$5,AM$5,FALSE))="N/A","--",IF($G17=" ",IF(ISERROR(SEARCH("Aux",$E17,1)),($H17*VLOOKUP($F17,'VESSEL FACTORS'!$A$2:$O$5,AM$5,FALSE)*0.0000011023*$M17*$N17*0.82),($H17*VLOOKUP($F17,'VESSEL FACTORS'!$A$2:$O$5,AM$5,FALSE)*0.0000011023*$M17*$N17*1)),IF($G17&lt;21,($H17*VLOOKUP($F17,'VESSEL FACTORS'!$A$2:$O$5,AM$5,FALSE)*0.0000011023*$M17*$N17*VLOOKUP($G17,'VESSEL FACTORS'!$A$16:$L$36,AM$5,FALSE)),($H17*VLOOKUP($F17,'VESSEL FACTORS'!$A$3:$O$5,AM$5,FALSE)*0.0000011023*$M17*$N17*($G17/100))))))))</f>
        <v>Enter vessel info</v>
      </c>
      <c r="AN17" s="76" t="str">
        <f>IF(OR($D17=" ",$E17=" ",$F17=" "),"Enter vessel info",IF(T($H17)&lt;&gt;"","Enter Activity",IF(OR($M17=0,$N17=0),"Enter Run Time",IF((VLOOKUP($F17,'VESSEL FACTORS'!$A$3:$O$5,AN$5,FALSE))="N/A","--",IF($G17=" ",IF(ISERROR(SEARCH("Aux",$E17,1)),($H17*VLOOKUP($F17,'VESSEL FACTORS'!$A$2:$O$5,AN$5,FALSE)*0.0000011023*$M17*$N17*0.82),($H17*VLOOKUP($F17,'VESSEL FACTORS'!$A$2:$O$5,AN$5,FALSE)*0.0000011023*$M17*$N17*1)),IF($G17&lt;21,($H17*VLOOKUP($F17,'VESSEL FACTORS'!$A$2:$O$5,AN$5,FALSE)*0.0000011023*$M17*$N17*VLOOKUP($G17,'VESSEL FACTORS'!$A$16:$L$36,AN$5,FALSE)),($H17*VLOOKUP($F17,'VESSEL FACTORS'!$A$3:$O$5,AN$5,FALSE)*0.0000011023*$M17*$N17*($G17/100))))))))</f>
        <v>Enter vessel info</v>
      </c>
      <c r="AO17" s="76" t="str">
        <f>IF(OR($D17=" ",$E17=" ",$F17=" "),"Enter vessel info",IF(T($H17)&lt;&gt;"","Enter Activity",IF(OR($M17=0,$N17=0),"Enter Run Time",IF((VLOOKUP($F17,'VESSEL FACTORS'!$A$3:$O$5,AO$5,FALSE))="N/A","--",IF($G17=" ",IF(ISERROR(SEARCH("Aux",$E17,1)),($H17*VLOOKUP($F17,'VESSEL FACTORS'!$A$2:$O$5,AO$5,FALSE)*0.0000011023*$M17*$N17*0.82),($H17*VLOOKUP($F17,'VESSEL FACTORS'!$A$2:$O$5,AO$5,FALSE)*0.0000011023*$M17*$N17*1)),IF($G17&lt;21,($H17*VLOOKUP($F17,'VESSEL FACTORS'!$A$2:$O$5,AO$5,FALSE)*0.0000011023*$M17*$N17*VLOOKUP($G17,'VESSEL FACTORS'!$A$16:$L$36,AO$5,FALSE)),($H17*VLOOKUP($F17,'VESSEL FACTORS'!$A$3:$O$5,AO$5,FALSE)*0.0000011023*$M17*$N17*($G17/100))))))))</f>
        <v>Enter vessel info</v>
      </c>
      <c r="AP17" s="76" t="str">
        <f>IF(OR($D17=" ",$E17=" ",$F17=" "),"Enter vessel info",IF(T($H17)&lt;&gt;"","Enter Activity",IF(OR($M17=0,$N17=0),"Enter Run Time",IF((VLOOKUP($F17,'VESSEL FACTORS'!$A$3:$O$5,AP$5,FALSE))="N/A","--",IF($G17=" ",IF(ISERROR(SEARCH("Aux",$E17,1)),($H17*VLOOKUP($F17,'VESSEL FACTORS'!$A$2:$O$5,AP$5,FALSE)*0.0000011023*$M17*$N17*0.82),($H17*VLOOKUP($F17,'VESSEL FACTORS'!$A$2:$O$5,AP$5,FALSE)*0.0000011023*$M17*$N17*1)),IF($G17&lt;21,($H17*VLOOKUP($F17,'VESSEL FACTORS'!$A$2:$O$5,AP$5,FALSE)*0.0000011023*$M17*$N17*VLOOKUP($G17,'VESSEL FACTORS'!$A$16:$L$36,AP$5,FALSE)),($H17*VLOOKUP($F17,'VESSEL FACTORS'!$A$3:$O$5,AP$5,FALSE)*0.0000011023*$M17*$N17*($G17/100))))))))</f>
        <v>Enter vessel info</v>
      </c>
      <c r="AQ17" s="76" t="str">
        <f>IF(OR($D17=" ",$E17=" ",$F17=" "),"Enter vessel info",IF(T($H17)&lt;&gt;"","Enter Activity",IF(OR($M17=0,$N17=0),"Enter Run Time",IF((VLOOKUP($F17,'VESSEL FACTORS'!$A$3:$O$5,AQ$5,FALSE))="N/A","--",IF($G17=" ",IF(ISERROR(SEARCH("Aux",$E17,1)),($H17*VLOOKUP($F17,'VESSEL FACTORS'!$A$2:$O$5,AQ$5,FALSE)*0.0000011023*$M17*$N17*0.82),($H17*VLOOKUP($F17,'VESSEL FACTORS'!$A$2:$O$5,AQ$5,FALSE)*0.0000011023*$M17*$N17*1)),IF($G17&lt;21,($H17*VLOOKUP($F17,'VESSEL FACTORS'!$A$2:$O$5,AQ$5,FALSE)*0.0000011023*$M17*$N17*VLOOKUP($G17,'VESSEL FACTORS'!$A$16:$L$36,AQ$5,FALSE)),($H17*VLOOKUP($F17,'VESSEL FACTORS'!$A$3:$O$5,AQ$5,FALSE)*0.0000011023*$M17*$N17*($G17/100))))))))</f>
        <v>Enter vessel info</v>
      </c>
      <c r="AR17" s="76" t="str">
        <f>IF(OR($D17=" ",$E17=" ",$F17=" "),"Enter vessel info",IF(T($H17)&lt;&gt;"","Enter Activity",IF(OR($M17=0,$N17=0),"Enter Run Time",IF((VLOOKUP($F17,'VESSEL FACTORS'!$A$3:$O$5,AR$5,FALSE))="N/A","--",IF($G17=" ",IF(ISERROR(SEARCH("Aux",$E17,1)),($H17*VLOOKUP($F17,'VESSEL FACTORS'!$A$2:$O$5,AR$5,FALSE)*0.0000011023*$M17*$N17*0.82),($H17*VLOOKUP($F17,'VESSEL FACTORS'!$A$2:$O$5,AR$5,FALSE)*0.0000011023*$M17*$N17*1)),IF($G17&lt;21,($H17*VLOOKUP($F17,'VESSEL FACTORS'!$A$2:$O$5,AR$5,FALSE)*0.0000011023*$M17*$N17*VLOOKUP($G17,'VESSEL FACTORS'!$A$16:$L$36,AR$5,FALSE)),($H17*VLOOKUP($F17,'VESSEL FACTORS'!$A$3:$O$5,AR$5,FALSE)*0.0000011023*$M17*$N17*($G17/100))))))))</f>
        <v>Enter vessel info</v>
      </c>
      <c r="AS17" s="76" t="str">
        <f>IF(OR($D17=" ",$E17=" ",$F17=" "),"Enter vessel info",IF(T($H17)&lt;&gt;"","Enter Activity",IF(OR($M17=0,$N17=0),"Enter Run Time",IF((VLOOKUP($F17,'VESSEL FACTORS'!$A$3:$O$5,AS$5,FALSE))="N/A","--",IF($G17=" ",IF(ISERROR(SEARCH("Aux",$E17,1)),($H17*VLOOKUP($F17,'VESSEL FACTORS'!$A$2:$O$5,AS$5,FALSE)*0.0000011023*$M17*$N17*0.82),($H17*VLOOKUP($F17,'VESSEL FACTORS'!$A$2:$O$5,AS$5,FALSE)*0.0000011023*$M17*$N17*1)),IF($G17&lt;21,($H17*VLOOKUP($F17,'VESSEL FACTORS'!$A$2:$O$5,AS$5,FALSE)*0.0000011023*$M17*$N17*VLOOKUP($G17,'VESSEL FACTORS'!$A$16:$L$36,AS$5,FALSE)),($H17*VLOOKUP($F17,'VESSEL FACTORS'!$A$3:$O$5,AS$5,FALSE)*0.0000011023*$M17*$N17*($G17/100))))))))</f>
        <v>Enter vessel info</v>
      </c>
      <c r="AT17" s="76" t="str">
        <f>IF(OR($D17=" ",$E17=" ",$F17=" "),"Enter vessel info",IF(T($H17)&lt;&gt;"","Enter Activity",IF(OR($M17=0,$N17=0),"Enter Run Time",IF((VLOOKUP($F17,'VESSEL FACTORS'!$A$3:$O$5,AT$5,FALSE))="N/A","--",IF($G17=" ",IF(ISERROR(SEARCH("Aux",$E17,1)),($H17*VLOOKUP($F17,'VESSEL FACTORS'!$A$2:$O$5,AT$5,FALSE)*0.0000011023*$M17*$N17*0.82),($H17*VLOOKUP($F17,'VESSEL FACTORS'!$A$2:$O$5,AT$5,FALSE)*0.0000011023*$M17*$N17*1)),IF($G17&lt;21,($H17*VLOOKUP($F17,'VESSEL FACTORS'!$A$2:$O$5,AT$5,FALSE)*0.0000011023*$M17*$N17*VLOOKUP($G17,'VESSEL FACTORS'!$A$16:$L$36,AT$5,FALSE)),($H17*VLOOKUP($F17,'VESSEL FACTORS'!$A$3:$O$5,AT$5,FALSE)*0.0000011023*$M17*$N17*($G17/100))))))))</f>
        <v>Enter vessel info</v>
      </c>
      <c r="AU17" s="76" t="str">
        <f>IF(OR($D17=" ",$E17=" ",$F17=" "),"Enter vessel info",IF(T($H17)&lt;&gt;"","Enter Activity",IF(OR($M17=0,$N17=0),"Enter Run Time",IF((VLOOKUP($F17,'VESSEL FACTORS'!$A$3:$O$5,AU$5,FALSE))="N/A","--",IF($G17=" ",IF(ISERROR(SEARCH("Aux",$E17,1)),($H17*VLOOKUP($F17,'VESSEL FACTORS'!$A$2:$O$5,AU$5,FALSE)*0.0000011023*$M17*$N17*0.82),($H17*VLOOKUP($F17,'VESSEL FACTORS'!$A$2:$O$5,AU$5,FALSE)*0.0000011023*$M17*$N17*1)),IF($G17&lt;21,($H17*VLOOKUP($F17,'VESSEL FACTORS'!$A$2:$O$5,AU$5,FALSE)*0.0000011023*$M17*$N17*VLOOKUP($G17,'VESSEL FACTORS'!$A$16:$L$36,AU$5,FALSE)),($H17*VLOOKUP($F17,'VESSEL FACTORS'!$A$3:$O$5,AU$5,FALSE)*0.0000011023*$M17*$N17*($G17/100))))))))</f>
        <v>Enter vessel info</v>
      </c>
      <c r="AV17" s="76" t="str">
        <f>IF(OR($D17=" ",$E17=" ",$F17=" "),"Enter vessel info",IF(T($H17)&lt;&gt;"","Enter Activity",IF(OR($M17=0,$N17=0),"Enter Run Time",IF((VLOOKUP($F17,'VESSEL FACTORS'!$A$3:$O$5,AV$5,FALSE))="N/A","--",IF($G17=" ",IF(ISERROR(SEARCH("Aux",$E17,1)),($H17*VLOOKUP($F17,'VESSEL FACTORS'!$A$2:$O$5,AV$5,FALSE)*0.0000011023*$M17*$N17*0.82),($H17*VLOOKUP($F17,'VESSEL FACTORS'!$A$2:$O$5,AV$5,FALSE)*0.0000011023*$M17*$N17*1)),IF($G17&lt;21,($H17*VLOOKUP($F17,'VESSEL FACTORS'!$A$2:$O$5,AV$5,FALSE)*0.0000011023*$M17*$N17*VLOOKUP($G17,'VESSEL FACTORS'!$A$16:$L$36,AV$5,FALSE)),($H17*VLOOKUP($F17,'VESSEL FACTORS'!$A$3:$O$5,AV$5,FALSE)*0.0000011023*$M17*$N17*($G17/100))))))))</f>
        <v>Enter vessel info</v>
      </c>
      <c r="AW17" s="67" t="str">
        <f>IF(OR($D17=" ",$E17=" ",$F17=" "),"Enter vessel info",IF(T($H17)&lt;&gt;"","Enter Activity",IF(OR($M17=0,$N17=0),"Enter Run Time",IF((VLOOKUP($F17,'VESSEL FACTORS'!$A$3:$O$5,AW$5,FALSE))="N/A","--",IF($G17=" ",IF(ISERROR(SEARCH("Aux",$E17,1)),($H17*VLOOKUP($F17,'VESSEL FACTORS'!$A$2:$O$5,AW$5,FALSE)*0.0000011023*$M17*$N17*0.82),($H17*VLOOKUP($F17,'VESSEL FACTORS'!$A$2:$O$5,AW$5,FALSE)*0.0000011023*$M17*$N17*1)),IF($G17&lt;21,($H17*VLOOKUP($F17,'VESSEL FACTORS'!$A$2:$O$5,AW$5,FALSE)*0.0000011023*$M17*$N17*VLOOKUP($G17,'VESSEL FACTORS'!$A$16:$L$36,AW$5,FALSE)),($H17*VLOOKUP($F17,'VESSEL FACTORS'!$A$3:$O$5,AW$5,FALSE)*0.0000011023*$M17*$N17*($G17/100))))))))</f>
        <v>Enter vessel info</v>
      </c>
      <c r="AX17" s="336">
        <f t="shared" si="0"/>
        <v>0</v>
      </c>
      <c r="AY17" s="336">
        <f t="shared" si="0"/>
        <v>0</v>
      </c>
      <c r="AZ17" s="336">
        <f t="shared" si="0"/>
        <v>0</v>
      </c>
      <c r="BA17" s="337">
        <f t="shared" si="0"/>
        <v>0</v>
      </c>
      <c r="BB17" s="335">
        <f t="shared" ref="BB17:BM30" si="31">IF(T($AC17)="",IF((BB$6&gt;=MONTH($O17))*(BB$6&lt;=MONTH($P17)), $AC17/$AO17, 0),0)</f>
        <v>0</v>
      </c>
      <c r="BC17" s="336">
        <f t="shared" si="31"/>
        <v>0</v>
      </c>
      <c r="BD17" s="336">
        <f t="shared" si="31"/>
        <v>0</v>
      </c>
      <c r="BE17" s="336">
        <f t="shared" si="31"/>
        <v>0</v>
      </c>
      <c r="BF17" s="336">
        <f t="shared" si="31"/>
        <v>0</v>
      </c>
      <c r="BG17" s="336">
        <f t="shared" si="31"/>
        <v>0</v>
      </c>
      <c r="BH17" s="336">
        <f t="shared" si="31"/>
        <v>0</v>
      </c>
      <c r="BI17" s="336">
        <f t="shared" si="31"/>
        <v>0</v>
      </c>
      <c r="BJ17" s="336">
        <f t="shared" si="31"/>
        <v>0</v>
      </c>
      <c r="BK17" s="336">
        <f t="shared" si="31"/>
        <v>0</v>
      </c>
      <c r="BL17" s="336">
        <f t="shared" si="31"/>
        <v>0</v>
      </c>
      <c r="BM17" s="337">
        <f t="shared" si="31"/>
        <v>0</v>
      </c>
      <c r="BN17" s="335">
        <f t="shared" ref="BN17:BY30" si="32">IF(T($AD17)="",IF((BN$6&gt;=MONTH($O17))*(BN$6&lt;=MONTH($P17)), $AD17/$AO17, 0),0)</f>
        <v>0</v>
      </c>
      <c r="BO17" s="336">
        <f t="shared" si="32"/>
        <v>0</v>
      </c>
      <c r="BP17" s="336">
        <f t="shared" si="32"/>
        <v>0</v>
      </c>
      <c r="BQ17" s="336">
        <f t="shared" si="32"/>
        <v>0</v>
      </c>
      <c r="BR17" s="336">
        <f t="shared" si="32"/>
        <v>0</v>
      </c>
      <c r="BS17" s="336">
        <f t="shared" si="32"/>
        <v>0</v>
      </c>
      <c r="BT17" s="336">
        <f t="shared" si="32"/>
        <v>0</v>
      </c>
      <c r="BU17" s="336">
        <f t="shared" si="32"/>
        <v>0</v>
      </c>
      <c r="BV17" s="336">
        <f t="shared" si="32"/>
        <v>0</v>
      </c>
      <c r="BW17" s="336">
        <f t="shared" si="32"/>
        <v>0</v>
      </c>
      <c r="BX17" s="336">
        <f t="shared" si="32"/>
        <v>0</v>
      </c>
      <c r="BY17" s="337">
        <f t="shared" si="32"/>
        <v>0</v>
      </c>
      <c r="BZ17" s="335">
        <f t="shared" ref="BZ17:CK30" si="33">IF(T($AE17)="",IF((BZ$6&gt;=MONTH($O17))*(BZ$6&lt;=MONTH($P17)), $AE17/$AO17, 0),0)</f>
        <v>0</v>
      </c>
      <c r="CA17" s="336">
        <f t="shared" si="33"/>
        <v>0</v>
      </c>
      <c r="CB17" s="336">
        <f t="shared" si="33"/>
        <v>0</v>
      </c>
      <c r="CC17" s="336">
        <f t="shared" si="33"/>
        <v>0</v>
      </c>
      <c r="CD17" s="336">
        <f t="shared" si="33"/>
        <v>0</v>
      </c>
      <c r="CE17" s="336">
        <f t="shared" si="33"/>
        <v>0</v>
      </c>
      <c r="CF17" s="336">
        <f t="shared" si="33"/>
        <v>0</v>
      </c>
      <c r="CG17" s="336">
        <f t="shared" si="33"/>
        <v>0</v>
      </c>
      <c r="CH17" s="336">
        <f t="shared" si="33"/>
        <v>0</v>
      </c>
      <c r="CI17" s="336">
        <f t="shared" si="33"/>
        <v>0</v>
      </c>
      <c r="CJ17" s="336">
        <f t="shared" si="33"/>
        <v>0</v>
      </c>
      <c r="CK17" s="337">
        <f t="shared" si="33"/>
        <v>0</v>
      </c>
      <c r="CL17" s="335">
        <f t="shared" ref="CL17:CW30" si="34">IF(T($AF17)="",IF((CL$6&gt;=MONTH($O17))*(CL$6&lt;=MONTH($P17)), $AF17/$AO17, 0),0)</f>
        <v>0</v>
      </c>
      <c r="CM17" s="336">
        <f t="shared" si="34"/>
        <v>0</v>
      </c>
      <c r="CN17" s="336">
        <f t="shared" si="34"/>
        <v>0</v>
      </c>
      <c r="CO17" s="336">
        <f t="shared" si="34"/>
        <v>0</v>
      </c>
      <c r="CP17" s="336">
        <f t="shared" si="34"/>
        <v>0</v>
      </c>
      <c r="CQ17" s="336">
        <f t="shared" si="34"/>
        <v>0</v>
      </c>
      <c r="CR17" s="336">
        <f t="shared" si="34"/>
        <v>0</v>
      </c>
      <c r="CS17" s="336">
        <f t="shared" si="34"/>
        <v>0</v>
      </c>
      <c r="CT17" s="336">
        <f t="shared" si="34"/>
        <v>0</v>
      </c>
      <c r="CU17" s="336">
        <f t="shared" si="34"/>
        <v>0</v>
      </c>
      <c r="CV17" s="336">
        <f t="shared" si="34"/>
        <v>0</v>
      </c>
      <c r="CW17" s="337">
        <f t="shared" si="34"/>
        <v>0</v>
      </c>
      <c r="CX17" s="335">
        <f t="shared" ref="CX17:DI30" si="35">IF(T($AG17)="",IF((CX$6&gt;=MONTH($O17))*(CX$6&lt;=MONTH($P17)), $AG17/$AO17, 0),0)</f>
        <v>0</v>
      </c>
      <c r="CY17" s="336">
        <f t="shared" si="35"/>
        <v>0</v>
      </c>
      <c r="CZ17" s="336">
        <f t="shared" si="35"/>
        <v>0</v>
      </c>
      <c r="DA17" s="336">
        <f t="shared" si="35"/>
        <v>0</v>
      </c>
      <c r="DB17" s="336">
        <f t="shared" si="35"/>
        <v>0</v>
      </c>
      <c r="DC17" s="336">
        <f t="shared" si="35"/>
        <v>0</v>
      </c>
      <c r="DD17" s="336">
        <f t="shared" si="35"/>
        <v>0</v>
      </c>
      <c r="DE17" s="336">
        <f t="shared" si="35"/>
        <v>0</v>
      </c>
      <c r="DF17" s="336">
        <f t="shared" si="35"/>
        <v>0</v>
      </c>
      <c r="DG17" s="336">
        <f t="shared" si="35"/>
        <v>0</v>
      </c>
      <c r="DH17" s="336">
        <f t="shared" si="35"/>
        <v>0</v>
      </c>
      <c r="DI17" s="337">
        <f t="shared" si="35"/>
        <v>0</v>
      </c>
      <c r="DJ17" s="335">
        <f t="shared" ref="DJ17:DU30" si="36">IF(T($AH17)="",IF((DJ$6&gt;=MONTH($O17))*(DJ$6&lt;=MONTH($P17)), $AH17/$AO17, 0),0)</f>
        <v>0</v>
      </c>
      <c r="DK17" s="336">
        <f t="shared" si="36"/>
        <v>0</v>
      </c>
      <c r="DL17" s="336">
        <f t="shared" si="36"/>
        <v>0</v>
      </c>
      <c r="DM17" s="336">
        <f t="shared" si="36"/>
        <v>0</v>
      </c>
      <c r="DN17" s="336">
        <f t="shared" si="36"/>
        <v>0</v>
      </c>
      <c r="DO17" s="336">
        <f t="shared" si="36"/>
        <v>0</v>
      </c>
      <c r="DP17" s="336">
        <f t="shared" si="36"/>
        <v>0</v>
      </c>
      <c r="DQ17" s="336">
        <f t="shared" si="36"/>
        <v>0</v>
      </c>
      <c r="DR17" s="336">
        <f t="shared" si="36"/>
        <v>0</v>
      </c>
      <c r="DS17" s="336">
        <f t="shared" si="36"/>
        <v>0</v>
      </c>
      <c r="DT17" s="336">
        <f t="shared" si="36"/>
        <v>0</v>
      </c>
      <c r="DU17" s="337">
        <f t="shared" si="36"/>
        <v>0</v>
      </c>
      <c r="DV17" s="335">
        <f t="shared" ref="DV17:EG30" si="37">IF(T($AI17)="",IF((DV$6&gt;=MONTH($O17))*(DV$6&lt;=MONTH($P17)), $AI17/$AO17, 0),0)</f>
        <v>0</v>
      </c>
      <c r="DW17" s="336">
        <f t="shared" si="37"/>
        <v>0</v>
      </c>
      <c r="DX17" s="336">
        <f t="shared" si="37"/>
        <v>0</v>
      </c>
      <c r="DY17" s="336">
        <f t="shared" si="37"/>
        <v>0</v>
      </c>
      <c r="DZ17" s="336">
        <f t="shared" si="37"/>
        <v>0</v>
      </c>
      <c r="EA17" s="336">
        <f t="shared" si="37"/>
        <v>0</v>
      </c>
      <c r="EB17" s="336">
        <f t="shared" si="37"/>
        <v>0</v>
      </c>
      <c r="EC17" s="336">
        <f t="shared" si="37"/>
        <v>0</v>
      </c>
      <c r="ED17" s="336">
        <f t="shared" si="37"/>
        <v>0</v>
      </c>
      <c r="EE17" s="336">
        <f t="shared" si="37"/>
        <v>0</v>
      </c>
      <c r="EF17" s="336">
        <f t="shared" si="37"/>
        <v>0</v>
      </c>
      <c r="EG17" s="337">
        <f t="shared" si="37"/>
        <v>0</v>
      </c>
      <c r="EH17" s="335">
        <f t="shared" ref="EH17:ES30" si="38">IF(T($AJ17)="",IF((EH$6&gt;=MONTH($O17))*(EH$6&lt;=MONTH($P17)), $AJ17/$AO17, 0),0)</f>
        <v>0</v>
      </c>
      <c r="EI17" s="336">
        <f t="shared" si="38"/>
        <v>0</v>
      </c>
      <c r="EJ17" s="336">
        <f t="shared" si="38"/>
        <v>0</v>
      </c>
      <c r="EK17" s="336">
        <f t="shared" si="38"/>
        <v>0</v>
      </c>
      <c r="EL17" s="336">
        <f t="shared" si="38"/>
        <v>0</v>
      </c>
      <c r="EM17" s="336">
        <f t="shared" si="38"/>
        <v>0</v>
      </c>
      <c r="EN17" s="336">
        <f t="shared" si="38"/>
        <v>0</v>
      </c>
      <c r="EO17" s="336">
        <f t="shared" si="38"/>
        <v>0</v>
      </c>
      <c r="EP17" s="336">
        <f t="shared" si="38"/>
        <v>0</v>
      </c>
      <c r="EQ17" s="336">
        <f t="shared" si="38"/>
        <v>0</v>
      </c>
      <c r="ER17" s="336">
        <f t="shared" si="38"/>
        <v>0</v>
      </c>
      <c r="ES17" s="337">
        <f t="shared" si="38"/>
        <v>0</v>
      </c>
      <c r="ET17" s="335">
        <f t="shared" ref="ET17:FE30" si="39">IF(T($AK17)="",IF((ET$6&gt;=MONTH($O17))*(ET$6&lt;=MONTH($P17)), $AK17/$AO17, 0),0)</f>
        <v>0</v>
      </c>
      <c r="EU17" s="336">
        <f t="shared" si="39"/>
        <v>0</v>
      </c>
      <c r="EV17" s="336">
        <f t="shared" si="39"/>
        <v>0</v>
      </c>
      <c r="EW17" s="336">
        <f t="shared" si="39"/>
        <v>0</v>
      </c>
      <c r="EX17" s="336">
        <f t="shared" si="39"/>
        <v>0</v>
      </c>
      <c r="EY17" s="336">
        <f t="shared" si="39"/>
        <v>0</v>
      </c>
      <c r="EZ17" s="336">
        <f t="shared" si="39"/>
        <v>0</v>
      </c>
      <c r="FA17" s="336">
        <f t="shared" si="39"/>
        <v>0</v>
      </c>
      <c r="FB17" s="336">
        <f t="shared" si="39"/>
        <v>0</v>
      </c>
      <c r="FC17" s="336">
        <f t="shared" si="39"/>
        <v>0</v>
      </c>
      <c r="FD17" s="336">
        <f t="shared" si="39"/>
        <v>0</v>
      </c>
      <c r="FE17" s="337">
        <f t="shared" si="39"/>
        <v>0</v>
      </c>
      <c r="FF17" s="335">
        <f t="shared" ref="FF17:FQ30" si="40">IF(T($AL17)="",IF((FF$6&gt;=MONTH($O17))*(FF$6&lt;=MONTH($P17)), $AL17/$AO17, 0),0)</f>
        <v>0</v>
      </c>
      <c r="FG17" s="336">
        <f t="shared" si="40"/>
        <v>0</v>
      </c>
      <c r="FH17" s="336">
        <f t="shared" si="40"/>
        <v>0</v>
      </c>
      <c r="FI17" s="336">
        <f t="shared" si="40"/>
        <v>0</v>
      </c>
      <c r="FJ17" s="336">
        <f t="shared" si="40"/>
        <v>0</v>
      </c>
      <c r="FK17" s="336">
        <f t="shared" si="40"/>
        <v>0</v>
      </c>
      <c r="FL17" s="336">
        <f t="shared" si="40"/>
        <v>0</v>
      </c>
      <c r="FM17" s="336">
        <f t="shared" si="40"/>
        <v>0</v>
      </c>
      <c r="FN17" s="336">
        <f t="shared" si="40"/>
        <v>0</v>
      </c>
      <c r="FO17" s="336">
        <f t="shared" si="40"/>
        <v>0</v>
      </c>
      <c r="FP17" s="336">
        <f t="shared" si="40"/>
        <v>0</v>
      </c>
      <c r="FQ17" s="337">
        <f t="shared" si="40"/>
        <v>0</v>
      </c>
    </row>
    <row r="18" spans="1:173" x14ac:dyDescent="0.2">
      <c r="A18" s="74" t="str">
        <f t="shared" si="28"/>
        <v xml:space="preserve"> - </v>
      </c>
      <c r="B18" s="112"/>
      <c r="C18" s="171" t="s">
        <v>306</v>
      </c>
      <c r="D18" s="366" t="str">
        <f>IF(ISBLANK(EMISSIONS_7!D18), " ", EMISSIONS_7!D18)</f>
        <v xml:space="preserve"> </v>
      </c>
      <c r="E18" s="366" t="str">
        <f>IF(ISBLANK(EMISSIONS_7!E18), " ", EMISSIONS_7!E18)</f>
        <v xml:space="preserve"> </v>
      </c>
      <c r="F18" s="366" t="str">
        <f>IF(ISBLANK(EMISSIONS_7!F18), " ", EMISSIONS_7!F18)</f>
        <v xml:space="preserve"> </v>
      </c>
      <c r="G18" s="367"/>
      <c r="H18" s="368"/>
      <c r="I18" s="33" t="s">
        <v>299</v>
      </c>
      <c r="J18" s="367"/>
      <c r="K18" s="33">
        <f t="shared" si="29"/>
        <v>1</v>
      </c>
      <c r="L18" s="33">
        <f t="shared" si="30"/>
        <v>0</v>
      </c>
      <c r="M18" s="367">
        <v>0</v>
      </c>
      <c r="N18" s="373">
        <v>0</v>
      </c>
      <c r="O18" s="299"/>
      <c r="P18" s="300"/>
      <c r="Q18" s="73" t="str">
        <f t="shared" si="12"/>
        <v>Enter vessel info</v>
      </c>
      <c r="R18" s="79" t="str">
        <f t="shared" si="13"/>
        <v>Enter vessel info</v>
      </c>
      <c r="S18" s="79" t="str">
        <f t="shared" si="14"/>
        <v>Enter vessel info</v>
      </c>
      <c r="T18" s="79" t="str">
        <f t="shared" si="15"/>
        <v>Enter vessel info</v>
      </c>
      <c r="U18" s="79" t="str">
        <f t="shared" si="16"/>
        <v>Enter vessel info</v>
      </c>
      <c r="V18" s="79" t="str">
        <f t="shared" si="17"/>
        <v>Enter vessel info</v>
      </c>
      <c r="W18" s="79" t="str">
        <f t="shared" si="18"/>
        <v>Enter vessel info</v>
      </c>
      <c r="X18" s="79" t="str">
        <f t="shared" si="19"/>
        <v>Enter vessel info</v>
      </c>
      <c r="Y18" s="78" t="s">
        <v>115</v>
      </c>
      <c r="Z18" s="79" t="s">
        <v>115</v>
      </c>
      <c r="AA18" s="82" t="s">
        <v>115</v>
      </c>
      <c r="AB18" s="73" t="str">
        <f t="shared" si="20"/>
        <v>Enter vessel info</v>
      </c>
      <c r="AC18" s="79" t="str">
        <f t="shared" si="21"/>
        <v>Enter vessel info</v>
      </c>
      <c r="AD18" s="79" t="str">
        <f t="shared" si="22"/>
        <v>Enter vessel info</v>
      </c>
      <c r="AE18" s="79" t="str">
        <f t="shared" si="23"/>
        <v>Enter vessel info</v>
      </c>
      <c r="AF18" s="79" t="str">
        <f t="shared" si="24"/>
        <v>Enter vessel info</v>
      </c>
      <c r="AG18" s="79" t="str">
        <f t="shared" si="25"/>
        <v>Enter vessel info</v>
      </c>
      <c r="AH18" s="79" t="str">
        <f t="shared" si="26"/>
        <v>Enter vessel info</v>
      </c>
      <c r="AI18" s="79" t="str">
        <f t="shared" si="27"/>
        <v>Enter vessel info</v>
      </c>
      <c r="AJ18" s="78" t="s">
        <v>115</v>
      </c>
      <c r="AK18" s="79" t="s">
        <v>115</v>
      </c>
      <c r="AL18" s="82" t="s">
        <v>115</v>
      </c>
      <c r="AM18" s="76" t="str">
        <f>IF(OR($D18=" ",$E18=" ",$F18=" "),"Enter vessel info",IF(T($H18)&lt;&gt;"","Enter Activity",IF(OR($M18=0,$N18=0),"Enter Run Time",IF((VLOOKUP($F18,'VESSEL FACTORS'!$A$3:$O$5,AM$5,FALSE))="N/A","--",IF($G18=" ",IF(ISERROR(SEARCH("Aux",$E18,1)),($H18*VLOOKUP($F18,'VESSEL FACTORS'!$A$2:$O$5,AM$5,FALSE)*0.0000011023*$M18*$N18*0.82),($H18*VLOOKUP($F18,'VESSEL FACTORS'!$A$2:$O$5,AM$5,FALSE)*0.0000011023*$M18*$N18*1)),IF($G18&lt;21,($H18*VLOOKUP($F18,'VESSEL FACTORS'!$A$2:$O$5,AM$5,FALSE)*0.0000011023*$M18*$N18*VLOOKUP($G18,'VESSEL FACTORS'!$A$16:$L$36,AM$5,FALSE)),($H18*VLOOKUP($F18,'VESSEL FACTORS'!$A$3:$O$5,AM$5,FALSE)*0.0000011023*$M18*$N18*($G18/100))))))))</f>
        <v>Enter vessel info</v>
      </c>
      <c r="AN18" s="76" t="str">
        <f>IF(OR($D18=" ",$E18=" ",$F18=" "),"Enter vessel info",IF(T($H18)&lt;&gt;"","Enter Activity",IF(OR($M18=0,$N18=0),"Enter Run Time",IF((VLOOKUP($F18,'VESSEL FACTORS'!$A$3:$O$5,AN$5,FALSE))="N/A","--",IF($G18=" ",IF(ISERROR(SEARCH("Aux",$E18,1)),($H18*VLOOKUP($F18,'VESSEL FACTORS'!$A$2:$O$5,AN$5,FALSE)*0.0000011023*$M18*$N18*0.82),($H18*VLOOKUP($F18,'VESSEL FACTORS'!$A$2:$O$5,AN$5,FALSE)*0.0000011023*$M18*$N18*1)),IF($G18&lt;21,($H18*VLOOKUP($F18,'VESSEL FACTORS'!$A$2:$O$5,AN$5,FALSE)*0.0000011023*$M18*$N18*VLOOKUP($G18,'VESSEL FACTORS'!$A$16:$L$36,AN$5,FALSE)),($H18*VLOOKUP($F18,'VESSEL FACTORS'!$A$3:$O$5,AN$5,FALSE)*0.0000011023*$M18*$N18*($G18/100))))))))</f>
        <v>Enter vessel info</v>
      </c>
      <c r="AO18" s="76" t="str">
        <f>IF(OR($D18=" ",$E18=" ",$F18=" "),"Enter vessel info",IF(T($H18)&lt;&gt;"","Enter Activity",IF(OR($M18=0,$N18=0),"Enter Run Time",IF((VLOOKUP($F18,'VESSEL FACTORS'!$A$3:$O$5,AO$5,FALSE))="N/A","--",IF($G18=" ",IF(ISERROR(SEARCH("Aux",$E18,1)),($H18*VLOOKUP($F18,'VESSEL FACTORS'!$A$2:$O$5,AO$5,FALSE)*0.0000011023*$M18*$N18*0.82),($H18*VLOOKUP($F18,'VESSEL FACTORS'!$A$2:$O$5,AO$5,FALSE)*0.0000011023*$M18*$N18*1)),IF($G18&lt;21,($H18*VLOOKUP($F18,'VESSEL FACTORS'!$A$2:$O$5,AO$5,FALSE)*0.0000011023*$M18*$N18*VLOOKUP($G18,'VESSEL FACTORS'!$A$16:$L$36,AO$5,FALSE)),($H18*VLOOKUP($F18,'VESSEL FACTORS'!$A$3:$O$5,AO$5,FALSE)*0.0000011023*$M18*$N18*($G18/100))))))))</f>
        <v>Enter vessel info</v>
      </c>
      <c r="AP18" s="76" t="str">
        <f>IF(OR($D18=" ",$E18=" ",$F18=" "),"Enter vessel info",IF(T($H18)&lt;&gt;"","Enter Activity",IF(OR($M18=0,$N18=0),"Enter Run Time",IF((VLOOKUP($F18,'VESSEL FACTORS'!$A$3:$O$5,AP$5,FALSE))="N/A","--",IF($G18=" ",IF(ISERROR(SEARCH("Aux",$E18,1)),($H18*VLOOKUP($F18,'VESSEL FACTORS'!$A$2:$O$5,AP$5,FALSE)*0.0000011023*$M18*$N18*0.82),($H18*VLOOKUP($F18,'VESSEL FACTORS'!$A$2:$O$5,AP$5,FALSE)*0.0000011023*$M18*$N18*1)),IF($G18&lt;21,($H18*VLOOKUP($F18,'VESSEL FACTORS'!$A$2:$O$5,AP$5,FALSE)*0.0000011023*$M18*$N18*VLOOKUP($G18,'VESSEL FACTORS'!$A$16:$L$36,AP$5,FALSE)),($H18*VLOOKUP($F18,'VESSEL FACTORS'!$A$3:$O$5,AP$5,FALSE)*0.0000011023*$M18*$N18*($G18/100))))))))</f>
        <v>Enter vessel info</v>
      </c>
      <c r="AQ18" s="76" t="str">
        <f>IF(OR($D18=" ",$E18=" ",$F18=" "),"Enter vessel info",IF(T($H18)&lt;&gt;"","Enter Activity",IF(OR($M18=0,$N18=0),"Enter Run Time",IF((VLOOKUP($F18,'VESSEL FACTORS'!$A$3:$O$5,AQ$5,FALSE))="N/A","--",IF($G18=" ",IF(ISERROR(SEARCH("Aux",$E18,1)),($H18*VLOOKUP($F18,'VESSEL FACTORS'!$A$2:$O$5,AQ$5,FALSE)*0.0000011023*$M18*$N18*0.82),($H18*VLOOKUP($F18,'VESSEL FACTORS'!$A$2:$O$5,AQ$5,FALSE)*0.0000011023*$M18*$N18*1)),IF($G18&lt;21,($H18*VLOOKUP($F18,'VESSEL FACTORS'!$A$2:$O$5,AQ$5,FALSE)*0.0000011023*$M18*$N18*VLOOKUP($G18,'VESSEL FACTORS'!$A$16:$L$36,AQ$5,FALSE)),($H18*VLOOKUP($F18,'VESSEL FACTORS'!$A$3:$O$5,AQ$5,FALSE)*0.0000011023*$M18*$N18*($G18/100))))))))</f>
        <v>Enter vessel info</v>
      </c>
      <c r="AR18" s="76" t="str">
        <f>IF(OR($D18=" ",$E18=" ",$F18=" "),"Enter vessel info",IF(T($H18)&lt;&gt;"","Enter Activity",IF(OR($M18=0,$N18=0),"Enter Run Time",IF((VLOOKUP($F18,'VESSEL FACTORS'!$A$3:$O$5,AR$5,FALSE))="N/A","--",IF($G18=" ",IF(ISERROR(SEARCH("Aux",$E18,1)),($H18*VLOOKUP($F18,'VESSEL FACTORS'!$A$2:$O$5,AR$5,FALSE)*0.0000011023*$M18*$N18*0.82),($H18*VLOOKUP($F18,'VESSEL FACTORS'!$A$2:$O$5,AR$5,FALSE)*0.0000011023*$M18*$N18*1)),IF($G18&lt;21,($H18*VLOOKUP($F18,'VESSEL FACTORS'!$A$2:$O$5,AR$5,FALSE)*0.0000011023*$M18*$N18*VLOOKUP($G18,'VESSEL FACTORS'!$A$16:$L$36,AR$5,FALSE)),($H18*VLOOKUP($F18,'VESSEL FACTORS'!$A$3:$O$5,AR$5,FALSE)*0.0000011023*$M18*$N18*($G18/100))))))))</f>
        <v>Enter vessel info</v>
      </c>
      <c r="AS18" s="76" t="str">
        <f>IF(OR($D18=" ",$E18=" ",$F18=" "),"Enter vessel info",IF(T($H18)&lt;&gt;"","Enter Activity",IF(OR($M18=0,$N18=0),"Enter Run Time",IF((VLOOKUP($F18,'VESSEL FACTORS'!$A$3:$O$5,AS$5,FALSE))="N/A","--",IF($G18=" ",IF(ISERROR(SEARCH("Aux",$E18,1)),($H18*VLOOKUP($F18,'VESSEL FACTORS'!$A$2:$O$5,AS$5,FALSE)*0.0000011023*$M18*$N18*0.82),($H18*VLOOKUP($F18,'VESSEL FACTORS'!$A$2:$O$5,AS$5,FALSE)*0.0000011023*$M18*$N18*1)),IF($G18&lt;21,($H18*VLOOKUP($F18,'VESSEL FACTORS'!$A$2:$O$5,AS$5,FALSE)*0.0000011023*$M18*$N18*VLOOKUP($G18,'VESSEL FACTORS'!$A$16:$L$36,AS$5,FALSE)),($H18*VLOOKUP($F18,'VESSEL FACTORS'!$A$3:$O$5,AS$5,FALSE)*0.0000011023*$M18*$N18*($G18/100))))))))</f>
        <v>Enter vessel info</v>
      </c>
      <c r="AT18" s="76" t="str">
        <f>IF(OR($D18=" ",$E18=" ",$F18=" "),"Enter vessel info",IF(T($H18)&lt;&gt;"","Enter Activity",IF(OR($M18=0,$N18=0),"Enter Run Time",IF((VLOOKUP($F18,'VESSEL FACTORS'!$A$3:$O$5,AT$5,FALSE))="N/A","--",IF($G18=" ",IF(ISERROR(SEARCH("Aux",$E18,1)),($H18*VLOOKUP($F18,'VESSEL FACTORS'!$A$2:$O$5,AT$5,FALSE)*0.0000011023*$M18*$N18*0.82),($H18*VLOOKUP($F18,'VESSEL FACTORS'!$A$2:$O$5,AT$5,FALSE)*0.0000011023*$M18*$N18*1)),IF($G18&lt;21,($H18*VLOOKUP($F18,'VESSEL FACTORS'!$A$2:$O$5,AT$5,FALSE)*0.0000011023*$M18*$N18*VLOOKUP($G18,'VESSEL FACTORS'!$A$16:$L$36,AT$5,FALSE)),($H18*VLOOKUP($F18,'VESSEL FACTORS'!$A$3:$O$5,AT$5,FALSE)*0.0000011023*$M18*$N18*($G18/100))))))))</f>
        <v>Enter vessel info</v>
      </c>
      <c r="AU18" s="76" t="str">
        <f>IF(OR($D18=" ",$E18=" ",$F18=" "),"Enter vessel info",IF(T($H18)&lt;&gt;"","Enter Activity",IF(OR($M18=0,$N18=0),"Enter Run Time",IF((VLOOKUP($F18,'VESSEL FACTORS'!$A$3:$O$5,AU$5,FALSE))="N/A","--",IF($G18=" ",IF(ISERROR(SEARCH("Aux",$E18,1)),($H18*VLOOKUP($F18,'VESSEL FACTORS'!$A$2:$O$5,AU$5,FALSE)*0.0000011023*$M18*$N18*0.82),($H18*VLOOKUP($F18,'VESSEL FACTORS'!$A$2:$O$5,AU$5,FALSE)*0.0000011023*$M18*$N18*1)),IF($G18&lt;21,($H18*VLOOKUP($F18,'VESSEL FACTORS'!$A$2:$O$5,AU$5,FALSE)*0.0000011023*$M18*$N18*VLOOKUP($G18,'VESSEL FACTORS'!$A$16:$L$36,AU$5,FALSE)),($H18*VLOOKUP($F18,'VESSEL FACTORS'!$A$3:$O$5,AU$5,FALSE)*0.0000011023*$M18*$N18*($G18/100))))))))</f>
        <v>Enter vessel info</v>
      </c>
      <c r="AV18" s="76" t="str">
        <f>IF(OR($D18=" ",$E18=" ",$F18=" "),"Enter vessel info",IF(T($H18)&lt;&gt;"","Enter Activity",IF(OR($M18=0,$N18=0),"Enter Run Time",IF((VLOOKUP($F18,'VESSEL FACTORS'!$A$3:$O$5,AV$5,FALSE))="N/A","--",IF($G18=" ",IF(ISERROR(SEARCH("Aux",$E18,1)),($H18*VLOOKUP($F18,'VESSEL FACTORS'!$A$2:$O$5,AV$5,FALSE)*0.0000011023*$M18*$N18*0.82),($H18*VLOOKUP($F18,'VESSEL FACTORS'!$A$2:$O$5,AV$5,FALSE)*0.0000011023*$M18*$N18*1)),IF($G18&lt;21,($H18*VLOOKUP($F18,'VESSEL FACTORS'!$A$2:$O$5,AV$5,FALSE)*0.0000011023*$M18*$N18*VLOOKUP($G18,'VESSEL FACTORS'!$A$16:$L$36,AV$5,FALSE)),($H18*VLOOKUP($F18,'VESSEL FACTORS'!$A$3:$O$5,AV$5,FALSE)*0.0000011023*$M18*$N18*($G18/100))))))))</f>
        <v>Enter vessel info</v>
      </c>
      <c r="AW18" s="67" t="str">
        <f>IF(OR($D18=" ",$E18=" ",$F18=" "),"Enter vessel info",IF(T($H18)&lt;&gt;"","Enter Activity",IF(OR($M18=0,$N18=0),"Enter Run Time",IF((VLOOKUP($F18,'VESSEL FACTORS'!$A$3:$O$5,AW$5,FALSE))="N/A","--",IF($G18=" ",IF(ISERROR(SEARCH("Aux",$E18,1)),($H18*VLOOKUP($F18,'VESSEL FACTORS'!$A$2:$O$5,AW$5,FALSE)*0.0000011023*$M18*$N18*0.82),($H18*VLOOKUP($F18,'VESSEL FACTORS'!$A$2:$O$5,AW$5,FALSE)*0.0000011023*$M18*$N18*1)),IF($G18&lt;21,($H18*VLOOKUP($F18,'VESSEL FACTORS'!$A$2:$O$5,AW$5,FALSE)*0.0000011023*$M18*$N18*VLOOKUP($G18,'VESSEL FACTORS'!$A$16:$L$36,AW$5,FALSE)),($H18*VLOOKUP($F18,'VESSEL FACTORS'!$A$3:$O$5,AW$5,FALSE)*0.0000011023*$M18*$N18*($G18/100))))))))</f>
        <v>Enter vessel info</v>
      </c>
      <c r="AX18" s="336">
        <f t="shared" si="0"/>
        <v>0</v>
      </c>
      <c r="AY18" s="336">
        <f t="shared" si="0"/>
        <v>0</v>
      </c>
      <c r="AZ18" s="336">
        <f t="shared" si="0"/>
        <v>0</v>
      </c>
      <c r="BA18" s="337">
        <f t="shared" si="0"/>
        <v>0</v>
      </c>
      <c r="BB18" s="335">
        <f t="shared" si="31"/>
        <v>0</v>
      </c>
      <c r="BC18" s="336">
        <f t="shared" si="31"/>
        <v>0</v>
      </c>
      <c r="BD18" s="336">
        <f t="shared" si="31"/>
        <v>0</v>
      </c>
      <c r="BE18" s="336">
        <f t="shared" si="31"/>
        <v>0</v>
      </c>
      <c r="BF18" s="336">
        <f t="shared" si="31"/>
        <v>0</v>
      </c>
      <c r="BG18" s="336">
        <f t="shared" si="31"/>
        <v>0</v>
      </c>
      <c r="BH18" s="336">
        <f t="shared" si="31"/>
        <v>0</v>
      </c>
      <c r="BI18" s="336">
        <f t="shared" si="31"/>
        <v>0</v>
      </c>
      <c r="BJ18" s="336">
        <f t="shared" si="31"/>
        <v>0</v>
      </c>
      <c r="BK18" s="336">
        <f t="shared" si="31"/>
        <v>0</v>
      </c>
      <c r="BL18" s="336">
        <f t="shared" si="31"/>
        <v>0</v>
      </c>
      <c r="BM18" s="337">
        <f t="shared" si="31"/>
        <v>0</v>
      </c>
      <c r="BN18" s="335">
        <f t="shared" si="32"/>
        <v>0</v>
      </c>
      <c r="BO18" s="336">
        <f t="shared" si="32"/>
        <v>0</v>
      </c>
      <c r="BP18" s="336">
        <f t="shared" si="32"/>
        <v>0</v>
      </c>
      <c r="BQ18" s="336">
        <f t="shared" si="32"/>
        <v>0</v>
      </c>
      <c r="BR18" s="336">
        <f t="shared" si="32"/>
        <v>0</v>
      </c>
      <c r="BS18" s="336">
        <f t="shared" si="32"/>
        <v>0</v>
      </c>
      <c r="BT18" s="336">
        <f t="shared" si="32"/>
        <v>0</v>
      </c>
      <c r="BU18" s="336">
        <f t="shared" si="32"/>
        <v>0</v>
      </c>
      <c r="BV18" s="336">
        <f t="shared" si="32"/>
        <v>0</v>
      </c>
      <c r="BW18" s="336">
        <f t="shared" si="32"/>
        <v>0</v>
      </c>
      <c r="BX18" s="336">
        <f t="shared" si="32"/>
        <v>0</v>
      </c>
      <c r="BY18" s="337">
        <f t="shared" si="32"/>
        <v>0</v>
      </c>
      <c r="BZ18" s="335">
        <f t="shared" si="33"/>
        <v>0</v>
      </c>
      <c r="CA18" s="336">
        <f t="shared" si="33"/>
        <v>0</v>
      </c>
      <c r="CB18" s="336">
        <f t="shared" si="33"/>
        <v>0</v>
      </c>
      <c r="CC18" s="336">
        <f t="shared" si="33"/>
        <v>0</v>
      </c>
      <c r="CD18" s="336">
        <f t="shared" si="33"/>
        <v>0</v>
      </c>
      <c r="CE18" s="336">
        <f t="shared" si="33"/>
        <v>0</v>
      </c>
      <c r="CF18" s="336">
        <f t="shared" si="33"/>
        <v>0</v>
      </c>
      <c r="CG18" s="336">
        <f t="shared" si="33"/>
        <v>0</v>
      </c>
      <c r="CH18" s="336">
        <f t="shared" si="33"/>
        <v>0</v>
      </c>
      <c r="CI18" s="336">
        <f t="shared" si="33"/>
        <v>0</v>
      </c>
      <c r="CJ18" s="336">
        <f t="shared" si="33"/>
        <v>0</v>
      </c>
      <c r="CK18" s="337">
        <f t="shared" si="33"/>
        <v>0</v>
      </c>
      <c r="CL18" s="335">
        <f t="shared" si="34"/>
        <v>0</v>
      </c>
      <c r="CM18" s="336">
        <f t="shared" si="34"/>
        <v>0</v>
      </c>
      <c r="CN18" s="336">
        <f t="shared" si="34"/>
        <v>0</v>
      </c>
      <c r="CO18" s="336">
        <f t="shared" si="34"/>
        <v>0</v>
      </c>
      <c r="CP18" s="336">
        <f t="shared" si="34"/>
        <v>0</v>
      </c>
      <c r="CQ18" s="336">
        <f t="shared" si="34"/>
        <v>0</v>
      </c>
      <c r="CR18" s="336">
        <f t="shared" si="34"/>
        <v>0</v>
      </c>
      <c r="CS18" s="336">
        <f t="shared" si="34"/>
        <v>0</v>
      </c>
      <c r="CT18" s="336">
        <f t="shared" si="34"/>
        <v>0</v>
      </c>
      <c r="CU18" s="336">
        <f t="shared" si="34"/>
        <v>0</v>
      </c>
      <c r="CV18" s="336">
        <f t="shared" si="34"/>
        <v>0</v>
      </c>
      <c r="CW18" s="337">
        <f t="shared" si="34"/>
        <v>0</v>
      </c>
      <c r="CX18" s="335">
        <f t="shared" si="35"/>
        <v>0</v>
      </c>
      <c r="CY18" s="336">
        <f t="shared" si="35"/>
        <v>0</v>
      </c>
      <c r="CZ18" s="336">
        <f t="shared" si="35"/>
        <v>0</v>
      </c>
      <c r="DA18" s="336">
        <f t="shared" si="35"/>
        <v>0</v>
      </c>
      <c r="DB18" s="336">
        <f t="shared" si="35"/>
        <v>0</v>
      </c>
      <c r="DC18" s="336">
        <f t="shared" si="35"/>
        <v>0</v>
      </c>
      <c r="DD18" s="336">
        <f t="shared" si="35"/>
        <v>0</v>
      </c>
      <c r="DE18" s="336">
        <f t="shared" si="35"/>
        <v>0</v>
      </c>
      <c r="DF18" s="336">
        <f t="shared" si="35"/>
        <v>0</v>
      </c>
      <c r="DG18" s="336">
        <f t="shared" si="35"/>
        <v>0</v>
      </c>
      <c r="DH18" s="336">
        <f t="shared" si="35"/>
        <v>0</v>
      </c>
      <c r="DI18" s="337">
        <f t="shared" si="35"/>
        <v>0</v>
      </c>
      <c r="DJ18" s="335">
        <f t="shared" si="36"/>
        <v>0</v>
      </c>
      <c r="DK18" s="336">
        <f t="shared" si="36"/>
        <v>0</v>
      </c>
      <c r="DL18" s="336">
        <f t="shared" si="36"/>
        <v>0</v>
      </c>
      <c r="DM18" s="336">
        <f t="shared" si="36"/>
        <v>0</v>
      </c>
      <c r="DN18" s="336">
        <f t="shared" si="36"/>
        <v>0</v>
      </c>
      <c r="DO18" s="336">
        <f t="shared" si="36"/>
        <v>0</v>
      </c>
      <c r="DP18" s="336">
        <f t="shared" si="36"/>
        <v>0</v>
      </c>
      <c r="DQ18" s="336">
        <f t="shared" si="36"/>
        <v>0</v>
      </c>
      <c r="DR18" s="336">
        <f t="shared" si="36"/>
        <v>0</v>
      </c>
      <c r="DS18" s="336">
        <f t="shared" si="36"/>
        <v>0</v>
      </c>
      <c r="DT18" s="336">
        <f t="shared" si="36"/>
        <v>0</v>
      </c>
      <c r="DU18" s="337">
        <f t="shared" si="36"/>
        <v>0</v>
      </c>
      <c r="DV18" s="335">
        <f t="shared" si="37"/>
        <v>0</v>
      </c>
      <c r="DW18" s="336">
        <f t="shared" si="37"/>
        <v>0</v>
      </c>
      <c r="DX18" s="336">
        <f t="shared" si="37"/>
        <v>0</v>
      </c>
      <c r="DY18" s="336">
        <f t="shared" si="37"/>
        <v>0</v>
      </c>
      <c r="DZ18" s="336">
        <f t="shared" si="37"/>
        <v>0</v>
      </c>
      <c r="EA18" s="336">
        <f t="shared" si="37"/>
        <v>0</v>
      </c>
      <c r="EB18" s="336">
        <f t="shared" si="37"/>
        <v>0</v>
      </c>
      <c r="EC18" s="336">
        <f t="shared" si="37"/>
        <v>0</v>
      </c>
      <c r="ED18" s="336">
        <f t="shared" si="37"/>
        <v>0</v>
      </c>
      <c r="EE18" s="336">
        <f t="shared" si="37"/>
        <v>0</v>
      </c>
      <c r="EF18" s="336">
        <f t="shared" si="37"/>
        <v>0</v>
      </c>
      <c r="EG18" s="337">
        <f t="shared" si="37"/>
        <v>0</v>
      </c>
      <c r="EH18" s="335">
        <f t="shared" si="38"/>
        <v>0</v>
      </c>
      <c r="EI18" s="336">
        <f t="shared" si="38"/>
        <v>0</v>
      </c>
      <c r="EJ18" s="336">
        <f t="shared" si="38"/>
        <v>0</v>
      </c>
      <c r="EK18" s="336">
        <f t="shared" si="38"/>
        <v>0</v>
      </c>
      <c r="EL18" s="336">
        <f t="shared" si="38"/>
        <v>0</v>
      </c>
      <c r="EM18" s="336">
        <f t="shared" si="38"/>
        <v>0</v>
      </c>
      <c r="EN18" s="336">
        <f t="shared" si="38"/>
        <v>0</v>
      </c>
      <c r="EO18" s="336">
        <f t="shared" si="38"/>
        <v>0</v>
      </c>
      <c r="EP18" s="336">
        <f t="shared" si="38"/>
        <v>0</v>
      </c>
      <c r="EQ18" s="336">
        <f t="shared" si="38"/>
        <v>0</v>
      </c>
      <c r="ER18" s="336">
        <f t="shared" si="38"/>
        <v>0</v>
      </c>
      <c r="ES18" s="337">
        <f t="shared" si="38"/>
        <v>0</v>
      </c>
      <c r="ET18" s="335">
        <f t="shared" si="39"/>
        <v>0</v>
      </c>
      <c r="EU18" s="336">
        <f t="shared" si="39"/>
        <v>0</v>
      </c>
      <c r="EV18" s="336">
        <f t="shared" si="39"/>
        <v>0</v>
      </c>
      <c r="EW18" s="336">
        <f t="shared" si="39"/>
        <v>0</v>
      </c>
      <c r="EX18" s="336">
        <f t="shared" si="39"/>
        <v>0</v>
      </c>
      <c r="EY18" s="336">
        <f t="shared" si="39"/>
        <v>0</v>
      </c>
      <c r="EZ18" s="336">
        <f t="shared" si="39"/>
        <v>0</v>
      </c>
      <c r="FA18" s="336">
        <f t="shared" si="39"/>
        <v>0</v>
      </c>
      <c r="FB18" s="336">
        <f t="shared" si="39"/>
        <v>0</v>
      </c>
      <c r="FC18" s="336">
        <f t="shared" si="39"/>
        <v>0</v>
      </c>
      <c r="FD18" s="336">
        <f t="shared" si="39"/>
        <v>0</v>
      </c>
      <c r="FE18" s="337">
        <f t="shared" si="39"/>
        <v>0</v>
      </c>
      <c r="FF18" s="335">
        <f t="shared" si="40"/>
        <v>0</v>
      </c>
      <c r="FG18" s="336">
        <f t="shared" si="40"/>
        <v>0</v>
      </c>
      <c r="FH18" s="336">
        <f t="shared" si="40"/>
        <v>0</v>
      </c>
      <c r="FI18" s="336">
        <f t="shared" si="40"/>
        <v>0</v>
      </c>
      <c r="FJ18" s="336">
        <f t="shared" si="40"/>
        <v>0</v>
      </c>
      <c r="FK18" s="336">
        <f t="shared" si="40"/>
        <v>0</v>
      </c>
      <c r="FL18" s="336">
        <f t="shared" si="40"/>
        <v>0</v>
      </c>
      <c r="FM18" s="336">
        <f t="shared" si="40"/>
        <v>0</v>
      </c>
      <c r="FN18" s="336">
        <f t="shared" si="40"/>
        <v>0</v>
      </c>
      <c r="FO18" s="336">
        <f t="shared" si="40"/>
        <v>0</v>
      </c>
      <c r="FP18" s="336">
        <f t="shared" si="40"/>
        <v>0</v>
      </c>
      <c r="FQ18" s="337">
        <f t="shared" si="40"/>
        <v>0</v>
      </c>
    </row>
    <row r="19" spans="1:173" ht="12.75" customHeight="1" x14ac:dyDescent="0.2">
      <c r="A19" s="74" t="str">
        <f>CONCATENATE(D19, "-", E19)</f>
        <v xml:space="preserve"> - </v>
      </c>
      <c r="B19" s="112"/>
      <c r="C19" s="171" t="s">
        <v>305</v>
      </c>
      <c r="D19" s="366" t="str">
        <f>IF(ISBLANK(EMISSIONS_7!D19), " ", EMISSIONS_7!D19)</f>
        <v xml:space="preserve"> </v>
      </c>
      <c r="E19" s="366" t="str">
        <f>IF(ISBLANK(EMISSIONS_7!E19), " ", EMISSIONS_7!E19)</f>
        <v xml:space="preserve"> </v>
      </c>
      <c r="F19" s="366" t="str">
        <f>IF(ISBLANK(EMISSIONS_7!F19), " ", EMISSIONS_7!F19)</f>
        <v xml:space="preserve"> </v>
      </c>
      <c r="G19" s="367"/>
      <c r="H19" s="368"/>
      <c r="I19" s="33" t="s">
        <v>299</v>
      </c>
      <c r="J19" s="367"/>
      <c r="K19" s="33">
        <f t="shared" si="29"/>
        <v>1</v>
      </c>
      <c r="L19" s="33">
        <f t="shared" si="30"/>
        <v>0</v>
      </c>
      <c r="M19" s="367">
        <v>0</v>
      </c>
      <c r="N19" s="373">
        <v>0</v>
      </c>
      <c r="O19" s="299"/>
      <c r="P19" s="300"/>
      <c r="Q19" s="73" t="str">
        <f t="shared" si="12"/>
        <v>Enter vessel info</v>
      </c>
      <c r="R19" s="79" t="str">
        <f t="shared" si="13"/>
        <v>Enter vessel info</v>
      </c>
      <c r="S19" s="79" t="str">
        <f t="shared" si="14"/>
        <v>Enter vessel info</v>
      </c>
      <c r="T19" s="79" t="str">
        <f t="shared" si="15"/>
        <v>Enter vessel info</v>
      </c>
      <c r="U19" s="79" t="str">
        <f t="shared" si="16"/>
        <v>Enter vessel info</v>
      </c>
      <c r="V19" s="79" t="str">
        <f t="shared" si="17"/>
        <v>Enter vessel info</v>
      </c>
      <c r="W19" s="79" t="str">
        <f t="shared" si="18"/>
        <v>Enter vessel info</v>
      </c>
      <c r="X19" s="79" t="str">
        <f t="shared" si="19"/>
        <v>Enter vessel info</v>
      </c>
      <c r="Y19" s="78" t="s">
        <v>115</v>
      </c>
      <c r="Z19" s="79" t="s">
        <v>115</v>
      </c>
      <c r="AA19" s="82" t="s">
        <v>115</v>
      </c>
      <c r="AB19" s="73" t="str">
        <f t="shared" si="20"/>
        <v>Enter vessel info</v>
      </c>
      <c r="AC19" s="79" t="str">
        <f t="shared" si="21"/>
        <v>Enter vessel info</v>
      </c>
      <c r="AD19" s="79" t="str">
        <f t="shared" si="22"/>
        <v>Enter vessel info</v>
      </c>
      <c r="AE19" s="79" t="str">
        <f t="shared" si="23"/>
        <v>Enter vessel info</v>
      </c>
      <c r="AF19" s="79" t="str">
        <f t="shared" si="24"/>
        <v>Enter vessel info</v>
      </c>
      <c r="AG19" s="79" t="str">
        <f t="shared" si="25"/>
        <v>Enter vessel info</v>
      </c>
      <c r="AH19" s="79" t="str">
        <f t="shared" si="26"/>
        <v>Enter vessel info</v>
      </c>
      <c r="AI19" s="79" t="str">
        <f t="shared" si="27"/>
        <v>Enter vessel info</v>
      </c>
      <c r="AJ19" s="78" t="s">
        <v>115</v>
      </c>
      <c r="AK19" s="79" t="s">
        <v>115</v>
      </c>
      <c r="AL19" s="82" t="s">
        <v>115</v>
      </c>
      <c r="AM19" s="76" t="str">
        <f>IF(OR($D19=" ",$E19=" ",$F19=" "),"Enter vessel info",IF(T($H19)&lt;&gt;"","Enter Activity",IF(OR($M19=0,$N19=0),"Enter Run Time",IF((VLOOKUP($F19,'VESSEL FACTORS'!$A$3:$O$5,AM$5,FALSE))="N/A","--",IF($G19=" ",IF(ISERROR(SEARCH("Aux",$E19,1)),($H19*VLOOKUP($F19,'VESSEL FACTORS'!$A$2:$O$5,AM$5,FALSE)*0.0000011023*$M19*$N19*0.82),($H19*VLOOKUP($F19,'VESSEL FACTORS'!$A$2:$O$5,AM$5,FALSE)*0.0000011023*$M19*$N19*1)),IF($G19&lt;21,($H19*VLOOKUP($F19,'VESSEL FACTORS'!$A$2:$O$5,AM$5,FALSE)*0.0000011023*$M19*$N19*VLOOKUP($G19,'VESSEL FACTORS'!$A$16:$L$36,AM$5,FALSE)),($H19*VLOOKUP($F19,'VESSEL FACTORS'!$A$3:$O$5,AM$5,FALSE)*0.0000011023*$M19*$N19*($G19/100))))))))</f>
        <v>Enter vessel info</v>
      </c>
      <c r="AN19" s="76" t="str">
        <f>IF(OR($D19=" ",$E19=" ",$F19=" "),"Enter vessel info",IF(T($H19)&lt;&gt;"","Enter Activity",IF(OR($M19=0,$N19=0),"Enter Run Time",IF((VLOOKUP($F19,'VESSEL FACTORS'!$A$3:$O$5,AN$5,FALSE))="N/A","--",IF($G19=" ",IF(ISERROR(SEARCH("Aux",$E19,1)),($H19*VLOOKUP($F19,'VESSEL FACTORS'!$A$2:$O$5,AN$5,FALSE)*0.0000011023*$M19*$N19*0.82),($H19*VLOOKUP($F19,'VESSEL FACTORS'!$A$2:$O$5,AN$5,FALSE)*0.0000011023*$M19*$N19*1)),IF($G19&lt;21,($H19*VLOOKUP($F19,'VESSEL FACTORS'!$A$2:$O$5,AN$5,FALSE)*0.0000011023*$M19*$N19*VLOOKUP($G19,'VESSEL FACTORS'!$A$16:$L$36,AN$5,FALSE)),($H19*VLOOKUP($F19,'VESSEL FACTORS'!$A$3:$O$5,AN$5,FALSE)*0.0000011023*$M19*$N19*($G19/100))))))))</f>
        <v>Enter vessel info</v>
      </c>
      <c r="AO19" s="76" t="str">
        <f>IF(OR($D19=" ",$E19=" ",$F19=" "),"Enter vessel info",IF(T($H19)&lt;&gt;"","Enter Activity",IF(OR($M19=0,$N19=0),"Enter Run Time",IF((VLOOKUP($F19,'VESSEL FACTORS'!$A$3:$O$5,AO$5,FALSE))="N/A","--",IF($G19=" ",IF(ISERROR(SEARCH("Aux",$E19,1)),($H19*VLOOKUP($F19,'VESSEL FACTORS'!$A$2:$O$5,AO$5,FALSE)*0.0000011023*$M19*$N19*0.82),($H19*VLOOKUP($F19,'VESSEL FACTORS'!$A$2:$O$5,AO$5,FALSE)*0.0000011023*$M19*$N19*1)),IF($G19&lt;21,($H19*VLOOKUP($F19,'VESSEL FACTORS'!$A$2:$O$5,AO$5,FALSE)*0.0000011023*$M19*$N19*VLOOKUP($G19,'VESSEL FACTORS'!$A$16:$L$36,AO$5,FALSE)),($H19*VLOOKUP($F19,'VESSEL FACTORS'!$A$3:$O$5,AO$5,FALSE)*0.0000011023*$M19*$N19*($G19/100))))))))</f>
        <v>Enter vessel info</v>
      </c>
      <c r="AP19" s="76" t="str">
        <f>IF(OR($D19=" ",$E19=" ",$F19=" "),"Enter vessel info",IF(T($H19)&lt;&gt;"","Enter Activity",IF(OR($M19=0,$N19=0),"Enter Run Time",IF((VLOOKUP($F19,'VESSEL FACTORS'!$A$3:$O$5,AP$5,FALSE))="N/A","--",IF($G19=" ",IF(ISERROR(SEARCH("Aux",$E19,1)),($H19*VLOOKUP($F19,'VESSEL FACTORS'!$A$2:$O$5,AP$5,FALSE)*0.0000011023*$M19*$N19*0.82),($H19*VLOOKUP($F19,'VESSEL FACTORS'!$A$2:$O$5,AP$5,FALSE)*0.0000011023*$M19*$N19*1)),IF($G19&lt;21,($H19*VLOOKUP($F19,'VESSEL FACTORS'!$A$2:$O$5,AP$5,FALSE)*0.0000011023*$M19*$N19*VLOOKUP($G19,'VESSEL FACTORS'!$A$16:$L$36,AP$5,FALSE)),($H19*VLOOKUP($F19,'VESSEL FACTORS'!$A$3:$O$5,AP$5,FALSE)*0.0000011023*$M19*$N19*($G19/100))))))))</f>
        <v>Enter vessel info</v>
      </c>
      <c r="AQ19" s="76" t="str">
        <f>IF(OR($D19=" ",$E19=" ",$F19=" "),"Enter vessel info",IF(T($H19)&lt;&gt;"","Enter Activity",IF(OR($M19=0,$N19=0),"Enter Run Time",IF((VLOOKUP($F19,'VESSEL FACTORS'!$A$3:$O$5,AQ$5,FALSE))="N/A","--",IF($G19=" ",IF(ISERROR(SEARCH("Aux",$E19,1)),($H19*VLOOKUP($F19,'VESSEL FACTORS'!$A$2:$O$5,AQ$5,FALSE)*0.0000011023*$M19*$N19*0.82),($H19*VLOOKUP($F19,'VESSEL FACTORS'!$A$2:$O$5,AQ$5,FALSE)*0.0000011023*$M19*$N19*1)),IF($G19&lt;21,($H19*VLOOKUP($F19,'VESSEL FACTORS'!$A$2:$O$5,AQ$5,FALSE)*0.0000011023*$M19*$N19*VLOOKUP($G19,'VESSEL FACTORS'!$A$16:$L$36,AQ$5,FALSE)),($H19*VLOOKUP($F19,'VESSEL FACTORS'!$A$3:$O$5,AQ$5,FALSE)*0.0000011023*$M19*$N19*($G19/100))))))))</f>
        <v>Enter vessel info</v>
      </c>
      <c r="AR19" s="76" t="str">
        <f>IF(OR($D19=" ",$E19=" ",$F19=" "),"Enter vessel info",IF(T($H19)&lt;&gt;"","Enter Activity",IF(OR($M19=0,$N19=0),"Enter Run Time",IF((VLOOKUP($F19,'VESSEL FACTORS'!$A$3:$O$5,AR$5,FALSE))="N/A","--",IF($G19=" ",IF(ISERROR(SEARCH("Aux",$E19,1)),($H19*VLOOKUP($F19,'VESSEL FACTORS'!$A$2:$O$5,AR$5,FALSE)*0.0000011023*$M19*$N19*0.82),($H19*VLOOKUP($F19,'VESSEL FACTORS'!$A$2:$O$5,AR$5,FALSE)*0.0000011023*$M19*$N19*1)),IF($G19&lt;21,($H19*VLOOKUP($F19,'VESSEL FACTORS'!$A$2:$O$5,AR$5,FALSE)*0.0000011023*$M19*$N19*VLOOKUP($G19,'VESSEL FACTORS'!$A$16:$L$36,AR$5,FALSE)),($H19*VLOOKUP($F19,'VESSEL FACTORS'!$A$3:$O$5,AR$5,FALSE)*0.0000011023*$M19*$N19*($G19/100))))))))</f>
        <v>Enter vessel info</v>
      </c>
      <c r="AS19" s="76" t="str">
        <f>IF(OR($D19=" ",$E19=" ",$F19=" "),"Enter vessel info",IF(T($H19)&lt;&gt;"","Enter Activity",IF(OR($M19=0,$N19=0),"Enter Run Time",IF((VLOOKUP($F19,'VESSEL FACTORS'!$A$3:$O$5,AS$5,FALSE))="N/A","--",IF($G19=" ",IF(ISERROR(SEARCH("Aux",$E19,1)),($H19*VLOOKUP($F19,'VESSEL FACTORS'!$A$2:$O$5,AS$5,FALSE)*0.0000011023*$M19*$N19*0.82),($H19*VLOOKUP($F19,'VESSEL FACTORS'!$A$2:$O$5,AS$5,FALSE)*0.0000011023*$M19*$N19*1)),IF($G19&lt;21,($H19*VLOOKUP($F19,'VESSEL FACTORS'!$A$2:$O$5,AS$5,FALSE)*0.0000011023*$M19*$N19*VLOOKUP($G19,'VESSEL FACTORS'!$A$16:$L$36,AS$5,FALSE)),($H19*VLOOKUP($F19,'VESSEL FACTORS'!$A$3:$O$5,AS$5,FALSE)*0.0000011023*$M19*$N19*($G19/100))))))))</f>
        <v>Enter vessel info</v>
      </c>
      <c r="AT19" s="76" t="str">
        <f>IF(OR($D19=" ",$E19=" ",$F19=" "),"Enter vessel info",IF(T($H19)&lt;&gt;"","Enter Activity",IF(OR($M19=0,$N19=0),"Enter Run Time",IF((VLOOKUP($F19,'VESSEL FACTORS'!$A$3:$O$5,AT$5,FALSE))="N/A","--",IF($G19=" ",IF(ISERROR(SEARCH("Aux",$E19,1)),($H19*VLOOKUP($F19,'VESSEL FACTORS'!$A$2:$O$5,AT$5,FALSE)*0.0000011023*$M19*$N19*0.82),($H19*VLOOKUP($F19,'VESSEL FACTORS'!$A$2:$O$5,AT$5,FALSE)*0.0000011023*$M19*$N19*1)),IF($G19&lt;21,($H19*VLOOKUP($F19,'VESSEL FACTORS'!$A$2:$O$5,AT$5,FALSE)*0.0000011023*$M19*$N19*VLOOKUP($G19,'VESSEL FACTORS'!$A$16:$L$36,AT$5,FALSE)),($H19*VLOOKUP($F19,'VESSEL FACTORS'!$A$3:$O$5,AT$5,FALSE)*0.0000011023*$M19*$N19*($G19/100))))))))</f>
        <v>Enter vessel info</v>
      </c>
      <c r="AU19" s="76" t="str">
        <f>IF(OR($D19=" ",$E19=" ",$F19=" "),"Enter vessel info",IF(T($H19)&lt;&gt;"","Enter Activity",IF(OR($M19=0,$N19=0),"Enter Run Time",IF((VLOOKUP($F19,'VESSEL FACTORS'!$A$3:$O$5,AU$5,FALSE))="N/A","--",IF($G19=" ",IF(ISERROR(SEARCH("Aux",$E19,1)),($H19*VLOOKUP($F19,'VESSEL FACTORS'!$A$2:$O$5,AU$5,FALSE)*0.0000011023*$M19*$N19*0.82),($H19*VLOOKUP($F19,'VESSEL FACTORS'!$A$2:$O$5,AU$5,FALSE)*0.0000011023*$M19*$N19*1)),IF($G19&lt;21,($H19*VLOOKUP($F19,'VESSEL FACTORS'!$A$2:$O$5,AU$5,FALSE)*0.0000011023*$M19*$N19*VLOOKUP($G19,'VESSEL FACTORS'!$A$16:$L$36,AU$5,FALSE)),($H19*VLOOKUP($F19,'VESSEL FACTORS'!$A$3:$O$5,AU$5,FALSE)*0.0000011023*$M19*$N19*($G19/100))))))))</f>
        <v>Enter vessel info</v>
      </c>
      <c r="AV19" s="76" t="str">
        <f>IF(OR($D19=" ",$E19=" ",$F19=" "),"Enter vessel info",IF(T($H19)&lt;&gt;"","Enter Activity",IF(OR($M19=0,$N19=0),"Enter Run Time",IF((VLOOKUP($F19,'VESSEL FACTORS'!$A$3:$O$5,AV$5,FALSE))="N/A","--",IF($G19=" ",IF(ISERROR(SEARCH("Aux",$E19,1)),($H19*VLOOKUP($F19,'VESSEL FACTORS'!$A$2:$O$5,AV$5,FALSE)*0.0000011023*$M19*$N19*0.82),($H19*VLOOKUP($F19,'VESSEL FACTORS'!$A$2:$O$5,AV$5,FALSE)*0.0000011023*$M19*$N19*1)),IF($G19&lt;21,($H19*VLOOKUP($F19,'VESSEL FACTORS'!$A$2:$O$5,AV$5,FALSE)*0.0000011023*$M19*$N19*VLOOKUP($G19,'VESSEL FACTORS'!$A$16:$L$36,AV$5,FALSE)),($H19*VLOOKUP($F19,'VESSEL FACTORS'!$A$3:$O$5,AV$5,FALSE)*0.0000011023*$M19*$N19*($G19/100))))))))</f>
        <v>Enter vessel info</v>
      </c>
      <c r="AW19" s="67" t="str">
        <f>IF(OR($D19=" ",$E19=" ",$F19=" "),"Enter vessel info",IF(T($H19)&lt;&gt;"","Enter Activity",IF(OR($M19=0,$N19=0),"Enter Run Time",IF((VLOOKUP($F19,'VESSEL FACTORS'!$A$3:$O$5,AW$5,FALSE))="N/A","--",IF($G19=" ",IF(ISERROR(SEARCH("Aux",$E19,1)),($H19*VLOOKUP($F19,'VESSEL FACTORS'!$A$2:$O$5,AW$5,FALSE)*0.0000011023*$M19*$N19*0.82),($H19*VLOOKUP($F19,'VESSEL FACTORS'!$A$2:$O$5,AW$5,FALSE)*0.0000011023*$M19*$N19*1)),IF($G19&lt;21,($H19*VLOOKUP($F19,'VESSEL FACTORS'!$A$2:$O$5,AW$5,FALSE)*0.0000011023*$M19*$N19*VLOOKUP($G19,'VESSEL FACTORS'!$A$16:$L$36,AW$5,FALSE)),($H19*VLOOKUP($F19,'VESSEL FACTORS'!$A$3:$O$5,AW$5,FALSE)*0.0000011023*$M19*$N19*($G19/100))))))))</f>
        <v>Enter vessel info</v>
      </c>
      <c r="AX19" s="336">
        <f t="shared" si="0"/>
        <v>0</v>
      </c>
      <c r="AY19" s="336">
        <f t="shared" si="0"/>
        <v>0</v>
      </c>
      <c r="AZ19" s="336">
        <f t="shared" si="0"/>
        <v>0</v>
      </c>
      <c r="BA19" s="337">
        <f t="shared" si="0"/>
        <v>0</v>
      </c>
      <c r="BB19" s="335">
        <f t="shared" si="31"/>
        <v>0</v>
      </c>
      <c r="BC19" s="336">
        <f t="shared" si="31"/>
        <v>0</v>
      </c>
      <c r="BD19" s="336">
        <f t="shared" si="31"/>
        <v>0</v>
      </c>
      <c r="BE19" s="336">
        <f t="shared" si="31"/>
        <v>0</v>
      </c>
      <c r="BF19" s="336">
        <f t="shared" si="31"/>
        <v>0</v>
      </c>
      <c r="BG19" s="336">
        <f t="shared" si="31"/>
        <v>0</v>
      </c>
      <c r="BH19" s="336">
        <f t="shared" si="31"/>
        <v>0</v>
      </c>
      <c r="BI19" s="336">
        <f t="shared" si="31"/>
        <v>0</v>
      </c>
      <c r="BJ19" s="336">
        <f t="shared" si="31"/>
        <v>0</v>
      </c>
      <c r="BK19" s="336">
        <f t="shared" si="31"/>
        <v>0</v>
      </c>
      <c r="BL19" s="336">
        <f t="shared" si="31"/>
        <v>0</v>
      </c>
      <c r="BM19" s="337">
        <f t="shared" si="31"/>
        <v>0</v>
      </c>
      <c r="BN19" s="335">
        <f t="shared" si="32"/>
        <v>0</v>
      </c>
      <c r="BO19" s="336">
        <f t="shared" si="32"/>
        <v>0</v>
      </c>
      <c r="BP19" s="336">
        <f t="shared" si="32"/>
        <v>0</v>
      </c>
      <c r="BQ19" s="336">
        <f t="shared" si="32"/>
        <v>0</v>
      </c>
      <c r="BR19" s="336">
        <f t="shared" si="32"/>
        <v>0</v>
      </c>
      <c r="BS19" s="336">
        <f t="shared" si="32"/>
        <v>0</v>
      </c>
      <c r="BT19" s="336">
        <f t="shared" si="32"/>
        <v>0</v>
      </c>
      <c r="BU19" s="336">
        <f t="shared" si="32"/>
        <v>0</v>
      </c>
      <c r="BV19" s="336">
        <f t="shared" si="32"/>
        <v>0</v>
      </c>
      <c r="BW19" s="336">
        <f t="shared" si="32"/>
        <v>0</v>
      </c>
      <c r="BX19" s="336">
        <f t="shared" si="32"/>
        <v>0</v>
      </c>
      <c r="BY19" s="337">
        <f t="shared" si="32"/>
        <v>0</v>
      </c>
      <c r="BZ19" s="335">
        <f t="shared" si="33"/>
        <v>0</v>
      </c>
      <c r="CA19" s="336">
        <f t="shared" si="33"/>
        <v>0</v>
      </c>
      <c r="CB19" s="336">
        <f t="shared" si="33"/>
        <v>0</v>
      </c>
      <c r="CC19" s="336">
        <f t="shared" si="33"/>
        <v>0</v>
      </c>
      <c r="CD19" s="336">
        <f t="shared" si="33"/>
        <v>0</v>
      </c>
      <c r="CE19" s="336">
        <f t="shared" si="33"/>
        <v>0</v>
      </c>
      <c r="CF19" s="336">
        <f t="shared" si="33"/>
        <v>0</v>
      </c>
      <c r="CG19" s="336">
        <f t="shared" si="33"/>
        <v>0</v>
      </c>
      <c r="CH19" s="336">
        <f t="shared" si="33"/>
        <v>0</v>
      </c>
      <c r="CI19" s="336">
        <f t="shared" si="33"/>
        <v>0</v>
      </c>
      <c r="CJ19" s="336">
        <f t="shared" si="33"/>
        <v>0</v>
      </c>
      <c r="CK19" s="337">
        <f t="shared" si="33"/>
        <v>0</v>
      </c>
      <c r="CL19" s="335">
        <f t="shared" si="34"/>
        <v>0</v>
      </c>
      <c r="CM19" s="336">
        <f t="shared" si="34"/>
        <v>0</v>
      </c>
      <c r="CN19" s="336">
        <f t="shared" si="34"/>
        <v>0</v>
      </c>
      <c r="CO19" s="336">
        <f t="shared" si="34"/>
        <v>0</v>
      </c>
      <c r="CP19" s="336">
        <f t="shared" si="34"/>
        <v>0</v>
      </c>
      <c r="CQ19" s="336">
        <f t="shared" si="34"/>
        <v>0</v>
      </c>
      <c r="CR19" s="336">
        <f t="shared" si="34"/>
        <v>0</v>
      </c>
      <c r="CS19" s="336">
        <f t="shared" si="34"/>
        <v>0</v>
      </c>
      <c r="CT19" s="336">
        <f t="shared" si="34"/>
        <v>0</v>
      </c>
      <c r="CU19" s="336">
        <f t="shared" si="34"/>
        <v>0</v>
      </c>
      <c r="CV19" s="336">
        <f t="shared" si="34"/>
        <v>0</v>
      </c>
      <c r="CW19" s="337">
        <f t="shared" si="34"/>
        <v>0</v>
      </c>
      <c r="CX19" s="335">
        <f t="shared" si="35"/>
        <v>0</v>
      </c>
      <c r="CY19" s="336">
        <f t="shared" si="35"/>
        <v>0</v>
      </c>
      <c r="CZ19" s="336">
        <f t="shared" si="35"/>
        <v>0</v>
      </c>
      <c r="DA19" s="336">
        <f t="shared" si="35"/>
        <v>0</v>
      </c>
      <c r="DB19" s="336">
        <f t="shared" si="35"/>
        <v>0</v>
      </c>
      <c r="DC19" s="336">
        <f t="shared" si="35"/>
        <v>0</v>
      </c>
      <c r="DD19" s="336">
        <f t="shared" si="35"/>
        <v>0</v>
      </c>
      <c r="DE19" s="336">
        <f t="shared" si="35"/>
        <v>0</v>
      </c>
      <c r="DF19" s="336">
        <f t="shared" si="35"/>
        <v>0</v>
      </c>
      <c r="DG19" s="336">
        <f t="shared" si="35"/>
        <v>0</v>
      </c>
      <c r="DH19" s="336">
        <f t="shared" si="35"/>
        <v>0</v>
      </c>
      <c r="DI19" s="337">
        <f t="shared" si="35"/>
        <v>0</v>
      </c>
      <c r="DJ19" s="335">
        <f t="shared" si="36"/>
        <v>0</v>
      </c>
      <c r="DK19" s="336">
        <f t="shared" si="36"/>
        <v>0</v>
      </c>
      <c r="DL19" s="336">
        <f t="shared" si="36"/>
        <v>0</v>
      </c>
      <c r="DM19" s="336">
        <f t="shared" si="36"/>
        <v>0</v>
      </c>
      <c r="DN19" s="336">
        <f t="shared" si="36"/>
        <v>0</v>
      </c>
      <c r="DO19" s="336">
        <f t="shared" si="36"/>
        <v>0</v>
      </c>
      <c r="DP19" s="336">
        <f t="shared" si="36"/>
        <v>0</v>
      </c>
      <c r="DQ19" s="336">
        <f t="shared" si="36"/>
        <v>0</v>
      </c>
      <c r="DR19" s="336">
        <f t="shared" si="36"/>
        <v>0</v>
      </c>
      <c r="DS19" s="336">
        <f t="shared" si="36"/>
        <v>0</v>
      </c>
      <c r="DT19" s="336">
        <f t="shared" si="36"/>
        <v>0</v>
      </c>
      <c r="DU19" s="337">
        <f t="shared" si="36"/>
        <v>0</v>
      </c>
      <c r="DV19" s="335">
        <f t="shared" si="37"/>
        <v>0</v>
      </c>
      <c r="DW19" s="336">
        <f t="shared" si="37"/>
        <v>0</v>
      </c>
      <c r="DX19" s="336">
        <f t="shared" si="37"/>
        <v>0</v>
      </c>
      <c r="DY19" s="336">
        <f t="shared" si="37"/>
        <v>0</v>
      </c>
      <c r="DZ19" s="336">
        <f t="shared" si="37"/>
        <v>0</v>
      </c>
      <c r="EA19" s="336">
        <f t="shared" si="37"/>
        <v>0</v>
      </c>
      <c r="EB19" s="336">
        <f t="shared" si="37"/>
        <v>0</v>
      </c>
      <c r="EC19" s="336">
        <f t="shared" si="37"/>
        <v>0</v>
      </c>
      <c r="ED19" s="336">
        <f t="shared" si="37"/>
        <v>0</v>
      </c>
      <c r="EE19" s="336">
        <f t="shared" si="37"/>
        <v>0</v>
      </c>
      <c r="EF19" s="336">
        <f t="shared" si="37"/>
        <v>0</v>
      </c>
      <c r="EG19" s="337">
        <f t="shared" si="37"/>
        <v>0</v>
      </c>
      <c r="EH19" s="335">
        <f t="shared" si="38"/>
        <v>0</v>
      </c>
      <c r="EI19" s="336">
        <f t="shared" si="38"/>
        <v>0</v>
      </c>
      <c r="EJ19" s="336">
        <f t="shared" si="38"/>
        <v>0</v>
      </c>
      <c r="EK19" s="336">
        <f t="shared" si="38"/>
        <v>0</v>
      </c>
      <c r="EL19" s="336">
        <f t="shared" si="38"/>
        <v>0</v>
      </c>
      <c r="EM19" s="336">
        <f t="shared" si="38"/>
        <v>0</v>
      </c>
      <c r="EN19" s="336">
        <f t="shared" si="38"/>
        <v>0</v>
      </c>
      <c r="EO19" s="336">
        <f t="shared" si="38"/>
        <v>0</v>
      </c>
      <c r="EP19" s="336">
        <f t="shared" si="38"/>
        <v>0</v>
      </c>
      <c r="EQ19" s="336">
        <f t="shared" si="38"/>
        <v>0</v>
      </c>
      <c r="ER19" s="336">
        <f t="shared" si="38"/>
        <v>0</v>
      </c>
      <c r="ES19" s="337">
        <f t="shared" si="38"/>
        <v>0</v>
      </c>
      <c r="ET19" s="335">
        <f t="shared" si="39"/>
        <v>0</v>
      </c>
      <c r="EU19" s="336">
        <f t="shared" si="39"/>
        <v>0</v>
      </c>
      <c r="EV19" s="336">
        <f t="shared" si="39"/>
        <v>0</v>
      </c>
      <c r="EW19" s="336">
        <f t="shared" si="39"/>
        <v>0</v>
      </c>
      <c r="EX19" s="336">
        <f t="shared" si="39"/>
        <v>0</v>
      </c>
      <c r="EY19" s="336">
        <f t="shared" si="39"/>
        <v>0</v>
      </c>
      <c r="EZ19" s="336">
        <f t="shared" si="39"/>
        <v>0</v>
      </c>
      <c r="FA19" s="336">
        <f t="shared" si="39"/>
        <v>0</v>
      </c>
      <c r="FB19" s="336">
        <f t="shared" si="39"/>
        <v>0</v>
      </c>
      <c r="FC19" s="336">
        <f t="shared" si="39"/>
        <v>0</v>
      </c>
      <c r="FD19" s="336">
        <f t="shared" si="39"/>
        <v>0</v>
      </c>
      <c r="FE19" s="337">
        <f t="shared" si="39"/>
        <v>0</v>
      </c>
      <c r="FF19" s="335">
        <f t="shared" si="40"/>
        <v>0</v>
      </c>
      <c r="FG19" s="336">
        <f t="shared" si="40"/>
        <v>0</v>
      </c>
      <c r="FH19" s="336">
        <f t="shared" si="40"/>
        <v>0</v>
      </c>
      <c r="FI19" s="336">
        <f t="shared" si="40"/>
        <v>0</v>
      </c>
      <c r="FJ19" s="336">
        <f t="shared" si="40"/>
        <v>0</v>
      </c>
      <c r="FK19" s="336">
        <f t="shared" si="40"/>
        <v>0</v>
      </c>
      <c r="FL19" s="336">
        <f t="shared" si="40"/>
        <v>0</v>
      </c>
      <c r="FM19" s="336">
        <f t="shared" si="40"/>
        <v>0</v>
      </c>
      <c r="FN19" s="336">
        <f t="shared" si="40"/>
        <v>0</v>
      </c>
      <c r="FO19" s="336">
        <f t="shared" si="40"/>
        <v>0</v>
      </c>
      <c r="FP19" s="336">
        <f t="shared" si="40"/>
        <v>0</v>
      </c>
      <c r="FQ19" s="337">
        <f t="shared" si="40"/>
        <v>0</v>
      </c>
    </row>
    <row r="20" spans="1:173" ht="12.75" customHeight="1" x14ac:dyDescent="0.2">
      <c r="A20" s="74" t="str">
        <f t="shared" si="28"/>
        <v xml:space="preserve"> - </v>
      </c>
      <c r="B20" s="112"/>
      <c r="C20" s="171" t="s">
        <v>305</v>
      </c>
      <c r="D20" s="366" t="str">
        <f>IF(ISBLANK(EMISSIONS_7!D20), " ", EMISSIONS_7!D20)</f>
        <v xml:space="preserve"> </v>
      </c>
      <c r="E20" s="366" t="str">
        <f>IF(ISBLANK(EMISSIONS_7!E20), " ", EMISSIONS_7!E20)</f>
        <v xml:space="preserve"> </v>
      </c>
      <c r="F20" s="366" t="str">
        <f>IF(ISBLANK(EMISSIONS_7!F20), " ", EMISSIONS_7!F20)</f>
        <v xml:space="preserve"> </v>
      </c>
      <c r="G20" s="367"/>
      <c r="H20" s="368"/>
      <c r="I20" s="33" t="s">
        <v>299</v>
      </c>
      <c r="J20" s="367"/>
      <c r="K20" s="33">
        <f t="shared" si="29"/>
        <v>1</v>
      </c>
      <c r="L20" s="33">
        <f t="shared" si="30"/>
        <v>0</v>
      </c>
      <c r="M20" s="367">
        <v>0</v>
      </c>
      <c r="N20" s="373">
        <v>0</v>
      </c>
      <c r="O20" s="299"/>
      <c r="P20" s="300"/>
      <c r="Q20" s="73" t="str">
        <f t="shared" si="12"/>
        <v>Enter vessel info</v>
      </c>
      <c r="R20" s="79" t="str">
        <f t="shared" si="13"/>
        <v>Enter vessel info</v>
      </c>
      <c r="S20" s="79" t="str">
        <f t="shared" si="14"/>
        <v>Enter vessel info</v>
      </c>
      <c r="T20" s="79" t="str">
        <f t="shared" si="15"/>
        <v>Enter vessel info</v>
      </c>
      <c r="U20" s="79" t="str">
        <f t="shared" si="16"/>
        <v>Enter vessel info</v>
      </c>
      <c r="V20" s="79" t="str">
        <f t="shared" si="17"/>
        <v>Enter vessel info</v>
      </c>
      <c r="W20" s="79" t="str">
        <f t="shared" si="18"/>
        <v>Enter vessel info</v>
      </c>
      <c r="X20" s="79" t="str">
        <f t="shared" si="19"/>
        <v>Enter vessel info</v>
      </c>
      <c r="Y20" s="78" t="s">
        <v>115</v>
      </c>
      <c r="Z20" s="79" t="s">
        <v>115</v>
      </c>
      <c r="AA20" s="82" t="s">
        <v>115</v>
      </c>
      <c r="AB20" s="73" t="str">
        <f t="shared" si="20"/>
        <v>Enter vessel info</v>
      </c>
      <c r="AC20" s="79" t="str">
        <f t="shared" si="21"/>
        <v>Enter vessel info</v>
      </c>
      <c r="AD20" s="79" t="str">
        <f t="shared" si="22"/>
        <v>Enter vessel info</v>
      </c>
      <c r="AE20" s="79" t="str">
        <f t="shared" si="23"/>
        <v>Enter vessel info</v>
      </c>
      <c r="AF20" s="79" t="str">
        <f t="shared" si="24"/>
        <v>Enter vessel info</v>
      </c>
      <c r="AG20" s="79" t="str">
        <f t="shared" si="25"/>
        <v>Enter vessel info</v>
      </c>
      <c r="AH20" s="79" t="str">
        <f t="shared" si="26"/>
        <v>Enter vessel info</v>
      </c>
      <c r="AI20" s="79" t="str">
        <f t="shared" si="27"/>
        <v>Enter vessel info</v>
      </c>
      <c r="AJ20" s="78" t="s">
        <v>115</v>
      </c>
      <c r="AK20" s="79" t="s">
        <v>115</v>
      </c>
      <c r="AL20" s="82" t="s">
        <v>115</v>
      </c>
      <c r="AM20" s="76" t="str">
        <f>IF(OR($D20=" ",$E20=" ",$F20=" "),"Enter vessel info",IF(T($H20)&lt;&gt;"","Enter Activity",IF(OR($M20=0,$N20=0),"Enter Run Time",IF((VLOOKUP($F20,'VESSEL FACTORS'!$A$3:$O$5,AM$5,FALSE))="N/A","--",IF($G20=" ",IF(ISERROR(SEARCH("Aux",$E20,1)),($H20*VLOOKUP($F20,'VESSEL FACTORS'!$A$2:$O$5,AM$5,FALSE)*0.0000011023*$M20*$N20*0.82),($H20*VLOOKUP($F20,'VESSEL FACTORS'!$A$2:$O$5,AM$5,FALSE)*0.0000011023*$M20*$N20*1)),IF($G20&lt;21,($H20*VLOOKUP($F20,'VESSEL FACTORS'!$A$2:$O$5,AM$5,FALSE)*0.0000011023*$M20*$N20*VLOOKUP($G20,'VESSEL FACTORS'!$A$16:$L$36,AM$5,FALSE)),($H20*VLOOKUP($F20,'VESSEL FACTORS'!$A$3:$O$5,AM$5,FALSE)*0.0000011023*$M20*$N20*($G20/100))))))))</f>
        <v>Enter vessel info</v>
      </c>
      <c r="AN20" s="76" t="str">
        <f>IF(OR($D20=" ",$E20=" ",$F20=" "),"Enter vessel info",IF(T($H20)&lt;&gt;"","Enter Activity",IF(OR($M20=0,$N20=0),"Enter Run Time",IF((VLOOKUP($F20,'VESSEL FACTORS'!$A$3:$O$5,AN$5,FALSE))="N/A","--",IF($G20=" ",IF(ISERROR(SEARCH("Aux",$E20,1)),($H20*VLOOKUP($F20,'VESSEL FACTORS'!$A$2:$O$5,AN$5,FALSE)*0.0000011023*$M20*$N20*0.82),($H20*VLOOKUP($F20,'VESSEL FACTORS'!$A$2:$O$5,AN$5,FALSE)*0.0000011023*$M20*$N20*1)),IF($G20&lt;21,($H20*VLOOKUP($F20,'VESSEL FACTORS'!$A$2:$O$5,AN$5,FALSE)*0.0000011023*$M20*$N20*VLOOKUP($G20,'VESSEL FACTORS'!$A$16:$L$36,AN$5,FALSE)),($H20*VLOOKUP($F20,'VESSEL FACTORS'!$A$3:$O$5,AN$5,FALSE)*0.0000011023*$M20*$N20*($G20/100))))))))</f>
        <v>Enter vessel info</v>
      </c>
      <c r="AO20" s="76" t="str">
        <f>IF(OR($D20=" ",$E20=" ",$F20=" "),"Enter vessel info",IF(T($H20)&lt;&gt;"","Enter Activity",IF(OR($M20=0,$N20=0),"Enter Run Time",IF((VLOOKUP($F20,'VESSEL FACTORS'!$A$3:$O$5,AO$5,FALSE))="N/A","--",IF($G20=" ",IF(ISERROR(SEARCH("Aux",$E20,1)),($H20*VLOOKUP($F20,'VESSEL FACTORS'!$A$2:$O$5,AO$5,FALSE)*0.0000011023*$M20*$N20*0.82),($H20*VLOOKUP($F20,'VESSEL FACTORS'!$A$2:$O$5,AO$5,FALSE)*0.0000011023*$M20*$N20*1)),IF($G20&lt;21,($H20*VLOOKUP($F20,'VESSEL FACTORS'!$A$2:$O$5,AO$5,FALSE)*0.0000011023*$M20*$N20*VLOOKUP($G20,'VESSEL FACTORS'!$A$16:$L$36,AO$5,FALSE)),($H20*VLOOKUP($F20,'VESSEL FACTORS'!$A$3:$O$5,AO$5,FALSE)*0.0000011023*$M20*$N20*($G20/100))))))))</f>
        <v>Enter vessel info</v>
      </c>
      <c r="AP20" s="76" t="str">
        <f>IF(OR($D20=" ",$E20=" ",$F20=" "),"Enter vessel info",IF(T($H20)&lt;&gt;"","Enter Activity",IF(OR($M20=0,$N20=0),"Enter Run Time",IF((VLOOKUP($F20,'VESSEL FACTORS'!$A$3:$O$5,AP$5,FALSE))="N/A","--",IF($G20=" ",IF(ISERROR(SEARCH("Aux",$E20,1)),($H20*VLOOKUP($F20,'VESSEL FACTORS'!$A$2:$O$5,AP$5,FALSE)*0.0000011023*$M20*$N20*0.82),($H20*VLOOKUP($F20,'VESSEL FACTORS'!$A$2:$O$5,AP$5,FALSE)*0.0000011023*$M20*$N20*1)),IF($G20&lt;21,($H20*VLOOKUP($F20,'VESSEL FACTORS'!$A$2:$O$5,AP$5,FALSE)*0.0000011023*$M20*$N20*VLOOKUP($G20,'VESSEL FACTORS'!$A$16:$L$36,AP$5,FALSE)),($H20*VLOOKUP($F20,'VESSEL FACTORS'!$A$3:$O$5,AP$5,FALSE)*0.0000011023*$M20*$N20*($G20/100))))))))</f>
        <v>Enter vessel info</v>
      </c>
      <c r="AQ20" s="76" t="str">
        <f>IF(OR($D20=" ",$E20=" ",$F20=" "),"Enter vessel info",IF(T($H20)&lt;&gt;"","Enter Activity",IF(OR($M20=0,$N20=0),"Enter Run Time",IF((VLOOKUP($F20,'VESSEL FACTORS'!$A$3:$O$5,AQ$5,FALSE))="N/A","--",IF($G20=" ",IF(ISERROR(SEARCH("Aux",$E20,1)),($H20*VLOOKUP($F20,'VESSEL FACTORS'!$A$2:$O$5,AQ$5,FALSE)*0.0000011023*$M20*$N20*0.82),($H20*VLOOKUP($F20,'VESSEL FACTORS'!$A$2:$O$5,AQ$5,FALSE)*0.0000011023*$M20*$N20*1)),IF($G20&lt;21,($H20*VLOOKUP($F20,'VESSEL FACTORS'!$A$2:$O$5,AQ$5,FALSE)*0.0000011023*$M20*$N20*VLOOKUP($G20,'VESSEL FACTORS'!$A$16:$L$36,AQ$5,FALSE)),($H20*VLOOKUP($F20,'VESSEL FACTORS'!$A$3:$O$5,AQ$5,FALSE)*0.0000011023*$M20*$N20*($G20/100))))))))</f>
        <v>Enter vessel info</v>
      </c>
      <c r="AR20" s="76" t="str">
        <f>IF(OR($D20=" ",$E20=" ",$F20=" "),"Enter vessel info",IF(T($H20)&lt;&gt;"","Enter Activity",IF(OR($M20=0,$N20=0),"Enter Run Time",IF((VLOOKUP($F20,'VESSEL FACTORS'!$A$3:$O$5,AR$5,FALSE))="N/A","--",IF($G20=" ",IF(ISERROR(SEARCH("Aux",$E20,1)),($H20*VLOOKUP($F20,'VESSEL FACTORS'!$A$2:$O$5,AR$5,FALSE)*0.0000011023*$M20*$N20*0.82),($H20*VLOOKUP($F20,'VESSEL FACTORS'!$A$2:$O$5,AR$5,FALSE)*0.0000011023*$M20*$N20*1)),IF($G20&lt;21,($H20*VLOOKUP($F20,'VESSEL FACTORS'!$A$2:$O$5,AR$5,FALSE)*0.0000011023*$M20*$N20*VLOOKUP($G20,'VESSEL FACTORS'!$A$16:$L$36,AR$5,FALSE)),($H20*VLOOKUP($F20,'VESSEL FACTORS'!$A$3:$O$5,AR$5,FALSE)*0.0000011023*$M20*$N20*($G20/100))))))))</f>
        <v>Enter vessel info</v>
      </c>
      <c r="AS20" s="76" t="str">
        <f>IF(OR($D20=" ",$E20=" ",$F20=" "),"Enter vessel info",IF(T($H20)&lt;&gt;"","Enter Activity",IF(OR($M20=0,$N20=0),"Enter Run Time",IF((VLOOKUP($F20,'VESSEL FACTORS'!$A$3:$O$5,AS$5,FALSE))="N/A","--",IF($G20=" ",IF(ISERROR(SEARCH("Aux",$E20,1)),($H20*VLOOKUP($F20,'VESSEL FACTORS'!$A$2:$O$5,AS$5,FALSE)*0.0000011023*$M20*$N20*0.82),($H20*VLOOKUP($F20,'VESSEL FACTORS'!$A$2:$O$5,AS$5,FALSE)*0.0000011023*$M20*$N20*1)),IF($G20&lt;21,($H20*VLOOKUP($F20,'VESSEL FACTORS'!$A$2:$O$5,AS$5,FALSE)*0.0000011023*$M20*$N20*VLOOKUP($G20,'VESSEL FACTORS'!$A$16:$L$36,AS$5,FALSE)),($H20*VLOOKUP($F20,'VESSEL FACTORS'!$A$3:$O$5,AS$5,FALSE)*0.0000011023*$M20*$N20*($G20/100))))))))</f>
        <v>Enter vessel info</v>
      </c>
      <c r="AT20" s="76" t="str">
        <f>IF(OR($D20=" ",$E20=" ",$F20=" "),"Enter vessel info",IF(T($H20)&lt;&gt;"","Enter Activity",IF(OR($M20=0,$N20=0),"Enter Run Time",IF((VLOOKUP($F20,'VESSEL FACTORS'!$A$3:$O$5,AT$5,FALSE))="N/A","--",IF($G20=" ",IF(ISERROR(SEARCH("Aux",$E20,1)),($H20*VLOOKUP($F20,'VESSEL FACTORS'!$A$2:$O$5,AT$5,FALSE)*0.0000011023*$M20*$N20*0.82),($H20*VLOOKUP($F20,'VESSEL FACTORS'!$A$2:$O$5,AT$5,FALSE)*0.0000011023*$M20*$N20*1)),IF($G20&lt;21,($H20*VLOOKUP($F20,'VESSEL FACTORS'!$A$2:$O$5,AT$5,FALSE)*0.0000011023*$M20*$N20*VLOOKUP($G20,'VESSEL FACTORS'!$A$16:$L$36,AT$5,FALSE)),($H20*VLOOKUP($F20,'VESSEL FACTORS'!$A$3:$O$5,AT$5,FALSE)*0.0000011023*$M20*$N20*($G20/100))))))))</f>
        <v>Enter vessel info</v>
      </c>
      <c r="AU20" s="76" t="str">
        <f>IF(OR($D20=" ",$E20=" ",$F20=" "),"Enter vessel info",IF(T($H20)&lt;&gt;"","Enter Activity",IF(OR($M20=0,$N20=0),"Enter Run Time",IF((VLOOKUP($F20,'VESSEL FACTORS'!$A$3:$O$5,AU$5,FALSE))="N/A","--",IF($G20=" ",IF(ISERROR(SEARCH("Aux",$E20,1)),($H20*VLOOKUP($F20,'VESSEL FACTORS'!$A$2:$O$5,AU$5,FALSE)*0.0000011023*$M20*$N20*0.82),($H20*VLOOKUP($F20,'VESSEL FACTORS'!$A$2:$O$5,AU$5,FALSE)*0.0000011023*$M20*$N20*1)),IF($G20&lt;21,($H20*VLOOKUP($F20,'VESSEL FACTORS'!$A$2:$O$5,AU$5,FALSE)*0.0000011023*$M20*$N20*VLOOKUP($G20,'VESSEL FACTORS'!$A$16:$L$36,AU$5,FALSE)),($H20*VLOOKUP($F20,'VESSEL FACTORS'!$A$3:$O$5,AU$5,FALSE)*0.0000011023*$M20*$N20*($G20/100))))))))</f>
        <v>Enter vessel info</v>
      </c>
      <c r="AV20" s="76" t="str">
        <f>IF(OR($D20=" ",$E20=" ",$F20=" "),"Enter vessel info",IF(T($H20)&lt;&gt;"","Enter Activity",IF(OR($M20=0,$N20=0),"Enter Run Time",IF((VLOOKUP($F20,'VESSEL FACTORS'!$A$3:$O$5,AV$5,FALSE))="N/A","--",IF($G20=" ",IF(ISERROR(SEARCH("Aux",$E20,1)),($H20*VLOOKUP($F20,'VESSEL FACTORS'!$A$2:$O$5,AV$5,FALSE)*0.0000011023*$M20*$N20*0.82),($H20*VLOOKUP($F20,'VESSEL FACTORS'!$A$2:$O$5,AV$5,FALSE)*0.0000011023*$M20*$N20*1)),IF($G20&lt;21,($H20*VLOOKUP($F20,'VESSEL FACTORS'!$A$2:$O$5,AV$5,FALSE)*0.0000011023*$M20*$N20*VLOOKUP($G20,'VESSEL FACTORS'!$A$16:$L$36,AV$5,FALSE)),($H20*VLOOKUP($F20,'VESSEL FACTORS'!$A$3:$O$5,AV$5,FALSE)*0.0000011023*$M20*$N20*($G20/100))))))))</f>
        <v>Enter vessel info</v>
      </c>
      <c r="AW20" s="67" t="str">
        <f>IF(OR($D20=" ",$E20=" ",$F20=" "),"Enter vessel info",IF(T($H20)&lt;&gt;"","Enter Activity",IF(OR($M20=0,$N20=0),"Enter Run Time",IF((VLOOKUP($F20,'VESSEL FACTORS'!$A$3:$O$5,AW$5,FALSE))="N/A","--",IF($G20=" ",IF(ISERROR(SEARCH("Aux",$E20,1)),($H20*VLOOKUP($F20,'VESSEL FACTORS'!$A$2:$O$5,AW$5,FALSE)*0.0000011023*$M20*$N20*0.82),($H20*VLOOKUP($F20,'VESSEL FACTORS'!$A$2:$O$5,AW$5,FALSE)*0.0000011023*$M20*$N20*1)),IF($G20&lt;21,($H20*VLOOKUP($F20,'VESSEL FACTORS'!$A$2:$O$5,AW$5,FALSE)*0.0000011023*$M20*$N20*VLOOKUP($G20,'VESSEL FACTORS'!$A$16:$L$36,AW$5,FALSE)),($H20*VLOOKUP($F20,'VESSEL FACTORS'!$A$3:$O$5,AW$5,FALSE)*0.0000011023*$M20*$N20*($G20/100))))))))</f>
        <v>Enter vessel info</v>
      </c>
      <c r="AX20" s="336">
        <f t="shared" si="0"/>
        <v>0</v>
      </c>
      <c r="AY20" s="336">
        <f t="shared" si="0"/>
        <v>0</v>
      </c>
      <c r="AZ20" s="336">
        <f t="shared" si="0"/>
        <v>0</v>
      </c>
      <c r="BA20" s="337">
        <f t="shared" si="0"/>
        <v>0</v>
      </c>
      <c r="BB20" s="335">
        <f t="shared" si="31"/>
        <v>0</v>
      </c>
      <c r="BC20" s="336">
        <f t="shared" si="31"/>
        <v>0</v>
      </c>
      <c r="BD20" s="336">
        <f t="shared" si="31"/>
        <v>0</v>
      </c>
      <c r="BE20" s="336">
        <f t="shared" si="31"/>
        <v>0</v>
      </c>
      <c r="BF20" s="336">
        <f t="shared" si="31"/>
        <v>0</v>
      </c>
      <c r="BG20" s="336">
        <f t="shared" si="31"/>
        <v>0</v>
      </c>
      <c r="BH20" s="336">
        <f t="shared" si="31"/>
        <v>0</v>
      </c>
      <c r="BI20" s="336">
        <f t="shared" si="31"/>
        <v>0</v>
      </c>
      <c r="BJ20" s="336">
        <f t="shared" si="31"/>
        <v>0</v>
      </c>
      <c r="BK20" s="336">
        <f t="shared" si="31"/>
        <v>0</v>
      </c>
      <c r="BL20" s="336">
        <f t="shared" si="31"/>
        <v>0</v>
      </c>
      <c r="BM20" s="337">
        <f t="shared" si="31"/>
        <v>0</v>
      </c>
      <c r="BN20" s="335">
        <f t="shared" si="32"/>
        <v>0</v>
      </c>
      <c r="BO20" s="336">
        <f t="shared" si="32"/>
        <v>0</v>
      </c>
      <c r="BP20" s="336">
        <f t="shared" si="32"/>
        <v>0</v>
      </c>
      <c r="BQ20" s="336">
        <f t="shared" si="32"/>
        <v>0</v>
      </c>
      <c r="BR20" s="336">
        <f t="shared" si="32"/>
        <v>0</v>
      </c>
      <c r="BS20" s="336">
        <f t="shared" si="32"/>
        <v>0</v>
      </c>
      <c r="BT20" s="336">
        <f t="shared" si="32"/>
        <v>0</v>
      </c>
      <c r="BU20" s="336">
        <f t="shared" si="32"/>
        <v>0</v>
      </c>
      <c r="BV20" s="336">
        <f t="shared" si="32"/>
        <v>0</v>
      </c>
      <c r="BW20" s="336">
        <f t="shared" si="32"/>
        <v>0</v>
      </c>
      <c r="BX20" s="336">
        <f t="shared" si="32"/>
        <v>0</v>
      </c>
      <c r="BY20" s="337">
        <f t="shared" si="32"/>
        <v>0</v>
      </c>
      <c r="BZ20" s="335">
        <f t="shared" si="33"/>
        <v>0</v>
      </c>
      <c r="CA20" s="336">
        <f t="shared" si="33"/>
        <v>0</v>
      </c>
      <c r="CB20" s="336">
        <f t="shared" si="33"/>
        <v>0</v>
      </c>
      <c r="CC20" s="336">
        <f t="shared" si="33"/>
        <v>0</v>
      </c>
      <c r="CD20" s="336">
        <f t="shared" si="33"/>
        <v>0</v>
      </c>
      <c r="CE20" s="336">
        <f t="shared" si="33"/>
        <v>0</v>
      </c>
      <c r="CF20" s="336">
        <f t="shared" si="33"/>
        <v>0</v>
      </c>
      <c r="CG20" s="336">
        <f t="shared" si="33"/>
        <v>0</v>
      </c>
      <c r="CH20" s="336">
        <f t="shared" si="33"/>
        <v>0</v>
      </c>
      <c r="CI20" s="336">
        <f t="shared" si="33"/>
        <v>0</v>
      </c>
      <c r="CJ20" s="336">
        <f t="shared" si="33"/>
        <v>0</v>
      </c>
      <c r="CK20" s="337">
        <f t="shared" si="33"/>
        <v>0</v>
      </c>
      <c r="CL20" s="335">
        <f t="shared" si="34"/>
        <v>0</v>
      </c>
      <c r="CM20" s="336">
        <f t="shared" si="34"/>
        <v>0</v>
      </c>
      <c r="CN20" s="336">
        <f t="shared" si="34"/>
        <v>0</v>
      </c>
      <c r="CO20" s="336">
        <f t="shared" si="34"/>
        <v>0</v>
      </c>
      <c r="CP20" s="336">
        <f t="shared" si="34"/>
        <v>0</v>
      </c>
      <c r="CQ20" s="336">
        <f t="shared" si="34"/>
        <v>0</v>
      </c>
      <c r="CR20" s="336">
        <f t="shared" si="34"/>
        <v>0</v>
      </c>
      <c r="CS20" s="336">
        <f t="shared" si="34"/>
        <v>0</v>
      </c>
      <c r="CT20" s="336">
        <f t="shared" si="34"/>
        <v>0</v>
      </c>
      <c r="CU20" s="336">
        <f t="shared" si="34"/>
        <v>0</v>
      </c>
      <c r="CV20" s="336">
        <f t="shared" si="34"/>
        <v>0</v>
      </c>
      <c r="CW20" s="337">
        <f t="shared" si="34"/>
        <v>0</v>
      </c>
      <c r="CX20" s="335">
        <f t="shared" si="35"/>
        <v>0</v>
      </c>
      <c r="CY20" s="336">
        <f t="shared" si="35"/>
        <v>0</v>
      </c>
      <c r="CZ20" s="336">
        <f t="shared" si="35"/>
        <v>0</v>
      </c>
      <c r="DA20" s="336">
        <f t="shared" si="35"/>
        <v>0</v>
      </c>
      <c r="DB20" s="336">
        <f t="shared" si="35"/>
        <v>0</v>
      </c>
      <c r="DC20" s="336">
        <f t="shared" si="35"/>
        <v>0</v>
      </c>
      <c r="DD20" s="336">
        <f t="shared" si="35"/>
        <v>0</v>
      </c>
      <c r="DE20" s="336">
        <f t="shared" si="35"/>
        <v>0</v>
      </c>
      <c r="DF20" s="336">
        <f t="shared" si="35"/>
        <v>0</v>
      </c>
      <c r="DG20" s="336">
        <f t="shared" si="35"/>
        <v>0</v>
      </c>
      <c r="DH20" s="336">
        <f t="shared" si="35"/>
        <v>0</v>
      </c>
      <c r="DI20" s="337">
        <f t="shared" si="35"/>
        <v>0</v>
      </c>
      <c r="DJ20" s="335">
        <f t="shared" si="36"/>
        <v>0</v>
      </c>
      <c r="DK20" s="336">
        <f t="shared" si="36"/>
        <v>0</v>
      </c>
      <c r="DL20" s="336">
        <f t="shared" si="36"/>
        <v>0</v>
      </c>
      <c r="DM20" s="336">
        <f t="shared" si="36"/>
        <v>0</v>
      </c>
      <c r="DN20" s="336">
        <f t="shared" si="36"/>
        <v>0</v>
      </c>
      <c r="DO20" s="336">
        <f t="shared" si="36"/>
        <v>0</v>
      </c>
      <c r="DP20" s="336">
        <f t="shared" si="36"/>
        <v>0</v>
      </c>
      <c r="DQ20" s="336">
        <f t="shared" si="36"/>
        <v>0</v>
      </c>
      <c r="DR20" s="336">
        <f t="shared" si="36"/>
        <v>0</v>
      </c>
      <c r="DS20" s="336">
        <f t="shared" si="36"/>
        <v>0</v>
      </c>
      <c r="DT20" s="336">
        <f t="shared" si="36"/>
        <v>0</v>
      </c>
      <c r="DU20" s="337">
        <f t="shared" si="36"/>
        <v>0</v>
      </c>
      <c r="DV20" s="335">
        <f t="shared" si="37"/>
        <v>0</v>
      </c>
      <c r="DW20" s="336">
        <f t="shared" si="37"/>
        <v>0</v>
      </c>
      <c r="DX20" s="336">
        <f t="shared" si="37"/>
        <v>0</v>
      </c>
      <c r="DY20" s="336">
        <f t="shared" si="37"/>
        <v>0</v>
      </c>
      <c r="DZ20" s="336">
        <f t="shared" si="37"/>
        <v>0</v>
      </c>
      <c r="EA20" s="336">
        <f t="shared" si="37"/>
        <v>0</v>
      </c>
      <c r="EB20" s="336">
        <f t="shared" si="37"/>
        <v>0</v>
      </c>
      <c r="EC20" s="336">
        <f t="shared" si="37"/>
        <v>0</v>
      </c>
      <c r="ED20" s="336">
        <f t="shared" si="37"/>
        <v>0</v>
      </c>
      <c r="EE20" s="336">
        <f t="shared" si="37"/>
        <v>0</v>
      </c>
      <c r="EF20" s="336">
        <f t="shared" si="37"/>
        <v>0</v>
      </c>
      <c r="EG20" s="337">
        <f t="shared" si="37"/>
        <v>0</v>
      </c>
      <c r="EH20" s="335">
        <f t="shared" si="38"/>
        <v>0</v>
      </c>
      <c r="EI20" s="336">
        <f t="shared" si="38"/>
        <v>0</v>
      </c>
      <c r="EJ20" s="336">
        <f t="shared" si="38"/>
        <v>0</v>
      </c>
      <c r="EK20" s="336">
        <f t="shared" si="38"/>
        <v>0</v>
      </c>
      <c r="EL20" s="336">
        <f t="shared" si="38"/>
        <v>0</v>
      </c>
      <c r="EM20" s="336">
        <f t="shared" si="38"/>
        <v>0</v>
      </c>
      <c r="EN20" s="336">
        <f t="shared" si="38"/>
        <v>0</v>
      </c>
      <c r="EO20" s="336">
        <f t="shared" si="38"/>
        <v>0</v>
      </c>
      <c r="EP20" s="336">
        <f t="shared" si="38"/>
        <v>0</v>
      </c>
      <c r="EQ20" s="336">
        <f t="shared" si="38"/>
        <v>0</v>
      </c>
      <c r="ER20" s="336">
        <f t="shared" si="38"/>
        <v>0</v>
      </c>
      <c r="ES20" s="337">
        <f t="shared" si="38"/>
        <v>0</v>
      </c>
      <c r="ET20" s="335">
        <f t="shared" si="39"/>
        <v>0</v>
      </c>
      <c r="EU20" s="336">
        <f t="shared" si="39"/>
        <v>0</v>
      </c>
      <c r="EV20" s="336">
        <f t="shared" si="39"/>
        <v>0</v>
      </c>
      <c r="EW20" s="336">
        <f t="shared" si="39"/>
        <v>0</v>
      </c>
      <c r="EX20" s="336">
        <f t="shared" si="39"/>
        <v>0</v>
      </c>
      <c r="EY20" s="336">
        <f t="shared" si="39"/>
        <v>0</v>
      </c>
      <c r="EZ20" s="336">
        <f t="shared" si="39"/>
        <v>0</v>
      </c>
      <c r="FA20" s="336">
        <f t="shared" si="39"/>
        <v>0</v>
      </c>
      <c r="FB20" s="336">
        <f t="shared" si="39"/>
        <v>0</v>
      </c>
      <c r="FC20" s="336">
        <f t="shared" si="39"/>
        <v>0</v>
      </c>
      <c r="FD20" s="336">
        <f t="shared" si="39"/>
        <v>0</v>
      </c>
      <c r="FE20" s="337">
        <f t="shared" si="39"/>
        <v>0</v>
      </c>
      <c r="FF20" s="335">
        <f t="shared" si="40"/>
        <v>0</v>
      </c>
      <c r="FG20" s="336">
        <f t="shared" si="40"/>
        <v>0</v>
      </c>
      <c r="FH20" s="336">
        <f t="shared" si="40"/>
        <v>0</v>
      </c>
      <c r="FI20" s="336">
        <f t="shared" si="40"/>
        <v>0</v>
      </c>
      <c r="FJ20" s="336">
        <f t="shared" si="40"/>
        <v>0</v>
      </c>
      <c r="FK20" s="336">
        <f t="shared" si="40"/>
        <v>0</v>
      </c>
      <c r="FL20" s="336">
        <f t="shared" si="40"/>
        <v>0</v>
      </c>
      <c r="FM20" s="336">
        <f t="shared" si="40"/>
        <v>0</v>
      </c>
      <c r="FN20" s="336">
        <f t="shared" si="40"/>
        <v>0</v>
      </c>
      <c r="FO20" s="336">
        <f t="shared" si="40"/>
        <v>0</v>
      </c>
      <c r="FP20" s="336">
        <f t="shared" si="40"/>
        <v>0</v>
      </c>
      <c r="FQ20" s="337">
        <f t="shared" si="40"/>
        <v>0</v>
      </c>
    </row>
    <row r="21" spans="1:173" ht="12.75" customHeight="1" x14ac:dyDescent="0.2">
      <c r="A21" s="74" t="str">
        <f t="shared" si="28"/>
        <v xml:space="preserve"> - </v>
      </c>
      <c r="B21" s="112"/>
      <c r="C21" s="171" t="s">
        <v>305</v>
      </c>
      <c r="D21" s="366" t="str">
        <f>IF(ISBLANK(EMISSIONS_7!D21), " ", EMISSIONS_7!D21)</f>
        <v xml:space="preserve"> </v>
      </c>
      <c r="E21" s="366" t="str">
        <f>IF(ISBLANK(EMISSIONS_7!E21), " ", EMISSIONS_7!E21)</f>
        <v xml:space="preserve"> </v>
      </c>
      <c r="F21" s="366" t="str">
        <f>IF(ISBLANK(EMISSIONS_7!F21), " ", EMISSIONS_7!F21)</f>
        <v xml:space="preserve"> </v>
      </c>
      <c r="G21" s="367"/>
      <c r="H21" s="368"/>
      <c r="I21" s="33" t="s">
        <v>299</v>
      </c>
      <c r="J21" s="367"/>
      <c r="K21" s="33">
        <f t="shared" si="29"/>
        <v>1</v>
      </c>
      <c r="L21" s="33">
        <f t="shared" si="30"/>
        <v>0</v>
      </c>
      <c r="M21" s="367">
        <v>0</v>
      </c>
      <c r="N21" s="373">
        <v>0</v>
      </c>
      <c r="O21" s="299"/>
      <c r="P21" s="300"/>
      <c r="Q21" s="73" t="str">
        <f t="shared" si="12"/>
        <v>Enter vessel info</v>
      </c>
      <c r="R21" s="79" t="str">
        <f t="shared" si="13"/>
        <v>Enter vessel info</v>
      </c>
      <c r="S21" s="79" t="str">
        <f t="shared" si="14"/>
        <v>Enter vessel info</v>
      </c>
      <c r="T21" s="79" t="str">
        <f t="shared" si="15"/>
        <v>Enter vessel info</v>
      </c>
      <c r="U21" s="79" t="str">
        <f t="shared" si="16"/>
        <v>Enter vessel info</v>
      </c>
      <c r="V21" s="79" t="str">
        <f t="shared" si="17"/>
        <v>Enter vessel info</v>
      </c>
      <c r="W21" s="79" t="str">
        <f t="shared" si="18"/>
        <v>Enter vessel info</v>
      </c>
      <c r="X21" s="79" t="str">
        <f t="shared" si="19"/>
        <v>Enter vessel info</v>
      </c>
      <c r="Y21" s="78" t="s">
        <v>115</v>
      </c>
      <c r="Z21" s="79" t="s">
        <v>115</v>
      </c>
      <c r="AA21" s="82" t="s">
        <v>115</v>
      </c>
      <c r="AB21" s="73" t="str">
        <f t="shared" si="20"/>
        <v>Enter vessel info</v>
      </c>
      <c r="AC21" s="79" t="str">
        <f t="shared" si="21"/>
        <v>Enter vessel info</v>
      </c>
      <c r="AD21" s="79" t="str">
        <f t="shared" si="22"/>
        <v>Enter vessel info</v>
      </c>
      <c r="AE21" s="79" t="str">
        <f t="shared" si="23"/>
        <v>Enter vessel info</v>
      </c>
      <c r="AF21" s="79" t="str">
        <f t="shared" si="24"/>
        <v>Enter vessel info</v>
      </c>
      <c r="AG21" s="79" t="str">
        <f t="shared" si="25"/>
        <v>Enter vessel info</v>
      </c>
      <c r="AH21" s="79" t="str">
        <f t="shared" si="26"/>
        <v>Enter vessel info</v>
      </c>
      <c r="AI21" s="79" t="str">
        <f t="shared" si="27"/>
        <v>Enter vessel info</v>
      </c>
      <c r="AJ21" s="78" t="s">
        <v>115</v>
      </c>
      <c r="AK21" s="79" t="s">
        <v>115</v>
      </c>
      <c r="AL21" s="82" t="s">
        <v>115</v>
      </c>
      <c r="AM21" s="76" t="str">
        <f>IF(OR($D21=" ",$E21=" ",$F21=" "),"Enter vessel info",IF(T($H21)&lt;&gt;"","Enter Activity",IF(OR($M21=0,$N21=0),"Enter Run Time",IF((VLOOKUP($F21,'VESSEL FACTORS'!$A$3:$O$5,AM$5,FALSE))="N/A","--",IF($G21=" ",IF(ISERROR(SEARCH("Aux",$E21,1)),($H21*VLOOKUP($F21,'VESSEL FACTORS'!$A$2:$O$5,AM$5,FALSE)*0.0000011023*$M21*$N21*0.82),($H21*VLOOKUP($F21,'VESSEL FACTORS'!$A$2:$O$5,AM$5,FALSE)*0.0000011023*$M21*$N21*1)),IF($G21&lt;21,($H21*VLOOKUP($F21,'VESSEL FACTORS'!$A$2:$O$5,AM$5,FALSE)*0.0000011023*$M21*$N21*VLOOKUP($G21,'VESSEL FACTORS'!$A$16:$L$36,AM$5,FALSE)),($H21*VLOOKUP($F21,'VESSEL FACTORS'!$A$3:$O$5,AM$5,FALSE)*0.0000011023*$M21*$N21*($G21/100))))))))</f>
        <v>Enter vessel info</v>
      </c>
      <c r="AN21" s="76" t="str">
        <f>IF(OR($D21=" ",$E21=" ",$F21=" "),"Enter vessel info",IF(T($H21)&lt;&gt;"","Enter Activity",IF(OR($M21=0,$N21=0),"Enter Run Time",IF((VLOOKUP($F21,'VESSEL FACTORS'!$A$3:$O$5,AN$5,FALSE))="N/A","--",IF($G21=" ",IF(ISERROR(SEARCH("Aux",$E21,1)),($H21*VLOOKUP($F21,'VESSEL FACTORS'!$A$2:$O$5,AN$5,FALSE)*0.0000011023*$M21*$N21*0.82),($H21*VLOOKUP($F21,'VESSEL FACTORS'!$A$2:$O$5,AN$5,FALSE)*0.0000011023*$M21*$N21*1)),IF($G21&lt;21,($H21*VLOOKUP($F21,'VESSEL FACTORS'!$A$2:$O$5,AN$5,FALSE)*0.0000011023*$M21*$N21*VLOOKUP($G21,'VESSEL FACTORS'!$A$16:$L$36,AN$5,FALSE)),($H21*VLOOKUP($F21,'VESSEL FACTORS'!$A$3:$O$5,AN$5,FALSE)*0.0000011023*$M21*$N21*($G21/100))))))))</f>
        <v>Enter vessel info</v>
      </c>
      <c r="AO21" s="76" t="str">
        <f>IF(OR($D21=" ",$E21=" ",$F21=" "),"Enter vessel info",IF(T($H21)&lt;&gt;"","Enter Activity",IF(OR($M21=0,$N21=0),"Enter Run Time",IF((VLOOKUP($F21,'VESSEL FACTORS'!$A$3:$O$5,AO$5,FALSE))="N/A","--",IF($G21=" ",IF(ISERROR(SEARCH("Aux",$E21,1)),($H21*VLOOKUP($F21,'VESSEL FACTORS'!$A$2:$O$5,AO$5,FALSE)*0.0000011023*$M21*$N21*0.82),($H21*VLOOKUP($F21,'VESSEL FACTORS'!$A$2:$O$5,AO$5,FALSE)*0.0000011023*$M21*$N21*1)),IF($G21&lt;21,($H21*VLOOKUP($F21,'VESSEL FACTORS'!$A$2:$O$5,AO$5,FALSE)*0.0000011023*$M21*$N21*VLOOKUP($G21,'VESSEL FACTORS'!$A$16:$L$36,AO$5,FALSE)),($H21*VLOOKUP($F21,'VESSEL FACTORS'!$A$3:$O$5,AO$5,FALSE)*0.0000011023*$M21*$N21*($G21/100))))))))</f>
        <v>Enter vessel info</v>
      </c>
      <c r="AP21" s="76" t="str">
        <f>IF(OR($D21=" ",$E21=" ",$F21=" "),"Enter vessel info",IF(T($H21)&lt;&gt;"","Enter Activity",IF(OR($M21=0,$N21=0),"Enter Run Time",IF((VLOOKUP($F21,'VESSEL FACTORS'!$A$3:$O$5,AP$5,FALSE))="N/A","--",IF($G21=" ",IF(ISERROR(SEARCH("Aux",$E21,1)),($H21*VLOOKUP($F21,'VESSEL FACTORS'!$A$2:$O$5,AP$5,FALSE)*0.0000011023*$M21*$N21*0.82),($H21*VLOOKUP($F21,'VESSEL FACTORS'!$A$2:$O$5,AP$5,FALSE)*0.0000011023*$M21*$N21*1)),IF($G21&lt;21,($H21*VLOOKUP($F21,'VESSEL FACTORS'!$A$2:$O$5,AP$5,FALSE)*0.0000011023*$M21*$N21*VLOOKUP($G21,'VESSEL FACTORS'!$A$16:$L$36,AP$5,FALSE)),($H21*VLOOKUP($F21,'VESSEL FACTORS'!$A$3:$O$5,AP$5,FALSE)*0.0000011023*$M21*$N21*($G21/100))))))))</f>
        <v>Enter vessel info</v>
      </c>
      <c r="AQ21" s="76" t="str">
        <f>IF(OR($D21=" ",$E21=" ",$F21=" "),"Enter vessel info",IF(T($H21)&lt;&gt;"","Enter Activity",IF(OR($M21=0,$N21=0),"Enter Run Time",IF((VLOOKUP($F21,'VESSEL FACTORS'!$A$3:$O$5,AQ$5,FALSE))="N/A","--",IF($G21=" ",IF(ISERROR(SEARCH("Aux",$E21,1)),($H21*VLOOKUP($F21,'VESSEL FACTORS'!$A$2:$O$5,AQ$5,FALSE)*0.0000011023*$M21*$N21*0.82),($H21*VLOOKUP($F21,'VESSEL FACTORS'!$A$2:$O$5,AQ$5,FALSE)*0.0000011023*$M21*$N21*1)),IF($G21&lt;21,($H21*VLOOKUP($F21,'VESSEL FACTORS'!$A$2:$O$5,AQ$5,FALSE)*0.0000011023*$M21*$N21*VLOOKUP($G21,'VESSEL FACTORS'!$A$16:$L$36,AQ$5,FALSE)),($H21*VLOOKUP($F21,'VESSEL FACTORS'!$A$3:$O$5,AQ$5,FALSE)*0.0000011023*$M21*$N21*($G21/100))))))))</f>
        <v>Enter vessel info</v>
      </c>
      <c r="AR21" s="76" t="str">
        <f>IF(OR($D21=" ",$E21=" ",$F21=" "),"Enter vessel info",IF(T($H21)&lt;&gt;"","Enter Activity",IF(OR($M21=0,$N21=0),"Enter Run Time",IF((VLOOKUP($F21,'VESSEL FACTORS'!$A$3:$O$5,AR$5,FALSE))="N/A","--",IF($G21=" ",IF(ISERROR(SEARCH("Aux",$E21,1)),($H21*VLOOKUP($F21,'VESSEL FACTORS'!$A$2:$O$5,AR$5,FALSE)*0.0000011023*$M21*$N21*0.82),($H21*VLOOKUP($F21,'VESSEL FACTORS'!$A$2:$O$5,AR$5,FALSE)*0.0000011023*$M21*$N21*1)),IF($G21&lt;21,($H21*VLOOKUP($F21,'VESSEL FACTORS'!$A$2:$O$5,AR$5,FALSE)*0.0000011023*$M21*$N21*VLOOKUP($G21,'VESSEL FACTORS'!$A$16:$L$36,AR$5,FALSE)),($H21*VLOOKUP($F21,'VESSEL FACTORS'!$A$3:$O$5,AR$5,FALSE)*0.0000011023*$M21*$N21*($G21/100))))))))</f>
        <v>Enter vessel info</v>
      </c>
      <c r="AS21" s="76" t="str">
        <f>IF(OR($D21=" ",$E21=" ",$F21=" "),"Enter vessel info",IF(T($H21)&lt;&gt;"","Enter Activity",IF(OR($M21=0,$N21=0),"Enter Run Time",IF((VLOOKUP($F21,'VESSEL FACTORS'!$A$3:$O$5,AS$5,FALSE))="N/A","--",IF($G21=" ",IF(ISERROR(SEARCH("Aux",$E21,1)),($H21*VLOOKUP($F21,'VESSEL FACTORS'!$A$2:$O$5,AS$5,FALSE)*0.0000011023*$M21*$N21*0.82),($H21*VLOOKUP($F21,'VESSEL FACTORS'!$A$2:$O$5,AS$5,FALSE)*0.0000011023*$M21*$N21*1)),IF($G21&lt;21,($H21*VLOOKUP($F21,'VESSEL FACTORS'!$A$2:$O$5,AS$5,FALSE)*0.0000011023*$M21*$N21*VLOOKUP($G21,'VESSEL FACTORS'!$A$16:$L$36,AS$5,FALSE)),($H21*VLOOKUP($F21,'VESSEL FACTORS'!$A$3:$O$5,AS$5,FALSE)*0.0000011023*$M21*$N21*($G21/100))))))))</f>
        <v>Enter vessel info</v>
      </c>
      <c r="AT21" s="76" t="str">
        <f>IF(OR($D21=" ",$E21=" ",$F21=" "),"Enter vessel info",IF(T($H21)&lt;&gt;"","Enter Activity",IF(OR($M21=0,$N21=0),"Enter Run Time",IF((VLOOKUP($F21,'VESSEL FACTORS'!$A$3:$O$5,AT$5,FALSE))="N/A","--",IF($G21=" ",IF(ISERROR(SEARCH("Aux",$E21,1)),($H21*VLOOKUP($F21,'VESSEL FACTORS'!$A$2:$O$5,AT$5,FALSE)*0.0000011023*$M21*$N21*0.82),($H21*VLOOKUP($F21,'VESSEL FACTORS'!$A$2:$O$5,AT$5,FALSE)*0.0000011023*$M21*$N21*1)),IF($G21&lt;21,($H21*VLOOKUP($F21,'VESSEL FACTORS'!$A$2:$O$5,AT$5,FALSE)*0.0000011023*$M21*$N21*VLOOKUP($G21,'VESSEL FACTORS'!$A$16:$L$36,AT$5,FALSE)),($H21*VLOOKUP($F21,'VESSEL FACTORS'!$A$3:$O$5,AT$5,FALSE)*0.0000011023*$M21*$N21*($G21/100))))))))</f>
        <v>Enter vessel info</v>
      </c>
      <c r="AU21" s="76" t="str">
        <f>IF(OR($D21=" ",$E21=" ",$F21=" "),"Enter vessel info",IF(T($H21)&lt;&gt;"","Enter Activity",IF(OR($M21=0,$N21=0),"Enter Run Time",IF((VLOOKUP($F21,'VESSEL FACTORS'!$A$3:$O$5,AU$5,FALSE))="N/A","--",IF($G21=" ",IF(ISERROR(SEARCH("Aux",$E21,1)),($H21*VLOOKUP($F21,'VESSEL FACTORS'!$A$2:$O$5,AU$5,FALSE)*0.0000011023*$M21*$N21*0.82),($H21*VLOOKUP($F21,'VESSEL FACTORS'!$A$2:$O$5,AU$5,FALSE)*0.0000011023*$M21*$N21*1)),IF($G21&lt;21,($H21*VLOOKUP($F21,'VESSEL FACTORS'!$A$2:$O$5,AU$5,FALSE)*0.0000011023*$M21*$N21*VLOOKUP($G21,'VESSEL FACTORS'!$A$16:$L$36,AU$5,FALSE)),($H21*VLOOKUP($F21,'VESSEL FACTORS'!$A$3:$O$5,AU$5,FALSE)*0.0000011023*$M21*$N21*($G21/100))))))))</f>
        <v>Enter vessel info</v>
      </c>
      <c r="AV21" s="76" t="str">
        <f>IF(OR($D21=" ",$E21=" ",$F21=" "),"Enter vessel info",IF(T($H21)&lt;&gt;"","Enter Activity",IF(OR($M21=0,$N21=0),"Enter Run Time",IF((VLOOKUP($F21,'VESSEL FACTORS'!$A$3:$O$5,AV$5,FALSE))="N/A","--",IF($G21=" ",IF(ISERROR(SEARCH("Aux",$E21,1)),($H21*VLOOKUP($F21,'VESSEL FACTORS'!$A$2:$O$5,AV$5,FALSE)*0.0000011023*$M21*$N21*0.82),($H21*VLOOKUP($F21,'VESSEL FACTORS'!$A$2:$O$5,AV$5,FALSE)*0.0000011023*$M21*$N21*1)),IF($G21&lt;21,($H21*VLOOKUP($F21,'VESSEL FACTORS'!$A$2:$O$5,AV$5,FALSE)*0.0000011023*$M21*$N21*VLOOKUP($G21,'VESSEL FACTORS'!$A$16:$L$36,AV$5,FALSE)),($H21*VLOOKUP($F21,'VESSEL FACTORS'!$A$3:$O$5,AV$5,FALSE)*0.0000011023*$M21*$N21*($G21/100))))))))</f>
        <v>Enter vessel info</v>
      </c>
      <c r="AW21" s="67" t="str">
        <f>IF(OR($D21=" ",$E21=" ",$F21=" "),"Enter vessel info",IF(T($H21)&lt;&gt;"","Enter Activity",IF(OR($M21=0,$N21=0),"Enter Run Time",IF((VLOOKUP($F21,'VESSEL FACTORS'!$A$3:$O$5,AW$5,FALSE))="N/A","--",IF($G21=" ",IF(ISERROR(SEARCH("Aux",$E21,1)),($H21*VLOOKUP($F21,'VESSEL FACTORS'!$A$2:$O$5,AW$5,FALSE)*0.0000011023*$M21*$N21*0.82),($H21*VLOOKUP($F21,'VESSEL FACTORS'!$A$2:$O$5,AW$5,FALSE)*0.0000011023*$M21*$N21*1)),IF($G21&lt;21,($H21*VLOOKUP($F21,'VESSEL FACTORS'!$A$2:$O$5,AW$5,FALSE)*0.0000011023*$M21*$N21*VLOOKUP($G21,'VESSEL FACTORS'!$A$16:$L$36,AW$5,FALSE)),($H21*VLOOKUP($F21,'VESSEL FACTORS'!$A$3:$O$5,AW$5,FALSE)*0.0000011023*$M21*$N21*($G21/100))))))))</f>
        <v>Enter vessel info</v>
      </c>
      <c r="AX21" s="336">
        <f t="shared" si="0"/>
        <v>0</v>
      </c>
      <c r="AY21" s="336">
        <f t="shared" si="0"/>
        <v>0</v>
      </c>
      <c r="AZ21" s="336">
        <f t="shared" si="0"/>
        <v>0</v>
      </c>
      <c r="BA21" s="337">
        <f t="shared" si="0"/>
        <v>0</v>
      </c>
      <c r="BB21" s="335">
        <f t="shared" si="31"/>
        <v>0</v>
      </c>
      <c r="BC21" s="336">
        <f t="shared" si="31"/>
        <v>0</v>
      </c>
      <c r="BD21" s="336">
        <f t="shared" si="31"/>
        <v>0</v>
      </c>
      <c r="BE21" s="336">
        <f t="shared" si="31"/>
        <v>0</v>
      </c>
      <c r="BF21" s="336">
        <f t="shared" si="31"/>
        <v>0</v>
      </c>
      <c r="BG21" s="336">
        <f t="shared" si="31"/>
        <v>0</v>
      </c>
      <c r="BH21" s="336">
        <f t="shared" si="31"/>
        <v>0</v>
      </c>
      <c r="BI21" s="336">
        <f t="shared" si="31"/>
        <v>0</v>
      </c>
      <c r="BJ21" s="336">
        <f t="shared" si="31"/>
        <v>0</v>
      </c>
      <c r="BK21" s="336">
        <f t="shared" si="31"/>
        <v>0</v>
      </c>
      <c r="BL21" s="336">
        <f t="shared" si="31"/>
        <v>0</v>
      </c>
      <c r="BM21" s="337">
        <f t="shared" si="31"/>
        <v>0</v>
      </c>
      <c r="BN21" s="335">
        <f t="shared" si="32"/>
        <v>0</v>
      </c>
      <c r="BO21" s="336">
        <f t="shared" si="32"/>
        <v>0</v>
      </c>
      <c r="BP21" s="336">
        <f t="shared" si="32"/>
        <v>0</v>
      </c>
      <c r="BQ21" s="336">
        <f t="shared" si="32"/>
        <v>0</v>
      </c>
      <c r="BR21" s="336">
        <f t="shared" si="32"/>
        <v>0</v>
      </c>
      <c r="BS21" s="336">
        <f t="shared" si="32"/>
        <v>0</v>
      </c>
      <c r="BT21" s="336">
        <f t="shared" si="32"/>
        <v>0</v>
      </c>
      <c r="BU21" s="336">
        <f t="shared" si="32"/>
        <v>0</v>
      </c>
      <c r="BV21" s="336">
        <f t="shared" si="32"/>
        <v>0</v>
      </c>
      <c r="BW21" s="336">
        <f t="shared" si="32"/>
        <v>0</v>
      </c>
      <c r="BX21" s="336">
        <f t="shared" si="32"/>
        <v>0</v>
      </c>
      <c r="BY21" s="337">
        <f t="shared" si="32"/>
        <v>0</v>
      </c>
      <c r="BZ21" s="335">
        <f t="shared" si="33"/>
        <v>0</v>
      </c>
      <c r="CA21" s="336">
        <f t="shared" si="33"/>
        <v>0</v>
      </c>
      <c r="CB21" s="336">
        <f t="shared" si="33"/>
        <v>0</v>
      </c>
      <c r="CC21" s="336">
        <f t="shared" si="33"/>
        <v>0</v>
      </c>
      <c r="CD21" s="336">
        <f t="shared" si="33"/>
        <v>0</v>
      </c>
      <c r="CE21" s="336">
        <f t="shared" si="33"/>
        <v>0</v>
      </c>
      <c r="CF21" s="336">
        <f t="shared" si="33"/>
        <v>0</v>
      </c>
      <c r="CG21" s="336">
        <f t="shared" si="33"/>
        <v>0</v>
      </c>
      <c r="CH21" s="336">
        <f t="shared" si="33"/>
        <v>0</v>
      </c>
      <c r="CI21" s="336">
        <f t="shared" si="33"/>
        <v>0</v>
      </c>
      <c r="CJ21" s="336">
        <f t="shared" si="33"/>
        <v>0</v>
      </c>
      <c r="CK21" s="337">
        <f t="shared" si="33"/>
        <v>0</v>
      </c>
      <c r="CL21" s="335">
        <f t="shared" si="34"/>
        <v>0</v>
      </c>
      <c r="CM21" s="336">
        <f t="shared" si="34"/>
        <v>0</v>
      </c>
      <c r="CN21" s="336">
        <f t="shared" si="34"/>
        <v>0</v>
      </c>
      <c r="CO21" s="336">
        <f t="shared" si="34"/>
        <v>0</v>
      </c>
      <c r="CP21" s="336">
        <f t="shared" si="34"/>
        <v>0</v>
      </c>
      <c r="CQ21" s="336">
        <f t="shared" si="34"/>
        <v>0</v>
      </c>
      <c r="CR21" s="336">
        <f t="shared" si="34"/>
        <v>0</v>
      </c>
      <c r="CS21" s="336">
        <f t="shared" si="34"/>
        <v>0</v>
      </c>
      <c r="CT21" s="336">
        <f t="shared" si="34"/>
        <v>0</v>
      </c>
      <c r="CU21" s="336">
        <f t="shared" si="34"/>
        <v>0</v>
      </c>
      <c r="CV21" s="336">
        <f t="shared" si="34"/>
        <v>0</v>
      </c>
      <c r="CW21" s="337">
        <f t="shared" si="34"/>
        <v>0</v>
      </c>
      <c r="CX21" s="335">
        <f t="shared" si="35"/>
        <v>0</v>
      </c>
      <c r="CY21" s="336">
        <f t="shared" si="35"/>
        <v>0</v>
      </c>
      <c r="CZ21" s="336">
        <f t="shared" si="35"/>
        <v>0</v>
      </c>
      <c r="DA21" s="336">
        <f t="shared" si="35"/>
        <v>0</v>
      </c>
      <c r="DB21" s="336">
        <f t="shared" si="35"/>
        <v>0</v>
      </c>
      <c r="DC21" s="336">
        <f t="shared" si="35"/>
        <v>0</v>
      </c>
      <c r="DD21" s="336">
        <f t="shared" si="35"/>
        <v>0</v>
      </c>
      <c r="DE21" s="336">
        <f t="shared" si="35"/>
        <v>0</v>
      </c>
      <c r="DF21" s="336">
        <f t="shared" si="35"/>
        <v>0</v>
      </c>
      <c r="DG21" s="336">
        <f t="shared" si="35"/>
        <v>0</v>
      </c>
      <c r="DH21" s="336">
        <f t="shared" si="35"/>
        <v>0</v>
      </c>
      <c r="DI21" s="337">
        <f t="shared" si="35"/>
        <v>0</v>
      </c>
      <c r="DJ21" s="335">
        <f t="shared" si="36"/>
        <v>0</v>
      </c>
      <c r="DK21" s="336">
        <f t="shared" si="36"/>
        <v>0</v>
      </c>
      <c r="DL21" s="336">
        <f t="shared" si="36"/>
        <v>0</v>
      </c>
      <c r="DM21" s="336">
        <f t="shared" si="36"/>
        <v>0</v>
      </c>
      <c r="DN21" s="336">
        <f t="shared" si="36"/>
        <v>0</v>
      </c>
      <c r="DO21" s="336">
        <f t="shared" si="36"/>
        <v>0</v>
      </c>
      <c r="DP21" s="336">
        <f t="shared" si="36"/>
        <v>0</v>
      </c>
      <c r="DQ21" s="336">
        <f t="shared" si="36"/>
        <v>0</v>
      </c>
      <c r="DR21" s="336">
        <f t="shared" si="36"/>
        <v>0</v>
      </c>
      <c r="DS21" s="336">
        <f t="shared" si="36"/>
        <v>0</v>
      </c>
      <c r="DT21" s="336">
        <f t="shared" si="36"/>
        <v>0</v>
      </c>
      <c r="DU21" s="337">
        <f t="shared" si="36"/>
        <v>0</v>
      </c>
      <c r="DV21" s="335">
        <f t="shared" si="37"/>
        <v>0</v>
      </c>
      <c r="DW21" s="336">
        <f t="shared" si="37"/>
        <v>0</v>
      </c>
      <c r="DX21" s="336">
        <f t="shared" si="37"/>
        <v>0</v>
      </c>
      <c r="DY21" s="336">
        <f t="shared" si="37"/>
        <v>0</v>
      </c>
      <c r="DZ21" s="336">
        <f t="shared" si="37"/>
        <v>0</v>
      </c>
      <c r="EA21" s="336">
        <f t="shared" si="37"/>
        <v>0</v>
      </c>
      <c r="EB21" s="336">
        <f t="shared" si="37"/>
        <v>0</v>
      </c>
      <c r="EC21" s="336">
        <f t="shared" si="37"/>
        <v>0</v>
      </c>
      <c r="ED21" s="336">
        <f t="shared" si="37"/>
        <v>0</v>
      </c>
      <c r="EE21" s="336">
        <f t="shared" si="37"/>
        <v>0</v>
      </c>
      <c r="EF21" s="336">
        <f t="shared" si="37"/>
        <v>0</v>
      </c>
      <c r="EG21" s="337">
        <f t="shared" si="37"/>
        <v>0</v>
      </c>
      <c r="EH21" s="335">
        <f t="shared" si="38"/>
        <v>0</v>
      </c>
      <c r="EI21" s="336">
        <f t="shared" si="38"/>
        <v>0</v>
      </c>
      <c r="EJ21" s="336">
        <f t="shared" si="38"/>
        <v>0</v>
      </c>
      <c r="EK21" s="336">
        <f t="shared" si="38"/>
        <v>0</v>
      </c>
      <c r="EL21" s="336">
        <f t="shared" si="38"/>
        <v>0</v>
      </c>
      <c r="EM21" s="336">
        <f t="shared" si="38"/>
        <v>0</v>
      </c>
      <c r="EN21" s="336">
        <f t="shared" si="38"/>
        <v>0</v>
      </c>
      <c r="EO21" s="336">
        <f t="shared" si="38"/>
        <v>0</v>
      </c>
      <c r="EP21" s="336">
        <f t="shared" si="38"/>
        <v>0</v>
      </c>
      <c r="EQ21" s="336">
        <f t="shared" si="38"/>
        <v>0</v>
      </c>
      <c r="ER21" s="336">
        <f t="shared" si="38"/>
        <v>0</v>
      </c>
      <c r="ES21" s="337">
        <f t="shared" si="38"/>
        <v>0</v>
      </c>
      <c r="ET21" s="335">
        <f t="shared" si="39"/>
        <v>0</v>
      </c>
      <c r="EU21" s="336">
        <f t="shared" si="39"/>
        <v>0</v>
      </c>
      <c r="EV21" s="336">
        <f t="shared" si="39"/>
        <v>0</v>
      </c>
      <c r="EW21" s="336">
        <f t="shared" si="39"/>
        <v>0</v>
      </c>
      <c r="EX21" s="336">
        <f t="shared" si="39"/>
        <v>0</v>
      </c>
      <c r="EY21" s="336">
        <f t="shared" si="39"/>
        <v>0</v>
      </c>
      <c r="EZ21" s="336">
        <f t="shared" si="39"/>
        <v>0</v>
      </c>
      <c r="FA21" s="336">
        <f t="shared" si="39"/>
        <v>0</v>
      </c>
      <c r="FB21" s="336">
        <f t="shared" si="39"/>
        <v>0</v>
      </c>
      <c r="FC21" s="336">
        <f t="shared" si="39"/>
        <v>0</v>
      </c>
      <c r="FD21" s="336">
        <f t="shared" si="39"/>
        <v>0</v>
      </c>
      <c r="FE21" s="337">
        <f t="shared" si="39"/>
        <v>0</v>
      </c>
      <c r="FF21" s="335">
        <f t="shared" si="40"/>
        <v>0</v>
      </c>
      <c r="FG21" s="336">
        <f t="shared" si="40"/>
        <v>0</v>
      </c>
      <c r="FH21" s="336">
        <f t="shared" si="40"/>
        <v>0</v>
      </c>
      <c r="FI21" s="336">
        <f t="shared" si="40"/>
        <v>0</v>
      </c>
      <c r="FJ21" s="336">
        <f t="shared" si="40"/>
        <v>0</v>
      </c>
      <c r="FK21" s="336">
        <f t="shared" si="40"/>
        <v>0</v>
      </c>
      <c r="FL21" s="336">
        <f t="shared" si="40"/>
        <v>0</v>
      </c>
      <c r="FM21" s="336">
        <f t="shared" si="40"/>
        <v>0</v>
      </c>
      <c r="FN21" s="336">
        <f t="shared" si="40"/>
        <v>0</v>
      </c>
      <c r="FO21" s="336">
        <f t="shared" si="40"/>
        <v>0</v>
      </c>
      <c r="FP21" s="336">
        <f t="shared" si="40"/>
        <v>0</v>
      </c>
      <c r="FQ21" s="337">
        <f t="shared" si="40"/>
        <v>0</v>
      </c>
    </row>
    <row r="22" spans="1:173" ht="12.75" customHeight="1" x14ac:dyDescent="0.2">
      <c r="A22" s="74" t="str">
        <f t="shared" si="28"/>
        <v xml:space="preserve"> - </v>
      </c>
      <c r="B22" s="112"/>
      <c r="C22" s="171" t="s">
        <v>305</v>
      </c>
      <c r="D22" s="366" t="str">
        <f>IF(ISBLANK(EMISSIONS_7!D22), " ", EMISSIONS_7!D22)</f>
        <v xml:space="preserve"> </v>
      </c>
      <c r="E22" s="366" t="str">
        <f>IF(ISBLANK(EMISSIONS_7!E22), " ", EMISSIONS_7!E22)</f>
        <v xml:space="preserve"> </v>
      </c>
      <c r="F22" s="366" t="str">
        <f>IF(ISBLANK(EMISSIONS_7!F22), " ", EMISSIONS_7!F22)</f>
        <v xml:space="preserve"> </v>
      </c>
      <c r="G22" s="367"/>
      <c r="H22" s="368"/>
      <c r="I22" s="33" t="s">
        <v>299</v>
      </c>
      <c r="J22" s="367"/>
      <c r="K22" s="33">
        <f t="shared" si="29"/>
        <v>1</v>
      </c>
      <c r="L22" s="33">
        <f t="shared" si="30"/>
        <v>0</v>
      </c>
      <c r="M22" s="367">
        <v>0</v>
      </c>
      <c r="N22" s="373">
        <v>0</v>
      </c>
      <c r="O22" s="299"/>
      <c r="P22" s="300"/>
      <c r="Q22" s="73" t="str">
        <f t="shared" si="12"/>
        <v>Enter vessel info</v>
      </c>
      <c r="R22" s="79" t="str">
        <f t="shared" si="13"/>
        <v>Enter vessel info</v>
      </c>
      <c r="S22" s="79" t="str">
        <f t="shared" si="14"/>
        <v>Enter vessel info</v>
      </c>
      <c r="T22" s="79" t="str">
        <f t="shared" si="15"/>
        <v>Enter vessel info</v>
      </c>
      <c r="U22" s="79" t="str">
        <f t="shared" si="16"/>
        <v>Enter vessel info</v>
      </c>
      <c r="V22" s="79" t="str">
        <f t="shared" si="17"/>
        <v>Enter vessel info</v>
      </c>
      <c r="W22" s="79" t="str">
        <f t="shared" si="18"/>
        <v>Enter vessel info</v>
      </c>
      <c r="X22" s="79" t="str">
        <f t="shared" si="19"/>
        <v>Enter vessel info</v>
      </c>
      <c r="Y22" s="78" t="s">
        <v>115</v>
      </c>
      <c r="Z22" s="79" t="s">
        <v>115</v>
      </c>
      <c r="AA22" s="82" t="s">
        <v>115</v>
      </c>
      <c r="AB22" s="73" t="str">
        <f t="shared" si="20"/>
        <v>Enter vessel info</v>
      </c>
      <c r="AC22" s="79" t="str">
        <f t="shared" si="21"/>
        <v>Enter vessel info</v>
      </c>
      <c r="AD22" s="79" t="str">
        <f t="shared" si="22"/>
        <v>Enter vessel info</v>
      </c>
      <c r="AE22" s="79" t="str">
        <f t="shared" si="23"/>
        <v>Enter vessel info</v>
      </c>
      <c r="AF22" s="79" t="str">
        <f t="shared" si="24"/>
        <v>Enter vessel info</v>
      </c>
      <c r="AG22" s="79" t="str">
        <f t="shared" si="25"/>
        <v>Enter vessel info</v>
      </c>
      <c r="AH22" s="79" t="str">
        <f t="shared" si="26"/>
        <v>Enter vessel info</v>
      </c>
      <c r="AI22" s="79" t="str">
        <f t="shared" si="27"/>
        <v>Enter vessel info</v>
      </c>
      <c r="AJ22" s="78" t="s">
        <v>115</v>
      </c>
      <c r="AK22" s="79" t="s">
        <v>115</v>
      </c>
      <c r="AL22" s="82" t="s">
        <v>115</v>
      </c>
      <c r="AM22" s="76" t="str">
        <f>IF(OR($D22=" ",$E22=" ",$F22=" "),"Enter vessel info",IF(T($H22)&lt;&gt;"","Enter Activity",IF(OR($M22=0,$N22=0),"Enter Run Time",IF((VLOOKUP($F22,'VESSEL FACTORS'!$A$3:$O$5,AM$5,FALSE))="N/A","--",IF($G22=" ",IF(ISERROR(SEARCH("Aux",$E22,1)),($H22*VLOOKUP($F22,'VESSEL FACTORS'!$A$2:$O$5,AM$5,FALSE)*0.0000011023*$M22*$N22*0.82),($H22*VLOOKUP($F22,'VESSEL FACTORS'!$A$2:$O$5,AM$5,FALSE)*0.0000011023*$M22*$N22*1)),IF($G22&lt;21,($H22*VLOOKUP($F22,'VESSEL FACTORS'!$A$2:$O$5,AM$5,FALSE)*0.0000011023*$M22*$N22*VLOOKUP($G22,'VESSEL FACTORS'!$A$16:$L$36,AM$5,FALSE)),($H22*VLOOKUP($F22,'VESSEL FACTORS'!$A$3:$O$5,AM$5,FALSE)*0.0000011023*$M22*$N22*($G22/100))))))))</f>
        <v>Enter vessel info</v>
      </c>
      <c r="AN22" s="76" t="str">
        <f>IF(OR($D22=" ",$E22=" ",$F22=" "),"Enter vessel info",IF(T($H22)&lt;&gt;"","Enter Activity",IF(OR($M22=0,$N22=0),"Enter Run Time",IF((VLOOKUP($F22,'VESSEL FACTORS'!$A$3:$O$5,AN$5,FALSE))="N/A","--",IF($G22=" ",IF(ISERROR(SEARCH("Aux",$E22,1)),($H22*VLOOKUP($F22,'VESSEL FACTORS'!$A$2:$O$5,AN$5,FALSE)*0.0000011023*$M22*$N22*0.82),($H22*VLOOKUP($F22,'VESSEL FACTORS'!$A$2:$O$5,AN$5,FALSE)*0.0000011023*$M22*$N22*1)),IF($G22&lt;21,($H22*VLOOKUP($F22,'VESSEL FACTORS'!$A$2:$O$5,AN$5,FALSE)*0.0000011023*$M22*$N22*VLOOKUP($G22,'VESSEL FACTORS'!$A$16:$L$36,AN$5,FALSE)),($H22*VLOOKUP($F22,'VESSEL FACTORS'!$A$3:$O$5,AN$5,FALSE)*0.0000011023*$M22*$N22*($G22/100))))))))</f>
        <v>Enter vessel info</v>
      </c>
      <c r="AO22" s="76" t="str">
        <f>IF(OR($D22=" ",$E22=" ",$F22=" "),"Enter vessel info",IF(T($H22)&lt;&gt;"","Enter Activity",IF(OR($M22=0,$N22=0),"Enter Run Time",IF((VLOOKUP($F22,'VESSEL FACTORS'!$A$3:$O$5,AO$5,FALSE))="N/A","--",IF($G22=" ",IF(ISERROR(SEARCH("Aux",$E22,1)),($H22*VLOOKUP($F22,'VESSEL FACTORS'!$A$2:$O$5,AO$5,FALSE)*0.0000011023*$M22*$N22*0.82),($H22*VLOOKUP($F22,'VESSEL FACTORS'!$A$2:$O$5,AO$5,FALSE)*0.0000011023*$M22*$N22*1)),IF($G22&lt;21,($H22*VLOOKUP($F22,'VESSEL FACTORS'!$A$2:$O$5,AO$5,FALSE)*0.0000011023*$M22*$N22*VLOOKUP($G22,'VESSEL FACTORS'!$A$16:$L$36,AO$5,FALSE)),($H22*VLOOKUP($F22,'VESSEL FACTORS'!$A$3:$O$5,AO$5,FALSE)*0.0000011023*$M22*$N22*($G22/100))))))))</f>
        <v>Enter vessel info</v>
      </c>
      <c r="AP22" s="76" t="str">
        <f>IF(OR($D22=" ",$E22=" ",$F22=" "),"Enter vessel info",IF(T($H22)&lt;&gt;"","Enter Activity",IF(OR($M22=0,$N22=0),"Enter Run Time",IF((VLOOKUP($F22,'VESSEL FACTORS'!$A$3:$O$5,AP$5,FALSE))="N/A","--",IF($G22=" ",IF(ISERROR(SEARCH("Aux",$E22,1)),($H22*VLOOKUP($F22,'VESSEL FACTORS'!$A$2:$O$5,AP$5,FALSE)*0.0000011023*$M22*$N22*0.82),($H22*VLOOKUP($F22,'VESSEL FACTORS'!$A$2:$O$5,AP$5,FALSE)*0.0000011023*$M22*$N22*1)),IF($G22&lt;21,($H22*VLOOKUP($F22,'VESSEL FACTORS'!$A$2:$O$5,AP$5,FALSE)*0.0000011023*$M22*$N22*VLOOKUP($G22,'VESSEL FACTORS'!$A$16:$L$36,AP$5,FALSE)),($H22*VLOOKUP($F22,'VESSEL FACTORS'!$A$3:$O$5,AP$5,FALSE)*0.0000011023*$M22*$N22*($G22/100))))))))</f>
        <v>Enter vessel info</v>
      </c>
      <c r="AQ22" s="76" t="str">
        <f>IF(OR($D22=" ",$E22=" ",$F22=" "),"Enter vessel info",IF(T($H22)&lt;&gt;"","Enter Activity",IF(OR($M22=0,$N22=0),"Enter Run Time",IF((VLOOKUP($F22,'VESSEL FACTORS'!$A$3:$O$5,AQ$5,FALSE))="N/A","--",IF($G22=" ",IF(ISERROR(SEARCH("Aux",$E22,1)),($H22*VLOOKUP($F22,'VESSEL FACTORS'!$A$2:$O$5,AQ$5,FALSE)*0.0000011023*$M22*$N22*0.82),($H22*VLOOKUP($F22,'VESSEL FACTORS'!$A$2:$O$5,AQ$5,FALSE)*0.0000011023*$M22*$N22*1)),IF($G22&lt;21,($H22*VLOOKUP($F22,'VESSEL FACTORS'!$A$2:$O$5,AQ$5,FALSE)*0.0000011023*$M22*$N22*VLOOKUP($G22,'VESSEL FACTORS'!$A$16:$L$36,AQ$5,FALSE)),($H22*VLOOKUP($F22,'VESSEL FACTORS'!$A$3:$O$5,AQ$5,FALSE)*0.0000011023*$M22*$N22*($G22/100))))))))</f>
        <v>Enter vessel info</v>
      </c>
      <c r="AR22" s="76" t="str">
        <f>IF(OR($D22=" ",$E22=" ",$F22=" "),"Enter vessel info",IF(T($H22)&lt;&gt;"","Enter Activity",IF(OR($M22=0,$N22=0),"Enter Run Time",IF((VLOOKUP($F22,'VESSEL FACTORS'!$A$3:$O$5,AR$5,FALSE))="N/A","--",IF($G22=" ",IF(ISERROR(SEARCH("Aux",$E22,1)),($H22*VLOOKUP($F22,'VESSEL FACTORS'!$A$2:$O$5,AR$5,FALSE)*0.0000011023*$M22*$N22*0.82),($H22*VLOOKUP($F22,'VESSEL FACTORS'!$A$2:$O$5,AR$5,FALSE)*0.0000011023*$M22*$N22*1)),IF($G22&lt;21,($H22*VLOOKUP($F22,'VESSEL FACTORS'!$A$2:$O$5,AR$5,FALSE)*0.0000011023*$M22*$N22*VLOOKUP($G22,'VESSEL FACTORS'!$A$16:$L$36,AR$5,FALSE)),($H22*VLOOKUP($F22,'VESSEL FACTORS'!$A$3:$O$5,AR$5,FALSE)*0.0000011023*$M22*$N22*($G22/100))))))))</f>
        <v>Enter vessel info</v>
      </c>
      <c r="AS22" s="76" t="str">
        <f>IF(OR($D22=" ",$E22=" ",$F22=" "),"Enter vessel info",IF(T($H22)&lt;&gt;"","Enter Activity",IF(OR($M22=0,$N22=0),"Enter Run Time",IF((VLOOKUP($F22,'VESSEL FACTORS'!$A$3:$O$5,AS$5,FALSE))="N/A","--",IF($G22=" ",IF(ISERROR(SEARCH("Aux",$E22,1)),($H22*VLOOKUP($F22,'VESSEL FACTORS'!$A$2:$O$5,AS$5,FALSE)*0.0000011023*$M22*$N22*0.82),($H22*VLOOKUP($F22,'VESSEL FACTORS'!$A$2:$O$5,AS$5,FALSE)*0.0000011023*$M22*$N22*1)),IF($G22&lt;21,($H22*VLOOKUP($F22,'VESSEL FACTORS'!$A$2:$O$5,AS$5,FALSE)*0.0000011023*$M22*$N22*VLOOKUP($G22,'VESSEL FACTORS'!$A$16:$L$36,AS$5,FALSE)),($H22*VLOOKUP($F22,'VESSEL FACTORS'!$A$3:$O$5,AS$5,FALSE)*0.0000011023*$M22*$N22*($G22/100))))))))</f>
        <v>Enter vessel info</v>
      </c>
      <c r="AT22" s="76" t="str">
        <f>IF(OR($D22=" ",$E22=" ",$F22=" "),"Enter vessel info",IF(T($H22)&lt;&gt;"","Enter Activity",IF(OR($M22=0,$N22=0),"Enter Run Time",IF((VLOOKUP($F22,'VESSEL FACTORS'!$A$3:$O$5,AT$5,FALSE))="N/A","--",IF($G22=" ",IF(ISERROR(SEARCH("Aux",$E22,1)),($H22*VLOOKUP($F22,'VESSEL FACTORS'!$A$2:$O$5,AT$5,FALSE)*0.0000011023*$M22*$N22*0.82),($H22*VLOOKUP($F22,'VESSEL FACTORS'!$A$2:$O$5,AT$5,FALSE)*0.0000011023*$M22*$N22*1)),IF($G22&lt;21,($H22*VLOOKUP($F22,'VESSEL FACTORS'!$A$2:$O$5,AT$5,FALSE)*0.0000011023*$M22*$N22*VLOOKUP($G22,'VESSEL FACTORS'!$A$16:$L$36,AT$5,FALSE)),($H22*VLOOKUP($F22,'VESSEL FACTORS'!$A$3:$O$5,AT$5,FALSE)*0.0000011023*$M22*$N22*($G22/100))))))))</f>
        <v>Enter vessel info</v>
      </c>
      <c r="AU22" s="76" t="str">
        <f>IF(OR($D22=" ",$E22=" ",$F22=" "),"Enter vessel info",IF(T($H22)&lt;&gt;"","Enter Activity",IF(OR($M22=0,$N22=0),"Enter Run Time",IF((VLOOKUP($F22,'VESSEL FACTORS'!$A$3:$O$5,AU$5,FALSE))="N/A","--",IF($G22=" ",IF(ISERROR(SEARCH("Aux",$E22,1)),($H22*VLOOKUP($F22,'VESSEL FACTORS'!$A$2:$O$5,AU$5,FALSE)*0.0000011023*$M22*$N22*0.82),($H22*VLOOKUP($F22,'VESSEL FACTORS'!$A$2:$O$5,AU$5,FALSE)*0.0000011023*$M22*$N22*1)),IF($G22&lt;21,($H22*VLOOKUP($F22,'VESSEL FACTORS'!$A$2:$O$5,AU$5,FALSE)*0.0000011023*$M22*$N22*VLOOKUP($G22,'VESSEL FACTORS'!$A$16:$L$36,AU$5,FALSE)),($H22*VLOOKUP($F22,'VESSEL FACTORS'!$A$3:$O$5,AU$5,FALSE)*0.0000011023*$M22*$N22*($G22/100))))))))</f>
        <v>Enter vessel info</v>
      </c>
      <c r="AV22" s="76" t="str">
        <f>IF(OR($D22=" ",$E22=" ",$F22=" "),"Enter vessel info",IF(T($H22)&lt;&gt;"","Enter Activity",IF(OR($M22=0,$N22=0),"Enter Run Time",IF((VLOOKUP($F22,'VESSEL FACTORS'!$A$3:$O$5,AV$5,FALSE))="N/A","--",IF($G22=" ",IF(ISERROR(SEARCH("Aux",$E22,1)),($H22*VLOOKUP($F22,'VESSEL FACTORS'!$A$2:$O$5,AV$5,FALSE)*0.0000011023*$M22*$N22*0.82),($H22*VLOOKUP($F22,'VESSEL FACTORS'!$A$2:$O$5,AV$5,FALSE)*0.0000011023*$M22*$N22*1)),IF($G22&lt;21,($H22*VLOOKUP($F22,'VESSEL FACTORS'!$A$2:$O$5,AV$5,FALSE)*0.0000011023*$M22*$N22*VLOOKUP($G22,'VESSEL FACTORS'!$A$16:$L$36,AV$5,FALSE)),($H22*VLOOKUP($F22,'VESSEL FACTORS'!$A$3:$O$5,AV$5,FALSE)*0.0000011023*$M22*$N22*($G22/100))))))))</f>
        <v>Enter vessel info</v>
      </c>
      <c r="AW22" s="67" t="str">
        <f>IF(OR($D22=" ",$E22=" ",$F22=" "),"Enter vessel info",IF(T($H22)&lt;&gt;"","Enter Activity",IF(OR($M22=0,$N22=0),"Enter Run Time",IF((VLOOKUP($F22,'VESSEL FACTORS'!$A$3:$O$5,AW$5,FALSE))="N/A","--",IF($G22=" ",IF(ISERROR(SEARCH("Aux",$E22,1)),($H22*VLOOKUP($F22,'VESSEL FACTORS'!$A$2:$O$5,AW$5,FALSE)*0.0000011023*$M22*$N22*0.82),($H22*VLOOKUP($F22,'VESSEL FACTORS'!$A$2:$O$5,AW$5,FALSE)*0.0000011023*$M22*$N22*1)),IF($G22&lt;21,($H22*VLOOKUP($F22,'VESSEL FACTORS'!$A$2:$O$5,AW$5,FALSE)*0.0000011023*$M22*$N22*VLOOKUP($G22,'VESSEL FACTORS'!$A$16:$L$36,AW$5,FALSE)),($H22*VLOOKUP($F22,'VESSEL FACTORS'!$A$3:$O$5,AW$5,FALSE)*0.0000011023*$M22*$N22*($G22/100))))))))</f>
        <v>Enter vessel info</v>
      </c>
      <c r="AX22" s="336">
        <f t="shared" si="0"/>
        <v>0</v>
      </c>
      <c r="AY22" s="336">
        <f t="shared" si="0"/>
        <v>0</v>
      </c>
      <c r="AZ22" s="336">
        <f t="shared" si="0"/>
        <v>0</v>
      </c>
      <c r="BA22" s="337">
        <f t="shared" si="0"/>
        <v>0</v>
      </c>
      <c r="BB22" s="335">
        <f t="shared" si="31"/>
        <v>0</v>
      </c>
      <c r="BC22" s="336">
        <f t="shared" si="31"/>
        <v>0</v>
      </c>
      <c r="BD22" s="336">
        <f t="shared" si="31"/>
        <v>0</v>
      </c>
      <c r="BE22" s="336">
        <f t="shared" si="31"/>
        <v>0</v>
      </c>
      <c r="BF22" s="336">
        <f t="shared" si="31"/>
        <v>0</v>
      </c>
      <c r="BG22" s="336">
        <f t="shared" si="31"/>
        <v>0</v>
      </c>
      <c r="BH22" s="336">
        <f t="shared" si="31"/>
        <v>0</v>
      </c>
      <c r="BI22" s="336">
        <f t="shared" si="31"/>
        <v>0</v>
      </c>
      <c r="BJ22" s="336">
        <f t="shared" si="31"/>
        <v>0</v>
      </c>
      <c r="BK22" s="336">
        <f t="shared" si="31"/>
        <v>0</v>
      </c>
      <c r="BL22" s="336">
        <f t="shared" si="31"/>
        <v>0</v>
      </c>
      <c r="BM22" s="337">
        <f t="shared" si="31"/>
        <v>0</v>
      </c>
      <c r="BN22" s="335">
        <f t="shared" si="32"/>
        <v>0</v>
      </c>
      <c r="BO22" s="336">
        <f t="shared" si="32"/>
        <v>0</v>
      </c>
      <c r="BP22" s="336">
        <f t="shared" si="32"/>
        <v>0</v>
      </c>
      <c r="BQ22" s="336">
        <f t="shared" si="32"/>
        <v>0</v>
      </c>
      <c r="BR22" s="336">
        <f t="shared" si="32"/>
        <v>0</v>
      </c>
      <c r="BS22" s="336">
        <f t="shared" si="32"/>
        <v>0</v>
      </c>
      <c r="BT22" s="336">
        <f t="shared" si="32"/>
        <v>0</v>
      </c>
      <c r="BU22" s="336">
        <f t="shared" si="32"/>
        <v>0</v>
      </c>
      <c r="BV22" s="336">
        <f t="shared" si="32"/>
        <v>0</v>
      </c>
      <c r="BW22" s="336">
        <f t="shared" si="32"/>
        <v>0</v>
      </c>
      <c r="BX22" s="336">
        <f t="shared" si="32"/>
        <v>0</v>
      </c>
      <c r="BY22" s="337">
        <f t="shared" si="32"/>
        <v>0</v>
      </c>
      <c r="BZ22" s="335">
        <f t="shared" si="33"/>
        <v>0</v>
      </c>
      <c r="CA22" s="336">
        <f t="shared" si="33"/>
        <v>0</v>
      </c>
      <c r="CB22" s="336">
        <f t="shared" si="33"/>
        <v>0</v>
      </c>
      <c r="CC22" s="336">
        <f t="shared" si="33"/>
        <v>0</v>
      </c>
      <c r="CD22" s="336">
        <f t="shared" si="33"/>
        <v>0</v>
      </c>
      <c r="CE22" s="336">
        <f t="shared" si="33"/>
        <v>0</v>
      </c>
      <c r="CF22" s="336">
        <f t="shared" si="33"/>
        <v>0</v>
      </c>
      <c r="CG22" s="336">
        <f t="shared" si="33"/>
        <v>0</v>
      </c>
      <c r="CH22" s="336">
        <f t="shared" si="33"/>
        <v>0</v>
      </c>
      <c r="CI22" s="336">
        <f t="shared" si="33"/>
        <v>0</v>
      </c>
      <c r="CJ22" s="336">
        <f t="shared" si="33"/>
        <v>0</v>
      </c>
      <c r="CK22" s="337">
        <f t="shared" si="33"/>
        <v>0</v>
      </c>
      <c r="CL22" s="335">
        <f t="shared" si="34"/>
        <v>0</v>
      </c>
      <c r="CM22" s="336">
        <f t="shared" si="34"/>
        <v>0</v>
      </c>
      <c r="CN22" s="336">
        <f t="shared" si="34"/>
        <v>0</v>
      </c>
      <c r="CO22" s="336">
        <f t="shared" si="34"/>
        <v>0</v>
      </c>
      <c r="CP22" s="336">
        <f t="shared" si="34"/>
        <v>0</v>
      </c>
      <c r="CQ22" s="336">
        <f t="shared" si="34"/>
        <v>0</v>
      </c>
      <c r="CR22" s="336">
        <f t="shared" si="34"/>
        <v>0</v>
      </c>
      <c r="CS22" s="336">
        <f t="shared" si="34"/>
        <v>0</v>
      </c>
      <c r="CT22" s="336">
        <f t="shared" si="34"/>
        <v>0</v>
      </c>
      <c r="CU22" s="336">
        <f t="shared" si="34"/>
        <v>0</v>
      </c>
      <c r="CV22" s="336">
        <f t="shared" si="34"/>
        <v>0</v>
      </c>
      <c r="CW22" s="337">
        <f t="shared" si="34"/>
        <v>0</v>
      </c>
      <c r="CX22" s="335">
        <f t="shared" si="35"/>
        <v>0</v>
      </c>
      <c r="CY22" s="336">
        <f t="shared" si="35"/>
        <v>0</v>
      </c>
      <c r="CZ22" s="336">
        <f t="shared" si="35"/>
        <v>0</v>
      </c>
      <c r="DA22" s="336">
        <f t="shared" si="35"/>
        <v>0</v>
      </c>
      <c r="DB22" s="336">
        <f t="shared" si="35"/>
        <v>0</v>
      </c>
      <c r="DC22" s="336">
        <f t="shared" si="35"/>
        <v>0</v>
      </c>
      <c r="DD22" s="336">
        <f t="shared" si="35"/>
        <v>0</v>
      </c>
      <c r="DE22" s="336">
        <f t="shared" si="35"/>
        <v>0</v>
      </c>
      <c r="DF22" s="336">
        <f t="shared" si="35"/>
        <v>0</v>
      </c>
      <c r="DG22" s="336">
        <f t="shared" si="35"/>
        <v>0</v>
      </c>
      <c r="DH22" s="336">
        <f t="shared" si="35"/>
        <v>0</v>
      </c>
      <c r="DI22" s="337">
        <f t="shared" si="35"/>
        <v>0</v>
      </c>
      <c r="DJ22" s="335">
        <f t="shared" si="36"/>
        <v>0</v>
      </c>
      <c r="DK22" s="336">
        <f t="shared" si="36"/>
        <v>0</v>
      </c>
      <c r="DL22" s="336">
        <f t="shared" si="36"/>
        <v>0</v>
      </c>
      <c r="DM22" s="336">
        <f t="shared" si="36"/>
        <v>0</v>
      </c>
      <c r="DN22" s="336">
        <f t="shared" si="36"/>
        <v>0</v>
      </c>
      <c r="DO22" s="336">
        <f t="shared" si="36"/>
        <v>0</v>
      </c>
      <c r="DP22" s="336">
        <f t="shared" si="36"/>
        <v>0</v>
      </c>
      <c r="DQ22" s="336">
        <f t="shared" si="36"/>
        <v>0</v>
      </c>
      <c r="DR22" s="336">
        <f t="shared" si="36"/>
        <v>0</v>
      </c>
      <c r="DS22" s="336">
        <f t="shared" si="36"/>
        <v>0</v>
      </c>
      <c r="DT22" s="336">
        <f t="shared" si="36"/>
        <v>0</v>
      </c>
      <c r="DU22" s="337">
        <f t="shared" si="36"/>
        <v>0</v>
      </c>
      <c r="DV22" s="335">
        <f t="shared" si="37"/>
        <v>0</v>
      </c>
      <c r="DW22" s="336">
        <f t="shared" si="37"/>
        <v>0</v>
      </c>
      <c r="DX22" s="336">
        <f t="shared" si="37"/>
        <v>0</v>
      </c>
      <c r="DY22" s="336">
        <f t="shared" si="37"/>
        <v>0</v>
      </c>
      <c r="DZ22" s="336">
        <f t="shared" si="37"/>
        <v>0</v>
      </c>
      <c r="EA22" s="336">
        <f t="shared" si="37"/>
        <v>0</v>
      </c>
      <c r="EB22" s="336">
        <f t="shared" si="37"/>
        <v>0</v>
      </c>
      <c r="EC22" s="336">
        <f t="shared" si="37"/>
        <v>0</v>
      </c>
      <c r="ED22" s="336">
        <f t="shared" si="37"/>
        <v>0</v>
      </c>
      <c r="EE22" s="336">
        <f t="shared" si="37"/>
        <v>0</v>
      </c>
      <c r="EF22" s="336">
        <f t="shared" si="37"/>
        <v>0</v>
      </c>
      <c r="EG22" s="337">
        <f t="shared" si="37"/>
        <v>0</v>
      </c>
      <c r="EH22" s="335">
        <f t="shared" si="38"/>
        <v>0</v>
      </c>
      <c r="EI22" s="336">
        <f t="shared" si="38"/>
        <v>0</v>
      </c>
      <c r="EJ22" s="336">
        <f t="shared" si="38"/>
        <v>0</v>
      </c>
      <c r="EK22" s="336">
        <f t="shared" si="38"/>
        <v>0</v>
      </c>
      <c r="EL22" s="336">
        <f t="shared" si="38"/>
        <v>0</v>
      </c>
      <c r="EM22" s="336">
        <f t="shared" si="38"/>
        <v>0</v>
      </c>
      <c r="EN22" s="336">
        <f t="shared" si="38"/>
        <v>0</v>
      </c>
      <c r="EO22" s="336">
        <f t="shared" si="38"/>
        <v>0</v>
      </c>
      <c r="EP22" s="336">
        <f t="shared" si="38"/>
        <v>0</v>
      </c>
      <c r="EQ22" s="336">
        <f t="shared" si="38"/>
        <v>0</v>
      </c>
      <c r="ER22" s="336">
        <f t="shared" si="38"/>
        <v>0</v>
      </c>
      <c r="ES22" s="337">
        <f t="shared" si="38"/>
        <v>0</v>
      </c>
      <c r="ET22" s="335">
        <f t="shared" si="39"/>
        <v>0</v>
      </c>
      <c r="EU22" s="336">
        <f t="shared" si="39"/>
        <v>0</v>
      </c>
      <c r="EV22" s="336">
        <f t="shared" si="39"/>
        <v>0</v>
      </c>
      <c r="EW22" s="336">
        <f t="shared" si="39"/>
        <v>0</v>
      </c>
      <c r="EX22" s="336">
        <f t="shared" si="39"/>
        <v>0</v>
      </c>
      <c r="EY22" s="336">
        <f t="shared" si="39"/>
        <v>0</v>
      </c>
      <c r="EZ22" s="336">
        <f t="shared" si="39"/>
        <v>0</v>
      </c>
      <c r="FA22" s="336">
        <f t="shared" si="39"/>
        <v>0</v>
      </c>
      <c r="FB22" s="336">
        <f t="shared" si="39"/>
        <v>0</v>
      </c>
      <c r="FC22" s="336">
        <f t="shared" si="39"/>
        <v>0</v>
      </c>
      <c r="FD22" s="336">
        <f t="shared" si="39"/>
        <v>0</v>
      </c>
      <c r="FE22" s="337">
        <f t="shared" si="39"/>
        <v>0</v>
      </c>
      <c r="FF22" s="335">
        <f t="shared" si="40"/>
        <v>0</v>
      </c>
      <c r="FG22" s="336">
        <f t="shared" si="40"/>
        <v>0</v>
      </c>
      <c r="FH22" s="336">
        <f t="shared" si="40"/>
        <v>0</v>
      </c>
      <c r="FI22" s="336">
        <f t="shared" si="40"/>
        <v>0</v>
      </c>
      <c r="FJ22" s="336">
        <f t="shared" si="40"/>
        <v>0</v>
      </c>
      <c r="FK22" s="336">
        <f t="shared" si="40"/>
        <v>0</v>
      </c>
      <c r="FL22" s="336">
        <f t="shared" si="40"/>
        <v>0</v>
      </c>
      <c r="FM22" s="336">
        <f t="shared" si="40"/>
        <v>0</v>
      </c>
      <c r="FN22" s="336">
        <f t="shared" si="40"/>
        <v>0</v>
      </c>
      <c r="FO22" s="336">
        <f t="shared" si="40"/>
        <v>0</v>
      </c>
      <c r="FP22" s="336">
        <f t="shared" si="40"/>
        <v>0</v>
      </c>
      <c r="FQ22" s="337">
        <f t="shared" si="40"/>
        <v>0</v>
      </c>
    </row>
    <row r="23" spans="1:173" ht="12.75" customHeight="1" x14ac:dyDescent="0.2">
      <c r="A23" s="74" t="str">
        <f t="shared" si="28"/>
        <v xml:space="preserve"> - </v>
      </c>
      <c r="B23" s="112"/>
      <c r="C23" s="171" t="s">
        <v>305</v>
      </c>
      <c r="D23" s="366" t="str">
        <f>IF(ISBLANK(EMISSIONS_7!D23), " ", EMISSIONS_7!D23)</f>
        <v xml:space="preserve"> </v>
      </c>
      <c r="E23" s="366" t="str">
        <f>IF(ISBLANK(EMISSIONS_7!E23), " ", EMISSIONS_7!E23)</f>
        <v xml:space="preserve"> </v>
      </c>
      <c r="F23" s="366" t="str">
        <f>IF(ISBLANK(EMISSIONS_7!F23), " ", EMISSIONS_7!F23)</f>
        <v xml:space="preserve"> </v>
      </c>
      <c r="G23" s="367"/>
      <c r="H23" s="368"/>
      <c r="I23" s="33" t="s">
        <v>299</v>
      </c>
      <c r="J23" s="367"/>
      <c r="K23" s="33">
        <f t="shared" si="29"/>
        <v>1</v>
      </c>
      <c r="L23" s="33">
        <f t="shared" si="30"/>
        <v>0</v>
      </c>
      <c r="M23" s="367">
        <v>0</v>
      </c>
      <c r="N23" s="373">
        <v>0</v>
      </c>
      <c r="O23" s="299"/>
      <c r="P23" s="300"/>
      <c r="Q23" s="73" t="str">
        <f t="shared" si="12"/>
        <v>Enter vessel info</v>
      </c>
      <c r="R23" s="79" t="str">
        <f t="shared" si="13"/>
        <v>Enter vessel info</v>
      </c>
      <c r="S23" s="79" t="str">
        <f t="shared" si="14"/>
        <v>Enter vessel info</v>
      </c>
      <c r="T23" s="79" t="str">
        <f t="shared" si="15"/>
        <v>Enter vessel info</v>
      </c>
      <c r="U23" s="79" t="str">
        <f t="shared" si="16"/>
        <v>Enter vessel info</v>
      </c>
      <c r="V23" s="79" t="str">
        <f t="shared" si="17"/>
        <v>Enter vessel info</v>
      </c>
      <c r="W23" s="79" t="str">
        <f t="shared" si="18"/>
        <v>Enter vessel info</v>
      </c>
      <c r="X23" s="79" t="str">
        <f t="shared" si="19"/>
        <v>Enter vessel info</v>
      </c>
      <c r="Y23" s="78" t="s">
        <v>115</v>
      </c>
      <c r="Z23" s="79" t="s">
        <v>115</v>
      </c>
      <c r="AA23" s="82" t="s">
        <v>115</v>
      </c>
      <c r="AB23" s="73" t="str">
        <f t="shared" si="20"/>
        <v>Enter vessel info</v>
      </c>
      <c r="AC23" s="79" t="str">
        <f t="shared" si="21"/>
        <v>Enter vessel info</v>
      </c>
      <c r="AD23" s="79" t="str">
        <f t="shared" si="22"/>
        <v>Enter vessel info</v>
      </c>
      <c r="AE23" s="79" t="str">
        <f t="shared" si="23"/>
        <v>Enter vessel info</v>
      </c>
      <c r="AF23" s="79" t="str">
        <f t="shared" si="24"/>
        <v>Enter vessel info</v>
      </c>
      <c r="AG23" s="79" t="str">
        <f t="shared" si="25"/>
        <v>Enter vessel info</v>
      </c>
      <c r="AH23" s="79" t="str">
        <f t="shared" si="26"/>
        <v>Enter vessel info</v>
      </c>
      <c r="AI23" s="79" t="str">
        <f t="shared" si="27"/>
        <v>Enter vessel info</v>
      </c>
      <c r="AJ23" s="78" t="s">
        <v>115</v>
      </c>
      <c r="AK23" s="79" t="s">
        <v>115</v>
      </c>
      <c r="AL23" s="82" t="s">
        <v>115</v>
      </c>
      <c r="AM23" s="76" t="str">
        <f>IF(OR($D23=" ",$E23=" ",$F23=" "),"Enter vessel info",IF(T($H23)&lt;&gt;"","Enter Activity",IF(OR($M23=0,$N23=0),"Enter Run Time",IF((VLOOKUP($F23,'VESSEL FACTORS'!$A$3:$O$5,AM$5,FALSE))="N/A","--",IF($G23=" ",IF(ISERROR(SEARCH("Aux",$E23,1)),($H23*VLOOKUP($F23,'VESSEL FACTORS'!$A$2:$O$5,AM$5,FALSE)*0.0000011023*$M23*$N23*0.82),($H23*VLOOKUP($F23,'VESSEL FACTORS'!$A$2:$O$5,AM$5,FALSE)*0.0000011023*$M23*$N23*1)),IF($G23&lt;21,($H23*VLOOKUP($F23,'VESSEL FACTORS'!$A$2:$O$5,AM$5,FALSE)*0.0000011023*$M23*$N23*VLOOKUP($G23,'VESSEL FACTORS'!$A$16:$L$36,AM$5,FALSE)),($H23*VLOOKUP($F23,'VESSEL FACTORS'!$A$3:$O$5,AM$5,FALSE)*0.0000011023*$M23*$N23*($G23/100))))))))</f>
        <v>Enter vessel info</v>
      </c>
      <c r="AN23" s="76" t="str">
        <f>IF(OR($D23=" ",$E23=" ",$F23=" "),"Enter vessel info",IF(T($H23)&lt;&gt;"","Enter Activity",IF(OR($M23=0,$N23=0),"Enter Run Time",IF((VLOOKUP($F23,'VESSEL FACTORS'!$A$3:$O$5,AN$5,FALSE))="N/A","--",IF($G23=" ",IF(ISERROR(SEARCH("Aux",$E23,1)),($H23*VLOOKUP($F23,'VESSEL FACTORS'!$A$2:$O$5,AN$5,FALSE)*0.0000011023*$M23*$N23*0.82),($H23*VLOOKUP($F23,'VESSEL FACTORS'!$A$2:$O$5,AN$5,FALSE)*0.0000011023*$M23*$N23*1)),IF($G23&lt;21,($H23*VLOOKUP($F23,'VESSEL FACTORS'!$A$2:$O$5,AN$5,FALSE)*0.0000011023*$M23*$N23*VLOOKUP($G23,'VESSEL FACTORS'!$A$16:$L$36,AN$5,FALSE)),($H23*VLOOKUP($F23,'VESSEL FACTORS'!$A$3:$O$5,AN$5,FALSE)*0.0000011023*$M23*$N23*($G23/100))))))))</f>
        <v>Enter vessel info</v>
      </c>
      <c r="AO23" s="76" t="str">
        <f>IF(OR($D23=" ",$E23=" ",$F23=" "),"Enter vessel info",IF(T($H23)&lt;&gt;"","Enter Activity",IF(OR($M23=0,$N23=0),"Enter Run Time",IF((VLOOKUP($F23,'VESSEL FACTORS'!$A$3:$O$5,AO$5,FALSE))="N/A","--",IF($G23=" ",IF(ISERROR(SEARCH("Aux",$E23,1)),($H23*VLOOKUP($F23,'VESSEL FACTORS'!$A$2:$O$5,AO$5,FALSE)*0.0000011023*$M23*$N23*0.82),($H23*VLOOKUP($F23,'VESSEL FACTORS'!$A$2:$O$5,AO$5,FALSE)*0.0000011023*$M23*$N23*1)),IF($G23&lt;21,($H23*VLOOKUP($F23,'VESSEL FACTORS'!$A$2:$O$5,AO$5,FALSE)*0.0000011023*$M23*$N23*VLOOKUP($G23,'VESSEL FACTORS'!$A$16:$L$36,AO$5,FALSE)),($H23*VLOOKUP($F23,'VESSEL FACTORS'!$A$3:$O$5,AO$5,FALSE)*0.0000011023*$M23*$N23*($G23/100))))))))</f>
        <v>Enter vessel info</v>
      </c>
      <c r="AP23" s="76" t="str">
        <f>IF(OR($D23=" ",$E23=" ",$F23=" "),"Enter vessel info",IF(T($H23)&lt;&gt;"","Enter Activity",IF(OR($M23=0,$N23=0),"Enter Run Time",IF((VLOOKUP($F23,'VESSEL FACTORS'!$A$3:$O$5,AP$5,FALSE))="N/A","--",IF($G23=" ",IF(ISERROR(SEARCH("Aux",$E23,1)),($H23*VLOOKUP($F23,'VESSEL FACTORS'!$A$2:$O$5,AP$5,FALSE)*0.0000011023*$M23*$N23*0.82),($H23*VLOOKUP($F23,'VESSEL FACTORS'!$A$2:$O$5,AP$5,FALSE)*0.0000011023*$M23*$N23*1)),IF($G23&lt;21,($H23*VLOOKUP($F23,'VESSEL FACTORS'!$A$2:$O$5,AP$5,FALSE)*0.0000011023*$M23*$N23*VLOOKUP($G23,'VESSEL FACTORS'!$A$16:$L$36,AP$5,FALSE)),($H23*VLOOKUP($F23,'VESSEL FACTORS'!$A$3:$O$5,AP$5,FALSE)*0.0000011023*$M23*$N23*($G23/100))))))))</f>
        <v>Enter vessel info</v>
      </c>
      <c r="AQ23" s="76" t="str">
        <f>IF(OR($D23=" ",$E23=" ",$F23=" "),"Enter vessel info",IF(T($H23)&lt;&gt;"","Enter Activity",IF(OR($M23=0,$N23=0),"Enter Run Time",IF((VLOOKUP($F23,'VESSEL FACTORS'!$A$3:$O$5,AQ$5,FALSE))="N/A","--",IF($G23=" ",IF(ISERROR(SEARCH("Aux",$E23,1)),($H23*VLOOKUP($F23,'VESSEL FACTORS'!$A$2:$O$5,AQ$5,FALSE)*0.0000011023*$M23*$N23*0.82),($H23*VLOOKUP($F23,'VESSEL FACTORS'!$A$2:$O$5,AQ$5,FALSE)*0.0000011023*$M23*$N23*1)),IF($G23&lt;21,($H23*VLOOKUP($F23,'VESSEL FACTORS'!$A$2:$O$5,AQ$5,FALSE)*0.0000011023*$M23*$N23*VLOOKUP($G23,'VESSEL FACTORS'!$A$16:$L$36,AQ$5,FALSE)),($H23*VLOOKUP($F23,'VESSEL FACTORS'!$A$3:$O$5,AQ$5,FALSE)*0.0000011023*$M23*$N23*($G23/100))))))))</f>
        <v>Enter vessel info</v>
      </c>
      <c r="AR23" s="76" t="str">
        <f>IF(OR($D23=" ",$E23=" ",$F23=" "),"Enter vessel info",IF(T($H23)&lt;&gt;"","Enter Activity",IF(OR($M23=0,$N23=0),"Enter Run Time",IF((VLOOKUP($F23,'VESSEL FACTORS'!$A$3:$O$5,AR$5,FALSE))="N/A","--",IF($G23=" ",IF(ISERROR(SEARCH("Aux",$E23,1)),($H23*VLOOKUP($F23,'VESSEL FACTORS'!$A$2:$O$5,AR$5,FALSE)*0.0000011023*$M23*$N23*0.82),($H23*VLOOKUP($F23,'VESSEL FACTORS'!$A$2:$O$5,AR$5,FALSE)*0.0000011023*$M23*$N23*1)),IF($G23&lt;21,($H23*VLOOKUP($F23,'VESSEL FACTORS'!$A$2:$O$5,AR$5,FALSE)*0.0000011023*$M23*$N23*VLOOKUP($G23,'VESSEL FACTORS'!$A$16:$L$36,AR$5,FALSE)),($H23*VLOOKUP($F23,'VESSEL FACTORS'!$A$3:$O$5,AR$5,FALSE)*0.0000011023*$M23*$N23*($G23/100))))))))</f>
        <v>Enter vessel info</v>
      </c>
      <c r="AS23" s="76" t="str">
        <f>IF(OR($D23=" ",$E23=" ",$F23=" "),"Enter vessel info",IF(T($H23)&lt;&gt;"","Enter Activity",IF(OR($M23=0,$N23=0),"Enter Run Time",IF((VLOOKUP($F23,'VESSEL FACTORS'!$A$3:$O$5,AS$5,FALSE))="N/A","--",IF($G23=" ",IF(ISERROR(SEARCH("Aux",$E23,1)),($H23*VLOOKUP($F23,'VESSEL FACTORS'!$A$2:$O$5,AS$5,FALSE)*0.0000011023*$M23*$N23*0.82),($H23*VLOOKUP($F23,'VESSEL FACTORS'!$A$2:$O$5,AS$5,FALSE)*0.0000011023*$M23*$N23*1)),IF($G23&lt;21,($H23*VLOOKUP($F23,'VESSEL FACTORS'!$A$2:$O$5,AS$5,FALSE)*0.0000011023*$M23*$N23*VLOOKUP($G23,'VESSEL FACTORS'!$A$16:$L$36,AS$5,FALSE)),($H23*VLOOKUP($F23,'VESSEL FACTORS'!$A$3:$O$5,AS$5,FALSE)*0.0000011023*$M23*$N23*($G23/100))))))))</f>
        <v>Enter vessel info</v>
      </c>
      <c r="AT23" s="76" t="str">
        <f>IF(OR($D23=" ",$E23=" ",$F23=" "),"Enter vessel info",IF(T($H23)&lt;&gt;"","Enter Activity",IF(OR($M23=0,$N23=0),"Enter Run Time",IF((VLOOKUP($F23,'VESSEL FACTORS'!$A$3:$O$5,AT$5,FALSE))="N/A","--",IF($G23=" ",IF(ISERROR(SEARCH("Aux",$E23,1)),($H23*VLOOKUP($F23,'VESSEL FACTORS'!$A$2:$O$5,AT$5,FALSE)*0.0000011023*$M23*$N23*0.82),($H23*VLOOKUP($F23,'VESSEL FACTORS'!$A$2:$O$5,AT$5,FALSE)*0.0000011023*$M23*$N23*1)),IF($G23&lt;21,($H23*VLOOKUP($F23,'VESSEL FACTORS'!$A$2:$O$5,AT$5,FALSE)*0.0000011023*$M23*$N23*VLOOKUP($G23,'VESSEL FACTORS'!$A$16:$L$36,AT$5,FALSE)),($H23*VLOOKUP($F23,'VESSEL FACTORS'!$A$3:$O$5,AT$5,FALSE)*0.0000011023*$M23*$N23*($G23/100))))))))</f>
        <v>Enter vessel info</v>
      </c>
      <c r="AU23" s="76" t="str">
        <f>IF(OR($D23=" ",$E23=" ",$F23=" "),"Enter vessel info",IF(T($H23)&lt;&gt;"","Enter Activity",IF(OR($M23=0,$N23=0),"Enter Run Time",IF((VLOOKUP($F23,'VESSEL FACTORS'!$A$3:$O$5,AU$5,FALSE))="N/A","--",IF($G23=" ",IF(ISERROR(SEARCH("Aux",$E23,1)),($H23*VLOOKUP($F23,'VESSEL FACTORS'!$A$2:$O$5,AU$5,FALSE)*0.0000011023*$M23*$N23*0.82),($H23*VLOOKUP($F23,'VESSEL FACTORS'!$A$2:$O$5,AU$5,FALSE)*0.0000011023*$M23*$N23*1)),IF($G23&lt;21,($H23*VLOOKUP($F23,'VESSEL FACTORS'!$A$2:$O$5,AU$5,FALSE)*0.0000011023*$M23*$N23*VLOOKUP($G23,'VESSEL FACTORS'!$A$16:$L$36,AU$5,FALSE)),($H23*VLOOKUP($F23,'VESSEL FACTORS'!$A$3:$O$5,AU$5,FALSE)*0.0000011023*$M23*$N23*($G23/100))))))))</f>
        <v>Enter vessel info</v>
      </c>
      <c r="AV23" s="76" t="str">
        <f>IF(OR($D23=" ",$E23=" ",$F23=" "),"Enter vessel info",IF(T($H23)&lt;&gt;"","Enter Activity",IF(OR($M23=0,$N23=0),"Enter Run Time",IF((VLOOKUP($F23,'VESSEL FACTORS'!$A$3:$O$5,AV$5,FALSE))="N/A","--",IF($G23=" ",IF(ISERROR(SEARCH("Aux",$E23,1)),($H23*VLOOKUP($F23,'VESSEL FACTORS'!$A$2:$O$5,AV$5,FALSE)*0.0000011023*$M23*$N23*0.82),($H23*VLOOKUP($F23,'VESSEL FACTORS'!$A$2:$O$5,AV$5,FALSE)*0.0000011023*$M23*$N23*1)),IF($G23&lt;21,($H23*VLOOKUP($F23,'VESSEL FACTORS'!$A$2:$O$5,AV$5,FALSE)*0.0000011023*$M23*$N23*VLOOKUP($G23,'VESSEL FACTORS'!$A$16:$L$36,AV$5,FALSE)),($H23*VLOOKUP($F23,'VESSEL FACTORS'!$A$3:$O$5,AV$5,FALSE)*0.0000011023*$M23*$N23*($G23/100))))))))</f>
        <v>Enter vessel info</v>
      </c>
      <c r="AW23" s="67" t="str">
        <f>IF(OR($D23=" ",$E23=" ",$F23=" "),"Enter vessel info",IF(T($H23)&lt;&gt;"","Enter Activity",IF(OR($M23=0,$N23=0),"Enter Run Time",IF((VLOOKUP($F23,'VESSEL FACTORS'!$A$3:$O$5,AW$5,FALSE))="N/A","--",IF($G23=" ",IF(ISERROR(SEARCH("Aux",$E23,1)),($H23*VLOOKUP($F23,'VESSEL FACTORS'!$A$2:$O$5,AW$5,FALSE)*0.0000011023*$M23*$N23*0.82),($H23*VLOOKUP($F23,'VESSEL FACTORS'!$A$2:$O$5,AW$5,FALSE)*0.0000011023*$M23*$N23*1)),IF($G23&lt;21,($H23*VLOOKUP($F23,'VESSEL FACTORS'!$A$2:$O$5,AW$5,FALSE)*0.0000011023*$M23*$N23*VLOOKUP($G23,'VESSEL FACTORS'!$A$16:$L$36,AW$5,FALSE)),($H23*VLOOKUP($F23,'VESSEL FACTORS'!$A$3:$O$5,AW$5,FALSE)*0.0000011023*$M23*$N23*($G23/100))))))))</f>
        <v>Enter vessel info</v>
      </c>
      <c r="AX23" s="336">
        <f t="shared" ref="AX23:BA30" si="41">IF(T($AB23)="",IF((AX$6&gt;=MONTH($O23))*(AX$6&lt;=MONTH($P23)), $AB23/$AO23, 0),0)</f>
        <v>0</v>
      </c>
      <c r="AY23" s="336">
        <f t="shared" si="41"/>
        <v>0</v>
      </c>
      <c r="AZ23" s="336">
        <f t="shared" si="41"/>
        <v>0</v>
      </c>
      <c r="BA23" s="337">
        <f t="shared" si="41"/>
        <v>0</v>
      </c>
      <c r="BB23" s="335">
        <f t="shared" si="31"/>
        <v>0</v>
      </c>
      <c r="BC23" s="336">
        <f t="shared" si="31"/>
        <v>0</v>
      </c>
      <c r="BD23" s="336">
        <f t="shared" si="31"/>
        <v>0</v>
      </c>
      <c r="BE23" s="336">
        <f t="shared" si="31"/>
        <v>0</v>
      </c>
      <c r="BF23" s="336">
        <f t="shared" si="31"/>
        <v>0</v>
      </c>
      <c r="BG23" s="336">
        <f t="shared" si="31"/>
        <v>0</v>
      </c>
      <c r="BH23" s="336">
        <f t="shared" si="31"/>
        <v>0</v>
      </c>
      <c r="BI23" s="336">
        <f t="shared" si="31"/>
        <v>0</v>
      </c>
      <c r="BJ23" s="336">
        <f t="shared" si="31"/>
        <v>0</v>
      </c>
      <c r="BK23" s="336">
        <f t="shared" si="31"/>
        <v>0</v>
      </c>
      <c r="BL23" s="336">
        <f t="shared" si="31"/>
        <v>0</v>
      </c>
      <c r="BM23" s="337">
        <f t="shared" si="31"/>
        <v>0</v>
      </c>
      <c r="BN23" s="335">
        <f t="shared" si="32"/>
        <v>0</v>
      </c>
      <c r="BO23" s="336">
        <f t="shared" si="32"/>
        <v>0</v>
      </c>
      <c r="BP23" s="336">
        <f t="shared" si="32"/>
        <v>0</v>
      </c>
      <c r="BQ23" s="336">
        <f t="shared" si="32"/>
        <v>0</v>
      </c>
      <c r="BR23" s="336">
        <f t="shared" si="32"/>
        <v>0</v>
      </c>
      <c r="BS23" s="336">
        <f t="shared" si="32"/>
        <v>0</v>
      </c>
      <c r="BT23" s="336">
        <f t="shared" si="32"/>
        <v>0</v>
      </c>
      <c r="BU23" s="336">
        <f t="shared" si="32"/>
        <v>0</v>
      </c>
      <c r="BV23" s="336">
        <f t="shared" si="32"/>
        <v>0</v>
      </c>
      <c r="BW23" s="336">
        <f t="shared" si="32"/>
        <v>0</v>
      </c>
      <c r="BX23" s="336">
        <f t="shared" si="32"/>
        <v>0</v>
      </c>
      <c r="BY23" s="337">
        <f t="shared" si="32"/>
        <v>0</v>
      </c>
      <c r="BZ23" s="335">
        <f t="shared" si="33"/>
        <v>0</v>
      </c>
      <c r="CA23" s="336">
        <f t="shared" si="33"/>
        <v>0</v>
      </c>
      <c r="CB23" s="336">
        <f t="shared" si="33"/>
        <v>0</v>
      </c>
      <c r="CC23" s="336">
        <f t="shared" si="33"/>
        <v>0</v>
      </c>
      <c r="CD23" s="336">
        <f t="shared" si="33"/>
        <v>0</v>
      </c>
      <c r="CE23" s="336">
        <f t="shared" si="33"/>
        <v>0</v>
      </c>
      <c r="CF23" s="336">
        <f t="shared" si="33"/>
        <v>0</v>
      </c>
      <c r="CG23" s="336">
        <f t="shared" si="33"/>
        <v>0</v>
      </c>
      <c r="CH23" s="336">
        <f t="shared" si="33"/>
        <v>0</v>
      </c>
      <c r="CI23" s="336">
        <f t="shared" si="33"/>
        <v>0</v>
      </c>
      <c r="CJ23" s="336">
        <f t="shared" si="33"/>
        <v>0</v>
      </c>
      <c r="CK23" s="337">
        <f t="shared" si="33"/>
        <v>0</v>
      </c>
      <c r="CL23" s="335">
        <f t="shared" si="34"/>
        <v>0</v>
      </c>
      <c r="CM23" s="336">
        <f t="shared" si="34"/>
        <v>0</v>
      </c>
      <c r="CN23" s="336">
        <f t="shared" si="34"/>
        <v>0</v>
      </c>
      <c r="CO23" s="336">
        <f t="shared" si="34"/>
        <v>0</v>
      </c>
      <c r="CP23" s="336">
        <f t="shared" si="34"/>
        <v>0</v>
      </c>
      <c r="CQ23" s="336">
        <f t="shared" si="34"/>
        <v>0</v>
      </c>
      <c r="CR23" s="336">
        <f t="shared" si="34"/>
        <v>0</v>
      </c>
      <c r="CS23" s="336">
        <f t="shared" si="34"/>
        <v>0</v>
      </c>
      <c r="CT23" s="336">
        <f t="shared" si="34"/>
        <v>0</v>
      </c>
      <c r="CU23" s="336">
        <f t="shared" si="34"/>
        <v>0</v>
      </c>
      <c r="CV23" s="336">
        <f t="shared" si="34"/>
        <v>0</v>
      </c>
      <c r="CW23" s="337">
        <f t="shared" si="34"/>
        <v>0</v>
      </c>
      <c r="CX23" s="335">
        <f t="shared" si="35"/>
        <v>0</v>
      </c>
      <c r="CY23" s="336">
        <f t="shared" si="35"/>
        <v>0</v>
      </c>
      <c r="CZ23" s="336">
        <f t="shared" si="35"/>
        <v>0</v>
      </c>
      <c r="DA23" s="336">
        <f t="shared" si="35"/>
        <v>0</v>
      </c>
      <c r="DB23" s="336">
        <f t="shared" si="35"/>
        <v>0</v>
      </c>
      <c r="DC23" s="336">
        <f t="shared" si="35"/>
        <v>0</v>
      </c>
      <c r="DD23" s="336">
        <f t="shared" si="35"/>
        <v>0</v>
      </c>
      <c r="DE23" s="336">
        <f t="shared" si="35"/>
        <v>0</v>
      </c>
      <c r="DF23" s="336">
        <f t="shared" si="35"/>
        <v>0</v>
      </c>
      <c r="DG23" s="336">
        <f t="shared" si="35"/>
        <v>0</v>
      </c>
      <c r="DH23" s="336">
        <f t="shared" si="35"/>
        <v>0</v>
      </c>
      <c r="DI23" s="337">
        <f t="shared" si="35"/>
        <v>0</v>
      </c>
      <c r="DJ23" s="335">
        <f t="shared" si="36"/>
        <v>0</v>
      </c>
      <c r="DK23" s="336">
        <f t="shared" si="36"/>
        <v>0</v>
      </c>
      <c r="DL23" s="336">
        <f t="shared" si="36"/>
        <v>0</v>
      </c>
      <c r="DM23" s="336">
        <f t="shared" si="36"/>
        <v>0</v>
      </c>
      <c r="DN23" s="336">
        <f t="shared" si="36"/>
        <v>0</v>
      </c>
      <c r="DO23" s="336">
        <f t="shared" si="36"/>
        <v>0</v>
      </c>
      <c r="DP23" s="336">
        <f t="shared" si="36"/>
        <v>0</v>
      </c>
      <c r="DQ23" s="336">
        <f t="shared" si="36"/>
        <v>0</v>
      </c>
      <c r="DR23" s="336">
        <f t="shared" si="36"/>
        <v>0</v>
      </c>
      <c r="DS23" s="336">
        <f t="shared" si="36"/>
        <v>0</v>
      </c>
      <c r="DT23" s="336">
        <f t="shared" si="36"/>
        <v>0</v>
      </c>
      <c r="DU23" s="337">
        <f t="shared" si="36"/>
        <v>0</v>
      </c>
      <c r="DV23" s="335">
        <f t="shared" si="37"/>
        <v>0</v>
      </c>
      <c r="DW23" s="336">
        <f t="shared" si="37"/>
        <v>0</v>
      </c>
      <c r="DX23" s="336">
        <f t="shared" si="37"/>
        <v>0</v>
      </c>
      <c r="DY23" s="336">
        <f t="shared" si="37"/>
        <v>0</v>
      </c>
      <c r="DZ23" s="336">
        <f t="shared" si="37"/>
        <v>0</v>
      </c>
      <c r="EA23" s="336">
        <f t="shared" si="37"/>
        <v>0</v>
      </c>
      <c r="EB23" s="336">
        <f t="shared" si="37"/>
        <v>0</v>
      </c>
      <c r="EC23" s="336">
        <f t="shared" si="37"/>
        <v>0</v>
      </c>
      <c r="ED23" s="336">
        <f t="shared" si="37"/>
        <v>0</v>
      </c>
      <c r="EE23" s="336">
        <f t="shared" si="37"/>
        <v>0</v>
      </c>
      <c r="EF23" s="336">
        <f t="shared" si="37"/>
        <v>0</v>
      </c>
      <c r="EG23" s="337">
        <f t="shared" si="37"/>
        <v>0</v>
      </c>
      <c r="EH23" s="335">
        <f t="shared" si="38"/>
        <v>0</v>
      </c>
      <c r="EI23" s="336">
        <f t="shared" si="38"/>
        <v>0</v>
      </c>
      <c r="EJ23" s="336">
        <f t="shared" si="38"/>
        <v>0</v>
      </c>
      <c r="EK23" s="336">
        <f t="shared" si="38"/>
        <v>0</v>
      </c>
      <c r="EL23" s="336">
        <f t="shared" si="38"/>
        <v>0</v>
      </c>
      <c r="EM23" s="336">
        <f t="shared" si="38"/>
        <v>0</v>
      </c>
      <c r="EN23" s="336">
        <f t="shared" si="38"/>
        <v>0</v>
      </c>
      <c r="EO23" s="336">
        <f t="shared" si="38"/>
        <v>0</v>
      </c>
      <c r="EP23" s="336">
        <f t="shared" si="38"/>
        <v>0</v>
      </c>
      <c r="EQ23" s="336">
        <f t="shared" si="38"/>
        <v>0</v>
      </c>
      <c r="ER23" s="336">
        <f t="shared" si="38"/>
        <v>0</v>
      </c>
      <c r="ES23" s="337">
        <f t="shared" si="38"/>
        <v>0</v>
      </c>
      <c r="ET23" s="335">
        <f t="shared" si="39"/>
        <v>0</v>
      </c>
      <c r="EU23" s="336">
        <f t="shared" si="39"/>
        <v>0</v>
      </c>
      <c r="EV23" s="336">
        <f t="shared" si="39"/>
        <v>0</v>
      </c>
      <c r="EW23" s="336">
        <f t="shared" si="39"/>
        <v>0</v>
      </c>
      <c r="EX23" s="336">
        <f t="shared" si="39"/>
        <v>0</v>
      </c>
      <c r="EY23" s="336">
        <f t="shared" si="39"/>
        <v>0</v>
      </c>
      <c r="EZ23" s="336">
        <f t="shared" si="39"/>
        <v>0</v>
      </c>
      <c r="FA23" s="336">
        <f t="shared" si="39"/>
        <v>0</v>
      </c>
      <c r="FB23" s="336">
        <f t="shared" si="39"/>
        <v>0</v>
      </c>
      <c r="FC23" s="336">
        <f t="shared" si="39"/>
        <v>0</v>
      </c>
      <c r="FD23" s="336">
        <f t="shared" si="39"/>
        <v>0</v>
      </c>
      <c r="FE23" s="337">
        <f t="shared" si="39"/>
        <v>0</v>
      </c>
      <c r="FF23" s="335">
        <f t="shared" si="40"/>
        <v>0</v>
      </c>
      <c r="FG23" s="336">
        <f t="shared" si="40"/>
        <v>0</v>
      </c>
      <c r="FH23" s="336">
        <f t="shared" si="40"/>
        <v>0</v>
      </c>
      <c r="FI23" s="336">
        <f t="shared" si="40"/>
        <v>0</v>
      </c>
      <c r="FJ23" s="336">
        <f t="shared" si="40"/>
        <v>0</v>
      </c>
      <c r="FK23" s="336">
        <f t="shared" si="40"/>
        <v>0</v>
      </c>
      <c r="FL23" s="336">
        <f t="shared" si="40"/>
        <v>0</v>
      </c>
      <c r="FM23" s="336">
        <f t="shared" si="40"/>
        <v>0</v>
      </c>
      <c r="FN23" s="336">
        <f t="shared" si="40"/>
        <v>0</v>
      </c>
      <c r="FO23" s="336">
        <f t="shared" si="40"/>
        <v>0</v>
      </c>
      <c r="FP23" s="336">
        <f t="shared" si="40"/>
        <v>0</v>
      </c>
      <c r="FQ23" s="337">
        <f t="shared" si="40"/>
        <v>0</v>
      </c>
    </row>
    <row r="24" spans="1:173" ht="12.75" customHeight="1" x14ac:dyDescent="0.2">
      <c r="A24" s="74" t="str">
        <f t="shared" si="28"/>
        <v xml:space="preserve"> - </v>
      </c>
      <c r="B24" s="112"/>
      <c r="C24" s="171" t="s">
        <v>305</v>
      </c>
      <c r="D24" s="366" t="str">
        <f>IF(ISBLANK(EMISSIONS_7!D24), " ", EMISSIONS_7!D24)</f>
        <v xml:space="preserve"> </v>
      </c>
      <c r="E24" s="366" t="str">
        <f>IF(ISBLANK(EMISSIONS_7!E24), " ", EMISSIONS_7!E24)</f>
        <v xml:space="preserve"> </v>
      </c>
      <c r="F24" s="366" t="str">
        <f>IF(ISBLANK(EMISSIONS_7!F24), " ", EMISSIONS_7!F24)</f>
        <v xml:space="preserve"> </v>
      </c>
      <c r="G24" s="367"/>
      <c r="H24" s="368"/>
      <c r="I24" s="33" t="s">
        <v>299</v>
      </c>
      <c r="J24" s="367"/>
      <c r="K24" s="33">
        <f t="shared" si="29"/>
        <v>1</v>
      </c>
      <c r="L24" s="33">
        <f t="shared" si="30"/>
        <v>0</v>
      </c>
      <c r="M24" s="367">
        <v>0</v>
      </c>
      <c r="N24" s="373">
        <v>0</v>
      </c>
      <c r="O24" s="299"/>
      <c r="P24" s="300"/>
      <c r="Q24" s="73" t="str">
        <f t="shared" si="12"/>
        <v>Enter vessel info</v>
      </c>
      <c r="R24" s="79" t="str">
        <f t="shared" si="13"/>
        <v>Enter vessel info</v>
      </c>
      <c r="S24" s="79" t="str">
        <f t="shared" si="14"/>
        <v>Enter vessel info</v>
      </c>
      <c r="T24" s="79" t="str">
        <f t="shared" si="15"/>
        <v>Enter vessel info</v>
      </c>
      <c r="U24" s="79" t="str">
        <f t="shared" si="16"/>
        <v>Enter vessel info</v>
      </c>
      <c r="V24" s="79" t="str">
        <f t="shared" si="17"/>
        <v>Enter vessel info</v>
      </c>
      <c r="W24" s="79" t="str">
        <f t="shared" si="18"/>
        <v>Enter vessel info</v>
      </c>
      <c r="X24" s="79" t="str">
        <f t="shared" si="19"/>
        <v>Enter vessel info</v>
      </c>
      <c r="Y24" s="78" t="s">
        <v>115</v>
      </c>
      <c r="Z24" s="79" t="s">
        <v>115</v>
      </c>
      <c r="AA24" s="82" t="s">
        <v>115</v>
      </c>
      <c r="AB24" s="73" t="str">
        <f t="shared" si="20"/>
        <v>Enter vessel info</v>
      </c>
      <c r="AC24" s="79" t="str">
        <f t="shared" si="21"/>
        <v>Enter vessel info</v>
      </c>
      <c r="AD24" s="79" t="str">
        <f t="shared" si="22"/>
        <v>Enter vessel info</v>
      </c>
      <c r="AE24" s="79" t="str">
        <f t="shared" si="23"/>
        <v>Enter vessel info</v>
      </c>
      <c r="AF24" s="79" t="str">
        <f t="shared" si="24"/>
        <v>Enter vessel info</v>
      </c>
      <c r="AG24" s="79" t="str">
        <f t="shared" si="25"/>
        <v>Enter vessel info</v>
      </c>
      <c r="AH24" s="79" t="str">
        <f t="shared" si="26"/>
        <v>Enter vessel info</v>
      </c>
      <c r="AI24" s="79" t="str">
        <f t="shared" si="27"/>
        <v>Enter vessel info</v>
      </c>
      <c r="AJ24" s="78" t="s">
        <v>115</v>
      </c>
      <c r="AK24" s="79" t="s">
        <v>115</v>
      </c>
      <c r="AL24" s="82" t="s">
        <v>115</v>
      </c>
      <c r="AM24" s="76" t="str">
        <f>IF(OR($D24=" ",$E24=" ",$F24=" "),"Enter vessel info",IF(T($H24)&lt;&gt;"","Enter Activity",IF(OR($M24=0,$N24=0),"Enter Run Time",IF((VLOOKUP($F24,'VESSEL FACTORS'!$A$3:$O$5,AM$5,FALSE))="N/A","--",IF($G24=" ",IF(ISERROR(SEARCH("Aux",$E24,1)),($H24*VLOOKUP($F24,'VESSEL FACTORS'!$A$2:$O$5,AM$5,FALSE)*0.0000011023*$M24*$N24*0.82),($H24*VLOOKUP($F24,'VESSEL FACTORS'!$A$2:$O$5,AM$5,FALSE)*0.0000011023*$M24*$N24*1)),IF($G24&lt;21,($H24*VLOOKUP($F24,'VESSEL FACTORS'!$A$2:$O$5,AM$5,FALSE)*0.0000011023*$M24*$N24*VLOOKUP($G24,'VESSEL FACTORS'!$A$16:$L$36,AM$5,FALSE)),($H24*VLOOKUP($F24,'VESSEL FACTORS'!$A$3:$O$5,AM$5,FALSE)*0.0000011023*$M24*$N24*($G24/100))))))))</f>
        <v>Enter vessel info</v>
      </c>
      <c r="AN24" s="76" t="str">
        <f>IF(OR($D24=" ",$E24=" ",$F24=" "),"Enter vessel info",IF(T($H24)&lt;&gt;"","Enter Activity",IF(OR($M24=0,$N24=0),"Enter Run Time",IF((VLOOKUP($F24,'VESSEL FACTORS'!$A$3:$O$5,AN$5,FALSE))="N/A","--",IF($G24=" ",IF(ISERROR(SEARCH("Aux",$E24,1)),($H24*VLOOKUP($F24,'VESSEL FACTORS'!$A$2:$O$5,AN$5,FALSE)*0.0000011023*$M24*$N24*0.82),($H24*VLOOKUP($F24,'VESSEL FACTORS'!$A$2:$O$5,AN$5,FALSE)*0.0000011023*$M24*$N24*1)),IF($G24&lt;21,($H24*VLOOKUP($F24,'VESSEL FACTORS'!$A$2:$O$5,AN$5,FALSE)*0.0000011023*$M24*$N24*VLOOKUP($G24,'VESSEL FACTORS'!$A$16:$L$36,AN$5,FALSE)),($H24*VLOOKUP($F24,'VESSEL FACTORS'!$A$3:$O$5,AN$5,FALSE)*0.0000011023*$M24*$N24*($G24/100))))))))</f>
        <v>Enter vessel info</v>
      </c>
      <c r="AO24" s="76" t="str">
        <f>IF(OR($D24=" ",$E24=" ",$F24=" "),"Enter vessel info",IF(T($H24)&lt;&gt;"","Enter Activity",IF(OR($M24=0,$N24=0),"Enter Run Time",IF((VLOOKUP($F24,'VESSEL FACTORS'!$A$3:$O$5,AO$5,FALSE))="N/A","--",IF($G24=" ",IF(ISERROR(SEARCH("Aux",$E24,1)),($H24*VLOOKUP($F24,'VESSEL FACTORS'!$A$2:$O$5,AO$5,FALSE)*0.0000011023*$M24*$N24*0.82),($H24*VLOOKUP($F24,'VESSEL FACTORS'!$A$2:$O$5,AO$5,FALSE)*0.0000011023*$M24*$N24*1)),IF($G24&lt;21,($H24*VLOOKUP($F24,'VESSEL FACTORS'!$A$2:$O$5,AO$5,FALSE)*0.0000011023*$M24*$N24*VLOOKUP($G24,'VESSEL FACTORS'!$A$16:$L$36,AO$5,FALSE)),($H24*VLOOKUP($F24,'VESSEL FACTORS'!$A$3:$O$5,AO$5,FALSE)*0.0000011023*$M24*$N24*($G24/100))))))))</f>
        <v>Enter vessel info</v>
      </c>
      <c r="AP24" s="76" t="str">
        <f>IF(OR($D24=" ",$E24=" ",$F24=" "),"Enter vessel info",IF(T($H24)&lt;&gt;"","Enter Activity",IF(OR($M24=0,$N24=0),"Enter Run Time",IF((VLOOKUP($F24,'VESSEL FACTORS'!$A$3:$O$5,AP$5,FALSE))="N/A","--",IF($G24=" ",IF(ISERROR(SEARCH("Aux",$E24,1)),($H24*VLOOKUP($F24,'VESSEL FACTORS'!$A$2:$O$5,AP$5,FALSE)*0.0000011023*$M24*$N24*0.82),($H24*VLOOKUP($F24,'VESSEL FACTORS'!$A$2:$O$5,AP$5,FALSE)*0.0000011023*$M24*$N24*1)),IF($G24&lt;21,($H24*VLOOKUP($F24,'VESSEL FACTORS'!$A$2:$O$5,AP$5,FALSE)*0.0000011023*$M24*$N24*VLOOKUP($G24,'VESSEL FACTORS'!$A$16:$L$36,AP$5,FALSE)),($H24*VLOOKUP($F24,'VESSEL FACTORS'!$A$3:$O$5,AP$5,FALSE)*0.0000011023*$M24*$N24*($G24/100))))))))</f>
        <v>Enter vessel info</v>
      </c>
      <c r="AQ24" s="76" t="str">
        <f>IF(OR($D24=" ",$E24=" ",$F24=" "),"Enter vessel info",IF(T($H24)&lt;&gt;"","Enter Activity",IF(OR($M24=0,$N24=0),"Enter Run Time",IF((VLOOKUP($F24,'VESSEL FACTORS'!$A$3:$O$5,AQ$5,FALSE))="N/A","--",IF($G24=" ",IF(ISERROR(SEARCH("Aux",$E24,1)),($H24*VLOOKUP($F24,'VESSEL FACTORS'!$A$2:$O$5,AQ$5,FALSE)*0.0000011023*$M24*$N24*0.82),($H24*VLOOKUP($F24,'VESSEL FACTORS'!$A$2:$O$5,AQ$5,FALSE)*0.0000011023*$M24*$N24*1)),IF($G24&lt;21,($H24*VLOOKUP($F24,'VESSEL FACTORS'!$A$2:$O$5,AQ$5,FALSE)*0.0000011023*$M24*$N24*VLOOKUP($G24,'VESSEL FACTORS'!$A$16:$L$36,AQ$5,FALSE)),($H24*VLOOKUP($F24,'VESSEL FACTORS'!$A$3:$O$5,AQ$5,FALSE)*0.0000011023*$M24*$N24*($G24/100))))))))</f>
        <v>Enter vessel info</v>
      </c>
      <c r="AR24" s="76" t="str">
        <f>IF(OR($D24=" ",$E24=" ",$F24=" "),"Enter vessel info",IF(T($H24)&lt;&gt;"","Enter Activity",IF(OR($M24=0,$N24=0),"Enter Run Time",IF((VLOOKUP($F24,'VESSEL FACTORS'!$A$3:$O$5,AR$5,FALSE))="N/A","--",IF($G24=" ",IF(ISERROR(SEARCH("Aux",$E24,1)),($H24*VLOOKUP($F24,'VESSEL FACTORS'!$A$2:$O$5,AR$5,FALSE)*0.0000011023*$M24*$N24*0.82),($H24*VLOOKUP($F24,'VESSEL FACTORS'!$A$2:$O$5,AR$5,FALSE)*0.0000011023*$M24*$N24*1)),IF($G24&lt;21,($H24*VLOOKUP($F24,'VESSEL FACTORS'!$A$2:$O$5,AR$5,FALSE)*0.0000011023*$M24*$N24*VLOOKUP($G24,'VESSEL FACTORS'!$A$16:$L$36,AR$5,FALSE)),($H24*VLOOKUP($F24,'VESSEL FACTORS'!$A$3:$O$5,AR$5,FALSE)*0.0000011023*$M24*$N24*($G24/100))))))))</f>
        <v>Enter vessel info</v>
      </c>
      <c r="AS24" s="76" t="str">
        <f>IF(OR($D24=" ",$E24=" ",$F24=" "),"Enter vessel info",IF(T($H24)&lt;&gt;"","Enter Activity",IF(OR($M24=0,$N24=0),"Enter Run Time",IF((VLOOKUP($F24,'VESSEL FACTORS'!$A$3:$O$5,AS$5,FALSE))="N/A","--",IF($G24=" ",IF(ISERROR(SEARCH("Aux",$E24,1)),($H24*VLOOKUP($F24,'VESSEL FACTORS'!$A$2:$O$5,AS$5,FALSE)*0.0000011023*$M24*$N24*0.82),($H24*VLOOKUP($F24,'VESSEL FACTORS'!$A$2:$O$5,AS$5,FALSE)*0.0000011023*$M24*$N24*1)),IF($G24&lt;21,($H24*VLOOKUP($F24,'VESSEL FACTORS'!$A$2:$O$5,AS$5,FALSE)*0.0000011023*$M24*$N24*VLOOKUP($G24,'VESSEL FACTORS'!$A$16:$L$36,AS$5,FALSE)),($H24*VLOOKUP($F24,'VESSEL FACTORS'!$A$3:$O$5,AS$5,FALSE)*0.0000011023*$M24*$N24*($G24/100))))))))</f>
        <v>Enter vessel info</v>
      </c>
      <c r="AT24" s="76" t="str">
        <f>IF(OR($D24=" ",$E24=" ",$F24=" "),"Enter vessel info",IF(T($H24)&lt;&gt;"","Enter Activity",IF(OR($M24=0,$N24=0),"Enter Run Time",IF((VLOOKUP($F24,'VESSEL FACTORS'!$A$3:$O$5,AT$5,FALSE))="N/A","--",IF($G24=" ",IF(ISERROR(SEARCH("Aux",$E24,1)),($H24*VLOOKUP($F24,'VESSEL FACTORS'!$A$2:$O$5,AT$5,FALSE)*0.0000011023*$M24*$N24*0.82),($H24*VLOOKUP($F24,'VESSEL FACTORS'!$A$2:$O$5,AT$5,FALSE)*0.0000011023*$M24*$N24*1)),IF($G24&lt;21,($H24*VLOOKUP($F24,'VESSEL FACTORS'!$A$2:$O$5,AT$5,FALSE)*0.0000011023*$M24*$N24*VLOOKUP($G24,'VESSEL FACTORS'!$A$16:$L$36,AT$5,FALSE)),($H24*VLOOKUP($F24,'VESSEL FACTORS'!$A$3:$O$5,AT$5,FALSE)*0.0000011023*$M24*$N24*($G24/100))))))))</f>
        <v>Enter vessel info</v>
      </c>
      <c r="AU24" s="76" t="str">
        <f>IF(OR($D24=" ",$E24=" ",$F24=" "),"Enter vessel info",IF(T($H24)&lt;&gt;"","Enter Activity",IF(OR($M24=0,$N24=0),"Enter Run Time",IF((VLOOKUP($F24,'VESSEL FACTORS'!$A$3:$O$5,AU$5,FALSE))="N/A","--",IF($G24=" ",IF(ISERROR(SEARCH("Aux",$E24,1)),($H24*VLOOKUP($F24,'VESSEL FACTORS'!$A$2:$O$5,AU$5,FALSE)*0.0000011023*$M24*$N24*0.82),($H24*VLOOKUP($F24,'VESSEL FACTORS'!$A$2:$O$5,AU$5,FALSE)*0.0000011023*$M24*$N24*1)),IF($G24&lt;21,($H24*VLOOKUP($F24,'VESSEL FACTORS'!$A$2:$O$5,AU$5,FALSE)*0.0000011023*$M24*$N24*VLOOKUP($G24,'VESSEL FACTORS'!$A$16:$L$36,AU$5,FALSE)),($H24*VLOOKUP($F24,'VESSEL FACTORS'!$A$3:$O$5,AU$5,FALSE)*0.0000011023*$M24*$N24*($G24/100))))))))</f>
        <v>Enter vessel info</v>
      </c>
      <c r="AV24" s="76" t="str">
        <f>IF(OR($D24=" ",$E24=" ",$F24=" "),"Enter vessel info",IF(T($H24)&lt;&gt;"","Enter Activity",IF(OR($M24=0,$N24=0),"Enter Run Time",IF((VLOOKUP($F24,'VESSEL FACTORS'!$A$3:$O$5,AV$5,FALSE))="N/A","--",IF($G24=" ",IF(ISERROR(SEARCH("Aux",$E24,1)),($H24*VLOOKUP($F24,'VESSEL FACTORS'!$A$2:$O$5,AV$5,FALSE)*0.0000011023*$M24*$N24*0.82),($H24*VLOOKUP($F24,'VESSEL FACTORS'!$A$2:$O$5,AV$5,FALSE)*0.0000011023*$M24*$N24*1)),IF($G24&lt;21,($H24*VLOOKUP($F24,'VESSEL FACTORS'!$A$2:$O$5,AV$5,FALSE)*0.0000011023*$M24*$N24*VLOOKUP($G24,'VESSEL FACTORS'!$A$16:$L$36,AV$5,FALSE)),($H24*VLOOKUP($F24,'VESSEL FACTORS'!$A$3:$O$5,AV$5,FALSE)*0.0000011023*$M24*$N24*($G24/100))))))))</f>
        <v>Enter vessel info</v>
      </c>
      <c r="AW24" s="67" t="str">
        <f>IF(OR($D24=" ",$E24=" ",$F24=" "),"Enter vessel info",IF(T($H24)&lt;&gt;"","Enter Activity",IF(OR($M24=0,$N24=0),"Enter Run Time",IF((VLOOKUP($F24,'VESSEL FACTORS'!$A$3:$O$5,AW$5,FALSE))="N/A","--",IF($G24=" ",IF(ISERROR(SEARCH("Aux",$E24,1)),($H24*VLOOKUP($F24,'VESSEL FACTORS'!$A$2:$O$5,AW$5,FALSE)*0.0000011023*$M24*$N24*0.82),($H24*VLOOKUP($F24,'VESSEL FACTORS'!$A$2:$O$5,AW$5,FALSE)*0.0000011023*$M24*$N24*1)),IF($G24&lt;21,($H24*VLOOKUP($F24,'VESSEL FACTORS'!$A$2:$O$5,AW$5,FALSE)*0.0000011023*$M24*$N24*VLOOKUP($G24,'VESSEL FACTORS'!$A$16:$L$36,AW$5,FALSE)),($H24*VLOOKUP($F24,'VESSEL FACTORS'!$A$3:$O$5,AW$5,FALSE)*0.0000011023*$M24*$N24*($G24/100))))))))</f>
        <v>Enter vessel info</v>
      </c>
      <c r="AX24" s="336">
        <f t="shared" si="41"/>
        <v>0</v>
      </c>
      <c r="AY24" s="336">
        <f t="shared" si="41"/>
        <v>0</v>
      </c>
      <c r="AZ24" s="336">
        <f t="shared" si="41"/>
        <v>0</v>
      </c>
      <c r="BA24" s="337">
        <f t="shared" si="41"/>
        <v>0</v>
      </c>
      <c r="BB24" s="335">
        <f t="shared" si="31"/>
        <v>0</v>
      </c>
      <c r="BC24" s="336">
        <f t="shared" si="31"/>
        <v>0</v>
      </c>
      <c r="BD24" s="336">
        <f t="shared" si="31"/>
        <v>0</v>
      </c>
      <c r="BE24" s="336">
        <f t="shared" si="31"/>
        <v>0</v>
      </c>
      <c r="BF24" s="336">
        <f t="shared" si="31"/>
        <v>0</v>
      </c>
      <c r="BG24" s="336">
        <f t="shared" si="31"/>
        <v>0</v>
      </c>
      <c r="BH24" s="336">
        <f t="shared" si="31"/>
        <v>0</v>
      </c>
      <c r="BI24" s="336">
        <f t="shared" si="31"/>
        <v>0</v>
      </c>
      <c r="BJ24" s="336">
        <f t="shared" si="31"/>
        <v>0</v>
      </c>
      <c r="BK24" s="336">
        <f t="shared" si="31"/>
        <v>0</v>
      </c>
      <c r="BL24" s="336">
        <f t="shared" si="31"/>
        <v>0</v>
      </c>
      <c r="BM24" s="337">
        <f t="shared" si="31"/>
        <v>0</v>
      </c>
      <c r="BN24" s="335">
        <f t="shared" si="32"/>
        <v>0</v>
      </c>
      <c r="BO24" s="336">
        <f t="shared" si="32"/>
        <v>0</v>
      </c>
      <c r="BP24" s="336">
        <f t="shared" si="32"/>
        <v>0</v>
      </c>
      <c r="BQ24" s="336">
        <f t="shared" si="32"/>
        <v>0</v>
      </c>
      <c r="BR24" s="336">
        <f t="shared" si="32"/>
        <v>0</v>
      </c>
      <c r="BS24" s="336">
        <f t="shared" si="32"/>
        <v>0</v>
      </c>
      <c r="BT24" s="336">
        <f t="shared" si="32"/>
        <v>0</v>
      </c>
      <c r="BU24" s="336">
        <f t="shared" si="32"/>
        <v>0</v>
      </c>
      <c r="BV24" s="336">
        <f t="shared" si="32"/>
        <v>0</v>
      </c>
      <c r="BW24" s="336">
        <f t="shared" si="32"/>
        <v>0</v>
      </c>
      <c r="BX24" s="336">
        <f t="shared" si="32"/>
        <v>0</v>
      </c>
      <c r="BY24" s="337">
        <f t="shared" si="32"/>
        <v>0</v>
      </c>
      <c r="BZ24" s="335">
        <f t="shared" si="33"/>
        <v>0</v>
      </c>
      <c r="CA24" s="336">
        <f t="shared" si="33"/>
        <v>0</v>
      </c>
      <c r="CB24" s="336">
        <f t="shared" si="33"/>
        <v>0</v>
      </c>
      <c r="CC24" s="336">
        <f t="shared" si="33"/>
        <v>0</v>
      </c>
      <c r="CD24" s="336">
        <f t="shared" si="33"/>
        <v>0</v>
      </c>
      <c r="CE24" s="336">
        <f t="shared" si="33"/>
        <v>0</v>
      </c>
      <c r="CF24" s="336">
        <f t="shared" si="33"/>
        <v>0</v>
      </c>
      <c r="CG24" s="336">
        <f t="shared" si="33"/>
        <v>0</v>
      </c>
      <c r="CH24" s="336">
        <f t="shared" si="33"/>
        <v>0</v>
      </c>
      <c r="CI24" s="336">
        <f t="shared" si="33"/>
        <v>0</v>
      </c>
      <c r="CJ24" s="336">
        <f t="shared" si="33"/>
        <v>0</v>
      </c>
      <c r="CK24" s="337">
        <f t="shared" si="33"/>
        <v>0</v>
      </c>
      <c r="CL24" s="335">
        <f t="shared" si="34"/>
        <v>0</v>
      </c>
      <c r="CM24" s="336">
        <f t="shared" si="34"/>
        <v>0</v>
      </c>
      <c r="CN24" s="336">
        <f t="shared" si="34"/>
        <v>0</v>
      </c>
      <c r="CO24" s="336">
        <f t="shared" si="34"/>
        <v>0</v>
      </c>
      <c r="CP24" s="336">
        <f t="shared" si="34"/>
        <v>0</v>
      </c>
      <c r="CQ24" s="336">
        <f t="shared" si="34"/>
        <v>0</v>
      </c>
      <c r="CR24" s="336">
        <f t="shared" si="34"/>
        <v>0</v>
      </c>
      <c r="CS24" s="336">
        <f t="shared" si="34"/>
        <v>0</v>
      </c>
      <c r="CT24" s="336">
        <f t="shared" si="34"/>
        <v>0</v>
      </c>
      <c r="CU24" s="336">
        <f t="shared" si="34"/>
        <v>0</v>
      </c>
      <c r="CV24" s="336">
        <f t="shared" si="34"/>
        <v>0</v>
      </c>
      <c r="CW24" s="337">
        <f t="shared" si="34"/>
        <v>0</v>
      </c>
      <c r="CX24" s="335">
        <f t="shared" si="35"/>
        <v>0</v>
      </c>
      <c r="CY24" s="336">
        <f t="shared" si="35"/>
        <v>0</v>
      </c>
      <c r="CZ24" s="336">
        <f t="shared" si="35"/>
        <v>0</v>
      </c>
      <c r="DA24" s="336">
        <f t="shared" si="35"/>
        <v>0</v>
      </c>
      <c r="DB24" s="336">
        <f t="shared" si="35"/>
        <v>0</v>
      </c>
      <c r="DC24" s="336">
        <f t="shared" si="35"/>
        <v>0</v>
      </c>
      <c r="DD24" s="336">
        <f t="shared" si="35"/>
        <v>0</v>
      </c>
      <c r="DE24" s="336">
        <f t="shared" si="35"/>
        <v>0</v>
      </c>
      <c r="DF24" s="336">
        <f t="shared" si="35"/>
        <v>0</v>
      </c>
      <c r="DG24" s="336">
        <f t="shared" si="35"/>
        <v>0</v>
      </c>
      <c r="DH24" s="336">
        <f t="shared" si="35"/>
        <v>0</v>
      </c>
      <c r="DI24" s="337">
        <f t="shared" si="35"/>
        <v>0</v>
      </c>
      <c r="DJ24" s="335">
        <f t="shared" si="36"/>
        <v>0</v>
      </c>
      <c r="DK24" s="336">
        <f t="shared" si="36"/>
        <v>0</v>
      </c>
      <c r="DL24" s="336">
        <f t="shared" si="36"/>
        <v>0</v>
      </c>
      <c r="DM24" s="336">
        <f t="shared" si="36"/>
        <v>0</v>
      </c>
      <c r="DN24" s="336">
        <f t="shared" si="36"/>
        <v>0</v>
      </c>
      <c r="DO24" s="336">
        <f t="shared" si="36"/>
        <v>0</v>
      </c>
      <c r="DP24" s="336">
        <f t="shared" si="36"/>
        <v>0</v>
      </c>
      <c r="DQ24" s="336">
        <f t="shared" si="36"/>
        <v>0</v>
      </c>
      <c r="DR24" s="336">
        <f t="shared" si="36"/>
        <v>0</v>
      </c>
      <c r="DS24" s="336">
        <f t="shared" si="36"/>
        <v>0</v>
      </c>
      <c r="DT24" s="336">
        <f t="shared" si="36"/>
        <v>0</v>
      </c>
      <c r="DU24" s="337">
        <f t="shared" si="36"/>
        <v>0</v>
      </c>
      <c r="DV24" s="335">
        <f t="shared" si="37"/>
        <v>0</v>
      </c>
      <c r="DW24" s="336">
        <f t="shared" si="37"/>
        <v>0</v>
      </c>
      <c r="DX24" s="336">
        <f t="shared" si="37"/>
        <v>0</v>
      </c>
      <c r="DY24" s="336">
        <f t="shared" si="37"/>
        <v>0</v>
      </c>
      <c r="DZ24" s="336">
        <f t="shared" si="37"/>
        <v>0</v>
      </c>
      <c r="EA24" s="336">
        <f t="shared" si="37"/>
        <v>0</v>
      </c>
      <c r="EB24" s="336">
        <f t="shared" si="37"/>
        <v>0</v>
      </c>
      <c r="EC24" s="336">
        <f t="shared" si="37"/>
        <v>0</v>
      </c>
      <c r="ED24" s="336">
        <f t="shared" si="37"/>
        <v>0</v>
      </c>
      <c r="EE24" s="336">
        <f t="shared" si="37"/>
        <v>0</v>
      </c>
      <c r="EF24" s="336">
        <f t="shared" si="37"/>
        <v>0</v>
      </c>
      <c r="EG24" s="337">
        <f t="shared" si="37"/>
        <v>0</v>
      </c>
      <c r="EH24" s="335">
        <f t="shared" si="38"/>
        <v>0</v>
      </c>
      <c r="EI24" s="336">
        <f t="shared" si="38"/>
        <v>0</v>
      </c>
      <c r="EJ24" s="336">
        <f t="shared" si="38"/>
        <v>0</v>
      </c>
      <c r="EK24" s="336">
        <f t="shared" si="38"/>
        <v>0</v>
      </c>
      <c r="EL24" s="336">
        <f t="shared" si="38"/>
        <v>0</v>
      </c>
      <c r="EM24" s="336">
        <f t="shared" si="38"/>
        <v>0</v>
      </c>
      <c r="EN24" s="336">
        <f t="shared" si="38"/>
        <v>0</v>
      </c>
      <c r="EO24" s="336">
        <f t="shared" si="38"/>
        <v>0</v>
      </c>
      <c r="EP24" s="336">
        <f t="shared" si="38"/>
        <v>0</v>
      </c>
      <c r="EQ24" s="336">
        <f t="shared" si="38"/>
        <v>0</v>
      </c>
      <c r="ER24" s="336">
        <f t="shared" si="38"/>
        <v>0</v>
      </c>
      <c r="ES24" s="337">
        <f t="shared" si="38"/>
        <v>0</v>
      </c>
      <c r="ET24" s="335">
        <f t="shared" si="39"/>
        <v>0</v>
      </c>
      <c r="EU24" s="336">
        <f t="shared" si="39"/>
        <v>0</v>
      </c>
      <c r="EV24" s="336">
        <f t="shared" si="39"/>
        <v>0</v>
      </c>
      <c r="EW24" s="336">
        <f t="shared" si="39"/>
        <v>0</v>
      </c>
      <c r="EX24" s="336">
        <f t="shared" si="39"/>
        <v>0</v>
      </c>
      <c r="EY24" s="336">
        <f t="shared" si="39"/>
        <v>0</v>
      </c>
      <c r="EZ24" s="336">
        <f t="shared" si="39"/>
        <v>0</v>
      </c>
      <c r="FA24" s="336">
        <f t="shared" si="39"/>
        <v>0</v>
      </c>
      <c r="FB24" s="336">
        <f t="shared" si="39"/>
        <v>0</v>
      </c>
      <c r="FC24" s="336">
        <f t="shared" si="39"/>
        <v>0</v>
      </c>
      <c r="FD24" s="336">
        <f t="shared" si="39"/>
        <v>0</v>
      </c>
      <c r="FE24" s="337">
        <f t="shared" si="39"/>
        <v>0</v>
      </c>
      <c r="FF24" s="335">
        <f t="shared" si="40"/>
        <v>0</v>
      </c>
      <c r="FG24" s="336">
        <f t="shared" si="40"/>
        <v>0</v>
      </c>
      <c r="FH24" s="336">
        <f t="shared" si="40"/>
        <v>0</v>
      </c>
      <c r="FI24" s="336">
        <f t="shared" si="40"/>
        <v>0</v>
      </c>
      <c r="FJ24" s="336">
        <f t="shared" si="40"/>
        <v>0</v>
      </c>
      <c r="FK24" s="336">
        <f t="shared" si="40"/>
        <v>0</v>
      </c>
      <c r="FL24" s="336">
        <f t="shared" si="40"/>
        <v>0</v>
      </c>
      <c r="FM24" s="336">
        <f t="shared" si="40"/>
        <v>0</v>
      </c>
      <c r="FN24" s="336">
        <f t="shared" si="40"/>
        <v>0</v>
      </c>
      <c r="FO24" s="336">
        <f t="shared" si="40"/>
        <v>0</v>
      </c>
      <c r="FP24" s="336">
        <f t="shared" si="40"/>
        <v>0</v>
      </c>
      <c r="FQ24" s="337">
        <f t="shared" si="40"/>
        <v>0</v>
      </c>
    </row>
    <row r="25" spans="1:173" ht="12.75" customHeight="1" x14ac:dyDescent="0.2">
      <c r="A25" s="74" t="str">
        <f t="shared" si="28"/>
        <v xml:space="preserve"> - </v>
      </c>
      <c r="B25" s="112"/>
      <c r="C25" s="171" t="s">
        <v>305</v>
      </c>
      <c r="D25" s="366" t="str">
        <f>IF(ISBLANK(EMISSIONS_7!D25), " ", EMISSIONS_7!D25)</f>
        <v xml:space="preserve"> </v>
      </c>
      <c r="E25" s="366" t="str">
        <f>IF(ISBLANK(EMISSIONS_7!E25), " ", EMISSIONS_7!E25)</f>
        <v xml:space="preserve"> </v>
      </c>
      <c r="F25" s="366" t="str">
        <f>IF(ISBLANK(EMISSIONS_7!F25), " ", EMISSIONS_7!F25)</f>
        <v xml:space="preserve"> </v>
      </c>
      <c r="G25" s="367"/>
      <c r="H25" s="368"/>
      <c r="I25" s="33" t="s">
        <v>299</v>
      </c>
      <c r="J25" s="367"/>
      <c r="K25" s="33">
        <f t="shared" si="29"/>
        <v>1</v>
      </c>
      <c r="L25" s="33">
        <f t="shared" si="30"/>
        <v>0</v>
      </c>
      <c r="M25" s="367">
        <v>0</v>
      </c>
      <c r="N25" s="373">
        <v>0</v>
      </c>
      <c r="O25" s="299"/>
      <c r="P25" s="300"/>
      <c r="Q25" s="73" t="str">
        <f t="shared" si="12"/>
        <v>Enter vessel info</v>
      </c>
      <c r="R25" s="79" t="str">
        <f t="shared" si="13"/>
        <v>Enter vessel info</v>
      </c>
      <c r="S25" s="79" t="str">
        <f t="shared" si="14"/>
        <v>Enter vessel info</v>
      </c>
      <c r="T25" s="79" t="str">
        <f t="shared" si="15"/>
        <v>Enter vessel info</v>
      </c>
      <c r="U25" s="79" t="str">
        <f t="shared" si="16"/>
        <v>Enter vessel info</v>
      </c>
      <c r="V25" s="79" t="str">
        <f t="shared" si="17"/>
        <v>Enter vessel info</v>
      </c>
      <c r="W25" s="79" t="str">
        <f t="shared" si="18"/>
        <v>Enter vessel info</v>
      </c>
      <c r="X25" s="79" t="str">
        <f t="shared" si="19"/>
        <v>Enter vessel info</v>
      </c>
      <c r="Y25" s="78" t="s">
        <v>115</v>
      </c>
      <c r="Z25" s="79" t="s">
        <v>115</v>
      </c>
      <c r="AA25" s="82" t="s">
        <v>115</v>
      </c>
      <c r="AB25" s="73" t="str">
        <f t="shared" si="20"/>
        <v>Enter vessel info</v>
      </c>
      <c r="AC25" s="79" t="str">
        <f t="shared" si="21"/>
        <v>Enter vessel info</v>
      </c>
      <c r="AD25" s="79" t="str">
        <f t="shared" si="22"/>
        <v>Enter vessel info</v>
      </c>
      <c r="AE25" s="79" t="str">
        <f t="shared" si="23"/>
        <v>Enter vessel info</v>
      </c>
      <c r="AF25" s="79" t="str">
        <f t="shared" si="24"/>
        <v>Enter vessel info</v>
      </c>
      <c r="AG25" s="79" t="str">
        <f t="shared" si="25"/>
        <v>Enter vessel info</v>
      </c>
      <c r="AH25" s="79" t="str">
        <f t="shared" si="26"/>
        <v>Enter vessel info</v>
      </c>
      <c r="AI25" s="79" t="str">
        <f t="shared" si="27"/>
        <v>Enter vessel info</v>
      </c>
      <c r="AJ25" s="78" t="s">
        <v>115</v>
      </c>
      <c r="AK25" s="79" t="s">
        <v>115</v>
      </c>
      <c r="AL25" s="82" t="s">
        <v>115</v>
      </c>
      <c r="AM25" s="76" t="str">
        <f>IF(OR($D25=" ",$E25=" ",$F25=" "),"Enter vessel info",IF(T($H25)&lt;&gt;"","Enter Activity",IF(OR($M25=0,$N25=0),"Enter Run Time",IF((VLOOKUP($F25,'VESSEL FACTORS'!$A$3:$O$5,AM$5,FALSE))="N/A","--",IF($G25=" ",IF(ISERROR(SEARCH("Aux",$E25,1)),($H25*VLOOKUP($F25,'VESSEL FACTORS'!$A$2:$O$5,AM$5,FALSE)*0.0000011023*$M25*$N25*0.82),($H25*VLOOKUP($F25,'VESSEL FACTORS'!$A$2:$O$5,AM$5,FALSE)*0.0000011023*$M25*$N25*1)),IF($G25&lt;21,($H25*VLOOKUP($F25,'VESSEL FACTORS'!$A$2:$O$5,AM$5,FALSE)*0.0000011023*$M25*$N25*VLOOKUP($G25,'VESSEL FACTORS'!$A$16:$L$36,AM$5,FALSE)),($H25*VLOOKUP($F25,'VESSEL FACTORS'!$A$3:$O$5,AM$5,FALSE)*0.0000011023*$M25*$N25*($G25/100))))))))</f>
        <v>Enter vessel info</v>
      </c>
      <c r="AN25" s="76" t="str">
        <f>IF(OR($D25=" ",$E25=" ",$F25=" "),"Enter vessel info",IF(T($H25)&lt;&gt;"","Enter Activity",IF(OR($M25=0,$N25=0),"Enter Run Time",IF((VLOOKUP($F25,'VESSEL FACTORS'!$A$3:$O$5,AN$5,FALSE))="N/A","--",IF($G25=" ",IF(ISERROR(SEARCH("Aux",$E25,1)),($H25*VLOOKUP($F25,'VESSEL FACTORS'!$A$2:$O$5,AN$5,FALSE)*0.0000011023*$M25*$N25*0.82),($H25*VLOOKUP($F25,'VESSEL FACTORS'!$A$2:$O$5,AN$5,FALSE)*0.0000011023*$M25*$N25*1)),IF($G25&lt;21,($H25*VLOOKUP($F25,'VESSEL FACTORS'!$A$2:$O$5,AN$5,FALSE)*0.0000011023*$M25*$N25*VLOOKUP($G25,'VESSEL FACTORS'!$A$16:$L$36,AN$5,FALSE)),($H25*VLOOKUP($F25,'VESSEL FACTORS'!$A$3:$O$5,AN$5,FALSE)*0.0000011023*$M25*$N25*($G25/100))))))))</f>
        <v>Enter vessel info</v>
      </c>
      <c r="AO25" s="76" t="str">
        <f>IF(OR($D25=" ",$E25=" ",$F25=" "),"Enter vessel info",IF(T($H25)&lt;&gt;"","Enter Activity",IF(OR($M25=0,$N25=0),"Enter Run Time",IF((VLOOKUP($F25,'VESSEL FACTORS'!$A$3:$O$5,AO$5,FALSE))="N/A","--",IF($G25=" ",IF(ISERROR(SEARCH("Aux",$E25,1)),($H25*VLOOKUP($F25,'VESSEL FACTORS'!$A$2:$O$5,AO$5,FALSE)*0.0000011023*$M25*$N25*0.82),($H25*VLOOKUP($F25,'VESSEL FACTORS'!$A$2:$O$5,AO$5,FALSE)*0.0000011023*$M25*$N25*1)),IF($G25&lt;21,($H25*VLOOKUP($F25,'VESSEL FACTORS'!$A$2:$O$5,AO$5,FALSE)*0.0000011023*$M25*$N25*VLOOKUP($G25,'VESSEL FACTORS'!$A$16:$L$36,AO$5,FALSE)),($H25*VLOOKUP($F25,'VESSEL FACTORS'!$A$3:$O$5,AO$5,FALSE)*0.0000011023*$M25*$N25*($G25/100))))))))</f>
        <v>Enter vessel info</v>
      </c>
      <c r="AP25" s="76" t="str">
        <f>IF(OR($D25=" ",$E25=" ",$F25=" "),"Enter vessel info",IF(T($H25)&lt;&gt;"","Enter Activity",IF(OR($M25=0,$N25=0),"Enter Run Time",IF((VLOOKUP($F25,'VESSEL FACTORS'!$A$3:$O$5,AP$5,FALSE))="N/A","--",IF($G25=" ",IF(ISERROR(SEARCH("Aux",$E25,1)),($H25*VLOOKUP($F25,'VESSEL FACTORS'!$A$2:$O$5,AP$5,FALSE)*0.0000011023*$M25*$N25*0.82),($H25*VLOOKUP($F25,'VESSEL FACTORS'!$A$2:$O$5,AP$5,FALSE)*0.0000011023*$M25*$N25*1)),IF($G25&lt;21,($H25*VLOOKUP($F25,'VESSEL FACTORS'!$A$2:$O$5,AP$5,FALSE)*0.0000011023*$M25*$N25*VLOOKUP($G25,'VESSEL FACTORS'!$A$16:$L$36,AP$5,FALSE)),($H25*VLOOKUP($F25,'VESSEL FACTORS'!$A$3:$O$5,AP$5,FALSE)*0.0000011023*$M25*$N25*($G25/100))))))))</f>
        <v>Enter vessel info</v>
      </c>
      <c r="AQ25" s="76" t="str">
        <f>IF(OR($D25=" ",$E25=" ",$F25=" "),"Enter vessel info",IF(T($H25)&lt;&gt;"","Enter Activity",IF(OR($M25=0,$N25=0),"Enter Run Time",IF((VLOOKUP($F25,'VESSEL FACTORS'!$A$3:$O$5,AQ$5,FALSE))="N/A","--",IF($G25=" ",IF(ISERROR(SEARCH("Aux",$E25,1)),($H25*VLOOKUP($F25,'VESSEL FACTORS'!$A$2:$O$5,AQ$5,FALSE)*0.0000011023*$M25*$N25*0.82),($H25*VLOOKUP($F25,'VESSEL FACTORS'!$A$2:$O$5,AQ$5,FALSE)*0.0000011023*$M25*$N25*1)),IF($G25&lt;21,($H25*VLOOKUP($F25,'VESSEL FACTORS'!$A$2:$O$5,AQ$5,FALSE)*0.0000011023*$M25*$N25*VLOOKUP($G25,'VESSEL FACTORS'!$A$16:$L$36,AQ$5,FALSE)),($H25*VLOOKUP($F25,'VESSEL FACTORS'!$A$3:$O$5,AQ$5,FALSE)*0.0000011023*$M25*$N25*($G25/100))))))))</f>
        <v>Enter vessel info</v>
      </c>
      <c r="AR25" s="76" t="str">
        <f>IF(OR($D25=" ",$E25=" ",$F25=" "),"Enter vessel info",IF(T($H25)&lt;&gt;"","Enter Activity",IF(OR($M25=0,$N25=0),"Enter Run Time",IF((VLOOKUP($F25,'VESSEL FACTORS'!$A$3:$O$5,AR$5,FALSE))="N/A","--",IF($G25=" ",IF(ISERROR(SEARCH("Aux",$E25,1)),($H25*VLOOKUP($F25,'VESSEL FACTORS'!$A$2:$O$5,AR$5,FALSE)*0.0000011023*$M25*$N25*0.82),($H25*VLOOKUP($F25,'VESSEL FACTORS'!$A$2:$O$5,AR$5,FALSE)*0.0000011023*$M25*$N25*1)),IF($G25&lt;21,($H25*VLOOKUP($F25,'VESSEL FACTORS'!$A$2:$O$5,AR$5,FALSE)*0.0000011023*$M25*$N25*VLOOKUP($G25,'VESSEL FACTORS'!$A$16:$L$36,AR$5,FALSE)),($H25*VLOOKUP($F25,'VESSEL FACTORS'!$A$3:$O$5,AR$5,FALSE)*0.0000011023*$M25*$N25*($G25/100))))))))</f>
        <v>Enter vessel info</v>
      </c>
      <c r="AS25" s="76" t="str">
        <f>IF(OR($D25=" ",$E25=" ",$F25=" "),"Enter vessel info",IF(T($H25)&lt;&gt;"","Enter Activity",IF(OR($M25=0,$N25=0),"Enter Run Time",IF((VLOOKUP($F25,'VESSEL FACTORS'!$A$3:$O$5,AS$5,FALSE))="N/A","--",IF($G25=" ",IF(ISERROR(SEARCH("Aux",$E25,1)),($H25*VLOOKUP($F25,'VESSEL FACTORS'!$A$2:$O$5,AS$5,FALSE)*0.0000011023*$M25*$N25*0.82),($H25*VLOOKUP($F25,'VESSEL FACTORS'!$A$2:$O$5,AS$5,FALSE)*0.0000011023*$M25*$N25*1)),IF($G25&lt;21,($H25*VLOOKUP($F25,'VESSEL FACTORS'!$A$2:$O$5,AS$5,FALSE)*0.0000011023*$M25*$N25*VLOOKUP($G25,'VESSEL FACTORS'!$A$16:$L$36,AS$5,FALSE)),($H25*VLOOKUP($F25,'VESSEL FACTORS'!$A$3:$O$5,AS$5,FALSE)*0.0000011023*$M25*$N25*($G25/100))))))))</f>
        <v>Enter vessel info</v>
      </c>
      <c r="AT25" s="76" t="str">
        <f>IF(OR($D25=" ",$E25=" ",$F25=" "),"Enter vessel info",IF(T($H25)&lt;&gt;"","Enter Activity",IF(OR($M25=0,$N25=0),"Enter Run Time",IF((VLOOKUP($F25,'VESSEL FACTORS'!$A$3:$O$5,AT$5,FALSE))="N/A","--",IF($G25=" ",IF(ISERROR(SEARCH("Aux",$E25,1)),($H25*VLOOKUP($F25,'VESSEL FACTORS'!$A$2:$O$5,AT$5,FALSE)*0.0000011023*$M25*$N25*0.82),($H25*VLOOKUP($F25,'VESSEL FACTORS'!$A$2:$O$5,AT$5,FALSE)*0.0000011023*$M25*$N25*1)),IF($G25&lt;21,($H25*VLOOKUP($F25,'VESSEL FACTORS'!$A$2:$O$5,AT$5,FALSE)*0.0000011023*$M25*$N25*VLOOKUP($G25,'VESSEL FACTORS'!$A$16:$L$36,AT$5,FALSE)),($H25*VLOOKUP($F25,'VESSEL FACTORS'!$A$3:$O$5,AT$5,FALSE)*0.0000011023*$M25*$N25*($G25/100))))))))</f>
        <v>Enter vessel info</v>
      </c>
      <c r="AU25" s="76" t="str">
        <f>IF(OR($D25=" ",$E25=" ",$F25=" "),"Enter vessel info",IF(T($H25)&lt;&gt;"","Enter Activity",IF(OR($M25=0,$N25=0),"Enter Run Time",IF((VLOOKUP($F25,'VESSEL FACTORS'!$A$3:$O$5,AU$5,FALSE))="N/A","--",IF($G25=" ",IF(ISERROR(SEARCH("Aux",$E25,1)),($H25*VLOOKUP($F25,'VESSEL FACTORS'!$A$2:$O$5,AU$5,FALSE)*0.0000011023*$M25*$N25*0.82),($H25*VLOOKUP($F25,'VESSEL FACTORS'!$A$2:$O$5,AU$5,FALSE)*0.0000011023*$M25*$N25*1)),IF($G25&lt;21,($H25*VLOOKUP($F25,'VESSEL FACTORS'!$A$2:$O$5,AU$5,FALSE)*0.0000011023*$M25*$N25*VLOOKUP($G25,'VESSEL FACTORS'!$A$16:$L$36,AU$5,FALSE)),($H25*VLOOKUP($F25,'VESSEL FACTORS'!$A$3:$O$5,AU$5,FALSE)*0.0000011023*$M25*$N25*($G25/100))))))))</f>
        <v>Enter vessel info</v>
      </c>
      <c r="AV25" s="76" t="str">
        <f>IF(OR($D25=" ",$E25=" ",$F25=" "),"Enter vessel info",IF(T($H25)&lt;&gt;"","Enter Activity",IF(OR($M25=0,$N25=0),"Enter Run Time",IF((VLOOKUP($F25,'VESSEL FACTORS'!$A$3:$O$5,AV$5,FALSE))="N/A","--",IF($G25=" ",IF(ISERROR(SEARCH("Aux",$E25,1)),($H25*VLOOKUP($F25,'VESSEL FACTORS'!$A$2:$O$5,AV$5,FALSE)*0.0000011023*$M25*$N25*0.82),($H25*VLOOKUP($F25,'VESSEL FACTORS'!$A$2:$O$5,AV$5,FALSE)*0.0000011023*$M25*$N25*1)),IF($G25&lt;21,($H25*VLOOKUP($F25,'VESSEL FACTORS'!$A$2:$O$5,AV$5,FALSE)*0.0000011023*$M25*$N25*VLOOKUP($G25,'VESSEL FACTORS'!$A$16:$L$36,AV$5,FALSE)),($H25*VLOOKUP($F25,'VESSEL FACTORS'!$A$3:$O$5,AV$5,FALSE)*0.0000011023*$M25*$N25*($G25/100))))))))</f>
        <v>Enter vessel info</v>
      </c>
      <c r="AW25" s="67" t="str">
        <f>IF(OR($D25=" ",$E25=" ",$F25=" "),"Enter vessel info",IF(T($H25)&lt;&gt;"","Enter Activity",IF(OR($M25=0,$N25=0),"Enter Run Time",IF((VLOOKUP($F25,'VESSEL FACTORS'!$A$3:$O$5,AW$5,FALSE))="N/A","--",IF($G25=" ",IF(ISERROR(SEARCH("Aux",$E25,1)),($H25*VLOOKUP($F25,'VESSEL FACTORS'!$A$2:$O$5,AW$5,FALSE)*0.0000011023*$M25*$N25*0.82),($H25*VLOOKUP($F25,'VESSEL FACTORS'!$A$2:$O$5,AW$5,FALSE)*0.0000011023*$M25*$N25*1)),IF($G25&lt;21,($H25*VLOOKUP($F25,'VESSEL FACTORS'!$A$2:$O$5,AW$5,FALSE)*0.0000011023*$M25*$N25*VLOOKUP($G25,'VESSEL FACTORS'!$A$16:$L$36,AW$5,FALSE)),($H25*VLOOKUP($F25,'VESSEL FACTORS'!$A$3:$O$5,AW$5,FALSE)*0.0000011023*$M25*$N25*($G25/100))))))))</f>
        <v>Enter vessel info</v>
      </c>
      <c r="AX25" s="336">
        <f t="shared" si="41"/>
        <v>0</v>
      </c>
      <c r="AY25" s="336">
        <f t="shared" si="41"/>
        <v>0</v>
      </c>
      <c r="AZ25" s="336">
        <f t="shared" si="41"/>
        <v>0</v>
      </c>
      <c r="BA25" s="337">
        <f t="shared" si="41"/>
        <v>0</v>
      </c>
      <c r="BB25" s="335">
        <f t="shared" si="31"/>
        <v>0</v>
      </c>
      <c r="BC25" s="336">
        <f t="shared" si="31"/>
        <v>0</v>
      </c>
      <c r="BD25" s="336">
        <f t="shared" si="31"/>
        <v>0</v>
      </c>
      <c r="BE25" s="336">
        <f t="shared" si="31"/>
        <v>0</v>
      </c>
      <c r="BF25" s="336">
        <f t="shared" si="31"/>
        <v>0</v>
      </c>
      <c r="BG25" s="336">
        <f t="shared" si="31"/>
        <v>0</v>
      </c>
      <c r="BH25" s="336">
        <f t="shared" si="31"/>
        <v>0</v>
      </c>
      <c r="BI25" s="336">
        <f t="shared" si="31"/>
        <v>0</v>
      </c>
      <c r="BJ25" s="336">
        <f t="shared" si="31"/>
        <v>0</v>
      </c>
      <c r="BK25" s="336">
        <f t="shared" si="31"/>
        <v>0</v>
      </c>
      <c r="BL25" s="336">
        <f t="shared" si="31"/>
        <v>0</v>
      </c>
      <c r="BM25" s="337">
        <f t="shared" si="31"/>
        <v>0</v>
      </c>
      <c r="BN25" s="335">
        <f t="shared" si="32"/>
        <v>0</v>
      </c>
      <c r="BO25" s="336">
        <f t="shared" si="32"/>
        <v>0</v>
      </c>
      <c r="BP25" s="336">
        <f t="shared" si="32"/>
        <v>0</v>
      </c>
      <c r="BQ25" s="336">
        <f t="shared" si="32"/>
        <v>0</v>
      </c>
      <c r="BR25" s="336">
        <f t="shared" si="32"/>
        <v>0</v>
      </c>
      <c r="BS25" s="336">
        <f t="shared" si="32"/>
        <v>0</v>
      </c>
      <c r="BT25" s="336">
        <f t="shared" si="32"/>
        <v>0</v>
      </c>
      <c r="BU25" s="336">
        <f t="shared" si="32"/>
        <v>0</v>
      </c>
      <c r="BV25" s="336">
        <f t="shared" si="32"/>
        <v>0</v>
      </c>
      <c r="BW25" s="336">
        <f t="shared" si="32"/>
        <v>0</v>
      </c>
      <c r="BX25" s="336">
        <f t="shared" si="32"/>
        <v>0</v>
      </c>
      <c r="BY25" s="337">
        <f t="shared" si="32"/>
        <v>0</v>
      </c>
      <c r="BZ25" s="335">
        <f t="shared" si="33"/>
        <v>0</v>
      </c>
      <c r="CA25" s="336">
        <f t="shared" si="33"/>
        <v>0</v>
      </c>
      <c r="CB25" s="336">
        <f t="shared" si="33"/>
        <v>0</v>
      </c>
      <c r="CC25" s="336">
        <f t="shared" si="33"/>
        <v>0</v>
      </c>
      <c r="CD25" s="336">
        <f t="shared" si="33"/>
        <v>0</v>
      </c>
      <c r="CE25" s="336">
        <f t="shared" si="33"/>
        <v>0</v>
      </c>
      <c r="CF25" s="336">
        <f t="shared" si="33"/>
        <v>0</v>
      </c>
      <c r="CG25" s="336">
        <f t="shared" si="33"/>
        <v>0</v>
      </c>
      <c r="CH25" s="336">
        <f t="shared" si="33"/>
        <v>0</v>
      </c>
      <c r="CI25" s="336">
        <f t="shared" si="33"/>
        <v>0</v>
      </c>
      <c r="CJ25" s="336">
        <f t="shared" si="33"/>
        <v>0</v>
      </c>
      <c r="CK25" s="337">
        <f t="shared" si="33"/>
        <v>0</v>
      </c>
      <c r="CL25" s="335">
        <f t="shared" si="34"/>
        <v>0</v>
      </c>
      <c r="CM25" s="336">
        <f t="shared" si="34"/>
        <v>0</v>
      </c>
      <c r="CN25" s="336">
        <f t="shared" si="34"/>
        <v>0</v>
      </c>
      <c r="CO25" s="336">
        <f t="shared" si="34"/>
        <v>0</v>
      </c>
      <c r="CP25" s="336">
        <f t="shared" si="34"/>
        <v>0</v>
      </c>
      <c r="CQ25" s="336">
        <f t="shared" si="34"/>
        <v>0</v>
      </c>
      <c r="CR25" s="336">
        <f t="shared" si="34"/>
        <v>0</v>
      </c>
      <c r="CS25" s="336">
        <f t="shared" si="34"/>
        <v>0</v>
      </c>
      <c r="CT25" s="336">
        <f t="shared" si="34"/>
        <v>0</v>
      </c>
      <c r="CU25" s="336">
        <f t="shared" si="34"/>
        <v>0</v>
      </c>
      <c r="CV25" s="336">
        <f t="shared" si="34"/>
        <v>0</v>
      </c>
      <c r="CW25" s="337">
        <f t="shared" si="34"/>
        <v>0</v>
      </c>
      <c r="CX25" s="335">
        <f t="shared" si="35"/>
        <v>0</v>
      </c>
      <c r="CY25" s="336">
        <f t="shared" si="35"/>
        <v>0</v>
      </c>
      <c r="CZ25" s="336">
        <f t="shared" si="35"/>
        <v>0</v>
      </c>
      <c r="DA25" s="336">
        <f t="shared" si="35"/>
        <v>0</v>
      </c>
      <c r="DB25" s="336">
        <f t="shared" si="35"/>
        <v>0</v>
      </c>
      <c r="DC25" s="336">
        <f t="shared" si="35"/>
        <v>0</v>
      </c>
      <c r="DD25" s="336">
        <f t="shared" si="35"/>
        <v>0</v>
      </c>
      <c r="DE25" s="336">
        <f t="shared" si="35"/>
        <v>0</v>
      </c>
      <c r="DF25" s="336">
        <f t="shared" si="35"/>
        <v>0</v>
      </c>
      <c r="DG25" s="336">
        <f t="shared" si="35"/>
        <v>0</v>
      </c>
      <c r="DH25" s="336">
        <f t="shared" si="35"/>
        <v>0</v>
      </c>
      <c r="DI25" s="337">
        <f t="shared" si="35"/>
        <v>0</v>
      </c>
      <c r="DJ25" s="335">
        <f t="shared" si="36"/>
        <v>0</v>
      </c>
      <c r="DK25" s="336">
        <f t="shared" si="36"/>
        <v>0</v>
      </c>
      <c r="DL25" s="336">
        <f t="shared" si="36"/>
        <v>0</v>
      </c>
      <c r="DM25" s="336">
        <f t="shared" si="36"/>
        <v>0</v>
      </c>
      <c r="DN25" s="336">
        <f t="shared" si="36"/>
        <v>0</v>
      </c>
      <c r="DO25" s="336">
        <f t="shared" si="36"/>
        <v>0</v>
      </c>
      <c r="DP25" s="336">
        <f t="shared" si="36"/>
        <v>0</v>
      </c>
      <c r="DQ25" s="336">
        <f t="shared" si="36"/>
        <v>0</v>
      </c>
      <c r="DR25" s="336">
        <f t="shared" si="36"/>
        <v>0</v>
      </c>
      <c r="DS25" s="336">
        <f t="shared" si="36"/>
        <v>0</v>
      </c>
      <c r="DT25" s="336">
        <f t="shared" si="36"/>
        <v>0</v>
      </c>
      <c r="DU25" s="337">
        <f t="shared" si="36"/>
        <v>0</v>
      </c>
      <c r="DV25" s="335">
        <f t="shared" si="37"/>
        <v>0</v>
      </c>
      <c r="DW25" s="336">
        <f t="shared" si="37"/>
        <v>0</v>
      </c>
      <c r="DX25" s="336">
        <f t="shared" si="37"/>
        <v>0</v>
      </c>
      <c r="DY25" s="336">
        <f t="shared" si="37"/>
        <v>0</v>
      </c>
      <c r="DZ25" s="336">
        <f t="shared" si="37"/>
        <v>0</v>
      </c>
      <c r="EA25" s="336">
        <f t="shared" si="37"/>
        <v>0</v>
      </c>
      <c r="EB25" s="336">
        <f t="shared" si="37"/>
        <v>0</v>
      </c>
      <c r="EC25" s="336">
        <f t="shared" si="37"/>
        <v>0</v>
      </c>
      <c r="ED25" s="336">
        <f t="shared" si="37"/>
        <v>0</v>
      </c>
      <c r="EE25" s="336">
        <f t="shared" si="37"/>
        <v>0</v>
      </c>
      <c r="EF25" s="336">
        <f t="shared" si="37"/>
        <v>0</v>
      </c>
      <c r="EG25" s="337">
        <f t="shared" si="37"/>
        <v>0</v>
      </c>
      <c r="EH25" s="335">
        <f t="shared" si="38"/>
        <v>0</v>
      </c>
      <c r="EI25" s="336">
        <f t="shared" si="38"/>
        <v>0</v>
      </c>
      <c r="EJ25" s="336">
        <f t="shared" si="38"/>
        <v>0</v>
      </c>
      <c r="EK25" s="336">
        <f t="shared" si="38"/>
        <v>0</v>
      </c>
      <c r="EL25" s="336">
        <f t="shared" si="38"/>
        <v>0</v>
      </c>
      <c r="EM25" s="336">
        <f t="shared" si="38"/>
        <v>0</v>
      </c>
      <c r="EN25" s="336">
        <f t="shared" si="38"/>
        <v>0</v>
      </c>
      <c r="EO25" s="336">
        <f t="shared" si="38"/>
        <v>0</v>
      </c>
      <c r="EP25" s="336">
        <f t="shared" si="38"/>
        <v>0</v>
      </c>
      <c r="EQ25" s="336">
        <f t="shared" si="38"/>
        <v>0</v>
      </c>
      <c r="ER25" s="336">
        <f t="shared" si="38"/>
        <v>0</v>
      </c>
      <c r="ES25" s="337">
        <f t="shared" si="38"/>
        <v>0</v>
      </c>
      <c r="ET25" s="335">
        <f t="shared" si="39"/>
        <v>0</v>
      </c>
      <c r="EU25" s="336">
        <f t="shared" si="39"/>
        <v>0</v>
      </c>
      <c r="EV25" s="336">
        <f t="shared" si="39"/>
        <v>0</v>
      </c>
      <c r="EW25" s="336">
        <f t="shared" si="39"/>
        <v>0</v>
      </c>
      <c r="EX25" s="336">
        <f t="shared" si="39"/>
        <v>0</v>
      </c>
      <c r="EY25" s="336">
        <f t="shared" si="39"/>
        <v>0</v>
      </c>
      <c r="EZ25" s="336">
        <f t="shared" si="39"/>
        <v>0</v>
      </c>
      <c r="FA25" s="336">
        <f t="shared" si="39"/>
        <v>0</v>
      </c>
      <c r="FB25" s="336">
        <f t="shared" si="39"/>
        <v>0</v>
      </c>
      <c r="FC25" s="336">
        <f t="shared" si="39"/>
        <v>0</v>
      </c>
      <c r="FD25" s="336">
        <f t="shared" si="39"/>
        <v>0</v>
      </c>
      <c r="FE25" s="337">
        <f t="shared" si="39"/>
        <v>0</v>
      </c>
      <c r="FF25" s="335">
        <f t="shared" si="40"/>
        <v>0</v>
      </c>
      <c r="FG25" s="336">
        <f t="shared" si="40"/>
        <v>0</v>
      </c>
      <c r="FH25" s="336">
        <f t="shared" si="40"/>
        <v>0</v>
      </c>
      <c r="FI25" s="336">
        <f t="shared" si="40"/>
        <v>0</v>
      </c>
      <c r="FJ25" s="336">
        <f t="shared" si="40"/>
        <v>0</v>
      </c>
      <c r="FK25" s="336">
        <f t="shared" si="40"/>
        <v>0</v>
      </c>
      <c r="FL25" s="336">
        <f t="shared" si="40"/>
        <v>0</v>
      </c>
      <c r="FM25" s="336">
        <f t="shared" si="40"/>
        <v>0</v>
      </c>
      <c r="FN25" s="336">
        <f t="shared" si="40"/>
        <v>0</v>
      </c>
      <c r="FO25" s="336">
        <f t="shared" si="40"/>
        <v>0</v>
      </c>
      <c r="FP25" s="336">
        <f t="shared" si="40"/>
        <v>0</v>
      </c>
      <c r="FQ25" s="337">
        <f t="shared" si="40"/>
        <v>0</v>
      </c>
    </row>
    <row r="26" spans="1:173" ht="12.75" customHeight="1" x14ac:dyDescent="0.2">
      <c r="A26" s="74" t="str">
        <f t="shared" si="28"/>
        <v xml:space="preserve"> - </v>
      </c>
      <c r="B26" s="112"/>
      <c r="C26" s="171" t="s">
        <v>305</v>
      </c>
      <c r="D26" s="366" t="str">
        <f>IF(ISBLANK(EMISSIONS_7!D26), " ", EMISSIONS_7!D26)</f>
        <v xml:space="preserve"> </v>
      </c>
      <c r="E26" s="366" t="str">
        <f>IF(ISBLANK(EMISSIONS_7!E26), " ", EMISSIONS_7!E26)</f>
        <v xml:space="preserve"> </v>
      </c>
      <c r="F26" s="366" t="str">
        <f>IF(ISBLANK(EMISSIONS_7!F26), " ", EMISSIONS_7!F26)</f>
        <v xml:space="preserve"> </v>
      </c>
      <c r="G26" s="367"/>
      <c r="H26" s="368"/>
      <c r="I26" s="33" t="s">
        <v>299</v>
      </c>
      <c r="J26" s="367"/>
      <c r="K26" s="33">
        <f t="shared" si="29"/>
        <v>1</v>
      </c>
      <c r="L26" s="33">
        <f t="shared" si="30"/>
        <v>0</v>
      </c>
      <c r="M26" s="367">
        <v>0</v>
      </c>
      <c r="N26" s="373">
        <v>0</v>
      </c>
      <c r="O26" s="299"/>
      <c r="P26" s="300"/>
      <c r="Q26" s="73" t="str">
        <f t="shared" si="12"/>
        <v>Enter vessel info</v>
      </c>
      <c r="R26" s="79" t="str">
        <f t="shared" si="13"/>
        <v>Enter vessel info</v>
      </c>
      <c r="S26" s="79" t="str">
        <f t="shared" si="14"/>
        <v>Enter vessel info</v>
      </c>
      <c r="T26" s="79" t="str">
        <f t="shared" si="15"/>
        <v>Enter vessel info</v>
      </c>
      <c r="U26" s="79" t="str">
        <f t="shared" si="16"/>
        <v>Enter vessel info</v>
      </c>
      <c r="V26" s="79" t="str">
        <f t="shared" si="17"/>
        <v>Enter vessel info</v>
      </c>
      <c r="W26" s="79" t="str">
        <f t="shared" si="18"/>
        <v>Enter vessel info</v>
      </c>
      <c r="X26" s="79" t="str">
        <f t="shared" si="19"/>
        <v>Enter vessel info</v>
      </c>
      <c r="Y26" s="78" t="s">
        <v>115</v>
      </c>
      <c r="Z26" s="79" t="s">
        <v>115</v>
      </c>
      <c r="AA26" s="82" t="s">
        <v>115</v>
      </c>
      <c r="AB26" s="73" t="str">
        <f t="shared" si="20"/>
        <v>Enter vessel info</v>
      </c>
      <c r="AC26" s="79" t="str">
        <f t="shared" si="21"/>
        <v>Enter vessel info</v>
      </c>
      <c r="AD26" s="79" t="str">
        <f t="shared" si="22"/>
        <v>Enter vessel info</v>
      </c>
      <c r="AE26" s="79" t="str">
        <f t="shared" si="23"/>
        <v>Enter vessel info</v>
      </c>
      <c r="AF26" s="79" t="str">
        <f t="shared" si="24"/>
        <v>Enter vessel info</v>
      </c>
      <c r="AG26" s="79" t="str">
        <f t="shared" si="25"/>
        <v>Enter vessel info</v>
      </c>
      <c r="AH26" s="79" t="str">
        <f t="shared" si="26"/>
        <v>Enter vessel info</v>
      </c>
      <c r="AI26" s="79" t="str">
        <f t="shared" si="27"/>
        <v>Enter vessel info</v>
      </c>
      <c r="AJ26" s="78" t="s">
        <v>115</v>
      </c>
      <c r="AK26" s="79" t="s">
        <v>115</v>
      </c>
      <c r="AL26" s="82" t="s">
        <v>115</v>
      </c>
      <c r="AM26" s="76" t="str">
        <f>IF(OR($D26=" ",$E26=" ",$F26=" "),"Enter vessel info",IF(T($H26)&lt;&gt;"","Enter Activity",IF(OR($M26=0,$N26=0),"Enter Run Time",IF((VLOOKUP($F26,'VESSEL FACTORS'!$A$3:$O$5,AM$5,FALSE))="N/A","--",IF($G26=" ",IF(ISERROR(SEARCH("Aux",$E26,1)),($H26*VLOOKUP($F26,'VESSEL FACTORS'!$A$2:$O$5,AM$5,FALSE)*0.0000011023*$M26*$N26*0.82),($H26*VLOOKUP($F26,'VESSEL FACTORS'!$A$2:$O$5,AM$5,FALSE)*0.0000011023*$M26*$N26*1)),IF($G26&lt;21,($H26*VLOOKUP($F26,'VESSEL FACTORS'!$A$2:$O$5,AM$5,FALSE)*0.0000011023*$M26*$N26*VLOOKUP($G26,'VESSEL FACTORS'!$A$16:$L$36,AM$5,FALSE)),($H26*VLOOKUP($F26,'VESSEL FACTORS'!$A$3:$O$5,AM$5,FALSE)*0.0000011023*$M26*$N26*($G26/100))))))))</f>
        <v>Enter vessel info</v>
      </c>
      <c r="AN26" s="76" t="str">
        <f>IF(OR($D26=" ",$E26=" ",$F26=" "),"Enter vessel info",IF(T($H26)&lt;&gt;"","Enter Activity",IF(OR($M26=0,$N26=0),"Enter Run Time",IF((VLOOKUP($F26,'VESSEL FACTORS'!$A$3:$O$5,AN$5,FALSE))="N/A","--",IF($G26=" ",IF(ISERROR(SEARCH("Aux",$E26,1)),($H26*VLOOKUP($F26,'VESSEL FACTORS'!$A$2:$O$5,AN$5,FALSE)*0.0000011023*$M26*$N26*0.82),($H26*VLOOKUP($F26,'VESSEL FACTORS'!$A$2:$O$5,AN$5,FALSE)*0.0000011023*$M26*$N26*1)),IF($G26&lt;21,($H26*VLOOKUP($F26,'VESSEL FACTORS'!$A$2:$O$5,AN$5,FALSE)*0.0000011023*$M26*$N26*VLOOKUP($G26,'VESSEL FACTORS'!$A$16:$L$36,AN$5,FALSE)),($H26*VLOOKUP($F26,'VESSEL FACTORS'!$A$3:$O$5,AN$5,FALSE)*0.0000011023*$M26*$N26*($G26/100))))))))</f>
        <v>Enter vessel info</v>
      </c>
      <c r="AO26" s="76" t="str">
        <f>IF(OR($D26=" ",$E26=" ",$F26=" "),"Enter vessel info",IF(T($H26)&lt;&gt;"","Enter Activity",IF(OR($M26=0,$N26=0),"Enter Run Time",IF((VLOOKUP($F26,'VESSEL FACTORS'!$A$3:$O$5,AO$5,FALSE))="N/A","--",IF($G26=" ",IF(ISERROR(SEARCH("Aux",$E26,1)),($H26*VLOOKUP($F26,'VESSEL FACTORS'!$A$2:$O$5,AO$5,FALSE)*0.0000011023*$M26*$N26*0.82),($H26*VLOOKUP($F26,'VESSEL FACTORS'!$A$2:$O$5,AO$5,FALSE)*0.0000011023*$M26*$N26*1)),IF($G26&lt;21,($H26*VLOOKUP($F26,'VESSEL FACTORS'!$A$2:$O$5,AO$5,FALSE)*0.0000011023*$M26*$N26*VLOOKUP($G26,'VESSEL FACTORS'!$A$16:$L$36,AO$5,FALSE)),($H26*VLOOKUP($F26,'VESSEL FACTORS'!$A$3:$O$5,AO$5,FALSE)*0.0000011023*$M26*$N26*($G26/100))))))))</f>
        <v>Enter vessel info</v>
      </c>
      <c r="AP26" s="76" t="str">
        <f>IF(OR($D26=" ",$E26=" ",$F26=" "),"Enter vessel info",IF(T($H26)&lt;&gt;"","Enter Activity",IF(OR($M26=0,$N26=0),"Enter Run Time",IF((VLOOKUP($F26,'VESSEL FACTORS'!$A$3:$O$5,AP$5,FALSE))="N/A","--",IF($G26=" ",IF(ISERROR(SEARCH("Aux",$E26,1)),($H26*VLOOKUP($F26,'VESSEL FACTORS'!$A$2:$O$5,AP$5,FALSE)*0.0000011023*$M26*$N26*0.82),($H26*VLOOKUP($F26,'VESSEL FACTORS'!$A$2:$O$5,AP$5,FALSE)*0.0000011023*$M26*$N26*1)),IF($G26&lt;21,($H26*VLOOKUP($F26,'VESSEL FACTORS'!$A$2:$O$5,AP$5,FALSE)*0.0000011023*$M26*$N26*VLOOKUP($G26,'VESSEL FACTORS'!$A$16:$L$36,AP$5,FALSE)),($H26*VLOOKUP($F26,'VESSEL FACTORS'!$A$3:$O$5,AP$5,FALSE)*0.0000011023*$M26*$N26*($G26/100))))))))</f>
        <v>Enter vessel info</v>
      </c>
      <c r="AQ26" s="76" t="str">
        <f>IF(OR($D26=" ",$E26=" ",$F26=" "),"Enter vessel info",IF(T($H26)&lt;&gt;"","Enter Activity",IF(OR($M26=0,$N26=0),"Enter Run Time",IF((VLOOKUP($F26,'VESSEL FACTORS'!$A$3:$O$5,AQ$5,FALSE))="N/A","--",IF($G26=" ",IF(ISERROR(SEARCH("Aux",$E26,1)),($H26*VLOOKUP($F26,'VESSEL FACTORS'!$A$2:$O$5,AQ$5,FALSE)*0.0000011023*$M26*$N26*0.82),($H26*VLOOKUP($F26,'VESSEL FACTORS'!$A$2:$O$5,AQ$5,FALSE)*0.0000011023*$M26*$N26*1)),IF($G26&lt;21,($H26*VLOOKUP($F26,'VESSEL FACTORS'!$A$2:$O$5,AQ$5,FALSE)*0.0000011023*$M26*$N26*VLOOKUP($G26,'VESSEL FACTORS'!$A$16:$L$36,AQ$5,FALSE)),($H26*VLOOKUP($F26,'VESSEL FACTORS'!$A$3:$O$5,AQ$5,FALSE)*0.0000011023*$M26*$N26*($G26/100))))))))</f>
        <v>Enter vessel info</v>
      </c>
      <c r="AR26" s="76" t="str">
        <f>IF(OR($D26=" ",$E26=" ",$F26=" "),"Enter vessel info",IF(T($H26)&lt;&gt;"","Enter Activity",IF(OR($M26=0,$N26=0),"Enter Run Time",IF((VLOOKUP($F26,'VESSEL FACTORS'!$A$3:$O$5,AR$5,FALSE))="N/A","--",IF($G26=" ",IF(ISERROR(SEARCH("Aux",$E26,1)),($H26*VLOOKUP($F26,'VESSEL FACTORS'!$A$2:$O$5,AR$5,FALSE)*0.0000011023*$M26*$N26*0.82),($H26*VLOOKUP($F26,'VESSEL FACTORS'!$A$2:$O$5,AR$5,FALSE)*0.0000011023*$M26*$N26*1)),IF($G26&lt;21,($H26*VLOOKUP($F26,'VESSEL FACTORS'!$A$2:$O$5,AR$5,FALSE)*0.0000011023*$M26*$N26*VLOOKUP($G26,'VESSEL FACTORS'!$A$16:$L$36,AR$5,FALSE)),($H26*VLOOKUP($F26,'VESSEL FACTORS'!$A$3:$O$5,AR$5,FALSE)*0.0000011023*$M26*$N26*($G26/100))))))))</f>
        <v>Enter vessel info</v>
      </c>
      <c r="AS26" s="76" t="str">
        <f>IF(OR($D26=" ",$E26=" ",$F26=" "),"Enter vessel info",IF(T($H26)&lt;&gt;"","Enter Activity",IF(OR($M26=0,$N26=0),"Enter Run Time",IF((VLOOKUP($F26,'VESSEL FACTORS'!$A$3:$O$5,AS$5,FALSE))="N/A","--",IF($G26=" ",IF(ISERROR(SEARCH("Aux",$E26,1)),($H26*VLOOKUP($F26,'VESSEL FACTORS'!$A$2:$O$5,AS$5,FALSE)*0.0000011023*$M26*$N26*0.82),($H26*VLOOKUP($F26,'VESSEL FACTORS'!$A$2:$O$5,AS$5,FALSE)*0.0000011023*$M26*$N26*1)),IF($G26&lt;21,($H26*VLOOKUP($F26,'VESSEL FACTORS'!$A$2:$O$5,AS$5,FALSE)*0.0000011023*$M26*$N26*VLOOKUP($G26,'VESSEL FACTORS'!$A$16:$L$36,AS$5,FALSE)),($H26*VLOOKUP($F26,'VESSEL FACTORS'!$A$3:$O$5,AS$5,FALSE)*0.0000011023*$M26*$N26*($G26/100))))))))</f>
        <v>Enter vessel info</v>
      </c>
      <c r="AT26" s="76" t="str">
        <f>IF(OR($D26=" ",$E26=" ",$F26=" "),"Enter vessel info",IF(T($H26)&lt;&gt;"","Enter Activity",IF(OR($M26=0,$N26=0),"Enter Run Time",IF((VLOOKUP($F26,'VESSEL FACTORS'!$A$3:$O$5,AT$5,FALSE))="N/A","--",IF($G26=" ",IF(ISERROR(SEARCH("Aux",$E26,1)),($H26*VLOOKUP($F26,'VESSEL FACTORS'!$A$2:$O$5,AT$5,FALSE)*0.0000011023*$M26*$N26*0.82),($H26*VLOOKUP($F26,'VESSEL FACTORS'!$A$2:$O$5,AT$5,FALSE)*0.0000011023*$M26*$N26*1)),IF($G26&lt;21,($H26*VLOOKUP($F26,'VESSEL FACTORS'!$A$2:$O$5,AT$5,FALSE)*0.0000011023*$M26*$N26*VLOOKUP($G26,'VESSEL FACTORS'!$A$16:$L$36,AT$5,FALSE)),($H26*VLOOKUP($F26,'VESSEL FACTORS'!$A$3:$O$5,AT$5,FALSE)*0.0000011023*$M26*$N26*($G26/100))))))))</f>
        <v>Enter vessel info</v>
      </c>
      <c r="AU26" s="76" t="str">
        <f>IF(OR($D26=" ",$E26=" ",$F26=" "),"Enter vessel info",IF(T($H26)&lt;&gt;"","Enter Activity",IF(OR($M26=0,$N26=0),"Enter Run Time",IF((VLOOKUP($F26,'VESSEL FACTORS'!$A$3:$O$5,AU$5,FALSE))="N/A","--",IF($G26=" ",IF(ISERROR(SEARCH("Aux",$E26,1)),($H26*VLOOKUP($F26,'VESSEL FACTORS'!$A$2:$O$5,AU$5,FALSE)*0.0000011023*$M26*$N26*0.82),($H26*VLOOKUP($F26,'VESSEL FACTORS'!$A$2:$O$5,AU$5,FALSE)*0.0000011023*$M26*$N26*1)),IF($G26&lt;21,($H26*VLOOKUP($F26,'VESSEL FACTORS'!$A$2:$O$5,AU$5,FALSE)*0.0000011023*$M26*$N26*VLOOKUP($G26,'VESSEL FACTORS'!$A$16:$L$36,AU$5,FALSE)),($H26*VLOOKUP($F26,'VESSEL FACTORS'!$A$3:$O$5,AU$5,FALSE)*0.0000011023*$M26*$N26*($G26/100))))))))</f>
        <v>Enter vessel info</v>
      </c>
      <c r="AV26" s="76" t="str">
        <f>IF(OR($D26=" ",$E26=" ",$F26=" "),"Enter vessel info",IF(T($H26)&lt;&gt;"","Enter Activity",IF(OR($M26=0,$N26=0),"Enter Run Time",IF((VLOOKUP($F26,'VESSEL FACTORS'!$A$3:$O$5,AV$5,FALSE))="N/A","--",IF($G26=" ",IF(ISERROR(SEARCH("Aux",$E26,1)),($H26*VLOOKUP($F26,'VESSEL FACTORS'!$A$2:$O$5,AV$5,FALSE)*0.0000011023*$M26*$N26*0.82),($H26*VLOOKUP($F26,'VESSEL FACTORS'!$A$2:$O$5,AV$5,FALSE)*0.0000011023*$M26*$N26*1)),IF($G26&lt;21,($H26*VLOOKUP($F26,'VESSEL FACTORS'!$A$2:$O$5,AV$5,FALSE)*0.0000011023*$M26*$N26*VLOOKUP($G26,'VESSEL FACTORS'!$A$16:$L$36,AV$5,FALSE)),($H26*VLOOKUP($F26,'VESSEL FACTORS'!$A$3:$O$5,AV$5,FALSE)*0.0000011023*$M26*$N26*($G26/100))))))))</f>
        <v>Enter vessel info</v>
      </c>
      <c r="AW26" s="67" t="str">
        <f>IF(OR($D26=" ",$E26=" ",$F26=" "),"Enter vessel info",IF(T($H26)&lt;&gt;"","Enter Activity",IF(OR($M26=0,$N26=0),"Enter Run Time",IF((VLOOKUP($F26,'VESSEL FACTORS'!$A$3:$O$5,AW$5,FALSE))="N/A","--",IF($G26=" ",IF(ISERROR(SEARCH("Aux",$E26,1)),($H26*VLOOKUP($F26,'VESSEL FACTORS'!$A$2:$O$5,AW$5,FALSE)*0.0000011023*$M26*$N26*0.82),($H26*VLOOKUP($F26,'VESSEL FACTORS'!$A$2:$O$5,AW$5,FALSE)*0.0000011023*$M26*$N26*1)),IF($G26&lt;21,($H26*VLOOKUP($F26,'VESSEL FACTORS'!$A$2:$O$5,AW$5,FALSE)*0.0000011023*$M26*$N26*VLOOKUP($G26,'VESSEL FACTORS'!$A$16:$L$36,AW$5,FALSE)),($H26*VLOOKUP($F26,'VESSEL FACTORS'!$A$3:$O$5,AW$5,FALSE)*0.0000011023*$M26*$N26*($G26/100))))))))</f>
        <v>Enter vessel info</v>
      </c>
      <c r="AX26" s="336">
        <f t="shared" si="41"/>
        <v>0</v>
      </c>
      <c r="AY26" s="336">
        <f t="shared" si="41"/>
        <v>0</v>
      </c>
      <c r="AZ26" s="336">
        <f t="shared" si="41"/>
        <v>0</v>
      </c>
      <c r="BA26" s="337">
        <f t="shared" si="41"/>
        <v>0</v>
      </c>
      <c r="BB26" s="335">
        <f t="shared" si="31"/>
        <v>0</v>
      </c>
      <c r="BC26" s="336">
        <f t="shared" si="31"/>
        <v>0</v>
      </c>
      <c r="BD26" s="336">
        <f t="shared" si="31"/>
        <v>0</v>
      </c>
      <c r="BE26" s="336">
        <f t="shared" si="31"/>
        <v>0</v>
      </c>
      <c r="BF26" s="336">
        <f t="shared" si="31"/>
        <v>0</v>
      </c>
      <c r="BG26" s="336">
        <f t="shared" si="31"/>
        <v>0</v>
      </c>
      <c r="BH26" s="336">
        <f t="shared" si="31"/>
        <v>0</v>
      </c>
      <c r="BI26" s="336">
        <f t="shared" si="31"/>
        <v>0</v>
      </c>
      <c r="BJ26" s="336">
        <f t="shared" si="31"/>
        <v>0</v>
      </c>
      <c r="BK26" s="336">
        <f t="shared" si="31"/>
        <v>0</v>
      </c>
      <c r="BL26" s="336">
        <f t="shared" si="31"/>
        <v>0</v>
      </c>
      <c r="BM26" s="337">
        <f t="shared" si="31"/>
        <v>0</v>
      </c>
      <c r="BN26" s="335">
        <f t="shared" si="32"/>
        <v>0</v>
      </c>
      <c r="BO26" s="336">
        <f t="shared" si="32"/>
        <v>0</v>
      </c>
      <c r="BP26" s="336">
        <f t="shared" si="32"/>
        <v>0</v>
      </c>
      <c r="BQ26" s="336">
        <f t="shared" si="32"/>
        <v>0</v>
      </c>
      <c r="BR26" s="336">
        <f t="shared" si="32"/>
        <v>0</v>
      </c>
      <c r="BS26" s="336">
        <f t="shared" si="32"/>
        <v>0</v>
      </c>
      <c r="BT26" s="336">
        <f t="shared" si="32"/>
        <v>0</v>
      </c>
      <c r="BU26" s="336">
        <f t="shared" si="32"/>
        <v>0</v>
      </c>
      <c r="BV26" s="336">
        <f t="shared" si="32"/>
        <v>0</v>
      </c>
      <c r="BW26" s="336">
        <f t="shared" si="32"/>
        <v>0</v>
      </c>
      <c r="BX26" s="336">
        <f t="shared" si="32"/>
        <v>0</v>
      </c>
      <c r="BY26" s="337">
        <f t="shared" si="32"/>
        <v>0</v>
      </c>
      <c r="BZ26" s="335">
        <f t="shared" si="33"/>
        <v>0</v>
      </c>
      <c r="CA26" s="336">
        <f t="shared" si="33"/>
        <v>0</v>
      </c>
      <c r="CB26" s="336">
        <f t="shared" si="33"/>
        <v>0</v>
      </c>
      <c r="CC26" s="336">
        <f t="shared" si="33"/>
        <v>0</v>
      </c>
      <c r="CD26" s="336">
        <f t="shared" si="33"/>
        <v>0</v>
      </c>
      <c r="CE26" s="336">
        <f t="shared" si="33"/>
        <v>0</v>
      </c>
      <c r="CF26" s="336">
        <f t="shared" si="33"/>
        <v>0</v>
      </c>
      <c r="CG26" s="336">
        <f t="shared" si="33"/>
        <v>0</v>
      </c>
      <c r="CH26" s="336">
        <f t="shared" si="33"/>
        <v>0</v>
      </c>
      <c r="CI26" s="336">
        <f t="shared" si="33"/>
        <v>0</v>
      </c>
      <c r="CJ26" s="336">
        <f t="shared" si="33"/>
        <v>0</v>
      </c>
      <c r="CK26" s="337">
        <f t="shared" si="33"/>
        <v>0</v>
      </c>
      <c r="CL26" s="335">
        <f t="shared" si="34"/>
        <v>0</v>
      </c>
      <c r="CM26" s="336">
        <f t="shared" si="34"/>
        <v>0</v>
      </c>
      <c r="CN26" s="336">
        <f t="shared" si="34"/>
        <v>0</v>
      </c>
      <c r="CO26" s="336">
        <f t="shared" si="34"/>
        <v>0</v>
      </c>
      <c r="CP26" s="336">
        <f t="shared" si="34"/>
        <v>0</v>
      </c>
      <c r="CQ26" s="336">
        <f t="shared" si="34"/>
        <v>0</v>
      </c>
      <c r="CR26" s="336">
        <f t="shared" si="34"/>
        <v>0</v>
      </c>
      <c r="CS26" s="336">
        <f t="shared" si="34"/>
        <v>0</v>
      </c>
      <c r="CT26" s="336">
        <f t="shared" si="34"/>
        <v>0</v>
      </c>
      <c r="CU26" s="336">
        <f t="shared" si="34"/>
        <v>0</v>
      </c>
      <c r="CV26" s="336">
        <f t="shared" si="34"/>
        <v>0</v>
      </c>
      <c r="CW26" s="337">
        <f t="shared" si="34"/>
        <v>0</v>
      </c>
      <c r="CX26" s="335">
        <f t="shared" si="35"/>
        <v>0</v>
      </c>
      <c r="CY26" s="336">
        <f t="shared" si="35"/>
        <v>0</v>
      </c>
      <c r="CZ26" s="336">
        <f t="shared" si="35"/>
        <v>0</v>
      </c>
      <c r="DA26" s="336">
        <f t="shared" si="35"/>
        <v>0</v>
      </c>
      <c r="DB26" s="336">
        <f t="shared" si="35"/>
        <v>0</v>
      </c>
      <c r="DC26" s="336">
        <f t="shared" si="35"/>
        <v>0</v>
      </c>
      <c r="DD26" s="336">
        <f t="shared" si="35"/>
        <v>0</v>
      </c>
      <c r="DE26" s="336">
        <f t="shared" si="35"/>
        <v>0</v>
      </c>
      <c r="DF26" s="336">
        <f t="shared" si="35"/>
        <v>0</v>
      </c>
      <c r="DG26" s="336">
        <f t="shared" si="35"/>
        <v>0</v>
      </c>
      <c r="DH26" s="336">
        <f t="shared" si="35"/>
        <v>0</v>
      </c>
      <c r="DI26" s="337">
        <f t="shared" si="35"/>
        <v>0</v>
      </c>
      <c r="DJ26" s="335">
        <f t="shared" si="36"/>
        <v>0</v>
      </c>
      <c r="DK26" s="336">
        <f t="shared" si="36"/>
        <v>0</v>
      </c>
      <c r="DL26" s="336">
        <f t="shared" si="36"/>
        <v>0</v>
      </c>
      <c r="DM26" s="336">
        <f t="shared" si="36"/>
        <v>0</v>
      </c>
      <c r="DN26" s="336">
        <f t="shared" si="36"/>
        <v>0</v>
      </c>
      <c r="DO26" s="336">
        <f t="shared" si="36"/>
        <v>0</v>
      </c>
      <c r="DP26" s="336">
        <f t="shared" si="36"/>
        <v>0</v>
      </c>
      <c r="DQ26" s="336">
        <f t="shared" si="36"/>
        <v>0</v>
      </c>
      <c r="DR26" s="336">
        <f t="shared" si="36"/>
        <v>0</v>
      </c>
      <c r="DS26" s="336">
        <f t="shared" si="36"/>
        <v>0</v>
      </c>
      <c r="DT26" s="336">
        <f t="shared" si="36"/>
        <v>0</v>
      </c>
      <c r="DU26" s="337">
        <f t="shared" si="36"/>
        <v>0</v>
      </c>
      <c r="DV26" s="335">
        <f t="shared" si="37"/>
        <v>0</v>
      </c>
      <c r="DW26" s="336">
        <f t="shared" si="37"/>
        <v>0</v>
      </c>
      <c r="DX26" s="336">
        <f t="shared" si="37"/>
        <v>0</v>
      </c>
      <c r="DY26" s="336">
        <f t="shared" si="37"/>
        <v>0</v>
      </c>
      <c r="DZ26" s="336">
        <f t="shared" si="37"/>
        <v>0</v>
      </c>
      <c r="EA26" s="336">
        <f t="shared" si="37"/>
        <v>0</v>
      </c>
      <c r="EB26" s="336">
        <f t="shared" si="37"/>
        <v>0</v>
      </c>
      <c r="EC26" s="336">
        <f t="shared" si="37"/>
        <v>0</v>
      </c>
      <c r="ED26" s="336">
        <f t="shared" si="37"/>
        <v>0</v>
      </c>
      <c r="EE26" s="336">
        <f t="shared" si="37"/>
        <v>0</v>
      </c>
      <c r="EF26" s="336">
        <f t="shared" si="37"/>
        <v>0</v>
      </c>
      <c r="EG26" s="337">
        <f t="shared" si="37"/>
        <v>0</v>
      </c>
      <c r="EH26" s="335">
        <f t="shared" si="38"/>
        <v>0</v>
      </c>
      <c r="EI26" s="336">
        <f t="shared" si="38"/>
        <v>0</v>
      </c>
      <c r="EJ26" s="336">
        <f t="shared" si="38"/>
        <v>0</v>
      </c>
      <c r="EK26" s="336">
        <f t="shared" si="38"/>
        <v>0</v>
      </c>
      <c r="EL26" s="336">
        <f t="shared" si="38"/>
        <v>0</v>
      </c>
      <c r="EM26" s="336">
        <f t="shared" si="38"/>
        <v>0</v>
      </c>
      <c r="EN26" s="336">
        <f t="shared" si="38"/>
        <v>0</v>
      </c>
      <c r="EO26" s="336">
        <f t="shared" si="38"/>
        <v>0</v>
      </c>
      <c r="EP26" s="336">
        <f t="shared" si="38"/>
        <v>0</v>
      </c>
      <c r="EQ26" s="336">
        <f t="shared" si="38"/>
        <v>0</v>
      </c>
      <c r="ER26" s="336">
        <f t="shared" si="38"/>
        <v>0</v>
      </c>
      <c r="ES26" s="337">
        <f t="shared" si="38"/>
        <v>0</v>
      </c>
      <c r="ET26" s="335">
        <f t="shared" si="39"/>
        <v>0</v>
      </c>
      <c r="EU26" s="336">
        <f t="shared" si="39"/>
        <v>0</v>
      </c>
      <c r="EV26" s="336">
        <f t="shared" si="39"/>
        <v>0</v>
      </c>
      <c r="EW26" s="336">
        <f t="shared" si="39"/>
        <v>0</v>
      </c>
      <c r="EX26" s="336">
        <f t="shared" si="39"/>
        <v>0</v>
      </c>
      <c r="EY26" s="336">
        <f t="shared" si="39"/>
        <v>0</v>
      </c>
      <c r="EZ26" s="336">
        <f t="shared" si="39"/>
        <v>0</v>
      </c>
      <c r="FA26" s="336">
        <f t="shared" si="39"/>
        <v>0</v>
      </c>
      <c r="FB26" s="336">
        <f t="shared" si="39"/>
        <v>0</v>
      </c>
      <c r="FC26" s="336">
        <f t="shared" si="39"/>
        <v>0</v>
      </c>
      <c r="FD26" s="336">
        <f t="shared" si="39"/>
        <v>0</v>
      </c>
      <c r="FE26" s="337">
        <f t="shared" si="39"/>
        <v>0</v>
      </c>
      <c r="FF26" s="335">
        <f t="shared" si="40"/>
        <v>0</v>
      </c>
      <c r="FG26" s="336">
        <f t="shared" si="40"/>
        <v>0</v>
      </c>
      <c r="FH26" s="336">
        <f t="shared" si="40"/>
        <v>0</v>
      </c>
      <c r="FI26" s="336">
        <f t="shared" si="40"/>
        <v>0</v>
      </c>
      <c r="FJ26" s="336">
        <f t="shared" si="40"/>
        <v>0</v>
      </c>
      <c r="FK26" s="336">
        <f t="shared" si="40"/>
        <v>0</v>
      </c>
      <c r="FL26" s="336">
        <f t="shared" si="40"/>
        <v>0</v>
      </c>
      <c r="FM26" s="336">
        <f t="shared" si="40"/>
        <v>0</v>
      </c>
      <c r="FN26" s="336">
        <f t="shared" si="40"/>
        <v>0</v>
      </c>
      <c r="FO26" s="336">
        <f t="shared" si="40"/>
        <v>0</v>
      </c>
      <c r="FP26" s="336">
        <f t="shared" si="40"/>
        <v>0</v>
      </c>
      <c r="FQ26" s="337">
        <f t="shared" si="40"/>
        <v>0</v>
      </c>
    </row>
    <row r="27" spans="1:173" ht="12.75" customHeight="1" x14ac:dyDescent="0.2">
      <c r="A27" s="74" t="str">
        <f t="shared" si="28"/>
        <v xml:space="preserve"> - </v>
      </c>
      <c r="B27" s="112"/>
      <c r="C27" s="171" t="s">
        <v>305</v>
      </c>
      <c r="D27" s="366" t="str">
        <f>IF(ISBLANK(EMISSIONS_7!D27), " ", EMISSIONS_7!D27)</f>
        <v xml:space="preserve"> </v>
      </c>
      <c r="E27" s="366" t="str">
        <f>IF(ISBLANK(EMISSIONS_7!E27), " ", EMISSIONS_7!E27)</f>
        <v xml:space="preserve"> </v>
      </c>
      <c r="F27" s="366" t="str">
        <f>IF(ISBLANK(EMISSIONS_7!F27), " ", EMISSIONS_7!F27)</f>
        <v xml:space="preserve"> </v>
      </c>
      <c r="G27" s="367"/>
      <c r="H27" s="368"/>
      <c r="I27" s="33" t="s">
        <v>299</v>
      </c>
      <c r="J27" s="367"/>
      <c r="K27" s="33">
        <f t="shared" si="29"/>
        <v>1</v>
      </c>
      <c r="L27" s="33">
        <f t="shared" si="30"/>
        <v>0</v>
      </c>
      <c r="M27" s="367">
        <v>0</v>
      </c>
      <c r="N27" s="373">
        <v>0</v>
      </c>
      <c r="O27" s="299"/>
      <c r="P27" s="300"/>
      <c r="Q27" s="73" t="str">
        <f t="shared" si="12"/>
        <v>Enter vessel info</v>
      </c>
      <c r="R27" s="79" t="str">
        <f t="shared" si="13"/>
        <v>Enter vessel info</v>
      </c>
      <c r="S27" s="79" t="str">
        <f t="shared" si="14"/>
        <v>Enter vessel info</v>
      </c>
      <c r="T27" s="79" t="str">
        <f t="shared" si="15"/>
        <v>Enter vessel info</v>
      </c>
      <c r="U27" s="79" t="str">
        <f t="shared" si="16"/>
        <v>Enter vessel info</v>
      </c>
      <c r="V27" s="79" t="str">
        <f t="shared" si="17"/>
        <v>Enter vessel info</v>
      </c>
      <c r="W27" s="79" t="str">
        <f t="shared" si="18"/>
        <v>Enter vessel info</v>
      </c>
      <c r="X27" s="79" t="str">
        <f t="shared" si="19"/>
        <v>Enter vessel info</v>
      </c>
      <c r="Y27" s="78" t="s">
        <v>115</v>
      </c>
      <c r="Z27" s="79" t="s">
        <v>115</v>
      </c>
      <c r="AA27" s="82" t="s">
        <v>115</v>
      </c>
      <c r="AB27" s="73" t="str">
        <f t="shared" si="20"/>
        <v>Enter vessel info</v>
      </c>
      <c r="AC27" s="79" t="str">
        <f t="shared" si="21"/>
        <v>Enter vessel info</v>
      </c>
      <c r="AD27" s="79" t="str">
        <f t="shared" si="22"/>
        <v>Enter vessel info</v>
      </c>
      <c r="AE27" s="79" t="str">
        <f t="shared" si="23"/>
        <v>Enter vessel info</v>
      </c>
      <c r="AF27" s="79" t="str">
        <f t="shared" si="24"/>
        <v>Enter vessel info</v>
      </c>
      <c r="AG27" s="79" t="str">
        <f t="shared" si="25"/>
        <v>Enter vessel info</v>
      </c>
      <c r="AH27" s="79" t="str">
        <f t="shared" si="26"/>
        <v>Enter vessel info</v>
      </c>
      <c r="AI27" s="79" t="str">
        <f t="shared" si="27"/>
        <v>Enter vessel info</v>
      </c>
      <c r="AJ27" s="78" t="s">
        <v>115</v>
      </c>
      <c r="AK27" s="79" t="s">
        <v>115</v>
      </c>
      <c r="AL27" s="82" t="s">
        <v>115</v>
      </c>
      <c r="AM27" s="76" t="str">
        <f>IF(OR($D27=" ",$E27=" ",$F27=" "),"Enter vessel info",IF(T($H27)&lt;&gt;"","Enter Activity",IF(OR($M27=0,$N27=0),"Enter Run Time",IF((VLOOKUP($F27,'VESSEL FACTORS'!$A$3:$O$5,AM$5,FALSE))="N/A","--",IF($G27=" ",IF(ISERROR(SEARCH("Aux",$E27,1)),($H27*VLOOKUP($F27,'VESSEL FACTORS'!$A$2:$O$5,AM$5,FALSE)*0.0000011023*$M27*$N27*0.82),($H27*VLOOKUP($F27,'VESSEL FACTORS'!$A$2:$O$5,AM$5,FALSE)*0.0000011023*$M27*$N27*1)),IF($G27&lt;21,($H27*VLOOKUP($F27,'VESSEL FACTORS'!$A$2:$O$5,AM$5,FALSE)*0.0000011023*$M27*$N27*VLOOKUP($G27,'VESSEL FACTORS'!$A$16:$L$36,AM$5,FALSE)),($H27*VLOOKUP($F27,'VESSEL FACTORS'!$A$3:$O$5,AM$5,FALSE)*0.0000011023*$M27*$N27*($G27/100))))))))</f>
        <v>Enter vessel info</v>
      </c>
      <c r="AN27" s="76" t="str">
        <f>IF(OR($D27=" ",$E27=" ",$F27=" "),"Enter vessel info",IF(T($H27)&lt;&gt;"","Enter Activity",IF(OR($M27=0,$N27=0),"Enter Run Time",IF((VLOOKUP($F27,'VESSEL FACTORS'!$A$3:$O$5,AN$5,FALSE))="N/A","--",IF($G27=" ",IF(ISERROR(SEARCH("Aux",$E27,1)),($H27*VLOOKUP($F27,'VESSEL FACTORS'!$A$2:$O$5,AN$5,FALSE)*0.0000011023*$M27*$N27*0.82),($H27*VLOOKUP($F27,'VESSEL FACTORS'!$A$2:$O$5,AN$5,FALSE)*0.0000011023*$M27*$N27*1)),IF($G27&lt;21,($H27*VLOOKUP($F27,'VESSEL FACTORS'!$A$2:$O$5,AN$5,FALSE)*0.0000011023*$M27*$N27*VLOOKUP($G27,'VESSEL FACTORS'!$A$16:$L$36,AN$5,FALSE)),($H27*VLOOKUP($F27,'VESSEL FACTORS'!$A$3:$O$5,AN$5,FALSE)*0.0000011023*$M27*$N27*($G27/100))))))))</f>
        <v>Enter vessel info</v>
      </c>
      <c r="AO27" s="76" t="str">
        <f>IF(OR($D27=" ",$E27=" ",$F27=" "),"Enter vessel info",IF(T($H27)&lt;&gt;"","Enter Activity",IF(OR($M27=0,$N27=0),"Enter Run Time",IF((VLOOKUP($F27,'VESSEL FACTORS'!$A$3:$O$5,AO$5,FALSE))="N/A","--",IF($G27=" ",IF(ISERROR(SEARCH("Aux",$E27,1)),($H27*VLOOKUP($F27,'VESSEL FACTORS'!$A$2:$O$5,AO$5,FALSE)*0.0000011023*$M27*$N27*0.82),($H27*VLOOKUP($F27,'VESSEL FACTORS'!$A$2:$O$5,AO$5,FALSE)*0.0000011023*$M27*$N27*1)),IF($G27&lt;21,($H27*VLOOKUP($F27,'VESSEL FACTORS'!$A$2:$O$5,AO$5,FALSE)*0.0000011023*$M27*$N27*VLOOKUP($G27,'VESSEL FACTORS'!$A$16:$L$36,AO$5,FALSE)),($H27*VLOOKUP($F27,'VESSEL FACTORS'!$A$3:$O$5,AO$5,FALSE)*0.0000011023*$M27*$N27*($G27/100))))))))</f>
        <v>Enter vessel info</v>
      </c>
      <c r="AP27" s="76" t="str">
        <f>IF(OR($D27=" ",$E27=" ",$F27=" "),"Enter vessel info",IF(T($H27)&lt;&gt;"","Enter Activity",IF(OR($M27=0,$N27=0),"Enter Run Time",IF((VLOOKUP($F27,'VESSEL FACTORS'!$A$3:$O$5,AP$5,FALSE))="N/A","--",IF($G27=" ",IF(ISERROR(SEARCH("Aux",$E27,1)),($H27*VLOOKUP($F27,'VESSEL FACTORS'!$A$2:$O$5,AP$5,FALSE)*0.0000011023*$M27*$N27*0.82),($H27*VLOOKUP($F27,'VESSEL FACTORS'!$A$2:$O$5,AP$5,FALSE)*0.0000011023*$M27*$N27*1)),IF($G27&lt;21,($H27*VLOOKUP($F27,'VESSEL FACTORS'!$A$2:$O$5,AP$5,FALSE)*0.0000011023*$M27*$N27*VLOOKUP($G27,'VESSEL FACTORS'!$A$16:$L$36,AP$5,FALSE)),($H27*VLOOKUP($F27,'VESSEL FACTORS'!$A$3:$O$5,AP$5,FALSE)*0.0000011023*$M27*$N27*($G27/100))))))))</f>
        <v>Enter vessel info</v>
      </c>
      <c r="AQ27" s="76" t="str">
        <f>IF(OR($D27=" ",$E27=" ",$F27=" "),"Enter vessel info",IF(T($H27)&lt;&gt;"","Enter Activity",IF(OR($M27=0,$N27=0),"Enter Run Time",IF((VLOOKUP($F27,'VESSEL FACTORS'!$A$3:$O$5,AQ$5,FALSE))="N/A","--",IF($G27=" ",IF(ISERROR(SEARCH("Aux",$E27,1)),($H27*VLOOKUP($F27,'VESSEL FACTORS'!$A$2:$O$5,AQ$5,FALSE)*0.0000011023*$M27*$N27*0.82),($H27*VLOOKUP($F27,'VESSEL FACTORS'!$A$2:$O$5,AQ$5,FALSE)*0.0000011023*$M27*$N27*1)),IF($G27&lt;21,($H27*VLOOKUP($F27,'VESSEL FACTORS'!$A$2:$O$5,AQ$5,FALSE)*0.0000011023*$M27*$N27*VLOOKUP($G27,'VESSEL FACTORS'!$A$16:$L$36,AQ$5,FALSE)),($H27*VLOOKUP($F27,'VESSEL FACTORS'!$A$3:$O$5,AQ$5,FALSE)*0.0000011023*$M27*$N27*($G27/100))))))))</f>
        <v>Enter vessel info</v>
      </c>
      <c r="AR27" s="76" t="str">
        <f>IF(OR($D27=" ",$E27=" ",$F27=" "),"Enter vessel info",IF(T($H27)&lt;&gt;"","Enter Activity",IF(OR($M27=0,$N27=0),"Enter Run Time",IF((VLOOKUP($F27,'VESSEL FACTORS'!$A$3:$O$5,AR$5,FALSE))="N/A","--",IF($G27=" ",IF(ISERROR(SEARCH("Aux",$E27,1)),($H27*VLOOKUP($F27,'VESSEL FACTORS'!$A$2:$O$5,AR$5,FALSE)*0.0000011023*$M27*$N27*0.82),($H27*VLOOKUP($F27,'VESSEL FACTORS'!$A$2:$O$5,AR$5,FALSE)*0.0000011023*$M27*$N27*1)),IF($G27&lt;21,($H27*VLOOKUP($F27,'VESSEL FACTORS'!$A$2:$O$5,AR$5,FALSE)*0.0000011023*$M27*$N27*VLOOKUP($G27,'VESSEL FACTORS'!$A$16:$L$36,AR$5,FALSE)),($H27*VLOOKUP($F27,'VESSEL FACTORS'!$A$3:$O$5,AR$5,FALSE)*0.0000011023*$M27*$N27*($G27/100))))))))</f>
        <v>Enter vessel info</v>
      </c>
      <c r="AS27" s="76" t="str">
        <f>IF(OR($D27=" ",$E27=" ",$F27=" "),"Enter vessel info",IF(T($H27)&lt;&gt;"","Enter Activity",IF(OR($M27=0,$N27=0),"Enter Run Time",IF((VLOOKUP($F27,'VESSEL FACTORS'!$A$3:$O$5,AS$5,FALSE))="N/A","--",IF($G27=" ",IF(ISERROR(SEARCH("Aux",$E27,1)),($H27*VLOOKUP($F27,'VESSEL FACTORS'!$A$2:$O$5,AS$5,FALSE)*0.0000011023*$M27*$N27*0.82),($H27*VLOOKUP($F27,'VESSEL FACTORS'!$A$2:$O$5,AS$5,FALSE)*0.0000011023*$M27*$N27*1)),IF($G27&lt;21,($H27*VLOOKUP($F27,'VESSEL FACTORS'!$A$2:$O$5,AS$5,FALSE)*0.0000011023*$M27*$N27*VLOOKUP($G27,'VESSEL FACTORS'!$A$16:$L$36,AS$5,FALSE)),($H27*VLOOKUP($F27,'VESSEL FACTORS'!$A$3:$O$5,AS$5,FALSE)*0.0000011023*$M27*$N27*($G27/100))))))))</f>
        <v>Enter vessel info</v>
      </c>
      <c r="AT27" s="76" t="str">
        <f>IF(OR($D27=" ",$E27=" ",$F27=" "),"Enter vessel info",IF(T($H27)&lt;&gt;"","Enter Activity",IF(OR($M27=0,$N27=0),"Enter Run Time",IF((VLOOKUP($F27,'VESSEL FACTORS'!$A$3:$O$5,AT$5,FALSE))="N/A","--",IF($G27=" ",IF(ISERROR(SEARCH("Aux",$E27,1)),($H27*VLOOKUP($F27,'VESSEL FACTORS'!$A$2:$O$5,AT$5,FALSE)*0.0000011023*$M27*$N27*0.82),($H27*VLOOKUP($F27,'VESSEL FACTORS'!$A$2:$O$5,AT$5,FALSE)*0.0000011023*$M27*$N27*1)),IF($G27&lt;21,($H27*VLOOKUP($F27,'VESSEL FACTORS'!$A$2:$O$5,AT$5,FALSE)*0.0000011023*$M27*$N27*VLOOKUP($G27,'VESSEL FACTORS'!$A$16:$L$36,AT$5,FALSE)),($H27*VLOOKUP($F27,'VESSEL FACTORS'!$A$3:$O$5,AT$5,FALSE)*0.0000011023*$M27*$N27*($G27/100))))))))</f>
        <v>Enter vessel info</v>
      </c>
      <c r="AU27" s="76" t="str">
        <f>IF(OR($D27=" ",$E27=" ",$F27=" "),"Enter vessel info",IF(T($H27)&lt;&gt;"","Enter Activity",IF(OR($M27=0,$N27=0),"Enter Run Time",IF((VLOOKUP($F27,'VESSEL FACTORS'!$A$3:$O$5,AU$5,FALSE))="N/A","--",IF($G27=" ",IF(ISERROR(SEARCH("Aux",$E27,1)),($H27*VLOOKUP($F27,'VESSEL FACTORS'!$A$2:$O$5,AU$5,FALSE)*0.0000011023*$M27*$N27*0.82),($H27*VLOOKUP($F27,'VESSEL FACTORS'!$A$2:$O$5,AU$5,FALSE)*0.0000011023*$M27*$N27*1)),IF($G27&lt;21,($H27*VLOOKUP($F27,'VESSEL FACTORS'!$A$2:$O$5,AU$5,FALSE)*0.0000011023*$M27*$N27*VLOOKUP($G27,'VESSEL FACTORS'!$A$16:$L$36,AU$5,FALSE)),($H27*VLOOKUP($F27,'VESSEL FACTORS'!$A$3:$O$5,AU$5,FALSE)*0.0000011023*$M27*$N27*($G27/100))))))))</f>
        <v>Enter vessel info</v>
      </c>
      <c r="AV27" s="76" t="str">
        <f>IF(OR($D27=" ",$E27=" ",$F27=" "),"Enter vessel info",IF(T($H27)&lt;&gt;"","Enter Activity",IF(OR($M27=0,$N27=0),"Enter Run Time",IF((VLOOKUP($F27,'VESSEL FACTORS'!$A$3:$O$5,AV$5,FALSE))="N/A","--",IF($G27=" ",IF(ISERROR(SEARCH("Aux",$E27,1)),($H27*VLOOKUP($F27,'VESSEL FACTORS'!$A$2:$O$5,AV$5,FALSE)*0.0000011023*$M27*$N27*0.82),($H27*VLOOKUP($F27,'VESSEL FACTORS'!$A$2:$O$5,AV$5,FALSE)*0.0000011023*$M27*$N27*1)),IF($G27&lt;21,($H27*VLOOKUP($F27,'VESSEL FACTORS'!$A$2:$O$5,AV$5,FALSE)*0.0000011023*$M27*$N27*VLOOKUP($G27,'VESSEL FACTORS'!$A$16:$L$36,AV$5,FALSE)),($H27*VLOOKUP($F27,'VESSEL FACTORS'!$A$3:$O$5,AV$5,FALSE)*0.0000011023*$M27*$N27*($G27/100))))))))</f>
        <v>Enter vessel info</v>
      </c>
      <c r="AW27" s="67" t="str">
        <f>IF(OR($D27=" ",$E27=" ",$F27=" "),"Enter vessel info",IF(T($H27)&lt;&gt;"","Enter Activity",IF(OR($M27=0,$N27=0),"Enter Run Time",IF((VLOOKUP($F27,'VESSEL FACTORS'!$A$3:$O$5,AW$5,FALSE))="N/A","--",IF($G27=" ",IF(ISERROR(SEARCH("Aux",$E27,1)),($H27*VLOOKUP($F27,'VESSEL FACTORS'!$A$2:$O$5,AW$5,FALSE)*0.0000011023*$M27*$N27*0.82),($H27*VLOOKUP($F27,'VESSEL FACTORS'!$A$2:$O$5,AW$5,FALSE)*0.0000011023*$M27*$N27*1)),IF($G27&lt;21,($H27*VLOOKUP($F27,'VESSEL FACTORS'!$A$2:$O$5,AW$5,FALSE)*0.0000011023*$M27*$N27*VLOOKUP($G27,'VESSEL FACTORS'!$A$16:$L$36,AW$5,FALSE)),($H27*VLOOKUP($F27,'VESSEL FACTORS'!$A$3:$O$5,AW$5,FALSE)*0.0000011023*$M27*$N27*($G27/100))))))))</f>
        <v>Enter vessel info</v>
      </c>
      <c r="AX27" s="336">
        <f t="shared" si="41"/>
        <v>0</v>
      </c>
      <c r="AY27" s="336">
        <f t="shared" si="41"/>
        <v>0</v>
      </c>
      <c r="AZ27" s="336">
        <f t="shared" si="41"/>
        <v>0</v>
      </c>
      <c r="BA27" s="337">
        <f t="shared" si="41"/>
        <v>0</v>
      </c>
      <c r="BB27" s="335">
        <f t="shared" si="31"/>
        <v>0</v>
      </c>
      <c r="BC27" s="336">
        <f t="shared" si="31"/>
        <v>0</v>
      </c>
      <c r="BD27" s="336">
        <f t="shared" si="31"/>
        <v>0</v>
      </c>
      <c r="BE27" s="336">
        <f t="shared" si="31"/>
        <v>0</v>
      </c>
      <c r="BF27" s="336">
        <f t="shared" si="31"/>
        <v>0</v>
      </c>
      <c r="BG27" s="336">
        <f t="shared" si="31"/>
        <v>0</v>
      </c>
      <c r="BH27" s="336">
        <f t="shared" si="31"/>
        <v>0</v>
      </c>
      <c r="BI27" s="336">
        <f t="shared" si="31"/>
        <v>0</v>
      </c>
      <c r="BJ27" s="336">
        <f t="shared" si="31"/>
        <v>0</v>
      </c>
      <c r="BK27" s="336">
        <f t="shared" si="31"/>
        <v>0</v>
      </c>
      <c r="BL27" s="336">
        <f t="shared" si="31"/>
        <v>0</v>
      </c>
      <c r="BM27" s="337">
        <f t="shared" si="31"/>
        <v>0</v>
      </c>
      <c r="BN27" s="335">
        <f t="shared" si="32"/>
        <v>0</v>
      </c>
      <c r="BO27" s="336">
        <f t="shared" si="32"/>
        <v>0</v>
      </c>
      <c r="BP27" s="336">
        <f t="shared" si="32"/>
        <v>0</v>
      </c>
      <c r="BQ27" s="336">
        <f t="shared" si="32"/>
        <v>0</v>
      </c>
      <c r="BR27" s="336">
        <f t="shared" si="32"/>
        <v>0</v>
      </c>
      <c r="BS27" s="336">
        <f t="shared" si="32"/>
        <v>0</v>
      </c>
      <c r="BT27" s="336">
        <f t="shared" si="32"/>
        <v>0</v>
      </c>
      <c r="BU27" s="336">
        <f t="shared" si="32"/>
        <v>0</v>
      </c>
      <c r="BV27" s="336">
        <f t="shared" si="32"/>
        <v>0</v>
      </c>
      <c r="BW27" s="336">
        <f t="shared" si="32"/>
        <v>0</v>
      </c>
      <c r="BX27" s="336">
        <f t="shared" si="32"/>
        <v>0</v>
      </c>
      <c r="BY27" s="337">
        <f t="shared" si="32"/>
        <v>0</v>
      </c>
      <c r="BZ27" s="335">
        <f t="shared" si="33"/>
        <v>0</v>
      </c>
      <c r="CA27" s="336">
        <f t="shared" si="33"/>
        <v>0</v>
      </c>
      <c r="CB27" s="336">
        <f t="shared" si="33"/>
        <v>0</v>
      </c>
      <c r="CC27" s="336">
        <f t="shared" si="33"/>
        <v>0</v>
      </c>
      <c r="CD27" s="336">
        <f t="shared" si="33"/>
        <v>0</v>
      </c>
      <c r="CE27" s="336">
        <f t="shared" si="33"/>
        <v>0</v>
      </c>
      <c r="CF27" s="336">
        <f t="shared" si="33"/>
        <v>0</v>
      </c>
      <c r="CG27" s="336">
        <f t="shared" si="33"/>
        <v>0</v>
      </c>
      <c r="CH27" s="336">
        <f t="shared" si="33"/>
        <v>0</v>
      </c>
      <c r="CI27" s="336">
        <f t="shared" si="33"/>
        <v>0</v>
      </c>
      <c r="CJ27" s="336">
        <f t="shared" si="33"/>
        <v>0</v>
      </c>
      <c r="CK27" s="337">
        <f t="shared" si="33"/>
        <v>0</v>
      </c>
      <c r="CL27" s="335">
        <f t="shared" si="34"/>
        <v>0</v>
      </c>
      <c r="CM27" s="336">
        <f t="shared" si="34"/>
        <v>0</v>
      </c>
      <c r="CN27" s="336">
        <f t="shared" si="34"/>
        <v>0</v>
      </c>
      <c r="CO27" s="336">
        <f t="shared" si="34"/>
        <v>0</v>
      </c>
      <c r="CP27" s="336">
        <f t="shared" si="34"/>
        <v>0</v>
      </c>
      <c r="CQ27" s="336">
        <f t="shared" si="34"/>
        <v>0</v>
      </c>
      <c r="CR27" s="336">
        <f t="shared" si="34"/>
        <v>0</v>
      </c>
      <c r="CS27" s="336">
        <f t="shared" si="34"/>
        <v>0</v>
      </c>
      <c r="CT27" s="336">
        <f t="shared" si="34"/>
        <v>0</v>
      </c>
      <c r="CU27" s="336">
        <f t="shared" si="34"/>
        <v>0</v>
      </c>
      <c r="CV27" s="336">
        <f t="shared" si="34"/>
        <v>0</v>
      </c>
      <c r="CW27" s="337">
        <f t="shared" si="34"/>
        <v>0</v>
      </c>
      <c r="CX27" s="335">
        <f t="shared" si="35"/>
        <v>0</v>
      </c>
      <c r="CY27" s="336">
        <f t="shared" si="35"/>
        <v>0</v>
      </c>
      <c r="CZ27" s="336">
        <f t="shared" si="35"/>
        <v>0</v>
      </c>
      <c r="DA27" s="336">
        <f t="shared" si="35"/>
        <v>0</v>
      </c>
      <c r="DB27" s="336">
        <f t="shared" si="35"/>
        <v>0</v>
      </c>
      <c r="DC27" s="336">
        <f t="shared" si="35"/>
        <v>0</v>
      </c>
      <c r="DD27" s="336">
        <f t="shared" si="35"/>
        <v>0</v>
      </c>
      <c r="DE27" s="336">
        <f t="shared" si="35"/>
        <v>0</v>
      </c>
      <c r="DF27" s="336">
        <f t="shared" si="35"/>
        <v>0</v>
      </c>
      <c r="DG27" s="336">
        <f t="shared" si="35"/>
        <v>0</v>
      </c>
      <c r="DH27" s="336">
        <f t="shared" si="35"/>
        <v>0</v>
      </c>
      <c r="DI27" s="337">
        <f t="shared" si="35"/>
        <v>0</v>
      </c>
      <c r="DJ27" s="335">
        <f t="shared" si="36"/>
        <v>0</v>
      </c>
      <c r="DK27" s="336">
        <f t="shared" si="36"/>
        <v>0</v>
      </c>
      <c r="DL27" s="336">
        <f t="shared" si="36"/>
        <v>0</v>
      </c>
      <c r="DM27" s="336">
        <f t="shared" si="36"/>
        <v>0</v>
      </c>
      <c r="DN27" s="336">
        <f t="shared" si="36"/>
        <v>0</v>
      </c>
      <c r="DO27" s="336">
        <f t="shared" si="36"/>
        <v>0</v>
      </c>
      <c r="DP27" s="336">
        <f t="shared" si="36"/>
        <v>0</v>
      </c>
      <c r="DQ27" s="336">
        <f t="shared" si="36"/>
        <v>0</v>
      </c>
      <c r="DR27" s="336">
        <f t="shared" si="36"/>
        <v>0</v>
      </c>
      <c r="DS27" s="336">
        <f t="shared" si="36"/>
        <v>0</v>
      </c>
      <c r="DT27" s="336">
        <f t="shared" si="36"/>
        <v>0</v>
      </c>
      <c r="DU27" s="337">
        <f t="shared" si="36"/>
        <v>0</v>
      </c>
      <c r="DV27" s="335">
        <f t="shared" si="37"/>
        <v>0</v>
      </c>
      <c r="DW27" s="336">
        <f t="shared" si="37"/>
        <v>0</v>
      </c>
      <c r="DX27" s="336">
        <f t="shared" si="37"/>
        <v>0</v>
      </c>
      <c r="DY27" s="336">
        <f t="shared" si="37"/>
        <v>0</v>
      </c>
      <c r="DZ27" s="336">
        <f t="shared" si="37"/>
        <v>0</v>
      </c>
      <c r="EA27" s="336">
        <f t="shared" si="37"/>
        <v>0</v>
      </c>
      <c r="EB27" s="336">
        <f t="shared" si="37"/>
        <v>0</v>
      </c>
      <c r="EC27" s="336">
        <f t="shared" si="37"/>
        <v>0</v>
      </c>
      <c r="ED27" s="336">
        <f t="shared" si="37"/>
        <v>0</v>
      </c>
      <c r="EE27" s="336">
        <f t="shared" si="37"/>
        <v>0</v>
      </c>
      <c r="EF27" s="336">
        <f t="shared" si="37"/>
        <v>0</v>
      </c>
      <c r="EG27" s="337">
        <f t="shared" si="37"/>
        <v>0</v>
      </c>
      <c r="EH27" s="335">
        <f t="shared" si="38"/>
        <v>0</v>
      </c>
      <c r="EI27" s="336">
        <f t="shared" si="38"/>
        <v>0</v>
      </c>
      <c r="EJ27" s="336">
        <f t="shared" si="38"/>
        <v>0</v>
      </c>
      <c r="EK27" s="336">
        <f t="shared" si="38"/>
        <v>0</v>
      </c>
      <c r="EL27" s="336">
        <f t="shared" si="38"/>
        <v>0</v>
      </c>
      <c r="EM27" s="336">
        <f t="shared" si="38"/>
        <v>0</v>
      </c>
      <c r="EN27" s="336">
        <f t="shared" si="38"/>
        <v>0</v>
      </c>
      <c r="EO27" s="336">
        <f t="shared" si="38"/>
        <v>0</v>
      </c>
      <c r="EP27" s="336">
        <f t="shared" si="38"/>
        <v>0</v>
      </c>
      <c r="EQ27" s="336">
        <f t="shared" si="38"/>
        <v>0</v>
      </c>
      <c r="ER27" s="336">
        <f t="shared" si="38"/>
        <v>0</v>
      </c>
      <c r="ES27" s="337">
        <f t="shared" si="38"/>
        <v>0</v>
      </c>
      <c r="ET27" s="335">
        <f t="shared" si="39"/>
        <v>0</v>
      </c>
      <c r="EU27" s="336">
        <f t="shared" si="39"/>
        <v>0</v>
      </c>
      <c r="EV27" s="336">
        <f t="shared" si="39"/>
        <v>0</v>
      </c>
      <c r="EW27" s="336">
        <f t="shared" si="39"/>
        <v>0</v>
      </c>
      <c r="EX27" s="336">
        <f t="shared" si="39"/>
        <v>0</v>
      </c>
      <c r="EY27" s="336">
        <f t="shared" si="39"/>
        <v>0</v>
      </c>
      <c r="EZ27" s="336">
        <f t="shared" si="39"/>
        <v>0</v>
      </c>
      <c r="FA27" s="336">
        <f t="shared" si="39"/>
        <v>0</v>
      </c>
      <c r="FB27" s="336">
        <f t="shared" si="39"/>
        <v>0</v>
      </c>
      <c r="FC27" s="336">
        <f t="shared" si="39"/>
        <v>0</v>
      </c>
      <c r="FD27" s="336">
        <f t="shared" si="39"/>
        <v>0</v>
      </c>
      <c r="FE27" s="337">
        <f t="shared" si="39"/>
        <v>0</v>
      </c>
      <c r="FF27" s="335">
        <f t="shared" si="40"/>
        <v>0</v>
      </c>
      <c r="FG27" s="336">
        <f t="shared" si="40"/>
        <v>0</v>
      </c>
      <c r="FH27" s="336">
        <f t="shared" si="40"/>
        <v>0</v>
      </c>
      <c r="FI27" s="336">
        <f t="shared" si="40"/>
        <v>0</v>
      </c>
      <c r="FJ27" s="336">
        <f t="shared" si="40"/>
        <v>0</v>
      </c>
      <c r="FK27" s="336">
        <f t="shared" si="40"/>
        <v>0</v>
      </c>
      <c r="FL27" s="336">
        <f t="shared" si="40"/>
        <v>0</v>
      </c>
      <c r="FM27" s="336">
        <f t="shared" si="40"/>
        <v>0</v>
      </c>
      <c r="FN27" s="336">
        <f t="shared" si="40"/>
        <v>0</v>
      </c>
      <c r="FO27" s="336">
        <f t="shared" si="40"/>
        <v>0</v>
      </c>
      <c r="FP27" s="336">
        <f t="shared" si="40"/>
        <v>0</v>
      </c>
      <c r="FQ27" s="337">
        <f t="shared" si="40"/>
        <v>0</v>
      </c>
    </row>
    <row r="28" spans="1:173" ht="12.75" customHeight="1" x14ac:dyDescent="0.2">
      <c r="A28" s="74" t="str">
        <f t="shared" si="28"/>
        <v xml:space="preserve"> - </v>
      </c>
      <c r="B28" s="112"/>
      <c r="C28" s="171" t="s">
        <v>305</v>
      </c>
      <c r="D28" s="366" t="str">
        <f>IF(ISBLANK(EMISSIONS_7!D28), " ", EMISSIONS_7!D28)</f>
        <v xml:space="preserve"> </v>
      </c>
      <c r="E28" s="366" t="str">
        <f>IF(ISBLANK(EMISSIONS_7!E28), " ", EMISSIONS_7!E28)</f>
        <v xml:space="preserve"> </v>
      </c>
      <c r="F28" s="366" t="str">
        <f>IF(ISBLANK(EMISSIONS_7!F28), " ", EMISSIONS_7!F28)</f>
        <v xml:space="preserve"> </v>
      </c>
      <c r="G28" s="367"/>
      <c r="H28" s="368"/>
      <c r="I28" s="33" t="s">
        <v>299</v>
      </c>
      <c r="J28" s="367"/>
      <c r="K28" s="33">
        <f t="shared" si="29"/>
        <v>1</v>
      </c>
      <c r="L28" s="33">
        <f t="shared" si="30"/>
        <v>0</v>
      </c>
      <c r="M28" s="367">
        <v>0</v>
      </c>
      <c r="N28" s="373">
        <v>0</v>
      </c>
      <c r="O28" s="299"/>
      <c r="P28" s="300"/>
      <c r="Q28" s="73" t="str">
        <f t="shared" si="12"/>
        <v>Enter vessel info</v>
      </c>
      <c r="R28" s="79" t="str">
        <f t="shared" si="13"/>
        <v>Enter vessel info</v>
      </c>
      <c r="S28" s="79" t="str">
        <f t="shared" si="14"/>
        <v>Enter vessel info</v>
      </c>
      <c r="T28" s="79" t="str">
        <f t="shared" si="15"/>
        <v>Enter vessel info</v>
      </c>
      <c r="U28" s="79" t="str">
        <f t="shared" si="16"/>
        <v>Enter vessel info</v>
      </c>
      <c r="V28" s="79" t="str">
        <f t="shared" si="17"/>
        <v>Enter vessel info</v>
      </c>
      <c r="W28" s="79" t="str">
        <f t="shared" si="18"/>
        <v>Enter vessel info</v>
      </c>
      <c r="X28" s="79" t="str">
        <f t="shared" si="19"/>
        <v>Enter vessel info</v>
      </c>
      <c r="Y28" s="78" t="s">
        <v>115</v>
      </c>
      <c r="Z28" s="79" t="s">
        <v>115</v>
      </c>
      <c r="AA28" s="82" t="s">
        <v>115</v>
      </c>
      <c r="AB28" s="73" t="str">
        <f t="shared" si="20"/>
        <v>Enter vessel info</v>
      </c>
      <c r="AC28" s="79" t="str">
        <f t="shared" si="21"/>
        <v>Enter vessel info</v>
      </c>
      <c r="AD28" s="79" t="str">
        <f t="shared" si="22"/>
        <v>Enter vessel info</v>
      </c>
      <c r="AE28" s="79" t="str">
        <f t="shared" si="23"/>
        <v>Enter vessel info</v>
      </c>
      <c r="AF28" s="79" t="str">
        <f t="shared" si="24"/>
        <v>Enter vessel info</v>
      </c>
      <c r="AG28" s="79" t="str">
        <f t="shared" si="25"/>
        <v>Enter vessel info</v>
      </c>
      <c r="AH28" s="79" t="str">
        <f t="shared" si="26"/>
        <v>Enter vessel info</v>
      </c>
      <c r="AI28" s="79" t="str">
        <f t="shared" si="27"/>
        <v>Enter vessel info</v>
      </c>
      <c r="AJ28" s="78" t="s">
        <v>115</v>
      </c>
      <c r="AK28" s="79" t="s">
        <v>115</v>
      </c>
      <c r="AL28" s="82" t="s">
        <v>115</v>
      </c>
      <c r="AM28" s="76" t="str">
        <f>IF(OR($D28=" ",$E28=" ",$F28=" "),"Enter vessel info",IF(T($H28)&lt;&gt;"","Enter Activity",IF(OR($M28=0,$N28=0),"Enter Run Time",IF((VLOOKUP($F28,'VESSEL FACTORS'!$A$3:$O$5,AM$5,FALSE))="N/A","--",IF($G28=" ",IF(ISERROR(SEARCH("Aux",$E28,1)),($H28*VLOOKUP($F28,'VESSEL FACTORS'!$A$2:$O$5,AM$5,FALSE)*0.0000011023*$M28*$N28*0.82),($H28*VLOOKUP($F28,'VESSEL FACTORS'!$A$2:$O$5,AM$5,FALSE)*0.0000011023*$M28*$N28*1)),IF($G28&lt;21,($H28*VLOOKUP($F28,'VESSEL FACTORS'!$A$2:$O$5,AM$5,FALSE)*0.0000011023*$M28*$N28*VLOOKUP($G28,'VESSEL FACTORS'!$A$16:$L$36,AM$5,FALSE)),($H28*VLOOKUP($F28,'VESSEL FACTORS'!$A$3:$O$5,AM$5,FALSE)*0.0000011023*$M28*$N28*($G28/100))))))))</f>
        <v>Enter vessel info</v>
      </c>
      <c r="AN28" s="76" t="str">
        <f>IF(OR($D28=" ",$E28=" ",$F28=" "),"Enter vessel info",IF(T($H28)&lt;&gt;"","Enter Activity",IF(OR($M28=0,$N28=0),"Enter Run Time",IF((VLOOKUP($F28,'VESSEL FACTORS'!$A$3:$O$5,AN$5,FALSE))="N/A","--",IF($G28=" ",IF(ISERROR(SEARCH("Aux",$E28,1)),($H28*VLOOKUP($F28,'VESSEL FACTORS'!$A$2:$O$5,AN$5,FALSE)*0.0000011023*$M28*$N28*0.82),($H28*VLOOKUP($F28,'VESSEL FACTORS'!$A$2:$O$5,AN$5,FALSE)*0.0000011023*$M28*$N28*1)),IF($G28&lt;21,($H28*VLOOKUP($F28,'VESSEL FACTORS'!$A$2:$O$5,AN$5,FALSE)*0.0000011023*$M28*$N28*VLOOKUP($G28,'VESSEL FACTORS'!$A$16:$L$36,AN$5,FALSE)),($H28*VLOOKUP($F28,'VESSEL FACTORS'!$A$3:$O$5,AN$5,FALSE)*0.0000011023*$M28*$N28*($G28/100))))))))</f>
        <v>Enter vessel info</v>
      </c>
      <c r="AO28" s="76" t="str">
        <f>IF(OR($D28=" ",$E28=" ",$F28=" "),"Enter vessel info",IF(T($H28)&lt;&gt;"","Enter Activity",IF(OR($M28=0,$N28=0),"Enter Run Time",IF((VLOOKUP($F28,'VESSEL FACTORS'!$A$3:$O$5,AO$5,FALSE))="N/A","--",IF($G28=" ",IF(ISERROR(SEARCH("Aux",$E28,1)),($H28*VLOOKUP($F28,'VESSEL FACTORS'!$A$2:$O$5,AO$5,FALSE)*0.0000011023*$M28*$N28*0.82),($H28*VLOOKUP($F28,'VESSEL FACTORS'!$A$2:$O$5,AO$5,FALSE)*0.0000011023*$M28*$N28*1)),IF($G28&lt;21,($H28*VLOOKUP($F28,'VESSEL FACTORS'!$A$2:$O$5,AO$5,FALSE)*0.0000011023*$M28*$N28*VLOOKUP($G28,'VESSEL FACTORS'!$A$16:$L$36,AO$5,FALSE)),($H28*VLOOKUP($F28,'VESSEL FACTORS'!$A$3:$O$5,AO$5,FALSE)*0.0000011023*$M28*$N28*($G28/100))))))))</f>
        <v>Enter vessel info</v>
      </c>
      <c r="AP28" s="76" t="str">
        <f>IF(OR($D28=" ",$E28=" ",$F28=" "),"Enter vessel info",IF(T($H28)&lt;&gt;"","Enter Activity",IF(OR($M28=0,$N28=0),"Enter Run Time",IF((VLOOKUP($F28,'VESSEL FACTORS'!$A$3:$O$5,AP$5,FALSE))="N/A","--",IF($G28=" ",IF(ISERROR(SEARCH("Aux",$E28,1)),($H28*VLOOKUP($F28,'VESSEL FACTORS'!$A$2:$O$5,AP$5,FALSE)*0.0000011023*$M28*$N28*0.82),($H28*VLOOKUP($F28,'VESSEL FACTORS'!$A$2:$O$5,AP$5,FALSE)*0.0000011023*$M28*$N28*1)),IF($G28&lt;21,($H28*VLOOKUP($F28,'VESSEL FACTORS'!$A$2:$O$5,AP$5,FALSE)*0.0000011023*$M28*$N28*VLOOKUP($G28,'VESSEL FACTORS'!$A$16:$L$36,AP$5,FALSE)),($H28*VLOOKUP($F28,'VESSEL FACTORS'!$A$3:$O$5,AP$5,FALSE)*0.0000011023*$M28*$N28*($G28/100))))))))</f>
        <v>Enter vessel info</v>
      </c>
      <c r="AQ28" s="76" t="str">
        <f>IF(OR($D28=" ",$E28=" ",$F28=" "),"Enter vessel info",IF(T($H28)&lt;&gt;"","Enter Activity",IF(OR($M28=0,$N28=0),"Enter Run Time",IF((VLOOKUP($F28,'VESSEL FACTORS'!$A$3:$O$5,AQ$5,FALSE))="N/A","--",IF($G28=" ",IF(ISERROR(SEARCH("Aux",$E28,1)),($H28*VLOOKUP($F28,'VESSEL FACTORS'!$A$2:$O$5,AQ$5,FALSE)*0.0000011023*$M28*$N28*0.82),($H28*VLOOKUP($F28,'VESSEL FACTORS'!$A$2:$O$5,AQ$5,FALSE)*0.0000011023*$M28*$N28*1)),IF($G28&lt;21,($H28*VLOOKUP($F28,'VESSEL FACTORS'!$A$2:$O$5,AQ$5,FALSE)*0.0000011023*$M28*$N28*VLOOKUP($G28,'VESSEL FACTORS'!$A$16:$L$36,AQ$5,FALSE)),($H28*VLOOKUP($F28,'VESSEL FACTORS'!$A$3:$O$5,AQ$5,FALSE)*0.0000011023*$M28*$N28*($G28/100))))))))</f>
        <v>Enter vessel info</v>
      </c>
      <c r="AR28" s="76" t="str">
        <f>IF(OR($D28=" ",$E28=" ",$F28=" "),"Enter vessel info",IF(T($H28)&lt;&gt;"","Enter Activity",IF(OR($M28=0,$N28=0),"Enter Run Time",IF((VLOOKUP($F28,'VESSEL FACTORS'!$A$3:$O$5,AR$5,FALSE))="N/A","--",IF($G28=" ",IF(ISERROR(SEARCH("Aux",$E28,1)),($H28*VLOOKUP($F28,'VESSEL FACTORS'!$A$2:$O$5,AR$5,FALSE)*0.0000011023*$M28*$N28*0.82),($H28*VLOOKUP($F28,'VESSEL FACTORS'!$A$2:$O$5,AR$5,FALSE)*0.0000011023*$M28*$N28*1)),IF($G28&lt;21,($H28*VLOOKUP($F28,'VESSEL FACTORS'!$A$2:$O$5,AR$5,FALSE)*0.0000011023*$M28*$N28*VLOOKUP($G28,'VESSEL FACTORS'!$A$16:$L$36,AR$5,FALSE)),($H28*VLOOKUP($F28,'VESSEL FACTORS'!$A$3:$O$5,AR$5,FALSE)*0.0000011023*$M28*$N28*($G28/100))))))))</f>
        <v>Enter vessel info</v>
      </c>
      <c r="AS28" s="76" t="str">
        <f>IF(OR($D28=" ",$E28=" ",$F28=" "),"Enter vessel info",IF(T($H28)&lt;&gt;"","Enter Activity",IF(OR($M28=0,$N28=0),"Enter Run Time",IF((VLOOKUP($F28,'VESSEL FACTORS'!$A$3:$O$5,AS$5,FALSE))="N/A","--",IF($G28=" ",IF(ISERROR(SEARCH("Aux",$E28,1)),($H28*VLOOKUP($F28,'VESSEL FACTORS'!$A$2:$O$5,AS$5,FALSE)*0.0000011023*$M28*$N28*0.82),($H28*VLOOKUP($F28,'VESSEL FACTORS'!$A$2:$O$5,AS$5,FALSE)*0.0000011023*$M28*$N28*1)),IF($G28&lt;21,($H28*VLOOKUP($F28,'VESSEL FACTORS'!$A$2:$O$5,AS$5,FALSE)*0.0000011023*$M28*$N28*VLOOKUP($G28,'VESSEL FACTORS'!$A$16:$L$36,AS$5,FALSE)),($H28*VLOOKUP($F28,'VESSEL FACTORS'!$A$3:$O$5,AS$5,FALSE)*0.0000011023*$M28*$N28*($G28/100))))))))</f>
        <v>Enter vessel info</v>
      </c>
      <c r="AT28" s="76" t="str">
        <f>IF(OR($D28=" ",$E28=" ",$F28=" "),"Enter vessel info",IF(T($H28)&lt;&gt;"","Enter Activity",IF(OR($M28=0,$N28=0),"Enter Run Time",IF((VLOOKUP($F28,'VESSEL FACTORS'!$A$3:$O$5,AT$5,FALSE))="N/A","--",IF($G28=" ",IF(ISERROR(SEARCH("Aux",$E28,1)),($H28*VLOOKUP($F28,'VESSEL FACTORS'!$A$2:$O$5,AT$5,FALSE)*0.0000011023*$M28*$N28*0.82),($H28*VLOOKUP($F28,'VESSEL FACTORS'!$A$2:$O$5,AT$5,FALSE)*0.0000011023*$M28*$N28*1)),IF($G28&lt;21,($H28*VLOOKUP($F28,'VESSEL FACTORS'!$A$2:$O$5,AT$5,FALSE)*0.0000011023*$M28*$N28*VLOOKUP($G28,'VESSEL FACTORS'!$A$16:$L$36,AT$5,FALSE)),($H28*VLOOKUP($F28,'VESSEL FACTORS'!$A$3:$O$5,AT$5,FALSE)*0.0000011023*$M28*$N28*($G28/100))))))))</f>
        <v>Enter vessel info</v>
      </c>
      <c r="AU28" s="76" t="str">
        <f>IF(OR($D28=" ",$E28=" ",$F28=" "),"Enter vessel info",IF(T($H28)&lt;&gt;"","Enter Activity",IF(OR($M28=0,$N28=0),"Enter Run Time",IF((VLOOKUP($F28,'VESSEL FACTORS'!$A$3:$O$5,AU$5,FALSE))="N/A","--",IF($G28=" ",IF(ISERROR(SEARCH("Aux",$E28,1)),($H28*VLOOKUP($F28,'VESSEL FACTORS'!$A$2:$O$5,AU$5,FALSE)*0.0000011023*$M28*$N28*0.82),($H28*VLOOKUP($F28,'VESSEL FACTORS'!$A$2:$O$5,AU$5,FALSE)*0.0000011023*$M28*$N28*1)),IF($G28&lt;21,($H28*VLOOKUP($F28,'VESSEL FACTORS'!$A$2:$O$5,AU$5,FALSE)*0.0000011023*$M28*$N28*VLOOKUP($G28,'VESSEL FACTORS'!$A$16:$L$36,AU$5,FALSE)),($H28*VLOOKUP($F28,'VESSEL FACTORS'!$A$3:$O$5,AU$5,FALSE)*0.0000011023*$M28*$N28*($G28/100))))))))</f>
        <v>Enter vessel info</v>
      </c>
      <c r="AV28" s="76" t="str">
        <f>IF(OR($D28=" ",$E28=" ",$F28=" "),"Enter vessel info",IF(T($H28)&lt;&gt;"","Enter Activity",IF(OR($M28=0,$N28=0),"Enter Run Time",IF((VLOOKUP($F28,'VESSEL FACTORS'!$A$3:$O$5,AV$5,FALSE))="N/A","--",IF($G28=" ",IF(ISERROR(SEARCH("Aux",$E28,1)),($H28*VLOOKUP($F28,'VESSEL FACTORS'!$A$2:$O$5,AV$5,FALSE)*0.0000011023*$M28*$N28*0.82),($H28*VLOOKUP($F28,'VESSEL FACTORS'!$A$2:$O$5,AV$5,FALSE)*0.0000011023*$M28*$N28*1)),IF($G28&lt;21,($H28*VLOOKUP($F28,'VESSEL FACTORS'!$A$2:$O$5,AV$5,FALSE)*0.0000011023*$M28*$N28*VLOOKUP($G28,'VESSEL FACTORS'!$A$16:$L$36,AV$5,FALSE)),($H28*VLOOKUP($F28,'VESSEL FACTORS'!$A$3:$O$5,AV$5,FALSE)*0.0000011023*$M28*$N28*($G28/100))))))))</f>
        <v>Enter vessel info</v>
      </c>
      <c r="AW28" s="67" t="str">
        <f>IF(OR($D28=" ",$E28=" ",$F28=" "),"Enter vessel info",IF(T($H28)&lt;&gt;"","Enter Activity",IF(OR($M28=0,$N28=0),"Enter Run Time",IF((VLOOKUP($F28,'VESSEL FACTORS'!$A$3:$O$5,AW$5,FALSE))="N/A","--",IF($G28=" ",IF(ISERROR(SEARCH("Aux",$E28,1)),($H28*VLOOKUP($F28,'VESSEL FACTORS'!$A$2:$O$5,AW$5,FALSE)*0.0000011023*$M28*$N28*0.82),($H28*VLOOKUP($F28,'VESSEL FACTORS'!$A$2:$O$5,AW$5,FALSE)*0.0000011023*$M28*$N28*1)),IF($G28&lt;21,($H28*VLOOKUP($F28,'VESSEL FACTORS'!$A$2:$O$5,AW$5,FALSE)*0.0000011023*$M28*$N28*VLOOKUP($G28,'VESSEL FACTORS'!$A$16:$L$36,AW$5,FALSE)),($H28*VLOOKUP($F28,'VESSEL FACTORS'!$A$3:$O$5,AW$5,FALSE)*0.0000011023*$M28*$N28*($G28/100))))))))</f>
        <v>Enter vessel info</v>
      </c>
      <c r="AX28" s="336">
        <f t="shared" si="41"/>
        <v>0</v>
      </c>
      <c r="AY28" s="336">
        <f t="shared" si="41"/>
        <v>0</v>
      </c>
      <c r="AZ28" s="336">
        <f t="shared" si="41"/>
        <v>0</v>
      </c>
      <c r="BA28" s="337">
        <f t="shared" si="41"/>
        <v>0</v>
      </c>
      <c r="BB28" s="335">
        <f t="shared" si="31"/>
        <v>0</v>
      </c>
      <c r="BC28" s="336">
        <f t="shared" si="31"/>
        <v>0</v>
      </c>
      <c r="BD28" s="336">
        <f t="shared" si="31"/>
        <v>0</v>
      </c>
      <c r="BE28" s="336">
        <f t="shared" si="31"/>
        <v>0</v>
      </c>
      <c r="BF28" s="336">
        <f t="shared" si="31"/>
        <v>0</v>
      </c>
      <c r="BG28" s="336">
        <f t="shared" si="31"/>
        <v>0</v>
      </c>
      <c r="BH28" s="336">
        <f t="shared" si="31"/>
        <v>0</v>
      </c>
      <c r="BI28" s="336">
        <f t="shared" si="31"/>
        <v>0</v>
      </c>
      <c r="BJ28" s="336">
        <f t="shared" si="31"/>
        <v>0</v>
      </c>
      <c r="BK28" s="336">
        <f t="shared" si="31"/>
        <v>0</v>
      </c>
      <c r="BL28" s="336">
        <f t="shared" si="31"/>
        <v>0</v>
      </c>
      <c r="BM28" s="337">
        <f t="shared" si="31"/>
        <v>0</v>
      </c>
      <c r="BN28" s="335">
        <f t="shared" si="32"/>
        <v>0</v>
      </c>
      <c r="BO28" s="336">
        <f t="shared" si="32"/>
        <v>0</v>
      </c>
      <c r="BP28" s="336">
        <f t="shared" si="32"/>
        <v>0</v>
      </c>
      <c r="BQ28" s="336">
        <f t="shared" si="32"/>
        <v>0</v>
      </c>
      <c r="BR28" s="336">
        <f t="shared" si="32"/>
        <v>0</v>
      </c>
      <c r="BS28" s="336">
        <f t="shared" si="32"/>
        <v>0</v>
      </c>
      <c r="BT28" s="336">
        <f t="shared" si="32"/>
        <v>0</v>
      </c>
      <c r="BU28" s="336">
        <f t="shared" si="32"/>
        <v>0</v>
      </c>
      <c r="BV28" s="336">
        <f t="shared" si="32"/>
        <v>0</v>
      </c>
      <c r="BW28" s="336">
        <f t="shared" si="32"/>
        <v>0</v>
      </c>
      <c r="BX28" s="336">
        <f t="shared" si="32"/>
        <v>0</v>
      </c>
      <c r="BY28" s="337">
        <f t="shared" si="32"/>
        <v>0</v>
      </c>
      <c r="BZ28" s="335">
        <f t="shared" si="33"/>
        <v>0</v>
      </c>
      <c r="CA28" s="336">
        <f t="shared" si="33"/>
        <v>0</v>
      </c>
      <c r="CB28" s="336">
        <f t="shared" si="33"/>
        <v>0</v>
      </c>
      <c r="CC28" s="336">
        <f t="shared" si="33"/>
        <v>0</v>
      </c>
      <c r="CD28" s="336">
        <f t="shared" si="33"/>
        <v>0</v>
      </c>
      <c r="CE28" s="336">
        <f t="shared" si="33"/>
        <v>0</v>
      </c>
      <c r="CF28" s="336">
        <f t="shared" si="33"/>
        <v>0</v>
      </c>
      <c r="CG28" s="336">
        <f t="shared" si="33"/>
        <v>0</v>
      </c>
      <c r="CH28" s="336">
        <f t="shared" si="33"/>
        <v>0</v>
      </c>
      <c r="CI28" s="336">
        <f t="shared" si="33"/>
        <v>0</v>
      </c>
      <c r="CJ28" s="336">
        <f t="shared" si="33"/>
        <v>0</v>
      </c>
      <c r="CK28" s="337">
        <f t="shared" si="33"/>
        <v>0</v>
      </c>
      <c r="CL28" s="335">
        <f t="shared" si="34"/>
        <v>0</v>
      </c>
      <c r="CM28" s="336">
        <f t="shared" si="34"/>
        <v>0</v>
      </c>
      <c r="CN28" s="336">
        <f t="shared" si="34"/>
        <v>0</v>
      </c>
      <c r="CO28" s="336">
        <f t="shared" si="34"/>
        <v>0</v>
      </c>
      <c r="CP28" s="336">
        <f t="shared" si="34"/>
        <v>0</v>
      </c>
      <c r="CQ28" s="336">
        <f t="shared" si="34"/>
        <v>0</v>
      </c>
      <c r="CR28" s="336">
        <f t="shared" si="34"/>
        <v>0</v>
      </c>
      <c r="CS28" s="336">
        <f t="shared" si="34"/>
        <v>0</v>
      </c>
      <c r="CT28" s="336">
        <f t="shared" si="34"/>
        <v>0</v>
      </c>
      <c r="CU28" s="336">
        <f t="shared" si="34"/>
        <v>0</v>
      </c>
      <c r="CV28" s="336">
        <f t="shared" si="34"/>
        <v>0</v>
      </c>
      <c r="CW28" s="337">
        <f t="shared" si="34"/>
        <v>0</v>
      </c>
      <c r="CX28" s="335">
        <f t="shared" si="35"/>
        <v>0</v>
      </c>
      <c r="CY28" s="336">
        <f t="shared" si="35"/>
        <v>0</v>
      </c>
      <c r="CZ28" s="336">
        <f t="shared" si="35"/>
        <v>0</v>
      </c>
      <c r="DA28" s="336">
        <f t="shared" si="35"/>
        <v>0</v>
      </c>
      <c r="DB28" s="336">
        <f t="shared" si="35"/>
        <v>0</v>
      </c>
      <c r="DC28" s="336">
        <f t="shared" si="35"/>
        <v>0</v>
      </c>
      <c r="DD28" s="336">
        <f t="shared" si="35"/>
        <v>0</v>
      </c>
      <c r="DE28" s="336">
        <f t="shared" si="35"/>
        <v>0</v>
      </c>
      <c r="DF28" s="336">
        <f t="shared" si="35"/>
        <v>0</v>
      </c>
      <c r="DG28" s="336">
        <f t="shared" si="35"/>
        <v>0</v>
      </c>
      <c r="DH28" s="336">
        <f t="shared" si="35"/>
        <v>0</v>
      </c>
      <c r="DI28" s="337">
        <f t="shared" si="35"/>
        <v>0</v>
      </c>
      <c r="DJ28" s="335">
        <f t="shared" si="36"/>
        <v>0</v>
      </c>
      <c r="DK28" s="336">
        <f t="shared" si="36"/>
        <v>0</v>
      </c>
      <c r="DL28" s="336">
        <f t="shared" si="36"/>
        <v>0</v>
      </c>
      <c r="DM28" s="336">
        <f t="shared" si="36"/>
        <v>0</v>
      </c>
      <c r="DN28" s="336">
        <f t="shared" si="36"/>
        <v>0</v>
      </c>
      <c r="DO28" s="336">
        <f t="shared" si="36"/>
        <v>0</v>
      </c>
      <c r="DP28" s="336">
        <f t="shared" si="36"/>
        <v>0</v>
      </c>
      <c r="DQ28" s="336">
        <f t="shared" si="36"/>
        <v>0</v>
      </c>
      <c r="DR28" s="336">
        <f t="shared" si="36"/>
        <v>0</v>
      </c>
      <c r="DS28" s="336">
        <f t="shared" si="36"/>
        <v>0</v>
      </c>
      <c r="DT28" s="336">
        <f t="shared" si="36"/>
        <v>0</v>
      </c>
      <c r="DU28" s="337">
        <f t="shared" si="36"/>
        <v>0</v>
      </c>
      <c r="DV28" s="335">
        <f t="shared" si="37"/>
        <v>0</v>
      </c>
      <c r="DW28" s="336">
        <f t="shared" si="37"/>
        <v>0</v>
      </c>
      <c r="DX28" s="336">
        <f t="shared" si="37"/>
        <v>0</v>
      </c>
      <c r="DY28" s="336">
        <f t="shared" si="37"/>
        <v>0</v>
      </c>
      <c r="DZ28" s="336">
        <f t="shared" si="37"/>
        <v>0</v>
      </c>
      <c r="EA28" s="336">
        <f t="shared" si="37"/>
        <v>0</v>
      </c>
      <c r="EB28" s="336">
        <f t="shared" si="37"/>
        <v>0</v>
      </c>
      <c r="EC28" s="336">
        <f t="shared" si="37"/>
        <v>0</v>
      </c>
      <c r="ED28" s="336">
        <f t="shared" si="37"/>
        <v>0</v>
      </c>
      <c r="EE28" s="336">
        <f t="shared" si="37"/>
        <v>0</v>
      </c>
      <c r="EF28" s="336">
        <f t="shared" si="37"/>
        <v>0</v>
      </c>
      <c r="EG28" s="337">
        <f t="shared" si="37"/>
        <v>0</v>
      </c>
      <c r="EH28" s="335">
        <f t="shared" si="38"/>
        <v>0</v>
      </c>
      <c r="EI28" s="336">
        <f t="shared" si="38"/>
        <v>0</v>
      </c>
      <c r="EJ28" s="336">
        <f t="shared" si="38"/>
        <v>0</v>
      </c>
      <c r="EK28" s="336">
        <f t="shared" si="38"/>
        <v>0</v>
      </c>
      <c r="EL28" s="336">
        <f t="shared" si="38"/>
        <v>0</v>
      </c>
      <c r="EM28" s="336">
        <f t="shared" si="38"/>
        <v>0</v>
      </c>
      <c r="EN28" s="336">
        <f t="shared" si="38"/>
        <v>0</v>
      </c>
      <c r="EO28" s="336">
        <f t="shared" si="38"/>
        <v>0</v>
      </c>
      <c r="EP28" s="336">
        <f t="shared" si="38"/>
        <v>0</v>
      </c>
      <c r="EQ28" s="336">
        <f t="shared" si="38"/>
        <v>0</v>
      </c>
      <c r="ER28" s="336">
        <f t="shared" si="38"/>
        <v>0</v>
      </c>
      <c r="ES28" s="337">
        <f t="shared" si="38"/>
        <v>0</v>
      </c>
      <c r="ET28" s="335">
        <f t="shared" si="39"/>
        <v>0</v>
      </c>
      <c r="EU28" s="336">
        <f t="shared" si="39"/>
        <v>0</v>
      </c>
      <c r="EV28" s="336">
        <f t="shared" si="39"/>
        <v>0</v>
      </c>
      <c r="EW28" s="336">
        <f t="shared" si="39"/>
        <v>0</v>
      </c>
      <c r="EX28" s="336">
        <f t="shared" si="39"/>
        <v>0</v>
      </c>
      <c r="EY28" s="336">
        <f t="shared" si="39"/>
        <v>0</v>
      </c>
      <c r="EZ28" s="336">
        <f t="shared" si="39"/>
        <v>0</v>
      </c>
      <c r="FA28" s="336">
        <f t="shared" si="39"/>
        <v>0</v>
      </c>
      <c r="FB28" s="336">
        <f t="shared" si="39"/>
        <v>0</v>
      </c>
      <c r="FC28" s="336">
        <f t="shared" si="39"/>
        <v>0</v>
      </c>
      <c r="FD28" s="336">
        <f t="shared" si="39"/>
        <v>0</v>
      </c>
      <c r="FE28" s="337">
        <f t="shared" si="39"/>
        <v>0</v>
      </c>
      <c r="FF28" s="335">
        <f t="shared" si="40"/>
        <v>0</v>
      </c>
      <c r="FG28" s="336">
        <f t="shared" si="40"/>
        <v>0</v>
      </c>
      <c r="FH28" s="336">
        <f t="shared" si="40"/>
        <v>0</v>
      </c>
      <c r="FI28" s="336">
        <f t="shared" si="40"/>
        <v>0</v>
      </c>
      <c r="FJ28" s="336">
        <f t="shared" si="40"/>
        <v>0</v>
      </c>
      <c r="FK28" s="336">
        <f t="shared" si="40"/>
        <v>0</v>
      </c>
      <c r="FL28" s="336">
        <f t="shared" si="40"/>
        <v>0</v>
      </c>
      <c r="FM28" s="336">
        <f t="shared" si="40"/>
        <v>0</v>
      </c>
      <c r="FN28" s="336">
        <f t="shared" si="40"/>
        <v>0</v>
      </c>
      <c r="FO28" s="336">
        <f t="shared" si="40"/>
        <v>0</v>
      </c>
      <c r="FP28" s="336">
        <f t="shared" si="40"/>
        <v>0</v>
      </c>
      <c r="FQ28" s="337">
        <f t="shared" si="40"/>
        <v>0</v>
      </c>
    </row>
    <row r="29" spans="1:173" ht="12.75" customHeight="1" x14ac:dyDescent="0.2">
      <c r="A29" s="74" t="str">
        <f t="shared" si="28"/>
        <v xml:space="preserve"> - </v>
      </c>
      <c r="B29" s="112"/>
      <c r="C29" s="171" t="s">
        <v>305</v>
      </c>
      <c r="D29" s="366" t="str">
        <f>IF(ISBLANK(EMISSIONS_7!D29), " ", EMISSIONS_7!D29)</f>
        <v xml:space="preserve"> </v>
      </c>
      <c r="E29" s="366" t="str">
        <f>IF(ISBLANK(EMISSIONS_7!E29), " ", EMISSIONS_7!E29)</f>
        <v xml:space="preserve"> </v>
      </c>
      <c r="F29" s="366" t="str">
        <f>IF(ISBLANK(EMISSIONS_7!F29), " ", EMISSIONS_7!F29)</f>
        <v xml:space="preserve"> </v>
      </c>
      <c r="G29" s="367"/>
      <c r="H29" s="368"/>
      <c r="I29" s="33" t="s">
        <v>299</v>
      </c>
      <c r="J29" s="367"/>
      <c r="K29" s="33">
        <f t="shared" si="29"/>
        <v>1</v>
      </c>
      <c r="L29" s="33">
        <f t="shared" si="30"/>
        <v>0</v>
      </c>
      <c r="M29" s="367">
        <v>0</v>
      </c>
      <c r="N29" s="373">
        <v>0</v>
      </c>
      <c r="O29" s="299"/>
      <c r="P29" s="300"/>
      <c r="Q29" s="73" t="str">
        <f t="shared" si="12"/>
        <v>Enter vessel info</v>
      </c>
      <c r="R29" s="79" t="str">
        <f t="shared" si="13"/>
        <v>Enter vessel info</v>
      </c>
      <c r="S29" s="79" t="str">
        <f t="shared" si="14"/>
        <v>Enter vessel info</v>
      </c>
      <c r="T29" s="79" t="str">
        <f t="shared" si="15"/>
        <v>Enter vessel info</v>
      </c>
      <c r="U29" s="79" t="str">
        <f t="shared" si="16"/>
        <v>Enter vessel info</v>
      </c>
      <c r="V29" s="79" t="str">
        <f t="shared" si="17"/>
        <v>Enter vessel info</v>
      </c>
      <c r="W29" s="79" t="str">
        <f t="shared" si="18"/>
        <v>Enter vessel info</v>
      </c>
      <c r="X29" s="79" t="str">
        <f t="shared" si="19"/>
        <v>Enter vessel info</v>
      </c>
      <c r="Y29" s="78" t="s">
        <v>115</v>
      </c>
      <c r="Z29" s="79" t="s">
        <v>115</v>
      </c>
      <c r="AA29" s="82" t="s">
        <v>115</v>
      </c>
      <c r="AB29" s="73" t="str">
        <f t="shared" si="20"/>
        <v>Enter vessel info</v>
      </c>
      <c r="AC29" s="79" t="str">
        <f t="shared" si="21"/>
        <v>Enter vessel info</v>
      </c>
      <c r="AD29" s="79" t="str">
        <f t="shared" si="22"/>
        <v>Enter vessel info</v>
      </c>
      <c r="AE29" s="79" t="str">
        <f t="shared" si="23"/>
        <v>Enter vessel info</v>
      </c>
      <c r="AF29" s="79" t="str">
        <f t="shared" si="24"/>
        <v>Enter vessel info</v>
      </c>
      <c r="AG29" s="79" t="str">
        <f t="shared" si="25"/>
        <v>Enter vessel info</v>
      </c>
      <c r="AH29" s="79" t="str">
        <f t="shared" si="26"/>
        <v>Enter vessel info</v>
      </c>
      <c r="AI29" s="79" t="str">
        <f t="shared" si="27"/>
        <v>Enter vessel info</v>
      </c>
      <c r="AJ29" s="78" t="s">
        <v>115</v>
      </c>
      <c r="AK29" s="79" t="s">
        <v>115</v>
      </c>
      <c r="AL29" s="82" t="s">
        <v>115</v>
      </c>
      <c r="AM29" s="76" t="str">
        <f>IF(OR($D29=" ",$E29=" ",$F29=" "),"Enter vessel info",IF(T($H29)&lt;&gt;"","Enter Activity",IF(OR($M29=0,$N29=0),"Enter Run Time",IF((VLOOKUP($F29,'VESSEL FACTORS'!$A$3:$O$5,AM$5,FALSE))="N/A","--",IF($G29=" ",IF(ISERROR(SEARCH("Aux",$E29,1)),($H29*VLOOKUP($F29,'VESSEL FACTORS'!$A$2:$O$5,AM$5,FALSE)*0.0000011023*$M29*$N29*0.82),($H29*VLOOKUP($F29,'VESSEL FACTORS'!$A$2:$O$5,AM$5,FALSE)*0.0000011023*$M29*$N29*1)),IF($G29&lt;21,($H29*VLOOKUP($F29,'VESSEL FACTORS'!$A$2:$O$5,AM$5,FALSE)*0.0000011023*$M29*$N29*VLOOKUP($G29,'VESSEL FACTORS'!$A$16:$L$36,AM$5,FALSE)),($H29*VLOOKUP($F29,'VESSEL FACTORS'!$A$3:$O$5,AM$5,FALSE)*0.0000011023*$M29*$N29*($G29/100))))))))</f>
        <v>Enter vessel info</v>
      </c>
      <c r="AN29" s="76" t="str">
        <f>IF(OR($D29=" ",$E29=" ",$F29=" "),"Enter vessel info",IF(T($H29)&lt;&gt;"","Enter Activity",IF(OR($M29=0,$N29=0),"Enter Run Time",IF((VLOOKUP($F29,'VESSEL FACTORS'!$A$3:$O$5,AN$5,FALSE))="N/A","--",IF($G29=" ",IF(ISERROR(SEARCH("Aux",$E29,1)),($H29*VLOOKUP($F29,'VESSEL FACTORS'!$A$2:$O$5,AN$5,FALSE)*0.0000011023*$M29*$N29*0.82),($H29*VLOOKUP($F29,'VESSEL FACTORS'!$A$2:$O$5,AN$5,FALSE)*0.0000011023*$M29*$N29*1)),IF($G29&lt;21,($H29*VLOOKUP($F29,'VESSEL FACTORS'!$A$2:$O$5,AN$5,FALSE)*0.0000011023*$M29*$N29*VLOOKUP($G29,'VESSEL FACTORS'!$A$16:$L$36,AN$5,FALSE)),($H29*VLOOKUP($F29,'VESSEL FACTORS'!$A$3:$O$5,AN$5,FALSE)*0.0000011023*$M29*$N29*($G29/100))))))))</f>
        <v>Enter vessel info</v>
      </c>
      <c r="AO29" s="76" t="str">
        <f>IF(OR($D29=" ",$E29=" ",$F29=" "),"Enter vessel info",IF(T($H29)&lt;&gt;"","Enter Activity",IF(OR($M29=0,$N29=0),"Enter Run Time",IF((VLOOKUP($F29,'VESSEL FACTORS'!$A$3:$O$5,AO$5,FALSE))="N/A","--",IF($G29=" ",IF(ISERROR(SEARCH("Aux",$E29,1)),($H29*VLOOKUP($F29,'VESSEL FACTORS'!$A$2:$O$5,AO$5,FALSE)*0.0000011023*$M29*$N29*0.82),($H29*VLOOKUP($F29,'VESSEL FACTORS'!$A$2:$O$5,AO$5,FALSE)*0.0000011023*$M29*$N29*1)),IF($G29&lt;21,($H29*VLOOKUP($F29,'VESSEL FACTORS'!$A$2:$O$5,AO$5,FALSE)*0.0000011023*$M29*$N29*VLOOKUP($G29,'VESSEL FACTORS'!$A$16:$L$36,AO$5,FALSE)),($H29*VLOOKUP($F29,'VESSEL FACTORS'!$A$3:$O$5,AO$5,FALSE)*0.0000011023*$M29*$N29*($G29/100))))))))</f>
        <v>Enter vessel info</v>
      </c>
      <c r="AP29" s="76" t="str">
        <f>IF(OR($D29=" ",$E29=" ",$F29=" "),"Enter vessel info",IF(T($H29)&lt;&gt;"","Enter Activity",IF(OR($M29=0,$N29=0),"Enter Run Time",IF((VLOOKUP($F29,'VESSEL FACTORS'!$A$3:$O$5,AP$5,FALSE))="N/A","--",IF($G29=" ",IF(ISERROR(SEARCH("Aux",$E29,1)),($H29*VLOOKUP($F29,'VESSEL FACTORS'!$A$2:$O$5,AP$5,FALSE)*0.0000011023*$M29*$N29*0.82),($H29*VLOOKUP($F29,'VESSEL FACTORS'!$A$2:$O$5,AP$5,FALSE)*0.0000011023*$M29*$N29*1)),IF($G29&lt;21,($H29*VLOOKUP($F29,'VESSEL FACTORS'!$A$2:$O$5,AP$5,FALSE)*0.0000011023*$M29*$N29*VLOOKUP($G29,'VESSEL FACTORS'!$A$16:$L$36,AP$5,FALSE)),($H29*VLOOKUP($F29,'VESSEL FACTORS'!$A$3:$O$5,AP$5,FALSE)*0.0000011023*$M29*$N29*($G29/100))))))))</f>
        <v>Enter vessel info</v>
      </c>
      <c r="AQ29" s="76" t="str">
        <f>IF(OR($D29=" ",$E29=" ",$F29=" "),"Enter vessel info",IF(T($H29)&lt;&gt;"","Enter Activity",IF(OR($M29=0,$N29=0),"Enter Run Time",IF((VLOOKUP($F29,'VESSEL FACTORS'!$A$3:$O$5,AQ$5,FALSE))="N/A","--",IF($G29=" ",IF(ISERROR(SEARCH("Aux",$E29,1)),($H29*VLOOKUP($F29,'VESSEL FACTORS'!$A$2:$O$5,AQ$5,FALSE)*0.0000011023*$M29*$N29*0.82),($H29*VLOOKUP($F29,'VESSEL FACTORS'!$A$2:$O$5,AQ$5,FALSE)*0.0000011023*$M29*$N29*1)),IF($G29&lt;21,($H29*VLOOKUP($F29,'VESSEL FACTORS'!$A$2:$O$5,AQ$5,FALSE)*0.0000011023*$M29*$N29*VLOOKUP($G29,'VESSEL FACTORS'!$A$16:$L$36,AQ$5,FALSE)),($H29*VLOOKUP($F29,'VESSEL FACTORS'!$A$3:$O$5,AQ$5,FALSE)*0.0000011023*$M29*$N29*($G29/100))))))))</f>
        <v>Enter vessel info</v>
      </c>
      <c r="AR29" s="76" t="str">
        <f>IF(OR($D29=" ",$E29=" ",$F29=" "),"Enter vessel info",IF(T($H29)&lt;&gt;"","Enter Activity",IF(OR($M29=0,$N29=0),"Enter Run Time",IF((VLOOKUP($F29,'VESSEL FACTORS'!$A$3:$O$5,AR$5,FALSE))="N/A","--",IF($G29=" ",IF(ISERROR(SEARCH("Aux",$E29,1)),($H29*VLOOKUP($F29,'VESSEL FACTORS'!$A$2:$O$5,AR$5,FALSE)*0.0000011023*$M29*$N29*0.82),($H29*VLOOKUP($F29,'VESSEL FACTORS'!$A$2:$O$5,AR$5,FALSE)*0.0000011023*$M29*$N29*1)),IF($G29&lt;21,($H29*VLOOKUP($F29,'VESSEL FACTORS'!$A$2:$O$5,AR$5,FALSE)*0.0000011023*$M29*$N29*VLOOKUP($G29,'VESSEL FACTORS'!$A$16:$L$36,AR$5,FALSE)),($H29*VLOOKUP($F29,'VESSEL FACTORS'!$A$3:$O$5,AR$5,FALSE)*0.0000011023*$M29*$N29*($G29/100))))))))</f>
        <v>Enter vessel info</v>
      </c>
      <c r="AS29" s="76" t="str">
        <f>IF(OR($D29=" ",$E29=" ",$F29=" "),"Enter vessel info",IF(T($H29)&lt;&gt;"","Enter Activity",IF(OR($M29=0,$N29=0),"Enter Run Time",IF((VLOOKUP($F29,'VESSEL FACTORS'!$A$3:$O$5,AS$5,FALSE))="N/A","--",IF($G29=" ",IF(ISERROR(SEARCH("Aux",$E29,1)),($H29*VLOOKUP($F29,'VESSEL FACTORS'!$A$2:$O$5,AS$5,FALSE)*0.0000011023*$M29*$N29*0.82),($H29*VLOOKUP($F29,'VESSEL FACTORS'!$A$2:$O$5,AS$5,FALSE)*0.0000011023*$M29*$N29*1)),IF($G29&lt;21,($H29*VLOOKUP($F29,'VESSEL FACTORS'!$A$2:$O$5,AS$5,FALSE)*0.0000011023*$M29*$N29*VLOOKUP($G29,'VESSEL FACTORS'!$A$16:$L$36,AS$5,FALSE)),($H29*VLOOKUP($F29,'VESSEL FACTORS'!$A$3:$O$5,AS$5,FALSE)*0.0000011023*$M29*$N29*($G29/100))))))))</f>
        <v>Enter vessel info</v>
      </c>
      <c r="AT29" s="76" t="str">
        <f>IF(OR($D29=" ",$E29=" ",$F29=" "),"Enter vessel info",IF(T($H29)&lt;&gt;"","Enter Activity",IF(OR($M29=0,$N29=0),"Enter Run Time",IF((VLOOKUP($F29,'VESSEL FACTORS'!$A$3:$O$5,AT$5,FALSE))="N/A","--",IF($G29=" ",IF(ISERROR(SEARCH("Aux",$E29,1)),($H29*VLOOKUP($F29,'VESSEL FACTORS'!$A$2:$O$5,AT$5,FALSE)*0.0000011023*$M29*$N29*0.82),($H29*VLOOKUP($F29,'VESSEL FACTORS'!$A$2:$O$5,AT$5,FALSE)*0.0000011023*$M29*$N29*1)),IF($G29&lt;21,($H29*VLOOKUP($F29,'VESSEL FACTORS'!$A$2:$O$5,AT$5,FALSE)*0.0000011023*$M29*$N29*VLOOKUP($G29,'VESSEL FACTORS'!$A$16:$L$36,AT$5,FALSE)),($H29*VLOOKUP($F29,'VESSEL FACTORS'!$A$3:$O$5,AT$5,FALSE)*0.0000011023*$M29*$N29*($G29/100))))))))</f>
        <v>Enter vessel info</v>
      </c>
      <c r="AU29" s="76" t="str">
        <f>IF(OR($D29=" ",$E29=" ",$F29=" "),"Enter vessel info",IF(T($H29)&lt;&gt;"","Enter Activity",IF(OR($M29=0,$N29=0),"Enter Run Time",IF((VLOOKUP($F29,'VESSEL FACTORS'!$A$3:$O$5,AU$5,FALSE))="N/A","--",IF($G29=" ",IF(ISERROR(SEARCH("Aux",$E29,1)),($H29*VLOOKUP($F29,'VESSEL FACTORS'!$A$2:$O$5,AU$5,FALSE)*0.0000011023*$M29*$N29*0.82),($H29*VLOOKUP($F29,'VESSEL FACTORS'!$A$2:$O$5,AU$5,FALSE)*0.0000011023*$M29*$N29*1)),IF($G29&lt;21,($H29*VLOOKUP($F29,'VESSEL FACTORS'!$A$2:$O$5,AU$5,FALSE)*0.0000011023*$M29*$N29*VLOOKUP($G29,'VESSEL FACTORS'!$A$16:$L$36,AU$5,FALSE)),($H29*VLOOKUP($F29,'VESSEL FACTORS'!$A$3:$O$5,AU$5,FALSE)*0.0000011023*$M29*$N29*($G29/100))))))))</f>
        <v>Enter vessel info</v>
      </c>
      <c r="AV29" s="76" t="str">
        <f>IF(OR($D29=" ",$E29=" ",$F29=" "),"Enter vessel info",IF(T($H29)&lt;&gt;"","Enter Activity",IF(OR($M29=0,$N29=0),"Enter Run Time",IF((VLOOKUP($F29,'VESSEL FACTORS'!$A$3:$O$5,AV$5,FALSE))="N/A","--",IF($G29=" ",IF(ISERROR(SEARCH("Aux",$E29,1)),($H29*VLOOKUP($F29,'VESSEL FACTORS'!$A$2:$O$5,AV$5,FALSE)*0.0000011023*$M29*$N29*0.82),($H29*VLOOKUP($F29,'VESSEL FACTORS'!$A$2:$O$5,AV$5,FALSE)*0.0000011023*$M29*$N29*1)),IF($G29&lt;21,($H29*VLOOKUP($F29,'VESSEL FACTORS'!$A$2:$O$5,AV$5,FALSE)*0.0000011023*$M29*$N29*VLOOKUP($G29,'VESSEL FACTORS'!$A$16:$L$36,AV$5,FALSE)),($H29*VLOOKUP($F29,'VESSEL FACTORS'!$A$3:$O$5,AV$5,FALSE)*0.0000011023*$M29*$N29*($G29/100))))))))</f>
        <v>Enter vessel info</v>
      </c>
      <c r="AW29" s="67" t="str">
        <f>IF(OR($D29=" ",$E29=" ",$F29=" "),"Enter vessel info",IF(T($H29)&lt;&gt;"","Enter Activity",IF(OR($M29=0,$N29=0),"Enter Run Time",IF((VLOOKUP($F29,'VESSEL FACTORS'!$A$3:$O$5,AW$5,FALSE))="N/A","--",IF($G29=" ",IF(ISERROR(SEARCH("Aux",$E29,1)),($H29*VLOOKUP($F29,'VESSEL FACTORS'!$A$2:$O$5,AW$5,FALSE)*0.0000011023*$M29*$N29*0.82),($H29*VLOOKUP($F29,'VESSEL FACTORS'!$A$2:$O$5,AW$5,FALSE)*0.0000011023*$M29*$N29*1)),IF($G29&lt;21,($H29*VLOOKUP($F29,'VESSEL FACTORS'!$A$2:$O$5,AW$5,FALSE)*0.0000011023*$M29*$N29*VLOOKUP($G29,'VESSEL FACTORS'!$A$16:$L$36,AW$5,FALSE)),($H29*VLOOKUP($F29,'VESSEL FACTORS'!$A$3:$O$5,AW$5,FALSE)*0.0000011023*$M29*$N29*($G29/100))))))))</f>
        <v>Enter vessel info</v>
      </c>
      <c r="AX29" s="336">
        <f t="shared" si="41"/>
        <v>0</v>
      </c>
      <c r="AY29" s="336">
        <f t="shared" si="41"/>
        <v>0</v>
      </c>
      <c r="AZ29" s="336">
        <f t="shared" si="41"/>
        <v>0</v>
      </c>
      <c r="BA29" s="337">
        <f t="shared" si="41"/>
        <v>0</v>
      </c>
      <c r="BB29" s="335">
        <f t="shared" si="31"/>
        <v>0</v>
      </c>
      <c r="BC29" s="336">
        <f t="shared" si="31"/>
        <v>0</v>
      </c>
      <c r="BD29" s="336">
        <f t="shared" si="31"/>
        <v>0</v>
      </c>
      <c r="BE29" s="336">
        <f t="shared" si="31"/>
        <v>0</v>
      </c>
      <c r="BF29" s="336">
        <f t="shared" si="31"/>
        <v>0</v>
      </c>
      <c r="BG29" s="336">
        <f t="shared" si="31"/>
        <v>0</v>
      </c>
      <c r="BH29" s="336">
        <f t="shared" si="31"/>
        <v>0</v>
      </c>
      <c r="BI29" s="336">
        <f t="shared" si="31"/>
        <v>0</v>
      </c>
      <c r="BJ29" s="336">
        <f t="shared" si="31"/>
        <v>0</v>
      </c>
      <c r="BK29" s="336">
        <f t="shared" si="31"/>
        <v>0</v>
      </c>
      <c r="BL29" s="336">
        <f t="shared" si="31"/>
        <v>0</v>
      </c>
      <c r="BM29" s="337">
        <f t="shared" si="31"/>
        <v>0</v>
      </c>
      <c r="BN29" s="335">
        <f t="shared" si="32"/>
        <v>0</v>
      </c>
      <c r="BO29" s="336">
        <f t="shared" si="32"/>
        <v>0</v>
      </c>
      <c r="BP29" s="336">
        <f t="shared" si="32"/>
        <v>0</v>
      </c>
      <c r="BQ29" s="336">
        <f t="shared" si="32"/>
        <v>0</v>
      </c>
      <c r="BR29" s="336">
        <f t="shared" si="32"/>
        <v>0</v>
      </c>
      <c r="BS29" s="336">
        <f t="shared" si="32"/>
        <v>0</v>
      </c>
      <c r="BT29" s="336">
        <f t="shared" si="32"/>
        <v>0</v>
      </c>
      <c r="BU29" s="336">
        <f t="shared" si="32"/>
        <v>0</v>
      </c>
      <c r="BV29" s="336">
        <f t="shared" si="32"/>
        <v>0</v>
      </c>
      <c r="BW29" s="336">
        <f t="shared" si="32"/>
        <v>0</v>
      </c>
      <c r="BX29" s="336">
        <f t="shared" si="32"/>
        <v>0</v>
      </c>
      <c r="BY29" s="337">
        <f t="shared" si="32"/>
        <v>0</v>
      </c>
      <c r="BZ29" s="335">
        <f t="shared" si="33"/>
        <v>0</v>
      </c>
      <c r="CA29" s="336">
        <f t="shared" si="33"/>
        <v>0</v>
      </c>
      <c r="CB29" s="336">
        <f t="shared" si="33"/>
        <v>0</v>
      </c>
      <c r="CC29" s="336">
        <f t="shared" si="33"/>
        <v>0</v>
      </c>
      <c r="CD29" s="336">
        <f t="shared" si="33"/>
        <v>0</v>
      </c>
      <c r="CE29" s="336">
        <f t="shared" si="33"/>
        <v>0</v>
      </c>
      <c r="CF29" s="336">
        <f t="shared" si="33"/>
        <v>0</v>
      </c>
      <c r="CG29" s="336">
        <f t="shared" si="33"/>
        <v>0</v>
      </c>
      <c r="CH29" s="336">
        <f t="shared" si="33"/>
        <v>0</v>
      </c>
      <c r="CI29" s="336">
        <f t="shared" si="33"/>
        <v>0</v>
      </c>
      <c r="CJ29" s="336">
        <f t="shared" si="33"/>
        <v>0</v>
      </c>
      <c r="CK29" s="337">
        <f t="shared" si="33"/>
        <v>0</v>
      </c>
      <c r="CL29" s="335">
        <f t="shared" si="34"/>
        <v>0</v>
      </c>
      <c r="CM29" s="336">
        <f t="shared" si="34"/>
        <v>0</v>
      </c>
      <c r="CN29" s="336">
        <f t="shared" si="34"/>
        <v>0</v>
      </c>
      <c r="CO29" s="336">
        <f t="shared" si="34"/>
        <v>0</v>
      </c>
      <c r="CP29" s="336">
        <f t="shared" si="34"/>
        <v>0</v>
      </c>
      <c r="CQ29" s="336">
        <f t="shared" si="34"/>
        <v>0</v>
      </c>
      <c r="CR29" s="336">
        <f t="shared" si="34"/>
        <v>0</v>
      </c>
      <c r="CS29" s="336">
        <f t="shared" si="34"/>
        <v>0</v>
      </c>
      <c r="CT29" s="336">
        <f t="shared" si="34"/>
        <v>0</v>
      </c>
      <c r="CU29" s="336">
        <f t="shared" si="34"/>
        <v>0</v>
      </c>
      <c r="CV29" s="336">
        <f t="shared" si="34"/>
        <v>0</v>
      </c>
      <c r="CW29" s="337">
        <f t="shared" si="34"/>
        <v>0</v>
      </c>
      <c r="CX29" s="335">
        <f t="shared" si="35"/>
        <v>0</v>
      </c>
      <c r="CY29" s="336">
        <f t="shared" si="35"/>
        <v>0</v>
      </c>
      <c r="CZ29" s="336">
        <f t="shared" si="35"/>
        <v>0</v>
      </c>
      <c r="DA29" s="336">
        <f t="shared" si="35"/>
        <v>0</v>
      </c>
      <c r="DB29" s="336">
        <f t="shared" si="35"/>
        <v>0</v>
      </c>
      <c r="DC29" s="336">
        <f t="shared" si="35"/>
        <v>0</v>
      </c>
      <c r="DD29" s="336">
        <f t="shared" si="35"/>
        <v>0</v>
      </c>
      <c r="DE29" s="336">
        <f t="shared" si="35"/>
        <v>0</v>
      </c>
      <c r="DF29" s="336">
        <f t="shared" si="35"/>
        <v>0</v>
      </c>
      <c r="DG29" s="336">
        <f t="shared" si="35"/>
        <v>0</v>
      </c>
      <c r="DH29" s="336">
        <f t="shared" si="35"/>
        <v>0</v>
      </c>
      <c r="DI29" s="337">
        <f t="shared" si="35"/>
        <v>0</v>
      </c>
      <c r="DJ29" s="335">
        <f t="shared" si="36"/>
        <v>0</v>
      </c>
      <c r="DK29" s="336">
        <f t="shared" si="36"/>
        <v>0</v>
      </c>
      <c r="DL29" s="336">
        <f t="shared" si="36"/>
        <v>0</v>
      </c>
      <c r="DM29" s="336">
        <f t="shared" si="36"/>
        <v>0</v>
      </c>
      <c r="DN29" s="336">
        <f t="shared" si="36"/>
        <v>0</v>
      </c>
      <c r="DO29" s="336">
        <f t="shared" si="36"/>
        <v>0</v>
      </c>
      <c r="DP29" s="336">
        <f t="shared" si="36"/>
        <v>0</v>
      </c>
      <c r="DQ29" s="336">
        <f t="shared" si="36"/>
        <v>0</v>
      </c>
      <c r="DR29" s="336">
        <f t="shared" si="36"/>
        <v>0</v>
      </c>
      <c r="DS29" s="336">
        <f t="shared" si="36"/>
        <v>0</v>
      </c>
      <c r="DT29" s="336">
        <f t="shared" si="36"/>
        <v>0</v>
      </c>
      <c r="DU29" s="337">
        <f t="shared" si="36"/>
        <v>0</v>
      </c>
      <c r="DV29" s="335">
        <f t="shared" si="37"/>
        <v>0</v>
      </c>
      <c r="DW29" s="336">
        <f t="shared" si="37"/>
        <v>0</v>
      </c>
      <c r="DX29" s="336">
        <f t="shared" si="37"/>
        <v>0</v>
      </c>
      <c r="DY29" s="336">
        <f t="shared" si="37"/>
        <v>0</v>
      </c>
      <c r="DZ29" s="336">
        <f t="shared" si="37"/>
        <v>0</v>
      </c>
      <c r="EA29" s="336">
        <f t="shared" si="37"/>
        <v>0</v>
      </c>
      <c r="EB29" s="336">
        <f t="shared" si="37"/>
        <v>0</v>
      </c>
      <c r="EC29" s="336">
        <f t="shared" si="37"/>
        <v>0</v>
      </c>
      <c r="ED29" s="336">
        <f t="shared" si="37"/>
        <v>0</v>
      </c>
      <c r="EE29" s="336">
        <f t="shared" si="37"/>
        <v>0</v>
      </c>
      <c r="EF29" s="336">
        <f t="shared" si="37"/>
        <v>0</v>
      </c>
      <c r="EG29" s="337">
        <f t="shared" si="37"/>
        <v>0</v>
      </c>
      <c r="EH29" s="335">
        <f t="shared" si="38"/>
        <v>0</v>
      </c>
      <c r="EI29" s="336">
        <f t="shared" si="38"/>
        <v>0</v>
      </c>
      <c r="EJ29" s="336">
        <f t="shared" si="38"/>
        <v>0</v>
      </c>
      <c r="EK29" s="336">
        <f t="shared" si="38"/>
        <v>0</v>
      </c>
      <c r="EL29" s="336">
        <f t="shared" si="38"/>
        <v>0</v>
      </c>
      <c r="EM29" s="336">
        <f t="shared" si="38"/>
        <v>0</v>
      </c>
      <c r="EN29" s="336">
        <f t="shared" si="38"/>
        <v>0</v>
      </c>
      <c r="EO29" s="336">
        <f t="shared" si="38"/>
        <v>0</v>
      </c>
      <c r="EP29" s="336">
        <f t="shared" si="38"/>
        <v>0</v>
      </c>
      <c r="EQ29" s="336">
        <f t="shared" si="38"/>
        <v>0</v>
      </c>
      <c r="ER29" s="336">
        <f t="shared" si="38"/>
        <v>0</v>
      </c>
      <c r="ES29" s="337">
        <f t="shared" si="38"/>
        <v>0</v>
      </c>
      <c r="ET29" s="335">
        <f t="shared" si="39"/>
        <v>0</v>
      </c>
      <c r="EU29" s="336">
        <f t="shared" si="39"/>
        <v>0</v>
      </c>
      <c r="EV29" s="336">
        <f t="shared" si="39"/>
        <v>0</v>
      </c>
      <c r="EW29" s="336">
        <f t="shared" si="39"/>
        <v>0</v>
      </c>
      <c r="EX29" s="336">
        <f t="shared" si="39"/>
        <v>0</v>
      </c>
      <c r="EY29" s="336">
        <f t="shared" si="39"/>
        <v>0</v>
      </c>
      <c r="EZ29" s="336">
        <f t="shared" si="39"/>
        <v>0</v>
      </c>
      <c r="FA29" s="336">
        <f t="shared" si="39"/>
        <v>0</v>
      </c>
      <c r="FB29" s="336">
        <f t="shared" si="39"/>
        <v>0</v>
      </c>
      <c r="FC29" s="336">
        <f t="shared" si="39"/>
        <v>0</v>
      </c>
      <c r="FD29" s="336">
        <f t="shared" si="39"/>
        <v>0</v>
      </c>
      <c r="FE29" s="337">
        <f t="shared" si="39"/>
        <v>0</v>
      </c>
      <c r="FF29" s="335">
        <f t="shared" si="40"/>
        <v>0</v>
      </c>
      <c r="FG29" s="336">
        <f t="shared" si="40"/>
        <v>0</v>
      </c>
      <c r="FH29" s="336">
        <f t="shared" si="40"/>
        <v>0</v>
      </c>
      <c r="FI29" s="336">
        <f t="shared" si="40"/>
        <v>0</v>
      </c>
      <c r="FJ29" s="336">
        <f t="shared" si="40"/>
        <v>0</v>
      </c>
      <c r="FK29" s="336">
        <f t="shared" si="40"/>
        <v>0</v>
      </c>
      <c r="FL29" s="336">
        <f t="shared" si="40"/>
        <v>0</v>
      </c>
      <c r="FM29" s="336">
        <f t="shared" si="40"/>
        <v>0</v>
      </c>
      <c r="FN29" s="336">
        <f t="shared" si="40"/>
        <v>0</v>
      </c>
      <c r="FO29" s="336">
        <f t="shared" si="40"/>
        <v>0</v>
      </c>
      <c r="FP29" s="336">
        <f t="shared" si="40"/>
        <v>0</v>
      </c>
      <c r="FQ29" s="337">
        <f t="shared" si="40"/>
        <v>0</v>
      </c>
    </row>
    <row r="30" spans="1:173" x14ac:dyDescent="0.2">
      <c r="A30" s="74" t="str">
        <f t="shared" si="28"/>
        <v xml:space="preserve"> - </v>
      </c>
      <c r="B30" s="112"/>
      <c r="C30" s="171" t="s">
        <v>305</v>
      </c>
      <c r="D30" s="366" t="str">
        <f>IF(ISBLANK(EMISSIONS_7!D30), " ", EMISSIONS_7!D30)</f>
        <v xml:space="preserve"> </v>
      </c>
      <c r="E30" s="366" t="str">
        <f>IF(ISBLANK(EMISSIONS_7!E30), " ", EMISSIONS_7!E30)</f>
        <v xml:space="preserve"> </v>
      </c>
      <c r="F30" s="366" t="str">
        <f>IF(ISBLANK(EMISSIONS_7!F30), " ", EMISSIONS_7!F30)</f>
        <v xml:space="preserve"> </v>
      </c>
      <c r="G30" s="367"/>
      <c r="H30" s="368"/>
      <c r="I30" s="33" t="s">
        <v>299</v>
      </c>
      <c r="J30" s="367"/>
      <c r="K30" s="33">
        <f t="shared" si="29"/>
        <v>1</v>
      </c>
      <c r="L30" s="33">
        <f t="shared" si="30"/>
        <v>0</v>
      </c>
      <c r="M30" s="367">
        <v>0</v>
      </c>
      <c r="N30" s="373">
        <v>0</v>
      </c>
      <c r="O30" s="303"/>
      <c r="P30" s="301"/>
      <c r="Q30" s="73" t="str">
        <f t="shared" si="12"/>
        <v>Enter vessel info</v>
      </c>
      <c r="R30" s="79" t="str">
        <f t="shared" si="13"/>
        <v>Enter vessel info</v>
      </c>
      <c r="S30" s="79" t="str">
        <f t="shared" si="14"/>
        <v>Enter vessel info</v>
      </c>
      <c r="T30" s="79" t="str">
        <f t="shared" si="15"/>
        <v>Enter vessel info</v>
      </c>
      <c r="U30" s="79" t="str">
        <f t="shared" si="16"/>
        <v>Enter vessel info</v>
      </c>
      <c r="V30" s="79" t="str">
        <f t="shared" si="17"/>
        <v>Enter vessel info</v>
      </c>
      <c r="W30" s="79" t="str">
        <f t="shared" si="18"/>
        <v>Enter vessel info</v>
      </c>
      <c r="X30" s="79" t="str">
        <f t="shared" si="19"/>
        <v>Enter vessel info</v>
      </c>
      <c r="Y30" s="78" t="s">
        <v>115</v>
      </c>
      <c r="Z30" s="79" t="s">
        <v>115</v>
      </c>
      <c r="AA30" s="82" t="s">
        <v>115</v>
      </c>
      <c r="AB30" s="73" t="str">
        <f t="shared" si="20"/>
        <v>Enter vessel info</v>
      </c>
      <c r="AC30" s="79" t="str">
        <f t="shared" si="21"/>
        <v>Enter vessel info</v>
      </c>
      <c r="AD30" s="79" t="str">
        <f t="shared" si="22"/>
        <v>Enter vessel info</v>
      </c>
      <c r="AE30" s="79" t="str">
        <f t="shared" si="23"/>
        <v>Enter vessel info</v>
      </c>
      <c r="AF30" s="79" t="str">
        <f t="shared" si="24"/>
        <v>Enter vessel info</v>
      </c>
      <c r="AG30" s="79" t="str">
        <f t="shared" si="25"/>
        <v>Enter vessel info</v>
      </c>
      <c r="AH30" s="79" t="str">
        <f t="shared" si="26"/>
        <v>Enter vessel info</v>
      </c>
      <c r="AI30" s="79" t="str">
        <f t="shared" si="27"/>
        <v>Enter vessel info</v>
      </c>
      <c r="AJ30" s="78" t="s">
        <v>115</v>
      </c>
      <c r="AK30" s="79" t="s">
        <v>115</v>
      </c>
      <c r="AL30" s="82" t="s">
        <v>115</v>
      </c>
      <c r="AM30" s="76" t="str">
        <f>IF(OR($D30=" ",$E30=" ",$F30=" "),"Enter vessel info",IF(T($H30)&lt;&gt;"","Enter Activity",IF(OR($M30=0,$N30=0),"Enter Run Time",IF((VLOOKUP($F30,'VESSEL FACTORS'!$A$3:$O$5,AM$5,FALSE))="N/A","--",IF($G30=" ",IF(ISERROR(SEARCH("Aux",$E30,1)),($H30*VLOOKUP($F30,'VESSEL FACTORS'!$A$2:$O$5,AM$5,FALSE)*0.0000011023*$M30*$N30*0.82),($H30*VLOOKUP($F30,'VESSEL FACTORS'!$A$2:$O$5,AM$5,FALSE)*0.0000011023*$M30*$N30*1)),IF($G30&lt;21,($H30*VLOOKUP($F30,'VESSEL FACTORS'!$A$2:$O$5,AM$5,FALSE)*0.0000011023*$M30*$N30*VLOOKUP($G30,'VESSEL FACTORS'!$A$16:$L$36,AM$5,FALSE)),($H30*VLOOKUP($F30,'VESSEL FACTORS'!$A$3:$O$5,AM$5,FALSE)*0.0000011023*$M30*$N30*($G30/100))))))))</f>
        <v>Enter vessel info</v>
      </c>
      <c r="AN30" s="76" t="str">
        <f>IF(OR($D30=" ",$E30=" ",$F30=" "),"Enter vessel info",IF(T($H30)&lt;&gt;"","Enter Activity",IF(OR($M30=0,$N30=0),"Enter Run Time",IF((VLOOKUP($F30,'VESSEL FACTORS'!$A$3:$O$5,AN$5,FALSE))="N/A","--",IF($G30=" ",IF(ISERROR(SEARCH("Aux",$E30,1)),($H30*VLOOKUP($F30,'VESSEL FACTORS'!$A$2:$O$5,AN$5,FALSE)*0.0000011023*$M30*$N30*0.82),($H30*VLOOKUP($F30,'VESSEL FACTORS'!$A$2:$O$5,AN$5,FALSE)*0.0000011023*$M30*$N30*1)),IF($G30&lt;21,($H30*VLOOKUP($F30,'VESSEL FACTORS'!$A$2:$O$5,AN$5,FALSE)*0.0000011023*$M30*$N30*VLOOKUP($G30,'VESSEL FACTORS'!$A$16:$L$36,AN$5,FALSE)),($H30*VLOOKUP($F30,'VESSEL FACTORS'!$A$3:$O$5,AN$5,FALSE)*0.0000011023*$M30*$N30*($G30/100))))))))</f>
        <v>Enter vessel info</v>
      </c>
      <c r="AO30" s="76" t="str">
        <f>IF(OR($D30=" ",$E30=" ",$F30=" "),"Enter vessel info",IF(T($H30)&lt;&gt;"","Enter Activity",IF(OR($M30=0,$N30=0),"Enter Run Time",IF((VLOOKUP($F30,'VESSEL FACTORS'!$A$3:$O$5,AO$5,FALSE))="N/A","--",IF($G30=" ",IF(ISERROR(SEARCH("Aux",$E30,1)),($H30*VLOOKUP($F30,'VESSEL FACTORS'!$A$2:$O$5,AO$5,FALSE)*0.0000011023*$M30*$N30*0.82),($H30*VLOOKUP($F30,'VESSEL FACTORS'!$A$2:$O$5,AO$5,FALSE)*0.0000011023*$M30*$N30*1)),IF($G30&lt;21,($H30*VLOOKUP($F30,'VESSEL FACTORS'!$A$2:$O$5,AO$5,FALSE)*0.0000011023*$M30*$N30*VLOOKUP($G30,'VESSEL FACTORS'!$A$16:$L$36,AO$5,FALSE)),($H30*VLOOKUP($F30,'VESSEL FACTORS'!$A$3:$O$5,AO$5,FALSE)*0.0000011023*$M30*$N30*($G30/100))))))))</f>
        <v>Enter vessel info</v>
      </c>
      <c r="AP30" s="76" t="str">
        <f>IF(OR($D30=" ",$E30=" ",$F30=" "),"Enter vessel info",IF(T($H30)&lt;&gt;"","Enter Activity",IF(OR($M30=0,$N30=0),"Enter Run Time",IF((VLOOKUP($F30,'VESSEL FACTORS'!$A$3:$O$5,AP$5,FALSE))="N/A","--",IF($G30=" ",IF(ISERROR(SEARCH("Aux",$E30,1)),($H30*VLOOKUP($F30,'VESSEL FACTORS'!$A$2:$O$5,AP$5,FALSE)*0.0000011023*$M30*$N30*0.82),($H30*VLOOKUP($F30,'VESSEL FACTORS'!$A$2:$O$5,AP$5,FALSE)*0.0000011023*$M30*$N30*1)),IF($G30&lt;21,($H30*VLOOKUP($F30,'VESSEL FACTORS'!$A$2:$O$5,AP$5,FALSE)*0.0000011023*$M30*$N30*VLOOKUP($G30,'VESSEL FACTORS'!$A$16:$L$36,AP$5,FALSE)),($H30*VLOOKUP($F30,'VESSEL FACTORS'!$A$3:$O$5,AP$5,FALSE)*0.0000011023*$M30*$N30*($G30/100))))))))</f>
        <v>Enter vessel info</v>
      </c>
      <c r="AQ30" s="76" t="str">
        <f>IF(OR($D30=" ",$E30=" ",$F30=" "),"Enter vessel info",IF(T($H30)&lt;&gt;"","Enter Activity",IF(OR($M30=0,$N30=0),"Enter Run Time",IF((VLOOKUP($F30,'VESSEL FACTORS'!$A$3:$O$5,AQ$5,FALSE))="N/A","--",IF($G30=" ",IF(ISERROR(SEARCH("Aux",$E30,1)),($H30*VLOOKUP($F30,'VESSEL FACTORS'!$A$2:$O$5,AQ$5,FALSE)*0.0000011023*$M30*$N30*0.82),($H30*VLOOKUP($F30,'VESSEL FACTORS'!$A$2:$O$5,AQ$5,FALSE)*0.0000011023*$M30*$N30*1)),IF($G30&lt;21,($H30*VLOOKUP($F30,'VESSEL FACTORS'!$A$2:$O$5,AQ$5,FALSE)*0.0000011023*$M30*$N30*VLOOKUP($G30,'VESSEL FACTORS'!$A$16:$L$36,AQ$5,FALSE)),($H30*VLOOKUP($F30,'VESSEL FACTORS'!$A$3:$O$5,AQ$5,FALSE)*0.0000011023*$M30*$N30*($G30/100))))))))</f>
        <v>Enter vessel info</v>
      </c>
      <c r="AR30" s="76" t="str">
        <f>IF(OR($D30=" ",$E30=" ",$F30=" "),"Enter vessel info",IF(T($H30)&lt;&gt;"","Enter Activity",IF(OR($M30=0,$N30=0),"Enter Run Time",IF((VLOOKUP($F30,'VESSEL FACTORS'!$A$3:$O$5,AR$5,FALSE))="N/A","--",IF($G30=" ",IF(ISERROR(SEARCH("Aux",$E30,1)),($H30*VLOOKUP($F30,'VESSEL FACTORS'!$A$2:$O$5,AR$5,FALSE)*0.0000011023*$M30*$N30*0.82),($H30*VLOOKUP($F30,'VESSEL FACTORS'!$A$2:$O$5,AR$5,FALSE)*0.0000011023*$M30*$N30*1)),IF($G30&lt;21,($H30*VLOOKUP($F30,'VESSEL FACTORS'!$A$2:$O$5,AR$5,FALSE)*0.0000011023*$M30*$N30*VLOOKUP($G30,'VESSEL FACTORS'!$A$16:$L$36,AR$5,FALSE)),($H30*VLOOKUP($F30,'VESSEL FACTORS'!$A$3:$O$5,AR$5,FALSE)*0.0000011023*$M30*$N30*($G30/100))))))))</f>
        <v>Enter vessel info</v>
      </c>
      <c r="AS30" s="76" t="str">
        <f>IF(OR($D30=" ",$E30=" ",$F30=" "),"Enter vessel info",IF(T($H30)&lt;&gt;"","Enter Activity",IF(OR($M30=0,$N30=0),"Enter Run Time",IF((VLOOKUP($F30,'VESSEL FACTORS'!$A$3:$O$5,AS$5,FALSE))="N/A","--",IF($G30=" ",IF(ISERROR(SEARCH("Aux",$E30,1)),($H30*VLOOKUP($F30,'VESSEL FACTORS'!$A$2:$O$5,AS$5,FALSE)*0.0000011023*$M30*$N30*0.82),($H30*VLOOKUP($F30,'VESSEL FACTORS'!$A$2:$O$5,AS$5,FALSE)*0.0000011023*$M30*$N30*1)),IF($G30&lt;21,($H30*VLOOKUP($F30,'VESSEL FACTORS'!$A$2:$O$5,AS$5,FALSE)*0.0000011023*$M30*$N30*VLOOKUP($G30,'VESSEL FACTORS'!$A$16:$L$36,AS$5,FALSE)),($H30*VLOOKUP($F30,'VESSEL FACTORS'!$A$3:$O$5,AS$5,FALSE)*0.0000011023*$M30*$N30*($G30/100))))))))</f>
        <v>Enter vessel info</v>
      </c>
      <c r="AT30" s="76" t="str">
        <f>IF(OR($D30=" ",$E30=" ",$F30=" "),"Enter vessel info",IF(T($H30)&lt;&gt;"","Enter Activity",IF(OR($M30=0,$N30=0),"Enter Run Time",IF((VLOOKUP($F30,'VESSEL FACTORS'!$A$3:$O$5,AT$5,FALSE))="N/A","--",IF($G30=" ",IF(ISERROR(SEARCH("Aux",$E30,1)),($H30*VLOOKUP($F30,'VESSEL FACTORS'!$A$2:$O$5,AT$5,FALSE)*0.0000011023*$M30*$N30*0.82),($H30*VLOOKUP($F30,'VESSEL FACTORS'!$A$2:$O$5,AT$5,FALSE)*0.0000011023*$M30*$N30*1)),IF($G30&lt;21,($H30*VLOOKUP($F30,'VESSEL FACTORS'!$A$2:$O$5,AT$5,FALSE)*0.0000011023*$M30*$N30*VLOOKUP($G30,'VESSEL FACTORS'!$A$16:$L$36,AT$5,FALSE)),($H30*VLOOKUP($F30,'VESSEL FACTORS'!$A$3:$O$5,AT$5,FALSE)*0.0000011023*$M30*$N30*($G30/100))))))))</f>
        <v>Enter vessel info</v>
      </c>
      <c r="AU30" s="76" t="str">
        <f>IF(OR($D30=" ",$E30=" ",$F30=" "),"Enter vessel info",IF(T($H30)&lt;&gt;"","Enter Activity",IF(OR($M30=0,$N30=0),"Enter Run Time",IF((VLOOKUP($F30,'VESSEL FACTORS'!$A$3:$O$5,AU$5,FALSE))="N/A","--",IF($G30=" ",IF(ISERROR(SEARCH("Aux",$E30,1)),($H30*VLOOKUP($F30,'VESSEL FACTORS'!$A$2:$O$5,AU$5,FALSE)*0.0000011023*$M30*$N30*0.82),($H30*VLOOKUP($F30,'VESSEL FACTORS'!$A$2:$O$5,AU$5,FALSE)*0.0000011023*$M30*$N30*1)),IF($G30&lt;21,($H30*VLOOKUP($F30,'VESSEL FACTORS'!$A$2:$O$5,AU$5,FALSE)*0.0000011023*$M30*$N30*VLOOKUP($G30,'VESSEL FACTORS'!$A$16:$L$36,AU$5,FALSE)),($H30*VLOOKUP($F30,'VESSEL FACTORS'!$A$3:$O$5,AU$5,FALSE)*0.0000011023*$M30*$N30*($G30/100))))))))</f>
        <v>Enter vessel info</v>
      </c>
      <c r="AV30" s="76" t="str">
        <f>IF(OR($D30=" ",$E30=" ",$F30=" "),"Enter vessel info",IF(T($H30)&lt;&gt;"","Enter Activity",IF(OR($M30=0,$N30=0),"Enter Run Time",IF((VLOOKUP($F30,'VESSEL FACTORS'!$A$3:$O$5,AV$5,FALSE))="N/A","--",IF($G30=" ",IF(ISERROR(SEARCH("Aux",$E30,1)),($H30*VLOOKUP($F30,'VESSEL FACTORS'!$A$2:$O$5,AV$5,FALSE)*0.0000011023*$M30*$N30*0.82),($H30*VLOOKUP($F30,'VESSEL FACTORS'!$A$2:$O$5,AV$5,FALSE)*0.0000011023*$M30*$N30*1)),IF($G30&lt;21,($H30*VLOOKUP($F30,'VESSEL FACTORS'!$A$2:$O$5,AV$5,FALSE)*0.0000011023*$M30*$N30*VLOOKUP($G30,'VESSEL FACTORS'!$A$16:$L$36,AV$5,FALSE)),($H30*VLOOKUP($F30,'VESSEL FACTORS'!$A$3:$O$5,AV$5,FALSE)*0.0000011023*$M30*$N30*($G30/100))))))))</f>
        <v>Enter vessel info</v>
      </c>
      <c r="AW30" s="67" t="str">
        <f>IF(OR($D30=" ",$E30=" ",$F30=" "),"Enter vessel info",IF(T($H30)&lt;&gt;"","Enter Activity",IF(OR($M30=0,$N30=0),"Enter Run Time",IF((VLOOKUP($F30,'VESSEL FACTORS'!$A$3:$O$5,AW$5,FALSE))="N/A","--",IF($G30=" ",IF(ISERROR(SEARCH("Aux",$E30,1)),($H30*VLOOKUP($F30,'VESSEL FACTORS'!$A$2:$O$5,AW$5,FALSE)*0.0000011023*$M30*$N30*0.82),($H30*VLOOKUP($F30,'VESSEL FACTORS'!$A$2:$O$5,AW$5,FALSE)*0.0000011023*$M30*$N30*1)),IF($G30&lt;21,($H30*VLOOKUP($F30,'VESSEL FACTORS'!$A$2:$O$5,AW$5,FALSE)*0.0000011023*$M30*$N30*VLOOKUP($G30,'VESSEL FACTORS'!$A$16:$L$36,AW$5,FALSE)),($H30*VLOOKUP($F30,'VESSEL FACTORS'!$A$3:$O$5,AW$5,FALSE)*0.0000011023*$M30*$N30*($G30/100))))))))</f>
        <v>Enter vessel info</v>
      </c>
      <c r="AX30" s="336">
        <f t="shared" si="41"/>
        <v>0</v>
      </c>
      <c r="AY30" s="336">
        <f t="shared" si="41"/>
        <v>0</v>
      </c>
      <c r="AZ30" s="336">
        <f t="shared" si="41"/>
        <v>0</v>
      </c>
      <c r="BA30" s="337">
        <f t="shared" si="41"/>
        <v>0</v>
      </c>
      <c r="BB30" s="335">
        <f t="shared" si="31"/>
        <v>0</v>
      </c>
      <c r="BC30" s="336">
        <f t="shared" si="31"/>
        <v>0</v>
      </c>
      <c r="BD30" s="336">
        <f t="shared" si="31"/>
        <v>0</v>
      </c>
      <c r="BE30" s="336">
        <f t="shared" si="31"/>
        <v>0</v>
      </c>
      <c r="BF30" s="336">
        <f t="shared" si="31"/>
        <v>0</v>
      </c>
      <c r="BG30" s="336">
        <f t="shared" si="31"/>
        <v>0</v>
      </c>
      <c r="BH30" s="336">
        <f t="shared" si="31"/>
        <v>0</v>
      </c>
      <c r="BI30" s="336">
        <f t="shared" si="31"/>
        <v>0</v>
      </c>
      <c r="BJ30" s="336">
        <f t="shared" si="31"/>
        <v>0</v>
      </c>
      <c r="BK30" s="336">
        <f t="shared" si="31"/>
        <v>0</v>
      </c>
      <c r="BL30" s="336">
        <f t="shared" si="31"/>
        <v>0</v>
      </c>
      <c r="BM30" s="337">
        <f t="shared" si="31"/>
        <v>0</v>
      </c>
      <c r="BN30" s="335">
        <f t="shared" si="32"/>
        <v>0</v>
      </c>
      <c r="BO30" s="336">
        <f t="shared" si="32"/>
        <v>0</v>
      </c>
      <c r="BP30" s="336">
        <f t="shared" si="32"/>
        <v>0</v>
      </c>
      <c r="BQ30" s="336">
        <f t="shared" si="32"/>
        <v>0</v>
      </c>
      <c r="BR30" s="336">
        <f t="shared" si="32"/>
        <v>0</v>
      </c>
      <c r="BS30" s="336">
        <f t="shared" si="32"/>
        <v>0</v>
      </c>
      <c r="BT30" s="336">
        <f t="shared" si="32"/>
        <v>0</v>
      </c>
      <c r="BU30" s="336">
        <f t="shared" si="32"/>
        <v>0</v>
      </c>
      <c r="BV30" s="336">
        <f t="shared" si="32"/>
        <v>0</v>
      </c>
      <c r="BW30" s="336">
        <f t="shared" si="32"/>
        <v>0</v>
      </c>
      <c r="BX30" s="336">
        <f t="shared" si="32"/>
        <v>0</v>
      </c>
      <c r="BY30" s="337">
        <f t="shared" si="32"/>
        <v>0</v>
      </c>
      <c r="BZ30" s="335">
        <f t="shared" si="33"/>
        <v>0</v>
      </c>
      <c r="CA30" s="336">
        <f t="shared" si="33"/>
        <v>0</v>
      </c>
      <c r="CB30" s="336">
        <f t="shared" si="33"/>
        <v>0</v>
      </c>
      <c r="CC30" s="336">
        <f t="shared" si="33"/>
        <v>0</v>
      </c>
      <c r="CD30" s="336">
        <f t="shared" si="33"/>
        <v>0</v>
      </c>
      <c r="CE30" s="336">
        <f t="shared" si="33"/>
        <v>0</v>
      </c>
      <c r="CF30" s="336">
        <f t="shared" si="33"/>
        <v>0</v>
      </c>
      <c r="CG30" s="336">
        <f t="shared" si="33"/>
        <v>0</v>
      </c>
      <c r="CH30" s="336">
        <f t="shared" si="33"/>
        <v>0</v>
      </c>
      <c r="CI30" s="336">
        <f t="shared" si="33"/>
        <v>0</v>
      </c>
      <c r="CJ30" s="336">
        <f t="shared" si="33"/>
        <v>0</v>
      </c>
      <c r="CK30" s="337">
        <f t="shared" si="33"/>
        <v>0</v>
      </c>
      <c r="CL30" s="335">
        <f t="shared" si="34"/>
        <v>0</v>
      </c>
      <c r="CM30" s="336">
        <f t="shared" si="34"/>
        <v>0</v>
      </c>
      <c r="CN30" s="336">
        <f t="shared" si="34"/>
        <v>0</v>
      </c>
      <c r="CO30" s="336">
        <f t="shared" si="34"/>
        <v>0</v>
      </c>
      <c r="CP30" s="336">
        <f t="shared" si="34"/>
        <v>0</v>
      </c>
      <c r="CQ30" s="336">
        <f t="shared" si="34"/>
        <v>0</v>
      </c>
      <c r="CR30" s="336">
        <f t="shared" si="34"/>
        <v>0</v>
      </c>
      <c r="CS30" s="336">
        <f t="shared" si="34"/>
        <v>0</v>
      </c>
      <c r="CT30" s="336">
        <f t="shared" si="34"/>
        <v>0</v>
      </c>
      <c r="CU30" s="336">
        <f t="shared" si="34"/>
        <v>0</v>
      </c>
      <c r="CV30" s="336">
        <f t="shared" si="34"/>
        <v>0</v>
      </c>
      <c r="CW30" s="337">
        <f t="shared" si="34"/>
        <v>0</v>
      </c>
      <c r="CX30" s="335">
        <f t="shared" si="35"/>
        <v>0</v>
      </c>
      <c r="CY30" s="336">
        <f t="shared" si="35"/>
        <v>0</v>
      </c>
      <c r="CZ30" s="336">
        <f t="shared" si="35"/>
        <v>0</v>
      </c>
      <c r="DA30" s="336">
        <f t="shared" si="35"/>
        <v>0</v>
      </c>
      <c r="DB30" s="336">
        <f t="shared" si="35"/>
        <v>0</v>
      </c>
      <c r="DC30" s="336">
        <f t="shared" si="35"/>
        <v>0</v>
      </c>
      <c r="DD30" s="336">
        <f t="shared" si="35"/>
        <v>0</v>
      </c>
      <c r="DE30" s="336">
        <f t="shared" si="35"/>
        <v>0</v>
      </c>
      <c r="DF30" s="336">
        <f t="shared" si="35"/>
        <v>0</v>
      </c>
      <c r="DG30" s="336">
        <f t="shared" si="35"/>
        <v>0</v>
      </c>
      <c r="DH30" s="336">
        <f t="shared" si="35"/>
        <v>0</v>
      </c>
      <c r="DI30" s="337">
        <f t="shared" si="35"/>
        <v>0</v>
      </c>
      <c r="DJ30" s="335">
        <f t="shared" si="36"/>
        <v>0</v>
      </c>
      <c r="DK30" s="336">
        <f t="shared" si="36"/>
        <v>0</v>
      </c>
      <c r="DL30" s="336">
        <f t="shared" si="36"/>
        <v>0</v>
      </c>
      <c r="DM30" s="336">
        <f t="shared" si="36"/>
        <v>0</v>
      </c>
      <c r="DN30" s="336">
        <f t="shared" si="36"/>
        <v>0</v>
      </c>
      <c r="DO30" s="336">
        <f t="shared" si="36"/>
        <v>0</v>
      </c>
      <c r="DP30" s="336">
        <f t="shared" si="36"/>
        <v>0</v>
      </c>
      <c r="DQ30" s="336">
        <f t="shared" si="36"/>
        <v>0</v>
      </c>
      <c r="DR30" s="336">
        <f t="shared" si="36"/>
        <v>0</v>
      </c>
      <c r="DS30" s="336">
        <f t="shared" si="36"/>
        <v>0</v>
      </c>
      <c r="DT30" s="336">
        <f t="shared" si="36"/>
        <v>0</v>
      </c>
      <c r="DU30" s="337">
        <f t="shared" si="36"/>
        <v>0</v>
      </c>
      <c r="DV30" s="335">
        <f t="shared" si="37"/>
        <v>0</v>
      </c>
      <c r="DW30" s="336">
        <f t="shared" si="37"/>
        <v>0</v>
      </c>
      <c r="DX30" s="336">
        <f t="shared" si="37"/>
        <v>0</v>
      </c>
      <c r="DY30" s="336">
        <f t="shared" si="37"/>
        <v>0</v>
      </c>
      <c r="DZ30" s="336">
        <f t="shared" si="37"/>
        <v>0</v>
      </c>
      <c r="EA30" s="336">
        <f t="shared" si="37"/>
        <v>0</v>
      </c>
      <c r="EB30" s="336">
        <f t="shared" si="37"/>
        <v>0</v>
      </c>
      <c r="EC30" s="336">
        <f t="shared" si="37"/>
        <v>0</v>
      </c>
      <c r="ED30" s="336">
        <f t="shared" si="37"/>
        <v>0</v>
      </c>
      <c r="EE30" s="336">
        <f t="shared" si="37"/>
        <v>0</v>
      </c>
      <c r="EF30" s="336">
        <f t="shared" si="37"/>
        <v>0</v>
      </c>
      <c r="EG30" s="337">
        <f t="shared" si="37"/>
        <v>0</v>
      </c>
      <c r="EH30" s="335">
        <f t="shared" si="38"/>
        <v>0</v>
      </c>
      <c r="EI30" s="336">
        <f t="shared" si="38"/>
        <v>0</v>
      </c>
      <c r="EJ30" s="336">
        <f t="shared" si="38"/>
        <v>0</v>
      </c>
      <c r="EK30" s="336">
        <f t="shared" si="38"/>
        <v>0</v>
      </c>
      <c r="EL30" s="336">
        <f t="shared" si="38"/>
        <v>0</v>
      </c>
      <c r="EM30" s="336">
        <f t="shared" si="38"/>
        <v>0</v>
      </c>
      <c r="EN30" s="336">
        <f t="shared" si="38"/>
        <v>0</v>
      </c>
      <c r="EO30" s="336">
        <f t="shared" si="38"/>
        <v>0</v>
      </c>
      <c r="EP30" s="336">
        <f t="shared" si="38"/>
        <v>0</v>
      </c>
      <c r="EQ30" s="336">
        <f t="shared" si="38"/>
        <v>0</v>
      </c>
      <c r="ER30" s="336">
        <f t="shared" si="38"/>
        <v>0</v>
      </c>
      <c r="ES30" s="337">
        <f t="shared" si="38"/>
        <v>0</v>
      </c>
      <c r="ET30" s="335">
        <f t="shared" si="39"/>
        <v>0</v>
      </c>
      <c r="EU30" s="336">
        <f t="shared" si="39"/>
        <v>0</v>
      </c>
      <c r="EV30" s="336">
        <f t="shared" si="39"/>
        <v>0</v>
      </c>
      <c r="EW30" s="336">
        <f t="shared" si="39"/>
        <v>0</v>
      </c>
      <c r="EX30" s="336">
        <f t="shared" si="39"/>
        <v>0</v>
      </c>
      <c r="EY30" s="336">
        <f t="shared" si="39"/>
        <v>0</v>
      </c>
      <c r="EZ30" s="336">
        <f t="shared" si="39"/>
        <v>0</v>
      </c>
      <c r="FA30" s="336">
        <f t="shared" si="39"/>
        <v>0</v>
      </c>
      <c r="FB30" s="336">
        <f t="shared" si="39"/>
        <v>0</v>
      </c>
      <c r="FC30" s="336">
        <f t="shared" si="39"/>
        <v>0</v>
      </c>
      <c r="FD30" s="336">
        <f t="shared" si="39"/>
        <v>0</v>
      </c>
      <c r="FE30" s="337">
        <f t="shared" si="39"/>
        <v>0</v>
      </c>
      <c r="FF30" s="335">
        <f t="shared" si="40"/>
        <v>0</v>
      </c>
      <c r="FG30" s="336">
        <f t="shared" si="40"/>
        <v>0</v>
      </c>
      <c r="FH30" s="336">
        <f t="shared" si="40"/>
        <v>0</v>
      </c>
      <c r="FI30" s="336">
        <f t="shared" si="40"/>
        <v>0</v>
      </c>
      <c r="FJ30" s="336">
        <f t="shared" si="40"/>
        <v>0</v>
      </c>
      <c r="FK30" s="336">
        <f t="shared" si="40"/>
        <v>0</v>
      </c>
      <c r="FL30" s="336">
        <f t="shared" si="40"/>
        <v>0</v>
      </c>
      <c r="FM30" s="336">
        <f t="shared" si="40"/>
        <v>0</v>
      </c>
      <c r="FN30" s="336">
        <f t="shared" si="40"/>
        <v>0</v>
      </c>
      <c r="FO30" s="336">
        <f t="shared" si="40"/>
        <v>0</v>
      </c>
      <c r="FP30" s="336">
        <f t="shared" si="40"/>
        <v>0</v>
      </c>
      <c r="FQ30" s="337">
        <f t="shared" si="40"/>
        <v>0</v>
      </c>
    </row>
    <row r="31" spans="1:173" ht="12.75" customHeight="1" x14ac:dyDescent="0.2">
      <c r="A31" s="251"/>
      <c r="B31" s="252"/>
      <c r="C31" s="253"/>
      <c r="D31" s="254"/>
      <c r="E31" s="254"/>
      <c r="F31" s="254"/>
      <c r="G31" s="255"/>
      <c r="H31" s="255"/>
      <c r="I31" s="255"/>
      <c r="J31" s="255"/>
      <c r="K31" s="255"/>
      <c r="L31" s="255"/>
      <c r="M31" s="256"/>
      <c r="N31" s="257"/>
      <c r="O31" s="258"/>
      <c r="P31" s="259"/>
      <c r="Q31" s="266" t="s">
        <v>2</v>
      </c>
      <c r="R31" s="261"/>
      <c r="S31" s="261" t="s">
        <v>2</v>
      </c>
      <c r="T31" s="261"/>
      <c r="U31" s="261"/>
      <c r="V31" s="261"/>
      <c r="W31" s="261"/>
      <c r="X31" s="261"/>
      <c r="Y31" s="260"/>
      <c r="Z31" s="261"/>
      <c r="AA31" s="416"/>
      <c r="AB31" s="266" t="s">
        <v>2</v>
      </c>
      <c r="AC31" s="261"/>
      <c r="AD31" s="261" t="s">
        <v>2</v>
      </c>
      <c r="AE31" s="261"/>
      <c r="AF31" s="261"/>
      <c r="AG31" s="261"/>
      <c r="AH31" s="261"/>
      <c r="AI31" s="261"/>
      <c r="AJ31" s="260"/>
      <c r="AK31" s="261"/>
      <c r="AL31" s="416"/>
      <c r="AM31" s="260" t="s">
        <v>2</v>
      </c>
      <c r="AN31" s="261"/>
      <c r="AO31" s="261"/>
      <c r="AP31" s="261"/>
      <c r="AQ31" s="261"/>
      <c r="AR31" s="262"/>
      <c r="AS31" s="261"/>
      <c r="AT31" s="263"/>
      <c r="AU31" s="263"/>
      <c r="AV31" s="263"/>
      <c r="AW31" s="264"/>
      <c r="AX31" s="339"/>
      <c r="AY31" s="339"/>
      <c r="AZ31" s="339"/>
      <c r="BA31" s="340"/>
      <c r="BB31" s="338"/>
      <c r="BC31" s="339"/>
      <c r="BD31" s="339"/>
      <c r="BE31" s="339"/>
      <c r="BF31" s="339"/>
      <c r="BG31" s="339"/>
      <c r="BH31" s="339"/>
      <c r="BI31" s="339"/>
      <c r="BJ31" s="339"/>
      <c r="BK31" s="339"/>
      <c r="BL31" s="339"/>
      <c r="BM31" s="340"/>
      <c r="BN31" s="338"/>
      <c r="BO31" s="339"/>
      <c r="BP31" s="339"/>
      <c r="BQ31" s="339"/>
      <c r="BR31" s="339"/>
      <c r="BS31" s="339"/>
      <c r="BT31" s="339"/>
      <c r="BU31" s="339"/>
      <c r="BV31" s="339"/>
      <c r="BW31" s="339"/>
      <c r="BX31" s="339"/>
      <c r="BY31" s="340"/>
      <c r="BZ31" s="338"/>
      <c r="CA31" s="339"/>
      <c r="CB31" s="339"/>
      <c r="CC31" s="339"/>
      <c r="CD31" s="339"/>
      <c r="CE31" s="339"/>
      <c r="CF31" s="339"/>
      <c r="CG31" s="339"/>
      <c r="CH31" s="339"/>
      <c r="CI31" s="339"/>
      <c r="CJ31" s="339"/>
      <c r="CK31" s="340"/>
      <c r="CL31" s="338"/>
      <c r="CM31" s="339"/>
      <c r="CN31" s="339"/>
      <c r="CO31" s="339"/>
      <c r="CP31" s="339"/>
      <c r="CQ31" s="339"/>
      <c r="CR31" s="339"/>
      <c r="CS31" s="339"/>
      <c r="CT31" s="339"/>
      <c r="CU31" s="339"/>
      <c r="CV31" s="339"/>
      <c r="CW31" s="340"/>
      <c r="CX31" s="338"/>
      <c r="CY31" s="339"/>
      <c r="CZ31" s="339"/>
      <c r="DA31" s="339"/>
      <c r="DB31" s="339"/>
      <c r="DC31" s="339"/>
      <c r="DD31" s="339"/>
      <c r="DE31" s="339"/>
      <c r="DF31" s="339"/>
      <c r="DG31" s="339"/>
      <c r="DH31" s="339"/>
      <c r="DI31" s="340"/>
      <c r="DJ31" s="338"/>
      <c r="DK31" s="339"/>
      <c r="DL31" s="339"/>
      <c r="DM31" s="339"/>
      <c r="DN31" s="339"/>
      <c r="DO31" s="339"/>
      <c r="DP31" s="339"/>
      <c r="DQ31" s="339"/>
      <c r="DR31" s="339"/>
      <c r="DS31" s="339"/>
      <c r="DT31" s="339"/>
      <c r="DU31" s="340"/>
      <c r="DV31" s="338"/>
      <c r="DW31" s="339"/>
      <c r="DX31" s="339"/>
      <c r="DY31" s="339"/>
      <c r="DZ31" s="339"/>
      <c r="EA31" s="339"/>
      <c r="EB31" s="339"/>
      <c r="EC31" s="339"/>
      <c r="ED31" s="339"/>
      <c r="EE31" s="339"/>
      <c r="EF31" s="339"/>
      <c r="EG31" s="340"/>
      <c r="EH31" s="338"/>
      <c r="EI31" s="339"/>
      <c r="EJ31" s="339"/>
      <c r="EK31" s="339"/>
      <c r="EL31" s="339"/>
      <c r="EM31" s="339"/>
      <c r="EN31" s="339"/>
      <c r="EO31" s="339"/>
      <c r="EP31" s="339"/>
      <c r="EQ31" s="339"/>
      <c r="ER31" s="339"/>
      <c r="ES31" s="340"/>
      <c r="ET31" s="338"/>
      <c r="EU31" s="339"/>
      <c r="EV31" s="339"/>
      <c r="EW31" s="339"/>
      <c r="EX31" s="339"/>
      <c r="EY31" s="339"/>
      <c r="EZ31" s="339"/>
      <c r="FA31" s="339"/>
      <c r="FB31" s="339"/>
      <c r="FC31" s="339"/>
      <c r="FD31" s="339"/>
      <c r="FE31" s="340"/>
      <c r="FF31" s="338"/>
      <c r="FG31" s="339"/>
      <c r="FH31" s="339"/>
      <c r="FI31" s="339"/>
      <c r="FJ31" s="339"/>
      <c r="FK31" s="339"/>
      <c r="FL31" s="339"/>
      <c r="FM31" s="339"/>
      <c r="FN31" s="339"/>
      <c r="FO31" s="339"/>
      <c r="FP31" s="339"/>
      <c r="FQ31" s="340"/>
    </row>
    <row r="32" spans="1:173" ht="12.75" customHeight="1" x14ac:dyDescent="0.2">
      <c r="A32" s="74" t="str">
        <f t="shared" si="28"/>
        <v xml:space="preserve"> - </v>
      </c>
      <c r="B32" s="361" t="s">
        <v>39</v>
      </c>
      <c r="C32" s="172" t="s">
        <v>305</v>
      </c>
      <c r="D32" s="366" t="str">
        <f>IF(ISBLANK(EMISSIONS_7!D32), " ", EMISSIONS_7!D32)</f>
        <v xml:space="preserve"> </v>
      </c>
      <c r="E32" s="366" t="str">
        <f>IF(ISBLANK(EMISSIONS_7!E32), " ", EMISSIONS_7!E32)</f>
        <v xml:space="preserve"> </v>
      </c>
      <c r="F32" s="366" t="str">
        <f>IF(ISBLANK(EMISSIONS_7!F32), " ", EMISSIONS_7!F32)</f>
        <v xml:space="preserve"> </v>
      </c>
      <c r="G32" s="367"/>
      <c r="H32" s="368"/>
      <c r="I32" s="33" t="s">
        <v>299</v>
      </c>
      <c r="J32" s="367"/>
      <c r="K32" s="33">
        <f t="shared" ref="K32:K43" si="42">IF($J$4="NO Attribution",1,IF($J$4="Enter NO. PLATFORMS",IF(J32="",1,1/J32),IF($J$4="Enter EMISS TO SUBTRACT",IF(J32="",0,J32),1)))</f>
        <v>1</v>
      </c>
      <c r="L32" s="33" t="e">
        <f>IF(#REF!="Enter Emissions (tpy)",IF( J32="", 0, J32), 0)</f>
        <v>#REF!</v>
      </c>
      <c r="M32" s="367">
        <v>0</v>
      </c>
      <c r="N32" s="373">
        <v>0</v>
      </c>
      <c r="O32" s="299"/>
      <c r="P32" s="300"/>
      <c r="Q32" s="73" t="str">
        <f t="shared" ref="Q32:Q43" si="43">IF(T(AB32)=" ",(IF($M32=0,(IF($N32=0,0,AB32/$N32/$M32*2000)),AB32/$N32/$M32*2000)),T(AB32))</f>
        <v>Enter vessel info</v>
      </c>
      <c r="R32" s="79" t="str">
        <f t="shared" ref="R32:R43" si="44">IF(T(AC32)=" ",(IF($M32=0,(IF($N32=0,0,AC32/$N32/$M32*2000)),AC32/$N32/$M32*2000)),T(AC32))</f>
        <v>Enter vessel info</v>
      </c>
      <c r="S32" s="79" t="str">
        <f t="shared" ref="S32:S43" si="45">IF(T(AD32)=" ",(IF($M32=0,(IF($N32=0,0,AD32/$N32/$M32*2000)),AD32/$N32/$M32*2000)),T(AD32))</f>
        <v>Enter vessel info</v>
      </c>
      <c r="T32" s="79" t="str">
        <f t="shared" ref="T32:T43" si="46">IF(T(AE32)=" ",(IF($M32=0,(IF($N32=0,0,AE32/$N32/$M32*2000)),AE32/$N32/$M32*2000)),T(AE32))</f>
        <v>Enter vessel info</v>
      </c>
      <c r="U32" s="79" t="str">
        <f t="shared" ref="U32:U43" si="47">IF(T(AF32)=" ",(IF($M32=0,(IF($N32=0,0,AF32/$N32/$M32*2000)),AF32/$N32/$M32*2000)),T(AF32))</f>
        <v>Enter vessel info</v>
      </c>
      <c r="V32" s="79" t="str">
        <f t="shared" ref="V32:V43" si="48">IF(T(AG32)=" ",(IF($M32=0,(IF($N32=0,0,AG32/$N32/$M32*2000)),AG32/$N32/$M32*2000)),T(AG32))</f>
        <v>Enter vessel info</v>
      </c>
      <c r="W32" s="79" t="str">
        <f t="shared" ref="W32:W43" si="49">IF(T(AH32)=" ",(IF($M32=0,(IF($N32=0,0,AH32/$N32/$M32*2000)),AH32/$N32/$M32*2000)),T(AH32))</f>
        <v>Enter vessel info</v>
      </c>
      <c r="X32" s="79" t="str">
        <f t="shared" ref="X32:X43" si="50">IF(T(AI32)=" ",(IF($M32=0,(IF($N32=0,0,AI32/$N32/$M32*2000)),AI32/$N32/$M32*2000)),T(AI32))</f>
        <v>Enter vessel info</v>
      </c>
      <c r="Y32" s="78" t="s">
        <v>115</v>
      </c>
      <c r="Z32" s="79" t="s">
        <v>115</v>
      </c>
      <c r="AA32" s="82" t="s">
        <v>115</v>
      </c>
      <c r="AB32" s="73" t="str">
        <f t="shared" ref="AB32:AB43" si="51">IF(T(AM32)=" ",(IF($M32=0,(IF($N32=0,0,AM32/$N32/$M32*2000)),AM32/$N32/$M32*2000)),T(AM32))</f>
        <v>Enter vessel info</v>
      </c>
      <c r="AC32" s="79" t="str">
        <f t="shared" ref="AC32:AC43" si="52">IF(T(AN32)=" ",(IF($M32=0,(IF($N32=0,0,AN32/$N32/$M32*2000)),AN32/$N32/$M32*2000)),T(AN32))</f>
        <v>Enter vessel info</v>
      </c>
      <c r="AD32" s="79" t="str">
        <f t="shared" ref="AD32:AD43" si="53">IF(T(AO32)=" ",(IF($M32=0,(IF($N32=0,0,AO32/$N32/$M32*2000)),AO32/$N32/$M32*2000)),T(AO32))</f>
        <v>Enter vessel info</v>
      </c>
      <c r="AE32" s="79" t="str">
        <f t="shared" ref="AE32:AE43" si="54">IF(T(AP32)=" ",(IF($M32=0,(IF($N32=0,0,AP32/$N32/$M32*2000)),AP32/$N32/$M32*2000)),T(AP32))</f>
        <v>Enter vessel info</v>
      </c>
      <c r="AF32" s="79" t="str">
        <f t="shared" ref="AF32:AF43" si="55">IF(T(AQ32)=" ",(IF($M32=0,(IF($N32=0,0,AQ32/$N32/$M32*2000)),AQ32/$N32/$M32*2000)),T(AQ32))</f>
        <v>Enter vessel info</v>
      </c>
      <c r="AG32" s="79" t="str">
        <f t="shared" ref="AG32:AG43" si="56">IF(T(AR32)=" ",(IF($M32=0,(IF($N32=0,0,AR32/$N32/$M32*2000)),AR32/$N32/$M32*2000)),T(AR32))</f>
        <v>Enter vessel info</v>
      </c>
      <c r="AH32" s="79" t="str">
        <f t="shared" ref="AH32:AH43" si="57">IF(T(AS32)=" ",(IF($M32=0,(IF($N32=0,0,AS32/$N32/$M32*2000)),AS32/$N32/$M32*2000)),T(AS32))</f>
        <v>Enter vessel info</v>
      </c>
      <c r="AI32" s="79" t="str">
        <f t="shared" ref="AI32:AI43" si="58">IF(T(AT32)=" ",(IF($M32=0,(IF($N32=0,0,AT32/$N32/$M32*2000)),AT32/$N32/$M32*2000)),T(AT32))</f>
        <v>Enter vessel info</v>
      </c>
      <c r="AJ32" s="78" t="s">
        <v>115</v>
      </c>
      <c r="AK32" s="79" t="s">
        <v>115</v>
      </c>
      <c r="AL32" s="82" t="s">
        <v>115</v>
      </c>
      <c r="AM32" s="76" t="str">
        <f>IF(OR($D32=" ",$E32=" ",$F32=" "),"Enter vessel info",IF(T($H32)&lt;&gt;"","Enter Activity",IF(OR($M32=0,$N32=0),"Enter Run Time",IF((VLOOKUP($F32,'VESSEL FACTORS'!$A$3:$O$5,AM$5,FALSE))="N/A","--",IF($G32=" ",IF(ISERROR(SEARCH("Aux",$E32,1)),($H32*VLOOKUP($F32,'VESSEL FACTORS'!$A$2:$O$5,AM$5,FALSE)*0.0000011023*$M32*$N32*0.82),($H32*VLOOKUP($F32,'VESSEL FACTORS'!$A$2:$O$5,AM$5,FALSE)*0.0000011023*$M32*$N32*1)),IF($G32&lt;21,($H32*VLOOKUP($F32,'VESSEL FACTORS'!$A$2:$O$5,AM$5,FALSE)*0.0000011023*$M32*$N32*VLOOKUP($G32,'VESSEL FACTORS'!$A$16:$L$36,AM$5,FALSE)),($H32*VLOOKUP($F32,'VESSEL FACTORS'!$A$3:$O$5,AM$5,FALSE)*0.0000011023*$M32*$N32*($G32/100))))))))</f>
        <v>Enter vessel info</v>
      </c>
      <c r="AN32" s="76" t="str">
        <f>IF(OR($D32=" ",$E32=" ",$F32=" "),"Enter vessel info",IF(T($H32)&lt;&gt;"","Enter Activity",IF(OR($M32=0,$N32=0),"Enter Run Time",IF((VLOOKUP($F32,'VESSEL FACTORS'!$A$3:$O$5,AN$5,FALSE))="N/A","--",IF($G32=" ",IF(ISERROR(SEARCH("Aux",$E32,1)),($H32*VLOOKUP($F32,'VESSEL FACTORS'!$A$2:$O$5,AN$5,FALSE)*0.0000011023*$M32*$N32*0.82),($H32*VLOOKUP($F32,'VESSEL FACTORS'!$A$2:$O$5,AN$5,FALSE)*0.0000011023*$M32*$N32*1)),IF($G32&lt;21,($H32*VLOOKUP($F32,'VESSEL FACTORS'!$A$2:$O$5,AN$5,FALSE)*0.0000011023*$M32*$N32*VLOOKUP($G32,'VESSEL FACTORS'!$A$16:$L$36,AN$5,FALSE)),($H32*VLOOKUP($F32,'VESSEL FACTORS'!$A$3:$O$5,AN$5,FALSE)*0.0000011023*$M32*$N32*($G32/100))))))))</f>
        <v>Enter vessel info</v>
      </c>
      <c r="AO32" s="76" t="str">
        <f>IF(OR($D32=" ",$E32=" ",$F32=" "),"Enter vessel info",IF(T($H32)&lt;&gt;"","Enter Activity",IF(OR($M32=0,$N32=0),"Enter Run Time",IF((VLOOKUP($F32,'VESSEL FACTORS'!$A$3:$O$5,AO$5,FALSE))="N/A","--",IF($G32=" ",IF(ISERROR(SEARCH("Aux",$E32,1)),($H32*VLOOKUP($F32,'VESSEL FACTORS'!$A$2:$O$5,AO$5,FALSE)*0.0000011023*$M32*$N32*0.82),($H32*VLOOKUP($F32,'VESSEL FACTORS'!$A$2:$O$5,AO$5,FALSE)*0.0000011023*$M32*$N32*1)),IF($G32&lt;21,($H32*VLOOKUP($F32,'VESSEL FACTORS'!$A$2:$O$5,AO$5,FALSE)*0.0000011023*$M32*$N32*VLOOKUP($G32,'VESSEL FACTORS'!$A$16:$L$36,AO$5,FALSE)),($H32*VLOOKUP($F32,'VESSEL FACTORS'!$A$3:$O$5,AO$5,FALSE)*0.0000011023*$M32*$N32*($G32/100))))))))</f>
        <v>Enter vessel info</v>
      </c>
      <c r="AP32" s="76" t="str">
        <f>IF(OR($D32=" ",$E32=" ",$F32=" "),"Enter vessel info",IF(T($H32)&lt;&gt;"","Enter Activity",IF(OR($M32=0,$N32=0),"Enter Run Time",IF((VLOOKUP($F32,'VESSEL FACTORS'!$A$3:$O$5,AP$5,FALSE))="N/A","--",IF($G32=" ",IF(ISERROR(SEARCH("Aux",$E32,1)),($H32*VLOOKUP($F32,'VESSEL FACTORS'!$A$2:$O$5,AP$5,FALSE)*0.0000011023*$M32*$N32*0.82),($H32*VLOOKUP($F32,'VESSEL FACTORS'!$A$2:$O$5,AP$5,FALSE)*0.0000011023*$M32*$N32*1)),IF($G32&lt;21,($H32*VLOOKUP($F32,'VESSEL FACTORS'!$A$2:$O$5,AP$5,FALSE)*0.0000011023*$M32*$N32*VLOOKUP($G32,'VESSEL FACTORS'!$A$16:$L$36,AP$5,FALSE)),($H32*VLOOKUP($F32,'VESSEL FACTORS'!$A$3:$O$5,AP$5,FALSE)*0.0000011023*$M32*$N32*($G32/100))))))))</f>
        <v>Enter vessel info</v>
      </c>
      <c r="AQ32" s="76" t="str">
        <f>IF(OR($D32=" ",$E32=" ",$F32=" "),"Enter vessel info",IF(T($H32)&lt;&gt;"","Enter Activity",IF(OR($M32=0,$N32=0),"Enter Run Time",IF((VLOOKUP($F32,'VESSEL FACTORS'!$A$3:$O$5,AQ$5,FALSE))="N/A","--",IF($G32=" ",IF(ISERROR(SEARCH("Aux",$E32,1)),($H32*VLOOKUP($F32,'VESSEL FACTORS'!$A$2:$O$5,AQ$5,FALSE)*0.0000011023*$M32*$N32*0.82),($H32*VLOOKUP($F32,'VESSEL FACTORS'!$A$2:$O$5,AQ$5,FALSE)*0.0000011023*$M32*$N32*1)),IF($G32&lt;21,($H32*VLOOKUP($F32,'VESSEL FACTORS'!$A$2:$O$5,AQ$5,FALSE)*0.0000011023*$M32*$N32*VLOOKUP($G32,'VESSEL FACTORS'!$A$16:$L$36,AQ$5,FALSE)),($H32*VLOOKUP($F32,'VESSEL FACTORS'!$A$3:$O$5,AQ$5,FALSE)*0.0000011023*$M32*$N32*($G32/100))))))))</f>
        <v>Enter vessel info</v>
      </c>
      <c r="AR32" s="76" t="str">
        <f>IF(OR($D32=" ",$E32=" ",$F32=" "),"Enter vessel info",IF(T($H32)&lt;&gt;"","Enter Activity",IF(OR($M32=0,$N32=0),"Enter Run Time",IF((VLOOKUP($F32,'VESSEL FACTORS'!$A$3:$O$5,AR$5,FALSE))="N/A","--",IF($G32=" ",IF(ISERROR(SEARCH("Aux",$E32,1)),($H32*VLOOKUP($F32,'VESSEL FACTORS'!$A$2:$O$5,AR$5,FALSE)*0.0000011023*$M32*$N32*0.82),($H32*VLOOKUP($F32,'VESSEL FACTORS'!$A$2:$O$5,AR$5,FALSE)*0.0000011023*$M32*$N32*1)),IF($G32&lt;21,($H32*VLOOKUP($F32,'VESSEL FACTORS'!$A$2:$O$5,AR$5,FALSE)*0.0000011023*$M32*$N32*VLOOKUP($G32,'VESSEL FACTORS'!$A$16:$L$36,AR$5,FALSE)),($H32*VLOOKUP($F32,'VESSEL FACTORS'!$A$3:$O$5,AR$5,FALSE)*0.0000011023*$M32*$N32*($G32/100))))))))</f>
        <v>Enter vessel info</v>
      </c>
      <c r="AS32" s="76" t="str">
        <f>IF(OR($D32=" ",$E32=" ",$F32=" "),"Enter vessel info",IF(T($H32)&lt;&gt;"","Enter Activity",IF(OR($M32=0,$N32=0),"Enter Run Time",IF((VLOOKUP($F32,'VESSEL FACTORS'!$A$3:$O$5,AS$5,FALSE))="N/A","--",IF($G32=" ",IF(ISERROR(SEARCH("Aux",$E32,1)),($H32*VLOOKUP($F32,'VESSEL FACTORS'!$A$2:$O$5,AS$5,FALSE)*0.0000011023*$M32*$N32*0.82),($H32*VLOOKUP($F32,'VESSEL FACTORS'!$A$2:$O$5,AS$5,FALSE)*0.0000011023*$M32*$N32*1)),IF($G32&lt;21,($H32*VLOOKUP($F32,'VESSEL FACTORS'!$A$2:$O$5,AS$5,FALSE)*0.0000011023*$M32*$N32*VLOOKUP($G32,'VESSEL FACTORS'!$A$16:$L$36,AS$5,FALSE)),($H32*VLOOKUP($F32,'VESSEL FACTORS'!$A$3:$O$5,AS$5,FALSE)*0.0000011023*$M32*$N32*($G32/100))))))))</f>
        <v>Enter vessel info</v>
      </c>
      <c r="AT32" s="76" t="str">
        <f>IF(OR($D32=" ",$E32=" ",$F32=" "),"Enter vessel info",IF(T($H32)&lt;&gt;"","Enter Activity",IF(OR($M32=0,$N32=0),"Enter Run Time",IF((VLOOKUP($F32,'VESSEL FACTORS'!$A$3:$O$5,AT$5,FALSE))="N/A","--",IF($G32=" ",IF(ISERROR(SEARCH("Aux",$E32,1)),($H32*VLOOKUP($F32,'VESSEL FACTORS'!$A$2:$O$5,AT$5,FALSE)*0.0000011023*$M32*$N32*0.82),($H32*VLOOKUP($F32,'VESSEL FACTORS'!$A$2:$O$5,AT$5,FALSE)*0.0000011023*$M32*$N32*1)),IF($G32&lt;21,($H32*VLOOKUP($F32,'VESSEL FACTORS'!$A$2:$O$5,AT$5,FALSE)*0.0000011023*$M32*$N32*VLOOKUP($G32,'VESSEL FACTORS'!$A$16:$L$36,AT$5,FALSE)),($H32*VLOOKUP($F32,'VESSEL FACTORS'!$A$3:$O$5,AT$5,FALSE)*0.0000011023*$M32*$N32*($G32/100))))))))</f>
        <v>Enter vessel info</v>
      </c>
      <c r="AU32" s="76" t="str">
        <f>IF(OR($D32=" ",$E32=" ",$F32=" "),"Enter vessel info",IF(T($H32)&lt;&gt;"","Enter Activity",IF(OR($M32=0,$N32=0),"Enter Run Time",IF((VLOOKUP($F32,'VESSEL FACTORS'!$A$3:$O$5,AU$5,FALSE))="N/A","--",IF($G32=" ",IF(ISERROR(SEARCH("Aux",$E32,1)),($H32*VLOOKUP($F32,'VESSEL FACTORS'!$A$2:$O$5,AU$5,FALSE)*0.0000011023*$M32*$N32*0.82),($H32*VLOOKUP($F32,'VESSEL FACTORS'!$A$2:$O$5,AU$5,FALSE)*0.0000011023*$M32*$N32*1)),IF($G32&lt;21,($H32*VLOOKUP($F32,'VESSEL FACTORS'!$A$2:$O$5,AU$5,FALSE)*0.0000011023*$M32*$N32*VLOOKUP($G32,'VESSEL FACTORS'!$A$16:$L$36,AU$5,FALSE)),($H32*VLOOKUP($F32,'VESSEL FACTORS'!$A$3:$O$5,AU$5,FALSE)*0.0000011023*$M32*$N32*($G32/100))))))))</f>
        <v>Enter vessel info</v>
      </c>
      <c r="AV32" s="76" t="str">
        <f>IF(OR($D32=" ",$E32=" ",$F32=" "),"Enter vessel info",IF(T($H32)&lt;&gt;"","Enter Activity",IF(OR($M32=0,$N32=0),"Enter Run Time",IF((VLOOKUP($F32,'VESSEL FACTORS'!$A$3:$O$5,AV$5,FALSE))="N/A","--",IF($G32=" ",IF(ISERROR(SEARCH("Aux",$E32,1)),($H32*VLOOKUP($F32,'VESSEL FACTORS'!$A$2:$O$5,AV$5,FALSE)*0.0000011023*$M32*$N32*0.82),($H32*VLOOKUP($F32,'VESSEL FACTORS'!$A$2:$O$5,AV$5,FALSE)*0.0000011023*$M32*$N32*1)),IF($G32&lt;21,($H32*VLOOKUP($F32,'VESSEL FACTORS'!$A$2:$O$5,AV$5,FALSE)*0.0000011023*$M32*$N32*VLOOKUP($G32,'VESSEL FACTORS'!$A$16:$L$36,AV$5,FALSE)),($H32*VLOOKUP($F32,'VESSEL FACTORS'!$A$3:$O$5,AV$5,FALSE)*0.0000011023*$M32*$N32*($G32/100))))))))</f>
        <v>Enter vessel info</v>
      </c>
      <c r="AW32" s="67" t="str">
        <f>IF(OR($D32=" ",$E32=" ",$F32=" "),"Enter vessel info",IF(T($H32)&lt;&gt;"","Enter Activity",IF(OR($M32=0,$N32=0),"Enter Run Time",IF((VLOOKUP($F32,'VESSEL FACTORS'!$A$3:$O$5,AW$5,FALSE))="N/A","--",IF($G32=" ",IF(ISERROR(SEARCH("Aux",$E32,1)),($H32*VLOOKUP($F32,'VESSEL FACTORS'!$A$2:$O$5,AW$5,FALSE)*0.0000011023*$M32*$N32*0.82),($H32*VLOOKUP($F32,'VESSEL FACTORS'!$A$2:$O$5,AW$5,FALSE)*0.0000011023*$M32*$N32*1)),IF($G32&lt;21,($H32*VLOOKUP($F32,'VESSEL FACTORS'!$A$2:$O$5,AW$5,FALSE)*0.0000011023*$M32*$N32*VLOOKUP($G32,'VESSEL FACTORS'!$A$16:$L$36,AW$5,FALSE)),($H32*VLOOKUP($F32,'VESSEL FACTORS'!$A$3:$O$5,AW$5,FALSE)*0.0000011023*$M32*$N32*($G32/100))))))))</f>
        <v>Enter vessel info</v>
      </c>
      <c r="AX32" s="336">
        <f t="shared" ref="AX32:BA39" si="59">IF(T($AB32)="",IF((AX$6&gt;=MONTH($O32))*(AX$6&lt;=MONTH($P32)), $AB32/$AO32, 0),0)</f>
        <v>0</v>
      </c>
      <c r="AY32" s="336">
        <f t="shared" si="59"/>
        <v>0</v>
      </c>
      <c r="AZ32" s="336">
        <f t="shared" si="59"/>
        <v>0</v>
      </c>
      <c r="BA32" s="337">
        <f t="shared" si="59"/>
        <v>0</v>
      </c>
      <c r="BB32" s="335">
        <f t="shared" ref="BB32:BM43" si="60">IF(T($AC32)="",IF((BB$6&gt;=MONTH($O32))*(BB$6&lt;=MONTH($P32)), $AC32/$AO32, 0),0)</f>
        <v>0</v>
      </c>
      <c r="BC32" s="336">
        <f t="shared" si="60"/>
        <v>0</v>
      </c>
      <c r="BD32" s="336">
        <f t="shared" si="60"/>
        <v>0</v>
      </c>
      <c r="BE32" s="336">
        <f t="shared" si="60"/>
        <v>0</v>
      </c>
      <c r="BF32" s="336">
        <f t="shared" si="60"/>
        <v>0</v>
      </c>
      <c r="BG32" s="336">
        <f t="shared" si="60"/>
        <v>0</v>
      </c>
      <c r="BH32" s="336">
        <f t="shared" si="60"/>
        <v>0</v>
      </c>
      <c r="BI32" s="336">
        <f t="shared" si="60"/>
        <v>0</v>
      </c>
      <c r="BJ32" s="336">
        <f t="shared" si="60"/>
        <v>0</v>
      </c>
      <c r="BK32" s="336">
        <f t="shared" si="60"/>
        <v>0</v>
      </c>
      <c r="BL32" s="336">
        <f t="shared" si="60"/>
        <v>0</v>
      </c>
      <c r="BM32" s="337">
        <f t="shared" si="60"/>
        <v>0</v>
      </c>
      <c r="BN32" s="335">
        <f t="shared" ref="BN32:BY43" si="61">IF(T($AD32)="",IF((BN$6&gt;=MONTH($O32))*(BN$6&lt;=MONTH($P32)), $AD32/$AO32, 0),0)</f>
        <v>0</v>
      </c>
      <c r="BO32" s="336">
        <f t="shared" si="61"/>
        <v>0</v>
      </c>
      <c r="BP32" s="336">
        <f t="shared" si="61"/>
        <v>0</v>
      </c>
      <c r="BQ32" s="336">
        <f t="shared" si="61"/>
        <v>0</v>
      </c>
      <c r="BR32" s="336">
        <f t="shared" si="61"/>
        <v>0</v>
      </c>
      <c r="BS32" s="336">
        <f t="shared" si="61"/>
        <v>0</v>
      </c>
      <c r="BT32" s="336">
        <f t="shared" si="61"/>
        <v>0</v>
      </c>
      <c r="BU32" s="336">
        <f t="shared" si="61"/>
        <v>0</v>
      </c>
      <c r="BV32" s="336">
        <f t="shared" si="61"/>
        <v>0</v>
      </c>
      <c r="BW32" s="336">
        <f t="shared" si="61"/>
        <v>0</v>
      </c>
      <c r="BX32" s="336">
        <f t="shared" si="61"/>
        <v>0</v>
      </c>
      <c r="BY32" s="337">
        <f t="shared" si="61"/>
        <v>0</v>
      </c>
      <c r="BZ32" s="335">
        <f t="shared" ref="BZ32:CK43" si="62">IF(T($AE32)="",IF((BZ$6&gt;=MONTH($O32))*(BZ$6&lt;=MONTH($P32)), $AE32/$AO32, 0),0)</f>
        <v>0</v>
      </c>
      <c r="CA32" s="336">
        <f t="shared" si="62"/>
        <v>0</v>
      </c>
      <c r="CB32" s="336">
        <f t="shared" si="62"/>
        <v>0</v>
      </c>
      <c r="CC32" s="336">
        <f t="shared" si="62"/>
        <v>0</v>
      </c>
      <c r="CD32" s="336">
        <f t="shared" si="62"/>
        <v>0</v>
      </c>
      <c r="CE32" s="336">
        <f t="shared" si="62"/>
        <v>0</v>
      </c>
      <c r="CF32" s="336">
        <f t="shared" si="62"/>
        <v>0</v>
      </c>
      <c r="CG32" s="336">
        <f t="shared" si="62"/>
        <v>0</v>
      </c>
      <c r="CH32" s="336">
        <f t="shared" si="62"/>
        <v>0</v>
      </c>
      <c r="CI32" s="336">
        <f t="shared" si="62"/>
        <v>0</v>
      </c>
      <c r="CJ32" s="336">
        <f t="shared" si="62"/>
        <v>0</v>
      </c>
      <c r="CK32" s="337">
        <f t="shared" si="62"/>
        <v>0</v>
      </c>
      <c r="CL32" s="335">
        <f t="shared" ref="CL32:CW43" si="63">IF(T($AF32)="",IF((CL$6&gt;=MONTH($O32))*(CL$6&lt;=MONTH($P32)), $AF32/$AO32, 0),0)</f>
        <v>0</v>
      </c>
      <c r="CM32" s="336">
        <f t="shared" si="63"/>
        <v>0</v>
      </c>
      <c r="CN32" s="336">
        <f t="shared" si="63"/>
        <v>0</v>
      </c>
      <c r="CO32" s="336">
        <f t="shared" si="63"/>
        <v>0</v>
      </c>
      <c r="CP32" s="336">
        <f t="shared" si="63"/>
        <v>0</v>
      </c>
      <c r="CQ32" s="336">
        <f t="shared" si="63"/>
        <v>0</v>
      </c>
      <c r="CR32" s="336">
        <f t="shared" si="63"/>
        <v>0</v>
      </c>
      <c r="CS32" s="336">
        <f t="shared" si="63"/>
        <v>0</v>
      </c>
      <c r="CT32" s="336">
        <f t="shared" si="63"/>
        <v>0</v>
      </c>
      <c r="CU32" s="336">
        <f t="shared" si="63"/>
        <v>0</v>
      </c>
      <c r="CV32" s="336">
        <f t="shared" si="63"/>
        <v>0</v>
      </c>
      <c r="CW32" s="337">
        <f t="shared" si="63"/>
        <v>0</v>
      </c>
      <c r="CX32" s="335">
        <f t="shared" ref="CX32:DI43" si="64">IF(T($AG32)="",IF((CX$6&gt;=MONTH($O32))*(CX$6&lt;=MONTH($P32)), $AG32/$AO32, 0),0)</f>
        <v>0</v>
      </c>
      <c r="CY32" s="336">
        <f t="shared" si="64"/>
        <v>0</v>
      </c>
      <c r="CZ32" s="336">
        <f t="shared" si="64"/>
        <v>0</v>
      </c>
      <c r="DA32" s="336">
        <f t="shared" si="64"/>
        <v>0</v>
      </c>
      <c r="DB32" s="336">
        <f t="shared" si="64"/>
        <v>0</v>
      </c>
      <c r="DC32" s="336">
        <f t="shared" si="64"/>
        <v>0</v>
      </c>
      <c r="DD32" s="336">
        <f t="shared" si="64"/>
        <v>0</v>
      </c>
      <c r="DE32" s="336">
        <f t="shared" si="64"/>
        <v>0</v>
      </c>
      <c r="DF32" s="336">
        <f t="shared" si="64"/>
        <v>0</v>
      </c>
      <c r="DG32" s="336">
        <f t="shared" si="64"/>
        <v>0</v>
      </c>
      <c r="DH32" s="336">
        <f t="shared" si="64"/>
        <v>0</v>
      </c>
      <c r="DI32" s="337">
        <f t="shared" si="64"/>
        <v>0</v>
      </c>
      <c r="DJ32" s="335">
        <f t="shared" ref="DJ32:DU43" si="65">IF(T($AH32)="",IF((DJ$6&gt;=MONTH($O32))*(DJ$6&lt;=MONTH($P32)), $AH32/$AO32, 0),0)</f>
        <v>0</v>
      </c>
      <c r="DK32" s="336">
        <f t="shared" si="65"/>
        <v>0</v>
      </c>
      <c r="DL32" s="336">
        <f t="shared" si="65"/>
        <v>0</v>
      </c>
      <c r="DM32" s="336">
        <f t="shared" si="65"/>
        <v>0</v>
      </c>
      <c r="DN32" s="336">
        <f t="shared" si="65"/>
        <v>0</v>
      </c>
      <c r="DO32" s="336">
        <f t="shared" si="65"/>
        <v>0</v>
      </c>
      <c r="DP32" s="336">
        <f t="shared" si="65"/>
        <v>0</v>
      </c>
      <c r="DQ32" s="336">
        <f t="shared" si="65"/>
        <v>0</v>
      </c>
      <c r="DR32" s="336">
        <f t="shared" si="65"/>
        <v>0</v>
      </c>
      <c r="DS32" s="336">
        <f t="shared" si="65"/>
        <v>0</v>
      </c>
      <c r="DT32" s="336">
        <f t="shared" si="65"/>
        <v>0</v>
      </c>
      <c r="DU32" s="337">
        <f t="shared" si="65"/>
        <v>0</v>
      </c>
      <c r="DV32" s="335">
        <f t="shared" ref="DV32:EG43" si="66">IF(T($AI32)="",IF((DV$6&gt;=MONTH($O32))*(DV$6&lt;=MONTH($P32)), $AI32/$AO32, 0),0)</f>
        <v>0</v>
      </c>
      <c r="DW32" s="336">
        <f t="shared" si="66"/>
        <v>0</v>
      </c>
      <c r="DX32" s="336">
        <f t="shared" si="66"/>
        <v>0</v>
      </c>
      <c r="DY32" s="336">
        <f t="shared" si="66"/>
        <v>0</v>
      </c>
      <c r="DZ32" s="336">
        <f t="shared" si="66"/>
        <v>0</v>
      </c>
      <c r="EA32" s="336">
        <f t="shared" si="66"/>
        <v>0</v>
      </c>
      <c r="EB32" s="336">
        <f t="shared" si="66"/>
        <v>0</v>
      </c>
      <c r="EC32" s="336">
        <f t="shared" si="66"/>
        <v>0</v>
      </c>
      <c r="ED32" s="336">
        <f t="shared" si="66"/>
        <v>0</v>
      </c>
      <c r="EE32" s="336">
        <f t="shared" si="66"/>
        <v>0</v>
      </c>
      <c r="EF32" s="336">
        <f t="shared" si="66"/>
        <v>0</v>
      </c>
      <c r="EG32" s="337">
        <f t="shared" si="66"/>
        <v>0</v>
      </c>
      <c r="EH32" s="335">
        <f t="shared" ref="EH32:ES43" si="67">IF(T($AJ32)="",IF((EH$6&gt;=MONTH($O32))*(EH$6&lt;=MONTH($P32)), $AJ32/$AO32, 0),0)</f>
        <v>0</v>
      </c>
      <c r="EI32" s="336">
        <f t="shared" si="67"/>
        <v>0</v>
      </c>
      <c r="EJ32" s="336">
        <f t="shared" si="67"/>
        <v>0</v>
      </c>
      <c r="EK32" s="336">
        <f t="shared" si="67"/>
        <v>0</v>
      </c>
      <c r="EL32" s="336">
        <f t="shared" si="67"/>
        <v>0</v>
      </c>
      <c r="EM32" s="336">
        <f t="shared" si="67"/>
        <v>0</v>
      </c>
      <c r="EN32" s="336">
        <f t="shared" si="67"/>
        <v>0</v>
      </c>
      <c r="EO32" s="336">
        <f t="shared" si="67"/>
        <v>0</v>
      </c>
      <c r="EP32" s="336">
        <f t="shared" si="67"/>
        <v>0</v>
      </c>
      <c r="EQ32" s="336">
        <f t="shared" si="67"/>
        <v>0</v>
      </c>
      <c r="ER32" s="336">
        <f t="shared" si="67"/>
        <v>0</v>
      </c>
      <c r="ES32" s="337">
        <f t="shared" si="67"/>
        <v>0</v>
      </c>
      <c r="ET32" s="335">
        <f t="shared" ref="ET32:FE43" si="68">IF(T($AK32)="",IF((ET$6&gt;=MONTH($O32))*(ET$6&lt;=MONTH($P32)), $AK32/$AO32, 0),0)</f>
        <v>0</v>
      </c>
      <c r="EU32" s="336">
        <f t="shared" si="68"/>
        <v>0</v>
      </c>
      <c r="EV32" s="336">
        <f t="shared" si="68"/>
        <v>0</v>
      </c>
      <c r="EW32" s="336">
        <f t="shared" si="68"/>
        <v>0</v>
      </c>
      <c r="EX32" s="336">
        <f t="shared" si="68"/>
        <v>0</v>
      </c>
      <c r="EY32" s="336">
        <f t="shared" si="68"/>
        <v>0</v>
      </c>
      <c r="EZ32" s="336">
        <f t="shared" si="68"/>
        <v>0</v>
      </c>
      <c r="FA32" s="336">
        <f t="shared" si="68"/>
        <v>0</v>
      </c>
      <c r="FB32" s="336">
        <f t="shared" si="68"/>
        <v>0</v>
      </c>
      <c r="FC32" s="336">
        <f t="shared" si="68"/>
        <v>0</v>
      </c>
      <c r="FD32" s="336">
        <f t="shared" si="68"/>
        <v>0</v>
      </c>
      <c r="FE32" s="337">
        <f t="shared" si="68"/>
        <v>0</v>
      </c>
      <c r="FF32" s="335">
        <f t="shared" ref="FF32:FQ43" si="69">IF(T($AL32)="",IF((FF$6&gt;=MONTH($O32))*(FF$6&lt;=MONTH($P32)), $AL32/$AO32, 0),0)</f>
        <v>0</v>
      </c>
      <c r="FG32" s="336">
        <f t="shared" si="69"/>
        <v>0</v>
      </c>
      <c r="FH32" s="336">
        <f t="shared" si="69"/>
        <v>0</v>
      </c>
      <c r="FI32" s="336">
        <f t="shared" si="69"/>
        <v>0</v>
      </c>
      <c r="FJ32" s="336">
        <f t="shared" si="69"/>
        <v>0</v>
      </c>
      <c r="FK32" s="336">
        <f t="shared" si="69"/>
        <v>0</v>
      </c>
      <c r="FL32" s="336">
        <f t="shared" si="69"/>
        <v>0</v>
      </c>
      <c r="FM32" s="336">
        <f t="shared" si="69"/>
        <v>0</v>
      </c>
      <c r="FN32" s="336">
        <f t="shared" si="69"/>
        <v>0</v>
      </c>
      <c r="FO32" s="336">
        <f t="shared" si="69"/>
        <v>0</v>
      </c>
      <c r="FP32" s="336">
        <f t="shared" si="69"/>
        <v>0</v>
      </c>
      <c r="FQ32" s="337">
        <f t="shared" si="69"/>
        <v>0</v>
      </c>
    </row>
    <row r="33" spans="1:173" ht="12.75" customHeight="1" x14ac:dyDescent="0.2">
      <c r="A33" s="74" t="str">
        <f t="shared" si="28"/>
        <v xml:space="preserve"> - </v>
      </c>
      <c r="B33" s="361" t="s">
        <v>38</v>
      </c>
      <c r="C33" s="171" t="s">
        <v>305</v>
      </c>
      <c r="D33" s="366" t="str">
        <f>IF(ISBLANK(EMISSIONS_7!D33), " ", EMISSIONS_7!D33)</f>
        <v xml:space="preserve"> </v>
      </c>
      <c r="E33" s="366" t="str">
        <f>IF(ISBLANK(EMISSIONS_7!E33), " ", EMISSIONS_7!E33)</f>
        <v xml:space="preserve"> </v>
      </c>
      <c r="F33" s="366" t="str">
        <f>IF(ISBLANK(EMISSIONS_7!F33), " ", EMISSIONS_7!F33)</f>
        <v xml:space="preserve"> </v>
      </c>
      <c r="G33" s="367"/>
      <c r="H33" s="368"/>
      <c r="I33" s="33" t="s">
        <v>299</v>
      </c>
      <c r="J33" s="367"/>
      <c r="K33" s="33">
        <f t="shared" si="42"/>
        <v>1</v>
      </c>
      <c r="L33" s="33" t="e">
        <f>IF(#REF!="Enter Emissions (tpy)",IF( J33="", 0, J33), 0)</f>
        <v>#REF!</v>
      </c>
      <c r="M33" s="367">
        <v>0</v>
      </c>
      <c r="N33" s="373">
        <v>0</v>
      </c>
      <c r="O33" s="299"/>
      <c r="P33" s="300"/>
      <c r="Q33" s="73" t="str">
        <f t="shared" si="43"/>
        <v>Enter vessel info</v>
      </c>
      <c r="R33" s="79" t="str">
        <f t="shared" si="44"/>
        <v>Enter vessel info</v>
      </c>
      <c r="S33" s="79" t="str">
        <f t="shared" si="45"/>
        <v>Enter vessel info</v>
      </c>
      <c r="T33" s="79" t="str">
        <f t="shared" si="46"/>
        <v>Enter vessel info</v>
      </c>
      <c r="U33" s="79" t="str">
        <f t="shared" si="47"/>
        <v>Enter vessel info</v>
      </c>
      <c r="V33" s="79" t="str">
        <f t="shared" si="48"/>
        <v>Enter vessel info</v>
      </c>
      <c r="W33" s="79" t="str">
        <f t="shared" si="49"/>
        <v>Enter vessel info</v>
      </c>
      <c r="X33" s="79" t="str">
        <f t="shared" si="50"/>
        <v>Enter vessel info</v>
      </c>
      <c r="Y33" s="78" t="s">
        <v>115</v>
      </c>
      <c r="Z33" s="79" t="s">
        <v>115</v>
      </c>
      <c r="AA33" s="82" t="s">
        <v>115</v>
      </c>
      <c r="AB33" s="73" t="str">
        <f t="shared" si="51"/>
        <v>Enter vessel info</v>
      </c>
      <c r="AC33" s="79" t="str">
        <f t="shared" si="52"/>
        <v>Enter vessel info</v>
      </c>
      <c r="AD33" s="79" t="str">
        <f t="shared" si="53"/>
        <v>Enter vessel info</v>
      </c>
      <c r="AE33" s="79" t="str">
        <f t="shared" si="54"/>
        <v>Enter vessel info</v>
      </c>
      <c r="AF33" s="79" t="str">
        <f t="shared" si="55"/>
        <v>Enter vessel info</v>
      </c>
      <c r="AG33" s="79" t="str">
        <f t="shared" si="56"/>
        <v>Enter vessel info</v>
      </c>
      <c r="AH33" s="79" t="str">
        <f t="shared" si="57"/>
        <v>Enter vessel info</v>
      </c>
      <c r="AI33" s="79" t="str">
        <f t="shared" si="58"/>
        <v>Enter vessel info</v>
      </c>
      <c r="AJ33" s="78" t="s">
        <v>115</v>
      </c>
      <c r="AK33" s="79" t="s">
        <v>115</v>
      </c>
      <c r="AL33" s="82" t="s">
        <v>115</v>
      </c>
      <c r="AM33" s="76" t="str">
        <f>IF(OR($D33=" ",$E33=" ",$F33=" "),"Enter vessel info",IF(T($H33)&lt;&gt;"","Enter Activity",IF(OR($M33=0,$N33=0),"Enter Run Time",IF((VLOOKUP($F33,'VESSEL FACTORS'!$A$3:$O$5,AM$5,FALSE))="N/A","--",IF($G33=" ",IF(ISERROR(SEARCH("Aux",$E33,1)),($H33*VLOOKUP($F33,'VESSEL FACTORS'!$A$2:$O$5,AM$5,FALSE)*0.0000011023*$M33*$N33*0.82),($H33*VLOOKUP($F33,'VESSEL FACTORS'!$A$2:$O$5,AM$5,FALSE)*0.0000011023*$M33*$N33*1)),IF($G33&lt;21,($H33*VLOOKUP($F33,'VESSEL FACTORS'!$A$2:$O$5,AM$5,FALSE)*0.0000011023*$M33*$N33*VLOOKUP($G33,'VESSEL FACTORS'!$A$16:$L$36,AM$5,FALSE)),($H33*VLOOKUP($F33,'VESSEL FACTORS'!$A$3:$O$5,AM$5,FALSE)*0.0000011023*$M33*$N33*($G33/100))))))))</f>
        <v>Enter vessel info</v>
      </c>
      <c r="AN33" s="76" t="str">
        <f>IF(OR($D33=" ",$E33=" ",$F33=" "),"Enter vessel info",IF(T($H33)&lt;&gt;"","Enter Activity",IF(OR($M33=0,$N33=0),"Enter Run Time",IF((VLOOKUP($F33,'VESSEL FACTORS'!$A$3:$O$5,AN$5,FALSE))="N/A","--",IF($G33=" ",IF(ISERROR(SEARCH("Aux",$E33,1)),($H33*VLOOKUP($F33,'VESSEL FACTORS'!$A$2:$O$5,AN$5,FALSE)*0.0000011023*$M33*$N33*0.82),($H33*VLOOKUP($F33,'VESSEL FACTORS'!$A$2:$O$5,AN$5,FALSE)*0.0000011023*$M33*$N33*1)),IF($G33&lt;21,($H33*VLOOKUP($F33,'VESSEL FACTORS'!$A$2:$O$5,AN$5,FALSE)*0.0000011023*$M33*$N33*VLOOKUP($G33,'VESSEL FACTORS'!$A$16:$L$36,AN$5,FALSE)),($H33*VLOOKUP($F33,'VESSEL FACTORS'!$A$3:$O$5,AN$5,FALSE)*0.0000011023*$M33*$N33*($G33/100))))))))</f>
        <v>Enter vessel info</v>
      </c>
      <c r="AO33" s="76" t="str">
        <f>IF(OR($D33=" ",$E33=" ",$F33=" "),"Enter vessel info",IF(T($H33)&lt;&gt;"","Enter Activity",IF(OR($M33=0,$N33=0),"Enter Run Time",IF((VLOOKUP($F33,'VESSEL FACTORS'!$A$3:$O$5,AO$5,FALSE))="N/A","--",IF($G33=" ",IF(ISERROR(SEARCH("Aux",$E33,1)),($H33*VLOOKUP($F33,'VESSEL FACTORS'!$A$2:$O$5,AO$5,FALSE)*0.0000011023*$M33*$N33*0.82),($H33*VLOOKUP($F33,'VESSEL FACTORS'!$A$2:$O$5,AO$5,FALSE)*0.0000011023*$M33*$N33*1)),IF($G33&lt;21,($H33*VLOOKUP($F33,'VESSEL FACTORS'!$A$2:$O$5,AO$5,FALSE)*0.0000011023*$M33*$N33*VLOOKUP($G33,'VESSEL FACTORS'!$A$16:$L$36,AO$5,FALSE)),($H33*VLOOKUP($F33,'VESSEL FACTORS'!$A$3:$O$5,AO$5,FALSE)*0.0000011023*$M33*$N33*($G33/100))))))))</f>
        <v>Enter vessel info</v>
      </c>
      <c r="AP33" s="76" t="str">
        <f>IF(OR($D33=" ",$E33=" ",$F33=" "),"Enter vessel info",IF(T($H33)&lt;&gt;"","Enter Activity",IF(OR($M33=0,$N33=0),"Enter Run Time",IF((VLOOKUP($F33,'VESSEL FACTORS'!$A$3:$O$5,AP$5,FALSE))="N/A","--",IF($G33=" ",IF(ISERROR(SEARCH("Aux",$E33,1)),($H33*VLOOKUP($F33,'VESSEL FACTORS'!$A$2:$O$5,AP$5,FALSE)*0.0000011023*$M33*$N33*0.82),($H33*VLOOKUP($F33,'VESSEL FACTORS'!$A$2:$O$5,AP$5,FALSE)*0.0000011023*$M33*$N33*1)),IF($G33&lt;21,($H33*VLOOKUP($F33,'VESSEL FACTORS'!$A$2:$O$5,AP$5,FALSE)*0.0000011023*$M33*$N33*VLOOKUP($G33,'VESSEL FACTORS'!$A$16:$L$36,AP$5,FALSE)),($H33*VLOOKUP($F33,'VESSEL FACTORS'!$A$3:$O$5,AP$5,FALSE)*0.0000011023*$M33*$N33*($G33/100))))))))</f>
        <v>Enter vessel info</v>
      </c>
      <c r="AQ33" s="76" t="str">
        <f>IF(OR($D33=" ",$E33=" ",$F33=" "),"Enter vessel info",IF(T($H33)&lt;&gt;"","Enter Activity",IF(OR($M33=0,$N33=0),"Enter Run Time",IF((VLOOKUP($F33,'VESSEL FACTORS'!$A$3:$O$5,AQ$5,FALSE))="N/A","--",IF($G33=" ",IF(ISERROR(SEARCH("Aux",$E33,1)),($H33*VLOOKUP($F33,'VESSEL FACTORS'!$A$2:$O$5,AQ$5,FALSE)*0.0000011023*$M33*$N33*0.82),($H33*VLOOKUP($F33,'VESSEL FACTORS'!$A$2:$O$5,AQ$5,FALSE)*0.0000011023*$M33*$N33*1)),IF($G33&lt;21,($H33*VLOOKUP($F33,'VESSEL FACTORS'!$A$2:$O$5,AQ$5,FALSE)*0.0000011023*$M33*$N33*VLOOKUP($G33,'VESSEL FACTORS'!$A$16:$L$36,AQ$5,FALSE)),($H33*VLOOKUP($F33,'VESSEL FACTORS'!$A$3:$O$5,AQ$5,FALSE)*0.0000011023*$M33*$N33*($G33/100))))))))</f>
        <v>Enter vessel info</v>
      </c>
      <c r="AR33" s="76" t="str">
        <f>IF(OR($D33=" ",$E33=" ",$F33=" "),"Enter vessel info",IF(T($H33)&lt;&gt;"","Enter Activity",IF(OR($M33=0,$N33=0),"Enter Run Time",IF((VLOOKUP($F33,'VESSEL FACTORS'!$A$3:$O$5,AR$5,FALSE))="N/A","--",IF($G33=" ",IF(ISERROR(SEARCH("Aux",$E33,1)),($H33*VLOOKUP($F33,'VESSEL FACTORS'!$A$2:$O$5,AR$5,FALSE)*0.0000011023*$M33*$N33*0.82),($H33*VLOOKUP($F33,'VESSEL FACTORS'!$A$2:$O$5,AR$5,FALSE)*0.0000011023*$M33*$N33*1)),IF($G33&lt;21,($H33*VLOOKUP($F33,'VESSEL FACTORS'!$A$2:$O$5,AR$5,FALSE)*0.0000011023*$M33*$N33*VLOOKUP($G33,'VESSEL FACTORS'!$A$16:$L$36,AR$5,FALSE)),($H33*VLOOKUP($F33,'VESSEL FACTORS'!$A$3:$O$5,AR$5,FALSE)*0.0000011023*$M33*$N33*($G33/100))))))))</f>
        <v>Enter vessel info</v>
      </c>
      <c r="AS33" s="76" t="str">
        <f>IF(OR($D33=" ",$E33=" ",$F33=" "),"Enter vessel info",IF(T($H33)&lt;&gt;"","Enter Activity",IF(OR($M33=0,$N33=0),"Enter Run Time",IF((VLOOKUP($F33,'VESSEL FACTORS'!$A$3:$O$5,AS$5,FALSE))="N/A","--",IF($G33=" ",IF(ISERROR(SEARCH("Aux",$E33,1)),($H33*VLOOKUP($F33,'VESSEL FACTORS'!$A$2:$O$5,AS$5,FALSE)*0.0000011023*$M33*$N33*0.82),($H33*VLOOKUP($F33,'VESSEL FACTORS'!$A$2:$O$5,AS$5,FALSE)*0.0000011023*$M33*$N33*1)),IF($G33&lt;21,($H33*VLOOKUP($F33,'VESSEL FACTORS'!$A$2:$O$5,AS$5,FALSE)*0.0000011023*$M33*$N33*VLOOKUP($G33,'VESSEL FACTORS'!$A$16:$L$36,AS$5,FALSE)),($H33*VLOOKUP($F33,'VESSEL FACTORS'!$A$3:$O$5,AS$5,FALSE)*0.0000011023*$M33*$N33*($G33/100))))))))</f>
        <v>Enter vessel info</v>
      </c>
      <c r="AT33" s="76" t="str">
        <f>IF(OR($D33=" ",$E33=" ",$F33=" "),"Enter vessel info",IF(T($H33)&lt;&gt;"","Enter Activity",IF(OR($M33=0,$N33=0),"Enter Run Time",IF((VLOOKUP($F33,'VESSEL FACTORS'!$A$3:$O$5,AT$5,FALSE))="N/A","--",IF($G33=" ",IF(ISERROR(SEARCH("Aux",$E33,1)),($H33*VLOOKUP($F33,'VESSEL FACTORS'!$A$2:$O$5,AT$5,FALSE)*0.0000011023*$M33*$N33*0.82),($H33*VLOOKUP($F33,'VESSEL FACTORS'!$A$2:$O$5,AT$5,FALSE)*0.0000011023*$M33*$N33*1)),IF($G33&lt;21,($H33*VLOOKUP($F33,'VESSEL FACTORS'!$A$2:$O$5,AT$5,FALSE)*0.0000011023*$M33*$N33*VLOOKUP($G33,'VESSEL FACTORS'!$A$16:$L$36,AT$5,FALSE)),($H33*VLOOKUP($F33,'VESSEL FACTORS'!$A$3:$O$5,AT$5,FALSE)*0.0000011023*$M33*$N33*($G33/100))))))))</f>
        <v>Enter vessel info</v>
      </c>
      <c r="AU33" s="76" t="str">
        <f>IF(OR($D33=" ",$E33=" ",$F33=" "),"Enter vessel info",IF(T($H33)&lt;&gt;"","Enter Activity",IF(OR($M33=0,$N33=0),"Enter Run Time",IF((VLOOKUP($F33,'VESSEL FACTORS'!$A$3:$O$5,AU$5,FALSE))="N/A","--",IF($G33=" ",IF(ISERROR(SEARCH("Aux",$E33,1)),($H33*VLOOKUP($F33,'VESSEL FACTORS'!$A$2:$O$5,AU$5,FALSE)*0.0000011023*$M33*$N33*0.82),($H33*VLOOKUP($F33,'VESSEL FACTORS'!$A$2:$O$5,AU$5,FALSE)*0.0000011023*$M33*$N33*1)),IF($G33&lt;21,($H33*VLOOKUP($F33,'VESSEL FACTORS'!$A$2:$O$5,AU$5,FALSE)*0.0000011023*$M33*$N33*VLOOKUP($G33,'VESSEL FACTORS'!$A$16:$L$36,AU$5,FALSE)),($H33*VLOOKUP($F33,'VESSEL FACTORS'!$A$3:$O$5,AU$5,FALSE)*0.0000011023*$M33*$N33*($G33/100))))))))</f>
        <v>Enter vessel info</v>
      </c>
      <c r="AV33" s="76" t="str">
        <f>IF(OR($D33=" ",$E33=" ",$F33=" "),"Enter vessel info",IF(T($H33)&lt;&gt;"","Enter Activity",IF(OR($M33=0,$N33=0),"Enter Run Time",IF((VLOOKUP($F33,'VESSEL FACTORS'!$A$3:$O$5,AV$5,FALSE))="N/A","--",IF($G33=" ",IF(ISERROR(SEARCH("Aux",$E33,1)),($H33*VLOOKUP($F33,'VESSEL FACTORS'!$A$2:$O$5,AV$5,FALSE)*0.0000011023*$M33*$N33*0.82),($H33*VLOOKUP($F33,'VESSEL FACTORS'!$A$2:$O$5,AV$5,FALSE)*0.0000011023*$M33*$N33*1)),IF($G33&lt;21,($H33*VLOOKUP($F33,'VESSEL FACTORS'!$A$2:$O$5,AV$5,FALSE)*0.0000011023*$M33*$N33*VLOOKUP($G33,'VESSEL FACTORS'!$A$16:$L$36,AV$5,FALSE)),($H33*VLOOKUP($F33,'VESSEL FACTORS'!$A$3:$O$5,AV$5,FALSE)*0.0000011023*$M33*$N33*($G33/100))))))))</f>
        <v>Enter vessel info</v>
      </c>
      <c r="AW33" s="67" t="str">
        <f>IF(OR($D33=" ",$E33=" ",$F33=" "),"Enter vessel info",IF(T($H33)&lt;&gt;"","Enter Activity",IF(OR($M33=0,$N33=0),"Enter Run Time",IF((VLOOKUP($F33,'VESSEL FACTORS'!$A$3:$O$5,AW$5,FALSE))="N/A","--",IF($G33=" ",IF(ISERROR(SEARCH("Aux",$E33,1)),($H33*VLOOKUP($F33,'VESSEL FACTORS'!$A$2:$O$5,AW$5,FALSE)*0.0000011023*$M33*$N33*0.82),($H33*VLOOKUP($F33,'VESSEL FACTORS'!$A$2:$O$5,AW$5,FALSE)*0.0000011023*$M33*$N33*1)),IF($G33&lt;21,($H33*VLOOKUP($F33,'VESSEL FACTORS'!$A$2:$O$5,AW$5,FALSE)*0.0000011023*$M33*$N33*VLOOKUP($G33,'VESSEL FACTORS'!$A$16:$L$36,AW$5,FALSE)),($H33*VLOOKUP($F33,'VESSEL FACTORS'!$A$3:$O$5,AW$5,FALSE)*0.0000011023*$M33*$N33*($G33/100))))))))</f>
        <v>Enter vessel info</v>
      </c>
      <c r="AX33" s="336">
        <f t="shared" si="59"/>
        <v>0</v>
      </c>
      <c r="AY33" s="336">
        <f t="shared" si="59"/>
        <v>0</v>
      </c>
      <c r="AZ33" s="336">
        <f t="shared" si="59"/>
        <v>0</v>
      </c>
      <c r="BA33" s="337">
        <f t="shared" si="59"/>
        <v>0</v>
      </c>
      <c r="BB33" s="335">
        <f t="shared" si="60"/>
        <v>0</v>
      </c>
      <c r="BC33" s="336">
        <f t="shared" si="60"/>
        <v>0</v>
      </c>
      <c r="BD33" s="336">
        <f t="shared" si="60"/>
        <v>0</v>
      </c>
      <c r="BE33" s="336">
        <f t="shared" si="60"/>
        <v>0</v>
      </c>
      <c r="BF33" s="336">
        <f t="shared" si="60"/>
        <v>0</v>
      </c>
      <c r="BG33" s="336">
        <f t="shared" si="60"/>
        <v>0</v>
      </c>
      <c r="BH33" s="336">
        <f t="shared" si="60"/>
        <v>0</v>
      </c>
      <c r="BI33" s="336">
        <f t="shared" si="60"/>
        <v>0</v>
      </c>
      <c r="BJ33" s="336">
        <f t="shared" si="60"/>
        <v>0</v>
      </c>
      <c r="BK33" s="336">
        <f t="shared" si="60"/>
        <v>0</v>
      </c>
      <c r="BL33" s="336">
        <f t="shared" si="60"/>
        <v>0</v>
      </c>
      <c r="BM33" s="337">
        <f t="shared" si="60"/>
        <v>0</v>
      </c>
      <c r="BN33" s="335">
        <f t="shared" si="61"/>
        <v>0</v>
      </c>
      <c r="BO33" s="336">
        <f t="shared" si="61"/>
        <v>0</v>
      </c>
      <c r="BP33" s="336">
        <f t="shared" si="61"/>
        <v>0</v>
      </c>
      <c r="BQ33" s="336">
        <f t="shared" si="61"/>
        <v>0</v>
      </c>
      <c r="BR33" s="336">
        <f t="shared" si="61"/>
        <v>0</v>
      </c>
      <c r="BS33" s="336">
        <f t="shared" si="61"/>
        <v>0</v>
      </c>
      <c r="BT33" s="336">
        <f t="shared" si="61"/>
        <v>0</v>
      </c>
      <c r="BU33" s="336">
        <f t="shared" si="61"/>
        <v>0</v>
      </c>
      <c r="BV33" s="336">
        <f t="shared" si="61"/>
        <v>0</v>
      </c>
      <c r="BW33" s="336">
        <f t="shared" si="61"/>
        <v>0</v>
      </c>
      <c r="BX33" s="336">
        <f t="shared" si="61"/>
        <v>0</v>
      </c>
      <c r="BY33" s="337">
        <f t="shared" si="61"/>
        <v>0</v>
      </c>
      <c r="BZ33" s="335">
        <f t="shared" si="62"/>
        <v>0</v>
      </c>
      <c r="CA33" s="336">
        <f t="shared" si="62"/>
        <v>0</v>
      </c>
      <c r="CB33" s="336">
        <f t="shared" si="62"/>
        <v>0</v>
      </c>
      <c r="CC33" s="336">
        <f t="shared" si="62"/>
        <v>0</v>
      </c>
      <c r="CD33" s="336">
        <f t="shared" si="62"/>
        <v>0</v>
      </c>
      <c r="CE33" s="336">
        <f t="shared" si="62"/>
        <v>0</v>
      </c>
      <c r="CF33" s="336">
        <f t="shared" si="62"/>
        <v>0</v>
      </c>
      <c r="CG33" s="336">
        <f t="shared" si="62"/>
        <v>0</v>
      </c>
      <c r="CH33" s="336">
        <f t="shared" si="62"/>
        <v>0</v>
      </c>
      <c r="CI33" s="336">
        <f t="shared" si="62"/>
        <v>0</v>
      </c>
      <c r="CJ33" s="336">
        <f t="shared" si="62"/>
        <v>0</v>
      </c>
      <c r="CK33" s="337">
        <f t="shared" si="62"/>
        <v>0</v>
      </c>
      <c r="CL33" s="335">
        <f t="shared" si="63"/>
        <v>0</v>
      </c>
      <c r="CM33" s="336">
        <f t="shared" si="63"/>
        <v>0</v>
      </c>
      <c r="CN33" s="336">
        <f t="shared" si="63"/>
        <v>0</v>
      </c>
      <c r="CO33" s="336">
        <f t="shared" si="63"/>
        <v>0</v>
      </c>
      <c r="CP33" s="336">
        <f t="shared" si="63"/>
        <v>0</v>
      </c>
      <c r="CQ33" s="336">
        <f t="shared" si="63"/>
        <v>0</v>
      </c>
      <c r="CR33" s="336">
        <f t="shared" si="63"/>
        <v>0</v>
      </c>
      <c r="CS33" s="336">
        <f t="shared" si="63"/>
        <v>0</v>
      </c>
      <c r="CT33" s="336">
        <f t="shared" si="63"/>
        <v>0</v>
      </c>
      <c r="CU33" s="336">
        <f t="shared" si="63"/>
        <v>0</v>
      </c>
      <c r="CV33" s="336">
        <f t="shared" si="63"/>
        <v>0</v>
      </c>
      <c r="CW33" s="337">
        <f t="shared" si="63"/>
        <v>0</v>
      </c>
      <c r="CX33" s="335">
        <f t="shared" si="64"/>
        <v>0</v>
      </c>
      <c r="CY33" s="336">
        <f t="shared" si="64"/>
        <v>0</v>
      </c>
      <c r="CZ33" s="336">
        <f t="shared" si="64"/>
        <v>0</v>
      </c>
      <c r="DA33" s="336">
        <f t="shared" si="64"/>
        <v>0</v>
      </c>
      <c r="DB33" s="336">
        <f t="shared" si="64"/>
        <v>0</v>
      </c>
      <c r="DC33" s="336">
        <f t="shared" si="64"/>
        <v>0</v>
      </c>
      <c r="DD33" s="336">
        <f t="shared" si="64"/>
        <v>0</v>
      </c>
      <c r="DE33" s="336">
        <f t="shared" si="64"/>
        <v>0</v>
      </c>
      <c r="DF33" s="336">
        <f t="shared" si="64"/>
        <v>0</v>
      </c>
      <c r="DG33" s="336">
        <f t="shared" si="64"/>
        <v>0</v>
      </c>
      <c r="DH33" s="336">
        <f t="shared" si="64"/>
        <v>0</v>
      </c>
      <c r="DI33" s="337">
        <f t="shared" si="64"/>
        <v>0</v>
      </c>
      <c r="DJ33" s="335">
        <f t="shared" si="65"/>
        <v>0</v>
      </c>
      <c r="DK33" s="336">
        <f t="shared" si="65"/>
        <v>0</v>
      </c>
      <c r="DL33" s="336">
        <f t="shared" si="65"/>
        <v>0</v>
      </c>
      <c r="DM33" s="336">
        <f t="shared" si="65"/>
        <v>0</v>
      </c>
      <c r="DN33" s="336">
        <f t="shared" si="65"/>
        <v>0</v>
      </c>
      <c r="DO33" s="336">
        <f t="shared" si="65"/>
        <v>0</v>
      </c>
      <c r="DP33" s="336">
        <f t="shared" si="65"/>
        <v>0</v>
      </c>
      <c r="DQ33" s="336">
        <f t="shared" si="65"/>
        <v>0</v>
      </c>
      <c r="DR33" s="336">
        <f t="shared" si="65"/>
        <v>0</v>
      </c>
      <c r="DS33" s="336">
        <f t="shared" si="65"/>
        <v>0</v>
      </c>
      <c r="DT33" s="336">
        <f t="shared" si="65"/>
        <v>0</v>
      </c>
      <c r="DU33" s="337">
        <f t="shared" si="65"/>
        <v>0</v>
      </c>
      <c r="DV33" s="335">
        <f t="shared" si="66"/>
        <v>0</v>
      </c>
      <c r="DW33" s="336">
        <f t="shared" si="66"/>
        <v>0</v>
      </c>
      <c r="DX33" s="336">
        <f t="shared" si="66"/>
        <v>0</v>
      </c>
      <c r="DY33" s="336">
        <f t="shared" si="66"/>
        <v>0</v>
      </c>
      <c r="DZ33" s="336">
        <f t="shared" si="66"/>
        <v>0</v>
      </c>
      <c r="EA33" s="336">
        <f t="shared" si="66"/>
        <v>0</v>
      </c>
      <c r="EB33" s="336">
        <f t="shared" si="66"/>
        <v>0</v>
      </c>
      <c r="EC33" s="336">
        <f t="shared" si="66"/>
        <v>0</v>
      </c>
      <c r="ED33" s="336">
        <f t="shared" si="66"/>
        <v>0</v>
      </c>
      <c r="EE33" s="336">
        <f t="shared" si="66"/>
        <v>0</v>
      </c>
      <c r="EF33" s="336">
        <f t="shared" si="66"/>
        <v>0</v>
      </c>
      <c r="EG33" s="337">
        <f t="shared" si="66"/>
        <v>0</v>
      </c>
      <c r="EH33" s="335">
        <f t="shared" si="67"/>
        <v>0</v>
      </c>
      <c r="EI33" s="336">
        <f t="shared" si="67"/>
        <v>0</v>
      </c>
      <c r="EJ33" s="336">
        <f t="shared" si="67"/>
        <v>0</v>
      </c>
      <c r="EK33" s="336">
        <f t="shared" si="67"/>
        <v>0</v>
      </c>
      <c r="EL33" s="336">
        <f t="shared" si="67"/>
        <v>0</v>
      </c>
      <c r="EM33" s="336">
        <f t="shared" si="67"/>
        <v>0</v>
      </c>
      <c r="EN33" s="336">
        <f t="shared" si="67"/>
        <v>0</v>
      </c>
      <c r="EO33" s="336">
        <f t="shared" si="67"/>
        <v>0</v>
      </c>
      <c r="EP33" s="336">
        <f t="shared" si="67"/>
        <v>0</v>
      </c>
      <c r="EQ33" s="336">
        <f t="shared" si="67"/>
        <v>0</v>
      </c>
      <c r="ER33" s="336">
        <f t="shared" si="67"/>
        <v>0</v>
      </c>
      <c r="ES33" s="337">
        <f t="shared" si="67"/>
        <v>0</v>
      </c>
      <c r="ET33" s="335">
        <f t="shared" si="68"/>
        <v>0</v>
      </c>
      <c r="EU33" s="336">
        <f t="shared" si="68"/>
        <v>0</v>
      </c>
      <c r="EV33" s="336">
        <f t="shared" si="68"/>
        <v>0</v>
      </c>
      <c r="EW33" s="336">
        <f t="shared" si="68"/>
        <v>0</v>
      </c>
      <c r="EX33" s="336">
        <f t="shared" si="68"/>
        <v>0</v>
      </c>
      <c r="EY33" s="336">
        <f t="shared" si="68"/>
        <v>0</v>
      </c>
      <c r="EZ33" s="336">
        <f t="shared" si="68"/>
        <v>0</v>
      </c>
      <c r="FA33" s="336">
        <f t="shared" si="68"/>
        <v>0</v>
      </c>
      <c r="FB33" s="336">
        <f t="shared" si="68"/>
        <v>0</v>
      </c>
      <c r="FC33" s="336">
        <f t="shared" si="68"/>
        <v>0</v>
      </c>
      <c r="FD33" s="336">
        <f t="shared" si="68"/>
        <v>0</v>
      </c>
      <c r="FE33" s="337">
        <f t="shared" si="68"/>
        <v>0</v>
      </c>
      <c r="FF33" s="335">
        <f t="shared" si="69"/>
        <v>0</v>
      </c>
      <c r="FG33" s="336">
        <f t="shared" si="69"/>
        <v>0</v>
      </c>
      <c r="FH33" s="336">
        <f t="shared" si="69"/>
        <v>0</v>
      </c>
      <c r="FI33" s="336">
        <f t="shared" si="69"/>
        <v>0</v>
      </c>
      <c r="FJ33" s="336">
        <f t="shared" si="69"/>
        <v>0</v>
      </c>
      <c r="FK33" s="336">
        <f t="shared" si="69"/>
        <v>0</v>
      </c>
      <c r="FL33" s="336">
        <f t="shared" si="69"/>
        <v>0</v>
      </c>
      <c r="FM33" s="336">
        <f t="shared" si="69"/>
        <v>0</v>
      </c>
      <c r="FN33" s="336">
        <f t="shared" si="69"/>
        <v>0</v>
      </c>
      <c r="FO33" s="336">
        <f t="shared" si="69"/>
        <v>0</v>
      </c>
      <c r="FP33" s="336">
        <f t="shared" si="69"/>
        <v>0</v>
      </c>
      <c r="FQ33" s="337">
        <f t="shared" si="69"/>
        <v>0</v>
      </c>
    </row>
    <row r="34" spans="1:173" ht="12.75" customHeight="1" x14ac:dyDescent="0.2">
      <c r="A34" s="74" t="str">
        <f t="shared" si="28"/>
        <v xml:space="preserve"> - </v>
      </c>
      <c r="B34" s="112"/>
      <c r="C34" s="171" t="s">
        <v>305</v>
      </c>
      <c r="D34" s="366" t="str">
        <f>IF(ISBLANK(EMISSIONS_7!D34), " ", EMISSIONS_7!D34)</f>
        <v xml:space="preserve"> </v>
      </c>
      <c r="E34" s="366" t="str">
        <f>IF(ISBLANK(EMISSIONS_7!E34), " ", EMISSIONS_7!E34)</f>
        <v xml:space="preserve"> </v>
      </c>
      <c r="F34" s="366" t="str">
        <f>IF(ISBLANK(EMISSIONS_7!F34), " ", EMISSIONS_7!F34)</f>
        <v xml:space="preserve"> </v>
      </c>
      <c r="G34" s="367"/>
      <c r="H34" s="368"/>
      <c r="I34" s="33" t="s">
        <v>299</v>
      </c>
      <c r="J34" s="367"/>
      <c r="K34" s="33">
        <f t="shared" si="42"/>
        <v>1</v>
      </c>
      <c r="L34" s="33" t="e">
        <f>IF(#REF!="Enter Emissions (tpy)",IF( J34="", 0, J34), 0)</f>
        <v>#REF!</v>
      </c>
      <c r="M34" s="367">
        <v>0</v>
      </c>
      <c r="N34" s="373">
        <v>0</v>
      </c>
      <c r="O34" s="299"/>
      <c r="P34" s="300"/>
      <c r="Q34" s="73" t="str">
        <f t="shared" si="43"/>
        <v>Enter vessel info</v>
      </c>
      <c r="R34" s="79" t="str">
        <f t="shared" si="44"/>
        <v>Enter vessel info</v>
      </c>
      <c r="S34" s="79" t="str">
        <f t="shared" si="45"/>
        <v>Enter vessel info</v>
      </c>
      <c r="T34" s="79" t="str">
        <f t="shared" si="46"/>
        <v>Enter vessel info</v>
      </c>
      <c r="U34" s="79" t="str">
        <f t="shared" si="47"/>
        <v>Enter vessel info</v>
      </c>
      <c r="V34" s="79" t="str">
        <f t="shared" si="48"/>
        <v>Enter vessel info</v>
      </c>
      <c r="W34" s="79" t="str">
        <f t="shared" si="49"/>
        <v>Enter vessel info</v>
      </c>
      <c r="X34" s="79" t="str">
        <f t="shared" si="50"/>
        <v>Enter vessel info</v>
      </c>
      <c r="Y34" s="78" t="s">
        <v>115</v>
      </c>
      <c r="Z34" s="79" t="s">
        <v>115</v>
      </c>
      <c r="AA34" s="82" t="s">
        <v>115</v>
      </c>
      <c r="AB34" s="73" t="str">
        <f t="shared" si="51"/>
        <v>Enter vessel info</v>
      </c>
      <c r="AC34" s="79" t="str">
        <f t="shared" si="52"/>
        <v>Enter vessel info</v>
      </c>
      <c r="AD34" s="79" t="str">
        <f t="shared" si="53"/>
        <v>Enter vessel info</v>
      </c>
      <c r="AE34" s="79" t="str">
        <f t="shared" si="54"/>
        <v>Enter vessel info</v>
      </c>
      <c r="AF34" s="79" t="str">
        <f t="shared" si="55"/>
        <v>Enter vessel info</v>
      </c>
      <c r="AG34" s="79" t="str">
        <f t="shared" si="56"/>
        <v>Enter vessel info</v>
      </c>
      <c r="AH34" s="79" t="str">
        <f t="shared" si="57"/>
        <v>Enter vessel info</v>
      </c>
      <c r="AI34" s="79" t="str">
        <f t="shared" si="58"/>
        <v>Enter vessel info</v>
      </c>
      <c r="AJ34" s="78" t="s">
        <v>115</v>
      </c>
      <c r="AK34" s="79" t="s">
        <v>115</v>
      </c>
      <c r="AL34" s="82" t="s">
        <v>115</v>
      </c>
      <c r="AM34" s="76" t="str">
        <f>IF(OR($D34=" ",$E34=" ",$F34=" "),"Enter vessel info",IF(T($H34)&lt;&gt;"","Enter Activity",IF(OR($M34=0,$N34=0),"Enter Run Time",IF((VLOOKUP($F34,'VESSEL FACTORS'!$A$3:$O$5,AM$5,FALSE))="N/A","--",IF($G34=" ",IF(ISERROR(SEARCH("Aux",$E34,1)),($H34*VLOOKUP($F34,'VESSEL FACTORS'!$A$2:$O$5,AM$5,FALSE)*0.0000011023*$M34*$N34*0.82),($H34*VLOOKUP($F34,'VESSEL FACTORS'!$A$2:$O$5,AM$5,FALSE)*0.0000011023*$M34*$N34*1)),IF($G34&lt;21,($H34*VLOOKUP($F34,'VESSEL FACTORS'!$A$2:$O$5,AM$5,FALSE)*0.0000011023*$M34*$N34*VLOOKUP($G34,'VESSEL FACTORS'!$A$16:$L$36,AM$5,FALSE)),($H34*VLOOKUP($F34,'VESSEL FACTORS'!$A$3:$O$5,AM$5,FALSE)*0.0000011023*$M34*$N34*($G34/100))))))))</f>
        <v>Enter vessel info</v>
      </c>
      <c r="AN34" s="76" t="str">
        <f>IF(OR($D34=" ",$E34=" ",$F34=" "),"Enter vessel info",IF(T($H34)&lt;&gt;"","Enter Activity",IF(OR($M34=0,$N34=0),"Enter Run Time",IF((VLOOKUP($F34,'VESSEL FACTORS'!$A$3:$O$5,AN$5,FALSE))="N/A","--",IF($G34=" ",IF(ISERROR(SEARCH("Aux",$E34,1)),($H34*VLOOKUP($F34,'VESSEL FACTORS'!$A$2:$O$5,AN$5,FALSE)*0.0000011023*$M34*$N34*0.82),($H34*VLOOKUP($F34,'VESSEL FACTORS'!$A$2:$O$5,AN$5,FALSE)*0.0000011023*$M34*$N34*1)),IF($G34&lt;21,($H34*VLOOKUP($F34,'VESSEL FACTORS'!$A$2:$O$5,AN$5,FALSE)*0.0000011023*$M34*$N34*VLOOKUP($G34,'VESSEL FACTORS'!$A$16:$L$36,AN$5,FALSE)),($H34*VLOOKUP($F34,'VESSEL FACTORS'!$A$3:$O$5,AN$5,FALSE)*0.0000011023*$M34*$N34*($G34/100))))))))</f>
        <v>Enter vessel info</v>
      </c>
      <c r="AO34" s="76" t="str">
        <f>IF(OR($D34=" ",$E34=" ",$F34=" "),"Enter vessel info",IF(T($H34)&lt;&gt;"","Enter Activity",IF(OR($M34=0,$N34=0),"Enter Run Time",IF((VLOOKUP($F34,'VESSEL FACTORS'!$A$3:$O$5,AO$5,FALSE))="N/A","--",IF($G34=" ",IF(ISERROR(SEARCH("Aux",$E34,1)),($H34*VLOOKUP($F34,'VESSEL FACTORS'!$A$2:$O$5,AO$5,FALSE)*0.0000011023*$M34*$N34*0.82),($H34*VLOOKUP($F34,'VESSEL FACTORS'!$A$2:$O$5,AO$5,FALSE)*0.0000011023*$M34*$N34*1)),IF($G34&lt;21,($H34*VLOOKUP($F34,'VESSEL FACTORS'!$A$2:$O$5,AO$5,FALSE)*0.0000011023*$M34*$N34*VLOOKUP($G34,'VESSEL FACTORS'!$A$16:$L$36,AO$5,FALSE)),($H34*VLOOKUP($F34,'VESSEL FACTORS'!$A$3:$O$5,AO$5,FALSE)*0.0000011023*$M34*$N34*($G34/100))))))))</f>
        <v>Enter vessel info</v>
      </c>
      <c r="AP34" s="76" t="str">
        <f>IF(OR($D34=" ",$E34=" ",$F34=" "),"Enter vessel info",IF(T($H34)&lt;&gt;"","Enter Activity",IF(OR($M34=0,$N34=0),"Enter Run Time",IF((VLOOKUP($F34,'VESSEL FACTORS'!$A$3:$O$5,AP$5,FALSE))="N/A","--",IF($G34=" ",IF(ISERROR(SEARCH("Aux",$E34,1)),($H34*VLOOKUP($F34,'VESSEL FACTORS'!$A$2:$O$5,AP$5,FALSE)*0.0000011023*$M34*$N34*0.82),($H34*VLOOKUP($F34,'VESSEL FACTORS'!$A$2:$O$5,AP$5,FALSE)*0.0000011023*$M34*$N34*1)),IF($G34&lt;21,($H34*VLOOKUP($F34,'VESSEL FACTORS'!$A$2:$O$5,AP$5,FALSE)*0.0000011023*$M34*$N34*VLOOKUP($G34,'VESSEL FACTORS'!$A$16:$L$36,AP$5,FALSE)),($H34*VLOOKUP($F34,'VESSEL FACTORS'!$A$3:$O$5,AP$5,FALSE)*0.0000011023*$M34*$N34*($G34/100))))))))</f>
        <v>Enter vessel info</v>
      </c>
      <c r="AQ34" s="76" t="str">
        <f>IF(OR($D34=" ",$E34=" ",$F34=" "),"Enter vessel info",IF(T($H34)&lt;&gt;"","Enter Activity",IF(OR($M34=0,$N34=0),"Enter Run Time",IF((VLOOKUP($F34,'VESSEL FACTORS'!$A$3:$O$5,AQ$5,FALSE))="N/A","--",IF($G34=" ",IF(ISERROR(SEARCH("Aux",$E34,1)),($H34*VLOOKUP($F34,'VESSEL FACTORS'!$A$2:$O$5,AQ$5,FALSE)*0.0000011023*$M34*$N34*0.82),($H34*VLOOKUP($F34,'VESSEL FACTORS'!$A$2:$O$5,AQ$5,FALSE)*0.0000011023*$M34*$N34*1)),IF($G34&lt;21,($H34*VLOOKUP($F34,'VESSEL FACTORS'!$A$2:$O$5,AQ$5,FALSE)*0.0000011023*$M34*$N34*VLOOKUP($G34,'VESSEL FACTORS'!$A$16:$L$36,AQ$5,FALSE)),($H34*VLOOKUP($F34,'VESSEL FACTORS'!$A$3:$O$5,AQ$5,FALSE)*0.0000011023*$M34*$N34*($G34/100))))))))</f>
        <v>Enter vessel info</v>
      </c>
      <c r="AR34" s="76" t="str">
        <f>IF(OR($D34=" ",$E34=" ",$F34=" "),"Enter vessel info",IF(T($H34)&lt;&gt;"","Enter Activity",IF(OR($M34=0,$N34=0),"Enter Run Time",IF((VLOOKUP($F34,'VESSEL FACTORS'!$A$3:$O$5,AR$5,FALSE))="N/A","--",IF($G34=" ",IF(ISERROR(SEARCH("Aux",$E34,1)),($H34*VLOOKUP($F34,'VESSEL FACTORS'!$A$2:$O$5,AR$5,FALSE)*0.0000011023*$M34*$N34*0.82),($H34*VLOOKUP($F34,'VESSEL FACTORS'!$A$2:$O$5,AR$5,FALSE)*0.0000011023*$M34*$N34*1)),IF($G34&lt;21,($H34*VLOOKUP($F34,'VESSEL FACTORS'!$A$2:$O$5,AR$5,FALSE)*0.0000011023*$M34*$N34*VLOOKUP($G34,'VESSEL FACTORS'!$A$16:$L$36,AR$5,FALSE)),($H34*VLOOKUP($F34,'VESSEL FACTORS'!$A$3:$O$5,AR$5,FALSE)*0.0000011023*$M34*$N34*($G34/100))))))))</f>
        <v>Enter vessel info</v>
      </c>
      <c r="AS34" s="76" t="str">
        <f>IF(OR($D34=" ",$E34=" ",$F34=" "),"Enter vessel info",IF(T($H34)&lt;&gt;"","Enter Activity",IF(OR($M34=0,$N34=0),"Enter Run Time",IF((VLOOKUP($F34,'VESSEL FACTORS'!$A$3:$O$5,AS$5,FALSE))="N/A","--",IF($G34=" ",IF(ISERROR(SEARCH("Aux",$E34,1)),($H34*VLOOKUP($F34,'VESSEL FACTORS'!$A$2:$O$5,AS$5,FALSE)*0.0000011023*$M34*$N34*0.82),($H34*VLOOKUP($F34,'VESSEL FACTORS'!$A$2:$O$5,AS$5,FALSE)*0.0000011023*$M34*$N34*1)),IF($G34&lt;21,($H34*VLOOKUP($F34,'VESSEL FACTORS'!$A$2:$O$5,AS$5,FALSE)*0.0000011023*$M34*$N34*VLOOKUP($G34,'VESSEL FACTORS'!$A$16:$L$36,AS$5,FALSE)),($H34*VLOOKUP($F34,'VESSEL FACTORS'!$A$3:$O$5,AS$5,FALSE)*0.0000011023*$M34*$N34*($G34/100))))))))</f>
        <v>Enter vessel info</v>
      </c>
      <c r="AT34" s="76" t="str">
        <f>IF(OR($D34=" ",$E34=" ",$F34=" "),"Enter vessel info",IF(T($H34)&lt;&gt;"","Enter Activity",IF(OR($M34=0,$N34=0),"Enter Run Time",IF((VLOOKUP($F34,'VESSEL FACTORS'!$A$3:$O$5,AT$5,FALSE))="N/A","--",IF($G34=" ",IF(ISERROR(SEARCH("Aux",$E34,1)),($H34*VLOOKUP($F34,'VESSEL FACTORS'!$A$2:$O$5,AT$5,FALSE)*0.0000011023*$M34*$N34*0.82),($H34*VLOOKUP($F34,'VESSEL FACTORS'!$A$2:$O$5,AT$5,FALSE)*0.0000011023*$M34*$N34*1)),IF($G34&lt;21,($H34*VLOOKUP($F34,'VESSEL FACTORS'!$A$2:$O$5,AT$5,FALSE)*0.0000011023*$M34*$N34*VLOOKUP($G34,'VESSEL FACTORS'!$A$16:$L$36,AT$5,FALSE)),($H34*VLOOKUP($F34,'VESSEL FACTORS'!$A$3:$O$5,AT$5,FALSE)*0.0000011023*$M34*$N34*($G34/100))))))))</f>
        <v>Enter vessel info</v>
      </c>
      <c r="AU34" s="76" t="str">
        <f>IF(OR($D34=" ",$E34=" ",$F34=" "),"Enter vessel info",IF(T($H34)&lt;&gt;"","Enter Activity",IF(OR($M34=0,$N34=0),"Enter Run Time",IF((VLOOKUP($F34,'VESSEL FACTORS'!$A$3:$O$5,AU$5,FALSE))="N/A","--",IF($G34=" ",IF(ISERROR(SEARCH("Aux",$E34,1)),($H34*VLOOKUP($F34,'VESSEL FACTORS'!$A$2:$O$5,AU$5,FALSE)*0.0000011023*$M34*$N34*0.82),($H34*VLOOKUP($F34,'VESSEL FACTORS'!$A$2:$O$5,AU$5,FALSE)*0.0000011023*$M34*$N34*1)),IF($G34&lt;21,($H34*VLOOKUP($F34,'VESSEL FACTORS'!$A$2:$O$5,AU$5,FALSE)*0.0000011023*$M34*$N34*VLOOKUP($G34,'VESSEL FACTORS'!$A$16:$L$36,AU$5,FALSE)),($H34*VLOOKUP($F34,'VESSEL FACTORS'!$A$3:$O$5,AU$5,FALSE)*0.0000011023*$M34*$N34*($G34/100))))))))</f>
        <v>Enter vessel info</v>
      </c>
      <c r="AV34" s="76" t="str">
        <f>IF(OR($D34=" ",$E34=" ",$F34=" "),"Enter vessel info",IF(T($H34)&lt;&gt;"","Enter Activity",IF(OR($M34=0,$N34=0),"Enter Run Time",IF((VLOOKUP($F34,'VESSEL FACTORS'!$A$3:$O$5,AV$5,FALSE))="N/A","--",IF($G34=" ",IF(ISERROR(SEARCH("Aux",$E34,1)),($H34*VLOOKUP($F34,'VESSEL FACTORS'!$A$2:$O$5,AV$5,FALSE)*0.0000011023*$M34*$N34*0.82),($H34*VLOOKUP($F34,'VESSEL FACTORS'!$A$2:$O$5,AV$5,FALSE)*0.0000011023*$M34*$N34*1)),IF($G34&lt;21,($H34*VLOOKUP($F34,'VESSEL FACTORS'!$A$2:$O$5,AV$5,FALSE)*0.0000011023*$M34*$N34*VLOOKUP($G34,'VESSEL FACTORS'!$A$16:$L$36,AV$5,FALSE)),($H34*VLOOKUP($F34,'VESSEL FACTORS'!$A$3:$O$5,AV$5,FALSE)*0.0000011023*$M34*$N34*($G34/100))))))))</f>
        <v>Enter vessel info</v>
      </c>
      <c r="AW34" s="67" t="str">
        <f>IF(OR($D34=" ",$E34=" ",$F34=" "),"Enter vessel info",IF(T($H34)&lt;&gt;"","Enter Activity",IF(OR($M34=0,$N34=0),"Enter Run Time",IF((VLOOKUP($F34,'VESSEL FACTORS'!$A$3:$O$5,AW$5,FALSE))="N/A","--",IF($G34=" ",IF(ISERROR(SEARCH("Aux",$E34,1)),($H34*VLOOKUP($F34,'VESSEL FACTORS'!$A$2:$O$5,AW$5,FALSE)*0.0000011023*$M34*$N34*0.82),($H34*VLOOKUP($F34,'VESSEL FACTORS'!$A$2:$O$5,AW$5,FALSE)*0.0000011023*$M34*$N34*1)),IF($G34&lt;21,($H34*VLOOKUP($F34,'VESSEL FACTORS'!$A$2:$O$5,AW$5,FALSE)*0.0000011023*$M34*$N34*VLOOKUP($G34,'VESSEL FACTORS'!$A$16:$L$36,AW$5,FALSE)),($H34*VLOOKUP($F34,'VESSEL FACTORS'!$A$3:$O$5,AW$5,FALSE)*0.0000011023*$M34*$N34*($G34/100))))))))</f>
        <v>Enter vessel info</v>
      </c>
      <c r="AX34" s="336">
        <f t="shared" si="59"/>
        <v>0</v>
      </c>
      <c r="AY34" s="336">
        <f t="shared" si="59"/>
        <v>0</v>
      </c>
      <c r="AZ34" s="336">
        <f t="shared" si="59"/>
        <v>0</v>
      </c>
      <c r="BA34" s="337">
        <f t="shared" si="59"/>
        <v>0</v>
      </c>
      <c r="BB34" s="335">
        <f t="shared" si="60"/>
        <v>0</v>
      </c>
      <c r="BC34" s="336">
        <f t="shared" si="60"/>
        <v>0</v>
      </c>
      <c r="BD34" s="336">
        <f t="shared" si="60"/>
        <v>0</v>
      </c>
      <c r="BE34" s="336">
        <f t="shared" si="60"/>
        <v>0</v>
      </c>
      <c r="BF34" s="336">
        <f t="shared" si="60"/>
        <v>0</v>
      </c>
      <c r="BG34" s="336">
        <f t="shared" si="60"/>
        <v>0</v>
      </c>
      <c r="BH34" s="336">
        <f t="shared" si="60"/>
        <v>0</v>
      </c>
      <c r="BI34" s="336">
        <f t="shared" si="60"/>
        <v>0</v>
      </c>
      <c r="BJ34" s="336">
        <f t="shared" si="60"/>
        <v>0</v>
      </c>
      <c r="BK34" s="336">
        <f t="shared" si="60"/>
        <v>0</v>
      </c>
      <c r="BL34" s="336">
        <f t="shared" si="60"/>
        <v>0</v>
      </c>
      <c r="BM34" s="337">
        <f t="shared" si="60"/>
        <v>0</v>
      </c>
      <c r="BN34" s="335">
        <f t="shared" si="61"/>
        <v>0</v>
      </c>
      <c r="BO34" s="336">
        <f t="shared" si="61"/>
        <v>0</v>
      </c>
      <c r="BP34" s="336">
        <f t="shared" si="61"/>
        <v>0</v>
      </c>
      <c r="BQ34" s="336">
        <f t="shared" si="61"/>
        <v>0</v>
      </c>
      <c r="BR34" s="336">
        <f t="shared" si="61"/>
        <v>0</v>
      </c>
      <c r="BS34" s="336">
        <f t="shared" si="61"/>
        <v>0</v>
      </c>
      <c r="BT34" s="336">
        <f t="shared" si="61"/>
        <v>0</v>
      </c>
      <c r="BU34" s="336">
        <f t="shared" si="61"/>
        <v>0</v>
      </c>
      <c r="BV34" s="336">
        <f t="shared" si="61"/>
        <v>0</v>
      </c>
      <c r="BW34" s="336">
        <f t="shared" si="61"/>
        <v>0</v>
      </c>
      <c r="BX34" s="336">
        <f t="shared" si="61"/>
        <v>0</v>
      </c>
      <c r="BY34" s="337">
        <f t="shared" si="61"/>
        <v>0</v>
      </c>
      <c r="BZ34" s="335">
        <f t="shared" si="62"/>
        <v>0</v>
      </c>
      <c r="CA34" s="336">
        <f t="shared" si="62"/>
        <v>0</v>
      </c>
      <c r="CB34" s="336">
        <f t="shared" si="62"/>
        <v>0</v>
      </c>
      <c r="CC34" s="336">
        <f t="shared" si="62"/>
        <v>0</v>
      </c>
      <c r="CD34" s="336">
        <f t="shared" si="62"/>
        <v>0</v>
      </c>
      <c r="CE34" s="336">
        <f t="shared" si="62"/>
        <v>0</v>
      </c>
      <c r="CF34" s="336">
        <f t="shared" si="62"/>
        <v>0</v>
      </c>
      <c r="CG34" s="336">
        <f t="shared" si="62"/>
        <v>0</v>
      </c>
      <c r="CH34" s="336">
        <f t="shared" si="62"/>
        <v>0</v>
      </c>
      <c r="CI34" s="336">
        <f t="shared" si="62"/>
        <v>0</v>
      </c>
      <c r="CJ34" s="336">
        <f t="shared" si="62"/>
        <v>0</v>
      </c>
      <c r="CK34" s="337">
        <f t="shared" si="62"/>
        <v>0</v>
      </c>
      <c r="CL34" s="335">
        <f t="shared" si="63"/>
        <v>0</v>
      </c>
      <c r="CM34" s="336">
        <f t="shared" si="63"/>
        <v>0</v>
      </c>
      <c r="CN34" s="336">
        <f t="shared" si="63"/>
        <v>0</v>
      </c>
      <c r="CO34" s="336">
        <f t="shared" si="63"/>
        <v>0</v>
      </c>
      <c r="CP34" s="336">
        <f t="shared" si="63"/>
        <v>0</v>
      </c>
      <c r="CQ34" s="336">
        <f t="shared" si="63"/>
        <v>0</v>
      </c>
      <c r="CR34" s="336">
        <f t="shared" si="63"/>
        <v>0</v>
      </c>
      <c r="CS34" s="336">
        <f t="shared" si="63"/>
        <v>0</v>
      </c>
      <c r="CT34" s="336">
        <f t="shared" si="63"/>
        <v>0</v>
      </c>
      <c r="CU34" s="336">
        <f t="shared" si="63"/>
        <v>0</v>
      </c>
      <c r="CV34" s="336">
        <f t="shared" si="63"/>
        <v>0</v>
      </c>
      <c r="CW34" s="337">
        <f t="shared" si="63"/>
        <v>0</v>
      </c>
      <c r="CX34" s="335">
        <f t="shared" si="64"/>
        <v>0</v>
      </c>
      <c r="CY34" s="336">
        <f t="shared" si="64"/>
        <v>0</v>
      </c>
      <c r="CZ34" s="336">
        <f t="shared" si="64"/>
        <v>0</v>
      </c>
      <c r="DA34" s="336">
        <f t="shared" si="64"/>
        <v>0</v>
      </c>
      <c r="DB34" s="336">
        <f t="shared" si="64"/>
        <v>0</v>
      </c>
      <c r="DC34" s="336">
        <f t="shared" si="64"/>
        <v>0</v>
      </c>
      <c r="DD34" s="336">
        <f t="shared" si="64"/>
        <v>0</v>
      </c>
      <c r="DE34" s="336">
        <f t="shared" si="64"/>
        <v>0</v>
      </c>
      <c r="DF34" s="336">
        <f t="shared" si="64"/>
        <v>0</v>
      </c>
      <c r="DG34" s="336">
        <f t="shared" si="64"/>
        <v>0</v>
      </c>
      <c r="DH34" s="336">
        <f t="shared" si="64"/>
        <v>0</v>
      </c>
      <c r="DI34" s="337">
        <f t="shared" si="64"/>
        <v>0</v>
      </c>
      <c r="DJ34" s="335">
        <f t="shared" si="65"/>
        <v>0</v>
      </c>
      <c r="DK34" s="336">
        <f t="shared" si="65"/>
        <v>0</v>
      </c>
      <c r="DL34" s="336">
        <f t="shared" si="65"/>
        <v>0</v>
      </c>
      <c r="DM34" s="336">
        <f t="shared" si="65"/>
        <v>0</v>
      </c>
      <c r="DN34" s="336">
        <f t="shared" si="65"/>
        <v>0</v>
      </c>
      <c r="DO34" s="336">
        <f t="shared" si="65"/>
        <v>0</v>
      </c>
      <c r="DP34" s="336">
        <f t="shared" si="65"/>
        <v>0</v>
      </c>
      <c r="DQ34" s="336">
        <f t="shared" si="65"/>
        <v>0</v>
      </c>
      <c r="DR34" s="336">
        <f t="shared" si="65"/>
        <v>0</v>
      </c>
      <c r="DS34" s="336">
        <f t="shared" si="65"/>
        <v>0</v>
      </c>
      <c r="DT34" s="336">
        <f t="shared" si="65"/>
        <v>0</v>
      </c>
      <c r="DU34" s="337">
        <f t="shared" si="65"/>
        <v>0</v>
      </c>
      <c r="DV34" s="335">
        <f t="shared" si="66"/>
        <v>0</v>
      </c>
      <c r="DW34" s="336">
        <f t="shared" si="66"/>
        <v>0</v>
      </c>
      <c r="DX34" s="336">
        <f t="shared" si="66"/>
        <v>0</v>
      </c>
      <c r="DY34" s="336">
        <f t="shared" si="66"/>
        <v>0</v>
      </c>
      <c r="DZ34" s="336">
        <f t="shared" si="66"/>
        <v>0</v>
      </c>
      <c r="EA34" s="336">
        <f t="shared" si="66"/>
        <v>0</v>
      </c>
      <c r="EB34" s="336">
        <f t="shared" si="66"/>
        <v>0</v>
      </c>
      <c r="EC34" s="336">
        <f t="shared" si="66"/>
        <v>0</v>
      </c>
      <c r="ED34" s="336">
        <f t="shared" si="66"/>
        <v>0</v>
      </c>
      <c r="EE34" s="336">
        <f t="shared" si="66"/>
        <v>0</v>
      </c>
      <c r="EF34" s="336">
        <f t="shared" si="66"/>
        <v>0</v>
      </c>
      <c r="EG34" s="337">
        <f t="shared" si="66"/>
        <v>0</v>
      </c>
      <c r="EH34" s="335">
        <f t="shared" si="67"/>
        <v>0</v>
      </c>
      <c r="EI34" s="336">
        <f t="shared" si="67"/>
        <v>0</v>
      </c>
      <c r="EJ34" s="336">
        <f t="shared" si="67"/>
        <v>0</v>
      </c>
      <c r="EK34" s="336">
        <f t="shared" si="67"/>
        <v>0</v>
      </c>
      <c r="EL34" s="336">
        <f t="shared" si="67"/>
        <v>0</v>
      </c>
      <c r="EM34" s="336">
        <f t="shared" si="67"/>
        <v>0</v>
      </c>
      <c r="EN34" s="336">
        <f t="shared" si="67"/>
        <v>0</v>
      </c>
      <c r="EO34" s="336">
        <f t="shared" si="67"/>
        <v>0</v>
      </c>
      <c r="EP34" s="336">
        <f t="shared" si="67"/>
        <v>0</v>
      </c>
      <c r="EQ34" s="336">
        <f t="shared" si="67"/>
        <v>0</v>
      </c>
      <c r="ER34" s="336">
        <f t="shared" si="67"/>
        <v>0</v>
      </c>
      <c r="ES34" s="337">
        <f t="shared" si="67"/>
        <v>0</v>
      </c>
      <c r="ET34" s="335">
        <f t="shared" si="68"/>
        <v>0</v>
      </c>
      <c r="EU34" s="336">
        <f t="shared" si="68"/>
        <v>0</v>
      </c>
      <c r="EV34" s="336">
        <f t="shared" si="68"/>
        <v>0</v>
      </c>
      <c r="EW34" s="336">
        <f t="shared" si="68"/>
        <v>0</v>
      </c>
      <c r="EX34" s="336">
        <f t="shared" si="68"/>
        <v>0</v>
      </c>
      <c r="EY34" s="336">
        <f t="shared" si="68"/>
        <v>0</v>
      </c>
      <c r="EZ34" s="336">
        <f t="shared" si="68"/>
        <v>0</v>
      </c>
      <c r="FA34" s="336">
        <f t="shared" si="68"/>
        <v>0</v>
      </c>
      <c r="FB34" s="336">
        <f t="shared" si="68"/>
        <v>0</v>
      </c>
      <c r="FC34" s="336">
        <f t="shared" si="68"/>
        <v>0</v>
      </c>
      <c r="FD34" s="336">
        <f t="shared" si="68"/>
        <v>0</v>
      </c>
      <c r="FE34" s="337">
        <f t="shared" si="68"/>
        <v>0</v>
      </c>
      <c r="FF34" s="335">
        <f t="shared" si="69"/>
        <v>0</v>
      </c>
      <c r="FG34" s="336">
        <f t="shared" si="69"/>
        <v>0</v>
      </c>
      <c r="FH34" s="336">
        <f t="shared" si="69"/>
        <v>0</v>
      </c>
      <c r="FI34" s="336">
        <f t="shared" si="69"/>
        <v>0</v>
      </c>
      <c r="FJ34" s="336">
        <f t="shared" si="69"/>
        <v>0</v>
      </c>
      <c r="FK34" s="336">
        <f t="shared" si="69"/>
        <v>0</v>
      </c>
      <c r="FL34" s="336">
        <f t="shared" si="69"/>
        <v>0</v>
      </c>
      <c r="FM34" s="336">
        <f t="shared" si="69"/>
        <v>0</v>
      </c>
      <c r="FN34" s="336">
        <f t="shared" si="69"/>
        <v>0</v>
      </c>
      <c r="FO34" s="336">
        <f t="shared" si="69"/>
        <v>0</v>
      </c>
      <c r="FP34" s="336">
        <f t="shared" si="69"/>
        <v>0</v>
      </c>
      <c r="FQ34" s="337">
        <f t="shared" si="69"/>
        <v>0</v>
      </c>
    </row>
    <row r="35" spans="1:173" ht="12.75" customHeight="1" x14ac:dyDescent="0.2">
      <c r="A35" s="74" t="str">
        <f t="shared" si="28"/>
        <v xml:space="preserve"> - </v>
      </c>
      <c r="B35" s="112"/>
      <c r="C35" s="171" t="s">
        <v>305</v>
      </c>
      <c r="D35" s="366" t="str">
        <f>IF(ISBLANK(EMISSIONS_7!D35), " ", EMISSIONS_7!D35)</f>
        <v xml:space="preserve"> </v>
      </c>
      <c r="E35" s="366" t="str">
        <f>IF(ISBLANK(EMISSIONS_7!E35), " ", EMISSIONS_7!E35)</f>
        <v xml:space="preserve"> </v>
      </c>
      <c r="F35" s="366" t="str">
        <f>IF(ISBLANK(EMISSIONS_7!F35), " ", EMISSIONS_7!F35)</f>
        <v xml:space="preserve"> </v>
      </c>
      <c r="G35" s="367"/>
      <c r="H35" s="368"/>
      <c r="I35" s="33" t="s">
        <v>299</v>
      </c>
      <c r="J35" s="367"/>
      <c r="K35" s="33">
        <f t="shared" si="42"/>
        <v>1</v>
      </c>
      <c r="L35" s="33" t="e">
        <f>IF(#REF!="Enter Emissions (tpy)",IF( J35="", 0, J35), 0)</f>
        <v>#REF!</v>
      </c>
      <c r="M35" s="367">
        <v>0</v>
      </c>
      <c r="N35" s="373">
        <v>0</v>
      </c>
      <c r="O35" s="299"/>
      <c r="P35" s="300"/>
      <c r="Q35" s="73" t="str">
        <f t="shared" si="43"/>
        <v>Enter vessel info</v>
      </c>
      <c r="R35" s="79" t="str">
        <f t="shared" si="44"/>
        <v>Enter vessel info</v>
      </c>
      <c r="S35" s="79" t="str">
        <f t="shared" si="45"/>
        <v>Enter vessel info</v>
      </c>
      <c r="T35" s="79" t="str">
        <f t="shared" si="46"/>
        <v>Enter vessel info</v>
      </c>
      <c r="U35" s="79" t="str">
        <f t="shared" si="47"/>
        <v>Enter vessel info</v>
      </c>
      <c r="V35" s="79" t="str">
        <f t="shared" si="48"/>
        <v>Enter vessel info</v>
      </c>
      <c r="W35" s="79" t="str">
        <f t="shared" si="49"/>
        <v>Enter vessel info</v>
      </c>
      <c r="X35" s="79" t="str">
        <f t="shared" si="50"/>
        <v>Enter vessel info</v>
      </c>
      <c r="Y35" s="78" t="s">
        <v>115</v>
      </c>
      <c r="Z35" s="79" t="s">
        <v>115</v>
      </c>
      <c r="AA35" s="82" t="s">
        <v>115</v>
      </c>
      <c r="AB35" s="73" t="str">
        <f t="shared" si="51"/>
        <v>Enter vessel info</v>
      </c>
      <c r="AC35" s="79" t="str">
        <f t="shared" si="52"/>
        <v>Enter vessel info</v>
      </c>
      <c r="AD35" s="79" t="str">
        <f t="shared" si="53"/>
        <v>Enter vessel info</v>
      </c>
      <c r="AE35" s="79" t="str">
        <f t="shared" si="54"/>
        <v>Enter vessel info</v>
      </c>
      <c r="AF35" s="79" t="str">
        <f t="shared" si="55"/>
        <v>Enter vessel info</v>
      </c>
      <c r="AG35" s="79" t="str">
        <f t="shared" si="56"/>
        <v>Enter vessel info</v>
      </c>
      <c r="AH35" s="79" t="str">
        <f t="shared" si="57"/>
        <v>Enter vessel info</v>
      </c>
      <c r="AI35" s="79" t="str">
        <f t="shared" si="58"/>
        <v>Enter vessel info</v>
      </c>
      <c r="AJ35" s="78" t="s">
        <v>115</v>
      </c>
      <c r="AK35" s="79" t="s">
        <v>115</v>
      </c>
      <c r="AL35" s="82" t="s">
        <v>115</v>
      </c>
      <c r="AM35" s="76" t="str">
        <f>IF(OR($D35=" ",$E35=" ",$F35=" "),"Enter vessel info",IF(T($H35)&lt;&gt;"","Enter Activity",IF(OR($M35=0,$N35=0),"Enter Run Time",IF((VLOOKUP($F35,'VESSEL FACTORS'!$A$3:$O$5,AM$5,FALSE))="N/A","--",IF($G35=" ",IF(ISERROR(SEARCH("Aux",$E35,1)),($H35*VLOOKUP($F35,'VESSEL FACTORS'!$A$2:$O$5,AM$5,FALSE)*0.0000011023*$M35*$N35*0.82),($H35*VLOOKUP($F35,'VESSEL FACTORS'!$A$2:$O$5,AM$5,FALSE)*0.0000011023*$M35*$N35*1)),IF($G35&lt;21,($H35*VLOOKUP($F35,'VESSEL FACTORS'!$A$2:$O$5,AM$5,FALSE)*0.0000011023*$M35*$N35*VLOOKUP($G35,'VESSEL FACTORS'!$A$16:$L$36,AM$5,FALSE)),($H35*VLOOKUP($F35,'VESSEL FACTORS'!$A$3:$O$5,AM$5,FALSE)*0.0000011023*$M35*$N35*($G35/100))))))))</f>
        <v>Enter vessel info</v>
      </c>
      <c r="AN35" s="76" t="str">
        <f>IF(OR($D35=" ",$E35=" ",$F35=" "),"Enter vessel info",IF(T($H35)&lt;&gt;"","Enter Activity",IF(OR($M35=0,$N35=0),"Enter Run Time",IF((VLOOKUP($F35,'VESSEL FACTORS'!$A$3:$O$5,AN$5,FALSE))="N/A","--",IF($G35=" ",IF(ISERROR(SEARCH("Aux",$E35,1)),($H35*VLOOKUP($F35,'VESSEL FACTORS'!$A$2:$O$5,AN$5,FALSE)*0.0000011023*$M35*$N35*0.82),($H35*VLOOKUP($F35,'VESSEL FACTORS'!$A$2:$O$5,AN$5,FALSE)*0.0000011023*$M35*$N35*1)),IF($G35&lt;21,($H35*VLOOKUP($F35,'VESSEL FACTORS'!$A$2:$O$5,AN$5,FALSE)*0.0000011023*$M35*$N35*VLOOKUP($G35,'VESSEL FACTORS'!$A$16:$L$36,AN$5,FALSE)),($H35*VLOOKUP($F35,'VESSEL FACTORS'!$A$3:$O$5,AN$5,FALSE)*0.0000011023*$M35*$N35*($G35/100))))))))</f>
        <v>Enter vessel info</v>
      </c>
      <c r="AO35" s="76" t="str">
        <f>IF(OR($D35=" ",$E35=" ",$F35=" "),"Enter vessel info",IF(T($H35)&lt;&gt;"","Enter Activity",IF(OR($M35=0,$N35=0),"Enter Run Time",IF((VLOOKUP($F35,'VESSEL FACTORS'!$A$3:$O$5,AO$5,FALSE))="N/A","--",IF($G35=" ",IF(ISERROR(SEARCH("Aux",$E35,1)),($H35*VLOOKUP($F35,'VESSEL FACTORS'!$A$2:$O$5,AO$5,FALSE)*0.0000011023*$M35*$N35*0.82),($H35*VLOOKUP($F35,'VESSEL FACTORS'!$A$2:$O$5,AO$5,FALSE)*0.0000011023*$M35*$N35*1)),IF($G35&lt;21,($H35*VLOOKUP($F35,'VESSEL FACTORS'!$A$2:$O$5,AO$5,FALSE)*0.0000011023*$M35*$N35*VLOOKUP($G35,'VESSEL FACTORS'!$A$16:$L$36,AO$5,FALSE)),($H35*VLOOKUP($F35,'VESSEL FACTORS'!$A$3:$O$5,AO$5,FALSE)*0.0000011023*$M35*$N35*($G35/100))))))))</f>
        <v>Enter vessel info</v>
      </c>
      <c r="AP35" s="76" t="str">
        <f>IF(OR($D35=" ",$E35=" ",$F35=" "),"Enter vessel info",IF(T($H35)&lt;&gt;"","Enter Activity",IF(OR($M35=0,$N35=0),"Enter Run Time",IF((VLOOKUP($F35,'VESSEL FACTORS'!$A$3:$O$5,AP$5,FALSE))="N/A","--",IF($G35=" ",IF(ISERROR(SEARCH("Aux",$E35,1)),($H35*VLOOKUP($F35,'VESSEL FACTORS'!$A$2:$O$5,AP$5,FALSE)*0.0000011023*$M35*$N35*0.82),($H35*VLOOKUP($F35,'VESSEL FACTORS'!$A$2:$O$5,AP$5,FALSE)*0.0000011023*$M35*$N35*1)),IF($G35&lt;21,($H35*VLOOKUP($F35,'VESSEL FACTORS'!$A$2:$O$5,AP$5,FALSE)*0.0000011023*$M35*$N35*VLOOKUP($G35,'VESSEL FACTORS'!$A$16:$L$36,AP$5,FALSE)),($H35*VLOOKUP($F35,'VESSEL FACTORS'!$A$3:$O$5,AP$5,FALSE)*0.0000011023*$M35*$N35*($G35/100))))))))</f>
        <v>Enter vessel info</v>
      </c>
      <c r="AQ35" s="76" t="str">
        <f>IF(OR($D35=" ",$E35=" ",$F35=" "),"Enter vessel info",IF(T($H35)&lt;&gt;"","Enter Activity",IF(OR($M35=0,$N35=0),"Enter Run Time",IF((VLOOKUP($F35,'VESSEL FACTORS'!$A$3:$O$5,AQ$5,FALSE))="N/A","--",IF($G35=" ",IF(ISERROR(SEARCH("Aux",$E35,1)),($H35*VLOOKUP($F35,'VESSEL FACTORS'!$A$2:$O$5,AQ$5,FALSE)*0.0000011023*$M35*$N35*0.82),($H35*VLOOKUP($F35,'VESSEL FACTORS'!$A$2:$O$5,AQ$5,FALSE)*0.0000011023*$M35*$N35*1)),IF($G35&lt;21,($H35*VLOOKUP($F35,'VESSEL FACTORS'!$A$2:$O$5,AQ$5,FALSE)*0.0000011023*$M35*$N35*VLOOKUP($G35,'VESSEL FACTORS'!$A$16:$L$36,AQ$5,FALSE)),($H35*VLOOKUP($F35,'VESSEL FACTORS'!$A$3:$O$5,AQ$5,FALSE)*0.0000011023*$M35*$N35*($G35/100))))))))</f>
        <v>Enter vessel info</v>
      </c>
      <c r="AR35" s="76" t="str">
        <f>IF(OR($D35=" ",$E35=" ",$F35=" "),"Enter vessel info",IF(T($H35)&lt;&gt;"","Enter Activity",IF(OR($M35=0,$N35=0),"Enter Run Time",IF((VLOOKUP($F35,'VESSEL FACTORS'!$A$3:$O$5,AR$5,FALSE))="N/A","--",IF($G35=" ",IF(ISERROR(SEARCH("Aux",$E35,1)),($H35*VLOOKUP($F35,'VESSEL FACTORS'!$A$2:$O$5,AR$5,FALSE)*0.0000011023*$M35*$N35*0.82),($H35*VLOOKUP($F35,'VESSEL FACTORS'!$A$2:$O$5,AR$5,FALSE)*0.0000011023*$M35*$N35*1)),IF($G35&lt;21,($H35*VLOOKUP($F35,'VESSEL FACTORS'!$A$2:$O$5,AR$5,FALSE)*0.0000011023*$M35*$N35*VLOOKUP($G35,'VESSEL FACTORS'!$A$16:$L$36,AR$5,FALSE)),($H35*VLOOKUP($F35,'VESSEL FACTORS'!$A$3:$O$5,AR$5,FALSE)*0.0000011023*$M35*$N35*($G35/100))))))))</f>
        <v>Enter vessel info</v>
      </c>
      <c r="AS35" s="76" t="str">
        <f>IF(OR($D35=" ",$E35=" ",$F35=" "),"Enter vessel info",IF(T($H35)&lt;&gt;"","Enter Activity",IF(OR($M35=0,$N35=0),"Enter Run Time",IF((VLOOKUP($F35,'VESSEL FACTORS'!$A$3:$O$5,AS$5,FALSE))="N/A","--",IF($G35=" ",IF(ISERROR(SEARCH("Aux",$E35,1)),($H35*VLOOKUP($F35,'VESSEL FACTORS'!$A$2:$O$5,AS$5,FALSE)*0.0000011023*$M35*$N35*0.82),($H35*VLOOKUP($F35,'VESSEL FACTORS'!$A$2:$O$5,AS$5,FALSE)*0.0000011023*$M35*$N35*1)),IF($G35&lt;21,($H35*VLOOKUP($F35,'VESSEL FACTORS'!$A$2:$O$5,AS$5,FALSE)*0.0000011023*$M35*$N35*VLOOKUP($G35,'VESSEL FACTORS'!$A$16:$L$36,AS$5,FALSE)),($H35*VLOOKUP($F35,'VESSEL FACTORS'!$A$3:$O$5,AS$5,FALSE)*0.0000011023*$M35*$N35*($G35/100))))))))</f>
        <v>Enter vessel info</v>
      </c>
      <c r="AT35" s="76" t="str">
        <f>IF(OR($D35=" ",$E35=" ",$F35=" "),"Enter vessel info",IF(T($H35)&lt;&gt;"","Enter Activity",IF(OR($M35=0,$N35=0),"Enter Run Time",IF((VLOOKUP($F35,'VESSEL FACTORS'!$A$3:$O$5,AT$5,FALSE))="N/A","--",IF($G35=" ",IF(ISERROR(SEARCH("Aux",$E35,1)),($H35*VLOOKUP($F35,'VESSEL FACTORS'!$A$2:$O$5,AT$5,FALSE)*0.0000011023*$M35*$N35*0.82),($H35*VLOOKUP($F35,'VESSEL FACTORS'!$A$2:$O$5,AT$5,FALSE)*0.0000011023*$M35*$N35*1)),IF($G35&lt;21,($H35*VLOOKUP($F35,'VESSEL FACTORS'!$A$2:$O$5,AT$5,FALSE)*0.0000011023*$M35*$N35*VLOOKUP($G35,'VESSEL FACTORS'!$A$16:$L$36,AT$5,FALSE)),($H35*VLOOKUP($F35,'VESSEL FACTORS'!$A$3:$O$5,AT$5,FALSE)*0.0000011023*$M35*$N35*($G35/100))))))))</f>
        <v>Enter vessel info</v>
      </c>
      <c r="AU35" s="76" t="str">
        <f>IF(OR($D35=" ",$E35=" ",$F35=" "),"Enter vessel info",IF(T($H35)&lt;&gt;"","Enter Activity",IF(OR($M35=0,$N35=0),"Enter Run Time",IF((VLOOKUP($F35,'VESSEL FACTORS'!$A$3:$O$5,AU$5,FALSE))="N/A","--",IF($G35=" ",IF(ISERROR(SEARCH("Aux",$E35,1)),($H35*VLOOKUP($F35,'VESSEL FACTORS'!$A$2:$O$5,AU$5,FALSE)*0.0000011023*$M35*$N35*0.82),($H35*VLOOKUP($F35,'VESSEL FACTORS'!$A$2:$O$5,AU$5,FALSE)*0.0000011023*$M35*$N35*1)),IF($G35&lt;21,($H35*VLOOKUP($F35,'VESSEL FACTORS'!$A$2:$O$5,AU$5,FALSE)*0.0000011023*$M35*$N35*VLOOKUP($G35,'VESSEL FACTORS'!$A$16:$L$36,AU$5,FALSE)),($H35*VLOOKUP($F35,'VESSEL FACTORS'!$A$3:$O$5,AU$5,FALSE)*0.0000011023*$M35*$N35*($G35/100))))))))</f>
        <v>Enter vessel info</v>
      </c>
      <c r="AV35" s="76" t="str">
        <f>IF(OR($D35=" ",$E35=" ",$F35=" "),"Enter vessel info",IF(T($H35)&lt;&gt;"","Enter Activity",IF(OR($M35=0,$N35=0),"Enter Run Time",IF((VLOOKUP($F35,'VESSEL FACTORS'!$A$3:$O$5,AV$5,FALSE))="N/A","--",IF($G35=" ",IF(ISERROR(SEARCH("Aux",$E35,1)),($H35*VLOOKUP($F35,'VESSEL FACTORS'!$A$2:$O$5,AV$5,FALSE)*0.0000011023*$M35*$N35*0.82),($H35*VLOOKUP($F35,'VESSEL FACTORS'!$A$2:$O$5,AV$5,FALSE)*0.0000011023*$M35*$N35*1)),IF($G35&lt;21,($H35*VLOOKUP($F35,'VESSEL FACTORS'!$A$2:$O$5,AV$5,FALSE)*0.0000011023*$M35*$N35*VLOOKUP($G35,'VESSEL FACTORS'!$A$16:$L$36,AV$5,FALSE)),($H35*VLOOKUP($F35,'VESSEL FACTORS'!$A$3:$O$5,AV$5,FALSE)*0.0000011023*$M35*$N35*($G35/100))))))))</f>
        <v>Enter vessel info</v>
      </c>
      <c r="AW35" s="67" t="str">
        <f>IF(OR($D35=" ",$E35=" ",$F35=" "),"Enter vessel info",IF(T($H35)&lt;&gt;"","Enter Activity",IF(OR($M35=0,$N35=0),"Enter Run Time",IF((VLOOKUP($F35,'VESSEL FACTORS'!$A$3:$O$5,AW$5,FALSE))="N/A","--",IF($G35=" ",IF(ISERROR(SEARCH("Aux",$E35,1)),($H35*VLOOKUP($F35,'VESSEL FACTORS'!$A$2:$O$5,AW$5,FALSE)*0.0000011023*$M35*$N35*0.82),($H35*VLOOKUP($F35,'VESSEL FACTORS'!$A$2:$O$5,AW$5,FALSE)*0.0000011023*$M35*$N35*1)),IF($G35&lt;21,($H35*VLOOKUP($F35,'VESSEL FACTORS'!$A$2:$O$5,AW$5,FALSE)*0.0000011023*$M35*$N35*VLOOKUP($G35,'VESSEL FACTORS'!$A$16:$L$36,AW$5,FALSE)),($H35*VLOOKUP($F35,'VESSEL FACTORS'!$A$3:$O$5,AW$5,FALSE)*0.0000011023*$M35*$N35*($G35/100))))))))</f>
        <v>Enter vessel info</v>
      </c>
      <c r="AX35" s="336">
        <f t="shared" si="59"/>
        <v>0</v>
      </c>
      <c r="AY35" s="336">
        <f t="shared" si="59"/>
        <v>0</v>
      </c>
      <c r="AZ35" s="336">
        <f t="shared" si="59"/>
        <v>0</v>
      </c>
      <c r="BA35" s="337">
        <f t="shared" si="59"/>
        <v>0</v>
      </c>
      <c r="BB35" s="335">
        <f t="shared" si="60"/>
        <v>0</v>
      </c>
      <c r="BC35" s="336">
        <f t="shared" si="60"/>
        <v>0</v>
      </c>
      <c r="BD35" s="336">
        <f t="shared" si="60"/>
        <v>0</v>
      </c>
      <c r="BE35" s="336">
        <f t="shared" si="60"/>
        <v>0</v>
      </c>
      <c r="BF35" s="336">
        <f t="shared" si="60"/>
        <v>0</v>
      </c>
      <c r="BG35" s="336">
        <f t="shared" si="60"/>
        <v>0</v>
      </c>
      <c r="BH35" s="336">
        <f t="shared" si="60"/>
        <v>0</v>
      </c>
      <c r="BI35" s="336">
        <f t="shared" si="60"/>
        <v>0</v>
      </c>
      <c r="BJ35" s="336">
        <f t="shared" si="60"/>
        <v>0</v>
      </c>
      <c r="BK35" s="336">
        <f t="shared" si="60"/>
        <v>0</v>
      </c>
      <c r="BL35" s="336">
        <f t="shared" si="60"/>
        <v>0</v>
      </c>
      <c r="BM35" s="337">
        <f t="shared" si="60"/>
        <v>0</v>
      </c>
      <c r="BN35" s="335">
        <f t="shared" si="61"/>
        <v>0</v>
      </c>
      <c r="BO35" s="336">
        <f t="shared" si="61"/>
        <v>0</v>
      </c>
      <c r="BP35" s="336">
        <f t="shared" si="61"/>
        <v>0</v>
      </c>
      <c r="BQ35" s="336">
        <f t="shared" si="61"/>
        <v>0</v>
      </c>
      <c r="BR35" s="336">
        <f t="shared" si="61"/>
        <v>0</v>
      </c>
      <c r="BS35" s="336">
        <f t="shared" si="61"/>
        <v>0</v>
      </c>
      <c r="BT35" s="336">
        <f t="shared" si="61"/>
        <v>0</v>
      </c>
      <c r="BU35" s="336">
        <f t="shared" si="61"/>
        <v>0</v>
      </c>
      <c r="BV35" s="336">
        <f t="shared" si="61"/>
        <v>0</v>
      </c>
      <c r="BW35" s="336">
        <f t="shared" si="61"/>
        <v>0</v>
      </c>
      <c r="BX35" s="336">
        <f t="shared" si="61"/>
        <v>0</v>
      </c>
      <c r="BY35" s="337">
        <f t="shared" si="61"/>
        <v>0</v>
      </c>
      <c r="BZ35" s="335">
        <f t="shared" si="62"/>
        <v>0</v>
      </c>
      <c r="CA35" s="336">
        <f t="shared" si="62"/>
        <v>0</v>
      </c>
      <c r="CB35" s="336">
        <f t="shared" si="62"/>
        <v>0</v>
      </c>
      <c r="CC35" s="336">
        <f t="shared" si="62"/>
        <v>0</v>
      </c>
      <c r="CD35" s="336">
        <f t="shared" si="62"/>
        <v>0</v>
      </c>
      <c r="CE35" s="336">
        <f t="shared" si="62"/>
        <v>0</v>
      </c>
      <c r="CF35" s="336">
        <f t="shared" si="62"/>
        <v>0</v>
      </c>
      <c r="CG35" s="336">
        <f t="shared" si="62"/>
        <v>0</v>
      </c>
      <c r="CH35" s="336">
        <f t="shared" si="62"/>
        <v>0</v>
      </c>
      <c r="CI35" s="336">
        <f t="shared" si="62"/>
        <v>0</v>
      </c>
      <c r="CJ35" s="336">
        <f t="shared" si="62"/>
        <v>0</v>
      </c>
      <c r="CK35" s="337">
        <f t="shared" si="62"/>
        <v>0</v>
      </c>
      <c r="CL35" s="335">
        <f t="shared" si="63"/>
        <v>0</v>
      </c>
      <c r="CM35" s="336">
        <f t="shared" si="63"/>
        <v>0</v>
      </c>
      <c r="CN35" s="336">
        <f t="shared" si="63"/>
        <v>0</v>
      </c>
      <c r="CO35" s="336">
        <f t="shared" si="63"/>
        <v>0</v>
      </c>
      <c r="CP35" s="336">
        <f t="shared" si="63"/>
        <v>0</v>
      </c>
      <c r="CQ35" s="336">
        <f t="shared" si="63"/>
        <v>0</v>
      </c>
      <c r="CR35" s="336">
        <f t="shared" si="63"/>
        <v>0</v>
      </c>
      <c r="CS35" s="336">
        <f t="shared" si="63"/>
        <v>0</v>
      </c>
      <c r="CT35" s="336">
        <f t="shared" si="63"/>
        <v>0</v>
      </c>
      <c r="CU35" s="336">
        <f t="shared" si="63"/>
        <v>0</v>
      </c>
      <c r="CV35" s="336">
        <f t="shared" si="63"/>
        <v>0</v>
      </c>
      <c r="CW35" s="337">
        <f t="shared" si="63"/>
        <v>0</v>
      </c>
      <c r="CX35" s="335">
        <f t="shared" si="64"/>
        <v>0</v>
      </c>
      <c r="CY35" s="336">
        <f t="shared" si="64"/>
        <v>0</v>
      </c>
      <c r="CZ35" s="336">
        <f t="shared" si="64"/>
        <v>0</v>
      </c>
      <c r="DA35" s="336">
        <f t="shared" si="64"/>
        <v>0</v>
      </c>
      <c r="DB35" s="336">
        <f t="shared" si="64"/>
        <v>0</v>
      </c>
      <c r="DC35" s="336">
        <f t="shared" si="64"/>
        <v>0</v>
      </c>
      <c r="DD35" s="336">
        <f t="shared" si="64"/>
        <v>0</v>
      </c>
      <c r="DE35" s="336">
        <f t="shared" si="64"/>
        <v>0</v>
      </c>
      <c r="DF35" s="336">
        <f t="shared" si="64"/>
        <v>0</v>
      </c>
      <c r="DG35" s="336">
        <f t="shared" si="64"/>
        <v>0</v>
      </c>
      <c r="DH35" s="336">
        <f t="shared" si="64"/>
        <v>0</v>
      </c>
      <c r="DI35" s="337">
        <f t="shared" si="64"/>
        <v>0</v>
      </c>
      <c r="DJ35" s="335">
        <f t="shared" si="65"/>
        <v>0</v>
      </c>
      <c r="DK35" s="336">
        <f t="shared" si="65"/>
        <v>0</v>
      </c>
      <c r="DL35" s="336">
        <f t="shared" si="65"/>
        <v>0</v>
      </c>
      <c r="DM35" s="336">
        <f t="shared" si="65"/>
        <v>0</v>
      </c>
      <c r="DN35" s="336">
        <f t="shared" si="65"/>
        <v>0</v>
      </c>
      <c r="DO35" s="336">
        <f t="shared" si="65"/>
        <v>0</v>
      </c>
      <c r="DP35" s="336">
        <f t="shared" si="65"/>
        <v>0</v>
      </c>
      <c r="DQ35" s="336">
        <f t="shared" si="65"/>
        <v>0</v>
      </c>
      <c r="DR35" s="336">
        <f t="shared" si="65"/>
        <v>0</v>
      </c>
      <c r="DS35" s="336">
        <f t="shared" si="65"/>
        <v>0</v>
      </c>
      <c r="DT35" s="336">
        <f t="shared" si="65"/>
        <v>0</v>
      </c>
      <c r="DU35" s="337">
        <f t="shared" si="65"/>
        <v>0</v>
      </c>
      <c r="DV35" s="335">
        <f t="shared" si="66"/>
        <v>0</v>
      </c>
      <c r="DW35" s="336">
        <f t="shared" si="66"/>
        <v>0</v>
      </c>
      <c r="DX35" s="336">
        <f t="shared" si="66"/>
        <v>0</v>
      </c>
      <c r="DY35" s="336">
        <f t="shared" si="66"/>
        <v>0</v>
      </c>
      <c r="DZ35" s="336">
        <f t="shared" si="66"/>
        <v>0</v>
      </c>
      <c r="EA35" s="336">
        <f t="shared" si="66"/>
        <v>0</v>
      </c>
      <c r="EB35" s="336">
        <f t="shared" si="66"/>
        <v>0</v>
      </c>
      <c r="EC35" s="336">
        <f t="shared" si="66"/>
        <v>0</v>
      </c>
      <c r="ED35" s="336">
        <f t="shared" si="66"/>
        <v>0</v>
      </c>
      <c r="EE35" s="336">
        <f t="shared" si="66"/>
        <v>0</v>
      </c>
      <c r="EF35" s="336">
        <f t="shared" si="66"/>
        <v>0</v>
      </c>
      <c r="EG35" s="337">
        <f t="shared" si="66"/>
        <v>0</v>
      </c>
      <c r="EH35" s="335">
        <f t="shared" si="67"/>
        <v>0</v>
      </c>
      <c r="EI35" s="336">
        <f t="shared" si="67"/>
        <v>0</v>
      </c>
      <c r="EJ35" s="336">
        <f t="shared" si="67"/>
        <v>0</v>
      </c>
      <c r="EK35" s="336">
        <f t="shared" si="67"/>
        <v>0</v>
      </c>
      <c r="EL35" s="336">
        <f t="shared" si="67"/>
        <v>0</v>
      </c>
      <c r="EM35" s="336">
        <f t="shared" si="67"/>
        <v>0</v>
      </c>
      <c r="EN35" s="336">
        <f t="shared" si="67"/>
        <v>0</v>
      </c>
      <c r="EO35" s="336">
        <f t="shared" si="67"/>
        <v>0</v>
      </c>
      <c r="EP35" s="336">
        <f t="shared" si="67"/>
        <v>0</v>
      </c>
      <c r="EQ35" s="336">
        <f t="shared" si="67"/>
        <v>0</v>
      </c>
      <c r="ER35" s="336">
        <f t="shared" si="67"/>
        <v>0</v>
      </c>
      <c r="ES35" s="337">
        <f t="shared" si="67"/>
        <v>0</v>
      </c>
      <c r="ET35" s="335">
        <f t="shared" si="68"/>
        <v>0</v>
      </c>
      <c r="EU35" s="336">
        <f t="shared" si="68"/>
        <v>0</v>
      </c>
      <c r="EV35" s="336">
        <f t="shared" si="68"/>
        <v>0</v>
      </c>
      <c r="EW35" s="336">
        <f t="shared" si="68"/>
        <v>0</v>
      </c>
      <c r="EX35" s="336">
        <f t="shared" si="68"/>
        <v>0</v>
      </c>
      <c r="EY35" s="336">
        <f t="shared" si="68"/>
        <v>0</v>
      </c>
      <c r="EZ35" s="336">
        <f t="shared" si="68"/>
        <v>0</v>
      </c>
      <c r="FA35" s="336">
        <f t="shared" si="68"/>
        <v>0</v>
      </c>
      <c r="FB35" s="336">
        <f t="shared" si="68"/>
        <v>0</v>
      </c>
      <c r="FC35" s="336">
        <f t="shared" si="68"/>
        <v>0</v>
      </c>
      <c r="FD35" s="336">
        <f t="shared" si="68"/>
        <v>0</v>
      </c>
      <c r="FE35" s="337">
        <f t="shared" si="68"/>
        <v>0</v>
      </c>
      <c r="FF35" s="335">
        <f t="shared" si="69"/>
        <v>0</v>
      </c>
      <c r="FG35" s="336">
        <f t="shared" si="69"/>
        <v>0</v>
      </c>
      <c r="FH35" s="336">
        <f t="shared" si="69"/>
        <v>0</v>
      </c>
      <c r="FI35" s="336">
        <f t="shared" si="69"/>
        <v>0</v>
      </c>
      <c r="FJ35" s="336">
        <f t="shared" si="69"/>
        <v>0</v>
      </c>
      <c r="FK35" s="336">
        <f t="shared" si="69"/>
        <v>0</v>
      </c>
      <c r="FL35" s="336">
        <f t="shared" si="69"/>
        <v>0</v>
      </c>
      <c r="FM35" s="336">
        <f t="shared" si="69"/>
        <v>0</v>
      </c>
      <c r="FN35" s="336">
        <f t="shared" si="69"/>
        <v>0</v>
      </c>
      <c r="FO35" s="336">
        <f t="shared" si="69"/>
        <v>0</v>
      </c>
      <c r="FP35" s="336">
        <f t="shared" si="69"/>
        <v>0</v>
      </c>
      <c r="FQ35" s="337">
        <f t="shared" si="69"/>
        <v>0</v>
      </c>
    </row>
    <row r="36" spans="1:173" ht="12.75" customHeight="1" x14ac:dyDescent="0.2">
      <c r="A36" s="74" t="str">
        <f t="shared" si="28"/>
        <v xml:space="preserve"> - </v>
      </c>
      <c r="B36" s="112"/>
      <c r="C36" s="171" t="s">
        <v>305</v>
      </c>
      <c r="D36" s="366" t="str">
        <f>IF(ISBLANK(EMISSIONS_7!D36), " ", EMISSIONS_7!D36)</f>
        <v xml:space="preserve"> </v>
      </c>
      <c r="E36" s="366" t="str">
        <f>IF(ISBLANK(EMISSIONS_7!E36), " ", EMISSIONS_7!E36)</f>
        <v xml:space="preserve"> </v>
      </c>
      <c r="F36" s="366" t="str">
        <f>IF(ISBLANK(EMISSIONS_7!F36), " ", EMISSIONS_7!F36)</f>
        <v xml:space="preserve"> </v>
      </c>
      <c r="G36" s="367"/>
      <c r="H36" s="368"/>
      <c r="I36" s="33" t="s">
        <v>299</v>
      </c>
      <c r="J36" s="367"/>
      <c r="K36" s="33">
        <f t="shared" si="42"/>
        <v>1</v>
      </c>
      <c r="L36" s="33" t="e">
        <f>IF(#REF!="Enter Emissions (tpy)",IF( J36="", 0, J36), 0)</f>
        <v>#REF!</v>
      </c>
      <c r="M36" s="367">
        <v>0</v>
      </c>
      <c r="N36" s="373">
        <v>0</v>
      </c>
      <c r="O36" s="299"/>
      <c r="P36" s="300"/>
      <c r="Q36" s="73" t="str">
        <f t="shared" si="43"/>
        <v>Enter vessel info</v>
      </c>
      <c r="R36" s="79" t="str">
        <f t="shared" si="44"/>
        <v>Enter vessel info</v>
      </c>
      <c r="S36" s="79" t="str">
        <f t="shared" si="45"/>
        <v>Enter vessel info</v>
      </c>
      <c r="T36" s="79" t="str">
        <f t="shared" si="46"/>
        <v>Enter vessel info</v>
      </c>
      <c r="U36" s="79" t="str">
        <f t="shared" si="47"/>
        <v>Enter vessel info</v>
      </c>
      <c r="V36" s="79" t="str">
        <f t="shared" si="48"/>
        <v>Enter vessel info</v>
      </c>
      <c r="W36" s="79" t="str">
        <f t="shared" si="49"/>
        <v>Enter vessel info</v>
      </c>
      <c r="X36" s="79" t="str">
        <f t="shared" si="50"/>
        <v>Enter vessel info</v>
      </c>
      <c r="Y36" s="78" t="s">
        <v>115</v>
      </c>
      <c r="Z36" s="79" t="s">
        <v>115</v>
      </c>
      <c r="AA36" s="82" t="s">
        <v>115</v>
      </c>
      <c r="AB36" s="73" t="str">
        <f t="shared" si="51"/>
        <v>Enter vessel info</v>
      </c>
      <c r="AC36" s="79" t="str">
        <f t="shared" si="52"/>
        <v>Enter vessel info</v>
      </c>
      <c r="AD36" s="79" t="str">
        <f t="shared" si="53"/>
        <v>Enter vessel info</v>
      </c>
      <c r="AE36" s="79" t="str">
        <f t="shared" si="54"/>
        <v>Enter vessel info</v>
      </c>
      <c r="AF36" s="79" t="str">
        <f t="shared" si="55"/>
        <v>Enter vessel info</v>
      </c>
      <c r="AG36" s="79" t="str">
        <f t="shared" si="56"/>
        <v>Enter vessel info</v>
      </c>
      <c r="AH36" s="79" t="str">
        <f t="shared" si="57"/>
        <v>Enter vessel info</v>
      </c>
      <c r="AI36" s="79" t="str">
        <f t="shared" si="58"/>
        <v>Enter vessel info</v>
      </c>
      <c r="AJ36" s="78" t="s">
        <v>115</v>
      </c>
      <c r="AK36" s="79" t="s">
        <v>115</v>
      </c>
      <c r="AL36" s="82" t="s">
        <v>115</v>
      </c>
      <c r="AM36" s="76" t="str">
        <f>IF(OR($D36=" ",$E36=" ",$F36=" "),"Enter vessel info",IF(T($H36)&lt;&gt;"","Enter Activity",IF(OR($M36=0,$N36=0),"Enter Run Time",IF((VLOOKUP($F36,'VESSEL FACTORS'!$A$3:$O$5,AM$5,FALSE))="N/A","--",IF($G36=" ",IF(ISERROR(SEARCH("Aux",$E36,1)),($H36*VLOOKUP($F36,'VESSEL FACTORS'!$A$2:$O$5,AM$5,FALSE)*0.0000011023*$M36*$N36*0.82),($H36*VLOOKUP($F36,'VESSEL FACTORS'!$A$2:$O$5,AM$5,FALSE)*0.0000011023*$M36*$N36*1)),IF($G36&lt;21,($H36*VLOOKUP($F36,'VESSEL FACTORS'!$A$2:$O$5,AM$5,FALSE)*0.0000011023*$M36*$N36*VLOOKUP($G36,'VESSEL FACTORS'!$A$16:$L$36,AM$5,FALSE)),($H36*VLOOKUP($F36,'VESSEL FACTORS'!$A$3:$O$5,AM$5,FALSE)*0.0000011023*$M36*$N36*($G36/100))))))))</f>
        <v>Enter vessel info</v>
      </c>
      <c r="AN36" s="76" t="str">
        <f>IF(OR($D36=" ",$E36=" ",$F36=" "),"Enter vessel info",IF(T($H36)&lt;&gt;"","Enter Activity",IF(OR($M36=0,$N36=0),"Enter Run Time",IF((VLOOKUP($F36,'VESSEL FACTORS'!$A$3:$O$5,AN$5,FALSE))="N/A","--",IF($G36=" ",IF(ISERROR(SEARCH("Aux",$E36,1)),($H36*VLOOKUP($F36,'VESSEL FACTORS'!$A$2:$O$5,AN$5,FALSE)*0.0000011023*$M36*$N36*0.82),($H36*VLOOKUP($F36,'VESSEL FACTORS'!$A$2:$O$5,AN$5,FALSE)*0.0000011023*$M36*$N36*1)),IF($G36&lt;21,($H36*VLOOKUP($F36,'VESSEL FACTORS'!$A$2:$O$5,AN$5,FALSE)*0.0000011023*$M36*$N36*VLOOKUP($G36,'VESSEL FACTORS'!$A$16:$L$36,AN$5,FALSE)),($H36*VLOOKUP($F36,'VESSEL FACTORS'!$A$3:$O$5,AN$5,FALSE)*0.0000011023*$M36*$N36*($G36/100))))))))</f>
        <v>Enter vessel info</v>
      </c>
      <c r="AO36" s="76" t="str">
        <f>IF(OR($D36=" ",$E36=" ",$F36=" "),"Enter vessel info",IF(T($H36)&lt;&gt;"","Enter Activity",IF(OR($M36=0,$N36=0),"Enter Run Time",IF((VLOOKUP($F36,'VESSEL FACTORS'!$A$3:$O$5,AO$5,FALSE))="N/A","--",IF($G36=" ",IF(ISERROR(SEARCH("Aux",$E36,1)),($H36*VLOOKUP($F36,'VESSEL FACTORS'!$A$2:$O$5,AO$5,FALSE)*0.0000011023*$M36*$N36*0.82),($H36*VLOOKUP($F36,'VESSEL FACTORS'!$A$2:$O$5,AO$5,FALSE)*0.0000011023*$M36*$N36*1)),IF($G36&lt;21,($H36*VLOOKUP($F36,'VESSEL FACTORS'!$A$2:$O$5,AO$5,FALSE)*0.0000011023*$M36*$N36*VLOOKUP($G36,'VESSEL FACTORS'!$A$16:$L$36,AO$5,FALSE)),($H36*VLOOKUP($F36,'VESSEL FACTORS'!$A$3:$O$5,AO$5,FALSE)*0.0000011023*$M36*$N36*($G36/100))))))))</f>
        <v>Enter vessel info</v>
      </c>
      <c r="AP36" s="76" t="str">
        <f>IF(OR($D36=" ",$E36=" ",$F36=" "),"Enter vessel info",IF(T($H36)&lt;&gt;"","Enter Activity",IF(OR($M36=0,$N36=0),"Enter Run Time",IF((VLOOKUP($F36,'VESSEL FACTORS'!$A$3:$O$5,AP$5,FALSE))="N/A","--",IF($G36=" ",IF(ISERROR(SEARCH("Aux",$E36,1)),($H36*VLOOKUP($F36,'VESSEL FACTORS'!$A$2:$O$5,AP$5,FALSE)*0.0000011023*$M36*$N36*0.82),($H36*VLOOKUP($F36,'VESSEL FACTORS'!$A$2:$O$5,AP$5,FALSE)*0.0000011023*$M36*$N36*1)),IF($G36&lt;21,($H36*VLOOKUP($F36,'VESSEL FACTORS'!$A$2:$O$5,AP$5,FALSE)*0.0000011023*$M36*$N36*VLOOKUP($G36,'VESSEL FACTORS'!$A$16:$L$36,AP$5,FALSE)),($H36*VLOOKUP($F36,'VESSEL FACTORS'!$A$3:$O$5,AP$5,FALSE)*0.0000011023*$M36*$N36*($G36/100))))))))</f>
        <v>Enter vessel info</v>
      </c>
      <c r="AQ36" s="76" t="str">
        <f>IF(OR($D36=" ",$E36=" ",$F36=" "),"Enter vessel info",IF(T($H36)&lt;&gt;"","Enter Activity",IF(OR($M36=0,$N36=0),"Enter Run Time",IF((VLOOKUP($F36,'VESSEL FACTORS'!$A$3:$O$5,AQ$5,FALSE))="N/A","--",IF($G36=" ",IF(ISERROR(SEARCH("Aux",$E36,1)),($H36*VLOOKUP($F36,'VESSEL FACTORS'!$A$2:$O$5,AQ$5,FALSE)*0.0000011023*$M36*$N36*0.82),($H36*VLOOKUP($F36,'VESSEL FACTORS'!$A$2:$O$5,AQ$5,FALSE)*0.0000011023*$M36*$N36*1)),IF($G36&lt;21,($H36*VLOOKUP($F36,'VESSEL FACTORS'!$A$2:$O$5,AQ$5,FALSE)*0.0000011023*$M36*$N36*VLOOKUP($G36,'VESSEL FACTORS'!$A$16:$L$36,AQ$5,FALSE)),($H36*VLOOKUP($F36,'VESSEL FACTORS'!$A$3:$O$5,AQ$5,FALSE)*0.0000011023*$M36*$N36*($G36/100))))))))</f>
        <v>Enter vessel info</v>
      </c>
      <c r="AR36" s="76" t="str">
        <f>IF(OR($D36=" ",$E36=" ",$F36=" "),"Enter vessel info",IF(T($H36)&lt;&gt;"","Enter Activity",IF(OR($M36=0,$N36=0),"Enter Run Time",IF((VLOOKUP($F36,'VESSEL FACTORS'!$A$3:$O$5,AR$5,FALSE))="N/A","--",IF($G36=" ",IF(ISERROR(SEARCH("Aux",$E36,1)),($H36*VLOOKUP($F36,'VESSEL FACTORS'!$A$2:$O$5,AR$5,FALSE)*0.0000011023*$M36*$N36*0.82),($H36*VLOOKUP($F36,'VESSEL FACTORS'!$A$2:$O$5,AR$5,FALSE)*0.0000011023*$M36*$N36*1)),IF($G36&lt;21,($H36*VLOOKUP($F36,'VESSEL FACTORS'!$A$2:$O$5,AR$5,FALSE)*0.0000011023*$M36*$N36*VLOOKUP($G36,'VESSEL FACTORS'!$A$16:$L$36,AR$5,FALSE)),($H36*VLOOKUP($F36,'VESSEL FACTORS'!$A$3:$O$5,AR$5,FALSE)*0.0000011023*$M36*$N36*($G36/100))))))))</f>
        <v>Enter vessel info</v>
      </c>
      <c r="AS36" s="76" t="str">
        <f>IF(OR($D36=" ",$E36=" ",$F36=" "),"Enter vessel info",IF(T($H36)&lt;&gt;"","Enter Activity",IF(OR($M36=0,$N36=0),"Enter Run Time",IF((VLOOKUP($F36,'VESSEL FACTORS'!$A$3:$O$5,AS$5,FALSE))="N/A","--",IF($G36=" ",IF(ISERROR(SEARCH("Aux",$E36,1)),($H36*VLOOKUP($F36,'VESSEL FACTORS'!$A$2:$O$5,AS$5,FALSE)*0.0000011023*$M36*$N36*0.82),($H36*VLOOKUP($F36,'VESSEL FACTORS'!$A$2:$O$5,AS$5,FALSE)*0.0000011023*$M36*$N36*1)),IF($G36&lt;21,($H36*VLOOKUP($F36,'VESSEL FACTORS'!$A$2:$O$5,AS$5,FALSE)*0.0000011023*$M36*$N36*VLOOKUP($G36,'VESSEL FACTORS'!$A$16:$L$36,AS$5,FALSE)),($H36*VLOOKUP($F36,'VESSEL FACTORS'!$A$3:$O$5,AS$5,FALSE)*0.0000011023*$M36*$N36*($G36/100))))))))</f>
        <v>Enter vessel info</v>
      </c>
      <c r="AT36" s="76" t="str">
        <f>IF(OR($D36=" ",$E36=" ",$F36=" "),"Enter vessel info",IF(T($H36)&lt;&gt;"","Enter Activity",IF(OR($M36=0,$N36=0),"Enter Run Time",IF((VLOOKUP($F36,'VESSEL FACTORS'!$A$3:$O$5,AT$5,FALSE))="N/A","--",IF($G36=" ",IF(ISERROR(SEARCH("Aux",$E36,1)),($H36*VLOOKUP($F36,'VESSEL FACTORS'!$A$2:$O$5,AT$5,FALSE)*0.0000011023*$M36*$N36*0.82),($H36*VLOOKUP($F36,'VESSEL FACTORS'!$A$2:$O$5,AT$5,FALSE)*0.0000011023*$M36*$N36*1)),IF($G36&lt;21,($H36*VLOOKUP($F36,'VESSEL FACTORS'!$A$2:$O$5,AT$5,FALSE)*0.0000011023*$M36*$N36*VLOOKUP($G36,'VESSEL FACTORS'!$A$16:$L$36,AT$5,FALSE)),($H36*VLOOKUP($F36,'VESSEL FACTORS'!$A$3:$O$5,AT$5,FALSE)*0.0000011023*$M36*$N36*($G36/100))))))))</f>
        <v>Enter vessel info</v>
      </c>
      <c r="AU36" s="76" t="str">
        <f>IF(OR($D36=" ",$E36=" ",$F36=" "),"Enter vessel info",IF(T($H36)&lt;&gt;"","Enter Activity",IF(OR($M36=0,$N36=0),"Enter Run Time",IF((VLOOKUP($F36,'VESSEL FACTORS'!$A$3:$O$5,AU$5,FALSE))="N/A","--",IF($G36=" ",IF(ISERROR(SEARCH("Aux",$E36,1)),($H36*VLOOKUP($F36,'VESSEL FACTORS'!$A$2:$O$5,AU$5,FALSE)*0.0000011023*$M36*$N36*0.82),($H36*VLOOKUP($F36,'VESSEL FACTORS'!$A$2:$O$5,AU$5,FALSE)*0.0000011023*$M36*$N36*1)),IF($G36&lt;21,($H36*VLOOKUP($F36,'VESSEL FACTORS'!$A$2:$O$5,AU$5,FALSE)*0.0000011023*$M36*$N36*VLOOKUP($G36,'VESSEL FACTORS'!$A$16:$L$36,AU$5,FALSE)),($H36*VLOOKUP($F36,'VESSEL FACTORS'!$A$3:$O$5,AU$5,FALSE)*0.0000011023*$M36*$N36*($G36/100))))))))</f>
        <v>Enter vessel info</v>
      </c>
      <c r="AV36" s="76" t="str">
        <f>IF(OR($D36=" ",$E36=" ",$F36=" "),"Enter vessel info",IF(T($H36)&lt;&gt;"","Enter Activity",IF(OR($M36=0,$N36=0),"Enter Run Time",IF((VLOOKUP($F36,'VESSEL FACTORS'!$A$3:$O$5,AV$5,FALSE))="N/A","--",IF($G36=" ",IF(ISERROR(SEARCH("Aux",$E36,1)),($H36*VLOOKUP($F36,'VESSEL FACTORS'!$A$2:$O$5,AV$5,FALSE)*0.0000011023*$M36*$N36*0.82),($H36*VLOOKUP($F36,'VESSEL FACTORS'!$A$2:$O$5,AV$5,FALSE)*0.0000011023*$M36*$N36*1)),IF($G36&lt;21,($H36*VLOOKUP($F36,'VESSEL FACTORS'!$A$2:$O$5,AV$5,FALSE)*0.0000011023*$M36*$N36*VLOOKUP($G36,'VESSEL FACTORS'!$A$16:$L$36,AV$5,FALSE)),($H36*VLOOKUP($F36,'VESSEL FACTORS'!$A$3:$O$5,AV$5,FALSE)*0.0000011023*$M36*$N36*($G36/100))))))))</f>
        <v>Enter vessel info</v>
      </c>
      <c r="AW36" s="67" t="str">
        <f>IF(OR($D36=" ",$E36=" ",$F36=" "),"Enter vessel info",IF(T($H36)&lt;&gt;"","Enter Activity",IF(OR($M36=0,$N36=0),"Enter Run Time",IF((VLOOKUP($F36,'VESSEL FACTORS'!$A$3:$O$5,AW$5,FALSE))="N/A","--",IF($G36=" ",IF(ISERROR(SEARCH("Aux",$E36,1)),($H36*VLOOKUP($F36,'VESSEL FACTORS'!$A$2:$O$5,AW$5,FALSE)*0.0000011023*$M36*$N36*0.82),($H36*VLOOKUP($F36,'VESSEL FACTORS'!$A$2:$O$5,AW$5,FALSE)*0.0000011023*$M36*$N36*1)),IF($G36&lt;21,($H36*VLOOKUP($F36,'VESSEL FACTORS'!$A$2:$O$5,AW$5,FALSE)*0.0000011023*$M36*$N36*VLOOKUP($G36,'VESSEL FACTORS'!$A$16:$L$36,AW$5,FALSE)),($H36*VLOOKUP($F36,'VESSEL FACTORS'!$A$3:$O$5,AW$5,FALSE)*0.0000011023*$M36*$N36*($G36/100))))))))</f>
        <v>Enter vessel info</v>
      </c>
      <c r="AX36" s="336">
        <f t="shared" si="59"/>
        <v>0</v>
      </c>
      <c r="AY36" s="336">
        <f t="shared" si="59"/>
        <v>0</v>
      </c>
      <c r="AZ36" s="336">
        <f t="shared" si="59"/>
        <v>0</v>
      </c>
      <c r="BA36" s="337">
        <f t="shared" si="59"/>
        <v>0</v>
      </c>
      <c r="BB36" s="335">
        <f t="shared" si="60"/>
        <v>0</v>
      </c>
      <c r="BC36" s="336">
        <f t="shared" si="60"/>
        <v>0</v>
      </c>
      <c r="BD36" s="336">
        <f t="shared" si="60"/>
        <v>0</v>
      </c>
      <c r="BE36" s="336">
        <f t="shared" si="60"/>
        <v>0</v>
      </c>
      <c r="BF36" s="336">
        <f t="shared" si="60"/>
        <v>0</v>
      </c>
      <c r="BG36" s="336">
        <f t="shared" si="60"/>
        <v>0</v>
      </c>
      <c r="BH36" s="336">
        <f t="shared" si="60"/>
        <v>0</v>
      </c>
      <c r="BI36" s="336">
        <f t="shared" si="60"/>
        <v>0</v>
      </c>
      <c r="BJ36" s="336">
        <f t="shared" si="60"/>
        <v>0</v>
      </c>
      <c r="BK36" s="336">
        <f t="shared" si="60"/>
        <v>0</v>
      </c>
      <c r="BL36" s="336">
        <f t="shared" si="60"/>
        <v>0</v>
      </c>
      <c r="BM36" s="337">
        <f t="shared" si="60"/>
        <v>0</v>
      </c>
      <c r="BN36" s="335">
        <f t="shared" si="61"/>
        <v>0</v>
      </c>
      <c r="BO36" s="336">
        <f t="shared" si="61"/>
        <v>0</v>
      </c>
      <c r="BP36" s="336">
        <f t="shared" si="61"/>
        <v>0</v>
      </c>
      <c r="BQ36" s="336">
        <f t="shared" si="61"/>
        <v>0</v>
      </c>
      <c r="BR36" s="336">
        <f t="shared" si="61"/>
        <v>0</v>
      </c>
      <c r="BS36" s="336">
        <f t="shared" si="61"/>
        <v>0</v>
      </c>
      <c r="BT36" s="336">
        <f t="shared" si="61"/>
        <v>0</v>
      </c>
      <c r="BU36" s="336">
        <f t="shared" si="61"/>
        <v>0</v>
      </c>
      <c r="BV36" s="336">
        <f t="shared" si="61"/>
        <v>0</v>
      </c>
      <c r="BW36" s="336">
        <f t="shared" si="61"/>
        <v>0</v>
      </c>
      <c r="BX36" s="336">
        <f t="shared" si="61"/>
        <v>0</v>
      </c>
      <c r="BY36" s="337">
        <f t="shared" si="61"/>
        <v>0</v>
      </c>
      <c r="BZ36" s="335">
        <f t="shared" si="62"/>
        <v>0</v>
      </c>
      <c r="CA36" s="336">
        <f t="shared" si="62"/>
        <v>0</v>
      </c>
      <c r="CB36" s="336">
        <f t="shared" si="62"/>
        <v>0</v>
      </c>
      <c r="CC36" s="336">
        <f t="shared" si="62"/>
        <v>0</v>
      </c>
      <c r="CD36" s="336">
        <f t="shared" si="62"/>
        <v>0</v>
      </c>
      <c r="CE36" s="336">
        <f t="shared" si="62"/>
        <v>0</v>
      </c>
      <c r="CF36" s="336">
        <f t="shared" si="62"/>
        <v>0</v>
      </c>
      <c r="CG36" s="336">
        <f t="shared" si="62"/>
        <v>0</v>
      </c>
      <c r="CH36" s="336">
        <f t="shared" si="62"/>
        <v>0</v>
      </c>
      <c r="CI36" s="336">
        <f t="shared" si="62"/>
        <v>0</v>
      </c>
      <c r="CJ36" s="336">
        <f t="shared" si="62"/>
        <v>0</v>
      </c>
      <c r="CK36" s="337">
        <f t="shared" si="62"/>
        <v>0</v>
      </c>
      <c r="CL36" s="335">
        <f t="shared" si="63"/>
        <v>0</v>
      </c>
      <c r="CM36" s="336">
        <f t="shared" si="63"/>
        <v>0</v>
      </c>
      <c r="CN36" s="336">
        <f t="shared" si="63"/>
        <v>0</v>
      </c>
      <c r="CO36" s="336">
        <f t="shared" si="63"/>
        <v>0</v>
      </c>
      <c r="CP36" s="336">
        <f t="shared" si="63"/>
        <v>0</v>
      </c>
      <c r="CQ36" s="336">
        <f t="shared" si="63"/>
        <v>0</v>
      </c>
      <c r="CR36" s="336">
        <f t="shared" si="63"/>
        <v>0</v>
      </c>
      <c r="CS36" s="336">
        <f t="shared" si="63"/>
        <v>0</v>
      </c>
      <c r="CT36" s="336">
        <f t="shared" si="63"/>
        <v>0</v>
      </c>
      <c r="CU36" s="336">
        <f t="shared" si="63"/>
        <v>0</v>
      </c>
      <c r="CV36" s="336">
        <f t="shared" si="63"/>
        <v>0</v>
      </c>
      <c r="CW36" s="337">
        <f t="shared" si="63"/>
        <v>0</v>
      </c>
      <c r="CX36" s="335">
        <f t="shared" si="64"/>
        <v>0</v>
      </c>
      <c r="CY36" s="336">
        <f t="shared" si="64"/>
        <v>0</v>
      </c>
      <c r="CZ36" s="336">
        <f t="shared" si="64"/>
        <v>0</v>
      </c>
      <c r="DA36" s="336">
        <f t="shared" si="64"/>
        <v>0</v>
      </c>
      <c r="DB36" s="336">
        <f t="shared" si="64"/>
        <v>0</v>
      </c>
      <c r="DC36" s="336">
        <f t="shared" si="64"/>
        <v>0</v>
      </c>
      <c r="DD36" s="336">
        <f t="shared" si="64"/>
        <v>0</v>
      </c>
      <c r="DE36" s="336">
        <f t="shared" si="64"/>
        <v>0</v>
      </c>
      <c r="DF36" s="336">
        <f t="shared" si="64"/>
        <v>0</v>
      </c>
      <c r="DG36" s="336">
        <f t="shared" si="64"/>
        <v>0</v>
      </c>
      <c r="DH36" s="336">
        <f t="shared" si="64"/>
        <v>0</v>
      </c>
      <c r="DI36" s="337">
        <f t="shared" si="64"/>
        <v>0</v>
      </c>
      <c r="DJ36" s="335">
        <f t="shared" si="65"/>
        <v>0</v>
      </c>
      <c r="DK36" s="336">
        <f t="shared" si="65"/>
        <v>0</v>
      </c>
      <c r="DL36" s="336">
        <f t="shared" si="65"/>
        <v>0</v>
      </c>
      <c r="DM36" s="336">
        <f t="shared" si="65"/>
        <v>0</v>
      </c>
      <c r="DN36" s="336">
        <f t="shared" si="65"/>
        <v>0</v>
      </c>
      <c r="DO36" s="336">
        <f t="shared" si="65"/>
        <v>0</v>
      </c>
      <c r="DP36" s="336">
        <f t="shared" si="65"/>
        <v>0</v>
      </c>
      <c r="DQ36" s="336">
        <f t="shared" si="65"/>
        <v>0</v>
      </c>
      <c r="DR36" s="336">
        <f t="shared" si="65"/>
        <v>0</v>
      </c>
      <c r="DS36" s="336">
        <f t="shared" si="65"/>
        <v>0</v>
      </c>
      <c r="DT36" s="336">
        <f t="shared" si="65"/>
        <v>0</v>
      </c>
      <c r="DU36" s="337">
        <f t="shared" si="65"/>
        <v>0</v>
      </c>
      <c r="DV36" s="335">
        <f t="shared" si="66"/>
        <v>0</v>
      </c>
      <c r="DW36" s="336">
        <f t="shared" si="66"/>
        <v>0</v>
      </c>
      <c r="DX36" s="336">
        <f t="shared" si="66"/>
        <v>0</v>
      </c>
      <c r="DY36" s="336">
        <f t="shared" si="66"/>
        <v>0</v>
      </c>
      <c r="DZ36" s="336">
        <f t="shared" si="66"/>
        <v>0</v>
      </c>
      <c r="EA36" s="336">
        <f t="shared" si="66"/>
        <v>0</v>
      </c>
      <c r="EB36" s="336">
        <f t="shared" si="66"/>
        <v>0</v>
      </c>
      <c r="EC36" s="336">
        <f t="shared" si="66"/>
        <v>0</v>
      </c>
      <c r="ED36" s="336">
        <f t="shared" si="66"/>
        <v>0</v>
      </c>
      <c r="EE36" s="336">
        <f t="shared" si="66"/>
        <v>0</v>
      </c>
      <c r="EF36" s="336">
        <f t="shared" si="66"/>
        <v>0</v>
      </c>
      <c r="EG36" s="337">
        <f t="shared" si="66"/>
        <v>0</v>
      </c>
      <c r="EH36" s="335">
        <f t="shared" si="67"/>
        <v>0</v>
      </c>
      <c r="EI36" s="336">
        <f t="shared" si="67"/>
        <v>0</v>
      </c>
      <c r="EJ36" s="336">
        <f t="shared" si="67"/>
        <v>0</v>
      </c>
      <c r="EK36" s="336">
        <f t="shared" si="67"/>
        <v>0</v>
      </c>
      <c r="EL36" s="336">
        <f t="shared" si="67"/>
        <v>0</v>
      </c>
      <c r="EM36" s="336">
        <f t="shared" si="67"/>
        <v>0</v>
      </c>
      <c r="EN36" s="336">
        <f t="shared" si="67"/>
        <v>0</v>
      </c>
      <c r="EO36" s="336">
        <f t="shared" si="67"/>
        <v>0</v>
      </c>
      <c r="EP36" s="336">
        <f t="shared" si="67"/>
        <v>0</v>
      </c>
      <c r="EQ36" s="336">
        <f t="shared" si="67"/>
        <v>0</v>
      </c>
      <c r="ER36" s="336">
        <f t="shared" si="67"/>
        <v>0</v>
      </c>
      <c r="ES36" s="337">
        <f t="shared" si="67"/>
        <v>0</v>
      </c>
      <c r="ET36" s="335">
        <f t="shared" si="68"/>
        <v>0</v>
      </c>
      <c r="EU36" s="336">
        <f t="shared" si="68"/>
        <v>0</v>
      </c>
      <c r="EV36" s="336">
        <f t="shared" si="68"/>
        <v>0</v>
      </c>
      <c r="EW36" s="336">
        <f t="shared" si="68"/>
        <v>0</v>
      </c>
      <c r="EX36" s="336">
        <f t="shared" si="68"/>
        <v>0</v>
      </c>
      <c r="EY36" s="336">
        <f t="shared" si="68"/>
        <v>0</v>
      </c>
      <c r="EZ36" s="336">
        <f t="shared" si="68"/>
        <v>0</v>
      </c>
      <c r="FA36" s="336">
        <f t="shared" si="68"/>
        <v>0</v>
      </c>
      <c r="FB36" s="336">
        <f t="shared" si="68"/>
        <v>0</v>
      </c>
      <c r="FC36" s="336">
        <f t="shared" si="68"/>
        <v>0</v>
      </c>
      <c r="FD36" s="336">
        <f t="shared" si="68"/>
        <v>0</v>
      </c>
      <c r="FE36" s="337">
        <f t="shared" si="68"/>
        <v>0</v>
      </c>
      <c r="FF36" s="335">
        <f t="shared" si="69"/>
        <v>0</v>
      </c>
      <c r="FG36" s="336">
        <f t="shared" si="69"/>
        <v>0</v>
      </c>
      <c r="FH36" s="336">
        <f t="shared" si="69"/>
        <v>0</v>
      </c>
      <c r="FI36" s="336">
        <f t="shared" si="69"/>
        <v>0</v>
      </c>
      <c r="FJ36" s="336">
        <f t="shared" si="69"/>
        <v>0</v>
      </c>
      <c r="FK36" s="336">
        <f t="shared" si="69"/>
        <v>0</v>
      </c>
      <c r="FL36" s="336">
        <f t="shared" si="69"/>
        <v>0</v>
      </c>
      <c r="FM36" s="336">
        <f t="shared" si="69"/>
        <v>0</v>
      </c>
      <c r="FN36" s="336">
        <f t="shared" si="69"/>
        <v>0</v>
      </c>
      <c r="FO36" s="336">
        <f t="shared" si="69"/>
        <v>0</v>
      </c>
      <c r="FP36" s="336">
        <f t="shared" si="69"/>
        <v>0</v>
      </c>
      <c r="FQ36" s="337">
        <f t="shared" si="69"/>
        <v>0</v>
      </c>
    </row>
    <row r="37" spans="1:173" ht="12.75" customHeight="1" x14ac:dyDescent="0.2">
      <c r="A37" s="74" t="str">
        <f t="shared" si="28"/>
        <v xml:space="preserve"> - </v>
      </c>
      <c r="B37" s="112"/>
      <c r="C37" s="171" t="s">
        <v>305</v>
      </c>
      <c r="D37" s="366" t="str">
        <f>IF(ISBLANK(EMISSIONS_7!D37), " ", EMISSIONS_7!D37)</f>
        <v xml:space="preserve"> </v>
      </c>
      <c r="E37" s="366" t="str">
        <f>IF(ISBLANK(EMISSIONS_7!E37), " ", EMISSIONS_7!E37)</f>
        <v xml:space="preserve"> </v>
      </c>
      <c r="F37" s="366" t="str">
        <f>IF(ISBLANK(EMISSIONS_7!F37), " ", EMISSIONS_7!F37)</f>
        <v xml:space="preserve"> </v>
      </c>
      <c r="G37" s="367"/>
      <c r="H37" s="368"/>
      <c r="I37" s="33" t="s">
        <v>299</v>
      </c>
      <c r="J37" s="367"/>
      <c r="K37" s="33">
        <f t="shared" si="42"/>
        <v>1</v>
      </c>
      <c r="L37" s="33" t="e">
        <f>IF(#REF!="Enter Emissions (tpy)",IF( J37="", 0, J37), 0)</f>
        <v>#REF!</v>
      </c>
      <c r="M37" s="367">
        <v>0</v>
      </c>
      <c r="N37" s="373">
        <v>0</v>
      </c>
      <c r="O37" s="299"/>
      <c r="P37" s="300"/>
      <c r="Q37" s="73" t="str">
        <f t="shared" si="43"/>
        <v>Enter vessel info</v>
      </c>
      <c r="R37" s="79" t="str">
        <f t="shared" si="44"/>
        <v>Enter vessel info</v>
      </c>
      <c r="S37" s="79" t="str">
        <f t="shared" si="45"/>
        <v>Enter vessel info</v>
      </c>
      <c r="T37" s="79" t="str">
        <f t="shared" si="46"/>
        <v>Enter vessel info</v>
      </c>
      <c r="U37" s="79" t="str">
        <f t="shared" si="47"/>
        <v>Enter vessel info</v>
      </c>
      <c r="V37" s="79" t="str">
        <f t="shared" si="48"/>
        <v>Enter vessel info</v>
      </c>
      <c r="W37" s="79" t="str">
        <f t="shared" si="49"/>
        <v>Enter vessel info</v>
      </c>
      <c r="X37" s="79" t="str">
        <f t="shared" si="50"/>
        <v>Enter vessel info</v>
      </c>
      <c r="Y37" s="78" t="s">
        <v>115</v>
      </c>
      <c r="Z37" s="79" t="s">
        <v>115</v>
      </c>
      <c r="AA37" s="82" t="s">
        <v>115</v>
      </c>
      <c r="AB37" s="73" t="str">
        <f t="shared" si="51"/>
        <v>Enter vessel info</v>
      </c>
      <c r="AC37" s="79" t="str">
        <f t="shared" si="52"/>
        <v>Enter vessel info</v>
      </c>
      <c r="AD37" s="79" t="str">
        <f t="shared" si="53"/>
        <v>Enter vessel info</v>
      </c>
      <c r="AE37" s="79" t="str">
        <f t="shared" si="54"/>
        <v>Enter vessel info</v>
      </c>
      <c r="AF37" s="79" t="str">
        <f t="shared" si="55"/>
        <v>Enter vessel info</v>
      </c>
      <c r="AG37" s="79" t="str">
        <f t="shared" si="56"/>
        <v>Enter vessel info</v>
      </c>
      <c r="AH37" s="79" t="str">
        <f t="shared" si="57"/>
        <v>Enter vessel info</v>
      </c>
      <c r="AI37" s="79" t="str">
        <f t="shared" si="58"/>
        <v>Enter vessel info</v>
      </c>
      <c r="AJ37" s="78" t="s">
        <v>115</v>
      </c>
      <c r="AK37" s="79" t="s">
        <v>115</v>
      </c>
      <c r="AL37" s="82" t="s">
        <v>115</v>
      </c>
      <c r="AM37" s="76" t="str">
        <f>IF(OR($D37=" ",$E37=" ",$F37=" "),"Enter vessel info",IF(T($H37)&lt;&gt;"","Enter Activity",IF(OR($M37=0,$N37=0),"Enter Run Time",IF((VLOOKUP($F37,'VESSEL FACTORS'!$A$3:$O$5,AM$5,FALSE))="N/A","--",IF($G37=" ",IF(ISERROR(SEARCH("Aux",$E37,1)),($H37*VLOOKUP($F37,'VESSEL FACTORS'!$A$2:$O$5,AM$5,FALSE)*0.0000011023*$M37*$N37*0.82),($H37*VLOOKUP($F37,'VESSEL FACTORS'!$A$2:$O$5,AM$5,FALSE)*0.0000011023*$M37*$N37*1)),IF($G37&lt;21,($H37*VLOOKUP($F37,'VESSEL FACTORS'!$A$2:$O$5,AM$5,FALSE)*0.0000011023*$M37*$N37*VLOOKUP($G37,'VESSEL FACTORS'!$A$16:$L$36,AM$5,FALSE)),($H37*VLOOKUP($F37,'VESSEL FACTORS'!$A$3:$O$5,AM$5,FALSE)*0.0000011023*$M37*$N37*($G37/100))))))))</f>
        <v>Enter vessel info</v>
      </c>
      <c r="AN37" s="76" t="str">
        <f>IF(OR($D37=" ",$E37=" ",$F37=" "),"Enter vessel info",IF(T($H37)&lt;&gt;"","Enter Activity",IF(OR($M37=0,$N37=0),"Enter Run Time",IF((VLOOKUP($F37,'VESSEL FACTORS'!$A$3:$O$5,AN$5,FALSE))="N/A","--",IF($G37=" ",IF(ISERROR(SEARCH("Aux",$E37,1)),($H37*VLOOKUP($F37,'VESSEL FACTORS'!$A$2:$O$5,AN$5,FALSE)*0.0000011023*$M37*$N37*0.82),($H37*VLOOKUP($F37,'VESSEL FACTORS'!$A$2:$O$5,AN$5,FALSE)*0.0000011023*$M37*$N37*1)),IF($G37&lt;21,($H37*VLOOKUP($F37,'VESSEL FACTORS'!$A$2:$O$5,AN$5,FALSE)*0.0000011023*$M37*$N37*VLOOKUP($G37,'VESSEL FACTORS'!$A$16:$L$36,AN$5,FALSE)),($H37*VLOOKUP($F37,'VESSEL FACTORS'!$A$3:$O$5,AN$5,FALSE)*0.0000011023*$M37*$N37*($G37/100))))))))</f>
        <v>Enter vessel info</v>
      </c>
      <c r="AO37" s="76" t="str">
        <f>IF(OR($D37=" ",$E37=" ",$F37=" "),"Enter vessel info",IF(T($H37)&lt;&gt;"","Enter Activity",IF(OR($M37=0,$N37=0),"Enter Run Time",IF((VLOOKUP($F37,'VESSEL FACTORS'!$A$3:$O$5,AO$5,FALSE))="N/A","--",IF($G37=" ",IF(ISERROR(SEARCH("Aux",$E37,1)),($H37*VLOOKUP($F37,'VESSEL FACTORS'!$A$2:$O$5,AO$5,FALSE)*0.0000011023*$M37*$N37*0.82),($H37*VLOOKUP($F37,'VESSEL FACTORS'!$A$2:$O$5,AO$5,FALSE)*0.0000011023*$M37*$N37*1)),IF($G37&lt;21,($H37*VLOOKUP($F37,'VESSEL FACTORS'!$A$2:$O$5,AO$5,FALSE)*0.0000011023*$M37*$N37*VLOOKUP($G37,'VESSEL FACTORS'!$A$16:$L$36,AO$5,FALSE)),($H37*VLOOKUP($F37,'VESSEL FACTORS'!$A$3:$O$5,AO$5,FALSE)*0.0000011023*$M37*$N37*($G37/100))))))))</f>
        <v>Enter vessel info</v>
      </c>
      <c r="AP37" s="76" t="str">
        <f>IF(OR($D37=" ",$E37=" ",$F37=" "),"Enter vessel info",IF(T($H37)&lt;&gt;"","Enter Activity",IF(OR($M37=0,$N37=0),"Enter Run Time",IF((VLOOKUP($F37,'VESSEL FACTORS'!$A$3:$O$5,AP$5,FALSE))="N/A","--",IF($G37=" ",IF(ISERROR(SEARCH("Aux",$E37,1)),($H37*VLOOKUP($F37,'VESSEL FACTORS'!$A$2:$O$5,AP$5,FALSE)*0.0000011023*$M37*$N37*0.82),($H37*VLOOKUP($F37,'VESSEL FACTORS'!$A$2:$O$5,AP$5,FALSE)*0.0000011023*$M37*$N37*1)),IF($G37&lt;21,($H37*VLOOKUP($F37,'VESSEL FACTORS'!$A$2:$O$5,AP$5,FALSE)*0.0000011023*$M37*$N37*VLOOKUP($G37,'VESSEL FACTORS'!$A$16:$L$36,AP$5,FALSE)),($H37*VLOOKUP($F37,'VESSEL FACTORS'!$A$3:$O$5,AP$5,FALSE)*0.0000011023*$M37*$N37*($G37/100))))))))</f>
        <v>Enter vessel info</v>
      </c>
      <c r="AQ37" s="76" t="str">
        <f>IF(OR($D37=" ",$E37=" ",$F37=" "),"Enter vessel info",IF(T($H37)&lt;&gt;"","Enter Activity",IF(OR($M37=0,$N37=0),"Enter Run Time",IF((VLOOKUP($F37,'VESSEL FACTORS'!$A$3:$O$5,AQ$5,FALSE))="N/A","--",IF($G37=" ",IF(ISERROR(SEARCH("Aux",$E37,1)),($H37*VLOOKUP($F37,'VESSEL FACTORS'!$A$2:$O$5,AQ$5,FALSE)*0.0000011023*$M37*$N37*0.82),($H37*VLOOKUP($F37,'VESSEL FACTORS'!$A$2:$O$5,AQ$5,FALSE)*0.0000011023*$M37*$N37*1)),IF($G37&lt;21,($H37*VLOOKUP($F37,'VESSEL FACTORS'!$A$2:$O$5,AQ$5,FALSE)*0.0000011023*$M37*$N37*VLOOKUP($G37,'VESSEL FACTORS'!$A$16:$L$36,AQ$5,FALSE)),($H37*VLOOKUP($F37,'VESSEL FACTORS'!$A$3:$O$5,AQ$5,FALSE)*0.0000011023*$M37*$N37*($G37/100))))))))</f>
        <v>Enter vessel info</v>
      </c>
      <c r="AR37" s="76" t="str">
        <f>IF(OR($D37=" ",$E37=" ",$F37=" "),"Enter vessel info",IF(T($H37)&lt;&gt;"","Enter Activity",IF(OR($M37=0,$N37=0),"Enter Run Time",IF((VLOOKUP($F37,'VESSEL FACTORS'!$A$3:$O$5,AR$5,FALSE))="N/A","--",IF($G37=" ",IF(ISERROR(SEARCH("Aux",$E37,1)),($H37*VLOOKUP($F37,'VESSEL FACTORS'!$A$2:$O$5,AR$5,FALSE)*0.0000011023*$M37*$N37*0.82),($H37*VLOOKUP($F37,'VESSEL FACTORS'!$A$2:$O$5,AR$5,FALSE)*0.0000011023*$M37*$N37*1)),IF($G37&lt;21,($H37*VLOOKUP($F37,'VESSEL FACTORS'!$A$2:$O$5,AR$5,FALSE)*0.0000011023*$M37*$N37*VLOOKUP($G37,'VESSEL FACTORS'!$A$16:$L$36,AR$5,FALSE)),($H37*VLOOKUP($F37,'VESSEL FACTORS'!$A$3:$O$5,AR$5,FALSE)*0.0000011023*$M37*$N37*($G37/100))))))))</f>
        <v>Enter vessel info</v>
      </c>
      <c r="AS37" s="76" t="str">
        <f>IF(OR($D37=" ",$E37=" ",$F37=" "),"Enter vessel info",IF(T($H37)&lt;&gt;"","Enter Activity",IF(OR($M37=0,$N37=0),"Enter Run Time",IF((VLOOKUP($F37,'VESSEL FACTORS'!$A$3:$O$5,AS$5,FALSE))="N/A","--",IF($G37=" ",IF(ISERROR(SEARCH("Aux",$E37,1)),($H37*VLOOKUP($F37,'VESSEL FACTORS'!$A$2:$O$5,AS$5,FALSE)*0.0000011023*$M37*$N37*0.82),($H37*VLOOKUP($F37,'VESSEL FACTORS'!$A$2:$O$5,AS$5,FALSE)*0.0000011023*$M37*$N37*1)),IF($G37&lt;21,($H37*VLOOKUP($F37,'VESSEL FACTORS'!$A$2:$O$5,AS$5,FALSE)*0.0000011023*$M37*$N37*VLOOKUP($G37,'VESSEL FACTORS'!$A$16:$L$36,AS$5,FALSE)),($H37*VLOOKUP($F37,'VESSEL FACTORS'!$A$3:$O$5,AS$5,FALSE)*0.0000011023*$M37*$N37*($G37/100))))))))</f>
        <v>Enter vessel info</v>
      </c>
      <c r="AT37" s="76" t="str">
        <f>IF(OR($D37=" ",$E37=" ",$F37=" "),"Enter vessel info",IF(T($H37)&lt;&gt;"","Enter Activity",IF(OR($M37=0,$N37=0),"Enter Run Time",IF((VLOOKUP($F37,'VESSEL FACTORS'!$A$3:$O$5,AT$5,FALSE))="N/A","--",IF($G37=" ",IF(ISERROR(SEARCH("Aux",$E37,1)),($H37*VLOOKUP($F37,'VESSEL FACTORS'!$A$2:$O$5,AT$5,FALSE)*0.0000011023*$M37*$N37*0.82),($H37*VLOOKUP($F37,'VESSEL FACTORS'!$A$2:$O$5,AT$5,FALSE)*0.0000011023*$M37*$N37*1)),IF($G37&lt;21,($H37*VLOOKUP($F37,'VESSEL FACTORS'!$A$2:$O$5,AT$5,FALSE)*0.0000011023*$M37*$N37*VLOOKUP($G37,'VESSEL FACTORS'!$A$16:$L$36,AT$5,FALSE)),($H37*VLOOKUP($F37,'VESSEL FACTORS'!$A$3:$O$5,AT$5,FALSE)*0.0000011023*$M37*$N37*($G37/100))))))))</f>
        <v>Enter vessel info</v>
      </c>
      <c r="AU37" s="76" t="str">
        <f>IF(OR($D37=" ",$E37=" ",$F37=" "),"Enter vessel info",IF(T($H37)&lt;&gt;"","Enter Activity",IF(OR($M37=0,$N37=0),"Enter Run Time",IF((VLOOKUP($F37,'VESSEL FACTORS'!$A$3:$O$5,AU$5,FALSE))="N/A","--",IF($G37=" ",IF(ISERROR(SEARCH("Aux",$E37,1)),($H37*VLOOKUP($F37,'VESSEL FACTORS'!$A$2:$O$5,AU$5,FALSE)*0.0000011023*$M37*$N37*0.82),($H37*VLOOKUP($F37,'VESSEL FACTORS'!$A$2:$O$5,AU$5,FALSE)*0.0000011023*$M37*$N37*1)),IF($G37&lt;21,($H37*VLOOKUP($F37,'VESSEL FACTORS'!$A$2:$O$5,AU$5,FALSE)*0.0000011023*$M37*$N37*VLOOKUP($G37,'VESSEL FACTORS'!$A$16:$L$36,AU$5,FALSE)),($H37*VLOOKUP($F37,'VESSEL FACTORS'!$A$3:$O$5,AU$5,FALSE)*0.0000011023*$M37*$N37*($G37/100))))))))</f>
        <v>Enter vessel info</v>
      </c>
      <c r="AV37" s="76" t="str">
        <f>IF(OR($D37=" ",$E37=" ",$F37=" "),"Enter vessel info",IF(T($H37)&lt;&gt;"","Enter Activity",IF(OR($M37=0,$N37=0),"Enter Run Time",IF((VLOOKUP($F37,'VESSEL FACTORS'!$A$3:$O$5,AV$5,FALSE))="N/A","--",IF($G37=" ",IF(ISERROR(SEARCH("Aux",$E37,1)),($H37*VLOOKUP($F37,'VESSEL FACTORS'!$A$2:$O$5,AV$5,FALSE)*0.0000011023*$M37*$N37*0.82),($H37*VLOOKUP($F37,'VESSEL FACTORS'!$A$2:$O$5,AV$5,FALSE)*0.0000011023*$M37*$N37*1)),IF($G37&lt;21,($H37*VLOOKUP($F37,'VESSEL FACTORS'!$A$2:$O$5,AV$5,FALSE)*0.0000011023*$M37*$N37*VLOOKUP($G37,'VESSEL FACTORS'!$A$16:$L$36,AV$5,FALSE)),($H37*VLOOKUP($F37,'VESSEL FACTORS'!$A$3:$O$5,AV$5,FALSE)*0.0000011023*$M37*$N37*($G37/100))))))))</f>
        <v>Enter vessel info</v>
      </c>
      <c r="AW37" s="67" t="str">
        <f>IF(OR($D37=" ",$E37=" ",$F37=" "),"Enter vessel info",IF(T($H37)&lt;&gt;"","Enter Activity",IF(OR($M37=0,$N37=0),"Enter Run Time",IF((VLOOKUP($F37,'VESSEL FACTORS'!$A$3:$O$5,AW$5,FALSE))="N/A","--",IF($G37=" ",IF(ISERROR(SEARCH("Aux",$E37,1)),($H37*VLOOKUP($F37,'VESSEL FACTORS'!$A$2:$O$5,AW$5,FALSE)*0.0000011023*$M37*$N37*0.82),($H37*VLOOKUP($F37,'VESSEL FACTORS'!$A$2:$O$5,AW$5,FALSE)*0.0000011023*$M37*$N37*1)),IF($G37&lt;21,($H37*VLOOKUP($F37,'VESSEL FACTORS'!$A$2:$O$5,AW$5,FALSE)*0.0000011023*$M37*$N37*VLOOKUP($G37,'VESSEL FACTORS'!$A$16:$L$36,AW$5,FALSE)),($H37*VLOOKUP($F37,'VESSEL FACTORS'!$A$3:$O$5,AW$5,FALSE)*0.0000011023*$M37*$N37*($G37/100))))))))</f>
        <v>Enter vessel info</v>
      </c>
      <c r="AX37" s="336">
        <f t="shared" si="59"/>
        <v>0</v>
      </c>
      <c r="AY37" s="336">
        <f t="shared" si="59"/>
        <v>0</v>
      </c>
      <c r="AZ37" s="336">
        <f t="shared" si="59"/>
        <v>0</v>
      </c>
      <c r="BA37" s="337">
        <f t="shared" si="59"/>
        <v>0</v>
      </c>
      <c r="BB37" s="335">
        <f t="shared" si="60"/>
        <v>0</v>
      </c>
      <c r="BC37" s="336">
        <f t="shared" si="60"/>
        <v>0</v>
      </c>
      <c r="BD37" s="336">
        <f t="shared" si="60"/>
        <v>0</v>
      </c>
      <c r="BE37" s="336">
        <f t="shared" si="60"/>
        <v>0</v>
      </c>
      <c r="BF37" s="336">
        <f t="shared" si="60"/>
        <v>0</v>
      </c>
      <c r="BG37" s="336">
        <f t="shared" si="60"/>
        <v>0</v>
      </c>
      <c r="BH37" s="336">
        <f t="shared" si="60"/>
        <v>0</v>
      </c>
      <c r="BI37" s="336">
        <f t="shared" si="60"/>
        <v>0</v>
      </c>
      <c r="BJ37" s="336">
        <f t="shared" si="60"/>
        <v>0</v>
      </c>
      <c r="BK37" s="336">
        <f t="shared" si="60"/>
        <v>0</v>
      </c>
      <c r="BL37" s="336">
        <f t="shared" si="60"/>
        <v>0</v>
      </c>
      <c r="BM37" s="337">
        <f t="shared" si="60"/>
        <v>0</v>
      </c>
      <c r="BN37" s="335">
        <f t="shared" si="61"/>
        <v>0</v>
      </c>
      <c r="BO37" s="336">
        <f t="shared" si="61"/>
        <v>0</v>
      </c>
      <c r="BP37" s="336">
        <f t="shared" si="61"/>
        <v>0</v>
      </c>
      <c r="BQ37" s="336">
        <f t="shared" si="61"/>
        <v>0</v>
      </c>
      <c r="BR37" s="336">
        <f t="shared" si="61"/>
        <v>0</v>
      </c>
      <c r="BS37" s="336">
        <f t="shared" si="61"/>
        <v>0</v>
      </c>
      <c r="BT37" s="336">
        <f t="shared" si="61"/>
        <v>0</v>
      </c>
      <c r="BU37" s="336">
        <f t="shared" si="61"/>
        <v>0</v>
      </c>
      <c r="BV37" s="336">
        <f t="shared" si="61"/>
        <v>0</v>
      </c>
      <c r="BW37" s="336">
        <f t="shared" si="61"/>
        <v>0</v>
      </c>
      <c r="BX37" s="336">
        <f t="shared" si="61"/>
        <v>0</v>
      </c>
      <c r="BY37" s="337">
        <f t="shared" si="61"/>
        <v>0</v>
      </c>
      <c r="BZ37" s="335">
        <f t="shared" si="62"/>
        <v>0</v>
      </c>
      <c r="CA37" s="336">
        <f t="shared" si="62"/>
        <v>0</v>
      </c>
      <c r="CB37" s="336">
        <f t="shared" si="62"/>
        <v>0</v>
      </c>
      <c r="CC37" s="336">
        <f t="shared" si="62"/>
        <v>0</v>
      </c>
      <c r="CD37" s="336">
        <f t="shared" si="62"/>
        <v>0</v>
      </c>
      <c r="CE37" s="336">
        <f t="shared" si="62"/>
        <v>0</v>
      </c>
      <c r="CF37" s="336">
        <f t="shared" si="62"/>
        <v>0</v>
      </c>
      <c r="CG37" s="336">
        <f t="shared" si="62"/>
        <v>0</v>
      </c>
      <c r="CH37" s="336">
        <f t="shared" si="62"/>
        <v>0</v>
      </c>
      <c r="CI37" s="336">
        <f t="shared" si="62"/>
        <v>0</v>
      </c>
      <c r="CJ37" s="336">
        <f t="shared" si="62"/>
        <v>0</v>
      </c>
      <c r="CK37" s="337">
        <f t="shared" si="62"/>
        <v>0</v>
      </c>
      <c r="CL37" s="335">
        <f t="shared" si="63"/>
        <v>0</v>
      </c>
      <c r="CM37" s="336">
        <f t="shared" si="63"/>
        <v>0</v>
      </c>
      <c r="CN37" s="336">
        <f t="shared" si="63"/>
        <v>0</v>
      </c>
      <c r="CO37" s="336">
        <f t="shared" si="63"/>
        <v>0</v>
      </c>
      <c r="CP37" s="336">
        <f t="shared" si="63"/>
        <v>0</v>
      </c>
      <c r="CQ37" s="336">
        <f t="shared" si="63"/>
        <v>0</v>
      </c>
      <c r="CR37" s="336">
        <f t="shared" si="63"/>
        <v>0</v>
      </c>
      <c r="CS37" s="336">
        <f t="shared" si="63"/>
        <v>0</v>
      </c>
      <c r="CT37" s="336">
        <f t="shared" si="63"/>
        <v>0</v>
      </c>
      <c r="CU37" s="336">
        <f t="shared" si="63"/>
        <v>0</v>
      </c>
      <c r="CV37" s="336">
        <f t="shared" si="63"/>
        <v>0</v>
      </c>
      <c r="CW37" s="337">
        <f t="shared" si="63"/>
        <v>0</v>
      </c>
      <c r="CX37" s="335">
        <f t="shared" si="64"/>
        <v>0</v>
      </c>
      <c r="CY37" s="336">
        <f t="shared" si="64"/>
        <v>0</v>
      </c>
      <c r="CZ37" s="336">
        <f t="shared" si="64"/>
        <v>0</v>
      </c>
      <c r="DA37" s="336">
        <f t="shared" si="64"/>
        <v>0</v>
      </c>
      <c r="DB37" s="336">
        <f t="shared" si="64"/>
        <v>0</v>
      </c>
      <c r="DC37" s="336">
        <f t="shared" si="64"/>
        <v>0</v>
      </c>
      <c r="DD37" s="336">
        <f t="shared" si="64"/>
        <v>0</v>
      </c>
      <c r="DE37" s="336">
        <f t="shared" si="64"/>
        <v>0</v>
      </c>
      <c r="DF37" s="336">
        <f t="shared" si="64"/>
        <v>0</v>
      </c>
      <c r="DG37" s="336">
        <f t="shared" si="64"/>
        <v>0</v>
      </c>
      <c r="DH37" s="336">
        <f t="shared" si="64"/>
        <v>0</v>
      </c>
      <c r="DI37" s="337">
        <f t="shared" si="64"/>
        <v>0</v>
      </c>
      <c r="DJ37" s="335">
        <f t="shared" si="65"/>
        <v>0</v>
      </c>
      <c r="DK37" s="336">
        <f t="shared" si="65"/>
        <v>0</v>
      </c>
      <c r="DL37" s="336">
        <f t="shared" si="65"/>
        <v>0</v>
      </c>
      <c r="DM37" s="336">
        <f t="shared" si="65"/>
        <v>0</v>
      </c>
      <c r="DN37" s="336">
        <f t="shared" si="65"/>
        <v>0</v>
      </c>
      <c r="DO37" s="336">
        <f t="shared" si="65"/>
        <v>0</v>
      </c>
      <c r="DP37" s="336">
        <f t="shared" si="65"/>
        <v>0</v>
      </c>
      <c r="DQ37" s="336">
        <f t="shared" si="65"/>
        <v>0</v>
      </c>
      <c r="DR37" s="336">
        <f t="shared" si="65"/>
        <v>0</v>
      </c>
      <c r="DS37" s="336">
        <f t="shared" si="65"/>
        <v>0</v>
      </c>
      <c r="DT37" s="336">
        <f t="shared" si="65"/>
        <v>0</v>
      </c>
      <c r="DU37" s="337">
        <f t="shared" si="65"/>
        <v>0</v>
      </c>
      <c r="DV37" s="335">
        <f t="shared" si="66"/>
        <v>0</v>
      </c>
      <c r="DW37" s="336">
        <f t="shared" si="66"/>
        <v>0</v>
      </c>
      <c r="DX37" s="336">
        <f t="shared" si="66"/>
        <v>0</v>
      </c>
      <c r="DY37" s="336">
        <f t="shared" si="66"/>
        <v>0</v>
      </c>
      <c r="DZ37" s="336">
        <f t="shared" si="66"/>
        <v>0</v>
      </c>
      <c r="EA37" s="336">
        <f t="shared" si="66"/>
        <v>0</v>
      </c>
      <c r="EB37" s="336">
        <f t="shared" si="66"/>
        <v>0</v>
      </c>
      <c r="EC37" s="336">
        <f t="shared" si="66"/>
        <v>0</v>
      </c>
      <c r="ED37" s="336">
        <f t="shared" si="66"/>
        <v>0</v>
      </c>
      <c r="EE37" s="336">
        <f t="shared" si="66"/>
        <v>0</v>
      </c>
      <c r="EF37" s="336">
        <f t="shared" si="66"/>
        <v>0</v>
      </c>
      <c r="EG37" s="337">
        <f t="shared" si="66"/>
        <v>0</v>
      </c>
      <c r="EH37" s="335">
        <f t="shared" si="67"/>
        <v>0</v>
      </c>
      <c r="EI37" s="336">
        <f t="shared" si="67"/>
        <v>0</v>
      </c>
      <c r="EJ37" s="336">
        <f t="shared" si="67"/>
        <v>0</v>
      </c>
      <c r="EK37" s="336">
        <f t="shared" si="67"/>
        <v>0</v>
      </c>
      <c r="EL37" s="336">
        <f t="shared" si="67"/>
        <v>0</v>
      </c>
      <c r="EM37" s="336">
        <f t="shared" si="67"/>
        <v>0</v>
      </c>
      <c r="EN37" s="336">
        <f t="shared" si="67"/>
        <v>0</v>
      </c>
      <c r="EO37" s="336">
        <f t="shared" si="67"/>
        <v>0</v>
      </c>
      <c r="EP37" s="336">
        <f t="shared" si="67"/>
        <v>0</v>
      </c>
      <c r="EQ37" s="336">
        <f t="shared" si="67"/>
        <v>0</v>
      </c>
      <c r="ER37" s="336">
        <f t="shared" si="67"/>
        <v>0</v>
      </c>
      <c r="ES37" s="337">
        <f t="shared" si="67"/>
        <v>0</v>
      </c>
      <c r="ET37" s="335">
        <f t="shared" si="68"/>
        <v>0</v>
      </c>
      <c r="EU37" s="336">
        <f t="shared" si="68"/>
        <v>0</v>
      </c>
      <c r="EV37" s="336">
        <f t="shared" si="68"/>
        <v>0</v>
      </c>
      <c r="EW37" s="336">
        <f t="shared" si="68"/>
        <v>0</v>
      </c>
      <c r="EX37" s="336">
        <f t="shared" si="68"/>
        <v>0</v>
      </c>
      <c r="EY37" s="336">
        <f t="shared" si="68"/>
        <v>0</v>
      </c>
      <c r="EZ37" s="336">
        <f t="shared" si="68"/>
        <v>0</v>
      </c>
      <c r="FA37" s="336">
        <f t="shared" si="68"/>
        <v>0</v>
      </c>
      <c r="FB37" s="336">
        <f t="shared" si="68"/>
        <v>0</v>
      </c>
      <c r="FC37" s="336">
        <f t="shared" si="68"/>
        <v>0</v>
      </c>
      <c r="FD37" s="336">
        <f t="shared" si="68"/>
        <v>0</v>
      </c>
      <c r="FE37" s="337">
        <f t="shared" si="68"/>
        <v>0</v>
      </c>
      <c r="FF37" s="335">
        <f t="shared" si="69"/>
        <v>0</v>
      </c>
      <c r="FG37" s="336">
        <f t="shared" si="69"/>
        <v>0</v>
      </c>
      <c r="FH37" s="336">
        <f t="shared" si="69"/>
        <v>0</v>
      </c>
      <c r="FI37" s="336">
        <f t="shared" si="69"/>
        <v>0</v>
      </c>
      <c r="FJ37" s="336">
        <f t="shared" si="69"/>
        <v>0</v>
      </c>
      <c r="FK37" s="336">
        <f t="shared" si="69"/>
        <v>0</v>
      </c>
      <c r="FL37" s="336">
        <f t="shared" si="69"/>
        <v>0</v>
      </c>
      <c r="FM37" s="336">
        <f t="shared" si="69"/>
        <v>0</v>
      </c>
      <c r="FN37" s="336">
        <f t="shared" si="69"/>
        <v>0</v>
      </c>
      <c r="FO37" s="336">
        <f t="shared" si="69"/>
        <v>0</v>
      </c>
      <c r="FP37" s="336">
        <f t="shared" si="69"/>
        <v>0</v>
      </c>
      <c r="FQ37" s="337">
        <f t="shared" si="69"/>
        <v>0</v>
      </c>
    </row>
    <row r="38" spans="1:173" ht="12.75" customHeight="1" x14ac:dyDescent="0.2">
      <c r="A38" s="74" t="str">
        <f t="shared" si="28"/>
        <v xml:space="preserve"> - </v>
      </c>
      <c r="B38" s="112"/>
      <c r="C38" s="171" t="s">
        <v>305</v>
      </c>
      <c r="D38" s="366" t="str">
        <f>IF(ISBLANK(EMISSIONS_7!D38), " ", EMISSIONS_7!D38)</f>
        <v xml:space="preserve"> </v>
      </c>
      <c r="E38" s="366" t="str">
        <f>IF(ISBLANK(EMISSIONS_7!E38), " ", EMISSIONS_7!E38)</f>
        <v xml:space="preserve"> </v>
      </c>
      <c r="F38" s="366" t="str">
        <f>IF(ISBLANK(EMISSIONS_7!F38), " ", EMISSIONS_7!F38)</f>
        <v xml:space="preserve"> </v>
      </c>
      <c r="G38" s="367"/>
      <c r="H38" s="368"/>
      <c r="I38" s="33" t="s">
        <v>299</v>
      </c>
      <c r="J38" s="367"/>
      <c r="K38" s="33">
        <f t="shared" si="42"/>
        <v>1</v>
      </c>
      <c r="L38" s="33" t="e">
        <f>IF(#REF!="Enter Emissions (tpy)",IF( J38="", 0, J38), 0)</f>
        <v>#REF!</v>
      </c>
      <c r="M38" s="367">
        <v>0</v>
      </c>
      <c r="N38" s="373">
        <v>0</v>
      </c>
      <c r="O38" s="299"/>
      <c r="P38" s="300"/>
      <c r="Q38" s="73" t="str">
        <f t="shared" si="43"/>
        <v>Enter vessel info</v>
      </c>
      <c r="R38" s="79" t="str">
        <f t="shared" si="44"/>
        <v>Enter vessel info</v>
      </c>
      <c r="S38" s="79" t="str">
        <f t="shared" si="45"/>
        <v>Enter vessel info</v>
      </c>
      <c r="T38" s="79" t="str">
        <f t="shared" si="46"/>
        <v>Enter vessel info</v>
      </c>
      <c r="U38" s="79" t="str">
        <f t="shared" si="47"/>
        <v>Enter vessel info</v>
      </c>
      <c r="V38" s="79" t="str">
        <f t="shared" si="48"/>
        <v>Enter vessel info</v>
      </c>
      <c r="W38" s="79" t="str">
        <f t="shared" si="49"/>
        <v>Enter vessel info</v>
      </c>
      <c r="X38" s="79" t="str">
        <f t="shared" si="50"/>
        <v>Enter vessel info</v>
      </c>
      <c r="Y38" s="78" t="s">
        <v>115</v>
      </c>
      <c r="Z38" s="79" t="s">
        <v>115</v>
      </c>
      <c r="AA38" s="82" t="s">
        <v>115</v>
      </c>
      <c r="AB38" s="73" t="str">
        <f t="shared" si="51"/>
        <v>Enter vessel info</v>
      </c>
      <c r="AC38" s="79" t="str">
        <f t="shared" si="52"/>
        <v>Enter vessel info</v>
      </c>
      <c r="AD38" s="79" t="str">
        <f t="shared" si="53"/>
        <v>Enter vessel info</v>
      </c>
      <c r="AE38" s="79" t="str">
        <f t="shared" si="54"/>
        <v>Enter vessel info</v>
      </c>
      <c r="AF38" s="79" t="str">
        <f t="shared" si="55"/>
        <v>Enter vessel info</v>
      </c>
      <c r="AG38" s="79" t="str">
        <f t="shared" si="56"/>
        <v>Enter vessel info</v>
      </c>
      <c r="AH38" s="79" t="str">
        <f t="shared" si="57"/>
        <v>Enter vessel info</v>
      </c>
      <c r="AI38" s="79" t="str">
        <f t="shared" si="58"/>
        <v>Enter vessel info</v>
      </c>
      <c r="AJ38" s="78" t="s">
        <v>115</v>
      </c>
      <c r="AK38" s="79" t="s">
        <v>115</v>
      </c>
      <c r="AL38" s="82" t="s">
        <v>115</v>
      </c>
      <c r="AM38" s="76" t="str">
        <f>IF(OR($D38=" ",$E38=" ",$F38=" "),"Enter vessel info",IF(T($H38)&lt;&gt;"","Enter Activity",IF(OR($M38=0,$N38=0),"Enter Run Time",IF((VLOOKUP($F38,'VESSEL FACTORS'!$A$3:$O$5,AM$5,FALSE))="N/A","--",IF($G38=" ",IF(ISERROR(SEARCH("Aux",$E38,1)),($H38*VLOOKUP($F38,'VESSEL FACTORS'!$A$2:$O$5,AM$5,FALSE)*0.0000011023*$M38*$N38*0.82),($H38*VLOOKUP($F38,'VESSEL FACTORS'!$A$2:$O$5,AM$5,FALSE)*0.0000011023*$M38*$N38*1)),IF($G38&lt;21,($H38*VLOOKUP($F38,'VESSEL FACTORS'!$A$2:$O$5,AM$5,FALSE)*0.0000011023*$M38*$N38*VLOOKUP($G38,'VESSEL FACTORS'!$A$16:$L$36,AM$5,FALSE)),($H38*VLOOKUP($F38,'VESSEL FACTORS'!$A$3:$O$5,AM$5,FALSE)*0.0000011023*$M38*$N38*($G38/100))))))))</f>
        <v>Enter vessel info</v>
      </c>
      <c r="AN38" s="76" t="str">
        <f>IF(OR($D38=" ",$E38=" ",$F38=" "),"Enter vessel info",IF(T($H38)&lt;&gt;"","Enter Activity",IF(OR($M38=0,$N38=0),"Enter Run Time",IF((VLOOKUP($F38,'VESSEL FACTORS'!$A$3:$O$5,AN$5,FALSE))="N/A","--",IF($G38=" ",IF(ISERROR(SEARCH("Aux",$E38,1)),($H38*VLOOKUP($F38,'VESSEL FACTORS'!$A$2:$O$5,AN$5,FALSE)*0.0000011023*$M38*$N38*0.82),($H38*VLOOKUP($F38,'VESSEL FACTORS'!$A$2:$O$5,AN$5,FALSE)*0.0000011023*$M38*$N38*1)),IF($G38&lt;21,($H38*VLOOKUP($F38,'VESSEL FACTORS'!$A$2:$O$5,AN$5,FALSE)*0.0000011023*$M38*$N38*VLOOKUP($G38,'VESSEL FACTORS'!$A$16:$L$36,AN$5,FALSE)),($H38*VLOOKUP($F38,'VESSEL FACTORS'!$A$3:$O$5,AN$5,FALSE)*0.0000011023*$M38*$N38*($G38/100))))))))</f>
        <v>Enter vessel info</v>
      </c>
      <c r="AO38" s="76" t="str">
        <f>IF(OR($D38=" ",$E38=" ",$F38=" "),"Enter vessel info",IF(T($H38)&lt;&gt;"","Enter Activity",IF(OR($M38=0,$N38=0),"Enter Run Time",IF((VLOOKUP($F38,'VESSEL FACTORS'!$A$3:$O$5,AO$5,FALSE))="N/A","--",IF($G38=" ",IF(ISERROR(SEARCH("Aux",$E38,1)),($H38*VLOOKUP($F38,'VESSEL FACTORS'!$A$2:$O$5,AO$5,FALSE)*0.0000011023*$M38*$N38*0.82),($H38*VLOOKUP($F38,'VESSEL FACTORS'!$A$2:$O$5,AO$5,FALSE)*0.0000011023*$M38*$N38*1)),IF($G38&lt;21,($H38*VLOOKUP($F38,'VESSEL FACTORS'!$A$2:$O$5,AO$5,FALSE)*0.0000011023*$M38*$N38*VLOOKUP($G38,'VESSEL FACTORS'!$A$16:$L$36,AO$5,FALSE)),($H38*VLOOKUP($F38,'VESSEL FACTORS'!$A$3:$O$5,AO$5,FALSE)*0.0000011023*$M38*$N38*($G38/100))))))))</f>
        <v>Enter vessel info</v>
      </c>
      <c r="AP38" s="76" t="str">
        <f>IF(OR($D38=" ",$E38=" ",$F38=" "),"Enter vessel info",IF(T($H38)&lt;&gt;"","Enter Activity",IF(OR($M38=0,$N38=0),"Enter Run Time",IF((VLOOKUP($F38,'VESSEL FACTORS'!$A$3:$O$5,AP$5,FALSE))="N/A","--",IF($G38=" ",IF(ISERROR(SEARCH("Aux",$E38,1)),($H38*VLOOKUP($F38,'VESSEL FACTORS'!$A$2:$O$5,AP$5,FALSE)*0.0000011023*$M38*$N38*0.82),($H38*VLOOKUP($F38,'VESSEL FACTORS'!$A$2:$O$5,AP$5,FALSE)*0.0000011023*$M38*$N38*1)),IF($G38&lt;21,($H38*VLOOKUP($F38,'VESSEL FACTORS'!$A$2:$O$5,AP$5,FALSE)*0.0000011023*$M38*$N38*VLOOKUP($G38,'VESSEL FACTORS'!$A$16:$L$36,AP$5,FALSE)),($H38*VLOOKUP($F38,'VESSEL FACTORS'!$A$3:$O$5,AP$5,FALSE)*0.0000011023*$M38*$N38*($G38/100))))))))</f>
        <v>Enter vessel info</v>
      </c>
      <c r="AQ38" s="76" t="str">
        <f>IF(OR($D38=" ",$E38=" ",$F38=" "),"Enter vessel info",IF(T($H38)&lt;&gt;"","Enter Activity",IF(OR($M38=0,$N38=0),"Enter Run Time",IF((VLOOKUP($F38,'VESSEL FACTORS'!$A$3:$O$5,AQ$5,FALSE))="N/A","--",IF($G38=" ",IF(ISERROR(SEARCH("Aux",$E38,1)),($H38*VLOOKUP($F38,'VESSEL FACTORS'!$A$2:$O$5,AQ$5,FALSE)*0.0000011023*$M38*$N38*0.82),($H38*VLOOKUP($F38,'VESSEL FACTORS'!$A$2:$O$5,AQ$5,FALSE)*0.0000011023*$M38*$N38*1)),IF($G38&lt;21,($H38*VLOOKUP($F38,'VESSEL FACTORS'!$A$2:$O$5,AQ$5,FALSE)*0.0000011023*$M38*$N38*VLOOKUP($G38,'VESSEL FACTORS'!$A$16:$L$36,AQ$5,FALSE)),($H38*VLOOKUP($F38,'VESSEL FACTORS'!$A$3:$O$5,AQ$5,FALSE)*0.0000011023*$M38*$N38*($G38/100))))))))</f>
        <v>Enter vessel info</v>
      </c>
      <c r="AR38" s="76" t="str">
        <f>IF(OR($D38=" ",$E38=" ",$F38=" "),"Enter vessel info",IF(T($H38)&lt;&gt;"","Enter Activity",IF(OR($M38=0,$N38=0),"Enter Run Time",IF((VLOOKUP($F38,'VESSEL FACTORS'!$A$3:$O$5,AR$5,FALSE))="N/A","--",IF($G38=" ",IF(ISERROR(SEARCH("Aux",$E38,1)),($H38*VLOOKUP($F38,'VESSEL FACTORS'!$A$2:$O$5,AR$5,FALSE)*0.0000011023*$M38*$N38*0.82),($H38*VLOOKUP($F38,'VESSEL FACTORS'!$A$2:$O$5,AR$5,FALSE)*0.0000011023*$M38*$N38*1)),IF($G38&lt;21,($H38*VLOOKUP($F38,'VESSEL FACTORS'!$A$2:$O$5,AR$5,FALSE)*0.0000011023*$M38*$N38*VLOOKUP($G38,'VESSEL FACTORS'!$A$16:$L$36,AR$5,FALSE)),($H38*VLOOKUP($F38,'VESSEL FACTORS'!$A$3:$O$5,AR$5,FALSE)*0.0000011023*$M38*$N38*($G38/100))))))))</f>
        <v>Enter vessel info</v>
      </c>
      <c r="AS38" s="76" t="str">
        <f>IF(OR($D38=" ",$E38=" ",$F38=" "),"Enter vessel info",IF(T($H38)&lt;&gt;"","Enter Activity",IF(OR($M38=0,$N38=0),"Enter Run Time",IF((VLOOKUP($F38,'VESSEL FACTORS'!$A$3:$O$5,AS$5,FALSE))="N/A","--",IF($G38=" ",IF(ISERROR(SEARCH("Aux",$E38,1)),($H38*VLOOKUP($F38,'VESSEL FACTORS'!$A$2:$O$5,AS$5,FALSE)*0.0000011023*$M38*$N38*0.82),($H38*VLOOKUP($F38,'VESSEL FACTORS'!$A$2:$O$5,AS$5,FALSE)*0.0000011023*$M38*$N38*1)),IF($G38&lt;21,($H38*VLOOKUP($F38,'VESSEL FACTORS'!$A$2:$O$5,AS$5,FALSE)*0.0000011023*$M38*$N38*VLOOKUP($G38,'VESSEL FACTORS'!$A$16:$L$36,AS$5,FALSE)),($H38*VLOOKUP($F38,'VESSEL FACTORS'!$A$3:$O$5,AS$5,FALSE)*0.0000011023*$M38*$N38*($G38/100))))))))</f>
        <v>Enter vessel info</v>
      </c>
      <c r="AT38" s="76" t="str">
        <f>IF(OR($D38=" ",$E38=" ",$F38=" "),"Enter vessel info",IF(T($H38)&lt;&gt;"","Enter Activity",IF(OR($M38=0,$N38=0),"Enter Run Time",IF((VLOOKUP($F38,'VESSEL FACTORS'!$A$3:$O$5,AT$5,FALSE))="N/A","--",IF($G38=" ",IF(ISERROR(SEARCH("Aux",$E38,1)),($H38*VLOOKUP($F38,'VESSEL FACTORS'!$A$2:$O$5,AT$5,FALSE)*0.0000011023*$M38*$N38*0.82),($H38*VLOOKUP($F38,'VESSEL FACTORS'!$A$2:$O$5,AT$5,FALSE)*0.0000011023*$M38*$N38*1)),IF($G38&lt;21,($H38*VLOOKUP($F38,'VESSEL FACTORS'!$A$2:$O$5,AT$5,FALSE)*0.0000011023*$M38*$N38*VLOOKUP($G38,'VESSEL FACTORS'!$A$16:$L$36,AT$5,FALSE)),($H38*VLOOKUP($F38,'VESSEL FACTORS'!$A$3:$O$5,AT$5,FALSE)*0.0000011023*$M38*$N38*($G38/100))))))))</f>
        <v>Enter vessel info</v>
      </c>
      <c r="AU38" s="76" t="str">
        <f>IF(OR($D38=" ",$E38=" ",$F38=" "),"Enter vessel info",IF(T($H38)&lt;&gt;"","Enter Activity",IF(OR($M38=0,$N38=0),"Enter Run Time",IF((VLOOKUP($F38,'VESSEL FACTORS'!$A$3:$O$5,AU$5,FALSE))="N/A","--",IF($G38=" ",IF(ISERROR(SEARCH("Aux",$E38,1)),($H38*VLOOKUP($F38,'VESSEL FACTORS'!$A$2:$O$5,AU$5,FALSE)*0.0000011023*$M38*$N38*0.82),($H38*VLOOKUP($F38,'VESSEL FACTORS'!$A$2:$O$5,AU$5,FALSE)*0.0000011023*$M38*$N38*1)),IF($G38&lt;21,($H38*VLOOKUP($F38,'VESSEL FACTORS'!$A$2:$O$5,AU$5,FALSE)*0.0000011023*$M38*$N38*VLOOKUP($G38,'VESSEL FACTORS'!$A$16:$L$36,AU$5,FALSE)),($H38*VLOOKUP($F38,'VESSEL FACTORS'!$A$3:$O$5,AU$5,FALSE)*0.0000011023*$M38*$N38*($G38/100))))))))</f>
        <v>Enter vessel info</v>
      </c>
      <c r="AV38" s="76" t="str">
        <f>IF(OR($D38=" ",$E38=" ",$F38=" "),"Enter vessel info",IF(T($H38)&lt;&gt;"","Enter Activity",IF(OR($M38=0,$N38=0),"Enter Run Time",IF((VLOOKUP($F38,'VESSEL FACTORS'!$A$3:$O$5,AV$5,FALSE))="N/A","--",IF($G38=" ",IF(ISERROR(SEARCH("Aux",$E38,1)),($H38*VLOOKUP($F38,'VESSEL FACTORS'!$A$2:$O$5,AV$5,FALSE)*0.0000011023*$M38*$N38*0.82),($H38*VLOOKUP($F38,'VESSEL FACTORS'!$A$2:$O$5,AV$5,FALSE)*0.0000011023*$M38*$N38*1)),IF($G38&lt;21,($H38*VLOOKUP($F38,'VESSEL FACTORS'!$A$2:$O$5,AV$5,FALSE)*0.0000011023*$M38*$N38*VLOOKUP($G38,'VESSEL FACTORS'!$A$16:$L$36,AV$5,FALSE)),($H38*VLOOKUP($F38,'VESSEL FACTORS'!$A$3:$O$5,AV$5,FALSE)*0.0000011023*$M38*$N38*($G38/100))))))))</f>
        <v>Enter vessel info</v>
      </c>
      <c r="AW38" s="67" t="str">
        <f>IF(OR($D38=" ",$E38=" ",$F38=" "),"Enter vessel info",IF(T($H38)&lt;&gt;"","Enter Activity",IF(OR($M38=0,$N38=0),"Enter Run Time",IF((VLOOKUP($F38,'VESSEL FACTORS'!$A$3:$O$5,AW$5,FALSE))="N/A","--",IF($G38=" ",IF(ISERROR(SEARCH("Aux",$E38,1)),($H38*VLOOKUP($F38,'VESSEL FACTORS'!$A$2:$O$5,AW$5,FALSE)*0.0000011023*$M38*$N38*0.82),($H38*VLOOKUP($F38,'VESSEL FACTORS'!$A$2:$O$5,AW$5,FALSE)*0.0000011023*$M38*$N38*1)),IF($G38&lt;21,($H38*VLOOKUP($F38,'VESSEL FACTORS'!$A$2:$O$5,AW$5,FALSE)*0.0000011023*$M38*$N38*VLOOKUP($G38,'VESSEL FACTORS'!$A$16:$L$36,AW$5,FALSE)),($H38*VLOOKUP($F38,'VESSEL FACTORS'!$A$3:$O$5,AW$5,FALSE)*0.0000011023*$M38*$N38*($G38/100))))))))</f>
        <v>Enter vessel info</v>
      </c>
      <c r="AX38" s="336">
        <f t="shared" si="59"/>
        <v>0</v>
      </c>
      <c r="AY38" s="336">
        <f t="shared" si="59"/>
        <v>0</v>
      </c>
      <c r="AZ38" s="336">
        <f t="shared" si="59"/>
        <v>0</v>
      </c>
      <c r="BA38" s="337">
        <f t="shared" si="59"/>
        <v>0</v>
      </c>
      <c r="BB38" s="335">
        <f t="shared" si="60"/>
        <v>0</v>
      </c>
      <c r="BC38" s="336">
        <f t="shared" si="60"/>
        <v>0</v>
      </c>
      <c r="BD38" s="336">
        <f t="shared" si="60"/>
        <v>0</v>
      </c>
      <c r="BE38" s="336">
        <f t="shared" si="60"/>
        <v>0</v>
      </c>
      <c r="BF38" s="336">
        <f t="shared" si="60"/>
        <v>0</v>
      </c>
      <c r="BG38" s="336">
        <f t="shared" si="60"/>
        <v>0</v>
      </c>
      <c r="BH38" s="336">
        <f t="shared" si="60"/>
        <v>0</v>
      </c>
      <c r="BI38" s="336">
        <f t="shared" si="60"/>
        <v>0</v>
      </c>
      <c r="BJ38" s="336">
        <f t="shared" si="60"/>
        <v>0</v>
      </c>
      <c r="BK38" s="336">
        <f t="shared" si="60"/>
        <v>0</v>
      </c>
      <c r="BL38" s="336">
        <f t="shared" si="60"/>
        <v>0</v>
      </c>
      <c r="BM38" s="337">
        <f t="shared" si="60"/>
        <v>0</v>
      </c>
      <c r="BN38" s="335">
        <f t="shared" si="61"/>
        <v>0</v>
      </c>
      <c r="BO38" s="336">
        <f t="shared" si="61"/>
        <v>0</v>
      </c>
      <c r="BP38" s="336">
        <f t="shared" si="61"/>
        <v>0</v>
      </c>
      <c r="BQ38" s="336">
        <f t="shared" si="61"/>
        <v>0</v>
      </c>
      <c r="BR38" s="336">
        <f t="shared" si="61"/>
        <v>0</v>
      </c>
      <c r="BS38" s="336">
        <f t="shared" si="61"/>
        <v>0</v>
      </c>
      <c r="BT38" s="336">
        <f t="shared" si="61"/>
        <v>0</v>
      </c>
      <c r="BU38" s="336">
        <f t="shared" si="61"/>
        <v>0</v>
      </c>
      <c r="BV38" s="336">
        <f t="shared" si="61"/>
        <v>0</v>
      </c>
      <c r="BW38" s="336">
        <f t="shared" si="61"/>
        <v>0</v>
      </c>
      <c r="BX38" s="336">
        <f t="shared" si="61"/>
        <v>0</v>
      </c>
      <c r="BY38" s="337">
        <f t="shared" si="61"/>
        <v>0</v>
      </c>
      <c r="BZ38" s="335">
        <f t="shared" si="62"/>
        <v>0</v>
      </c>
      <c r="CA38" s="336">
        <f t="shared" si="62"/>
        <v>0</v>
      </c>
      <c r="CB38" s="336">
        <f t="shared" si="62"/>
        <v>0</v>
      </c>
      <c r="CC38" s="336">
        <f t="shared" si="62"/>
        <v>0</v>
      </c>
      <c r="CD38" s="336">
        <f t="shared" si="62"/>
        <v>0</v>
      </c>
      <c r="CE38" s="336">
        <f t="shared" si="62"/>
        <v>0</v>
      </c>
      <c r="CF38" s="336">
        <f t="shared" si="62"/>
        <v>0</v>
      </c>
      <c r="CG38" s="336">
        <f t="shared" si="62"/>
        <v>0</v>
      </c>
      <c r="CH38" s="336">
        <f t="shared" si="62"/>
        <v>0</v>
      </c>
      <c r="CI38" s="336">
        <f t="shared" si="62"/>
        <v>0</v>
      </c>
      <c r="CJ38" s="336">
        <f t="shared" si="62"/>
        <v>0</v>
      </c>
      <c r="CK38" s="337">
        <f t="shared" si="62"/>
        <v>0</v>
      </c>
      <c r="CL38" s="335">
        <f t="shared" si="63"/>
        <v>0</v>
      </c>
      <c r="CM38" s="336">
        <f t="shared" si="63"/>
        <v>0</v>
      </c>
      <c r="CN38" s="336">
        <f t="shared" si="63"/>
        <v>0</v>
      </c>
      <c r="CO38" s="336">
        <f t="shared" si="63"/>
        <v>0</v>
      </c>
      <c r="CP38" s="336">
        <f t="shared" si="63"/>
        <v>0</v>
      </c>
      <c r="CQ38" s="336">
        <f t="shared" si="63"/>
        <v>0</v>
      </c>
      <c r="CR38" s="336">
        <f t="shared" si="63"/>
        <v>0</v>
      </c>
      <c r="CS38" s="336">
        <f t="shared" si="63"/>
        <v>0</v>
      </c>
      <c r="CT38" s="336">
        <f t="shared" si="63"/>
        <v>0</v>
      </c>
      <c r="CU38" s="336">
        <f t="shared" si="63"/>
        <v>0</v>
      </c>
      <c r="CV38" s="336">
        <f t="shared" si="63"/>
        <v>0</v>
      </c>
      <c r="CW38" s="337">
        <f t="shared" si="63"/>
        <v>0</v>
      </c>
      <c r="CX38" s="335">
        <f t="shared" si="64"/>
        <v>0</v>
      </c>
      <c r="CY38" s="336">
        <f t="shared" si="64"/>
        <v>0</v>
      </c>
      <c r="CZ38" s="336">
        <f t="shared" si="64"/>
        <v>0</v>
      </c>
      <c r="DA38" s="336">
        <f t="shared" si="64"/>
        <v>0</v>
      </c>
      <c r="DB38" s="336">
        <f t="shared" si="64"/>
        <v>0</v>
      </c>
      <c r="DC38" s="336">
        <f t="shared" si="64"/>
        <v>0</v>
      </c>
      <c r="DD38" s="336">
        <f t="shared" si="64"/>
        <v>0</v>
      </c>
      <c r="DE38" s="336">
        <f t="shared" si="64"/>
        <v>0</v>
      </c>
      <c r="DF38" s="336">
        <f t="shared" si="64"/>
        <v>0</v>
      </c>
      <c r="DG38" s="336">
        <f t="shared" si="64"/>
        <v>0</v>
      </c>
      <c r="DH38" s="336">
        <f t="shared" si="64"/>
        <v>0</v>
      </c>
      <c r="DI38" s="337">
        <f t="shared" si="64"/>
        <v>0</v>
      </c>
      <c r="DJ38" s="335">
        <f t="shared" si="65"/>
        <v>0</v>
      </c>
      <c r="DK38" s="336">
        <f t="shared" si="65"/>
        <v>0</v>
      </c>
      <c r="DL38" s="336">
        <f t="shared" si="65"/>
        <v>0</v>
      </c>
      <c r="DM38" s="336">
        <f t="shared" si="65"/>
        <v>0</v>
      </c>
      <c r="DN38" s="336">
        <f t="shared" si="65"/>
        <v>0</v>
      </c>
      <c r="DO38" s="336">
        <f t="shared" si="65"/>
        <v>0</v>
      </c>
      <c r="DP38" s="336">
        <f t="shared" si="65"/>
        <v>0</v>
      </c>
      <c r="DQ38" s="336">
        <f t="shared" si="65"/>
        <v>0</v>
      </c>
      <c r="DR38" s="336">
        <f t="shared" si="65"/>
        <v>0</v>
      </c>
      <c r="DS38" s="336">
        <f t="shared" si="65"/>
        <v>0</v>
      </c>
      <c r="DT38" s="336">
        <f t="shared" si="65"/>
        <v>0</v>
      </c>
      <c r="DU38" s="337">
        <f t="shared" si="65"/>
        <v>0</v>
      </c>
      <c r="DV38" s="335">
        <f t="shared" si="66"/>
        <v>0</v>
      </c>
      <c r="DW38" s="336">
        <f t="shared" si="66"/>
        <v>0</v>
      </c>
      <c r="DX38" s="336">
        <f t="shared" si="66"/>
        <v>0</v>
      </c>
      <c r="DY38" s="336">
        <f t="shared" si="66"/>
        <v>0</v>
      </c>
      <c r="DZ38" s="336">
        <f t="shared" si="66"/>
        <v>0</v>
      </c>
      <c r="EA38" s="336">
        <f t="shared" si="66"/>
        <v>0</v>
      </c>
      <c r="EB38" s="336">
        <f t="shared" si="66"/>
        <v>0</v>
      </c>
      <c r="EC38" s="336">
        <f t="shared" si="66"/>
        <v>0</v>
      </c>
      <c r="ED38" s="336">
        <f t="shared" si="66"/>
        <v>0</v>
      </c>
      <c r="EE38" s="336">
        <f t="shared" si="66"/>
        <v>0</v>
      </c>
      <c r="EF38" s="336">
        <f t="shared" si="66"/>
        <v>0</v>
      </c>
      <c r="EG38" s="337">
        <f t="shared" si="66"/>
        <v>0</v>
      </c>
      <c r="EH38" s="335">
        <f t="shared" si="67"/>
        <v>0</v>
      </c>
      <c r="EI38" s="336">
        <f t="shared" si="67"/>
        <v>0</v>
      </c>
      <c r="EJ38" s="336">
        <f t="shared" si="67"/>
        <v>0</v>
      </c>
      <c r="EK38" s="336">
        <f t="shared" si="67"/>
        <v>0</v>
      </c>
      <c r="EL38" s="336">
        <f t="shared" si="67"/>
        <v>0</v>
      </c>
      <c r="EM38" s="336">
        <f t="shared" si="67"/>
        <v>0</v>
      </c>
      <c r="EN38" s="336">
        <f t="shared" si="67"/>
        <v>0</v>
      </c>
      <c r="EO38" s="336">
        <f t="shared" si="67"/>
        <v>0</v>
      </c>
      <c r="EP38" s="336">
        <f t="shared" si="67"/>
        <v>0</v>
      </c>
      <c r="EQ38" s="336">
        <f t="shared" si="67"/>
        <v>0</v>
      </c>
      <c r="ER38" s="336">
        <f t="shared" si="67"/>
        <v>0</v>
      </c>
      <c r="ES38" s="337">
        <f t="shared" si="67"/>
        <v>0</v>
      </c>
      <c r="ET38" s="335">
        <f t="shared" si="68"/>
        <v>0</v>
      </c>
      <c r="EU38" s="336">
        <f t="shared" si="68"/>
        <v>0</v>
      </c>
      <c r="EV38" s="336">
        <f t="shared" si="68"/>
        <v>0</v>
      </c>
      <c r="EW38" s="336">
        <f t="shared" si="68"/>
        <v>0</v>
      </c>
      <c r="EX38" s="336">
        <f t="shared" si="68"/>
        <v>0</v>
      </c>
      <c r="EY38" s="336">
        <f t="shared" si="68"/>
        <v>0</v>
      </c>
      <c r="EZ38" s="336">
        <f t="shared" si="68"/>
        <v>0</v>
      </c>
      <c r="FA38" s="336">
        <f t="shared" si="68"/>
        <v>0</v>
      </c>
      <c r="FB38" s="336">
        <f t="shared" si="68"/>
        <v>0</v>
      </c>
      <c r="FC38" s="336">
        <f t="shared" si="68"/>
        <v>0</v>
      </c>
      <c r="FD38" s="336">
        <f t="shared" si="68"/>
        <v>0</v>
      </c>
      <c r="FE38" s="337">
        <f t="shared" si="68"/>
        <v>0</v>
      </c>
      <c r="FF38" s="335">
        <f t="shared" si="69"/>
        <v>0</v>
      </c>
      <c r="FG38" s="336">
        <f t="shared" si="69"/>
        <v>0</v>
      </c>
      <c r="FH38" s="336">
        <f t="shared" si="69"/>
        <v>0</v>
      </c>
      <c r="FI38" s="336">
        <f t="shared" si="69"/>
        <v>0</v>
      </c>
      <c r="FJ38" s="336">
        <f t="shared" si="69"/>
        <v>0</v>
      </c>
      <c r="FK38" s="336">
        <f t="shared" si="69"/>
        <v>0</v>
      </c>
      <c r="FL38" s="336">
        <f t="shared" si="69"/>
        <v>0</v>
      </c>
      <c r="FM38" s="336">
        <f t="shared" si="69"/>
        <v>0</v>
      </c>
      <c r="FN38" s="336">
        <f t="shared" si="69"/>
        <v>0</v>
      </c>
      <c r="FO38" s="336">
        <f t="shared" si="69"/>
        <v>0</v>
      </c>
      <c r="FP38" s="336">
        <f t="shared" si="69"/>
        <v>0</v>
      </c>
      <c r="FQ38" s="337">
        <f t="shared" si="69"/>
        <v>0</v>
      </c>
    </row>
    <row r="39" spans="1:173" ht="12.75" customHeight="1" x14ac:dyDescent="0.2">
      <c r="A39" s="74" t="str">
        <f t="shared" si="28"/>
        <v xml:space="preserve"> - </v>
      </c>
      <c r="B39" s="112"/>
      <c r="C39" s="171" t="s">
        <v>305</v>
      </c>
      <c r="D39" s="366" t="str">
        <f>IF(ISBLANK(EMISSIONS_7!D39), " ", EMISSIONS_7!D39)</f>
        <v xml:space="preserve"> </v>
      </c>
      <c r="E39" s="366" t="str">
        <f>IF(ISBLANK(EMISSIONS_7!E39), " ", EMISSIONS_7!E39)</f>
        <v xml:space="preserve"> </v>
      </c>
      <c r="F39" s="366" t="str">
        <f>IF(ISBLANK(EMISSIONS_7!F39), " ", EMISSIONS_7!F39)</f>
        <v xml:space="preserve"> </v>
      </c>
      <c r="G39" s="367"/>
      <c r="H39" s="368"/>
      <c r="I39" s="33" t="s">
        <v>299</v>
      </c>
      <c r="J39" s="367"/>
      <c r="K39" s="33">
        <f t="shared" si="42"/>
        <v>1</v>
      </c>
      <c r="L39" s="33" t="e">
        <f>IF(#REF!="Enter Emissions (tpy)",IF( J39="", 0, J39), 0)</f>
        <v>#REF!</v>
      </c>
      <c r="M39" s="367">
        <v>0</v>
      </c>
      <c r="N39" s="373">
        <v>0</v>
      </c>
      <c r="O39" s="299"/>
      <c r="P39" s="300"/>
      <c r="Q39" s="73" t="str">
        <f t="shared" si="43"/>
        <v>Enter vessel info</v>
      </c>
      <c r="R39" s="79" t="str">
        <f t="shared" si="44"/>
        <v>Enter vessel info</v>
      </c>
      <c r="S39" s="79" t="str">
        <f t="shared" si="45"/>
        <v>Enter vessel info</v>
      </c>
      <c r="T39" s="79" t="str">
        <f t="shared" si="46"/>
        <v>Enter vessel info</v>
      </c>
      <c r="U39" s="79" t="str">
        <f t="shared" si="47"/>
        <v>Enter vessel info</v>
      </c>
      <c r="V39" s="79" t="str">
        <f t="shared" si="48"/>
        <v>Enter vessel info</v>
      </c>
      <c r="W39" s="79" t="str">
        <f t="shared" si="49"/>
        <v>Enter vessel info</v>
      </c>
      <c r="X39" s="79" t="str">
        <f t="shared" si="50"/>
        <v>Enter vessel info</v>
      </c>
      <c r="Y39" s="78" t="s">
        <v>115</v>
      </c>
      <c r="Z39" s="79" t="s">
        <v>115</v>
      </c>
      <c r="AA39" s="82" t="s">
        <v>115</v>
      </c>
      <c r="AB39" s="73" t="str">
        <f t="shared" si="51"/>
        <v>Enter vessel info</v>
      </c>
      <c r="AC39" s="79" t="str">
        <f t="shared" si="52"/>
        <v>Enter vessel info</v>
      </c>
      <c r="AD39" s="79" t="str">
        <f t="shared" si="53"/>
        <v>Enter vessel info</v>
      </c>
      <c r="AE39" s="79" t="str">
        <f t="shared" si="54"/>
        <v>Enter vessel info</v>
      </c>
      <c r="AF39" s="79" t="str">
        <f t="shared" si="55"/>
        <v>Enter vessel info</v>
      </c>
      <c r="AG39" s="79" t="str">
        <f t="shared" si="56"/>
        <v>Enter vessel info</v>
      </c>
      <c r="AH39" s="79" t="str">
        <f t="shared" si="57"/>
        <v>Enter vessel info</v>
      </c>
      <c r="AI39" s="79" t="str">
        <f t="shared" si="58"/>
        <v>Enter vessel info</v>
      </c>
      <c r="AJ39" s="78" t="s">
        <v>115</v>
      </c>
      <c r="AK39" s="79" t="s">
        <v>115</v>
      </c>
      <c r="AL39" s="82" t="s">
        <v>115</v>
      </c>
      <c r="AM39" s="76" t="str">
        <f>IF(OR($D39=" ",$E39=" ",$F39=" "),"Enter vessel info",IF(T($H39)&lt;&gt;"","Enter Activity",IF(OR($M39=0,$N39=0),"Enter Run Time",IF((VLOOKUP($F39,'VESSEL FACTORS'!$A$3:$O$5,AM$5,FALSE))="N/A","--",IF($G39=" ",IF(ISERROR(SEARCH("Aux",$E39,1)),($H39*VLOOKUP($F39,'VESSEL FACTORS'!$A$2:$O$5,AM$5,FALSE)*0.0000011023*$M39*$N39*0.82),($H39*VLOOKUP($F39,'VESSEL FACTORS'!$A$2:$O$5,AM$5,FALSE)*0.0000011023*$M39*$N39*1)),IF($G39&lt;21,($H39*VLOOKUP($F39,'VESSEL FACTORS'!$A$2:$O$5,AM$5,FALSE)*0.0000011023*$M39*$N39*VLOOKUP($G39,'VESSEL FACTORS'!$A$16:$L$36,AM$5,FALSE)),($H39*VLOOKUP($F39,'VESSEL FACTORS'!$A$3:$O$5,AM$5,FALSE)*0.0000011023*$M39*$N39*($G39/100))))))))</f>
        <v>Enter vessel info</v>
      </c>
      <c r="AN39" s="76" t="str">
        <f>IF(OR($D39=" ",$E39=" ",$F39=" "),"Enter vessel info",IF(T($H39)&lt;&gt;"","Enter Activity",IF(OR($M39=0,$N39=0),"Enter Run Time",IF((VLOOKUP($F39,'VESSEL FACTORS'!$A$3:$O$5,AN$5,FALSE))="N/A","--",IF($G39=" ",IF(ISERROR(SEARCH("Aux",$E39,1)),($H39*VLOOKUP($F39,'VESSEL FACTORS'!$A$2:$O$5,AN$5,FALSE)*0.0000011023*$M39*$N39*0.82),($H39*VLOOKUP($F39,'VESSEL FACTORS'!$A$2:$O$5,AN$5,FALSE)*0.0000011023*$M39*$N39*1)),IF($G39&lt;21,($H39*VLOOKUP($F39,'VESSEL FACTORS'!$A$2:$O$5,AN$5,FALSE)*0.0000011023*$M39*$N39*VLOOKUP($G39,'VESSEL FACTORS'!$A$16:$L$36,AN$5,FALSE)),($H39*VLOOKUP($F39,'VESSEL FACTORS'!$A$3:$O$5,AN$5,FALSE)*0.0000011023*$M39*$N39*($G39/100))))))))</f>
        <v>Enter vessel info</v>
      </c>
      <c r="AO39" s="76" t="str">
        <f>IF(OR($D39=" ",$E39=" ",$F39=" "),"Enter vessel info",IF(T($H39)&lt;&gt;"","Enter Activity",IF(OR($M39=0,$N39=0),"Enter Run Time",IF((VLOOKUP($F39,'VESSEL FACTORS'!$A$3:$O$5,AO$5,FALSE))="N/A","--",IF($G39=" ",IF(ISERROR(SEARCH("Aux",$E39,1)),($H39*VLOOKUP($F39,'VESSEL FACTORS'!$A$2:$O$5,AO$5,FALSE)*0.0000011023*$M39*$N39*0.82),($H39*VLOOKUP($F39,'VESSEL FACTORS'!$A$2:$O$5,AO$5,FALSE)*0.0000011023*$M39*$N39*1)),IF($G39&lt;21,($H39*VLOOKUP($F39,'VESSEL FACTORS'!$A$2:$O$5,AO$5,FALSE)*0.0000011023*$M39*$N39*VLOOKUP($G39,'VESSEL FACTORS'!$A$16:$L$36,AO$5,FALSE)),($H39*VLOOKUP($F39,'VESSEL FACTORS'!$A$3:$O$5,AO$5,FALSE)*0.0000011023*$M39*$N39*($G39/100))))))))</f>
        <v>Enter vessel info</v>
      </c>
      <c r="AP39" s="76" t="str">
        <f>IF(OR($D39=" ",$E39=" ",$F39=" "),"Enter vessel info",IF(T($H39)&lt;&gt;"","Enter Activity",IF(OR($M39=0,$N39=0),"Enter Run Time",IF((VLOOKUP($F39,'VESSEL FACTORS'!$A$3:$O$5,AP$5,FALSE))="N/A","--",IF($G39=" ",IF(ISERROR(SEARCH("Aux",$E39,1)),($H39*VLOOKUP($F39,'VESSEL FACTORS'!$A$2:$O$5,AP$5,FALSE)*0.0000011023*$M39*$N39*0.82),($H39*VLOOKUP($F39,'VESSEL FACTORS'!$A$2:$O$5,AP$5,FALSE)*0.0000011023*$M39*$N39*1)),IF($G39&lt;21,($H39*VLOOKUP($F39,'VESSEL FACTORS'!$A$2:$O$5,AP$5,FALSE)*0.0000011023*$M39*$N39*VLOOKUP($G39,'VESSEL FACTORS'!$A$16:$L$36,AP$5,FALSE)),($H39*VLOOKUP($F39,'VESSEL FACTORS'!$A$3:$O$5,AP$5,FALSE)*0.0000011023*$M39*$N39*($G39/100))))))))</f>
        <v>Enter vessel info</v>
      </c>
      <c r="AQ39" s="76" t="str">
        <f>IF(OR($D39=" ",$E39=" ",$F39=" "),"Enter vessel info",IF(T($H39)&lt;&gt;"","Enter Activity",IF(OR($M39=0,$N39=0),"Enter Run Time",IF((VLOOKUP($F39,'VESSEL FACTORS'!$A$3:$O$5,AQ$5,FALSE))="N/A","--",IF($G39=" ",IF(ISERROR(SEARCH("Aux",$E39,1)),($H39*VLOOKUP($F39,'VESSEL FACTORS'!$A$2:$O$5,AQ$5,FALSE)*0.0000011023*$M39*$N39*0.82),($H39*VLOOKUP($F39,'VESSEL FACTORS'!$A$2:$O$5,AQ$5,FALSE)*0.0000011023*$M39*$N39*1)),IF($G39&lt;21,($H39*VLOOKUP($F39,'VESSEL FACTORS'!$A$2:$O$5,AQ$5,FALSE)*0.0000011023*$M39*$N39*VLOOKUP($G39,'VESSEL FACTORS'!$A$16:$L$36,AQ$5,FALSE)),($H39*VLOOKUP($F39,'VESSEL FACTORS'!$A$3:$O$5,AQ$5,FALSE)*0.0000011023*$M39*$N39*($G39/100))))))))</f>
        <v>Enter vessel info</v>
      </c>
      <c r="AR39" s="76" t="str">
        <f>IF(OR($D39=" ",$E39=" ",$F39=" "),"Enter vessel info",IF(T($H39)&lt;&gt;"","Enter Activity",IF(OR($M39=0,$N39=0),"Enter Run Time",IF((VLOOKUP($F39,'VESSEL FACTORS'!$A$3:$O$5,AR$5,FALSE))="N/A","--",IF($G39=" ",IF(ISERROR(SEARCH("Aux",$E39,1)),($H39*VLOOKUP($F39,'VESSEL FACTORS'!$A$2:$O$5,AR$5,FALSE)*0.0000011023*$M39*$N39*0.82),($H39*VLOOKUP($F39,'VESSEL FACTORS'!$A$2:$O$5,AR$5,FALSE)*0.0000011023*$M39*$N39*1)),IF($G39&lt;21,($H39*VLOOKUP($F39,'VESSEL FACTORS'!$A$2:$O$5,AR$5,FALSE)*0.0000011023*$M39*$N39*VLOOKUP($G39,'VESSEL FACTORS'!$A$16:$L$36,AR$5,FALSE)),($H39*VLOOKUP($F39,'VESSEL FACTORS'!$A$3:$O$5,AR$5,FALSE)*0.0000011023*$M39*$N39*($G39/100))))))))</f>
        <v>Enter vessel info</v>
      </c>
      <c r="AS39" s="76" t="str">
        <f>IF(OR($D39=" ",$E39=" ",$F39=" "),"Enter vessel info",IF(T($H39)&lt;&gt;"","Enter Activity",IF(OR($M39=0,$N39=0),"Enter Run Time",IF((VLOOKUP($F39,'VESSEL FACTORS'!$A$3:$O$5,AS$5,FALSE))="N/A","--",IF($G39=" ",IF(ISERROR(SEARCH("Aux",$E39,1)),($H39*VLOOKUP($F39,'VESSEL FACTORS'!$A$2:$O$5,AS$5,FALSE)*0.0000011023*$M39*$N39*0.82),($H39*VLOOKUP($F39,'VESSEL FACTORS'!$A$2:$O$5,AS$5,FALSE)*0.0000011023*$M39*$N39*1)),IF($G39&lt;21,($H39*VLOOKUP($F39,'VESSEL FACTORS'!$A$2:$O$5,AS$5,FALSE)*0.0000011023*$M39*$N39*VLOOKUP($G39,'VESSEL FACTORS'!$A$16:$L$36,AS$5,FALSE)),($H39*VLOOKUP($F39,'VESSEL FACTORS'!$A$3:$O$5,AS$5,FALSE)*0.0000011023*$M39*$N39*($G39/100))))))))</f>
        <v>Enter vessel info</v>
      </c>
      <c r="AT39" s="76" t="str">
        <f>IF(OR($D39=" ",$E39=" ",$F39=" "),"Enter vessel info",IF(T($H39)&lt;&gt;"","Enter Activity",IF(OR($M39=0,$N39=0),"Enter Run Time",IF((VLOOKUP($F39,'VESSEL FACTORS'!$A$3:$O$5,AT$5,FALSE))="N/A","--",IF($G39=" ",IF(ISERROR(SEARCH("Aux",$E39,1)),($H39*VLOOKUP($F39,'VESSEL FACTORS'!$A$2:$O$5,AT$5,FALSE)*0.0000011023*$M39*$N39*0.82),($H39*VLOOKUP($F39,'VESSEL FACTORS'!$A$2:$O$5,AT$5,FALSE)*0.0000011023*$M39*$N39*1)),IF($G39&lt;21,($H39*VLOOKUP($F39,'VESSEL FACTORS'!$A$2:$O$5,AT$5,FALSE)*0.0000011023*$M39*$N39*VLOOKUP($G39,'VESSEL FACTORS'!$A$16:$L$36,AT$5,FALSE)),($H39*VLOOKUP($F39,'VESSEL FACTORS'!$A$3:$O$5,AT$5,FALSE)*0.0000011023*$M39*$N39*($G39/100))))))))</f>
        <v>Enter vessel info</v>
      </c>
      <c r="AU39" s="76" t="str">
        <f>IF(OR($D39=" ",$E39=" ",$F39=" "),"Enter vessel info",IF(T($H39)&lt;&gt;"","Enter Activity",IF(OR($M39=0,$N39=0),"Enter Run Time",IF((VLOOKUP($F39,'VESSEL FACTORS'!$A$3:$O$5,AU$5,FALSE))="N/A","--",IF($G39=" ",IF(ISERROR(SEARCH("Aux",$E39,1)),($H39*VLOOKUP($F39,'VESSEL FACTORS'!$A$2:$O$5,AU$5,FALSE)*0.0000011023*$M39*$N39*0.82),($H39*VLOOKUP($F39,'VESSEL FACTORS'!$A$2:$O$5,AU$5,FALSE)*0.0000011023*$M39*$N39*1)),IF($G39&lt;21,($H39*VLOOKUP($F39,'VESSEL FACTORS'!$A$2:$O$5,AU$5,FALSE)*0.0000011023*$M39*$N39*VLOOKUP($G39,'VESSEL FACTORS'!$A$16:$L$36,AU$5,FALSE)),($H39*VLOOKUP($F39,'VESSEL FACTORS'!$A$3:$O$5,AU$5,FALSE)*0.0000011023*$M39*$N39*($G39/100))))))))</f>
        <v>Enter vessel info</v>
      </c>
      <c r="AV39" s="76" t="str">
        <f>IF(OR($D39=" ",$E39=" ",$F39=" "),"Enter vessel info",IF(T($H39)&lt;&gt;"","Enter Activity",IF(OR($M39=0,$N39=0),"Enter Run Time",IF((VLOOKUP($F39,'VESSEL FACTORS'!$A$3:$O$5,AV$5,FALSE))="N/A","--",IF($G39=" ",IF(ISERROR(SEARCH("Aux",$E39,1)),($H39*VLOOKUP($F39,'VESSEL FACTORS'!$A$2:$O$5,AV$5,FALSE)*0.0000011023*$M39*$N39*0.82),($H39*VLOOKUP($F39,'VESSEL FACTORS'!$A$2:$O$5,AV$5,FALSE)*0.0000011023*$M39*$N39*1)),IF($G39&lt;21,($H39*VLOOKUP($F39,'VESSEL FACTORS'!$A$2:$O$5,AV$5,FALSE)*0.0000011023*$M39*$N39*VLOOKUP($G39,'VESSEL FACTORS'!$A$16:$L$36,AV$5,FALSE)),($H39*VLOOKUP($F39,'VESSEL FACTORS'!$A$3:$O$5,AV$5,FALSE)*0.0000011023*$M39*$N39*($G39/100))))))))</f>
        <v>Enter vessel info</v>
      </c>
      <c r="AW39" s="67" t="str">
        <f>IF(OR($D39=" ",$E39=" ",$F39=" "),"Enter vessel info",IF(T($H39)&lt;&gt;"","Enter Activity",IF(OR($M39=0,$N39=0),"Enter Run Time",IF((VLOOKUP($F39,'VESSEL FACTORS'!$A$3:$O$5,AW$5,FALSE))="N/A","--",IF($G39=" ",IF(ISERROR(SEARCH("Aux",$E39,1)),($H39*VLOOKUP($F39,'VESSEL FACTORS'!$A$2:$O$5,AW$5,FALSE)*0.0000011023*$M39*$N39*0.82),($H39*VLOOKUP($F39,'VESSEL FACTORS'!$A$2:$O$5,AW$5,FALSE)*0.0000011023*$M39*$N39*1)),IF($G39&lt;21,($H39*VLOOKUP($F39,'VESSEL FACTORS'!$A$2:$O$5,AW$5,FALSE)*0.0000011023*$M39*$N39*VLOOKUP($G39,'VESSEL FACTORS'!$A$16:$L$36,AW$5,FALSE)),($H39*VLOOKUP($F39,'VESSEL FACTORS'!$A$3:$O$5,AW$5,FALSE)*0.0000011023*$M39*$N39*($G39/100))))))))</f>
        <v>Enter vessel info</v>
      </c>
      <c r="AX39" s="336">
        <f t="shared" si="59"/>
        <v>0</v>
      </c>
      <c r="AY39" s="336">
        <f t="shared" si="59"/>
        <v>0</v>
      </c>
      <c r="AZ39" s="336">
        <f t="shared" si="59"/>
        <v>0</v>
      </c>
      <c r="BA39" s="337">
        <f t="shared" si="59"/>
        <v>0</v>
      </c>
      <c r="BB39" s="335">
        <f t="shared" si="60"/>
        <v>0</v>
      </c>
      <c r="BC39" s="336">
        <f t="shared" si="60"/>
        <v>0</v>
      </c>
      <c r="BD39" s="336">
        <f t="shared" si="60"/>
        <v>0</v>
      </c>
      <c r="BE39" s="336">
        <f t="shared" si="60"/>
        <v>0</v>
      </c>
      <c r="BF39" s="336">
        <f t="shared" si="60"/>
        <v>0</v>
      </c>
      <c r="BG39" s="336">
        <f t="shared" si="60"/>
        <v>0</v>
      </c>
      <c r="BH39" s="336">
        <f t="shared" si="60"/>
        <v>0</v>
      </c>
      <c r="BI39" s="336">
        <f t="shared" si="60"/>
        <v>0</v>
      </c>
      <c r="BJ39" s="336">
        <f t="shared" si="60"/>
        <v>0</v>
      </c>
      <c r="BK39" s="336">
        <f t="shared" si="60"/>
        <v>0</v>
      </c>
      <c r="BL39" s="336">
        <f t="shared" si="60"/>
        <v>0</v>
      </c>
      <c r="BM39" s="337">
        <f t="shared" si="60"/>
        <v>0</v>
      </c>
      <c r="BN39" s="335">
        <f t="shared" si="61"/>
        <v>0</v>
      </c>
      <c r="BO39" s="336">
        <f t="shared" si="61"/>
        <v>0</v>
      </c>
      <c r="BP39" s="336">
        <f t="shared" si="61"/>
        <v>0</v>
      </c>
      <c r="BQ39" s="336">
        <f t="shared" si="61"/>
        <v>0</v>
      </c>
      <c r="BR39" s="336">
        <f t="shared" si="61"/>
        <v>0</v>
      </c>
      <c r="BS39" s="336">
        <f t="shared" si="61"/>
        <v>0</v>
      </c>
      <c r="BT39" s="336">
        <f t="shared" si="61"/>
        <v>0</v>
      </c>
      <c r="BU39" s="336">
        <f t="shared" si="61"/>
        <v>0</v>
      </c>
      <c r="BV39" s="336">
        <f t="shared" si="61"/>
        <v>0</v>
      </c>
      <c r="BW39" s="336">
        <f t="shared" si="61"/>
        <v>0</v>
      </c>
      <c r="BX39" s="336">
        <f t="shared" si="61"/>
        <v>0</v>
      </c>
      <c r="BY39" s="337">
        <f t="shared" si="61"/>
        <v>0</v>
      </c>
      <c r="BZ39" s="335">
        <f t="shared" si="62"/>
        <v>0</v>
      </c>
      <c r="CA39" s="336">
        <f t="shared" si="62"/>
        <v>0</v>
      </c>
      <c r="CB39" s="336">
        <f t="shared" si="62"/>
        <v>0</v>
      </c>
      <c r="CC39" s="336">
        <f t="shared" si="62"/>
        <v>0</v>
      </c>
      <c r="CD39" s="336">
        <f t="shared" si="62"/>
        <v>0</v>
      </c>
      <c r="CE39" s="336">
        <f t="shared" si="62"/>
        <v>0</v>
      </c>
      <c r="CF39" s="336">
        <f t="shared" si="62"/>
        <v>0</v>
      </c>
      <c r="CG39" s="336">
        <f t="shared" si="62"/>
        <v>0</v>
      </c>
      <c r="CH39" s="336">
        <f t="shared" si="62"/>
        <v>0</v>
      </c>
      <c r="CI39" s="336">
        <f t="shared" si="62"/>
        <v>0</v>
      </c>
      <c r="CJ39" s="336">
        <f t="shared" si="62"/>
        <v>0</v>
      </c>
      <c r="CK39" s="337">
        <f t="shared" si="62"/>
        <v>0</v>
      </c>
      <c r="CL39" s="335">
        <f t="shared" si="63"/>
        <v>0</v>
      </c>
      <c r="CM39" s="336">
        <f t="shared" si="63"/>
        <v>0</v>
      </c>
      <c r="CN39" s="336">
        <f t="shared" si="63"/>
        <v>0</v>
      </c>
      <c r="CO39" s="336">
        <f t="shared" si="63"/>
        <v>0</v>
      </c>
      <c r="CP39" s="336">
        <f t="shared" si="63"/>
        <v>0</v>
      </c>
      <c r="CQ39" s="336">
        <f t="shared" si="63"/>
        <v>0</v>
      </c>
      <c r="CR39" s="336">
        <f t="shared" si="63"/>
        <v>0</v>
      </c>
      <c r="CS39" s="336">
        <f t="shared" si="63"/>
        <v>0</v>
      </c>
      <c r="CT39" s="336">
        <f t="shared" si="63"/>
        <v>0</v>
      </c>
      <c r="CU39" s="336">
        <f t="shared" si="63"/>
        <v>0</v>
      </c>
      <c r="CV39" s="336">
        <f t="shared" si="63"/>
        <v>0</v>
      </c>
      <c r="CW39" s="337">
        <f t="shared" si="63"/>
        <v>0</v>
      </c>
      <c r="CX39" s="335">
        <f t="shared" si="64"/>
        <v>0</v>
      </c>
      <c r="CY39" s="336">
        <f t="shared" si="64"/>
        <v>0</v>
      </c>
      <c r="CZ39" s="336">
        <f t="shared" si="64"/>
        <v>0</v>
      </c>
      <c r="DA39" s="336">
        <f t="shared" si="64"/>
        <v>0</v>
      </c>
      <c r="DB39" s="336">
        <f t="shared" si="64"/>
        <v>0</v>
      </c>
      <c r="DC39" s="336">
        <f t="shared" si="64"/>
        <v>0</v>
      </c>
      <c r="DD39" s="336">
        <f t="shared" si="64"/>
        <v>0</v>
      </c>
      <c r="DE39" s="336">
        <f t="shared" si="64"/>
        <v>0</v>
      </c>
      <c r="DF39" s="336">
        <f t="shared" si="64"/>
        <v>0</v>
      </c>
      <c r="DG39" s="336">
        <f t="shared" si="64"/>
        <v>0</v>
      </c>
      <c r="DH39" s="336">
        <f t="shared" si="64"/>
        <v>0</v>
      </c>
      <c r="DI39" s="337">
        <f t="shared" si="64"/>
        <v>0</v>
      </c>
      <c r="DJ39" s="335">
        <f t="shared" si="65"/>
        <v>0</v>
      </c>
      <c r="DK39" s="336">
        <f t="shared" si="65"/>
        <v>0</v>
      </c>
      <c r="DL39" s="336">
        <f t="shared" si="65"/>
        <v>0</v>
      </c>
      <c r="DM39" s="336">
        <f t="shared" si="65"/>
        <v>0</v>
      </c>
      <c r="DN39" s="336">
        <f t="shared" si="65"/>
        <v>0</v>
      </c>
      <c r="DO39" s="336">
        <f t="shared" si="65"/>
        <v>0</v>
      </c>
      <c r="DP39" s="336">
        <f t="shared" si="65"/>
        <v>0</v>
      </c>
      <c r="DQ39" s="336">
        <f t="shared" si="65"/>
        <v>0</v>
      </c>
      <c r="DR39" s="336">
        <f t="shared" si="65"/>
        <v>0</v>
      </c>
      <c r="DS39" s="336">
        <f t="shared" si="65"/>
        <v>0</v>
      </c>
      <c r="DT39" s="336">
        <f t="shared" si="65"/>
        <v>0</v>
      </c>
      <c r="DU39" s="337">
        <f t="shared" si="65"/>
        <v>0</v>
      </c>
      <c r="DV39" s="335">
        <f t="shared" si="66"/>
        <v>0</v>
      </c>
      <c r="DW39" s="336">
        <f t="shared" si="66"/>
        <v>0</v>
      </c>
      <c r="DX39" s="336">
        <f t="shared" si="66"/>
        <v>0</v>
      </c>
      <c r="DY39" s="336">
        <f t="shared" si="66"/>
        <v>0</v>
      </c>
      <c r="DZ39" s="336">
        <f t="shared" si="66"/>
        <v>0</v>
      </c>
      <c r="EA39" s="336">
        <f t="shared" si="66"/>
        <v>0</v>
      </c>
      <c r="EB39" s="336">
        <f t="shared" si="66"/>
        <v>0</v>
      </c>
      <c r="EC39" s="336">
        <f t="shared" si="66"/>
        <v>0</v>
      </c>
      <c r="ED39" s="336">
        <f t="shared" si="66"/>
        <v>0</v>
      </c>
      <c r="EE39" s="336">
        <f t="shared" si="66"/>
        <v>0</v>
      </c>
      <c r="EF39" s="336">
        <f t="shared" si="66"/>
        <v>0</v>
      </c>
      <c r="EG39" s="337">
        <f t="shared" si="66"/>
        <v>0</v>
      </c>
      <c r="EH39" s="335">
        <f t="shared" si="67"/>
        <v>0</v>
      </c>
      <c r="EI39" s="336">
        <f t="shared" si="67"/>
        <v>0</v>
      </c>
      <c r="EJ39" s="336">
        <f t="shared" si="67"/>
        <v>0</v>
      </c>
      <c r="EK39" s="336">
        <f t="shared" si="67"/>
        <v>0</v>
      </c>
      <c r="EL39" s="336">
        <f t="shared" si="67"/>
        <v>0</v>
      </c>
      <c r="EM39" s="336">
        <f t="shared" si="67"/>
        <v>0</v>
      </c>
      <c r="EN39" s="336">
        <f t="shared" si="67"/>
        <v>0</v>
      </c>
      <c r="EO39" s="336">
        <f t="shared" si="67"/>
        <v>0</v>
      </c>
      <c r="EP39" s="336">
        <f t="shared" si="67"/>
        <v>0</v>
      </c>
      <c r="EQ39" s="336">
        <f t="shared" si="67"/>
        <v>0</v>
      </c>
      <c r="ER39" s="336">
        <f t="shared" si="67"/>
        <v>0</v>
      </c>
      <c r="ES39" s="337">
        <f t="shared" si="67"/>
        <v>0</v>
      </c>
      <c r="ET39" s="335">
        <f t="shared" si="68"/>
        <v>0</v>
      </c>
      <c r="EU39" s="336">
        <f t="shared" si="68"/>
        <v>0</v>
      </c>
      <c r="EV39" s="336">
        <f t="shared" si="68"/>
        <v>0</v>
      </c>
      <c r="EW39" s="336">
        <f t="shared" si="68"/>
        <v>0</v>
      </c>
      <c r="EX39" s="336">
        <f t="shared" si="68"/>
        <v>0</v>
      </c>
      <c r="EY39" s="336">
        <f t="shared" si="68"/>
        <v>0</v>
      </c>
      <c r="EZ39" s="336">
        <f t="shared" si="68"/>
        <v>0</v>
      </c>
      <c r="FA39" s="336">
        <f t="shared" si="68"/>
        <v>0</v>
      </c>
      <c r="FB39" s="336">
        <f t="shared" si="68"/>
        <v>0</v>
      </c>
      <c r="FC39" s="336">
        <f t="shared" si="68"/>
        <v>0</v>
      </c>
      <c r="FD39" s="336">
        <f t="shared" si="68"/>
        <v>0</v>
      </c>
      <c r="FE39" s="337">
        <f t="shared" si="68"/>
        <v>0</v>
      </c>
      <c r="FF39" s="335">
        <f t="shared" si="69"/>
        <v>0</v>
      </c>
      <c r="FG39" s="336">
        <f t="shared" si="69"/>
        <v>0</v>
      </c>
      <c r="FH39" s="336">
        <f t="shared" si="69"/>
        <v>0</v>
      </c>
      <c r="FI39" s="336">
        <f t="shared" si="69"/>
        <v>0</v>
      </c>
      <c r="FJ39" s="336">
        <f t="shared" si="69"/>
        <v>0</v>
      </c>
      <c r="FK39" s="336">
        <f t="shared" si="69"/>
        <v>0</v>
      </c>
      <c r="FL39" s="336">
        <f t="shared" si="69"/>
        <v>0</v>
      </c>
      <c r="FM39" s="336">
        <f t="shared" si="69"/>
        <v>0</v>
      </c>
      <c r="FN39" s="336">
        <f t="shared" si="69"/>
        <v>0</v>
      </c>
      <c r="FO39" s="336">
        <f t="shared" si="69"/>
        <v>0</v>
      </c>
      <c r="FP39" s="336">
        <f t="shared" si="69"/>
        <v>0</v>
      </c>
      <c r="FQ39" s="337">
        <f t="shared" si="69"/>
        <v>0</v>
      </c>
    </row>
    <row r="40" spans="1:173" ht="12.75" customHeight="1" x14ac:dyDescent="0.2">
      <c r="A40" s="74" t="str">
        <f t="shared" si="28"/>
        <v xml:space="preserve"> - </v>
      </c>
      <c r="B40" s="112"/>
      <c r="C40" s="171" t="s">
        <v>305</v>
      </c>
      <c r="D40" s="366" t="str">
        <f>IF(ISBLANK(EMISSIONS_7!D40), " ", EMISSIONS_7!D40)</f>
        <v xml:space="preserve"> </v>
      </c>
      <c r="E40" s="366" t="str">
        <f>IF(ISBLANK(EMISSIONS_7!E40), " ", EMISSIONS_7!E40)</f>
        <v xml:space="preserve"> </v>
      </c>
      <c r="F40" s="366" t="str">
        <f>IF(ISBLANK(EMISSIONS_7!F40), " ", EMISSIONS_7!F40)</f>
        <v xml:space="preserve"> </v>
      </c>
      <c r="G40" s="367"/>
      <c r="H40" s="368"/>
      <c r="I40" s="33" t="s">
        <v>299</v>
      </c>
      <c r="J40" s="367"/>
      <c r="K40" s="33">
        <f t="shared" si="42"/>
        <v>1</v>
      </c>
      <c r="L40" s="33">
        <f t="shared" si="30"/>
        <v>0</v>
      </c>
      <c r="M40" s="367">
        <v>0</v>
      </c>
      <c r="N40" s="373">
        <v>0</v>
      </c>
      <c r="O40" s="299"/>
      <c r="P40" s="300"/>
      <c r="Q40" s="73" t="str">
        <f t="shared" si="43"/>
        <v>Enter vessel info</v>
      </c>
      <c r="R40" s="79" t="str">
        <f t="shared" si="44"/>
        <v>Enter vessel info</v>
      </c>
      <c r="S40" s="79" t="str">
        <f t="shared" si="45"/>
        <v>Enter vessel info</v>
      </c>
      <c r="T40" s="79" t="str">
        <f t="shared" si="46"/>
        <v>Enter vessel info</v>
      </c>
      <c r="U40" s="79" t="str">
        <f t="shared" si="47"/>
        <v>Enter vessel info</v>
      </c>
      <c r="V40" s="79" t="str">
        <f t="shared" si="48"/>
        <v>Enter vessel info</v>
      </c>
      <c r="W40" s="79" t="str">
        <f t="shared" si="49"/>
        <v>Enter vessel info</v>
      </c>
      <c r="X40" s="79" t="str">
        <f t="shared" si="50"/>
        <v>Enter vessel info</v>
      </c>
      <c r="Y40" s="78" t="s">
        <v>115</v>
      </c>
      <c r="Z40" s="79" t="s">
        <v>115</v>
      </c>
      <c r="AA40" s="82" t="s">
        <v>115</v>
      </c>
      <c r="AB40" s="73" t="str">
        <f t="shared" si="51"/>
        <v>Enter vessel info</v>
      </c>
      <c r="AC40" s="79" t="str">
        <f t="shared" si="52"/>
        <v>Enter vessel info</v>
      </c>
      <c r="AD40" s="79" t="str">
        <f t="shared" si="53"/>
        <v>Enter vessel info</v>
      </c>
      <c r="AE40" s="79" t="str">
        <f t="shared" si="54"/>
        <v>Enter vessel info</v>
      </c>
      <c r="AF40" s="79" t="str">
        <f t="shared" si="55"/>
        <v>Enter vessel info</v>
      </c>
      <c r="AG40" s="79" t="str">
        <f t="shared" si="56"/>
        <v>Enter vessel info</v>
      </c>
      <c r="AH40" s="79" t="str">
        <f t="shared" si="57"/>
        <v>Enter vessel info</v>
      </c>
      <c r="AI40" s="79" t="str">
        <f t="shared" si="58"/>
        <v>Enter vessel info</v>
      </c>
      <c r="AJ40" s="78" t="s">
        <v>115</v>
      </c>
      <c r="AK40" s="79" t="s">
        <v>115</v>
      </c>
      <c r="AL40" s="82" t="s">
        <v>115</v>
      </c>
      <c r="AM40" s="76" t="str">
        <f>IF(OR($D40=" ",$E40=" ",$F40=" "),"Enter vessel info",IF(T($H40)&lt;&gt;"","Enter Activity",IF(OR($M40=0,$N40=0),"Enter Run Time",IF((VLOOKUP($F40,'VESSEL FACTORS'!$A$3:$O$5,AM$5,FALSE))="N/A","--",IF($G40=" ",IF(ISERROR(SEARCH("Aux",$E40,1)),($H40*VLOOKUP($F40,'VESSEL FACTORS'!$A$2:$O$5,AM$5,FALSE)*0.0000011023*$M40*$N40*0.82),($H40*VLOOKUP($F40,'VESSEL FACTORS'!$A$2:$O$5,AM$5,FALSE)*0.0000011023*$M40*$N40*1)),IF($G40&lt;21,($H40*VLOOKUP($F40,'VESSEL FACTORS'!$A$2:$O$5,AM$5,FALSE)*0.0000011023*$M40*$N40*VLOOKUP($G40,'VESSEL FACTORS'!$A$16:$L$36,AM$5,FALSE)),($H40*VLOOKUP($F40,'VESSEL FACTORS'!$A$3:$O$5,AM$5,FALSE)*0.0000011023*$M40*$N40*($G40/100))))))))</f>
        <v>Enter vessel info</v>
      </c>
      <c r="AN40" s="76" t="str">
        <f>IF(OR($D40=" ",$E40=" ",$F40=" "),"Enter vessel info",IF(T($H40)&lt;&gt;"","Enter Activity",IF(OR($M40=0,$N40=0),"Enter Run Time",IF((VLOOKUP($F40,'VESSEL FACTORS'!$A$3:$O$5,AN$5,FALSE))="N/A","--",IF($G40=" ",IF(ISERROR(SEARCH("Aux",$E40,1)),($H40*VLOOKUP($F40,'VESSEL FACTORS'!$A$2:$O$5,AN$5,FALSE)*0.0000011023*$M40*$N40*0.82),($H40*VLOOKUP($F40,'VESSEL FACTORS'!$A$2:$O$5,AN$5,FALSE)*0.0000011023*$M40*$N40*1)),IF($G40&lt;21,($H40*VLOOKUP($F40,'VESSEL FACTORS'!$A$2:$O$5,AN$5,FALSE)*0.0000011023*$M40*$N40*VLOOKUP($G40,'VESSEL FACTORS'!$A$16:$L$36,AN$5,FALSE)),($H40*VLOOKUP($F40,'VESSEL FACTORS'!$A$3:$O$5,AN$5,FALSE)*0.0000011023*$M40*$N40*($G40/100))))))))</f>
        <v>Enter vessel info</v>
      </c>
      <c r="AO40" s="76" t="str">
        <f>IF(OR($D40=" ",$E40=" ",$F40=" "),"Enter vessel info",IF(T($H40)&lt;&gt;"","Enter Activity",IF(OR($M40=0,$N40=0),"Enter Run Time",IF((VLOOKUP($F40,'VESSEL FACTORS'!$A$3:$O$5,AO$5,FALSE))="N/A","--",IF($G40=" ",IF(ISERROR(SEARCH("Aux",$E40,1)),($H40*VLOOKUP($F40,'VESSEL FACTORS'!$A$2:$O$5,AO$5,FALSE)*0.0000011023*$M40*$N40*0.82),($H40*VLOOKUP($F40,'VESSEL FACTORS'!$A$2:$O$5,AO$5,FALSE)*0.0000011023*$M40*$N40*1)),IF($G40&lt;21,($H40*VLOOKUP($F40,'VESSEL FACTORS'!$A$2:$O$5,AO$5,FALSE)*0.0000011023*$M40*$N40*VLOOKUP($G40,'VESSEL FACTORS'!$A$16:$L$36,AO$5,FALSE)),($H40*VLOOKUP($F40,'VESSEL FACTORS'!$A$3:$O$5,AO$5,FALSE)*0.0000011023*$M40*$N40*($G40/100))))))))</f>
        <v>Enter vessel info</v>
      </c>
      <c r="AP40" s="76" t="str">
        <f>IF(OR($D40=" ",$E40=" ",$F40=" "),"Enter vessel info",IF(T($H40)&lt;&gt;"","Enter Activity",IF(OR($M40=0,$N40=0),"Enter Run Time",IF((VLOOKUP($F40,'VESSEL FACTORS'!$A$3:$O$5,AP$5,FALSE))="N/A","--",IF($G40=" ",IF(ISERROR(SEARCH("Aux",$E40,1)),($H40*VLOOKUP($F40,'VESSEL FACTORS'!$A$2:$O$5,AP$5,FALSE)*0.0000011023*$M40*$N40*0.82),($H40*VLOOKUP($F40,'VESSEL FACTORS'!$A$2:$O$5,AP$5,FALSE)*0.0000011023*$M40*$N40*1)),IF($G40&lt;21,($H40*VLOOKUP($F40,'VESSEL FACTORS'!$A$2:$O$5,AP$5,FALSE)*0.0000011023*$M40*$N40*VLOOKUP($G40,'VESSEL FACTORS'!$A$16:$L$36,AP$5,FALSE)),($H40*VLOOKUP($F40,'VESSEL FACTORS'!$A$3:$O$5,AP$5,FALSE)*0.0000011023*$M40*$N40*($G40/100))))))))</f>
        <v>Enter vessel info</v>
      </c>
      <c r="AQ40" s="76" t="str">
        <f>IF(OR($D40=" ",$E40=" ",$F40=" "),"Enter vessel info",IF(T($H40)&lt;&gt;"","Enter Activity",IF(OR($M40=0,$N40=0),"Enter Run Time",IF((VLOOKUP($F40,'VESSEL FACTORS'!$A$3:$O$5,AQ$5,FALSE))="N/A","--",IF($G40=" ",IF(ISERROR(SEARCH("Aux",$E40,1)),($H40*VLOOKUP($F40,'VESSEL FACTORS'!$A$2:$O$5,AQ$5,FALSE)*0.0000011023*$M40*$N40*0.82),($H40*VLOOKUP($F40,'VESSEL FACTORS'!$A$2:$O$5,AQ$5,FALSE)*0.0000011023*$M40*$N40*1)),IF($G40&lt;21,($H40*VLOOKUP($F40,'VESSEL FACTORS'!$A$2:$O$5,AQ$5,FALSE)*0.0000011023*$M40*$N40*VLOOKUP($G40,'VESSEL FACTORS'!$A$16:$L$36,AQ$5,FALSE)),($H40*VLOOKUP($F40,'VESSEL FACTORS'!$A$3:$O$5,AQ$5,FALSE)*0.0000011023*$M40*$N40*($G40/100))))))))</f>
        <v>Enter vessel info</v>
      </c>
      <c r="AR40" s="76" t="str">
        <f>IF(OR($D40=" ",$E40=" ",$F40=" "),"Enter vessel info",IF(T($H40)&lt;&gt;"","Enter Activity",IF(OR($M40=0,$N40=0),"Enter Run Time",IF((VLOOKUP($F40,'VESSEL FACTORS'!$A$3:$O$5,AR$5,FALSE))="N/A","--",IF($G40=" ",IF(ISERROR(SEARCH("Aux",$E40,1)),($H40*VLOOKUP($F40,'VESSEL FACTORS'!$A$2:$O$5,AR$5,FALSE)*0.0000011023*$M40*$N40*0.82),($H40*VLOOKUP($F40,'VESSEL FACTORS'!$A$2:$O$5,AR$5,FALSE)*0.0000011023*$M40*$N40*1)),IF($G40&lt;21,($H40*VLOOKUP($F40,'VESSEL FACTORS'!$A$2:$O$5,AR$5,FALSE)*0.0000011023*$M40*$N40*VLOOKUP($G40,'VESSEL FACTORS'!$A$16:$L$36,AR$5,FALSE)),($H40*VLOOKUP($F40,'VESSEL FACTORS'!$A$3:$O$5,AR$5,FALSE)*0.0000011023*$M40*$N40*($G40/100))))))))</f>
        <v>Enter vessel info</v>
      </c>
      <c r="AS40" s="76" t="str">
        <f>IF(OR($D40=" ",$E40=" ",$F40=" "),"Enter vessel info",IF(T($H40)&lt;&gt;"","Enter Activity",IF(OR($M40=0,$N40=0),"Enter Run Time",IF((VLOOKUP($F40,'VESSEL FACTORS'!$A$3:$O$5,AS$5,FALSE))="N/A","--",IF($G40=" ",IF(ISERROR(SEARCH("Aux",$E40,1)),($H40*VLOOKUP($F40,'VESSEL FACTORS'!$A$2:$O$5,AS$5,FALSE)*0.0000011023*$M40*$N40*0.82),($H40*VLOOKUP($F40,'VESSEL FACTORS'!$A$2:$O$5,AS$5,FALSE)*0.0000011023*$M40*$N40*1)),IF($G40&lt;21,($H40*VLOOKUP($F40,'VESSEL FACTORS'!$A$2:$O$5,AS$5,FALSE)*0.0000011023*$M40*$N40*VLOOKUP($G40,'VESSEL FACTORS'!$A$16:$L$36,AS$5,FALSE)),($H40*VLOOKUP($F40,'VESSEL FACTORS'!$A$3:$O$5,AS$5,FALSE)*0.0000011023*$M40*$N40*($G40/100))))))))</f>
        <v>Enter vessel info</v>
      </c>
      <c r="AT40" s="76" t="str">
        <f>IF(OR($D40=" ",$E40=" ",$F40=" "),"Enter vessel info",IF(T($H40)&lt;&gt;"","Enter Activity",IF(OR($M40=0,$N40=0),"Enter Run Time",IF((VLOOKUP($F40,'VESSEL FACTORS'!$A$3:$O$5,AT$5,FALSE))="N/A","--",IF($G40=" ",IF(ISERROR(SEARCH("Aux",$E40,1)),($H40*VLOOKUP($F40,'VESSEL FACTORS'!$A$2:$O$5,AT$5,FALSE)*0.0000011023*$M40*$N40*0.82),($H40*VLOOKUP($F40,'VESSEL FACTORS'!$A$2:$O$5,AT$5,FALSE)*0.0000011023*$M40*$N40*1)),IF($G40&lt;21,($H40*VLOOKUP($F40,'VESSEL FACTORS'!$A$2:$O$5,AT$5,FALSE)*0.0000011023*$M40*$N40*VLOOKUP($G40,'VESSEL FACTORS'!$A$16:$L$36,AT$5,FALSE)),($H40*VLOOKUP($F40,'VESSEL FACTORS'!$A$3:$O$5,AT$5,FALSE)*0.0000011023*$M40*$N40*($G40/100))))))))</f>
        <v>Enter vessel info</v>
      </c>
      <c r="AU40" s="76" t="str">
        <f>IF(OR($D40=" ",$E40=" ",$F40=" "),"Enter vessel info",IF(T($H40)&lt;&gt;"","Enter Activity",IF(OR($M40=0,$N40=0),"Enter Run Time",IF((VLOOKUP($F40,'VESSEL FACTORS'!$A$3:$O$5,AU$5,FALSE))="N/A","--",IF($G40=" ",IF(ISERROR(SEARCH("Aux",$E40,1)),($H40*VLOOKUP($F40,'VESSEL FACTORS'!$A$2:$O$5,AU$5,FALSE)*0.0000011023*$M40*$N40*0.82),($H40*VLOOKUP($F40,'VESSEL FACTORS'!$A$2:$O$5,AU$5,FALSE)*0.0000011023*$M40*$N40*1)),IF($G40&lt;21,($H40*VLOOKUP($F40,'VESSEL FACTORS'!$A$2:$O$5,AU$5,FALSE)*0.0000011023*$M40*$N40*VLOOKUP($G40,'VESSEL FACTORS'!$A$16:$L$36,AU$5,FALSE)),($H40*VLOOKUP($F40,'VESSEL FACTORS'!$A$3:$O$5,AU$5,FALSE)*0.0000011023*$M40*$N40*($G40/100))))))))</f>
        <v>Enter vessel info</v>
      </c>
      <c r="AV40" s="76" t="str">
        <f>IF(OR($D40=" ",$E40=" ",$F40=" "),"Enter vessel info",IF(T($H40)&lt;&gt;"","Enter Activity",IF(OR($M40=0,$N40=0),"Enter Run Time",IF((VLOOKUP($F40,'VESSEL FACTORS'!$A$3:$O$5,AV$5,FALSE))="N/A","--",IF($G40=" ",IF(ISERROR(SEARCH("Aux",$E40,1)),($H40*VLOOKUP($F40,'VESSEL FACTORS'!$A$2:$O$5,AV$5,FALSE)*0.0000011023*$M40*$N40*0.82),($H40*VLOOKUP($F40,'VESSEL FACTORS'!$A$2:$O$5,AV$5,FALSE)*0.0000011023*$M40*$N40*1)),IF($G40&lt;21,($H40*VLOOKUP($F40,'VESSEL FACTORS'!$A$2:$O$5,AV$5,FALSE)*0.0000011023*$M40*$N40*VLOOKUP($G40,'VESSEL FACTORS'!$A$16:$L$36,AV$5,FALSE)),($H40*VLOOKUP($F40,'VESSEL FACTORS'!$A$3:$O$5,AV$5,FALSE)*0.0000011023*$M40*$N40*($G40/100))))))))</f>
        <v>Enter vessel info</v>
      </c>
      <c r="AW40" s="67" t="str">
        <f>IF(OR($D40=" ",$E40=" ",$F40=" "),"Enter vessel info",IF(T($H40)&lt;&gt;"","Enter Activity",IF(OR($M40=0,$N40=0),"Enter Run Time",IF((VLOOKUP($F40,'VESSEL FACTORS'!$A$3:$O$5,AW$5,FALSE))="N/A","--",IF($G40=" ",IF(ISERROR(SEARCH("Aux",$E40,1)),($H40*VLOOKUP($F40,'VESSEL FACTORS'!$A$2:$O$5,AW$5,FALSE)*0.0000011023*$M40*$N40*0.82),($H40*VLOOKUP($F40,'VESSEL FACTORS'!$A$2:$O$5,AW$5,FALSE)*0.0000011023*$M40*$N40*1)),IF($G40&lt;21,($H40*VLOOKUP($F40,'VESSEL FACTORS'!$A$2:$O$5,AW$5,FALSE)*0.0000011023*$M40*$N40*VLOOKUP($G40,'VESSEL FACTORS'!$A$16:$L$36,AW$5,FALSE)),($H40*VLOOKUP($F40,'VESSEL FACTORS'!$A$3:$O$5,AW$5,FALSE)*0.0000011023*$M40*$N40*($G40/100))))))))</f>
        <v>Enter vessel info</v>
      </c>
      <c r="AX40" s="336">
        <f t="shared" ref="AX40:BA43" si="70">IF(T($AB40)="",IF((AX$6&gt;=MONTH($O40))*(AX$6&lt;=MONTH($P40)), $AB40/$AO40, 0),0)</f>
        <v>0</v>
      </c>
      <c r="AY40" s="336">
        <f t="shared" si="70"/>
        <v>0</v>
      </c>
      <c r="AZ40" s="336">
        <f t="shared" si="70"/>
        <v>0</v>
      </c>
      <c r="BA40" s="337">
        <f t="shared" si="70"/>
        <v>0</v>
      </c>
      <c r="BB40" s="335">
        <f t="shared" si="60"/>
        <v>0</v>
      </c>
      <c r="BC40" s="336">
        <f t="shared" si="60"/>
        <v>0</v>
      </c>
      <c r="BD40" s="336">
        <f t="shared" si="60"/>
        <v>0</v>
      </c>
      <c r="BE40" s="336">
        <f t="shared" si="60"/>
        <v>0</v>
      </c>
      <c r="BF40" s="336">
        <f t="shared" si="60"/>
        <v>0</v>
      </c>
      <c r="BG40" s="336">
        <f t="shared" si="60"/>
        <v>0</v>
      </c>
      <c r="BH40" s="336">
        <f t="shared" si="60"/>
        <v>0</v>
      </c>
      <c r="BI40" s="336">
        <f t="shared" si="60"/>
        <v>0</v>
      </c>
      <c r="BJ40" s="336">
        <f t="shared" si="60"/>
        <v>0</v>
      </c>
      <c r="BK40" s="336">
        <f t="shared" si="60"/>
        <v>0</v>
      </c>
      <c r="BL40" s="336">
        <f t="shared" si="60"/>
        <v>0</v>
      </c>
      <c r="BM40" s="337">
        <f t="shared" si="60"/>
        <v>0</v>
      </c>
      <c r="BN40" s="335">
        <f t="shared" si="61"/>
        <v>0</v>
      </c>
      <c r="BO40" s="336">
        <f t="shared" si="61"/>
        <v>0</v>
      </c>
      <c r="BP40" s="336">
        <f t="shared" si="61"/>
        <v>0</v>
      </c>
      <c r="BQ40" s="336">
        <f t="shared" si="61"/>
        <v>0</v>
      </c>
      <c r="BR40" s="336">
        <f t="shared" si="61"/>
        <v>0</v>
      </c>
      <c r="BS40" s="336">
        <f t="shared" si="61"/>
        <v>0</v>
      </c>
      <c r="BT40" s="336">
        <f t="shared" si="61"/>
        <v>0</v>
      </c>
      <c r="BU40" s="336">
        <f t="shared" si="61"/>
        <v>0</v>
      </c>
      <c r="BV40" s="336">
        <f t="shared" si="61"/>
        <v>0</v>
      </c>
      <c r="BW40" s="336">
        <f t="shared" si="61"/>
        <v>0</v>
      </c>
      <c r="BX40" s="336">
        <f t="shared" si="61"/>
        <v>0</v>
      </c>
      <c r="BY40" s="337">
        <f t="shared" si="61"/>
        <v>0</v>
      </c>
      <c r="BZ40" s="335">
        <f t="shared" si="62"/>
        <v>0</v>
      </c>
      <c r="CA40" s="336">
        <f t="shared" si="62"/>
        <v>0</v>
      </c>
      <c r="CB40" s="336">
        <f t="shared" si="62"/>
        <v>0</v>
      </c>
      <c r="CC40" s="336">
        <f t="shared" si="62"/>
        <v>0</v>
      </c>
      <c r="CD40" s="336">
        <f t="shared" si="62"/>
        <v>0</v>
      </c>
      <c r="CE40" s="336">
        <f t="shared" si="62"/>
        <v>0</v>
      </c>
      <c r="CF40" s="336">
        <f t="shared" si="62"/>
        <v>0</v>
      </c>
      <c r="CG40" s="336">
        <f t="shared" si="62"/>
        <v>0</v>
      </c>
      <c r="CH40" s="336">
        <f t="shared" si="62"/>
        <v>0</v>
      </c>
      <c r="CI40" s="336">
        <f t="shared" si="62"/>
        <v>0</v>
      </c>
      <c r="CJ40" s="336">
        <f t="shared" si="62"/>
        <v>0</v>
      </c>
      <c r="CK40" s="337">
        <f t="shared" si="62"/>
        <v>0</v>
      </c>
      <c r="CL40" s="335">
        <f t="shared" si="63"/>
        <v>0</v>
      </c>
      <c r="CM40" s="336">
        <f t="shared" si="63"/>
        <v>0</v>
      </c>
      <c r="CN40" s="336">
        <f t="shared" si="63"/>
        <v>0</v>
      </c>
      <c r="CO40" s="336">
        <f t="shared" si="63"/>
        <v>0</v>
      </c>
      <c r="CP40" s="336">
        <f t="shared" si="63"/>
        <v>0</v>
      </c>
      <c r="CQ40" s="336">
        <f t="shared" si="63"/>
        <v>0</v>
      </c>
      <c r="CR40" s="336">
        <f t="shared" si="63"/>
        <v>0</v>
      </c>
      <c r="CS40" s="336">
        <f t="shared" si="63"/>
        <v>0</v>
      </c>
      <c r="CT40" s="336">
        <f t="shared" si="63"/>
        <v>0</v>
      </c>
      <c r="CU40" s="336">
        <f t="shared" si="63"/>
        <v>0</v>
      </c>
      <c r="CV40" s="336">
        <f t="shared" si="63"/>
        <v>0</v>
      </c>
      <c r="CW40" s="337">
        <f t="shared" si="63"/>
        <v>0</v>
      </c>
      <c r="CX40" s="335">
        <f t="shared" si="64"/>
        <v>0</v>
      </c>
      <c r="CY40" s="336">
        <f t="shared" si="64"/>
        <v>0</v>
      </c>
      <c r="CZ40" s="336">
        <f t="shared" si="64"/>
        <v>0</v>
      </c>
      <c r="DA40" s="336">
        <f t="shared" si="64"/>
        <v>0</v>
      </c>
      <c r="DB40" s="336">
        <f t="shared" si="64"/>
        <v>0</v>
      </c>
      <c r="DC40" s="336">
        <f t="shared" si="64"/>
        <v>0</v>
      </c>
      <c r="DD40" s="336">
        <f t="shared" si="64"/>
        <v>0</v>
      </c>
      <c r="DE40" s="336">
        <f t="shared" si="64"/>
        <v>0</v>
      </c>
      <c r="DF40" s="336">
        <f t="shared" si="64"/>
        <v>0</v>
      </c>
      <c r="DG40" s="336">
        <f t="shared" si="64"/>
        <v>0</v>
      </c>
      <c r="DH40" s="336">
        <f t="shared" si="64"/>
        <v>0</v>
      </c>
      <c r="DI40" s="337">
        <f t="shared" si="64"/>
        <v>0</v>
      </c>
      <c r="DJ40" s="335">
        <f t="shared" si="65"/>
        <v>0</v>
      </c>
      <c r="DK40" s="336">
        <f t="shared" si="65"/>
        <v>0</v>
      </c>
      <c r="DL40" s="336">
        <f t="shared" si="65"/>
        <v>0</v>
      </c>
      <c r="DM40" s="336">
        <f t="shared" si="65"/>
        <v>0</v>
      </c>
      <c r="DN40" s="336">
        <f t="shared" si="65"/>
        <v>0</v>
      </c>
      <c r="DO40" s="336">
        <f t="shared" si="65"/>
        <v>0</v>
      </c>
      <c r="DP40" s="336">
        <f t="shared" si="65"/>
        <v>0</v>
      </c>
      <c r="DQ40" s="336">
        <f t="shared" si="65"/>
        <v>0</v>
      </c>
      <c r="DR40" s="336">
        <f t="shared" si="65"/>
        <v>0</v>
      </c>
      <c r="DS40" s="336">
        <f t="shared" si="65"/>
        <v>0</v>
      </c>
      <c r="DT40" s="336">
        <f t="shared" si="65"/>
        <v>0</v>
      </c>
      <c r="DU40" s="337">
        <f t="shared" si="65"/>
        <v>0</v>
      </c>
      <c r="DV40" s="335">
        <f t="shared" si="66"/>
        <v>0</v>
      </c>
      <c r="DW40" s="336">
        <f t="shared" si="66"/>
        <v>0</v>
      </c>
      <c r="DX40" s="336">
        <f t="shared" si="66"/>
        <v>0</v>
      </c>
      <c r="DY40" s="336">
        <f t="shared" si="66"/>
        <v>0</v>
      </c>
      <c r="DZ40" s="336">
        <f t="shared" si="66"/>
        <v>0</v>
      </c>
      <c r="EA40" s="336">
        <f t="shared" si="66"/>
        <v>0</v>
      </c>
      <c r="EB40" s="336">
        <f t="shared" si="66"/>
        <v>0</v>
      </c>
      <c r="EC40" s="336">
        <f t="shared" si="66"/>
        <v>0</v>
      </c>
      <c r="ED40" s="336">
        <f t="shared" si="66"/>
        <v>0</v>
      </c>
      <c r="EE40" s="336">
        <f t="shared" si="66"/>
        <v>0</v>
      </c>
      <c r="EF40" s="336">
        <f t="shared" si="66"/>
        <v>0</v>
      </c>
      <c r="EG40" s="337">
        <f t="shared" si="66"/>
        <v>0</v>
      </c>
      <c r="EH40" s="335">
        <f t="shared" si="67"/>
        <v>0</v>
      </c>
      <c r="EI40" s="336">
        <f t="shared" si="67"/>
        <v>0</v>
      </c>
      <c r="EJ40" s="336">
        <f t="shared" si="67"/>
        <v>0</v>
      </c>
      <c r="EK40" s="336">
        <f t="shared" si="67"/>
        <v>0</v>
      </c>
      <c r="EL40" s="336">
        <f t="shared" si="67"/>
        <v>0</v>
      </c>
      <c r="EM40" s="336">
        <f t="shared" si="67"/>
        <v>0</v>
      </c>
      <c r="EN40" s="336">
        <f t="shared" si="67"/>
        <v>0</v>
      </c>
      <c r="EO40" s="336">
        <f t="shared" si="67"/>
        <v>0</v>
      </c>
      <c r="EP40" s="336">
        <f t="shared" si="67"/>
        <v>0</v>
      </c>
      <c r="EQ40" s="336">
        <f t="shared" si="67"/>
        <v>0</v>
      </c>
      <c r="ER40" s="336">
        <f t="shared" si="67"/>
        <v>0</v>
      </c>
      <c r="ES40" s="337">
        <f t="shared" si="67"/>
        <v>0</v>
      </c>
      <c r="ET40" s="335">
        <f t="shared" si="68"/>
        <v>0</v>
      </c>
      <c r="EU40" s="336">
        <f t="shared" si="68"/>
        <v>0</v>
      </c>
      <c r="EV40" s="336">
        <f t="shared" si="68"/>
        <v>0</v>
      </c>
      <c r="EW40" s="336">
        <f t="shared" si="68"/>
        <v>0</v>
      </c>
      <c r="EX40" s="336">
        <f t="shared" si="68"/>
        <v>0</v>
      </c>
      <c r="EY40" s="336">
        <f t="shared" si="68"/>
        <v>0</v>
      </c>
      <c r="EZ40" s="336">
        <f t="shared" si="68"/>
        <v>0</v>
      </c>
      <c r="FA40" s="336">
        <f t="shared" si="68"/>
        <v>0</v>
      </c>
      <c r="FB40" s="336">
        <f t="shared" si="68"/>
        <v>0</v>
      </c>
      <c r="FC40" s="336">
        <f t="shared" si="68"/>
        <v>0</v>
      </c>
      <c r="FD40" s="336">
        <f t="shared" si="68"/>
        <v>0</v>
      </c>
      <c r="FE40" s="337">
        <f t="shared" si="68"/>
        <v>0</v>
      </c>
      <c r="FF40" s="335">
        <f t="shared" si="69"/>
        <v>0</v>
      </c>
      <c r="FG40" s="336">
        <f t="shared" si="69"/>
        <v>0</v>
      </c>
      <c r="FH40" s="336">
        <f t="shared" si="69"/>
        <v>0</v>
      </c>
      <c r="FI40" s="336">
        <f t="shared" si="69"/>
        <v>0</v>
      </c>
      <c r="FJ40" s="336">
        <f t="shared" si="69"/>
        <v>0</v>
      </c>
      <c r="FK40" s="336">
        <f t="shared" si="69"/>
        <v>0</v>
      </c>
      <c r="FL40" s="336">
        <f t="shared" si="69"/>
        <v>0</v>
      </c>
      <c r="FM40" s="336">
        <f t="shared" si="69"/>
        <v>0</v>
      </c>
      <c r="FN40" s="336">
        <f t="shared" si="69"/>
        <v>0</v>
      </c>
      <c r="FO40" s="336">
        <f t="shared" si="69"/>
        <v>0</v>
      </c>
      <c r="FP40" s="336">
        <f t="shared" si="69"/>
        <v>0</v>
      </c>
      <c r="FQ40" s="337">
        <f t="shared" si="69"/>
        <v>0</v>
      </c>
    </row>
    <row r="41" spans="1:173" ht="12.75" customHeight="1" x14ac:dyDescent="0.2">
      <c r="A41" s="74" t="str">
        <f t="shared" si="28"/>
        <v xml:space="preserve"> - </v>
      </c>
      <c r="B41" s="112"/>
      <c r="C41" s="171" t="s">
        <v>305</v>
      </c>
      <c r="D41" s="366" t="str">
        <f>IF(ISBLANK(EMISSIONS_7!D41), " ", EMISSIONS_7!D41)</f>
        <v xml:space="preserve"> </v>
      </c>
      <c r="E41" s="366" t="str">
        <f>IF(ISBLANK(EMISSIONS_7!E41), " ", EMISSIONS_7!E41)</f>
        <v xml:space="preserve"> </v>
      </c>
      <c r="F41" s="366" t="str">
        <f>IF(ISBLANK(EMISSIONS_7!F41), " ", EMISSIONS_7!F41)</f>
        <v xml:space="preserve"> </v>
      </c>
      <c r="G41" s="367"/>
      <c r="H41" s="368"/>
      <c r="I41" s="33" t="s">
        <v>299</v>
      </c>
      <c r="J41" s="367"/>
      <c r="K41" s="33">
        <f t="shared" si="42"/>
        <v>1</v>
      </c>
      <c r="L41" s="33">
        <f t="shared" si="30"/>
        <v>0</v>
      </c>
      <c r="M41" s="367">
        <v>0</v>
      </c>
      <c r="N41" s="373">
        <v>0</v>
      </c>
      <c r="O41" s="299"/>
      <c r="P41" s="300"/>
      <c r="Q41" s="73" t="str">
        <f t="shared" si="43"/>
        <v>Enter vessel info</v>
      </c>
      <c r="R41" s="79" t="str">
        <f t="shared" si="44"/>
        <v>Enter vessel info</v>
      </c>
      <c r="S41" s="79" t="str">
        <f t="shared" si="45"/>
        <v>Enter vessel info</v>
      </c>
      <c r="T41" s="79" t="str">
        <f t="shared" si="46"/>
        <v>Enter vessel info</v>
      </c>
      <c r="U41" s="79" t="str">
        <f t="shared" si="47"/>
        <v>Enter vessel info</v>
      </c>
      <c r="V41" s="79" t="str">
        <f t="shared" si="48"/>
        <v>Enter vessel info</v>
      </c>
      <c r="W41" s="79" t="str">
        <f t="shared" si="49"/>
        <v>Enter vessel info</v>
      </c>
      <c r="X41" s="79" t="str">
        <f t="shared" si="50"/>
        <v>Enter vessel info</v>
      </c>
      <c r="Y41" s="78" t="s">
        <v>115</v>
      </c>
      <c r="Z41" s="79" t="s">
        <v>115</v>
      </c>
      <c r="AA41" s="82" t="s">
        <v>115</v>
      </c>
      <c r="AB41" s="73" t="str">
        <f t="shared" si="51"/>
        <v>Enter vessel info</v>
      </c>
      <c r="AC41" s="79" t="str">
        <f t="shared" si="52"/>
        <v>Enter vessel info</v>
      </c>
      <c r="AD41" s="79" t="str">
        <f t="shared" si="53"/>
        <v>Enter vessel info</v>
      </c>
      <c r="AE41" s="79" t="str">
        <f t="shared" si="54"/>
        <v>Enter vessel info</v>
      </c>
      <c r="AF41" s="79" t="str">
        <f t="shared" si="55"/>
        <v>Enter vessel info</v>
      </c>
      <c r="AG41" s="79" t="str">
        <f t="shared" si="56"/>
        <v>Enter vessel info</v>
      </c>
      <c r="AH41" s="79" t="str">
        <f t="shared" si="57"/>
        <v>Enter vessel info</v>
      </c>
      <c r="AI41" s="79" t="str">
        <f t="shared" si="58"/>
        <v>Enter vessel info</v>
      </c>
      <c r="AJ41" s="78" t="s">
        <v>115</v>
      </c>
      <c r="AK41" s="79" t="s">
        <v>115</v>
      </c>
      <c r="AL41" s="82" t="s">
        <v>115</v>
      </c>
      <c r="AM41" s="76" t="str">
        <f>IF(OR($D41=" ",$E41=" ",$F41=" "),"Enter vessel info",IF(T($H41)&lt;&gt;"","Enter Activity",IF(OR($M41=0,$N41=0),"Enter Run Time",IF((VLOOKUP($F41,'VESSEL FACTORS'!$A$3:$O$5,AM$5,FALSE))="N/A","--",IF($G41=" ",IF(ISERROR(SEARCH("Aux",$E41,1)),($H41*VLOOKUP($F41,'VESSEL FACTORS'!$A$2:$O$5,AM$5,FALSE)*0.0000011023*$M41*$N41*0.82),($H41*VLOOKUP($F41,'VESSEL FACTORS'!$A$2:$O$5,AM$5,FALSE)*0.0000011023*$M41*$N41*1)),IF($G41&lt;21,($H41*VLOOKUP($F41,'VESSEL FACTORS'!$A$2:$O$5,AM$5,FALSE)*0.0000011023*$M41*$N41*VLOOKUP($G41,'VESSEL FACTORS'!$A$16:$L$36,AM$5,FALSE)),($H41*VLOOKUP($F41,'VESSEL FACTORS'!$A$3:$O$5,AM$5,FALSE)*0.0000011023*$M41*$N41*($G41/100))))))))</f>
        <v>Enter vessel info</v>
      </c>
      <c r="AN41" s="76" t="str">
        <f>IF(OR($D41=" ",$E41=" ",$F41=" "),"Enter vessel info",IF(T($H41)&lt;&gt;"","Enter Activity",IF(OR($M41=0,$N41=0),"Enter Run Time",IF((VLOOKUP($F41,'VESSEL FACTORS'!$A$3:$O$5,AN$5,FALSE))="N/A","--",IF($G41=" ",IF(ISERROR(SEARCH("Aux",$E41,1)),($H41*VLOOKUP($F41,'VESSEL FACTORS'!$A$2:$O$5,AN$5,FALSE)*0.0000011023*$M41*$N41*0.82),($H41*VLOOKUP($F41,'VESSEL FACTORS'!$A$2:$O$5,AN$5,FALSE)*0.0000011023*$M41*$N41*1)),IF($G41&lt;21,($H41*VLOOKUP($F41,'VESSEL FACTORS'!$A$2:$O$5,AN$5,FALSE)*0.0000011023*$M41*$N41*VLOOKUP($G41,'VESSEL FACTORS'!$A$16:$L$36,AN$5,FALSE)),($H41*VLOOKUP($F41,'VESSEL FACTORS'!$A$3:$O$5,AN$5,FALSE)*0.0000011023*$M41*$N41*($G41/100))))))))</f>
        <v>Enter vessel info</v>
      </c>
      <c r="AO41" s="76" t="str">
        <f>IF(OR($D41=" ",$E41=" ",$F41=" "),"Enter vessel info",IF(T($H41)&lt;&gt;"","Enter Activity",IF(OR($M41=0,$N41=0),"Enter Run Time",IF((VLOOKUP($F41,'VESSEL FACTORS'!$A$3:$O$5,AO$5,FALSE))="N/A","--",IF($G41=" ",IF(ISERROR(SEARCH("Aux",$E41,1)),($H41*VLOOKUP($F41,'VESSEL FACTORS'!$A$2:$O$5,AO$5,FALSE)*0.0000011023*$M41*$N41*0.82),($H41*VLOOKUP($F41,'VESSEL FACTORS'!$A$2:$O$5,AO$5,FALSE)*0.0000011023*$M41*$N41*1)),IF($G41&lt;21,($H41*VLOOKUP($F41,'VESSEL FACTORS'!$A$2:$O$5,AO$5,FALSE)*0.0000011023*$M41*$N41*VLOOKUP($G41,'VESSEL FACTORS'!$A$16:$L$36,AO$5,FALSE)),($H41*VLOOKUP($F41,'VESSEL FACTORS'!$A$3:$O$5,AO$5,FALSE)*0.0000011023*$M41*$N41*($G41/100))))))))</f>
        <v>Enter vessel info</v>
      </c>
      <c r="AP41" s="76" t="str">
        <f>IF(OR($D41=" ",$E41=" ",$F41=" "),"Enter vessel info",IF(T($H41)&lt;&gt;"","Enter Activity",IF(OR($M41=0,$N41=0),"Enter Run Time",IF((VLOOKUP($F41,'VESSEL FACTORS'!$A$3:$O$5,AP$5,FALSE))="N/A","--",IF($G41=" ",IF(ISERROR(SEARCH("Aux",$E41,1)),($H41*VLOOKUP($F41,'VESSEL FACTORS'!$A$2:$O$5,AP$5,FALSE)*0.0000011023*$M41*$N41*0.82),($H41*VLOOKUP($F41,'VESSEL FACTORS'!$A$2:$O$5,AP$5,FALSE)*0.0000011023*$M41*$N41*1)),IF($G41&lt;21,($H41*VLOOKUP($F41,'VESSEL FACTORS'!$A$2:$O$5,AP$5,FALSE)*0.0000011023*$M41*$N41*VLOOKUP($G41,'VESSEL FACTORS'!$A$16:$L$36,AP$5,FALSE)),($H41*VLOOKUP($F41,'VESSEL FACTORS'!$A$3:$O$5,AP$5,FALSE)*0.0000011023*$M41*$N41*($G41/100))))))))</f>
        <v>Enter vessel info</v>
      </c>
      <c r="AQ41" s="76" t="str">
        <f>IF(OR($D41=" ",$E41=" ",$F41=" "),"Enter vessel info",IF(T($H41)&lt;&gt;"","Enter Activity",IF(OR($M41=0,$N41=0),"Enter Run Time",IF((VLOOKUP($F41,'VESSEL FACTORS'!$A$3:$O$5,AQ$5,FALSE))="N/A","--",IF($G41=" ",IF(ISERROR(SEARCH("Aux",$E41,1)),($H41*VLOOKUP($F41,'VESSEL FACTORS'!$A$2:$O$5,AQ$5,FALSE)*0.0000011023*$M41*$N41*0.82),($H41*VLOOKUP($F41,'VESSEL FACTORS'!$A$2:$O$5,AQ$5,FALSE)*0.0000011023*$M41*$N41*1)),IF($G41&lt;21,($H41*VLOOKUP($F41,'VESSEL FACTORS'!$A$2:$O$5,AQ$5,FALSE)*0.0000011023*$M41*$N41*VLOOKUP($G41,'VESSEL FACTORS'!$A$16:$L$36,AQ$5,FALSE)),($H41*VLOOKUP($F41,'VESSEL FACTORS'!$A$3:$O$5,AQ$5,FALSE)*0.0000011023*$M41*$N41*($G41/100))))))))</f>
        <v>Enter vessel info</v>
      </c>
      <c r="AR41" s="76" t="str">
        <f>IF(OR($D41=" ",$E41=" ",$F41=" "),"Enter vessel info",IF(T($H41)&lt;&gt;"","Enter Activity",IF(OR($M41=0,$N41=0),"Enter Run Time",IF((VLOOKUP($F41,'VESSEL FACTORS'!$A$3:$O$5,AR$5,FALSE))="N/A","--",IF($G41=" ",IF(ISERROR(SEARCH("Aux",$E41,1)),($H41*VLOOKUP($F41,'VESSEL FACTORS'!$A$2:$O$5,AR$5,FALSE)*0.0000011023*$M41*$N41*0.82),($H41*VLOOKUP($F41,'VESSEL FACTORS'!$A$2:$O$5,AR$5,FALSE)*0.0000011023*$M41*$N41*1)),IF($G41&lt;21,($H41*VLOOKUP($F41,'VESSEL FACTORS'!$A$2:$O$5,AR$5,FALSE)*0.0000011023*$M41*$N41*VLOOKUP($G41,'VESSEL FACTORS'!$A$16:$L$36,AR$5,FALSE)),($H41*VLOOKUP($F41,'VESSEL FACTORS'!$A$3:$O$5,AR$5,FALSE)*0.0000011023*$M41*$N41*($G41/100))))))))</f>
        <v>Enter vessel info</v>
      </c>
      <c r="AS41" s="76" t="str">
        <f>IF(OR($D41=" ",$E41=" ",$F41=" "),"Enter vessel info",IF(T($H41)&lt;&gt;"","Enter Activity",IF(OR($M41=0,$N41=0),"Enter Run Time",IF((VLOOKUP($F41,'VESSEL FACTORS'!$A$3:$O$5,AS$5,FALSE))="N/A","--",IF($G41=" ",IF(ISERROR(SEARCH("Aux",$E41,1)),($H41*VLOOKUP($F41,'VESSEL FACTORS'!$A$2:$O$5,AS$5,FALSE)*0.0000011023*$M41*$N41*0.82),($H41*VLOOKUP($F41,'VESSEL FACTORS'!$A$2:$O$5,AS$5,FALSE)*0.0000011023*$M41*$N41*1)),IF($G41&lt;21,($H41*VLOOKUP($F41,'VESSEL FACTORS'!$A$2:$O$5,AS$5,FALSE)*0.0000011023*$M41*$N41*VLOOKUP($G41,'VESSEL FACTORS'!$A$16:$L$36,AS$5,FALSE)),($H41*VLOOKUP($F41,'VESSEL FACTORS'!$A$3:$O$5,AS$5,FALSE)*0.0000011023*$M41*$N41*($G41/100))))))))</f>
        <v>Enter vessel info</v>
      </c>
      <c r="AT41" s="76" t="str">
        <f>IF(OR($D41=" ",$E41=" ",$F41=" "),"Enter vessel info",IF(T($H41)&lt;&gt;"","Enter Activity",IF(OR($M41=0,$N41=0),"Enter Run Time",IF((VLOOKUP($F41,'VESSEL FACTORS'!$A$3:$O$5,AT$5,FALSE))="N/A","--",IF($G41=" ",IF(ISERROR(SEARCH("Aux",$E41,1)),($H41*VLOOKUP($F41,'VESSEL FACTORS'!$A$2:$O$5,AT$5,FALSE)*0.0000011023*$M41*$N41*0.82),($H41*VLOOKUP($F41,'VESSEL FACTORS'!$A$2:$O$5,AT$5,FALSE)*0.0000011023*$M41*$N41*1)),IF($G41&lt;21,($H41*VLOOKUP($F41,'VESSEL FACTORS'!$A$2:$O$5,AT$5,FALSE)*0.0000011023*$M41*$N41*VLOOKUP($G41,'VESSEL FACTORS'!$A$16:$L$36,AT$5,FALSE)),($H41*VLOOKUP($F41,'VESSEL FACTORS'!$A$3:$O$5,AT$5,FALSE)*0.0000011023*$M41*$N41*($G41/100))))))))</f>
        <v>Enter vessel info</v>
      </c>
      <c r="AU41" s="76" t="str">
        <f>IF(OR($D41=" ",$E41=" ",$F41=" "),"Enter vessel info",IF(T($H41)&lt;&gt;"","Enter Activity",IF(OR($M41=0,$N41=0),"Enter Run Time",IF((VLOOKUP($F41,'VESSEL FACTORS'!$A$3:$O$5,AU$5,FALSE))="N/A","--",IF($G41=" ",IF(ISERROR(SEARCH("Aux",$E41,1)),($H41*VLOOKUP($F41,'VESSEL FACTORS'!$A$2:$O$5,AU$5,FALSE)*0.0000011023*$M41*$N41*0.82),($H41*VLOOKUP($F41,'VESSEL FACTORS'!$A$2:$O$5,AU$5,FALSE)*0.0000011023*$M41*$N41*1)),IF($G41&lt;21,($H41*VLOOKUP($F41,'VESSEL FACTORS'!$A$2:$O$5,AU$5,FALSE)*0.0000011023*$M41*$N41*VLOOKUP($G41,'VESSEL FACTORS'!$A$16:$L$36,AU$5,FALSE)),($H41*VLOOKUP($F41,'VESSEL FACTORS'!$A$3:$O$5,AU$5,FALSE)*0.0000011023*$M41*$N41*($G41/100))))))))</f>
        <v>Enter vessel info</v>
      </c>
      <c r="AV41" s="76" t="str">
        <f>IF(OR($D41=" ",$E41=" ",$F41=" "),"Enter vessel info",IF(T($H41)&lt;&gt;"","Enter Activity",IF(OR($M41=0,$N41=0),"Enter Run Time",IF((VLOOKUP($F41,'VESSEL FACTORS'!$A$3:$O$5,AV$5,FALSE))="N/A","--",IF($G41=" ",IF(ISERROR(SEARCH("Aux",$E41,1)),($H41*VLOOKUP($F41,'VESSEL FACTORS'!$A$2:$O$5,AV$5,FALSE)*0.0000011023*$M41*$N41*0.82),($H41*VLOOKUP($F41,'VESSEL FACTORS'!$A$2:$O$5,AV$5,FALSE)*0.0000011023*$M41*$N41*1)),IF($G41&lt;21,($H41*VLOOKUP($F41,'VESSEL FACTORS'!$A$2:$O$5,AV$5,FALSE)*0.0000011023*$M41*$N41*VLOOKUP($G41,'VESSEL FACTORS'!$A$16:$L$36,AV$5,FALSE)),($H41*VLOOKUP($F41,'VESSEL FACTORS'!$A$3:$O$5,AV$5,FALSE)*0.0000011023*$M41*$N41*($G41/100))))))))</f>
        <v>Enter vessel info</v>
      </c>
      <c r="AW41" s="67" t="str">
        <f>IF(OR($D41=" ",$E41=" ",$F41=" "),"Enter vessel info",IF(T($H41)&lt;&gt;"","Enter Activity",IF(OR($M41=0,$N41=0),"Enter Run Time",IF((VLOOKUP($F41,'VESSEL FACTORS'!$A$3:$O$5,AW$5,FALSE))="N/A","--",IF($G41=" ",IF(ISERROR(SEARCH("Aux",$E41,1)),($H41*VLOOKUP($F41,'VESSEL FACTORS'!$A$2:$O$5,AW$5,FALSE)*0.0000011023*$M41*$N41*0.82),($H41*VLOOKUP($F41,'VESSEL FACTORS'!$A$2:$O$5,AW$5,FALSE)*0.0000011023*$M41*$N41*1)),IF($G41&lt;21,($H41*VLOOKUP($F41,'VESSEL FACTORS'!$A$2:$O$5,AW$5,FALSE)*0.0000011023*$M41*$N41*VLOOKUP($G41,'VESSEL FACTORS'!$A$16:$L$36,AW$5,FALSE)),($H41*VLOOKUP($F41,'VESSEL FACTORS'!$A$3:$O$5,AW$5,FALSE)*0.0000011023*$M41*$N41*($G41/100))))))))</f>
        <v>Enter vessel info</v>
      </c>
      <c r="AX41" s="336">
        <f t="shared" si="70"/>
        <v>0</v>
      </c>
      <c r="AY41" s="336">
        <f t="shared" si="70"/>
        <v>0</v>
      </c>
      <c r="AZ41" s="336">
        <f t="shared" si="70"/>
        <v>0</v>
      </c>
      <c r="BA41" s="337">
        <f t="shared" si="70"/>
        <v>0</v>
      </c>
      <c r="BB41" s="335">
        <f t="shared" si="60"/>
        <v>0</v>
      </c>
      <c r="BC41" s="336">
        <f t="shared" si="60"/>
        <v>0</v>
      </c>
      <c r="BD41" s="336">
        <f t="shared" si="60"/>
        <v>0</v>
      </c>
      <c r="BE41" s="336">
        <f t="shared" si="60"/>
        <v>0</v>
      </c>
      <c r="BF41" s="336">
        <f t="shared" si="60"/>
        <v>0</v>
      </c>
      <c r="BG41" s="336">
        <f t="shared" si="60"/>
        <v>0</v>
      </c>
      <c r="BH41" s="336">
        <f t="shared" si="60"/>
        <v>0</v>
      </c>
      <c r="BI41" s="336">
        <f t="shared" si="60"/>
        <v>0</v>
      </c>
      <c r="BJ41" s="336">
        <f t="shared" si="60"/>
        <v>0</v>
      </c>
      <c r="BK41" s="336">
        <f t="shared" si="60"/>
        <v>0</v>
      </c>
      <c r="BL41" s="336">
        <f t="shared" si="60"/>
        <v>0</v>
      </c>
      <c r="BM41" s="337">
        <f t="shared" si="60"/>
        <v>0</v>
      </c>
      <c r="BN41" s="335">
        <f t="shared" si="61"/>
        <v>0</v>
      </c>
      <c r="BO41" s="336">
        <f t="shared" si="61"/>
        <v>0</v>
      </c>
      <c r="BP41" s="336">
        <f t="shared" si="61"/>
        <v>0</v>
      </c>
      <c r="BQ41" s="336">
        <f t="shared" si="61"/>
        <v>0</v>
      </c>
      <c r="BR41" s="336">
        <f t="shared" si="61"/>
        <v>0</v>
      </c>
      <c r="BS41" s="336">
        <f t="shared" si="61"/>
        <v>0</v>
      </c>
      <c r="BT41" s="336">
        <f t="shared" si="61"/>
        <v>0</v>
      </c>
      <c r="BU41" s="336">
        <f t="shared" si="61"/>
        <v>0</v>
      </c>
      <c r="BV41" s="336">
        <f t="shared" si="61"/>
        <v>0</v>
      </c>
      <c r="BW41" s="336">
        <f t="shared" si="61"/>
        <v>0</v>
      </c>
      <c r="BX41" s="336">
        <f t="shared" si="61"/>
        <v>0</v>
      </c>
      <c r="BY41" s="337">
        <f t="shared" si="61"/>
        <v>0</v>
      </c>
      <c r="BZ41" s="335">
        <f t="shared" si="62"/>
        <v>0</v>
      </c>
      <c r="CA41" s="336">
        <f t="shared" si="62"/>
        <v>0</v>
      </c>
      <c r="CB41" s="336">
        <f t="shared" si="62"/>
        <v>0</v>
      </c>
      <c r="CC41" s="336">
        <f t="shared" si="62"/>
        <v>0</v>
      </c>
      <c r="CD41" s="336">
        <f t="shared" si="62"/>
        <v>0</v>
      </c>
      <c r="CE41" s="336">
        <f t="shared" si="62"/>
        <v>0</v>
      </c>
      <c r="CF41" s="336">
        <f t="shared" si="62"/>
        <v>0</v>
      </c>
      <c r="CG41" s="336">
        <f t="shared" si="62"/>
        <v>0</v>
      </c>
      <c r="CH41" s="336">
        <f t="shared" si="62"/>
        <v>0</v>
      </c>
      <c r="CI41" s="336">
        <f t="shared" si="62"/>
        <v>0</v>
      </c>
      <c r="CJ41" s="336">
        <f t="shared" si="62"/>
        <v>0</v>
      </c>
      <c r="CK41" s="337">
        <f t="shared" si="62"/>
        <v>0</v>
      </c>
      <c r="CL41" s="335">
        <f t="shared" si="63"/>
        <v>0</v>
      </c>
      <c r="CM41" s="336">
        <f t="shared" si="63"/>
        <v>0</v>
      </c>
      <c r="CN41" s="336">
        <f t="shared" si="63"/>
        <v>0</v>
      </c>
      <c r="CO41" s="336">
        <f t="shared" si="63"/>
        <v>0</v>
      </c>
      <c r="CP41" s="336">
        <f t="shared" si="63"/>
        <v>0</v>
      </c>
      <c r="CQ41" s="336">
        <f t="shared" si="63"/>
        <v>0</v>
      </c>
      <c r="CR41" s="336">
        <f t="shared" si="63"/>
        <v>0</v>
      </c>
      <c r="CS41" s="336">
        <f t="shared" si="63"/>
        <v>0</v>
      </c>
      <c r="CT41" s="336">
        <f t="shared" si="63"/>
        <v>0</v>
      </c>
      <c r="CU41" s="336">
        <f t="shared" si="63"/>
        <v>0</v>
      </c>
      <c r="CV41" s="336">
        <f t="shared" si="63"/>
        <v>0</v>
      </c>
      <c r="CW41" s="337">
        <f t="shared" si="63"/>
        <v>0</v>
      </c>
      <c r="CX41" s="335">
        <f t="shared" si="64"/>
        <v>0</v>
      </c>
      <c r="CY41" s="336">
        <f t="shared" si="64"/>
        <v>0</v>
      </c>
      <c r="CZ41" s="336">
        <f t="shared" si="64"/>
        <v>0</v>
      </c>
      <c r="DA41" s="336">
        <f t="shared" si="64"/>
        <v>0</v>
      </c>
      <c r="DB41" s="336">
        <f t="shared" si="64"/>
        <v>0</v>
      </c>
      <c r="DC41" s="336">
        <f t="shared" si="64"/>
        <v>0</v>
      </c>
      <c r="DD41" s="336">
        <f t="shared" si="64"/>
        <v>0</v>
      </c>
      <c r="DE41" s="336">
        <f t="shared" si="64"/>
        <v>0</v>
      </c>
      <c r="DF41" s="336">
        <f t="shared" si="64"/>
        <v>0</v>
      </c>
      <c r="DG41" s="336">
        <f t="shared" si="64"/>
        <v>0</v>
      </c>
      <c r="DH41" s="336">
        <f t="shared" si="64"/>
        <v>0</v>
      </c>
      <c r="DI41" s="337">
        <f t="shared" si="64"/>
        <v>0</v>
      </c>
      <c r="DJ41" s="335">
        <f t="shared" si="65"/>
        <v>0</v>
      </c>
      <c r="DK41" s="336">
        <f t="shared" si="65"/>
        <v>0</v>
      </c>
      <c r="DL41" s="336">
        <f t="shared" si="65"/>
        <v>0</v>
      </c>
      <c r="DM41" s="336">
        <f t="shared" si="65"/>
        <v>0</v>
      </c>
      <c r="DN41" s="336">
        <f t="shared" si="65"/>
        <v>0</v>
      </c>
      <c r="DO41" s="336">
        <f t="shared" si="65"/>
        <v>0</v>
      </c>
      <c r="DP41" s="336">
        <f t="shared" si="65"/>
        <v>0</v>
      </c>
      <c r="DQ41" s="336">
        <f t="shared" si="65"/>
        <v>0</v>
      </c>
      <c r="DR41" s="336">
        <f t="shared" si="65"/>
        <v>0</v>
      </c>
      <c r="DS41" s="336">
        <f t="shared" si="65"/>
        <v>0</v>
      </c>
      <c r="DT41" s="336">
        <f t="shared" si="65"/>
        <v>0</v>
      </c>
      <c r="DU41" s="337">
        <f t="shared" si="65"/>
        <v>0</v>
      </c>
      <c r="DV41" s="335">
        <f t="shared" si="66"/>
        <v>0</v>
      </c>
      <c r="DW41" s="336">
        <f t="shared" si="66"/>
        <v>0</v>
      </c>
      <c r="DX41" s="336">
        <f t="shared" si="66"/>
        <v>0</v>
      </c>
      <c r="DY41" s="336">
        <f t="shared" si="66"/>
        <v>0</v>
      </c>
      <c r="DZ41" s="336">
        <f t="shared" si="66"/>
        <v>0</v>
      </c>
      <c r="EA41" s="336">
        <f t="shared" si="66"/>
        <v>0</v>
      </c>
      <c r="EB41" s="336">
        <f t="shared" si="66"/>
        <v>0</v>
      </c>
      <c r="EC41" s="336">
        <f t="shared" si="66"/>
        <v>0</v>
      </c>
      <c r="ED41" s="336">
        <f t="shared" si="66"/>
        <v>0</v>
      </c>
      <c r="EE41" s="336">
        <f t="shared" si="66"/>
        <v>0</v>
      </c>
      <c r="EF41" s="336">
        <f t="shared" si="66"/>
        <v>0</v>
      </c>
      <c r="EG41" s="337">
        <f t="shared" si="66"/>
        <v>0</v>
      </c>
      <c r="EH41" s="335">
        <f t="shared" si="67"/>
        <v>0</v>
      </c>
      <c r="EI41" s="336">
        <f t="shared" si="67"/>
        <v>0</v>
      </c>
      <c r="EJ41" s="336">
        <f t="shared" si="67"/>
        <v>0</v>
      </c>
      <c r="EK41" s="336">
        <f t="shared" si="67"/>
        <v>0</v>
      </c>
      <c r="EL41" s="336">
        <f t="shared" si="67"/>
        <v>0</v>
      </c>
      <c r="EM41" s="336">
        <f t="shared" si="67"/>
        <v>0</v>
      </c>
      <c r="EN41" s="336">
        <f t="shared" si="67"/>
        <v>0</v>
      </c>
      <c r="EO41" s="336">
        <f t="shared" si="67"/>
        <v>0</v>
      </c>
      <c r="EP41" s="336">
        <f t="shared" si="67"/>
        <v>0</v>
      </c>
      <c r="EQ41" s="336">
        <f t="shared" si="67"/>
        <v>0</v>
      </c>
      <c r="ER41" s="336">
        <f t="shared" si="67"/>
        <v>0</v>
      </c>
      <c r="ES41" s="337">
        <f t="shared" si="67"/>
        <v>0</v>
      </c>
      <c r="ET41" s="335">
        <f t="shared" si="68"/>
        <v>0</v>
      </c>
      <c r="EU41" s="336">
        <f t="shared" si="68"/>
        <v>0</v>
      </c>
      <c r="EV41" s="336">
        <f t="shared" si="68"/>
        <v>0</v>
      </c>
      <c r="EW41" s="336">
        <f t="shared" si="68"/>
        <v>0</v>
      </c>
      <c r="EX41" s="336">
        <f t="shared" si="68"/>
        <v>0</v>
      </c>
      <c r="EY41" s="336">
        <f t="shared" si="68"/>
        <v>0</v>
      </c>
      <c r="EZ41" s="336">
        <f t="shared" si="68"/>
        <v>0</v>
      </c>
      <c r="FA41" s="336">
        <f t="shared" si="68"/>
        <v>0</v>
      </c>
      <c r="FB41" s="336">
        <f t="shared" si="68"/>
        <v>0</v>
      </c>
      <c r="FC41" s="336">
        <f t="shared" si="68"/>
        <v>0</v>
      </c>
      <c r="FD41" s="336">
        <f t="shared" si="68"/>
        <v>0</v>
      </c>
      <c r="FE41" s="337">
        <f t="shared" si="68"/>
        <v>0</v>
      </c>
      <c r="FF41" s="335">
        <f t="shared" si="69"/>
        <v>0</v>
      </c>
      <c r="FG41" s="336">
        <f t="shared" si="69"/>
        <v>0</v>
      </c>
      <c r="FH41" s="336">
        <f t="shared" si="69"/>
        <v>0</v>
      </c>
      <c r="FI41" s="336">
        <f t="shared" si="69"/>
        <v>0</v>
      </c>
      <c r="FJ41" s="336">
        <f t="shared" si="69"/>
        <v>0</v>
      </c>
      <c r="FK41" s="336">
        <f t="shared" si="69"/>
        <v>0</v>
      </c>
      <c r="FL41" s="336">
        <f t="shared" si="69"/>
        <v>0</v>
      </c>
      <c r="FM41" s="336">
        <f t="shared" si="69"/>
        <v>0</v>
      </c>
      <c r="FN41" s="336">
        <f t="shared" si="69"/>
        <v>0</v>
      </c>
      <c r="FO41" s="336">
        <f t="shared" si="69"/>
        <v>0</v>
      </c>
      <c r="FP41" s="336">
        <f t="shared" si="69"/>
        <v>0</v>
      </c>
      <c r="FQ41" s="337">
        <f t="shared" si="69"/>
        <v>0</v>
      </c>
    </row>
    <row r="42" spans="1:173" ht="12.75" customHeight="1" x14ac:dyDescent="0.2">
      <c r="A42" s="74" t="str">
        <f t="shared" si="28"/>
        <v xml:space="preserve"> - </v>
      </c>
      <c r="B42" s="112"/>
      <c r="C42" s="171" t="s">
        <v>305</v>
      </c>
      <c r="D42" s="366" t="str">
        <f>IF(ISBLANK(EMISSIONS_7!D42), " ", EMISSIONS_7!D42)</f>
        <v xml:space="preserve"> </v>
      </c>
      <c r="E42" s="366" t="str">
        <f>IF(ISBLANK(EMISSIONS_7!E42), " ", EMISSIONS_7!E42)</f>
        <v xml:space="preserve"> </v>
      </c>
      <c r="F42" s="366" t="str">
        <f>IF(ISBLANK(EMISSIONS_7!F42), " ", EMISSIONS_7!F42)</f>
        <v xml:space="preserve"> </v>
      </c>
      <c r="G42" s="367"/>
      <c r="H42" s="368"/>
      <c r="I42" s="33" t="s">
        <v>299</v>
      </c>
      <c r="J42" s="367"/>
      <c r="K42" s="33">
        <f t="shared" si="42"/>
        <v>1</v>
      </c>
      <c r="L42" s="33">
        <f t="shared" si="30"/>
        <v>0</v>
      </c>
      <c r="M42" s="367">
        <v>0</v>
      </c>
      <c r="N42" s="373">
        <v>0</v>
      </c>
      <c r="O42" s="299"/>
      <c r="P42" s="300"/>
      <c r="Q42" s="73" t="str">
        <f t="shared" si="43"/>
        <v>Enter vessel info</v>
      </c>
      <c r="R42" s="79" t="str">
        <f t="shared" si="44"/>
        <v>Enter vessel info</v>
      </c>
      <c r="S42" s="79" t="str">
        <f t="shared" si="45"/>
        <v>Enter vessel info</v>
      </c>
      <c r="T42" s="79" t="str">
        <f t="shared" si="46"/>
        <v>Enter vessel info</v>
      </c>
      <c r="U42" s="79" t="str">
        <f t="shared" si="47"/>
        <v>Enter vessel info</v>
      </c>
      <c r="V42" s="79" t="str">
        <f t="shared" si="48"/>
        <v>Enter vessel info</v>
      </c>
      <c r="W42" s="79" t="str">
        <f t="shared" si="49"/>
        <v>Enter vessel info</v>
      </c>
      <c r="X42" s="79" t="str">
        <f t="shared" si="50"/>
        <v>Enter vessel info</v>
      </c>
      <c r="Y42" s="78" t="s">
        <v>115</v>
      </c>
      <c r="Z42" s="79" t="s">
        <v>115</v>
      </c>
      <c r="AA42" s="82" t="s">
        <v>115</v>
      </c>
      <c r="AB42" s="73" t="str">
        <f t="shared" si="51"/>
        <v>Enter vessel info</v>
      </c>
      <c r="AC42" s="79" t="str">
        <f t="shared" si="52"/>
        <v>Enter vessel info</v>
      </c>
      <c r="AD42" s="79" t="str">
        <f t="shared" si="53"/>
        <v>Enter vessel info</v>
      </c>
      <c r="AE42" s="79" t="str">
        <f t="shared" si="54"/>
        <v>Enter vessel info</v>
      </c>
      <c r="AF42" s="79" t="str">
        <f t="shared" si="55"/>
        <v>Enter vessel info</v>
      </c>
      <c r="AG42" s="79" t="str">
        <f t="shared" si="56"/>
        <v>Enter vessel info</v>
      </c>
      <c r="AH42" s="79" t="str">
        <f t="shared" si="57"/>
        <v>Enter vessel info</v>
      </c>
      <c r="AI42" s="79" t="str">
        <f t="shared" si="58"/>
        <v>Enter vessel info</v>
      </c>
      <c r="AJ42" s="78" t="s">
        <v>115</v>
      </c>
      <c r="AK42" s="79" t="s">
        <v>115</v>
      </c>
      <c r="AL42" s="82" t="s">
        <v>115</v>
      </c>
      <c r="AM42" s="76" t="str">
        <f>IF(OR($D42=" ",$E42=" ",$F42=" "),"Enter vessel info",IF(T($H42)&lt;&gt;"","Enter Activity",IF(OR($M42=0,$N42=0),"Enter Run Time",IF((VLOOKUP($F42,'VESSEL FACTORS'!$A$3:$O$5,AM$5,FALSE))="N/A","--",IF($G42=" ",IF(ISERROR(SEARCH("Aux",$E42,1)),($H42*VLOOKUP($F42,'VESSEL FACTORS'!$A$2:$O$5,AM$5,FALSE)*0.0000011023*$M42*$N42*0.82),($H42*VLOOKUP($F42,'VESSEL FACTORS'!$A$2:$O$5,AM$5,FALSE)*0.0000011023*$M42*$N42*1)),IF($G42&lt;21,($H42*VLOOKUP($F42,'VESSEL FACTORS'!$A$2:$O$5,AM$5,FALSE)*0.0000011023*$M42*$N42*VLOOKUP($G42,'VESSEL FACTORS'!$A$16:$L$36,AM$5,FALSE)),($H42*VLOOKUP($F42,'VESSEL FACTORS'!$A$3:$O$5,AM$5,FALSE)*0.0000011023*$M42*$N42*($G42/100))))))))</f>
        <v>Enter vessel info</v>
      </c>
      <c r="AN42" s="76" t="str">
        <f>IF(OR($D42=" ",$E42=" ",$F42=" "),"Enter vessel info",IF(T($H42)&lt;&gt;"","Enter Activity",IF(OR($M42=0,$N42=0),"Enter Run Time",IF((VLOOKUP($F42,'VESSEL FACTORS'!$A$3:$O$5,AN$5,FALSE))="N/A","--",IF($G42=" ",IF(ISERROR(SEARCH("Aux",$E42,1)),($H42*VLOOKUP($F42,'VESSEL FACTORS'!$A$2:$O$5,AN$5,FALSE)*0.0000011023*$M42*$N42*0.82),($H42*VLOOKUP($F42,'VESSEL FACTORS'!$A$2:$O$5,AN$5,FALSE)*0.0000011023*$M42*$N42*1)),IF($G42&lt;21,($H42*VLOOKUP($F42,'VESSEL FACTORS'!$A$2:$O$5,AN$5,FALSE)*0.0000011023*$M42*$N42*VLOOKUP($G42,'VESSEL FACTORS'!$A$16:$L$36,AN$5,FALSE)),($H42*VLOOKUP($F42,'VESSEL FACTORS'!$A$3:$O$5,AN$5,FALSE)*0.0000011023*$M42*$N42*($G42/100))))))))</f>
        <v>Enter vessel info</v>
      </c>
      <c r="AO42" s="76" t="str">
        <f>IF(OR($D42=" ",$E42=" ",$F42=" "),"Enter vessel info",IF(T($H42)&lt;&gt;"","Enter Activity",IF(OR($M42=0,$N42=0),"Enter Run Time",IF((VLOOKUP($F42,'VESSEL FACTORS'!$A$3:$O$5,AO$5,FALSE))="N/A","--",IF($G42=" ",IF(ISERROR(SEARCH("Aux",$E42,1)),($H42*VLOOKUP($F42,'VESSEL FACTORS'!$A$2:$O$5,AO$5,FALSE)*0.0000011023*$M42*$N42*0.82),($H42*VLOOKUP($F42,'VESSEL FACTORS'!$A$2:$O$5,AO$5,FALSE)*0.0000011023*$M42*$N42*1)),IF($G42&lt;21,($H42*VLOOKUP($F42,'VESSEL FACTORS'!$A$2:$O$5,AO$5,FALSE)*0.0000011023*$M42*$N42*VLOOKUP($G42,'VESSEL FACTORS'!$A$16:$L$36,AO$5,FALSE)),($H42*VLOOKUP($F42,'VESSEL FACTORS'!$A$3:$O$5,AO$5,FALSE)*0.0000011023*$M42*$N42*($G42/100))))))))</f>
        <v>Enter vessel info</v>
      </c>
      <c r="AP42" s="76" t="str">
        <f>IF(OR($D42=" ",$E42=" ",$F42=" "),"Enter vessel info",IF(T($H42)&lt;&gt;"","Enter Activity",IF(OR($M42=0,$N42=0),"Enter Run Time",IF((VLOOKUP($F42,'VESSEL FACTORS'!$A$3:$O$5,AP$5,FALSE))="N/A","--",IF($G42=" ",IF(ISERROR(SEARCH("Aux",$E42,1)),($H42*VLOOKUP($F42,'VESSEL FACTORS'!$A$2:$O$5,AP$5,FALSE)*0.0000011023*$M42*$N42*0.82),($H42*VLOOKUP($F42,'VESSEL FACTORS'!$A$2:$O$5,AP$5,FALSE)*0.0000011023*$M42*$N42*1)),IF($G42&lt;21,($H42*VLOOKUP($F42,'VESSEL FACTORS'!$A$2:$O$5,AP$5,FALSE)*0.0000011023*$M42*$N42*VLOOKUP($G42,'VESSEL FACTORS'!$A$16:$L$36,AP$5,FALSE)),($H42*VLOOKUP($F42,'VESSEL FACTORS'!$A$3:$O$5,AP$5,FALSE)*0.0000011023*$M42*$N42*($G42/100))))))))</f>
        <v>Enter vessel info</v>
      </c>
      <c r="AQ42" s="76" t="str">
        <f>IF(OR($D42=" ",$E42=" ",$F42=" "),"Enter vessel info",IF(T($H42)&lt;&gt;"","Enter Activity",IF(OR($M42=0,$N42=0),"Enter Run Time",IF((VLOOKUP($F42,'VESSEL FACTORS'!$A$3:$O$5,AQ$5,FALSE))="N/A","--",IF($G42=" ",IF(ISERROR(SEARCH("Aux",$E42,1)),($H42*VLOOKUP($F42,'VESSEL FACTORS'!$A$2:$O$5,AQ$5,FALSE)*0.0000011023*$M42*$N42*0.82),($H42*VLOOKUP($F42,'VESSEL FACTORS'!$A$2:$O$5,AQ$5,FALSE)*0.0000011023*$M42*$N42*1)),IF($G42&lt;21,($H42*VLOOKUP($F42,'VESSEL FACTORS'!$A$2:$O$5,AQ$5,FALSE)*0.0000011023*$M42*$N42*VLOOKUP($G42,'VESSEL FACTORS'!$A$16:$L$36,AQ$5,FALSE)),($H42*VLOOKUP($F42,'VESSEL FACTORS'!$A$3:$O$5,AQ$5,FALSE)*0.0000011023*$M42*$N42*($G42/100))))))))</f>
        <v>Enter vessel info</v>
      </c>
      <c r="AR42" s="76" t="str">
        <f>IF(OR($D42=" ",$E42=" ",$F42=" "),"Enter vessel info",IF(T($H42)&lt;&gt;"","Enter Activity",IF(OR($M42=0,$N42=0),"Enter Run Time",IF((VLOOKUP($F42,'VESSEL FACTORS'!$A$3:$O$5,AR$5,FALSE))="N/A","--",IF($G42=" ",IF(ISERROR(SEARCH("Aux",$E42,1)),($H42*VLOOKUP($F42,'VESSEL FACTORS'!$A$2:$O$5,AR$5,FALSE)*0.0000011023*$M42*$N42*0.82),($H42*VLOOKUP($F42,'VESSEL FACTORS'!$A$2:$O$5,AR$5,FALSE)*0.0000011023*$M42*$N42*1)),IF($G42&lt;21,($H42*VLOOKUP($F42,'VESSEL FACTORS'!$A$2:$O$5,AR$5,FALSE)*0.0000011023*$M42*$N42*VLOOKUP($G42,'VESSEL FACTORS'!$A$16:$L$36,AR$5,FALSE)),($H42*VLOOKUP($F42,'VESSEL FACTORS'!$A$3:$O$5,AR$5,FALSE)*0.0000011023*$M42*$N42*($G42/100))))))))</f>
        <v>Enter vessel info</v>
      </c>
      <c r="AS42" s="76" t="str">
        <f>IF(OR($D42=" ",$E42=" ",$F42=" "),"Enter vessel info",IF(T($H42)&lt;&gt;"","Enter Activity",IF(OR($M42=0,$N42=0),"Enter Run Time",IF((VLOOKUP($F42,'VESSEL FACTORS'!$A$3:$O$5,AS$5,FALSE))="N/A","--",IF($G42=" ",IF(ISERROR(SEARCH("Aux",$E42,1)),($H42*VLOOKUP($F42,'VESSEL FACTORS'!$A$2:$O$5,AS$5,FALSE)*0.0000011023*$M42*$N42*0.82),($H42*VLOOKUP($F42,'VESSEL FACTORS'!$A$2:$O$5,AS$5,FALSE)*0.0000011023*$M42*$N42*1)),IF($G42&lt;21,($H42*VLOOKUP($F42,'VESSEL FACTORS'!$A$2:$O$5,AS$5,FALSE)*0.0000011023*$M42*$N42*VLOOKUP($G42,'VESSEL FACTORS'!$A$16:$L$36,AS$5,FALSE)),($H42*VLOOKUP($F42,'VESSEL FACTORS'!$A$3:$O$5,AS$5,FALSE)*0.0000011023*$M42*$N42*($G42/100))))))))</f>
        <v>Enter vessel info</v>
      </c>
      <c r="AT42" s="76" t="str">
        <f>IF(OR($D42=" ",$E42=" ",$F42=" "),"Enter vessel info",IF(T($H42)&lt;&gt;"","Enter Activity",IF(OR($M42=0,$N42=0),"Enter Run Time",IF((VLOOKUP($F42,'VESSEL FACTORS'!$A$3:$O$5,AT$5,FALSE))="N/A","--",IF($G42=" ",IF(ISERROR(SEARCH("Aux",$E42,1)),($H42*VLOOKUP($F42,'VESSEL FACTORS'!$A$2:$O$5,AT$5,FALSE)*0.0000011023*$M42*$N42*0.82),($H42*VLOOKUP($F42,'VESSEL FACTORS'!$A$2:$O$5,AT$5,FALSE)*0.0000011023*$M42*$N42*1)),IF($G42&lt;21,($H42*VLOOKUP($F42,'VESSEL FACTORS'!$A$2:$O$5,AT$5,FALSE)*0.0000011023*$M42*$N42*VLOOKUP($G42,'VESSEL FACTORS'!$A$16:$L$36,AT$5,FALSE)),($H42*VLOOKUP($F42,'VESSEL FACTORS'!$A$3:$O$5,AT$5,FALSE)*0.0000011023*$M42*$N42*($G42/100))))))))</f>
        <v>Enter vessel info</v>
      </c>
      <c r="AU42" s="76" t="str">
        <f>IF(OR($D42=" ",$E42=" ",$F42=" "),"Enter vessel info",IF(T($H42)&lt;&gt;"","Enter Activity",IF(OR($M42=0,$N42=0),"Enter Run Time",IF((VLOOKUP($F42,'VESSEL FACTORS'!$A$3:$O$5,AU$5,FALSE))="N/A","--",IF($G42=" ",IF(ISERROR(SEARCH("Aux",$E42,1)),($H42*VLOOKUP($F42,'VESSEL FACTORS'!$A$2:$O$5,AU$5,FALSE)*0.0000011023*$M42*$N42*0.82),($H42*VLOOKUP($F42,'VESSEL FACTORS'!$A$2:$O$5,AU$5,FALSE)*0.0000011023*$M42*$N42*1)),IF($G42&lt;21,($H42*VLOOKUP($F42,'VESSEL FACTORS'!$A$2:$O$5,AU$5,FALSE)*0.0000011023*$M42*$N42*VLOOKUP($G42,'VESSEL FACTORS'!$A$16:$L$36,AU$5,FALSE)),($H42*VLOOKUP($F42,'VESSEL FACTORS'!$A$3:$O$5,AU$5,FALSE)*0.0000011023*$M42*$N42*($G42/100))))))))</f>
        <v>Enter vessel info</v>
      </c>
      <c r="AV42" s="76" t="str">
        <f>IF(OR($D42=" ",$E42=" ",$F42=" "),"Enter vessel info",IF(T($H42)&lt;&gt;"","Enter Activity",IF(OR($M42=0,$N42=0),"Enter Run Time",IF((VLOOKUP($F42,'VESSEL FACTORS'!$A$3:$O$5,AV$5,FALSE))="N/A","--",IF($G42=" ",IF(ISERROR(SEARCH("Aux",$E42,1)),($H42*VLOOKUP($F42,'VESSEL FACTORS'!$A$2:$O$5,AV$5,FALSE)*0.0000011023*$M42*$N42*0.82),($H42*VLOOKUP($F42,'VESSEL FACTORS'!$A$2:$O$5,AV$5,FALSE)*0.0000011023*$M42*$N42*1)),IF($G42&lt;21,($H42*VLOOKUP($F42,'VESSEL FACTORS'!$A$2:$O$5,AV$5,FALSE)*0.0000011023*$M42*$N42*VLOOKUP($G42,'VESSEL FACTORS'!$A$16:$L$36,AV$5,FALSE)),($H42*VLOOKUP($F42,'VESSEL FACTORS'!$A$3:$O$5,AV$5,FALSE)*0.0000011023*$M42*$N42*($G42/100))))))))</f>
        <v>Enter vessel info</v>
      </c>
      <c r="AW42" s="67" t="str">
        <f>IF(OR($D42=" ",$E42=" ",$F42=" "),"Enter vessel info",IF(T($H42)&lt;&gt;"","Enter Activity",IF(OR($M42=0,$N42=0),"Enter Run Time",IF((VLOOKUP($F42,'VESSEL FACTORS'!$A$3:$O$5,AW$5,FALSE))="N/A","--",IF($G42=" ",IF(ISERROR(SEARCH("Aux",$E42,1)),($H42*VLOOKUP($F42,'VESSEL FACTORS'!$A$2:$O$5,AW$5,FALSE)*0.0000011023*$M42*$N42*0.82),($H42*VLOOKUP($F42,'VESSEL FACTORS'!$A$2:$O$5,AW$5,FALSE)*0.0000011023*$M42*$N42*1)),IF($G42&lt;21,($H42*VLOOKUP($F42,'VESSEL FACTORS'!$A$2:$O$5,AW$5,FALSE)*0.0000011023*$M42*$N42*VLOOKUP($G42,'VESSEL FACTORS'!$A$16:$L$36,AW$5,FALSE)),($H42*VLOOKUP($F42,'VESSEL FACTORS'!$A$3:$O$5,AW$5,FALSE)*0.0000011023*$M42*$N42*($G42/100))))))))</f>
        <v>Enter vessel info</v>
      </c>
      <c r="AX42" s="336">
        <f t="shared" si="70"/>
        <v>0</v>
      </c>
      <c r="AY42" s="336">
        <f t="shared" si="70"/>
        <v>0</v>
      </c>
      <c r="AZ42" s="336">
        <f t="shared" si="70"/>
        <v>0</v>
      </c>
      <c r="BA42" s="337">
        <f t="shared" si="70"/>
        <v>0</v>
      </c>
      <c r="BB42" s="335">
        <f t="shared" si="60"/>
        <v>0</v>
      </c>
      <c r="BC42" s="336">
        <f t="shared" si="60"/>
        <v>0</v>
      </c>
      <c r="BD42" s="336">
        <f t="shared" si="60"/>
        <v>0</v>
      </c>
      <c r="BE42" s="336">
        <f t="shared" si="60"/>
        <v>0</v>
      </c>
      <c r="BF42" s="336">
        <f t="shared" si="60"/>
        <v>0</v>
      </c>
      <c r="BG42" s="336">
        <f t="shared" si="60"/>
        <v>0</v>
      </c>
      <c r="BH42" s="336">
        <f t="shared" si="60"/>
        <v>0</v>
      </c>
      <c r="BI42" s="336">
        <f t="shared" si="60"/>
        <v>0</v>
      </c>
      <c r="BJ42" s="336">
        <f t="shared" si="60"/>
        <v>0</v>
      </c>
      <c r="BK42" s="336">
        <f t="shared" si="60"/>
        <v>0</v>
      </c>
      <c r="BL42" s="336">
        <f t="shared" si="60"/>
        <v>0</v>
      </c>
      <c r="BM42" s="337">
        <f t="shared" si="60"/>
        <v>0</v>
      </c>
      <c r="BN42" s="335">
        <f t="shared" si="61"/>
        <v>0</v>
      </c>
      <c r="BO42" s="336">
        <f t="shared" si="61"/>
        <v>0</v>
      </c>
      <c r="BP42" s="336">
        <f t="shared" si="61"/>
        <v>0</v>
      </c>
      <c r="BQ42" s="336">
        <f t="shared" si="61"/>
        <v>0</v>
      </c>
      <c r="BR42" s="336">
        <f t="shared" si="61"/>
        <v>0</v>
      </c>
      <c r="BS42" s="336">
        <f t="shared" si="61"/>
        <v>0</v>
      </c>
      <c r="BT42" s="336">
        <f t="shared" si="61"/>
        <v>0</v>
      </c>
      <c r="BU42" s="336">
        <f t="shared" si="61"/>
        <v>0</v>
      </c>
      <c r="BV42" s="336">
        <f t="shared" si="61"/>
        <v>0</v>
      </c>
      <c r="BW42" s="336">
        <f t="shared" si="61"/>
        <v>0</v>
      </c>
      <c r="BX42" s="336">
        <f t="shared" si="61"/>
        <v>0</v>
      </c>
      <c r="BY42" s="337">
        <f t="shared" si="61"/>
        <v>0</v>
      </c>
      <c r="BZ42" s="335">
        <f t="shared" si="62"/>
        <v>0</v>
      </c>
      <c r="CA42" s="336">
        <f t="shared" si="62"/>
        <v>0</v>
      </c>
      <c r="CB42" s="336">
        <f t="shared" si="62"/>
        <v>0</v>
      </c>
      <c r="CC42" s="336">
        <f t="shared" si="62"/>
        <v>0</v>
      </c>
      <c r="CD42" s="336">
        <f t="shared" si="62"/>
        <v>0</v>
      </c>
      <c r="CE42" s="336">
        <f t="shared" si="62"/>
        <v>0</v>
      </c>
      <c r="CF42" s="336">
        <f t="shared" si="62"/>
        <v>0</v>
      </c>
      <c r="CG42" s="336">
        <f t="shared" si="62"/>
        <v>0</v>
      </c>
      <c r="CH42" s="336">
        <f t="shared" si="62"/>
        <v>0</v>
      </c>
      <c r="CI42" s="336">
        <f t="shared" si="62"/>
        <v>0</v>
      </c>
      <c r="CJ42" s="336">
        <f t="shared" si="62"/>
        <v>0</v>
      </c>
      <c r="CK42" s="337">
        <f t="shared" si="62"/>
        <v>0</v>
      </c>
      <c r="CL42" s="335">
        <f t="shared" si="63"/>
        <v>0</v>
      </c>
      <c r="CM42" s="336">
        <f t="shared" si="63"/>
        <v>0</v>
      </c>
      <c r="CN42" s="336">
        <f t="shared" si="63"/>
        <v>0</v>
      </c>
      <c r="CO42" s="336">
        <f t="shared" si="63"/>
        <v>0</v>
      </c>
      <c r="CP42" s="336">
        <f t="shared" si="63"/>
        <v>0</v>
      </c>
      <c r="CQ42" s="336">
        <f t="shared" si="63"/>
        <v>0</v>
      </c>
      <c r="CR42" s="336">
        <f t="shared" si="63"/>
        <v>0</v>
      </c>
      <c r="CS42" s="336">
        <f t="shared" si="63"/>
        <v>0</v>
      </c>
      <c r="CT42" s="336">
        <f t="shared" si="63"/>
        <v>0</v>
      </c>
      <c r="CU42" s="336">
        <f t="shared" si="63"/>
        <v>0</v>
      </c>
      <c r="CV42" s="336">
        <f t="shared" si="63"/>
        <v>0</v>
      </c>
      <c r="CW42" s="337">
        <f t="shared" si="63"/>
        <v>0</v>
      </c>
      <c r="CX42" s="335">
        <f t="shared" si="64"/>
        <v>0</v>
      </c>
      <c r="CY42" s="336">
        <f t="shared" si="64"/>
        <v>0</v>
      </c>
      <c r="CZ42" s="336">
        <f t="shared" si="64"/>
        <v>0</v>
      </c>
      <c r="DA42" s="336">
        <f t="shared" si="64"/>
        <v>0</v>
      </c>
      <c r="DB42" s="336">
        <f t="shared" si="64"/>
        <v>0</v>
      </c>
      <c r="DC42" s="336">
        <f t="shared" si="64"/>
        <v>0</v>
      </c>
      <c r="DD42" s="336">
        <f t="shared" si="64"/>
        <v>0</v>
      </c>
      <c r="DE42" s="336">
        <f t="shared" si="64"/>
        <v>0</v>
      </c>
      <c r="DF42" s="336">
        <f t="shared" si="64"/>
        <v>0</v>
      </c>
      <c r="DG42" s="336">
        <f t="shared" si="64"/>
        <v>0</v>
      </c>
      <c r="DH42" s="336">
        <f t="shared" si="64"/>
        <v>0</v>
      </c>
      <c r="DI42" s="337">
        <f t="shared" si="64"/>
        <v>0</v>
      </c>
      <c r="DJ42" s="335">
        <f t="shared" si="65"/>
        <v>0</v>
      </c>
      <c r="DK42" s="336">
        <f t="shared" si="65"/>
        <v>0</v>
      </c>
      <c r="DL42" s="336">
        <f t="shared" si="65"/>
        <v>0</v>
      </c>
      <c r="DM42" s="336">
        <f t="shared" si="65"/>
        <v>0</v>
      </c>
      <c r="DN42" s="336">
        <f t="shared" si="65"/>
        <v>0</v>
      </c>
      <c r="DO42" s="336">
        <f t="shared" si="65"/>
        <v>0</v>
      </c>
      <c r="DP42" s="336">
        <f t="shared" si="65"/>
        <v>0</v>
      </c>
      <c r="DQ42" s="336">
        <f t="shared" si="65"/>
        <v>0</v>
      </c>
      <c r="DR42" s="336">
        <f t="shared" si="65"/>
        <v>0</v>
      </c>
      <c r="DS42" s="336">
        <f t="shared" si="65"/>
        <v>0</v>
      </c>
      <c r="DT42" s="336">
        <f t="shared" si="65"/>
        <v>0</v>
      </c>
      <c r="DU42" s="337">
        <f t="shared" si="65"/>
        <v>0</v>
      </c>
      <c r="DV42" s="335">
        <f t="shared" si="66"/>
        <v>0</v>
      </c>
      <c r="DW42" s="336">
        <f t="shared" si="66"/>
        <v>0</v>
      </c>
      <c r="DX42" s="336">
        <f t="shared" si="66"/>
        <v>0</v>
      </c>
      <c r="DY42" s="336">
        <f t="shared" si="66"/>
        <v>0</v>
      </c>
      <c r="DZ42" s="336">
        <f t="shared" si="66"/>
        <v>0</v>
      </c>
      <c r="EA42" s="336">
        <f t="shared" si="66"/>
        <v>0</v>
      </c>
      <c r="EB42" s="336">
        <f t="shared" si="66"/>
        <v>0</v>
      </c>
      <c r="EC42" s="336">
        <f t="shared" si="66"/>
        <v>0</v>
      </c>
      <c r="ED42" s="336">
        <f t="shared" si="66"/>
        <v>0</v>
      </c>
      <c r="EE42" s="336">
        <f t="shared" si="66"/>
        <v>0</v>
      </c>
      <c r="EF42" s="336">
        <f t="shared" si="66"/>
        <v>0</v>
      </c>
      <c r="EG42" s="337">
        <f t="shared" si="66"/>
        <v>0</v>
      </c>
      <c r="EH42" s="335">
        <f t="shared" si="67"/>
        <v>0</v>
      </c>
      <c r="EI42" s="336">
        <f t="shared" si="67"/>
        <v>0</v>
      </c>
      <c r="EJ42" s="336">
        <f t="shared" si="67"/>
        <v>0</v>
      </c>
      <c r="EK42" s="336">
        <f t="shared" si="67"/>
        <v>0</v>
      </c>
      <c r="EL42" s="336">
        <f t="shared" si="67"/>
        <v>0</v>
      </c>
      <c r="EM42" s="336">
        <f t="shared" si="67"/>
        <v>0</v>
      </c>
      <c r="EN42" s="336">
        <f t="shared" si="67"/>
        <v>0</v>
      </c>
      <c r="EO42" s="336">
        <f t="shared" si="67"/>
        <v>0</v>
      </c>
      <c r="EP42" s="336">
        <f t="shared" si="67"/>
        <v>0</v>
      </c>
      <c r="EQ42" s="336">
        <f t="shared" si="67"/>
        <v>0</v>
      </c>
      <c r="ER42" s="336">
        <f t="shared" si="67"/>
        <v>0</v>
      </c>
      <c r="ES42" s="337">
        <f t="shared" si="67"/>
        <v>0</v>
      </c>
      <c r="ET42" s="335">
        <f t="shared" si="68"/>
        <v>0</v>
      </c>
      <c r="EU42" s="336">
        <f t="shared" si="68"/>
        <v>0</v>
      </c>
      <c r="EV42" s="336">
        <f t="shared" si="68"/>
        <v>0</v>
      </c>
      <c r="EW42" s="336">
        <f t="shared" si="68"/>
        <v>0</v>
      </c>
      <c r="EX42" s="336">
        <f t="shared" si="68"/>
        <v>0</v>
      </c>
      <c r="EY42" s="336">
        <f t="shared" si="68"/>
        <v>0</v>
      </c>
      <c r="EZ42" s="336">
        <f t="shared" si="68"/>
        <v>0</v>
      </c>
      <c r="FA42" s="336">
        <f t="shared" si="68"/>
        <v>0</v>
      </c>
      <c r="FB42" s="336">
        <f t="shared" si="68"/>
        <v>0</v>
      </c>
      <c r="FC42" s="336">
        <f t="shared" si="68"/>
        <v>0</v>
      </c>
      <c r="FD42" s="336">
        <f t="shared" si="68"/>
        <v>0</v>
      </c>
      <c r="FE42" s="337">
        <f t="shared" si="68"/>
        <v>0</v>
      </c>
      <c r="FF42" s="335">
        <f t="shared" si="69"/>
        <v>0</v>
      </c>
      <c r="FG42" s="336">
        <f t="shared" si="69"/>
        <v>0</v>
      </c>
      <c r="FH42" s="336">
        <f t="shared" si="69"/>
        <v>0</v>
      </c>
      <c r="FI42" s="336">
        <f t="shared" si="69"/>
        <v>0</v>
      </c>
      <c r="FJ42" s="336">
        <f t="shared" si="69"/>
        <v>0</v>
      </c>
      <c r="FK42" s="336">
        <f t="shared" si="69"/>
        <v>0</v>
      </c>
      <c r="FL42" s="336">
        <f t="shared" si="69"/>
        <v>0</v>
      </c>
      <c r="FM42" s="336">
        <f t="shared" si="69"/>
        <v>0</v>
      </c>
      <c r="FN42" s="336">
        <f t="shared" si="69"/>
        <v>0</v>
      </c>
      <c r="FO42" s="336">
        <f t="shared" si="69"/>
        <v>0</v>
      </c>
      <c r="FP42" s="336">
        <f t="shared" si="69"/>
        <v>0</v>
      </c>
      <c r="FQ42" s="337">
        <f t="shared" si="69"/>
        <v>0</v>
      </c>
    </row>
    <row r="43" spans="1:173" ht="12.75" customHeight="1" x14ac:dyDescent="0.2">
      <c r="A43" s="74" t="str">
        <f t="shared" si="28"/>
        <v xml:space="preserve"> - </v>
      </c>
      <c r="B43" s="112"/>
      <c r="C43" s="171" t="s">
        <v>305</v>
      </c>
      <c r="D43" s="366" t="str">
        <f>IF(ISBLANK(EMISSIONS_7!D43), " ", EMISSIONS_7!D43)</f>
        <v xml:space="preserve"> </v>
      </c>
      <c r="E43" s="366" t="str">
        <f>IF(ISBLANK(EMISSIONS_7!E43), " ", EMISSIONS_7!E43)</f>
        <v xml:space="preserve"> </v>
      </c>
      <c r="F43" s="366" t="str">
        <f>IF(ISBLANK(EMISSIONS_7!F43), " ", EMISSIONS_7!F43)</f>
        <v xml:space="preserve"> </v>
      </c>
      <c r="G43" s="367"/>
      <c r="H43" s="368"/>
      <c r="I43" s="33" t="s">
        <v>299</v>
      </c>
      <c r="J43" s="367"/>
      <c r="K43" s="33">
        <f t="shared" si="42"/>
        <v>1</v>
      </c>
      <c r="L43" s="33">
        <f t="shared" si="30"/>
        <v>0</v>
      </c>
      <c r="M43" s="367">
        <v>0</v>
      </c>
      <c r="N43" s="373">
        <v>0</v>
      </c>
      <c r="O43" s="303"/>
      <c r="P43" s="301"/>
      <c r="Q43" s="73" t="str">
        <f t="shared" si="43"/>
        <v>Enter vessel info</v>
      </c>
      <c r="R43" s="79" t="str">
        <f t="shared" si="44"/>
        <v>Enter vessel info</v>
      </c>
      <c r="S43" s="79" t="str">
        <f t="shared" si="45"/>
        <v>Enter vessel info</v>
      </c>
      <c r="T43" s="79" t="str">
        <f t="shared" si="46"/>
        <v>Enter vessel info</v>
      </c>
      <c r="U43" s="79" t="str">
        <f t="shared" si="47"/>
        <v>Enter vessel info</v>
      </c>
      <c r="V43" s="79" t="str">
        <f t="shared" si="48"/>
        <v>Enter vessel info</v>
      </c>
      <c r="W43" s="79" t="str">
        <f t="shared" si="49"/>
        <v>Enter vessel info</v>
      </c>
      <c r="X43" s="79" t="str">
        <f t="shared" si="50"/>
        <v>Enter vessel info</v>
      </c>
      <c r="Y43" s="78" t="s">
        <v>115</v>
      </c>
      <c r="Z43" s="79" t="s">
        <v>115</v>
      </c>
      <c r="AA43" s="82" t="s">
        <v>115</v>
      </c>
      <c r="AB43" s="73" t="str">
        <f t="shared" si="51"/>
        <v>Enter vessel info</v>
      </c>
      <c r="AC43" s="79" t="str">
        <f t="shared" si="52"/>
        <v>Enter vessel info</v>
      </c>
      <c r="AD43" s="79" t="str">
        <f t="shared" si="53"/>
        <v>Enter vessel info</v>
      </c>
      <c r="AE43" s="79" t="str">
        <f t="shared" si="54"/>
        <v>Enter vessel info</v>
      </c>
      <c r="AF43" s="79" t="str">
        <f t="shared" si="55"/>
        <v>Enter vessel info</v>
      </c>
      <c r="AG43" s="79" t="str">
        <f t="shared" si="56"/>
        <v>Enter vessel info</v>
      </c>
      <c r="AH43" s="79" t="str">
        <f t="shared" si="57"/>
        <v>Enter vessel info</v>
      </c>
      <c r="AI43" s="79" t="str">
        <f t="shared" si="58"/>
        <v>Enter vessel info</v>
      </c>
      <c r="AJ43" s="78" t="s">
        <v>115</v>
      </c>
      <c r="AK43" s="79" t="s">
        <v>115</v>
      </c>
      <c r="AL43" s="82" t="s">
        <v>115</v>
      </c>
      <c r="AM43" s="76" t="str">
        <f>IF(OR($D43=" ",$E43=" ",$F43=" "),"Enter vessel info",IF(T($H43)&lt;&gt;"","Enter Activity",IF(OR($M43=0,$N43=0),"Enter Run Time",IF((VLOOKUP($F43,'VESSEL FACTORS'!$A$3:$O$5,AM$5,FALSE))="N/A","--",IF($G43=" ",IF(ISERROR(SEARCH("Aux",$E43,1)),($H43*VLOOKUP($F43,'VESSEL FACTORS'!$A$2:$O$5,AM$5,FALSE)*0.0000011023*$M43*$N43*0.82),($H43*VLOOKUP($F43,'VESSEL FACTORS'!$A$2:$O$5,AM$5,FALSE)*0.0000011023*$M43*$N43*1)),IF($G43&lt;21,($H43*VLOOKUP($F43,'VESSEL FACTORS'!$A$2:$O$5,AM$5,FALSE)*0.0000011023*$M43*$N43*VLOOKUP($G43,'VESSEL FACTORS'!$A$16:$L$36,AM$5,FALSE)),($H43*VLOOKUP($F43,'VESSEL FACTORS'!$A$3:$O$5,AM$5,FALSE)*0.0000011023*$M43*$N43*($G43/100))))))))</f>
        <v>Enter vessel info</v>
      </c>
      <c r="AN43" s="76" t="str">
        <f>IF(OR($D43=" ",$E43=" ",$F43=" "),"Enter vessel info",IF(T($H43)&lt;&gt;"","Enter Activity",IF(OR($M43=0,$N43=0),"Enter Run Time",IF((VLOOKUP($F43,'VESSEL FACTORS'!$A$3:$O$5,AN$5,FALSE))="N/A","--",IF($G43=" ",IF(ISERROR(SEARCH("Aux",$E43,1)),($H43*VLOOKUP($F43,'VESSEL FACTORS'!$A$2:$O$5,AN$5,FALSE)*0.0000011023*$M43*$N43*0.82),($H43*VLOOKUP($F43,'VESSEL FACTORS'!$A$2:$O$5,AN$5,FALSE)*0.0000011023*$M43*$N43*1)),IF($G43&lt;21,($H43*VLOOKUP($F43,'VESSEL FACTORS'!$A$2:$O$5,AN$5,FALSE)*0.0000011023*$M43*$N43*VLOOKUP($G43,'VESSEL FACTORS'!$A$16:$L$36,AN$5,FALSE)),($H43*VLOOKUP($F43,'VESSEL FACTORS'!$A$3:$O$5,AN$5,FALSE)*0.0000011023*$M43*$N43*($G43/100))))))))</f>
        <v>Enter vessel info</v>
      </c>
      <c r="AO43" s="76" t="str">
        <f>IF(OR($D43=" ",$E43=" ",$F43=" "),"Enter vessel info",IF(T($H43)&lt;&gt;"","Enter Activity",IF(OR($M43=0,$N43=0),"Enter Run Time",IF((VLOOKUP($F43,'VESSEL FACTORS'!$A$3:$O$5,AO$5,FALSE))="N/A","--",IF($G43=" ",IF(ISERROR(SEARCH("Aux",$E43,1)),($H43*VLOOKUP($F43,'VESSEL FACTORS'!$A$2:$O$5,AO$5,FALSE)*0.0000011023*$M43*$N43*0.82),($H43*VLOOKUP($F43,'VESSEL FACTORS'!$A$2:$O$5,AO$5,FALSE)*0.0000011023*$M43*$N43*1)),IF($G43&lt;21,($H43*VLOOKUP($F43,'VESSEL FACTORS'!$A$2:$O$5,AO$5,FALSE)*0.0000011023*$M43*$N43*VLOOKUP($G43,'VESSEL FACTORS'!$A$16:$L$36,AO$5,FALSE)),($H43*VLOOKUP($F43,'VESSEL FACTORS'!$A$3:$O$5,AO$5,FALSE)*0.0000011023*$M43*$N43*($G43/100))))))))</f>
        <v>Enter vessel info</v>
      </c>
      <c r="AP43" s="76" t="str">
        <f>IF(OR($D43=" ",$E43=" ",$F43=" "),"Enter vessel info",IF(T($H43)&lt;&gt;"","Enter Activity",IF(OR($M43=0,$N43=0),"Enter Run Time",IF((VLOOKUP($F43,'VESSEL FACTORS'!$A$3:$O$5,AP$5,FALSE))="N/A","--",IF($G43=" ",IF(ISERROR(SEARCH("Aux",$E43,1)),($H43*VLOOKUP($F43,'VESSEL FACTORS'!$A$2:$O$5,AP$5,FALSE)*0.0000011023*$M43*$N43*0.82),($H43*VLOOKUP($F43,'VESSEL FACTORS'!$A$2:$O$5,AP$5,FALSE)*0.0000011023*$M43*$N43*1)),IF($G43&lt;21,($H43*VLOOKUP($F43,'VESSEL FACTORS'!$A$2:$O$5,AP$5,FALSE)*0.0000011023*$M43*$N43*VLOOKUP($G43,'VESSEL FACTORS'!$A$16:$L$36,AP$5,FALSE)),($H43*VLOOKUP($F43,'VESSEL FACTORS'!$A$3:$O$5,AP$5,FALSE)*0.0000011023*$M43*$N43*($G43/100))))))))</f>
        <v>Enter vessel info</v>
      </c>
      <c r="AQ43" s="76" t="str">
        <f>IF(OR($D43=" ",$E43=" ",$F43=" "),"Enter vessel info",IF(T($H43)&lt;&gt;"","Enter Activity",IF(OR($M43=0,$N43=0),"Enter Run Time",IF((VLOOKUP($F43,'VESSEL FACTORS'!$A$3:$O$5,AQ$5,FALSE))="N/A","--",IF($G43=" ",IF(ISERROR(SEARCH("Aux",$E43,1)),($H43*VLOOKUP($F43,'VESSEL FACTORS'!$A$2:$O$5,AQ$5,FALSE)*0.0000011023*$M43*$N43*0.82),($H43*VLOOKUP($F43,'VESSEL FACTORS'!$A$2:$O$5,AQ$5,FALSE)*0.0000011023*$M43*$N43*1)),IF($G43&lt;21,($H43*VLOOKUP($F43,'VESSEL FACTORS'!$A$2:$O$5,AQ$5,FALSE)*0.0000011023*$M43*$N43*VLOOKUP($G43,'VESSEL FACTORS'!$A$16:$L$36,AQ$5,FALSE)),($H43*VLOOKUP($F43,'VESSEL FACTORS'!$A$3:$O$5,AQ$5,FALSE)*0.0000011023*$M43*$N43*($G43/100))))))))</f>
        <v>Enter vessel info</v>
      </c>
      <c r="AR43" s="76" t="str">
        <f>IF(OR($D43=" ",$E43=" ",$F43=" "),"Enter vessel info",IF(T($H43)&lt;&gt;"","Enter Activity",IF(OR($M43=0,$N43=0),"Enter Run Time",IF((VLOOKUP($F43,'VESSEL FACTORS'!$A$3:$O$5,AR$5,FALSE))="N/A","--",IF($G43=" ",IF(ISERROR(SEARCH("Aux",$E43,1)),($H43*VLOOKUP($F43,'VESSEL FACTORS'!$A$2:$O$5,AR$5,FALSE)*0.0000011023*$M43*$N43*0.82),($H43*VLOOKUP($F43,'VESSEL FACTORS'!$A$2:$O$5,AR$5,FALSE)*0.0000011023*$M43*$N43*1)),IF($G43&lt;21,($H43*VLOOKUP($F43,'VESSEL FACTORS'!$A$2:$O$5,AR$5,FALSE)*0.0000011023*$M43*$N43*VLOOKUP($G43,'VESSEL FACTORS'!$A$16:$L$36,AR$5,FALSE)),($H43*VLOOKUP($F43,'VESSEL FACTORS'!$A$3:$O$5,AR$5,FALSE)*0.0000011023*$M43*$N43*($G43/100))))))))</f>
        <v>Enter vessel info</v>
      </c>
      <c r="AS43" s="76" t="str">
        <f>IF(OR($D43=" ",$E43=" ",$F43=" "),"Enter vessel info",IF(T($H43)&lt;&gt;"","Enter Activity",IF(OR($M43=0,$N43=0),"Enter Run Time",IF((VLOOKUP($F43,'VESSEL FACTORS'!$A$3:$O$5,AS$5,FALSE))="N/A","--",IF($G43=" ",IF(ISERROR(SEARCH("Aux",$E43,1)),($H43*VLOOKUP($F43,'VESSEL FACTORS'!$A$2:$O$5,AS$5,FALSE)*0.0000011023*$M43*$N43*0.82),($H43*VLOOKUP($F43,'VESSEL FACTORS'!$A$2:$O$5,AS$5,FALSE)*0.0000011023*$M43*$N43*1)),IF($G43&lt;21,($H43*VLOOKUP($F43,'VESSEL FACTORS'!$A$2:$O$5,AS$5,FALSE)*0.0000011023*$M43*$N43*VLOOKUP($G43,'VESSEL FACTORS'!$A$16:$L$36,AS$5,FALSE)),($H43*VLOOKUP($F43,'VESSEL FACTORS'!$A$3:$O$5,AS$5,FALSE)*0.0000011023*$M43*$N43*($G43/100))))))))</f>
        <v>Enter vessel info</v>
      </c>
      <c r="AT43" s="76" t="str">
        <f>IF(OR($D43=" ",$E43=" ",$F43=" "),"Enter vessel info",IF(T($H43)&lt;&gt;"","Enter Activity",IF(OR($M43=0,$N43=0),"Enter Run Time",IF((VLOOKUP($F43,'VESSEL FACTORS'!$A$3:$O$5,AT$5,FALSE))="N/A","--",IF($G43=" ",IF(ISERROR(SEARCH("Aux",$E43,1)),($H43*VLOOKUP($F43,'VESSEL FACTORS'!$A$2:$O$5,AT$5,FALSE)*0.0000011023*$M43*$N43*0.82),($H43*VLOOKUP($F43,'VESSEL FACTORS'!$A$2:$O$5,AT$5,FALSE)*0.0000011023*$M43*$N43*1)),IF($G43&lt;21,($H43*VLOOKUP($F43,'VESSEL FACTORS'!$A$2:$O$5,AT$5,FALSE)*0.0000011023*$M43*$N43*VLOOKUP($G43,'VESSEL FACTORS'!$A$16:$L$36,AT$5,FALSE)),($H43*VLOOKUP($F43,'VESSEL FACTORS'!$A$3:$O$5,AT$5,FALSE)*0.0000011023*$M43*$N43*($G43/100))))))))</f>
        <v>Enter vessel info</v>
      </c>
      <c r="AU43" s="76" t="str">
        <f>IF(OR($D43=" ",$E43=" ",$F43=" "),"Enter vessel info",IF(T($H43)&lt;&gt;"","Enter Activity",IF(OR($M43=0,$N43=0),"Enter Run Time",IF((VLOOKUP($F43,'VESSEL FACTORS'!$A$3:$O$5,AU$5,FALSE))="N/A","--",IF($G43=" ",IF(ISERROR(SEARCH("Aux",$E43,1)),($H43*VLOOKUP($F43,'VESSEL FACTORS'!$A$2:$O$5,AU$5,FALSE)*0.0000011023*$M43*$N43*0.82),($H43*VLOOKUP($F43,'VESSEL FACTORS'!$A$2:$O$5,AU$5,FALSE)*0.0000011023*$M43*$N43*1)),IF($G43&lt;21,($H43*VLOOKUP($F43,'VESSEL FACTORS'!$A$2:$O$5,AU$5,FALSE)*0.0000011023*$M43*$N43*VLOOKUP($G43,'VESSEL FACTORS'!$A$16:$L$36,AU$5,FALSE)),($H43*VLOOKUP($F43,'VESSEL FACTORS'!$A$3:$O$5,AU$5,FALSE)*0.0000011023*$M43*$N43*($G43/100))))))))</f>
        <v>Enter vessel info</v>
      </c>
      <c r="AV43" s="76" t="str">
        <f>IF(OR($D43=" ",$E43=" ",$F43=" "),"Enter vessel info",IF(T($H43)&lt;&gt;"","Enter Activity",IF(OR($M43=0,$N43=0),"Enter Run Time",IF((VLOOKUP($F43,'VESSEL FACTORS'!$A$3:$O$5,AV$5,FALSE))="N/A","--",IF($G43=" ",IF(ISERROR(SEARCH("Aux",$E43,1)),($H43*VLOOKUP($F43,'VESSEL FACTORS'!$A$2:$O$5,AV$5,FALSE)*0.0000011023*$M43*$N43*0.82),($H43*VLOOKUP($F43,'VESSEL FACTORS'!$A$2:$O$5,AV$5,FALSE)*0.0000011023*$M43*$N43*1)),IF($G43&lt;21,($H43*VLOOKUP($F43,'VESSEL FACTORS'!$A$2:$O$5,AV$5,FALSE)*0.0000011023*$M43*$N43*VLOOKUP($G43,'VESSEL FACTORS'!$A$16:$L$36,AV$5,FALSE)),($H43*VLOOKUP($F43,'VESSEL FACTORS'!$A$3:$O$5,AV$5,FALSE)*0.0000011023*$M43*$N43*($G43/100))))))))</f>
        <v>Enter vessel info</v>
      </c>
      <c r="AW43" s="67" t="str">
        <f>IF(OR($D43=" ",$E43=" ",$F43=" "),"Enter vessel info",IF(T($H43)&lt;&gt;"","Enter Activity",IF(OR($M43=0,$N43=0),"Enter Run Time",IF((VLOOKUP($F43,'VESSEL FACTORS'!$A$3:$O$5,AW$5,FALSE))="N/A","--",IF($G43=" ",IF(ISERROR(SEARCH("Aux",$E43,1)),($H43*VLOOKUP($F43,'VESSEL FACTORS'!$A$2:$O$5,AW$5,FALSE)*0.0000011023*$M43*$N43*0.82),($H43*VLOOKUP($F43,'VESSEL FACTORS'!$A$2:$O$5,AW$5,FALSE)*0.0000011023*$M43*$N43*1)),IF($G43&lt;21,($H43*VLOOKUP($F43,'VESSEL FACTORS'!$A$2:$O$5,AW$5,FALSE)*0.0000011023*$M43*$N43*VLOOKUP($G43,'VESSEL FACTORS'!$A$16:$L$36,AW$5,FALSE)),($H43*VLOOKUP($F43,'VESSEL FACTORS'!$A$3:$O$5,AW$5,FALSE)*0.0000011023*$M43*$N43*($G43/100))))))))</f>
        <v>Enter vessel info</v>
      </c>
      <c r="AX43" s="336">
        <f t="shared" si="70"/>
        <v>0</v>
      </c>
      <c r="AY43" s="336">
        <f t="shared" si="70"/>
        <v>0</v>
      </c>
      <c r="AZ43" s="336">
        <f t="shared" si="70"/>
        <v>0</v>
      </c>
      <c r="BA43" s="337">
        <f t="shared" si="70"/>
        <v>0</v>
      </c>
      <c r="BB43" s="335">
        <f t="shared" si="60"/>
        <v>0</v>
      </c>
      <c r="BC43" s="336">
        <f t="shared" si="60"/>
        <v>0</v>
      </c>
      <c r="BD43" s="336">
        <f t="shared" si="60"/>
        <v>0</v>
      </c>
      <c r="BE43" s="336">
        <f t="shared" si="60"/>
        <v>0</v>
      </c>
      <c r="BF43" s="336">
        <f t="shared" si="60"/>
        <v>0</v>
      </c>
      <c r="BG43" s="336">
        <f t="shared" si="60"/>
        <v>0</v>
      </c>
      <c r="BH43" s="336">
        <f t="shared" si="60"/>
        <v>0</v>
      </c>
      <c r="BI43" s="336">
        <f t="shared" si="60"/>
        <v>0</v>
      </c>
      <c r="BJ43" s="336">
        <f t="shared" si="60"/>
        <v>0</v>
      </c>
      <c r="BK43" s="336">
        <f t="shared" si="60"/>
        <v>0</v>
      </c>
      <c r="BL43" s="336">
        <f t="shared" si="60"/>
        <v>0</v>
      </c>
      <c r="BM43" s="337">
        <f t="shared" si="60"/>
        <v>0</v>
      </c>
      <c r="BN43" s="335">
        <f t="shared" si="61"/>
        <v>0</v>
      </c>
      <c r="BO43" s="336">
        <f t="shared" si="61"/>
        <v>0</v>
      </c>
      <c r="BP43" s="336">
        <f t="shared" si="61"/>
        <v>0</v>
      </c>
      <c r="BQ43" s="336">
        <f t="shared" si="61"/>
        <v>0</v>
      </c>
      <c r="BR43" s="336">
        <f t="shared" si="61"/>
        <v>0</v>
      </c>
      <c r="BS43" s="336">
        <f t="shared" si="61"/>
        <v>0</v>
      </c>
      <c r="BT43" s="336">
        <f t="shared" si="61"/>
        <v>0</v>
      </c>
      <c r="BU43" s="336">
        <f t="shared" si="61"/>
        <v>0</v>
      </c>
      <c r="BV43" s="336">
        <f t="shared" si="61"/>
        <v>0</v>
      </c>
      <c r="BW43" s="336">
        <f t="shared" si="61"/>
        <v>0</v>
      </c>
      <c r="BX43" s="336">
        <f t="shared" si="61"/>
        <v>0</v>
      </c>
      <c r="BY43" s="337">
        <f t="shared" si="61"/>
        <v>0</v>
      </c>
      <c r="BZ43" s="335">
        <f t="shared" si="62"/>
        <v>0</v>
      </c>
      <c r="CA43" s="336">
        <f t="shared" si="62"/>
        <v>0</v>
      </c>
      <c r="CB43" s="336">
        <f t="shared" si="62"/>
        <v>0</v>
      </c>
      <c r="CC43" s="336">
        <f t="shared" si="62"/>
        <v>0</v>
      </c>
      <c r="CD43" s="336">
        <f t="shared" si="62"/>
        <v>0</v>
      </c>
      <c r="CE43" s="336">
        <f t="shared" si="62"/>
        <v>0</v>
      </c>
      <c r="CF43" s="336">
        <f t="shared" si="62"/>
        <v>0</v>
      </c>
      <c r="CG43" s="336">
        <f t="shared" si="62"/>
        <v>0</v>
      </c>
      <c r="CH43" s="336">
        <f t="shared" si="62"/>
        <v>0</v>
      </c>
      <c r="CI43" s="336">
        <f t="shared" si="62"/>
        <v>0</v>
      </c>
      <c r="CJ43" s="336">
        <f t="shared" si="62"/>
        <v>0</v>
      </c>
      <c r="CK43" s="337">
        <f t="shared" si="62"/>
        <v>0</v>
      </c>
      <c r="CL43" s="335">
        <f t="shared" si="63"/>
        <v>0</v>
      </c>
      <c r="CM43" s="336">
        <f t="shared" si="63"/>
        <v>0</v>
      </c>
      <c r="CN43" s="336">
        <f t="shared" si="63"/>
        <v>0</v>
      </c>
      <c r="CO43" s="336">
        <f t="shared" si="63"/>
        <v>0</v>
      </c>
      <c r="CP43" s="336">
        <f t="shared" si="63"/>
        <v>0</v>
      </c>
      <c r="CQ43" s="336">
        <f t="shared" si="63"/>
        <v>0</v>
      </c>
      <c r="CR43" s="336">
        <f t="shared" si="63"/>
        <v>0</v>
      </c>
      <c r="CS43" s="336">
        <f t="shared" si="63"/>
        <v>0</v>
      </c>
      <c r="CT43" s="336">
        <f t="shared" si="63"/>
        <v>0</v>
      </c>
      <c r="CU43" s="336">
        <f t="shared" si="63"/>
        <v>0</v>
      </c>
      <c r="CV43" s="336">
        <f t="shared" si="63"/>
        <v>0</v>
      </c>
      <c r="CW43" s="337">
        <f t="shared" si="63"/>
        <v>0</v>
      </c>
      <c r="CX43" s="335">
        <f t="shared" si="64"/>
        <v>0</v>
      </c>
      <c r="CY43" s="336">
        <f t="shared" si="64"/>
        <v>0</v>
      </c>
      <c r="CZ43" s="336">
        <f t="shared" si="64"/>
        <v>0</v>
      </c>
      <c r="DA43" s="336">
        <f t="shared" si="64"/>
        <v>0</v>
      </c>
      <c r="DB43" s="336">
        <f t="shared" si="64"/>
        <v>0</v>
      </c>
      <c r="DC43" s="336">
        <f t="shared" si="64"/>
        <v>0</v>
      </c>
      <c r="DD43" s="336">
        <f t="shared" si="64"/>
        <v>0</v>
      </c>
      <c r="DE43" s="336">
        <f t="shared" si="64"/>
        <v>0</v>
      </c>
      <c r="DF43" s="336">
        <f t="shared" si="64"/>
        <v>0</v>
      </c>
      <c r="DG43" s="336">
        <f t="shared" si="64"/>
        <v>0</v>
      </c>
      <c r="DH43" s="336">
        <f t="shared" si="64"/>
        <v>0</v>
      </c>
      <c r="DI43" s="337">
        <f t="shared" si="64"/>
        <v>0</v>
      </c>
      <c r="DJ43" s="335">
        <f t="shared" si="65"/>
        <v>0</v>
      </c>
      <c r="DK43" s="336">
        <f t="shared" si="65"/>
        <v>0</v>
      </c>
      <c r="DL43" s="336">
        <f t="shared" si="65"/>
        <v>0</v>
      </c>
      <c r="DM43" s="336">
        <f t="shared" si="65"/>
        <v>0</v>
      </c>
      <c r="DN43" s="336">
        <f t="shared" si="65"/>
        <v>0</v>
      </c>
      <c r="DO43" s="336">
        <f t="shared" si="65"/>
        <v>0</v>
      </c>
      <c r="DP43" s="336">
        <f t="shared" si="65"/>
        <v>0</v>
      </c>
      <c r="DQ43" s="336">
        <f t="shared" si="65"/>
        <v>0</v>
      </c>
      <c r="DR43" s="336">
        <f t="shared" si="65"/>
        <v>0</v>
      </c>
      <c r="DS43" s="336">
        <f t="shared" si="65"/>
        <v>0</v>
      </c>
      <c r="DT43" s="336">
        <f t="shared" si="65"/>
        <v>0</v>
      </c>
      <c r="DU43" s="337">
        <f t="shared" si="65"/>
        <v>0</v>
      </c>
      <c r="DV43" s="335">
        <f t="shared" si="66"/>
        <v>0</v>
      </c>
      <c r="DW43" s="336">
        <f t="shared" si="66"/>
        <v>0</v>
      </c>
      <c r="DX43" s="336">
        <f t="shared" si="66"/>
        <v>0</v>
      </c>
      <c r="DY43" s="336">
        <f t="shared" si="66"/>
        <v>0</v>
      </c>
      <c r="DZ43" s="336">
        <f t="shared" si="66"/>
        <v>0</v>
      </c>
      <c r="EA43" s="336">
        <f t="shared" si="66"/>
        <v>0</v>
      </c>
      <c r="EB43" s="336">
        <f t="shared" si="66"/>
        <v>0</v>
      </c>
      <c r="EC43" s="336">
        <f t="shared" si="66"/>
        <v>0</v>
      </c>
      <c r="ED43" s="336">
        <f t="shared" si="66"/>
        <v>0</v>
      </c>
      <c r="EE43" s="336">
        <f t="shared" si="66"/>
        <v>0</v>
      </c>
      <c r="EF43" s="336">
        <f t="shared" si="66"/>
        <v>0</v>
      </c>
      <c r="EG43" s="337">
        <f t="shared" si="66"/>
        <v>0</v>
      </c>
      <c r="EH43" s="335">
        <f t="shared" si="67"/>
        <v>0</v>
      </c>
      <c r="EI43" s="336">
        <f t="shared" si="67"/>
        <v>0</v>
      </c>
      <c r="EJ43" s="336">
        <f t="shared" si="67"/>
        <v>0</v>
      </c>
      <c r="EK43" s="336">
        <f t="shared" si="67"/>
        <v>0</v>
      </c>
      <c r="EL43" s="336">
        <f t="shared" si="67"/>
        <v>0</v>
      </c>
      <c r="EM43" s="336">
        <f t="shared" si="67"/>
        <v>0</v>
      </c>
      <c r="EN43" s="336">
        <f t="shared" si="67"/>
        <v>0</v>
      </c>
      <c r="EO43" s="336">
        <f t="shared" si="67"/>
        <v>0</v>
      </c>
      <c r="EP43" s="336">
        <f t="shared" si="67"/>
        <v>0</v>
      </c>
      <c r="EQ43" s="336">
        <f t="shared" si="67"/>
        <v>0</v>
      </c>
      <c r="ER43" s="336">
        <f t="shared" si="67"/>
        <v>0</v>
      </c>
      <c r="ES43" s="337">
        <f t="shared" si="67"/>
        <v>0</v>
      </c>
      <c r="ET43" s="335">
        <f t="shared" si="68"/>
        <v>0</v>
      </c>
      <c r="EU43" s="336">
        <f t="shared" si="68"/>
        <v>0</v>
      </c>
      <c r="EV43" s="336">
        <f t="shared" si="68"/>
        <v>0</v>
      </c>
      <c r="EW43" s="336">
        <f t="shared" si="68"/>
        <v>0</v>
      </c>
      <c r="EX43" s="336">
        <f t="shared" si="68"/>
        <v>0</v>
      </c>
      <c r="EY43" s="336">
        <f t="shared" si="68"/>
        <v>0</v>
      </c>
      <c r="EZ43" s="336">
        <f t="shared" si="68"/>
        <v>0</v>
      </c>
      <c r="FA43" s="336">
        <f t="shared" si="68"/>
        <v>0</v>
      </c>
      <c r="FB43" s="336">
        <f t="shared" si="68"/>
        <v>0</v>
      </c>
      <c r="FC43" s="336">
        <f t="shared" si="68"/>
        <v>0</v>
      </c>
      <c r="FD43" s="336">
        <f t="shared" si="68"/>
        <v>0</v>
      </c>
      <c r="FE43" s="337">
        <f t="shared" si="68"/>
        <v>0</v>
      </c>
      <c r="FF43" s="335">
        <f t="shared" si="69"/>
        <v>0</v>
      </c>
      <c r="FG43" s="336">
        <f t="shared" si="69"/>
        <v>0</v>
      </c>
      <c r="FH43" s="336">
        <f t="shared" si="69"/>
        <v>0</v>
      </c>
      <c r="FI43" s="336">
        <f t="shared" si="69"/>
        <v>0</v>
      </c>
      <c r="FJ43" s="336">
        <f t="shared" si="69"/>
        <v>0</v>
      </c>
      <c r="FK43" s="336">
        <f t="shared" si="69"/>
        <v>0</v>
      </c>
      <c r="FL43" s="336">
        <f t="shared" si="69"/>
        <v>0</v>
      </c>
      <c r="FM43" s="336">
        <f t="shared" si="69"/>
        <v>0</v>
      </c>
      <c r="FN43" s="336">
        <f t="shared" si="69"/>
        <v>0</v>
      </c>
      <c r="FO43" s="336">
        <f t="shared" si="69"/>
        <v>0</v>
      </c>
      <c r="FP43" s="336">
        <f t="shared" si="69"/>
        <v>0</v>
      </c>
      <c r="FQ43" s="337">
        <f t="shared" si="69"/>
        <v>0</v>
      </c>
    </row>
    <row r="44" spans="1:173" ht="12.75" customHeight="1" x14ac:dyDescent="0.2">
      <c r="A44" s="251"/>
      <c r="B44" s="252"/>
      <c r="C44" s="253"/>
      <c r="D44" s="254"/>
      <c r="E44" s="254"/>
      <c r="F44" s="254"/>
      <c r="G44" s="255"/>
      <c r="H44" s="255"/>
      <c r="I44" s="255"/>
      <c r="J44" s="255"/>
      <c r="K44" s="255"/>
      <c r="L44" s="255"/>
      <c r="M44" s="256"/>
      <c r="N44" s="257"/>
      <c r="O44" s="305"/>
      <c r="P44" s="304"/>
      <c r="Q44" s="266" t="s">
        <v>2</v>
      </c>
      <c r="R44" s="261"/>
      <c r="S44" s="261" t="s">
        <v>2</v>
      </c>
      <c r="T44" s="261"/>
      <c r="U44" s="261"/>
      <c r="V44" s="261"/>
      <c r="W44" s="261"/>
      <c r="X44" s="261"/>
      <c r="Y44" s="260"/>
      <c r="Z44" s="261"/>
      <c r="AA44" s="416"/>
      <c r="AB44" s="266" t="s">
        <v>2</v>
      </c>
      <c r="AC44" s="261"/>
      <c r="AD44" s="261" t="s">
        <v>2</v>
      </c>
      <c r="AE44" s="261"/>
      <c r="AF44" s="261"/>
      <c r="AG44" s="261"/>
      <c r="AH44" s="261"/>
      <c r="AI44" s="261"/>
      <c r="AJ44" s="260"/>
      <c r="AK44" s="261"/>
      <c r="AL44" s="416"/>
      <c r="AM44" s="260"/>
      <c r="AN44" s="260"/>
      <c r="AO44" s="260"/>
      <c r="AP44" s="261"/>
      <c r="AQ44" s="261"/>
      <c r="AR44" s="266"/>
      <c r="AS44" s="261"/>
      <c r="AT44" s="263"/>
      <c r="AU44" s="263"/>
      <c r="AV44" s="263"/>
      <c r="AW44" s="264"/>
      <c r="AX44" s="339"/>
      <c r="AY44" s="339"/>
      <c r="AZ44" s="339"/>
      <c r="BA44" s="340"/>
      <c r="BB44" s="338"/>
      <c r="BC44" s="339"/>
      <c r="BD44" s="339"/>
      <c r="BE44" s="339"/>
      <c r="BF44" s="339"/>
      <c r="BG44" s="339"/>
      <c r="BH44" s="339"/>
      <c r="BI44" s="339"/>
      <c r="BJ44" s="339"/>
      <c r="BK44" s="339"/>
      <c r="BL44" s="339"/>
      <c r="BM44" s="340"/>
      <c r="BN44" s="338"/>
      <c r="BO44" s="339"/>
      <c r="BP44" s="339"/>
      <c r="BQ44" s="339"/>
      <c r="BR44" s="339"/>
      <c r="BS44" s="339"/>
      <c r="BT44" s="339"/>
      <c r="BU44" s="339"/>
      <c r="BV44" s="339"/>
      <c r="BW44" s="339"/>
      <c r="BX44" s="339"/>
      <c r="BY44" s="340"/>
      <c r="BZ44" s="338"/>
      <c r="CA44" s="339"/>
      <c r="CB44" s="339"/>
      <c r="CC44" s="339"/>
      <c r="CD44" s="339"/>
      <c r="CE44" s="339"/>
      <c r="CF44" s="339"/>
      <c r="CG44" s="339"/>
      <c r="CH44" s="339"/>
      <c r="CI44" s="339"/>
      <c r="CJ44" s="339"/>
      <c r="CK44" s="340"/>
      <c r="CL44" s="338"/>
      <c r="CM44" s="339"/>
      <c r="CN44" s="339"/>
      <c r="CO44" s="339"/>
      <c r="CP44" s="339"/>
      <c r="CQ44" s="339"/>
      <c r="CR44" s="339"/>
      <c r="CS44" s="339"/>
      <c r="CT44" s="339"/>
      <c r="CU44" s="339"/>
      <c r="CV44" s="339"/>
      <c r="CW44" s="340"/>
      <c r="CX44" s="338"/>
      <c r="CY44" s="339"/>
      <c r="CZ44" s="339"/>
      <c r="DA44" s="339"/>
      <c r="DB44" s="339"/>
      <c r="DC44" s="339"/>
      <c r="DD44" s="339"/>
      <c r="DE44" s="339"/>
      <c r="DF44" s="339"/>
      <c r="DG44" s="339"/>
      <c r="DH44" s="339"/>
      <c r="DI44" s="340"/>
      <c r="DJ44" s="338"/>
      <c r="DK44" s="339"/>
      <c r="DL44" s="339"/>
      <c r="DM44" s="339"/>
      <c r="DN44" s="339"/>
      <c r="DO44" s="339"/>
      <c r="DP44" s="339"/>
      <c r="DQ44" s="339"/>
      <c r="DR44" s="339"/>
      <c r="DS44" s="339"/>
      <c r="DT44" s="339"/>
      <c r="DU44" s="340"/>
      <c r="DV44" s="338"/>
      <c r="DW44" s="339"/>
      <c r="DX44" s="339"/>
      <c r="DY44" s="339"/>
      <c r="DZ44" s="339"/>
      <c r="EA44" s="339"/>
      <c r="EB44" s="339"/>
      <c r="EC44" s="339"/>
      <c r="ED44" s="339"/>
      <c r="EE44" s="339"/>
      <c r="EF44" s="339"/>
      <c r="EG44" s="340"/>
      <c r="EH44" s="338"/>
      <c r="EI44" s="339"/>
      <c r="EJ44" s="339"/>
      <c r="EK44" s="339"/>
      <c r="EL44" s="339"/>
      <c r="EM44" s="339"/>
      <c r="EN44" s="339"/>
      <c r="EO44" s="339"/>
      <c r="EP44" s="339"/>
      <c r="EQ44" s="339"/>
      <c r="ER44" s="339"/>
      <c r="ES44" s="340"/>
      <c r="ET44" s="338"/>
      <c r="EU44" s="339"/>
      <c r="EV44" s="339"/>
      <c r="EW44" s="339"/>
      <c r="EX44" s="339"/>
      <c r="EY44" s="339"/>
      <c r="EZ44" s="339"/>
      <c r="FA44" s="339"/>
      <c r="FB44" s="339"/>
      <c r="FC44" s="339"/>
      <c r="FD44" s="339"/>
      <c r="FE44" s="340"/>
      <c r="FF44" s="338"/>
      <c r="FG44" s="339"/>
      <c r="FH44" s="339"/>
      <c r="FI44" s="339"/>
      <c r="FJ44" s="339"/>
      <c r="FK44" s="339"/>
      <c r="FL44" s="339"/>
      <c r="FM44" s="339"/>
      <c r="FN44" s="339"/>
      <c r="FO44" s="339"/>
      <c r="FP44" s="339"/>
      <c r="FQ44" s="340"/>
    </row>
    <row r="45" spans="1:173" ht="12.75" customHeight="1" x14ac:dyDescent="0.2">
      <c r="A45" s="1" t="str">
        <f>C45</f>
        <v>LIQUID FLARING</v>
      </c>
      <c r="B45" s="245" t="s">
        <v>37</v>
      </c>
      <c r="C45" s="29" t="s">
        <v>216</v>
      </c>
      <c r="D45" s="325" t="s">
        <v>115</v>
      </c>
      <c r="E45" s="325" t="s">
        <v>115</v>
      </c>
      <c r="F45" s="325" t="s">
        <v>115</v>
      </c>
      <c r="G45" s="64" t="s">
        <v>115</v>
      </c>
      <c r="H45" s="367"/>
      <c r="I45" s="33" t="s">
        <v>149</v>
      </c>
      <c r="J45" s="33" t="s">
        <v>115</v>
      </c>
      <c r="K45" s="33"/>
      <c r="L45" s="33"/>
      <c r="M45" s="367">
        <v>0</v>
      </c>
      <c r="N45" s="373">
        <v>0</v>
      </c>
      <c r="O45" s="299"/>
      <c r="P45" s="300"/>
      <c r="Q45" s="73" t="str">
        <f>IF(VLOOKUP($A45,'STATIONARY FACTORS'!$A$4:$O$22,Q$5,FALSE)="N/A","--",IF($H45=0,"Enter Activity",IF($M45=0,"Enter Run Time",IF($N45=0,"Enter Run Time",$H45/$M45*42/1000*(VLOOKUP($A45,'STATIONARY FACTORS'!$A$4:$O$22,Q$5,FALSE))))))</f>
        <v>Enter Activity</v>
      </c>
      <c r="R45" s="79" t="str">
        <f>IF(VLOOKUP($A45,'STATIONARY FACTORS'!$A$4:$O$22,R$5,FALSE)="N/A","--",IF($H45=0,"Enter Activity",IF($M45=0,"Enter Run Time",IF($N45=0,"Enter Run Time",$H45/$M45*42/1000*(VLOOKUP($A45,'STATIONARY FACTORS'!$A$4:$O$22,R$5,FALSE))))))</f>
        <v>Enter Activity</v>
      </c>
      <c r="S45" s="79" t="str">
        <f>IF(VLOOKUP($A45,'STATIONARY FACTORS'!$A$4:$O$22,S$5,FALSE)="N/A","--",IF($H45=0,"Enter Activity",IF($M45=0,"Enter Run Time",IF($N45=0,"Enter Run Time",$H45/$M45*42/1000*(VLOOKUP($A45,'STATIONARY FACTORS'!$A$4:$O$22,S$5,FALSE))))))</f>
        <v>Enter Activity</v>
      </c>
      <c r="T45" s="79" t="str">
        <f>IF(VLOOKUP($A45,'STATIONARY FACTORS'!$A$4:$O$22,T$5,FALSE)="N/A","--",IF($H45=0,"Enter Activity",IF($M45=0,"Enter Run Time",IF($N45=0,"Enter Run Time",$H45/$M45*42/1000*(VLOOKUP($A45,'STATIONARY FACTORS'!$A$4:$O$22,T$5,FALSE))))))</f>
        <v>Enter Activity</v>
      </c>
      <c r="U45" s="79" t="str">
        <f>IF(VLOOKUP($A45,'STATIONARY FACTORS'!$A$4:$O$22,U$5,FALSE)="N/A","--",IF($H45=0,"Enter Activity",IF($M45=0,"Enter Run Time",IF($N45=0,"Enter Run Time",$H45/$M45*42/1000*(VLOOKUP($A45,'STATIONARY FACTORS'!$A$4:$O$22,U$5,FALSE))))))</f>
        <v>Enter Activity</v>
      </c>
      <c r="V45" s="79" t="str">
        <f>IF(VLOOKUP($A45,'STATIONARY FACTORS'!$A$4:$O$22,V$5,FALSE)="N/A","--",IF($H45=0,"Enter Activity",IF($M45=0,"Enter Run Time",IF($N45=0,"Enter Run Time",$H45/$M45*42/1000*(VLOOKUP($A45,'STATIONARY FACTORS'!$A$4:$O$22,V$5,FALSE))))))</f>
        <v>Enter Activity</v>
      </c>
      <c r="W45" s="79" t="str">
        <f>IF(VLOOKUP($A45,'STATIONARY FACTORS'!$A$4:$O$22,W$5,FALSE)="N/A","--",IF($H45=0,"Enter Activity",IF($M45=0,"Enter Run Time",IF($N45=0,"Enter Run Time",$H45/$M45*42/1000*(VLOOKUP($A45,'STATIONARY FACTORS'!$A$4:$O$22,W$5,FALSE))))))</f>
        <v>Enter Activity</v>
      </c>
      <c r="X45" s="79" t="str">
        <f>IF(VLOOKUP($A45,'STATIONARY FACTORS'!$A$4:$O$22,X$5,FALSE)="N/A","--",IF($H45=0,"Enter Activity",IF($M45=0,"Enter Run Time",IF($N45=0,"Enter Run Time",$H45/$M45*42/1000*(VLOOKUP($A45,'STATIONARY FACTORS'!$A$4:$O$22,X$5,FALSE))))))</f>
        <v>--</v>
      </c>
      <c r="Y45" s="78" t="str">
        <f>IF(VLOOKUP($A45,'STATIONARY FACTORS'!$A$4:$O$22,Y$5,FALSE)="N/A","--",IF($H45=0,"Enter Activity",IF($M45=0,"Enter Run Time",IF($N45=0,"Enter Run Time",$H45/$M45*42/1000*(VLOOKUP($A45,'STATIONARY FACTORS'!$A$4:$O$22,Y$5,FALSE))))))</f>
        <v>--</v>
      </c>
      <c r="Z45" s="79" t="str">
        <f>IF(VLOOKUP($A45,'STATIONARY FACTORS'!$A$4:$O$22,Z$5,FALSE)="N/A","--",IF($H45=0,"Enter Activity",IF($M45=0,"Enter Run Time",IF($N45=0,"Enter Run Time",$H45/$M45*42/1000*(VLOOKUP($A45,'STATIONARY FACTORS'!$A$4:$O$22,Z$5,FALSE))))))</f>
        <v>--</v>
      </c>
      <c r="AA45" s="82" t="str">
        <f>IF(VLOOKUP($A45,'STATIONARY FACTORS'!$A$4:$O$22,AA$5,FALSE)="N/A","--",IF($H45=0,"Enter Activity",IF($M45=0,"Enter Run Time",IF($N45=0,"Enter Run Time",$H45/$M45*42/1000*(VLOOKUP($A45,'STATIONARY FACTORS'!$A$4:$O$22,AA$5,FALSE))))))</f>
        <v>--</v>
      </c>
      <c r="AB45" s="73" t="str">
        <f>IF(VLOOKUP($A45,'STATIONARY FACTORS'!$A$4:$O$22,AB$5,FALSE)="N/A","--",IF($H45=0,"Enter Activity",IF($M45=0,"Enter Run Time",IF($N45=0,"Enter Run Time",$H45/$M45*42/1000*(VLOOKUP($A45,'STATIONARY FACTORS'!$A$4:$O$22,AB$5,FALSE))))))</f>
        <v>Enter Activity</v>
      </c>
      <c r="AC45" s="79" t="str">
        <f>IF(VLOOKUP($A45,'STATIONARY FACTORS'!$A$4:$O$22,AC$5,FALSE)="N/A","--",IF($H45=0,"Enter Activity",IF($M45=0,"Enter Run Time",IF($N45=0,"Enter Run Time",$H45/$M45*42/1000*(VLOOKUP($A45,'STATIONARY FACTORS'!$A$4:$O$22,AC$5,FALSE))))))</f>
        <v>Enter Activity</v>
      </c>
      <c r="AD45" s="79" t="str">
        <f>IF(VLOOKUP($A45,'STATIONARY FACTORS'!$A$4:$O$22,AD$5,FALSE)="N/A","--",IF($H45=0,"Enter Activity",IF($M45=0,"Enter Run Time",IF($N45=0,"Enter Run Time",$H45/$M45*42/1000*(VLOOKUP($A45,'STATIONARY FACTORS'!$A$4:$O$22,AD$5,FALSE))))))</f>
        <v>Enter Activity</v>
      </c>
      <c r="AE45" s="79" t="str">
        <f>IF(VLOOKUP($A45,'STATIONARY FACTORS'!$A$4:$O$22,AE$5,FALSE)="N/A","--",IF($H45=0,"Enter Activity",IF($M45=0,"Enter Run Time",IF($N45=0,"Enter Run Time",$H45/$M45*42/1000*(VLOOKUP($A45,'STATIONARY FACTORS'!$A$4:$O$22,AE$5,FALSE))))))</f>
        <v>Enter Activity</v>
      </c>
      <c r="AF45" s="79" t="str">
        <f>IF(VLOOKUP($A45,'STATIONARY FACTORS'!$A$4:$O$22,AF$5,FALSE)="N/A","--",IF($H45=0,"Enter Activity",IF($M45=0,"Enter Run Time",IF($N45=0,"Enter Run Time",$H45/$M45*42/1000*(VLOOKUP($A45,'STATIONARY FACTORS'!$A$4:$O$22,AF$5,FALSE))))))</f>
        <v>Enter Activity</v>
      </c>
      <c r="AG45" s="79" t="str">
        <f>IF(VLOOKUP($A45,'STATIONARY FACTORS'!$A$4:$O$22,AG$5,FALSE)="N/A","--",IF($H45=0,"Enter Activity",IF($M45=0,"Enter Run Time",IF($N45=0,"Enter Run Time",$H45/$M45*42/1000*(VLOOKUP($A45,'STATIONARY FACTORS'!$A$4:$O$22,AG$5,FALSE))))))</f>
        <v>Enter Activity</v>
      </c>
      <c r="AH45" s="79" t="str">
        <f>IF(VLOOKUP($A45,'STATIONARY FACTORS'!$A$4:$O$22,AH$5,FALSE)="N/A","--",IF($H45=0,"Enter Activity",IF($M45=0,"Enter Run Time",IF($N45=0,"Enter Run Time",$H45/$M45*42/1000*(VLOOKUP($A45,'STATIONARY FACTORS'!$A$4:$O$22,AH$5,FALSE))))))</f>
        <v>Enter Activity</v>
      </c>
      <c r="AI45" s="79" t="str">
        <f>IF(VLOOKUP($A45,'STATIONARY FACTORS'!$A$4:$O$22,AI$5,FALSE)="N/A","--",IF($H45=0,"Enter Activity",IF($M45=0,"Enter Run Time",IF($N45=0,"Enter Run Time",$H45/$M45*42/1000*(VLOOKUP($A45,'STATIONARY FACTORS'!$A$4:$O$22,AI$5,FALSE))))))</f>
        <v>--</v>
      </c>
      <c r="AJ45" s="78" t="str">
        <f>IF(VLOOKUP($A45,'STATIONARY FACTORS'!$A$4:$O$22,AJ$5,FALSE)="N/A","--",IF($H45=0,"Enter Activity",IF($M45=0,"Enter Run Time",IF($N45=0,"Enter Run Time",$H45/$M45*42/1000*(VLOOKUP($A45,'STATIONARY FACTORS'!$A$4:$O$22,AJ$5,FALSE))))))</f>
        <v>--</v>
      </c>
      <c r="AK45" s="79" t="str">
        <f>IF(VLOOKUP($A45,'STATIONARY FACTORS'!$A$4:$O$22,AK$5,FALSE)="N/A","--",IF($H45=0,"Enter Activity",IF($M45=0,"Enter Run Time",IF($N45=0,"Enter Run Time",$H45/$M45*42/1000*(VLOOKUP($A45,'STATIONARY FACTORS'!$A$4:$O$22,AK$5,FALSE))))))</f>
        <v>--</v>
      </c>
      <c r="AL45" s="82" t="str">
        <f>IF(VLOOKUP($A45,'STATIONARY FACTORS'!$A$4:$O$22,AL$5,FALSE)="N/A","--",IF($H45=0,"Enter Activity",IF($M45=0,"Enter Run Time",IF($N45=0,"Enter Run Time",$H45/$M45*42/1000*(VLOOKUP($A45,'STATIONARY FACTORS'!$A$4:$O$22,AL$5,FALSE))))))</f>
        <v>--</v>
      </c>
      <c r="AM45" s="76" t="str">
        <f t="shared" ref="AM45:AW46" si="71">IF(T(AB45)=" ", IF($M45=0, "Enter Run Time", IF($N45=0, "Enter Run Time", AB45*$M45*$N45/2000)), AB45)</f>
        <v>Enter Activity</v>
      </c>
      <c r="AN45" s="65" t="str">
        <f t="shared" si="71"/>
        <v>Enter Activity</v>
      </c>
      <c r="AO45" s="65" t="str">
        <f t="shared" si="71"/>
        <v>Enter Activity</v>
      </c>
      <c r="AP45" s="65" t="str">
        <f t="shared" si="71"/>
        <v>Enter Activity</v>
      </c>
      <c r="AQ45" s="65" t="str">
        <f t="shared" si="71"/>
        <v>Enter Activity</v>
      </c>
      <c r="AR45" s="84" t="str">
        <f t="shared" si="71"/>
        <v>Enter Activity</v>
      </c>
      <c r="AS45" s="69" t="str">
        <f t="shared" si="71"/>
        <v>Enter Activity</v>
      </c>
      <c r="AT45" s="79" t="str">
        <f t="shared" si="71"/>
        <v>--</v>
      </c>
      <c r="AU45" s="79" t="str">
        <f t="shared" si="71"/>
        <v>--</v>
      </c>
      <c r="AV45" s="79" t="str">
        <f t="shared" si="71"/>
        <v>--</v>
      </c>
      <c r="AW45" s="382" t="str">
        <f t="shared" si="71"/>
        <v>--</v>
      </c>
      <c r="AX45" s="36">
        <f t="shared" ref="AX45:BA46" si="72">IF(T($AB45)="",IF((AX$6&gt;=MONTH($O45))*(AX$6&lt;=MONTH($P45)), $AB45/$AO45, 0),0)</f>
        <v>0</v>
      </c>
      <c r="AY45" s="36">
        <f t="shared" si="72"/>
        <v>0</v>
      </c>
      <c r="AZ45" s="36">
        <f t="shared" si="72"/>
        <v>0</v>
      </c>
      <c r="BA45" s="36">
        <f t="shared" si="72"/>
        <v>0</v>
      </c>
      <c r="BB45" s="153">
        <f t="shared" ref="BB45:BM46" si="73">IF(T($AC45)="",IF((BB$6&gt;=MONTH($O45))*(BB$6&lt;=MONTH($P45)), $AC45/$AO45, 0),0)</f>
        <v>0</v>
      </c>
      <c r="BC45" s="36">
        <f t="shared" si="73"/>
        <v>0</v>
      </c>
      <c r="BD45" s="36">
        <f t="shared" si="73"/>
        <v>0</v>
      </c>
      <c r="BE45" s="36">
        <f t="shared" si="73"/>
        <v>0</v>
      </c>
      <c r="BF45" s="36">
        <f t="shared" si="73"/>
        <v>0</v>
      </c>
      <c r="BG45" s="36">
        <f t="shared" si="73"/>
        <v>0</v>
      </c>
      <c r="BH45" s="36">
        <f t="shared" si="73"/>
        <v>0</v>
      </c>
      <c r="BI45" s="36">
        <f t="shared" si="73"/>
        <v>0</v>
      </c>
      <c r="BJ45" s="36">
        <f t="shared" si="73"/>
        <v>0</v>
      </c>
      <c r="BK45" s="36">
        <f t="shared" si="73"/>
        <v>0</v>
      </c>
      <c r="BL45" s="36">
        <f t="shared" si="73"/>
        <v>0</v>
      </c>
      <c r="BM45" s="36">
        <f t="shared" si="73"/>
        <v>0</v>
      </c>
      <c r="BN45" s="153">
        <f t="shared" ref="BN45:BY46" si="74">IF(T($AD45)="",IF((BN$6&gt;=MONTH($O45))*(BN$6&lt;=MONTH($P45)), $AD45/$AO45, 0),0)</f>
        <v>0</v>
      </c>
      <c r="BO45" s="36">
        <f t="shared" si="74"/>
        <v>0</v>
      </c>
      <c r="BP45" s="36">
        <f t="shared" si="74"/>
        <v>0</v>
      </c>
      <c r="BQ45" s="36">
        <f t="shared" si="74"/>
        <v>0</v>
      </c>
      <c r="BR45" s="36">
        <f t="shared" si="74"/>
        <v>0</v>
      </c>
      <c r="BS45" s="36">
        <f t="shared" si="74"/>
        <v>0</v>
      </c>
      <c r="BT45" s="36">
        <f t="shared" si="74"/>
        <v>0</v>
      </c>
      <c r="BU45" s="36">
        <f t="shared" si="74"/>
        <v>0</v>
      </c>
      <c r="BV45" s="36">
        <f t="shared" si="74"/>
        <v>0</v>
      </c>
      <c r="BW45" s="36">
        <f t="shared" si="74"/>
        <v>0</v>
      </c>
      <c r="BX45" s="36">
        <f t="shared" si="74"/>
        <v>0</v>
      </c>
      <c r="BY45" s="36">
        <f t="shared" si="74"/>
        <v>0</v>
      </c>
      <c r="BZ45" s="153">
        <f t="shared" ref="BZ45:CK46" si="75">IF(T($AE45)="",IF((BZ$6&gt;=MONTH($O45))*(BZ$6&lt;=MONTH($P45)), $AE45/$AO45, 0),0)</f>
        <v>0</v>
      </c>
      <c r="CA45" s="36">
        <f t="shared" si="75"/>
        <v>0</v>
      </c>
      <c r="CB45" s="36">
        <f t="shared" si="75"/>
        <v>0</v>
      </c>
      <c r="CC45" s="36">
        <f t="shared" si="75"/>
        <v>0</v>
      </c>
      <c r="CD45" s="36">
        <f t="shared" si="75"/>
        <v>0</v>
      </c>
      <c r="CE45" s="36">
        <f t="shared" si="75"/>
        <v>0</v>
      </c>
      <c r="CF45" s="36">
        <f t="shared" si="75"/>
        <v>0</v>
      </c>
      <c r="CG45" s="36">
        <f t="shared" si="75"/>
        <v>0</v>
      </c>
      <c r="CH45" s="36">
        <f t="shared" si="75"/>
        <v>0</v>
      </c>
      <c r="CI45" s="36">
        <f t="shared" si="75"/>
        <v>0</v>
      </c>
      <c r="CJ45" s="36">
        <f t="shared" si="75"/>
        <v>0</v>
      </c>
      <c r="CK45" s="36">
        <f t="shared" si="75"/>
        <v>0</v>
      </c>
      <c r="CL45" s="153">
        <f t="shared" ref="CL45:CW46" si="76">IF(T($AF45)="",IF((CL$6&gt;=MONTH($O45))*(CL$6&lt;=MONTH($P45)), $AF45/$AO45, 0),0)</f>
        <v>0</v>
      </c>
      <c r="CM45" s="36">
        <f t="shared" si="76"/>
        <v>0</v>
      </c>
      <c r="CN45" s="36">
        <f t="shared" si="76"/>
        <v>0</v>
      </c>
      <c r="CO45" s="36">
        <f t="shared" si="76"/>
        <v>0</v>
      </c>
      <c r="CP45" s="36">
        <f t="shared" si="76"/>
        <v>0</v>
      </c>
      <c r="CQ45" s="36">
        <f t="shared" si="76"/>
        <v>0</v>
      </c>
      <c r="CR45" s="36">
        <f t="shared" si="76"/>
        <v>0</v>
      </c>
      <c r="CS45" s="36">
        <f t="shared" si="76"/>
        <v>0</v>
      </c>
      <c r="CT45" s="36">
        <f t="shared" si="76"/>
        <v>0</v>
      </c>
      <c r="CU45" s="36">
        <f t="shared" si="76"/>
        <v>0</v>
      </c>
      <c r="CV45" s="36">
        <f t="shared" si="76"/>
        <v>0</v>
      </c>
      <c r="CW45" s="36">
        <f t="shared" si="76"/>
        <v>0</v>
      </c>
      <c r="CX45" s="153">
        <f t="shared" ref="CX45:DI46" si="77">IF(T($AG45)="",IF((CX$6&gt;=MONTH($O45))*(CX$6&lt;=MONTH($P45)), $AG45/$AO45, 0),0)</f>
        <v>0</v>
      </c>
      <c r="CY45" s="36">
        <f t="shared" si="77"/>
        <v>0</v>
      </c>
      <c r="CZ45" s="36">
        <f t="shared" si="77"/>
        <v>0</v>
      </c>
      <c r="DA45" s="36">
        <f t="shared" si="77"/>
        <v>0</v>
      </c>
      <c r="DB45" s="36">
        <f t="shared" si="77"/>
        <v>0</v>
      </c>
      <c r="DC45" s="36">
        <f t="shared" si="77"/>
        <v>0</v>
      </c>
      <c r="DD45" s="36">
        <f t="shared" si="77"/>
        <v>0</v>
      </c>
      <c r="DE45" s="36">
        <f t="shared" si="77"/>
        <v>0</v>
      </c>
      <c r="DF45" s="36">
        <f t="shared" si="77"/>
        <v>0</v>
      </c>
      <c r="DG45" s="36">
        <f t="shared" si="77"/>
        <v>0</v>
      </c>
      <c r="DH45" s="36">
        <f t="shared" si="77"/>
        <v>0</v>
      </c>
      <c r="DI45" s="36">
        <f t="shared" si="77"/>
        <v>0</v>
      </c>
      <c r="DJ45" s="153">
        <f t="shared" ref="DJ45:DU46" si="78">IF(T($AH45)="",IF((DJ$6&gt;=MONTH($O45))*(DJ$6&lt;=MONTH($P45)), $AH45/$AO45, 0),0)</f>
        <v>0</v>
      </c>
      <c r="DK45" s="36">
        <f t="shared" si="78"/>
        <v>0</v>
      </c>
      <c r="DL45" s="36">
        <f t="shared" si="78"/>
        <v>0</v>
      </c>
      <c r="DM45" s="36">
        <f t="shared" si="78"/>
        <v>0</v>
      </c>
      <c r="DN45" s="36">
        <f t="shared" si="78"/>
        <v>0</v>
      </c>
      <c r="DO45" s="36">
        <f t="shared" si="78"/>
        <v>0</v>
      </c>
      <c r="DP45" s="36">
        <f t="shared" si="78"/>
        <v>0</v>
      </c>
      <c r="DQ45" s="36">
        <f t="shared" si="78"/>
        <v>0</v>
      </c>
      <c r="DR45" s="36">
        <f t="shared" si="78"/>
        <v>0</v>
      </c>
      <c r="DS45" s="36">
        <f t="shared" si="78"/>
        <v>0</v>
      </c>
      <c r="DT45" s="36">
        <f t="shared" si="78"/>
        <v>0</v>
      </c>
      <c r="DU45" s="36">
        <f t="shared" si="78"/>
        <v>0</v>
      </c>
      <c r="DV45" s="153">
        <f t="shared" ref="DV45:EG46" si="79">IF(T($AI45)="",IF((DV$6&gt;=MONTH($O45))*(DV$6&lt;=MONTH($P45)), $AI45/$AO45, 0),0)</f>
        <v>0</v>
      </c>
      <c r="DW45" s="36">
        <f t="shared" si="79"/>
        <v>0</v>
      </c>
      <c r="DX45" s="36">
        <f t="shared" si="79"/>
        <v>0</v>
      </c>
      <c r="DY45" s="36">
        <f t="shared" si="79"/>
        <v>0</v>
      </c>
      <c r="DZ45" s="36">
        <f t="shared" si="79"/>
        <v>0</v>
      </c>
      <c r="EA45" s="36">
        <f t="shared" si="79"/>
        <v>0</v>
      </c>
      <c r="EB45" s="36">
        <f t="shared" si="79"/>
        <v>0</v>
      </c>
      <c r="EC45" s="36">
        <f t="shared" si="79"/>
        <v>0</v>
      </c>
      <c r="ED45" s="36">
        <f t="shared" si="79"/>
        <v>0</v>
      </c>
      <c r="EE45" s="36">
        <f t="shared" si="79"/>
        <v>0</v>
      </c>
      <c r="EF45" s="36">
        <f t="shared" si="79"/>
        <v>0</v>
      </c>
      <c r="EG45" s="36">
        <f t="shared" si="79"/>
        <v>0</v>
      </c>
      <c r="EH45" s="153">
        <f t="shared" ref="EH45:ES46" si="80">IF(T($AJ45)="",IF((EH$6&gt;=MONTH($O45))*(EH$6&lt;=MONTH($P45)), $AJ45/$AO45, 0),0)</f>
        <v>0</v>
      </c>
      <c r="EI45" s="36">
        <f t="shared" si="80"/>
        <v>0</v>
      </c>
      <c r="EJ45" s="36">
        <f t="shared" si="80"/>
        <v>0</v>
      </c>
      <c r="EK45" s="36">
        <f t="shared" si="80"/>
        <v>0</v>
      </c>
      <c r="EL45" s="36">
        <f t="shared" si="80"/>
        <v>0</v>
      </c>
      <c r="EM45" s="36">
        <f t="shared" si="80"/>
        <v>0</v>
      </c>
      <c r="EN45" s="36">
        <f t="shared" si="80"/>
        <v>0</v>
      </c>
      <c r="EO45" s="36">
        <f t="shared" si="80"/>
        <v>0</v>
      </c>
      <c r="EP45" s="36">
        <f t="shared" si="80"/>
        <v>0</v>
      </c>
      <c r="EQ45" s="36">
        <f t="shared" si="80"/>
        <v>0</v>
      </c>
      <c r="ER45" s="36">
        <f t="shared" si="80"/>
        <v>0</v>
      </c>
      <c r="ES45" s="36">
        <f t="shared" si="80"/>
        <v>0</v>
      </c>
      <c r="ET45" s="153">
        <f t="shared" ref="ET45:FE46" si="81">IF(T($AK45)="",IF((ET$6&gt;=MONTH($O45))*(ET$6&lt;=MONTH($P45)), $AK45/$AO45, 0),0)</f>
        <v>0</v>
      </c>
      <c r="EU45" s="36">
        <f t="shared" si="81"/>
        <v>0</v>
      </c>
      <c r="EV45" s="36">
        <f t="shared" si="81"/>
        <v>0</v>
      </c>
      <c r="EW45" s="36">
        <f t="shared" si="81"/>
        <v>0</v>
      </c>
      <c r="EX45" s="36">
        <f t="shared" si="81"/>
        <v>0</v>
      </c>
      <c r="EY45" s="36">
        <f t="shared" si="81"/>
        <v>0</v>
      </c>
      <c r="EZ45" s="36">
        <f t="shared" si="81"/>
        <v>0</v>
      </c>
      <c r="FA45" s="36">
        <f t="shared" si="81"/>
        <v>0</v>
      </c>
      <c r="FB45" s="36">
        <f t="shared" si="81"/>
        <v>0</v>
      </c>
      <c r="FC45" s="36">
        <f t="shared" si="81"/>
        <v>0</v>
      </c>
      <c r="FD45" s="36">
        <f t="shared" si="81"/>
        <v>0</v>
      </c>
      <c r="FE45" s="36">
        <f t="shared" si="81"/>
        <v>0</v>
      </c>
      <c r="FF45" s="153">
        <f t="shared" ref="FF45:FQ46" si="82">IF(T($AL45)="",IF((FF$6&gt;=MONTH($O45))*(FF$6&lt;=MONTH($P45)), $AL45/$AO45, 0),0)</f>
        <v>0</v>
      </c>
      <c r="FG45" s="36">
        <f t="shared" si="82"/>
        <v>0</v>
      </c>
      <c r="FH45" s="36">
        <f t="shared" si="82"/>
        <v>0</v>
      </c>
      <c r="FI45" s="36">
        <f t="shared" si="82"/>
        <v>0</v>
      </c>
      <c r="FJ45" s="36">
        <f t="shared" si="82"/>
        <v>0</v>
      </c>
      <c r="FK45" s="36">
        <f t="shared" si="82"/>
        <v>0</v>
      </c>
      <c r="FL45" s="36">
        <f t="shared" si="82"/>
        <v>0</v>
      </c>
      <c r="FM45" s="36">
        <f t="shared" si="82"/>
        <v>0</v>
      </c>
      <c r="FN45" s="36">
        <f t="shared" si="82"/>
        <v>0</v>
      </c>
      <c r="FO45" s="36">
        <f t="shared" si="82"/>
        <v>0</v>
      </c>
      <c r="FP45" s="36">
        <f t="shared" si="82"/>
        <v>0</v>
      </c>
      <c r="FQ45" s="36">
        <f t="shared" si="82"/>
        <v>0</v>
      </c>
    </row>
    <row r="46" spans="1:173" ht="12.75" customHeight="1" x14ac:dyDescent="0.2">
      <c r="A46" s="1" t="s">
        <v>23</v>
      </c>
      <c r="B46" s="245" t="s">
        <v>41</v>
      </c>
      <c r="C46" s="32" t="s">
        <v>42</v>
      </c>
      <c r="D46" s="325" t="s">
        <v>115</v>
      </c>
      <c r="E46" s="325" t="s">
        <v>115</v>
      </c>
      <c r="F46" s="325" t="s">
        <v>115</v>
      </c>
      <c r="G46" s="64" t="s">
        <v>115</v>
      </c>
      <c r="H46" s="367"/>
      <c r="I46" s="33" t="s">
        <v>35</v>
      </c>
      <c r="J46" s="33" t="s">
        <v>115</v>
      </c>
      <c r="K46" s="33"/>
      <c r="L46" s="33"/>
      <c r="M46" s="367">
        <v>0</v>
      </c>
      <c r="N46" s="373">
        <v>0</v>
      </c>
      <c r="O46" s="299"/>
      <c r="P46" s="300"/>
      <c r="Q46" s="147" t="str">
        <f>IF(VLOOKUP($A46,'STATIONARY FACTORS'!$A$4:$O$22,Q$5,FALSE)="N/A","--",IF($H46=0,"Enter Activity",IF($M46=0,"Enter Run Time",IF($N46=0,"Enter Run Time",$H46*(VLOOKUP($A46,'STATIONARY FACTORS'!$A$4:$O$22,Q$5,FALSE)/1000000)))))</f>
        <v>Enter Activity</v>
      </c>
      <c r="R46" s="65" t="str">
        <f>IF(VLOOKUP($A46,'STATIONARY FACTORS'!$A$4:$O$22,R$5,FALSE)="N/A","--",IF($H46=0,"Enter Activity",IF($M46=0,"Enter Run Time",IF($N46=0,"Enter Run Time",$H46*(VLOOKUP($A46,'STATIONARY FACTORS'!$A$4:$O$22,R$5,FALSE)/1000000)))))</f>
        <v>Enter Activity</v>
      </c>
      <c r="S46" s="65" t="str">
        <f>IF(VLOOKUP($A46,'STATIONARY FACTORS'!$A$4:$O$22,S$5,FALSE)="N/A","--",IF($H46=0,"Enter Activity",IF($M46=0,"Enter Run Time",IF($N46=0,"Enter Run Time",$H46*(VLOOKUP($A46,'STATIONARY FACTORS'!$A$4:$O$22,S$5,FALSE)/1000000)))))</f>
        <v>Enter Activity</v>
      </c>
      <c r="T46" s="65" t="str">
        <f>IF(VLOOKUP($A46,'STATIONARY FACTORS'!$A$4:$O$22,T$5,FALSE)="N/A","--",IF($H46=0,"Enter Activity",IF($M46=0,"Enter Run Time",IF($N46=0,"Enter Run Time",$H46*(VLOOKUP($A46,'STATIONARY FACTORS'!$A$4:$O$22,T$5,FALSE)/1000000)))))</f>
        <v>Enter Activity</v>
      </c>
      <c r="U46" s="65" t="str">
        <f>IF(VLOOKUP($A46,'STATIONARY FACTORS'!$A$4:$O$22,U$5,FALSE)="N/A","--",IF($H46=0,"Enter Activity",IF($M46=0,"Enter Run Time",IF($N46=0,"Enter Run Time",$H46*(VLOOKUP($A46,'STATIONARY FACTORS'!$A$4:$O$22,U$5,FALSE)/1000000)))))</f>
        <v>Enter Activity</v>
      </c>
      <c r="V46" s="65" t="str">
        <f>IF(VLOOKUP($A46,'STATIONARY FACTORS'!$A$4:$O$22,V$5,FALSE)="N/A","--",IF($H46=0,"Enter Activity",IF($M46=0,"Enter Run Time",IF($N46=0,"Enter Run Time",$H46*(VLOOKUP($A46,'STATIONARY FACTORS'!$A$4:$O$22,V$5,FALSE)/1000000)))))</f>
        <v>Enter Activity</v>
      </c>
      <c r="W46" s="65" t="str">
        <f>IF(VLOOKUP($A46,'STATIONARY FACTORS'!$A$4:$O$22,W$5,FALSE)="N/A","--",IF($H46=0,"Enter Activity",IF($M46=0,"Enter Run Time",IF($N46=0,"Enter Run Time",$H46*(VLOOKUP($A46,'STATIONARY FACTORS'!$A$4:$O$22,W$5,FALSE)/1000000)))))</f>
        <v>--</v>
      </c>
      <c r="X46" s="65" t="str">
        <f>IF(VLOOKUP($A46,'STATIONARY FACTORS'!$A$4:$O$22,X$5,FALSE)="N/A","--",IF($H46=0,"Enter Activity",IF($M46=0,"Enter Run Time",IF($N46=0,"Enter Run Time",$H46*(VLOOKUP($A46,'STATIONARY FACTORS'!$A$4:$O$22,X$5,FALSE)/1000000)))))</f>
        <v>--</v>
      </c>
      <c r="Y46" s="76" t="str">
        <f>IF(VLOOKUP($A46,'STATIONARY FACTORS'!$A$4:$O$22,Y$5,FALSE)="N/A","--",IF($H46=0,"Enter Activity",IF($M46=0,"Enter Run Time",IF($N46=0,"Enter Run Time",$H46*(VLOOKUP($A46,'STATIONARY FACTORS'!$A$4:$O$22,Y$5,FALSE)/1000000)))))</f>
        <v>Enter Activity</v>
      </c>
      <c r="Z46" s="65" t="str">
        <f>IF(VLOOKUP($A46,'STATIONARY FACTORS'!$A$4:$O$22,Z$5,FALSE)="N/A","--",IF($H46=0,"Enter Activity",IF($M46=0,"Enter Run Time",IF($N46=0,"Enter Run Time",$H46*(VLOOKUP($A46,'STATIONARY FACTORS'!$A$4:$O$22,Z$5,FALSE)/1000000)))))</f>
        <v>Enter Activity</v>
      </c>
      <c r="AA46" s="418" t="str">
        <f>IF(VLOOKUP($A46,'STATIONARY FACTORS'!$A$4:$O$22,AA$5,FALSE)="N/A","--",IF($H46=0,"Enter Activity",IF($M46=0,"Enter Run Time",IF($N46=0,"Enter Run Time",$H46*(VLOOKUP($A46,'STATIONARY FACTORS'!$A$4:$O$22,AA$5,FALSE)/1000000)))))</f>
        <v>Enter Activity</v>
      </c>
      <c r="AB46" s="147" t="str">
        <f>IF(VLOOKUP($A46,'STATIONARY FACTORS'!$A$4:$O$22,AB$5,FALSE)="N/A","--",IF($H46=0,"Enter Activity",IF($M46=0,"Enter Run Time",IF($N46=0,"Enter Run Time",$H46*(VLOOKUP($A46,'STATIONARY FACTORS'!$A$4:$O$22,AB$5,FALSE)/1000000)))))</f>
        <v>Enter Activity</v>
      </c>
      <c r="AC46" s="65" t="str">
        <f>IF(VLOOKUP($A46,'STATIONARY FACTORS'!$A$4:$O$22,AC$5,FALSE)="N/A","--",IF($H46=0,"Enter Activity",IF($M46=0,"Enter Run Time",IF($N46=0,"Enter Run Time",$H46*(VLOOKUP($A46,'STATIONARY FACTORS'!$A$4:$O$22,AC$5,FALSE)/1000000)))))</f>
        <v>Enter Activity</v>
      </c>
      <c r="AD46" s="65" t="str">
        <f>IF(VLOOKUP($A46,'STATIONARY FACTORS'!$A$4:$O$22,AD$5,FALSE)="N/A","--",IF($H46=0,"Enter Activity",IF($M46=0,"Enter Run Time",IF($N46=0,"Enter Run Time",$H46*(VLOOKUP($A46,'STATIONARY FACTORS'!$A$4:$O$22,AD$5,FALSE)/1000000)))))</f>
        <v>Enter Activity</v>
      </c>
      <c r="AE46" s="65" t="str">
        <f>IF(VLOOKUP($A46,'STATIONARY FACTORS'!$A$4:$O$22,AE$5,FALSE)="N/A","--",IF($H46=0,"Enter Activity",IF($M46=0,"Enter Run Time",IF($N46=0,"Enter Run Time",$H46*(VLOOKUP($A46,'STATIONARY FACTORS'!$A$4:$O$22,AE$5,FALSE)/1000000)))))</f>
        <v>Enter Activity</v>
      </c>
      <c r="AF46" s="65" t="str">
        <f>IF(VLOOKUP($A46,'STATIONARY FACTORS'!$A$4:$O$22,AF$5,FALSE)="N/A","--",IF($H46=0,"Enter Activity",IF($M46=0,"Enter Run Time",IF($N46=0,"Enter Run Time",$H46*(VLOOKUP($A46,'STATIONARY FACTORS'!$A$4:$O$22,AF$5,FALSE)/1000000)))))</f>
        <v>Enter Activity</v>
      </c>
      <c r="AG46" s="65" t="str">
        <f>IF(VLOOKUP($A46,'STATIONARY FACTORS'!$A$4:$O$22,AG$5,FALSE)="N/A","--",IF($H46=0,"Enter Activity",IF($M46=0,"Enter Run Time",IF($N46=0,"Enter Run Time",$H46*(VLOOKUP($A46,'STATIONARY FACTORS'!$A$4:$O$22,AG$5,FALSE)/1000000)))))</f>
        <v>Enter Activity</v>
      </c>
      <c r="AH46" s="65" t="str">
        <f>IF(VLOOKUP($A46,'STATIONARY FACTORS'!$A$4:$O$22,AH$5,FALSE)="N/A","--",IF($H46=0,"Enter Activity",IF($M46=0,"Enter Run Time",IF($N46=0,"Enter Run Time",$H46*(VLOOKUP($A46,'STATIONARY FACTORS'!$A$4:$O$22,AH$5,FALSE)/1000000)))))</f>
        <v>--</v>
      </c>
      <c r="AI46" s="65" t="str">
        <f>IF(VLOOKUP($A46,'STATIONARY FACTORS'!$A$4:$O$22,AI$5,FALSE)="N/A","--",IF($H46=0,"Enter Activity",IF($M46=0,"Enter Run Time",IF($N46=0,"Enter Run Time",$H46*(VLOOKUP($A46,'STATIONARY FACTORS'!$A$4:$O$22,AI$5,FALSE)/1000000)))))</f>
        <v>--</v>
      </c>
      <c r="AJ46" s="76" t="str">
        <f>IF(VLOOKUP($A46,'STATIONARY FACTORS'!$A$4:$O$22,AJ$5,FALSE)="N/A","--",IF($H46=0,"Enter Activity",IF($M46=0,"Enter Run Time",IF($N46=0,"Enter Run Time",$H46*(VLOOKUP($A46,'STATIONARY FACTORS'!$A$4:$O$22,AJ$5,FALSE)/1000000)))))</f>
        <v>Enter Activity</v>
      </c>
      <c r="AK46" s="65" t="str">
        <f>IF(VLOOKUP($A46,'STATIONARY FACTORS'!$A$4:$O$22,AK$5,FALSE)="N/A","--",IF($H46=0,"Enter Activity",IF($M46=0,"Enter Run Time",IF($N46=0,"Enter Run Time",$H46*(VLOOKUP($A46,'STATIONARY FACTORS'!$A$4:$O$22,AK$5,FALSE)/1000000)))))</f>
        <v>Enter Activity</v>
      </c>
      <c r="AL46" s="418" t="str">
        <f>IF(VLOOKUP($A46,'STATIONARY FACTORS'!$A$4:$O$22,AL$5,FALSE)="N/A","--",IF($H46=0,"Enter Activity",IF($M46=0,"Enter Run Time",IF($N46=0,"Enter Run Time",$H46*(VLOOKUP($A46,'STATIONARY FACTORS'!$A$4:$O$22,AL$5,FALSE)/1000000)))))</f>
        <v>Enter Activity</v>
      </c>
      <c r="AM46" s="76" t="str">
        <f t="shared" si="71"/>
        <v>Enter Activity</v>
      </c>
      <c r="AN46" s="65" t="str">
        <f t="shared" si="71"/>
        <v>Enter Activity</v>
      </c>
      <c r="AO46" s="65" t="str">
        <f t="shared" si="71"/>
        <v>Enter Activity</v>
      </c>
      <c r="AP46" s="65" t="str">
        <f t="shared" si="71"/>
        <v>Enter Activity</v>
      </c>
      <c r="AQ46" s="65" t="str">
        <f t="shared" si="71"/>
        <v>Enter Activity</v>
      </c>
      <c r="AR46" s="84" t="str">
        <f t="shared" si="71"/>
        <v>Enter Activity</v>
      </c>
      <c r="AS46" s="65" t="str">
        <f t="shared" si="71"/>
        <v>--</v>
      </c>
      <c r="AT46" s="79" t="str">
        <f t="shared" si="71"/>
        <v>--</v>
      </c>
      <c r="AU46" s="79" t="str">
        <f t="shared" si="71"/>
        <v>Enter Activity</v>
      </c>
      <c r="AV46" s="79" t="str">
        <f t="shared" si="71"/>
        <v>Enter Activity</v>
      </c>
      <c r="AW46" s="382" t="str">
        <f t="shared" si="71"/>
        <v>Enter Activity</v>
      </c>
      <c r="AX46" s="36">
        <f t="shared" si="72"/>
        <v>0</v>
      </c>
      <c r="AY46" s="36">
        <f t="shared" si="72"/>
        <v>0</v>
      </c>
      <c r="AZ46" s="36">
        <f t="shared" si="72"/>
        <v>0</v>
      </c>
      <c r="BA46" s="36">
        <f t="shared" si="72"/>
        <v>0</v>
      </c>
      <c r="BB46" s="153">
        <f t="shared" si="73"/>
        <v>0</v>
      </c>
      <c r="BC46" s="36">
        <f t="shared" si="73"/>
        <v>0</v>
      </c>
      <c r="BD46" s="36">
        <f t="shared" si="73"/>
        <v>0</v>
      </c>
      <c r="BE46" s="36">
        <f t="shared" si="73"/>
        <v>0</v>
      </c>
      <c r="BF46" s="36">
        <f t="shared" si="73"/>
        <v>0</v>
      </c>
      <c r="BG46" s="36">
        <f t="shared" si="73"/>
        <v>0</v>
      </c>
      <c r="BH46" s="36">
        <f t="shared" si="73"/>
        <v>0</v>
      </c>
      <c r="BI46" s="36">
        <f t="shared" si="73"/>
        <v>0</v>
      </c>
      <c r="BJ46" s="36">
        <f t="shared" si="73"/>
        <v>0</v>
      </c>
      <c r="BK46" s="36">
        <f t="shared" si="73"/>
        <v>0</v>
      </c>
      <c r="BL46" s="36">
        <f t="shared" si="73"/>
        <v>0</v>
      </c>
      <c r="BM46" s="36">
        <f t="shared" si="73"/>
        <v>0</v>
      </c>
      <c r="BN46" s="153">
        <f t="shared" si="74"/>
        <v>0</v>
      </c>
      <c r="BO46" s="36">
        <f t="shared" si="74"/>
        <v>0</v>
      </c>
      <c r="BP46" s="36">
        <f t="shared" si="74"/>
        <v>0</v>
      </c>
      <c r="BQ46" s="36">
        <f t="shared" si="74"/>
        <v>0</v>
      </c>
      <c r="BR46" s="36">
        <f t="shared" si="74"/>
        <v>0</v>
      </c>
      <c r="BS46" s="36">
        <f t="shared" si="74"/>
        <v>0</v>
      </c>
      <c r="BT46" s="36">
        <f t="shared" si="74"/>
        <v>0</v>
      </c>
      <c r="BU46" s="36">
        <f t="shared" si="74"/>
        <v>0</v>
      </c>
      <c r="BV46" s="36">
        <f t="shared" si="74"/>
        <v>0</v>
      </c>
      <c r="BW46" s="36">
        <f t="shared" si="74"/>
        <v>0</v>
      </c>
      <c r="BX46" s="36">
        <f t="shared" si="74"/>
        <v>0</v>
      </c>
      <c r="BY46" s="36">
        <f t="shared" si="74"/>
        <v>0</v>
      </c>
      <c r="BZ46" s="153">
        <f t="shared" si="75"/>
        <v>0</v>
      </c>
      <c r="CA46" s="36">
        <f t="shared" si="75"/>
        <v>0</v>
      </c>
      <c r="CB46" s="36">
        <f t="shared" si="75"/>
        <v>0</v>
      </c>
      <c r="CC46" s="36">
        <f t="shared" si="75"/>
        <v>0</v>
      </c>
      <c r="CD46" s="36">
        <f t="shared" si="75"/>
        <v>0</v>
      </c>
      <c r="CE46" s="36">
        <f t="shared" si="75"/>
        <v>0</v>
      </c>
      <c r="CF46" s="36">
        <f t="shared" si="75"/>
        <v>0</v>
      </c>
      <c r="CG46" s="36">
        <f t="shared" si="75"/>
        <v>0</v>
      </c>
      <c r="CH46" s="36">
        <f t="shared" si="75"/>
        <v>0</v>
      </c>
      <c r="CI46" s="36">
        <f t="shared" si="75"/>
        <v>0</v>
      </c>
      <c r="CJ46" s="36">
        <f t="shared" si="75"/>
        <v>0</v>
      </c>
      <c r="CK46" s="36">
        <f t="shared" si="75"/>
        <v>0</v>
      </c>
      <c r="CL46" s="153">
        <f t="shared" si="76"/>
        <v>0</v>
      </c>
      <c r="CM46" s="36">
        <f t="shared" si="76"/>
        <v>0</v>
      </c>
      <c r="CN46" s="36">
        <f t="shared" si="76"/>
        <v>0</v>
      </c>
      <c r="CO46" s="36">
        <f t="shared" si="76"/>
        <v>0</v>
      </c>
      <c r="CP46" s="36">
        <f t="shared" si="76"/>
        <v>0</v>
      </c>
      <c r="CQ46" s="36">
        <f t="shared" si="76"/>
        <v>0</v>
      </c>
      <c r="CR46" s="36">
        <f t="shared" si="76"/>
        <v>0</v>
      </c>
      <c r="CS46" s="36">
        <f t="shared" si="76"/>
        <v>0</v>
      </c>
      <c r="CT46" s="36">
        <f t="shared" si="76"/>
        <v>0</v>
      </c>
      <c r="CU46" s="36">
        <f t="shared" si="76"/>
        <v>0</v>
      </c>
      <c r="CV46" s="36">
        <f t="shared" si="76"/>
        <v>0</v>
      </c>
      <c r="CW46" s="36">
        <f t="shared" si="76"/>
        <v>0</v>
      </c>
      <c r="CX46" s="153">
        <f t="shared" si="77"/>
        <v>0</v>
      </c>
      <c r="CY46" s="36">
        <f t="shared" si="77"/>
        <v>0</v>
      </c>
      <c r="CZ46" s="36">
        <f t="shared" si="77"/>
        <v>0</v>
      </c>
      <c r="DA46" s="36">
        <f t="shared" si="77"/>
        <v>0</v>
      </c>
      <c r="DB46" s="36">
        <f t="shared" si="77"/>
        <v>0</v>
      </c>
      <c r="DC46" s="36">
        <f t="shared" si="77"/>
        <v>0</v>
      </c>
      <c r="DD46" s="36">
        <f t="shared" si="77"/>
        <v>0</v>
      </c>
      <c r="DE46" s="36">
        <f t="shared" si="77"/>
        <v>0</v>
      </c>
      <c r="DF46" s="36">
        <f t="shared" si="77"/>
        <v>0</v>
      </c>
      <c r="DG46" s="36">
        <f t="shared" si="77"/>
        <v>0</v>
      </c>
      <c r="DH46" s="36">
        <f t="shared" si="77"/>
        <v>0</v>
      </c>
      <c r="DI46" s="36">
        <f t="shared" si="77"/>
        <v>0</v>
      </c>
      <c r="DJ46" s="153">
        <f t="shared" si="78"/>
        <v>0</v>
      </c>
      <c r="DK46" s="36">
        <f t="shared" si="78"/>
        <v>0</v>
      </c>
      <c r="DL46" s="36">
        <f t="shared" si="78"/>
        <v>0</v>
      </c>
      <c r="DM46" s="36">
        <f t="shared" si="78"/>
        <v>0</v>
      </c>
      <c r="DN46" s="36">
        <f t="shared" si="78"/>
        <v>0</v>
      </c>
      <c r="DO46" s="36">
        <f t="shared" si="78"/>
        <v>0</v>
      </c>
      <c r="DP46" s="36">
        <f t="shared" si="78"/>
        <v>0</v>
      </c>
      <c r="DQ46" s="36">
        <f t="shared" si="78"/>
        <v>0</v>
      </c>
      <c r="DR46" s="36">
        <f t="shared" si="78"/>
        <v>0</v>
      </c>
      <c r="DS46" s="36">
        <f t="shared" si="78"/>
        <v>0</v>
      </c>
      <c r="DT46" s="36">
        <f t="shared" si="78"/>
        <v>0</v>
      </c>
      <c r="DU46" s="36">
        <f t="shared" si="78"/>
        <v>0</v>
      </c>
      <c r="DV46" s="153">
        <f t="shared" si="79"/>
        <v>0</v>
      </c>
      <c r="DW46" s="36">
        <f t="shared" si="79"/>
        <v>0</v>
      </c>
      <c r="DX46" s="36">
        <f t="shared" si="79"/>
        <v>0</v>
      </c>
      <c r="DY46" s="36">
        <f t="shared" si="79"/>
        <v>0</v>
      </c>
      <c r="DZ46" s="36">
        <f t="shared" si="79"/>
        <v>0</v>
      </c>
      <c r="EA46" s="36">
        <f t="shared" si="79"/>
        <v>0</v>
      </c>
      <c r="EB46" s="36">
        <f t="shared" si="79"/>
        <v>0</v>
      </c>
      <c r="EC46" s="36">
        <f t="shared" si="79"/>
        <v>0</v>
      </c>
      <c r="ED46" s="36">
        <f t="shared" si="79"/>
        <v>0</v>
      </c>
      <c r="EE46" s="36">
        <f t="shared" si="79"/>
        <v>0</v>
      </c>
      <c r="EF46" s="36">
        <f t="shared" si="79"/>
        <v>0</v>
      </c>
      <c r="EG46" s="36">
        <f t="shared" si="79"/>
        <v>0</v>
      </c>
      <c r="EH46" s="153">
        <f t="shared" si="80"/>
        <v>0</v>
      </c>
      <c r="EI46" s="36">
        <f t="shared" si="80"/>
        <v>0</v>
      </c>
      <c r="EJ46" s="36">
        <f t="shared" si="80"/>
        <v>0</v>
      </c>
      <c r="EK46" s="36">
        <f t="shared" si="80"/>
        <v>0</v>
      </c>
      <c r="EL46" s="36">
        <f t="shared" si="80"/>
        <v>0</v>
      </c>
      <c r="EM46" s="36">
        <f t="shared" si="80"/>
        <v>0</v>
      </c>
      <c r="EN46" s="36">
        <f t="shared" si="80"/>
        <v>0</v>
      </c>
      <c r="EO46" s="36">
        <f t="shared" si="80"/>
        <v>0</v>
      </c>
      <c r="EP46" s="36">
        <f t="shared" si="80"/>
        <v>0</v>
      </c>
      <c r="EQ46" s="36">
        <f t="shared" si="80"/>
        <v>0</v>
      </c>
      <c r="ER46" s="36">
        <f t="shared" si="80"/>
        <v>0</v>
      </c>
      <c r="ES46" s="36">
        <f t="shared" si="80"/>
        <v>0</v>
      </c>
      <c r="ET46" s="153">
        <f t="shared" si="81"/>
        <v>0</v>
      </c>
      <c r="EU46" s="36">
        <f t="shared" si="81"/>
        <v>0</v>
      </c>
      <c r="EV46" s="36">
        <f t="shared" si="81"/>
        <v>0</v>
      </c>
      <c r="EW46" s="36">
        <f t="shared" si="81"/>
        <v>0</v>
      </c>
      <c r="EX46" s="36">
        <f t="shared" si="81"/>
        <v>0</v>
      </c>
      <c r="EY46" s="36">
        <f t="shared" si="81"/>
        <v>0</v>
      </c>
      <c r="EZ46" s="36">
        <f t="shared" si="81"/>
        <v>0</v>
      </c>
      <c r="FA46" s="36">
        <f t="shared" si="81"/>
        <v>0</v>
      </c>
      <c r="FB46" s="36">
        <f t="shared" si="81"/>
        <v>0</v>
      </c>
      <c r="FC46" s="36">
        <f t="shared" si="81"/>
        <v>0</v>
      </c>
      <c r="FD46" s="36">
        <f t="shared" si="81"/>
        <v>0</v>
      </c>
      <c r="FE46" s="36">
        <f t="shared" si="81"/>
        <v>0</v>
      </c>
      <c r="FF46" s="153">
        <f t="shared" si="82"/>
        <v>0</v>
      </c>
      <c r="FG46" s="36">
        <f t="shared" si="82"/>
        <v>0</v>
      </c>
      <c r="FH46" s="36">
        <f t="shared" si="82"/>
        <v>0</v>
      </c>
      <c r="FI46" s="36">
        <f t="shared" si="82"/>
        <v>0</v>
      </c>
      <c r="FJ46" s="36">
        <f t="shared" si="82"/>
        <v>0</v>
      </c>
      <c r="FK46" s="36">
        <f t="shared" si="82"/>
        <v>0</v>
      </c>
      <c r="FL46" s="36">
        <f t="shared" si="82"/>
        <v>0</v>
      </c>
      <c r="FM46" s="36">
        <f t="shared" si="82"/>
        <v>0</v>
      </c>
      <c r="FN46" s="36">
        <f t="shared" si="82"/>
        <v>0</v>
      </c>
      <c r="FO46" s="36">
        <f t="shared" si="82"/>
        <v>0</v>
      </c>
      <c r="FP46" s="36">
        <f t="shared" si="82"/>
        <v>0</v>
      </c>
      <c r="FQ46" s="36">
        <f t="shared" si="82"/>
        <v>0</v>
      </c>
    </row>
    <row r="47" spans="1:173" ht="12.75" customHeight="1" x14ac:dyDescent="0.2">
      <c r="A47" s="251"/>
      <c r="B47" s="252"/>
      <c r="C47" s="253"/>
      <c r="D47" s="253"/>
      <c r="E47" s="253"/>
      <c r="F47" s="253"/>
      <c r="G47" s="267"/>
      <c r="H47" s="267"/>
      <c r="I47" s="267"/>
      <c r="J47" s="255"/>
      <c r="K47" s="255"/>
      <c r="L47" s="255"/>
      <c r="M47" s="255"/>
      <c r="N47" s="257"/>
      <c r="O47" s="305"/>
      <c r="P47" s="259"/>
      <c r="Q47" s="284"/>
      <c r="R47" s="269"/>
      <c r="S47" s="269"/>
      <c r="T47" s="269"/>
      <c r="U47" s="269"/>
      <c r="V47" s="269"/>
      <c r="W47" s="269"/>
      <c r="X47" s="269"/>
      <c r="Y47" s="268"/>
      <c r="Z47" s="269"/>
      <c r="AA47" s="417"/>
      <c r="AB47" s="284"/>
      <c r="AC47" s="269"/>
      <c r="AD47" s="269"/>
      <c r="AE47" s="269"/>
      <c r="AF47" s="269"/>
      <c r="AG47" s="269"/>
      <c r="AH47" s="269"/>
      <c r="AI47" s="269"/>
      <c r="AJ47" s="268"/>
      <c r="AK47" s="269"/>
      <c r="AL47" s="417"/>
      <c r="AM47" s="413"/>
      <c r="AN47" s="272"/>
      <c r="AO47" s="272"/>
      <c r="AP47" s="272"/>
      <c r="AQ47" s="272"/>
      <c r="AR47" s="273"/>
      <c r="AS47" s="272"/>
      <c r="AT47" s="272"/>
      <c r="AU47" s="388"/>
      <c r="AV47" s="388"/>
      <c r="AW47" s="389"/>
      <c r="AX47" s="339"/>
      <c r="AY47" s="339"/>
      <c r="AZ47" s="339"/>
      <c r="BA47" s="339"/>
      <c r="BB47" s="338"/>
      <c r="BC47" s="339"/>
      <c r="BD47" s="339"/>
      <c r="BE47" s="339"/>
      <c r="BF47" s="339"/>
      <c r="BG47" s="339"/>
      <c r="BH47" s="339"/>
      <c r="BI47" s="339"/>
      <c r="BJ47" s="339"/>
      <c r="BK47" s="339"/>
      <c r="BL47" s="339"/>
      <c r="BM47" s="339"/>
      <c r="BN47" s="338"/>
      <c r="BO47" s="339"/>
      <c r="BP47" s="339"/>
      <c r="BQ47" s="339"/>
      <c r="BR47" s="339"/>
      <c r="BS47" s="339"/>
      <c r="BT47" s="339"/>
      <c r="BU47" s="339"/>
      <c r="BV47" s="339"/>
      <c r="BW47" s="339"/>
      <c r="BX47" s="339"/>
      <c r="BY47" s="339"/>
      <c r="BZ47" s="338"/>
      <c r="CA47" s="339"/>
      <c r="CB47" s="339"/>
      <c r="CC47" s="339"/>
      <c r="CD47" s="339"/>
      <c r="CE47" s="339"/>
      <c r="CF47" s="339"/>
      <c r="CG47" s="339"/>
      <c r="CH47" s="339"/>
      <c r="CI47" s="339"/>
      <c r="CJ47" s="339"/>
      <c r="CK47" s="339"/>
      <c r="CL47" s="338"/>
      <c r="CM47" s="339"/>
      <c r="CN47" s="339"/>
      <c r="CO47" s="339"/>
      <c r="CP47" s="339"/>
      <c r="CQ47" s="339"/>
      <c r="CR47" s="339"/>
      <c r="CS47" s="339"/>
      <c r="CT47" s="339"/>
      <c r="CU47" s="339"/>
      <c r="CV47" s="339"/>
      <c r="CW47" s="339"/>
      <c r="CX47" s="338"/>
      <c r="CY47" s="339"/>
      <c r="CZ47" s="339"/>
      <c r="DA47" s="339"/>
      <c r="DB47" s="339"/>
      <c r="DC47" s="339"/>
      <c r="DD47" s="339"/>
      <c r="DE47" s="339"/>
      <c r="DF47" s="339"/>
      <c r="DG47" s="339"/>
      <c r="DH47" s="339"/>
      <c r="DI47" s="339"/>
      <c r="DJ47" s="338"/>
      <c r="DK47" s="339"/>
      <c r="DL47" s="339"/>
      <c r="DM47" s="339"/>
      <c r="DN47" s="339"/>
      <c r="DO47" s="339"/>
      <c r="DP47" s="339"/>
      <c r="DQ47" s="339"/>
      <c r="DR47" s="339"/>
      <c r="DS47" s="339"/>
      <c r="DT47" s="339"/>
      <c r="DU47" s="339"/>
      <c r="DV47" s="338"/>
      <c r="DW47" s="339"/>
      <c r="DX47" s="339"/>
      <c r="DY47" s="339"/>
      <c r="DZ47" s="339"/>
      <c r="EA47" s="339"/>
      <c r="EB47" s="339"/>
      <c r="EC47" s="339"/>
      <c r="ED47" s="339"/>
      <c r="EE47" s="339"/>
      <c r="EF47" s="339"/>
      <c r="EG47" s="339"/>
      <c r="EH47" s="338"/>
      <c r="EI47" s="339"/>
      <c r="EJ47" s="339"/>
      <c r="EK47" s="339"/>
      <c r="EL47" s="339"/>
      <c r="EM47" s="339"/>
      <c r="EN47" s="339"/>
      <c r="EO47" s="339"/>
      <c r="EP47" s="339"/>
      <c r="EQ47" s="339"/>
      <c r="ER47" s="339"/>
      <c r="ES47" s="339"/>
      <c r="ET47" s="338"/>
      <c r="EU47" s="339"/>
      <c r="EV47" s="339"/>
      <c r="EW47" s="339"/>
      <c r="EX47" s="339"/>
      <c r="EY47" s="339"/>
      <c r="EZ47" s="339"/>
      <c r="FA47" s="339"/>
      <c r="FB47" s="339"/>
      <c r="FC47" s="339"/>
      <c r="FD47" s="339"/>
      <c r="FE47" s="339"/>
      <c r="FF47" s="338"/>
      <c r="FG47" s="339"/>
      <c r="FH47" s="339"/>
      <c r="FI47" s="339"/>
      <c r="FJ47" s="339"/>
      <c r="FK47" s="339"/>
      <c r="FL47" s="339"/>
      <c r="FM47" s="339"/>
      <c r="FN47" s="339"/>
      <c r="FO47" s="339"/>
      <c r="FP47" s="339"/>
      <c r="FQ47" s="339"/>
    </row>
    <row r="48" spans="1:173" ht="12.75" customHeight="1" x14ac:dyDescent="0.2">
      <c r="A48" s="74" t="str">
        <f t="shared" ref="A48:A59" si="83">CONCATENATE(D48, "-", E48)</f>
        <v xml:space="preserve"> -N/A</v>
      </c>
      <c r="B48" s="361" t="s">
        <v>300</v>
      </c>
      <c r="C48" s="172" t="s">
        <v>300</v>
      </c>
      <c r="D48" s="366" t="str">
        <f>IF(ISBLANK(EMISSIONS_7!D48), " ", EMISSIONS_7!D48)</f>
        <v xml:space="preserve"> </v>
      </c>
      <c r="E48" s="351" t="s">
        <v>73</v>
      </c>
      <c r="F48" s="351" t="s">
        <v>73</v>
      </c>
      <c r="G48" s="363" t="s">
        <v>115</v>
      </c>
      <c r="H48" s="374"/>
      <c r="I48" s="125" t="s">
        <v>143</v>
      </c>
      <c r="J48" s="33" t="s">
        <v>115</v>
      </c>
      <c r="K48" s="125"/>
      <c r="L48" s="125"/>
      <c r="M48" s="375">
        <v>0</v>
      </c>
      <c r="N48" s="376">
        <v>0</v>
      </c>
      <c r="O48" s="299"/>
      <c r="P48" s="300"/>
      <c r="Q48" s="73" t="str">
        <f t="shared" ref="Q48:Q59" si="84">IF(T(AB48)=" ",(IF($M48=0,(IF($N48=0,0,AB48/$N48/$M48*2000)),AB48/$N48/$M48*2000)),T(AB48))</f>
        <v>Enter Activity</v>
      </c>
      <c r="R48" s="73" t="str">
        <f t="shared" ref="R48:R59" si="85">IF(T(AC48)=" ",(IF($M48=0,(IF($N48=0,0,AC48/$N48/$M48*2000)),AC48/$N48/$M48*2000)),T(AC48))</f>
        <v>Enter Activity</v>
      </c>
      <c r="S48" s="73" t="str">
        <f t="shared" ref="S48:S59" si="86">IF(T(AD48)=" ",(IF($M48=0,(IF($N48=0,0,AD48/$N48/$M48*2000)),AD48/$N48/$M48*2000)),T(AD48))</f>
        <v>Enter Activity</v>
      </c>
      <c r="T48" s="73" t="str">
        <f t="shared" ref="T48:T59" si="87">IF(T(AE48)=" ",(IF($M48=0,(IF($N48=0,0,AE48/$N48/$M48*2000)),AE48/$N48/$M48*2000)),T(AE48))</f>
        <v>Enter Activity</v>
      </c>
      <c r="U48" s="73" t="str">
        <f t="shared" ref="U48:U59" si="88">IF(T(AF48)=" ",(IF($M48=0,(IF($N48=0,0,AF48/$N48/$M48*2000)),AF48/$N48/$M48*2000)),T(AF48))</f>
        <v>Enter Activity</v>
      </c>
      <c r="V48" s="73" t="str">
        <f t="shared" ref="V48:V59" si="89">IF(T(AG48)=" ",(IF($M48=0,(IF($N48=0,0,AG48/$N48/$M48*2000)),AG48/$N48/$M48*2000)),T(AG48))</f>
        <v>Enter Activity</v>
      </c>
      <c r="W48" s="79" t="s">
        <v>115</v>
      </c>
      <c r="X48" s="73" t="str">
        <f t="shared" ref="X48:X59" si="90">IF(T(AI48)=" ",(IF($M48=0,(IF($N48=0,0,AI48/$N48/$M48*2000)),AI48/$N48/$M48*2000)),T(AI48))</f>
        <v>Enter Activity</v>
      </c>
      <c r="Y48" s="78" t="s">
        <v>115</v>
      </c>
      <c r="Z48" s="79" t="s">
        <v>115</v>
      </c>
      <c r="AA48" s="82" t="s">
        <v>115</v>
      </c>
      <c r="AB48" s="73" t="str">
        <f t="shared" ref="AB48:AB59" si="91">IF(T(AM48)=" ",(IF($M48=0,(IF($N48=0,0,AM48/$N48/$M48*2000)),AM48/$N48/$M48*2000)),T(AM48))</f>
        <v>Enter Activity</v>
      </c>
      <c r="AC48" s="73" t="str">
        <f t="shared" ref="AC48:AC59" si="92">IF(T(AN48)=" ",(IF($M48=0,(IF($N48=0,0,AN48/$N48/$M48*2000)),AN48/$N48/$M48*2000)),T(AN48))</f>
        <v>Enter Activity</v>
      </c>
      <c r="AD48" s="73" t="str">
        <f t="shared" ref="AD48:AD59" si="93">IF(T(AO48)=" ",(IF($M48=0,(IF($N48=0,0,AO48/$N48/$M48*2000)),AO48/$N48/$M48*2000)),T(AO48))</f>
        <v>Enter Activity</v>
      </c>
      <c r="AE48" s="73" t="str">
        <f t="shared" ref="AE48:AE59" si="94">IF(T(AP48)=" ",(IF($M48=0,(IF($N48=0,0,AP48/$N48/$M48*2000)),AP48/$N48/$M48*2000)),T(AP48))</f>
        <v>Enter Activity</v>
      </c>
      <c r="AF48" s="73" t="str">
        <f t="shared" ref="AF48:AF59" si="95">IF(T(AQ48)=" ",(IF($M48=0,(IF($N48=0,0,AQ48/$N48/$M48*2000)),AQ48/$N48/$M48*2000)),T(AQ48))</f>
        <v>Enter Activity</v>
      </c>
      <c r="AG48" s="73" t="str">
        <f t="shared" ref="AG48:AG59" si="96">IF(T(AR48)=" ",(IF($M48=0,(IF($N48=0,0,AR48/$N48/$M48*2000)),AR48/$N48/$M48*2000)),T(AR48))</f>
        <v>Enter Activity</v>
      </c>
      <c r="AH48" s="79" t="s">
        <v>115</v>
      </c>
      <c r="AI48" s="73" t="str">
        <f t="shared" ref="AI48:AI59" si="97">IF(T(AT48)=" ",(IF($M48=0,(IF($N48=0,0,AT48/$N48/$M48*2000)),AT48/$N48/$M48*2000)),T(AT48))</f>
        <v>Enter Activity</v>
      </c>
      <c r="AJ48" s="78" t="s">
        <v>115</v>
      </c>
      <c r="AK48" s="79" t="s">
        <v>115</v>
      </c>
      <c r="AL48" s="82" t="s">
        <v>115</v>
      </c>
      <c r="AM48" s="76" t="str">
        <f xml:space="preserve"> IF($H48=0, "Enter Activity", IF(($M48=0)*($N48=0), "Enter Run Time", (S48*'VESSEL FACTORS'!$D$41)/2000))</f>
        <v>Enter Activity</v>
      </c>
      <c r="AN48" s="65" t="str">
        <f xml:space="preserve"> IF($H48=0, "Enter Activity", IF(($M48=0)*($N48=0), "Enter Run Time", (S48*'VESSEL FACTORS'!$D$41)/2000))</f>
        <v>Enter Activity</v>
      </c>
      <c r="AO48" s="65" t="str">
        <f>IF($H48=0, "Enter Activity", IF(($M48=0)*($N48=0), "Enter Run Time",  (S48*'VESSEL FACTORS'!$F$41)/2000))</f>
        <v>Enter Activity</v>
      </c>
      <c r="AP48" s="65" t="str">
        <f>IF($H48=0, "Enter Activity", IF(($M48=0)*($N48=0), "Enter Run Time", (S48*'VESSEL FACTORS'!$H$41)/2000))</f>
        <v>Enter Activity</v>
      </c>
      <c r="AQ48" s="65" t="str">
        <f>IF($H48=0, "Enter Activity", IF(($M48=0)*($N48=0), "Enter Run Time", (S48*'VESSEL FACTORS'!$I$41)/2000))</f>
        <v>Enter Activity</v>
      </c>
      <c r="AR48" s="84" t="str">
        <f>IF($H48=0, "Enter Activity", IF(($M48=0)*($N48=0), "Enter Run Time", (S48*'VESSEL FACTORS'!$J$41)/2000))</f>
        <v>Enter Activity</v>
      </c>
      <c r="AS48" s="70" t="s">
        <v>115</v>
      </c>
      <c r="AT48" s="79" t="str">
        <f>IF($H48=0, "Enter Activity", IF(($M48=0)*($N48=0), "Enter Run Time",  (S48*'VESSEL FACTORS'!$L$41)/2000))</f>
        <v>Enter Activity</v>
      </c>
      <c r="AU48" s="70" t="s">
        <v>115</v>
      </c>
      <c r="AV48" s="70" t="s">
        <v>115</v>
      </c>
      <c r="AW48" s="71" t="s">
        <v>115</v>
      </c>
      <c r="AX48" s="342">
        <f t="shared" ref="AX48:BA55" si="98">IF(T($AB48)="",IF((AX$6&gt;=MONTH($O48))*(AX$6&lt;=MONTH($P48)), $AB48/$AO48, 0),0)</f>
        <v>0</v>
      </c>
      <c r="AY48" s="342">
        <f t="shared" si="98"/>
        <v>0</v>
      </c>
      <c r="AZ48" s="342">
        <f t="shared" si="98"/>
        <v>0</v>
      </c>
      <c r="BA48" s="343">
        <f t="shared" si="98"/>
        <v>0</v>
      </c>
      <c r="BB48" s="341">
        <f t="shared" ref="BB48:BM59" si="99">IF(T($AC48)="",IF((BB$6&gt;=MONTH($O48))*(BB$6&lt;=MONTH($P48)), $AC48/$AO48, 0),0)</f>
        <v>0</v>
      </c>
      <c r="BC48" s="342">
        <f t="shared" si="99"/>
        <v>0</v>
      </c>
      <c r="BD48" s="342">
        <f t="shared" si="99"/>
        <v>0</v>
      </c>
      <c r="BE48" s="342">
        <f t="shared" si="99"/>
        <v>0</v>
      </c>
      <c r="BF48" s="342">
        <f t="shared" si="99"/>
        <v>0</v>
      </c>
      <c r="BG48" s="342">
        <f t="shared" si="99"/>
        <v>0</v>
      </c>
      <c r="BH48" s="342">
        <f t="shared" si="99"/>
        <v>0</v>
      </c>
      <c r="BI48" s="342">
        <f t="shared" si="99"/>
        <v>0</v>
      </c>
      <c r="BJ48" s="342">
        <f t="shared" si="99"/>
        <v>0</v>
      </c>
      <c r="BK48" s="342">
        <f t="shared" si="99"/>
        <v>0</v>
      </c>
      <c r="BL48" s="342">
        <f t="shared" si="99"/>
        <v>0</v>
      </c>
      <c r="BM48" s="343">
        <f t="shared" si="99"/>
        <v>0</v>
      </c>
      <c r="BN48" s="341">
        <f t="shared" ref="BN48:BY59" si="100">IF(T($AD48)="",IF((BN$6&gt;=MONTH($O48))*(BN$6&lt;=MONTH($P48)), $AD48/$AO48, 0),0)</f>
        <v>0</v>
      </c>
      <c r="BO48" s="342">
        <f t="shared" si="100"/>
        <v>0</v>
      </c>
      <c r="BP48" s="342">
        <f t="shared" si="100"/>
        <v>0</v>
      </c>
      <c r="BQ48" s="342">
        <f t="shared" si="100"/>
        <v>0</v>
      </c>
      <c r="BR48" s="342">
        <f t="shared" si="100"/>
        <v>0</v>
      </c>
      <c r="BS48" s="342">
        <f t="shared" si="100"/>
        <v>0</v>
      </c>
      <c r="BT48" s="342">
        <f t="shared" si="100"/>
        <v>0</v>
      </c>
      <c r="BU48" s="342">
        <f t="shared" si="100"/>
        <v>0</v>
      </c>
      <c r="BV48" s="342">
        <f t="shared" si="100"/>
        <v>0</v>
      </c>
      <c r="BW48" s="342">
        <f t="shared" si="100"/>
        <v>0</v>
      </c>
      <c r="BX48" s="342">
        <f t="shared" si="100"/>
        <v>0</v>
      </c>
      <c r="BY48" s="343">
        <f t="shared" si="100"/>
        <v>0</v>
      </c>
      <c r="BZ48" s="341">
        <f t="shared" ref="BZ48:CK59" si="101">IF(T($AE48)="",IF((BZ$6&gt;=MONTH($O48))*(BZ$6&lt;=MONTH($P48)), $AE48/$AO48, 0),0)</f>
        <v>0</v>
      </c>
      <c r="CA48" s="342">
        <f t="shared" si="101"/>
        <v>0</v>
      </c>
      <c r="CB48" s="342">
        <f t="shared" si="101"/>
        <v>0</v>
      </c>
      <c r="CC48" s="342">
        <f t="shared" si="101"/>
        <v>0</v>
      </c>
      <c r="CD48" s="342">
        <f t="shared" si="101"/>
        <v>0</v>
      </c>
      <c r="CE48" s="342">
        <f t="shared" si="101"/>
        <v>0</v>
      </c>
      <c r="CF48" s="342">
        <f t="shared" si="101"/>
        <v>0</v>
      </c>
      <c r="CG48" s="342">
        <f t="shared" si="101"/>
        <v>0</v>
      </c>
      <c r="CH48" s="342">
        <f t="shared" si="101"/>
        <v>0</v>
      </c>
      <c r="CI48" s="342">
        <f t="shared" si="101"/>
        <v>0</v>
      </c>
      <c r="CJ48" s="342">
        <f t="shared" si="101"/>
        <v>0</v>
      </c>
      <c r="CK48" s="343">
        <f t="shared" si="101"/>
        <v>0</v>
      </c>
      <c r="CL48" s="341">
        <f t="shared" ref="CL48:CW59" si="102">IF(T($AF48)="",IF((CL$6&gt;=MONTH($O48))*(CL$6&lt;=MONTH($P48)), $AF48/$AO48, 0),0)</f>
        <v>0</v>
      </c>
      <c r="CM48" s="342">
        <f t="shared" si="102"/>
        <v>0</v>
      </c>
      <c r="CN48" s="342">
        <f t="shared" si="102"/>
        <v>0</v>
      </c>
      <c r="CO48" s="342">
        <f t="shared" si="102"/>
        <v>0</v>
      </c>
      <c r="CP48" s="342">
        <f t="shared" si="102"/>
        <v>0</v>
      </c>
      <c r="CQ48" s="342">
        <f t="shared" si="102"/>
        <v>0</v>
      </c>
      <c r="CR48" s="342">
        <f t="shared" si="102"/>
        <v>0</v>
      </c>
      <c r="CS48" s="342">
        <f t="shared" si="102"/>
        <v>0</v>
      </c>
      <c r="CT48" s="342">
        <f t="shared" si="102"/>
        <v>0</v>
      </c>
      <c r="CU48" s="342">
        <f t="shared" si="102"/>
        <v>0</v>
      </c>
      <c r="CV48" s="342">
        <f t="shared" si="102"/>
        <v>0</v>
      </c>
      <c r="CW48" s="343">
        <f t="shared" si="102"/>
        <v>0</v>
      </c>
      <c r="CX48" s="341">
        <f t="shared" ref="CX48:DI59" si="103">IF(T($AG48)="",IF((CX$6&gt;=MONTH($O48))*(CX$6&lt;=MONTH($P48)), $AG48/$AO48, 0),0)</f>
        <v>0</v>
      </c>
      <c r="CY48" s="342">
        <f t="shared" si="103"/>
        <v>0</v>
      </c>
      <c r="CZ48" s="342">
        <f t="shared" si="103"/>
        <v>0</v>
      </c>
      <c r="DA48" s="342">
        <f t="shared" si="103"/>
        <v>0</v>
      </c>
      <c r="DB48" s="342">
        <f t="shared" si="103"/>
        <v>0</v>
      </c>
      <c r="DC48" s="342">
        <f t="shared" si="103"/>
        <v>0</v>
      </c>
      <c r="DD48" s="342">
        <f t="shared" si="103"/>
        <v>0</v>
      </c>
      <c r="DE48" s="342">
        <f t="shared" si="103"/>
        <v>0</v>
      </c>
      <c r="DF48" s="342">
        <f t="shared" si="103"/>
        <v>0</v>
      </c>
      <c r="DG48" s="342">
        <f t="shared" si="103"/>
        <v>0</v>
      </c>
      <c r="DH48" s="342">
        <f t="shared" si="103"/>
        <v>0</v>
      </c>
      <c r="DI48" s="343">
        <f t="shared" si="103"/>
        <v>0</v>
      </c>
      <c r="DJ48" s="341">
        <f t="shared" ref="DJ48:DU59" si="104">IF(T($AH48)="",IF((DJ$6&gt;=MONTH($O48))*(DJ$6&lt;=MONTH($P48)), $AH48/$AO48, 0),0)</f>
        <v>0</v>
      </c>
      <c r="DK48" s="342">
        <f t="shared" si="104"/>
        <v>0</v>
      </c>
      <c r="DL48" s="342">
        <f t="shared" si="104"/>
        <v>0</v>
      </c>
      <c r="DM48" s="342">
        <f t="shared" si="104"/>
        <v>0</v>
      </c>
      <c r="DN48" s="342">
        <f t="shared" si="104"/>
        <v>0</v>
      </c>
      <c r="DO48" s="342">
        <f t="shared" si="104"/>
        <v>0</v>
      </c>
      <c r="DP48" s="342">
        <f t="shared" si="104"/>
        <v>0</v>
      </c>
      <c r="DQ48" s="342">
        <f t="shared" si="104"/>
        <v>0</v>
      </c>
      <c r="DR48" s="342">
        <f t="shared" si="104"/>
        <v>0</v>
      </c>
      <c r="DS48" s="342">
        <f t="shared" si="104"/>
        <v>0</v>
      </c>
      <c r="DT48" s="342">
        <f t="shared" si="104"/>
        <v>0</v>
      </c>
      <c r="DU48" s="343">
        <f t="shared" si="104"/>
        <v>0</v>
      </c>
      <c r="DV48" s="341">
        <f t="shared" ref="DV48:EG59" si="105">IF(T($AI48)="",IF((DV$6&gt;=MONTH($O48))*(DV$6&lt;=MONTH($P48)), $AI48/$AO48, 0),0)</f>
        <v>0</v>
      </c>
      <c r="DW48" s="342">
        <f t="shared" si="105"/>
        <v>0</v>
      </c>
      <c r="DX48" s="342">
        <f t="shared" si="105"/>
        <v>0</v>
      </c>
      <c r="DY48" s="342">
        <f t="shared" si="105"/>
        <v>0</v>
      </c>
      <c r="DZ48" s="342">
        <f t="shared" si="105"/>
        <v>0</v>
      </c>
      <c r="EA48" s="342">
        <f t="shared" si="105"/>
        <v>0</v>
      </c>
      <c r="EB48" s="342">
        <f t="shared" si="105"/>
        <v>0</v>
      </c>
      <c r="EC48" s="342">
        <f t="shared" si="105"/>
        <v>0</v>
      </c>
      <c r="ED48" s="342">
        <f t="shared" si="105"/>
        <v>0</v>
      </c>
      <c r="EE48" s="342">
        <f t="shared" si="105"/>
        <v>0</v>
      </c>
      <c r="EF48" s="342">
        <f t="shared" si="105"/>
        <v>0</v>
      </c>
      <c r="EG48" s="343">
        <f t="shared" si="105"/>
        <v>0</v>
      </c>
      <c r="EH48" s="341">
        <f t="shared" ref="EH48:ES59" si="106">IF(T($AJ48)="",IF((EH$6&gt;=MONTH($O48))*(EH$6&lt;=MONTH($P48)), $AJ48/$AO48, 0),0)</f>
        <v>0</v>
      </c>
      <c r="EI48" s="342">
        <f t="shared" si="106"/>
        <v>0</v>
      </c>
      <c r="EJ48" s="342">
        <f t="shared" si="106"/>
        <v>0</v>
      </c>
      <c r="EK48" s="342">
        <f t="shared" si="106"/>
        <v>0</v>
      </c>
      <c r="EL48" s="342">
        <f t="shared" si="106"/>
        <v>0</v>
      </c>
      <c r="EM48" s="342">
        <f t="shared" si="106"/>
        <v>0</v>
      </c>
      <c r="EN48" s="342">
        <f t="shared" si="106"/>
        <v>0</v>
      </c>
      <c r="EO48" s="342">
        <f t="shared" si="106"/>
        <v>0</v>
      </c>
      <c r="EP48" s="342">
        <f t="shared" si="106"/>
        <v>0</v>
      </c>
      <c r="EQ48" s="342">
        <f t="shared" si="106"/>
        <v>0</v>
      </c>
      <c r="ER48" s="342">
        <f t="shared" si="106"/>
        <v>0</v>
      </c>
      <c r="ES48" s="343">
        <f t="shared" si="106"/>
        <v>0</v>
      </c>
      <c r="ET48" s="341">
        <f t="shared" ref="ET48:FE59" si="107">IF(T($AK48)="",IF((ET$6&gt;=MONTH($O48))*(ET$6&lt;=MONTH($P48)), $AK48/$AO48, 0),0)</f>
        <v>0</v>
      </c>
      <c r="EU48" s="342">
        <f t="shared" si="107"/>
        <v>0</v>
      </c>
      <c r="EV48" s="342">
        <f t="shared" si="107"/>
        <v>0</v>
      </c>
      <c r="EW48" s="342">
        <f t="shared" si="107"/>
        <v>0</v>
      </c>
      <c r="EX48" s="342">
        <f t="shared" si="107"/>
        <v>0</v>
      </c>
      <c r="EY48" s="342">
        <f t="shared" si="107"/>
        <v>0</v>
      </c>
      <c r="EZ48" s="342">
        <f t="shared" si="107"/>
        <v>0</v>
      </c>
      <c r="FA48" s="342">
        <f t="shared" si="107"/>
        <v>0</v>
      </c>
      <c r="FB48" s="342">
        <f t="shared" si="107"/>
        <v>0</v>
      </c>
      <c r="FC48" s="342">
        <f t="shared" si="107"/>
        <v>0</v>
      </c>
      <c r="FD48" s="342">
        <f t="shared" si="107"/>
        <v>0</v>
      </c>
      <c r="FE48" s="343">
        <f t="shared" si="107"/>
        <v>0</v>
      </c>
      <c r="FF48" s="341">
        <f t="shared" ref="FF48:FQ59" si="108">IF(T($AL48)="",IF((FF$6&gt;=MONTH($O48))*(FF$6&lt;=MONTH($P48)), $AL48/$AO48, 0),0)</f>
        <v>0</v>
      </c>
      <c r="FG48" s="342">
        <f t="shared" si="108"/>
        <v>0</v>
      </c>
      <c r="FH48" s="342">
        <f t="shared" si="108"/>
        <v>0</v>
      </c>
      <c r="FI48" s="342">
        <f t="shared" si="108"/>
        <v>0</v>
      </c>
      <c r="FJ48" s="342">
        <f t="shared" si="108"/>
        <v>0</v>
      </c>
      <c r="FK48" s="342">
        <f t="shared" si="108"/>
        <v>0</v>
      </c>
      <c r="FL48" s="342">
        <f t="shared" si="108"/>
        <v>0</v>
      </c>
      <c r="FM48" s="342">
        <f t="shared" si="108"/>
        <v>0</v>
      </c>
      <c r="FN48" s="342">
        <f t="shared" si="108"/>
        <v>0</v>
      </c>
      <c r="FO48" s="342">
        <f t="shared" si="108"/>
        <v>0</v>
      </c>
      <c r="FP48" s="342">
        <f t="shared" si="108"/>
        <v>0</v>
      </c>
      <c r="FQ48" s="343">
        <f t="shared" si="108"/>
        <v>0</v>
      </c>
    </row>
    <row r="49" spans="1:173" ht="12.75" customHeight="1" x14ac:dyDescent="0.2">
      <c r="A49" s="74" t="str">
        <f t="shared" si="83"/>
        <v xml:space="preserve"> -N/A</v>
      </c>
      <c r="B49" s="361" t="s">
        <v>301</v>
      </c>
      <c r="C49" s="171" t="s">
        <v>300</v>
      </c>
      <c r="D49" s="366" t="str">
        <f>IF(ISBLANK(EMISSIONS_7!D49), " ", EMISSIONS_7!D49)</f>
        <v xml:space="preserve"> </v>
      </c>
      <c r="E49" s="351" t="s">
        <v>73</v>
      </c>
      <c r="F49" s="351" t="s">
        <v>73</v>
      </c>
      <c r="G49" s="33" t="s">
        <v>115</v>
      </c>
      <c r="H49" s="368"/>
      <c r="I49" s="64" t="s">
        <v>143</v>
      </c>
      <c r="J49" s="33" t="s">
        <v>115</v>
      </c>
      <c r="K49" s="64"/>
      <c r="L49" s="64"/>
      <c r="M49" s="367">
        <v>0</v>
      </c>
      <c r="N49" s="373">
        <v>0</v>
      </c>
      <c r="O49" s="299"/>
      <c r="P49" s="300"/>
      <c r="Q49" s="73" t="str">
        <f t="shared" si="84"/>
        <v>Enter Activity</v>
      </c>
      <c r="R49" s="73" t="str">
        <f t="shared" si="85"/>
        <v>Enter Activity</v>
      </c>
      <c r="S49" s="73" t="str">
        <f t="shared" si="86"/>
        <v>Enter Activity</v>
      </c>
      <c r="T49" s="73" t="str">
        <f t="shared" si="87"/>
        <v>Enter Activity</v>
      </c>
      <c r="U49" s="73" t="str">
        <f t="shared" si="88"/>
        <v>Enter Activity</v>
      </c>
      <c r="V49" s="73" t="str">
        <f t="shared" si="89"/>
        <v>Enter Activity</v>
      </c>
      <c r="W49" s="79" t="s">
        <v>115</v>
      </c>
      <c r="X49" s="73" t="str">
        <f t="shared" si="90"/>
        <v>Enter Activity</v>
      </c>
      <c r="Y49" s="78" t="s">
        <v>115</v>
      </c>
      <c r="Z49" s="79" t="s">
        <v>115</v>
      </c>
      <c r="AA49" s="82" t="s">
        <v>115</v>
      </c>
      <c r="AB49" s="73" t="str">
        <f t="shared" si="91"/>
        <v>Enter Activity</v>
      </c>
      <c r="AC49" s="73" t="str">
        <f t="shared" si="92"/>
        <v>Enter Activity</v>
      </c>
      <c r="AD49" s="73" t="str">
        <f t="shared" si="93"/>
        <v>Enter Activity</v>
      </c>
      <c r="AE49" s="73" t="str">
        <f t="shared" si="94"/>
        <v>Enter Activity</v>
      </c>
      <c r="AF49" s="73" t="str">
        <f t="shared" si="95"/>
        <v>Enter Activity</v>
      </c>
      <c r="AG49" s="73" t="str">
        <f t="shared" si="96"/>
        <v>Enter Activity</v>
      </c>
      <c r="AH49" s="79" t="s">
        <v>115</v>
      </c>
      <c r="AI49" s="73" t="str">
        <f t="shared" si="97"/>
        <v>Enter Activity</v>
      </c>
      <c r="AJ49" s="78" t="s">
        <v>115</v>
      </c>
      <c r="AK49" s="79" t="s">
        <v>115</v>
      </c>
      <c r="AL49" s="82" t="s">
        <v>115</v>
      </c>
      <c r="AM49" s="76" t="str">
        <f xml:space="preserve"> IF($H49=0, "Enter Activity", IF(($M49=0)*($N49=0), "Enter Run Time", (S49*'VESSEL FACTORS'!$D$41)/2000))</f>
        <v>Enter Activity</v>
      </c>
      <c r="AN49" s="65" t="str">
        <f xml:space="preserve"> IF($H49=0, "Enter Activity", IF(($M49=0)*($N49=0), "Enter Run Time", (S49*'VESSEL FACTORS'!$D$41)/2000))</f>
        <v>Enter Activity</v>
      </c>
      <c r="AO49" s="65" t="str">
        <f>IF($H49=0, "Enter Activity", IF(($M49=0)*($N49=0), "Enter Run Time",  (S49*'VESSEL FACTORS'!$F$41)/2000))</f>
        <v>Enter Activity</v>
      </c>
      <c r="AP49" s="65" t="str">
        <f>IF($H49=0, "Enter Activity", IF(($M49=0)*($N49=0), "Enter Run Time", (S49*'VESSEL FACTORS'!$H$41)/2000))</f>
        <v>Enter Activity</v>
      </c>
      <c r="AQ49" s="65" t="str">
        <f>IF($H49=0, "Enter Activity", IF(($M49=0)*($N49=0), "Enter Run Time", (S49*'VESSEL FACTORS'!$I$41)/2000))</f>
        <v>Enter Activity</v>
      </c>
      <c r="AR49" s="84" t="str">
        <f>IF($H49=0, "Enter Activity", IF(($M49=0)*($N49=0), "Enter Run Time", (S49*'VESSEL FACTORS'!$J$41)/2000))</f>
        <v>Enter Activity</v>
      </c>
      <c r="AS49" s="70" t="s">
        <v>115</v>
      </c>
      <c r="AT49" s="79" t="str">
        <f>IF($H49=0, "Enter Activity", IF(($M49=0)*($N49=0), "Enter Run Time",  (S49*'VESSEL FACTORS'!$L$41)/2000))</f>
        <v>Enter Activity</v>
      </c>
      <c r="AU49" s="70" t="s">
        <v>115</v>
      </c>
      <c r="AV49" s="70" t="s">
        <v>115</v>
      </c>
      <c r="AW49" s="71" t="s">
        <v>115</v>
      </c>
      <c r="AX49" s="342">
        <f t="shared" si="98"/>
        <v>0</v>
      </c>
      <c r="AY49" s="342">
        <f t="shared" si="98"/>
        <v>0</v>
      </c>
      <c r="AZ49" s="342">
        <f t="shared" si="98"/>
        <v>0</v>
      </c>
      <c r="BA49" s="343">
        <f t="shared" si="98"/>
        <v>0</v>
      </c>
      <c r="BB49" s="341">
        <f t="shared" si="99"/>
        <v>0</v>
      </c>
      <c r="BC49" s="342">
        <f t="shared" si="99"/>
        <v>0</v>
      </c>
      <c r="BD49" s="342">
        <f t="shared" si="99"/>
        <v>0</v>
      </c>
      <c r="BE49" s="342">
        <f t="shared" si="99"/>
        <v>0</v>
      </c>
      <c r="BF49" s="342">
        <f t="shared" si="99"/>
        <v>0</v>
      </c>
      <c r="BG49" s="342">
        <f t="shared" si="99"/>
        <v>0</v>
      </c>
      <c r="BH49" s="342">
        <f t="shared" si="99"/>
        <v>0</v>
      </c>
      <c r="BI49" s="342">
        <f t="shared" si="99"/>
        <v>0</v>
      </c>
      <c r="BJ49" s="342">
        <f t="shared" si="99"/>
        <v>0</v>
      </c>
      <c r="BK49" s="342">
        <f t="shared" si="99"/>
        <v>0</v>
      </c>
      <c r="BL49" s="342">
        <f t="shared" si="99"/>
        <v>0</v>
      </c>
      <c r="BM49" s="343">
        <f t="shared" si="99"/>
        <v>0</v>
      </c>
      <c r="BN49" s="341">
        <f t="shared" si="100"/>
        <v>0</v>
      </c>
      <c r="BO49" s="342">
        <f t="shared" si="100"/>
        <v>0</v>
      </c>
      <c r="BP49" s="342">
        <f t="shared" si="100"/>
        <v>0</v>
      </c>
      <c r="BQ49" s="342">
        <f t="shared" si="100"/>
        <v>0</v>
      </c>
      <c r="BR49" s="342">
        <f t="shared" si="100"/>
        <v>0</v>
      </c>
      <c r="BS49" s="342">
        <f t="shared" si="100"/>
        <v>0</v>
      </c>
      <c r="BT49" s="342">
        <f t="shared" si="100"/>
        <v>0</v>
      </c>
      <c r="BU49" s="342">
        <f t="shared" si="100"/>
        <v>0</v>
      </c>
      <c r="BV49" s="342">
        <f t="shared" si="100"/>
        <v>0</v>
      </c>
      <c r="BW49" s="342">
        <f t="shared" si="100"/>
        <v>0</v>
      </c>
      <c r="BX49" s="342">
        <f t="shared" si="100"/>
        <v>0</v>
      </c>
      <c r="BY49" s="343">
        <f t="shared" si="100"/>
        <v>0</v>
      </c>
      <c r="BZ49" s="341">
        <f t="shared" si="101"/>
        <v>0</v>
      </c>
      <c r="CA49" s="342">
        <f t="shared" si="101"/>
        <v>0</v>
      </c>
      <c r="CB49" s="342">
        <f t="shared" si="101"/>
        <v>0</v>
      </c>
      <c r="CC49" s="342">
        <f t="shared" si="101"/>
        <v>0</v>
      </c>
      <c r="CD49" s="342">
        <f t="shared" si="101"/>
        <v>0</v>
      </c>
      <c r="CE49" s="342">
        <f t="shared" si="101"/>
        <v>0</v>
      </c>
      <c r="CF49" s="342">
        <f t="shared" si="101"/>
        <v>0</v>
      </c>
      <c r="CG49" s="342">
        <f t="shared" si="101"/>
        <v>0</v>
      </c>
      <c r="CH49" s="342">
        <f t="shared" si="101"/>
        <v>0</v>
      </c>
      <c r="CI49" s="342">
        <f t="shared" si="101"/>
        <v>0</v>
      </c>
      <c r="CJ49" s="342">
        <f t="shared" si="101"/>
        <v>0</v>
      </c>
      <c r="CK49" s="343">
        <f t="shared" si="101"/>
        <v>0</v>
      </c>
      <c r="CL49" s="341">
        <f t="shared" si="102"/>
        <v>0</v>
      </c>
      <c r="CM49" s="342">
        <f t="shared" si="102"/>
        <v>0</v>
      </c>
      <c r="CN49" s="342">
        <f t="shared" si="102"/>
        <v>0</v>
      </c>
      <c r="CO49" s="342">
        <f t="shared" si="102"/>
        <v>0</v>
      </c>
      <c r="CP49" s="342">
        <f t="shared" si="102"/>
        <v>0</v>
      </c>
      <c r="CQ49" s="342">
        <f t="shared" si="102"/>
        <v>0</v>
      </c>
      <c r="CR49" s="342">
        <f t="shared" si="102"/>
        <v>0</v>
      </c>
      <c r="CS49" s="342">
        <f t="shared" si="102"/>
        <v>0</v>
      </c>
      <c r="CT49" s="342">
        <f t="shared" si="102"/>
        <v>0</v>
      </c>
      <c r="CU49" s="342">
        <f t="shared" si="102"/>
        <v>0</v>
      </c>
      <c r="CV49" s="342">
        <f t="shared" si="102"/>
        <v>0</v>
      </c>
      <c r="CW49" s="343">
        <f t="shared" si="102"/>
        <v>0</v>
      </c>
      <c r="CX49" s="341">
        <f t="shared" si="103"/>
        <v>0</v>
      </c>
      <c r="CY49" s="342">
        <f t="shared" si="103"/>
        <v>0</v>
      </c>
      <c r="CZ49" s="342">
        <f t="shared" si="103"/>
        <v>0</v>
      </c>
      <c r="DA49" s="342">
        <f t="shared" si="103"/>
        <v>0</v>
      </c>
      <c r="DB49" s="342">
        <f t="shared" si="103"/>
        <v>0</v>
      </c>
      <c r="DC49" s="342">
        <f t="shared" si="103"/>
        <v>0</v>
      </c>
      <c r="DD49" s="342">
        <f t="shared" si="103"/>
        <v>0</v>
      </c>
      <c r="DE49" s="342">
        <f t="shared" si="103"/>
        <v>0</v>
      </c>
      <c r="DF49" s="342">
        <f t="shared" si="103"/>
        <v>0</v>
      </c>
      <c r="DG49" s="342">
        <f t="shared" si="103"/>
        <v>0</v>
      </c>
      <c r="DH49" s="342">
        <f t="shared" si="103"/>
        <v>0</v>
      </c>
      <c r="DI49" s="343">
        <f t="shared" si="103"/>
        <v>0</v>
      </c>
      <c r="DJ49" s="341">
        <f t="shared" si="104"/>
        <v>0</v>
      </c>
      <c r="DK49" s="342">
        <f t="shared" si="104"/>
        <v>0</v>
      </c>
      <c r="DL49" s="342">
        <f t="shared" si="104"/>
        <v>0</v>
      </c>
      <c r="DM49" s="342">
        <f t="shared" si="104"/>
        <v>0</v>
      </c>
      <c r="DN49" s="342">
        <f t="shared" si="104"/>
        <v>0</v>
      </c>
      <c r="DO49" s="342">
        <f t="shared" si="104"/>
        <v>0</v>
      </c>
      <c r="DP49" s="342">
        <f t="shared" si="104"/>
        <v>0</v>
      </c>
      <c r="DQ49" s="342">
        <f t="shared" si="104"/>
        <v>0</v>
      </c>
      <c r="DR49" s="342">
        <f t="shared" si="104"/>
        <v>0</v>
      </c>
      <c r="DS49" s="342">
        <f t="shared" si="104"/>
        <v>0</v>
      </c>
      <c r="DT49" s="342">
        <f t="shared" si="104"/>
        <v>0</v>
      </c>
      <c r="DU49" s="343">
        <f t="shared" si="104"/>
        <v>0</v>
      </c>
      <c r="DV49" s="341">
        <f t="shared" si="105"/>
        <v>0</v>
      </c>
      <c r="DW49" s="342">
        <f t="shared" si="105"/>
        <v>0</v>
      </c>
      <c r="DX49" s="342">
        <f t="shared" si="105"/>
        <v>0</v>
      </c>
      <c r="DY49" s="342">
        <f t="shared" si="105"/>
        <v>0</v>
      </c>
      <c r="DZ49" s="342">
        <f t="shared" si="105"/>
        <v>0</v>
      </c>
      <c r="EA49" s="342">
        <f t="shared" si="105"/>
        <v>0</v>
      </c>
      <c r="EB49" s="342">
        <f t="shared" si="105"/>
        <v>0</v>
      </c>
      <c r="EC49" s="342">
        <f t="shared" si="105"/>
        <v>0</v>
      </c>
      <c r="ED49" s="342">
        <f t="shared" si="105"/>
        <v>0</v>
      </c>
      <c r="EE49" s="342">
        <f t="shared" si="105"/>
        <v>0</v>
      </c>
      <c r="EF49" s="342">
        <f t="shared" si="105"/>
        <v>0</v>
      </c>
      <c r="EG49" s="343">
        <f t="shared" si="105"/>
        <v>0</v>
      </c>
      <c r="EH49" s="341">
        <f t="shared" si="106"/>
        <v>0</v>
      </c>
      <c r="EI49" s="342">
        <f t="shared" si="106"/>
        <v>0</v>
      </c>
      <c r="EJ49" s="342">
        <f t="shared" si="106"/>
        <v>0</v>
      </c>
      <c r="EK49" s="342">
        <f t="shared" si="106"/>
        <v>0</v>
      </c>
      <c r="EL49" s="342">
        <f t="shared" si="106"/>
        <v>0</v>
      </c>
      <c r="EM49" s="342">
        <f t="shared" si="106"/>
        <v>0</v>
      </c>
      <c r="EN49" s="342">
        <f t="shared" si="106"/>
        <v>0</v>
      </c>
      <c r="EO49" s="342">
        <f t="shared" si="106"/>
        <v>0</v>
      </c>
      <c r="EP49" s="342">
        <f t="shared" si="106"/>
        <v>0</v>
      </c>
      <c r="EQ49" s="342">
        <f t="shared" si="106"/>
        <v>0</v>
      </c>
      <c r="ER49" s="342">
        <f t="shared" si="106"/>
        <v>0</v>
      </c>
      <c r="ES49" s="343">
        <f t="shared" si="106"/>
        <v>0</v>
      </c>
      <c r="ET49" s="341">
        <f t="shared" si="107"/>
        <v>0</v>
      </c>
      <c r="EU49" s="342">
        <f t="shared" si="107"/>
        <v>0</v>
      </c>
      <c r="EV49" s="342">
        <f t="shared" si="107"/>
        <v>0</v>
      </c>
      <c r="EW49" s="342">
        <f t="shared" si="107"/>
        <v>0</v>
      </c>
      <c r="EX49" s="342">
        <f t="shared" si="107"/>
        <v>0</v>
      </c>
      <c r="EY49" s="342">
        <f t="shared" si="107"/>
        <v>0</v>
      </c>
      <c r="EZ49" s="342">
        <f t="shared" si="107"/>
        <v>0</v>
      </c>
      <c r="FA49" s="342">
        <f t="shared" si="107"/>
        <v>0</v>
      </c>
      <c r="FB49" s="342">
        <f t="shared" si="107"/>
        <v>0</v>
      </c>
      <c r="FC49" s="342">
        <f t="shared" si="107"/>
        <v>0</v>
      </c>
      <c r="FD49" s="342">
        <f t="shared" si="107"/>
        <v>0</v>
      </c>
      <c r="FE49" s="343">
        <f t="shared" si="107"/>
        <v>0</v>
      </c>
      <c r="FF49" s="341">
        <f t="shared" si="108"/>
        <v>0</v>
      </c>
      <c r="FG49" s="342">
        <f t="shared" si="108"/>
        <v>0</v>
      </c>
      <c r="FH49" s="342">
        <f t="shared" si="108"/>
        <v>0</v>
      </c>
      <c r="FI49" s="342">
        <f t="shared" si="108"/>
        <v>0</v>
      </c>
      <c r="FJ49" s="342">
        <f t="shared" si="108"/>
        <v>0</v>
      </c>
      <c r="FK49" s="342">
        <f t="shared" si="108"/>
        <v>0</v>
      </c>
      <c r="FL49" s="342">
        <f t="shared" si="108"/>
        <v>0</v>
      </c>
      <c r="FM49" s="342">
        <f t="shared" si="108"/>
        <v>0</v>
      </c>
      <c r="FN49" s="342">
        <f t="shared" si="108"/>
        <v>0</v>
      </c>
      <c r="FO49" s="342">
        <f t="shared" si="108"/>
        <v>0</v>
      </c>
      <c r="FP49" s="342">
        <f t="shared" si="108"/>
        <v>0</v>
      </c>
      <c r="FQ49" s="343">
        <f t="shared" si="108"/>
        <v>0</v>
      </c>
    </row>
    <row r="50" spans="1:173" ht="12.75" customHeight="1" x14ac:dyDescent="0.2">
      <c r="A50" s="74" t="str">
        <f t="shared" si="83"/>
        <v xml:space="preserve"> -N/A</v>
      </c>
      <c r="B50" s="362"/>
      <c r="C50" s="171" t="s">
        <v>300</v>
      </c>
      <c r="D50" s="366" t="str">
        <f>IF(ISBLANK(EMISSIONS_7!D50), " ", EMISSIONS_7!D50)</f>
        <v xml:space="preserve"> </v>
      </c>
      <c r="E50" s="351" t="s">
        <v>73</v>
      </c>
      <c r="F50" s="351" t="s">
        <v>73</v>
      </c>
      <c r="G50" s="33" t="s">
        <v>115</v>
      </c>
      <c r="H50" s="368"/>
      <c r="I50" s="64" t="s">
        <v>143</v>
      </c>
      <c r="J50" s="33" t="s">
        <v>115</v>
      </c>
      <c r="K50" s="64"/>
      <c r="L50" s="64"/>
      <c r="M50" s="367">
        <v>0</v>
      </c>
      <c r="N50" s="373">
        <v>0</v>
      </c>
      <c r="O50" s="299"/>
      <c r="P50" s="300"/>
      <c r="Q50" s="73" t="str">
        <f t="shared" si="84"/>
        <v>Enter Activity</v>
      </c>
      <c r="R50" s="73" t="str">
        <f t="shared" si="85"/>
        <v>Enter Activity</v>
      </c>
      <c r="S50" s="73" t="str">
        <f t="shared" si="86"/>
        <v>Enter Activity</v>
      </c>
      <c r="T50" s="73" t="str">
        <f t="shared" si="87"/>
        <v>Enter Activity</v>
      </c>
      <c r="U50" s="73" t="str">
        <f t="shared" si="88"/>
        <v>Enter Activity</v>
      </c>
      <c r="V50" s="73" t="str">
        <f t="shared" si="89"/>
        <v>Enter Activity</v>
      </c>
      <c r="W50" s="79" t="s">
        <v>115</v>
      </c>
      <c r="X50" s="73" t="str">
        <f t="shared" si="90"/>
        <v>Enter Activity</v>
      </c>
      <c r="Y50" s="78" t="s">
        <v>115</v>
      </c>
      <c r="Z50" s="79" t="s">
        <v>115</v>
      </c>
      <c r="AA50" s="82" t="s">
        <v>115</v>
      </c>
      <c r="AB50" s="73" t="str">
        <f t="shared" si="91"/>
        <v>Enter Activity</v>
      </c>
      <c r="AC50" s="73" t="str">
        <f t="shared" si="92"/>
        <v>Enter Activity</v>
      </c>
      <c r="AD50" s="73" t="str">
        <f t="shared" si="93"/>
        <v>Enter Activity</v>
      </c>
      <c r="AE50" s="73" t="str">
        <f t="shared" si="94"/>
        <v>Enter Activity</v>
      </c>
      <c r="AF50" s="73" t="str">
        <f t="shared" si="95"/>
        <v>Enter Activity</v>
      </c>
      <c r="AG50" s="73" t="str">
        <f t="shared" si="96"/>
        <v>Enter Activity</v>
      </c>
      <c r="AH50" s="79" t="s">
        <v>115</v>
      </c>
      <c r="AI50" s="73" t="str">
        <f t="shared" si="97"/>
        <v>Enter Activity</v>
      </c>
      <c r="AJ50" s="78" t="s">
        <v>115</v>
      </c>
      <c r="AK50" s="79" t="s">
        <v>115</v>
      </c>
      <c r="AL50" s="82" t="s">
        <v>115</v>
      </c>
      <c r="AM50" s="76" t="str">
        <f xml:space="preserve"> IF($H50=0, "Enter Activity", IF(($M50=0)*($N50=0), "Enter Run Time", (S50*'VESSEL FACTORS'!$D$41)/2000))</f>
        <v>Enter Activity</v>
      </c>
      <c r="AN50" s="65" t="str">
        <f xml:space="preserve"> IF($H50=0, "Enter Activity", IF(($M50=0)*($N50=0), "Enter Run Time", (S50*'VESSEL FACTORS'!$D$41)/2000))</f>
        <v>Enter Activity</v>
      </c>
      <c r="AO50" s="65" t="str">
        <f>IF($H50=0, "Enter Activity", IF(($M50=0)*($N50=0), "Enter Run Time",  (S50*'VESSEL FACTORS'!$F$41)/2000))</f>
        <v>Enter Activity</v>
      </c>
      <c r="AP50" s="65" t="str">
        <f>IF($H50=0, "Enter Activity", IF(($M50=0)*($N50=0), "Enter Run Time", (S50*'VESSEL FACTORS'!$H$41)/2000))</f>
        <v>Enter Activity</v>
      </c>
      <c r="AQ50" s="65" t="str">
        <f>IF($H50=0, "Enter Activity", IF(($M50=0)*($N50=0), "Enter Run Time", (S50*'VESSEL FACTORS'!$I$41)/2000))</f>
        <v>Enter Activity</v>
      </c>
      <c r="AR50" s="84" t="str">
        <f>IF($H50=0, "Enter Activity", IF(($M50=0)*($N50=0), "Enter Run Time", (S50*'VESSEL FACTORS'!$J$41)/2000))</f>
        <v>Enter Activity</v>
      </c>
      <c r="AS50" s="70" t="s">
        <v>115</v>
      </c>
      <c r="AT50" s="79" t="str">
        <f>IF($H50=0, "Enter Activity", IF(($M50=0)*($N50=0), "Enter Run Time",  (S50*'VESSEL FACTORS'!$L$41)/2000))</f>
        <v>Enter Activity</v>
      </c>
      <c r="AU50" s="70" t="s">
        <v>115</v>
      </c>
      <c r="AV50" s="70" t="s">
        <v>115</v>
      </c>
      <c r="AW50" s="71" t="s">
        <v>115</v>
      </c>
      <c r="AX50" s="342">
        <f t="shared" si="98"/>
        <v>0</v>
      </c>
      <c r="AY50" s="342">
        <f t="shared" si="98"/>
        <v>0</v>
      </c>
      <c r="AZ50" s="342">
        <f t="shared" si="98"/>
        <v>0</v>
      </c>
      <c r="BA50" s="343">
        <f t="shared" si="98"/>
        <v>0</v>
      </c>
      <c r="BB50" s="341">
        <f t="shared" si="99"/>
        <v>0</v>
      </c>
      <c r="BC50" s="342">
        <f t="shared" si="99"/>
        <v>0</v>
      </c>
      <c r="BD50" s="342">
        <f t="shared" si="99"/>
        <v>0</v>
      </c>
      <c r="BE50" s="342">
        <f t="shared" si="99"/>
        <v>0</v>
      </c>
      <c r="BF50" s="342">
        <f t="shared" si="99"/>
        <v>0</v>
      </c>
      <c r="BG50" s="342">
        <f t="shared" si="99"/>
        <v>0</v>
      </c>
      <c r="BH50" s="342">
        <f t="shared" si="99"/>
        <v>0</v>
      </c>
      <c r="BI50" s="342">
        <f t="shared" si="99"/>
        <v>0</v>
      </c>
      <c r="BJ50" s="342">
        <f t="shared" si="99"/>
        <v>0</v>
      </c>
      <c r="BK50" s="342">
        <f t="shared" si="99"/>
        <v>0</v>
      </c>
      <c r="BL50" s="342">
        <f t="shared" si="99"/>
        <v>0</v>
      </c>
      <c r="BM50" s="343">
        <f t="shared" si="99"/>
        <v>0</v>
      </c>
      <c r="BN50" s="341">
        <f t="shared" si="100"/>
        <v>0</v>
      </c>
      <c r="BO50" s="342">
        <f t="shared" si="100"/>
        <v>0</v>
      </c>
      <c r="BP50" s="342">
        <f t="shared" si="100"/>
        <v>0</v>
      </c>
      <c r="BQ50" s="342">
        <f t="shared" si="100"/>
        <v>0</v>
      </c>
      <c r="BR50" s="342">
        <f t="shared" si="100"/>
        <v>0</v>
      </c>
      <c r="BS50" s="342">
        <f t="shared" si="100"/>
        <v>0</v>
      </c>
      <c r="BT50" s="342">
        <f t="shared" si="100"/>
        <v>0</v>
      </c>
      <c r="BU50" s="342">
        <f t="shared" si="100"/>
        <v>0</v>
      </c>
      <c r="BV50" s="342">
        <f t="shared" si="100"/>
        <v>0</v>
      </c>
      <c r="BW50" s="342">
        <f t="shared" si="100"/>
        <v>0</v>
      </c>
      <c r="BX50" s="342">
        <f t="shared" si="100"/>
        <v>0</v>
      </c>
      <c r="BY50" s="343">
        <f t="shared" si="100"/>
        <v>0</v>
      </c>
      <c r="BZ50" s="341">
        <f t="shared" si="101"/>
        <v>0</v>
      </c>
      <c r="CA50" s="342">
        <f t="shared" si="101"/>
        <v>0</v>
      </c>
      <c r="CB50" s="342">
        <f t="shared" si="101"/>
        <v>0</v>
      </c>
      <c r="CC50" s="342">
        <f t="shared" si="101"/>
        <v>0</v>
      </c>
      <c r="CD50" s="342">
        <f t="shared" si="101"/>
        <v>0</v>
      </c>
      <c r="CE50" s="342">
        <f t="shared" si="101"/>
        <v>0</v>
      </c>
      <c r="CF50" s="342">
        <f t="shared" si="101"/>
        <v>0</v>
      </c>
      <c r="CG50" s="342">
        <f t="shared" si="101"/>
        <v>0</v>
      </c>
      <c r="CH50" s="342">
        <f t="shared" si="101"/>
        <v>0</v>
      </c>
      <c r="CI50" s="342">
        <f t="shared" si="101"/>
        <v>0</v>
      </c>
      <c r="CJ50" s="342">
        <f t="shared" si="101"/>
        <v>0</v>
      </c>
      <c r="CK50" s="343">
        <f t="shared" si="101"/>
        <v>0</v>
      </c>
      <c r="CL50" s="341">
        <f t="shared" si="102"/>
        <v>0</v>
      </c>
      <c r="CM50" s="342">
        <f t="shared" si="102"/>
        <v>0</v>
      </c>
      <c r="CN50" s="342">
        <f t="shared" si="102"/>
        <v>0</v>
      </c>
      <c r="CO50" s="342">
        <f t="shared" si="102"/>
        <v>0</v>
      </c>
      <c r="CP50" s="342">
        <f t="shared" si="102"/>
        <v>0</v>
      </c>
      <c r="CQ50" s="342">
        <f t="shared" si="102"/>
        <v>0</v>
      </c>
      <c r="CR50" s="342">
        <f t="shared" si="102"/>
        <v>0</v>
      </c>
      <c r="CS50" s="342">
        <f t="shared" si="102"/>
        <v>0</v>
      </c>
      <c r="CT50" s="342">
        <f t="shared" si="102"/>
        <v>0</v>
      </c>
      <c r="CU50" s="342">
        <f t="shared" si="102"/>
        <v>0</v>
      </c>
      <c r="CV50" s="342">
        <f t="shared" si="102"/>
        <v>0</v>
      </c>
      <c r="CW50" s="343">
        <f t="shared" si="102"/>
        <v>0</v>
      </c>
      <c r="CX50" s="341">
        <f t="shared" si="103"/>
        <v>0</v>
      </c>
      <c r="CY50" s="342">
        <f t="shared" si="103"/>
        <v>0</v>
      </c>
      <c r="CZ50" s="342">
        <f t="shared" si="103"/>
        <v>0</v>
      </c>
      <c r="DA50" s="342">
        <f t="shared" si="103"/>
        <v>0</v>
      </c>
      <c r="DB50" s="342">
        <f t="shared" si="103"/>
        <v>0</v>
      </c>
      <c r="DC50" s="342">
        <f t="shared" si="103"/>
        <v>0</v>
      </c>
      <c r="DD50" s="342">
        <f t="shared" si="103"/>
        <v>0</v>
      </c>
      <c r="DE50" s="342">
        <f t="shared" si="103"/>
        <v>0</v>
      </c>
      <c r="DF50" s="342">
        <f t="shared" si="103"/>
        <v>0</v>
      </c>
      <c r="DG50" s="342">
        <f t="shared" si="103"/>
        <v>0</v>
      </c>
      <c r="DH50" s="342">
        <f t="shared" si="103"/>
        <v>0</v>
      </c>
      <c r="DI50" s="343">
        <f t="shared" si="103"/>
        <v>0</v>
      </c>
      <c r="DJ50" s="341">
        <f t="shared" si="104"/>
        <v>0</v>
      </c>
      <c r="DK50" s="342">
        <f t="shared" si="104"/>
        <v>0</v>
      </c>
      <c r="DL50" s="342">
        <f t="shared" si="104"/>
        <v>0</v>
      </c>
      <c r="DM50" s="342">
        <f t="shared" si="104"/>
        <v>0</v>
      </c>
      <c r="DN50" s="342">
        <f t="shared" si="104"/>
        <v>0</v>
      </c>
      <c r="DO50" s="342">
        <f t="shared" si="104"/>
        <v>0</v>
      </c>
      <c r="DP50" s="342">
        <f t="shared" si="104"/>
        <v>0</v>
      </c>
      <c r="DQ50" s="342">
        <f t="shared" si="104"/>
        <v>0</v>
      </c>
      <c r="DR50" s="342">
        <f t="shared" si="104"/>
        <v>0</v>
      </c>
      <c r="DS50" s="342">
        <f t="shared" si="104"/>
        <v>0</v>
      </c>
      <c r="DT50" s="342">
        <f t="shared" si="104"/>
        <v>0</v>
      </c>
      <c r="DU50" s="343">
        <f t="shared" si="104"/>
        <v>0</v>
      </c>
      <c r="DV50" s="341">
        <f t="shared" si="105"/>
        <v>0</v>
      </c>
      <c r="DW50" s="342">
        <f t="shared" si="105"/>
        <v>0</v>
      </c>
      <c r="DX50" s="342">
        <f t="shared" si="105"/>
        <v>0</v>
      </c>
      <c r="DY50" s="342">
        <f t="shared" si="105"/>
        <v>0</v>
      </c>
      <c r="DZ50" s="342">
        <f t="shared" si="105"/>
        <v>0</v>
      </c>
      <c r="EA50" s="342">
        <f t="shared" si="105"/>
        <v>0</v>
      </c>
      <c r="EB50" s="342">
        <f t="shared" si="105"/>
        <v>0</v>
      </c>
      <c r="EC50" s="342">
        <f t="shared" si="105"/>
        <v>0</v>
      </c>
      <c r="ED50" s="342">
        <f t="shared" si="105"/>
        <v>0</v>
      </c>
      <c r="EE50" s="342">
        <f t="shared" si="105"/>
        <v>0</v>
      </c>
      <c r="EF50" s="342">
        <f t="shared" si="105"/>
        <v>0</v>
      </c>
      <c r="EG50" s="343">
        <f t="shared" si="105"/>
        <v>0</v>
      </c>
      <c r="EH50" s="341">
        <f t="shared" si="106"/>
        <v>0</v>
      </c>
      <c r="EI50" s="342">
        <f t="shared" si="106"/>
        <v>0</v>
      </c>
      <c r="EJ50" s="342">
        <f t="shared" si="106"/>
        <v>0</v>
      </c>
      <c r="EK50" s="342">
        <f t="shared" si="106"/>
        <v>0</v>
      </c>
      <c r="EL50" s="342">
        <f t="shared" si="106"/>
        <v>0</v>
      </c>
      <c r="EM50" s="342">
        <f t="shared" si="106"/>
        <v>0</v>
      </c>
      <c r="EN50" s="342">
        <f t="shared" si="106"/>
        <v>0</v>
      </c>
      <c r="EO50" s="342">
        <f t="shared" si="106"/>
        <v>0</v>
      </c>
      <c r="EP50" s="342">
        <f t="shared" si="106"/>
        <v>0</v>
      </c>
      <c r="EQ50" s="342">
        <f t="shared" si="106"/>
        <v>0</v>
      </c>
      <c r="ER50" s="342">
        <f t="shared" si="106"/>
        <v>0</v>
      </c>
      <c r="ES50" s="343">
        <f t="shared" si="106"/>
        <v>0</v>
      </c>
      <c r="ET50" s="341">
        <f t="shared" si="107"/>
        <v>0</v>
      </c>
      <c r="EU50" s="342">
        <f t="shared" si="107"/>
        <v>0</v>
      </c>
      <c r="EV50" s="342">
        <f t="shared" si="107"/>
        <v>0</v>
      </c>
      <c r="EW50" s="342">
        <f t="shared" si="107"/>
        <v>0</v>
      </c>
      <c r="EX50" s="342">
        <f t="shared" si="107"/>
        <v>0</v>
      </c>
      <c r="EY50" s="342">
        <f t="shared" si="107"/>
        <v>0</v>
      </c>
      <c r="EZ50" s="342">
        <f t="shared" si="107"/>
        <v>0</v>
      </c>
      <c r="FA50" s="342">
        <f t="shared" si="107"/>
        <v>0</v>
      </c>
      <c r="FB50" s="342">
        <f t="shared" si="107"/>
        <v>0</v>
      </c>
      <c r="FC50" s="342">
        <f t="shared" si="107"/>
        <v>0</v>
      </c>
      <c r="FD50" s="342">
        <f t="shared" si="107"/>
        <v>0</v>
      </c>
      <c r="FE50" s="343">
        <f t="shared" si="107"/>
        <v>0</v>
      </c>
      <c r="FF50" s="341">
        <f t="shared" si="108"/>
        <v>0</v>
      </c>
      <c r="FG50" s="342">
        <f t="shared" si="108"/>
        <v>0</v>
      </c>
      <c r="FH50" s="342">
        <f t="shared" si="108"/>
        <v>0</v>
      </c>
      <c r="FI50" s="342">
        <f t="shared" si="108"/>
        <v>0</v>
      </c>
      <c r="FJ50" s="342">
        <f t="shared" si="108"/>
        <v>0</v>
      </c>
      <c r="FK50" s="342">
        <f t="shared" si="108"/>
        <v>0</v>
      </c>
      <c r="FL50" s="342">
        <f t="shared" si="108"/>
        <v>0</v>
      </c>
      <c r="FM50" s="342">
        <f t="shared" si="108"/>
        <v>0</v>
      </c>
      <c r="FN50" s="342">
        <f t="shared" si="108"/>
        <v>0</v>
      </c>
      <c r="FO50" s="342">
        <f t="shared" si="108"/>
        <v>0</v>
      </c>
      <c r="FP50" s="342">
        <f t="shared" si="108"/>
        <v>0</v>
      </c>
      <c r="FQ50" s="343">
        <f t="shared" si="108"/>
        <v>0</v>
      </c>
    </row>
    <row r="51" spans="1:173" ht="12.75" customHeight="1" x14ac:dyDescent="0.2">
      <c r="A51" s="74" t="str">
        <f t="shared" si="83"/>
        <v xml:space="preserve"> -N/A</v>
      </c>
      <c r="B51" s="362"/>
      <c r="C51" s="171" t="s">
        <v>300</v>
      </c>
      <c r="D51" s="366" t="str">
        <f>IF(ISBLANK(EMISSIONS_7!D51), " ", EMISSIONS_7!D51)</f>
        <v xml:space="preserve"> </v>
      </c>
      <c r="E51" s="351" t="s">
        <v>73</v>
      </c>
      <c r="F51" s="351" t="s">
        <v>73</v>
      </c>
      <c r="G51" s="33" t="s">
        <v>115</v>
      </c>
      <c r="H51" s="368"/>
      <c r="I51" s="64" t="s">
        <v>143</v>
      </c>
      <c r="J51" s="33" t="s">
        <v>115</v>
      </c>
      <c r="K51" s="64"/>
      <c r="L51" s="64"/>
      <c r="M51" s="367">
        <v>0</v>
      </c>
      <c r="N51" s="373">
        <v>0</v>
      </c>
      <c r="O51" s="299"/>
      <c r="P51" s="300"/>
      <c r="Q51" s="73" t="str">
        <f t="shared" si="84"/>
        <v>Enter Activity</v>
      </c>
      <c r="R51" s="73" t="str">
        <f t="shared" si="85"/>
        <v>Enter Activity</v>
      </c>
      <c r="S51" s="73" t="str">
        <f t="shared" si="86"/>
        <v>Enter Activity</v>
      </c>
      <c r="T51" s="73" t="str">
        <f t="shared" si="87"/>
        <v>Enter Activity</v>
      </c>
      <c r="U51" s="73" t="str">
        <f t="shared" si="88"/>
        <v>Enter Activity</v>
      </c>
      <c r="V51" s="73" t="str">
        <f t="shared" si="89"/>
        <v>Enter Activity</v>
      </c>
      <c r="W51" s="79" t="s">
        <v>115</v>
      </c>
      <c r="X51" s="73" t="str">
        <f t="shared" si="90"/>
        <v>Enter Activity</v>
      </c>
      <c r="Y51" s="78" t="s">
        <v>115</v>
      </c>
      <c r="Z51" s="79" t="s">
        <v>115</v>
      </c>
      <c r="AA51" s="82" t="s">
        <v>115</v>
      </c>
      <c r="AB51" s="73" t="str">
        <f t="shared" si="91"/>
        <v>Enter Activity</v>
      </c>
      <c r="AC51" s="73" t="str">
        <f t="shared" si="92"/>
        <v>Enter Activity</v>
      </c>
      <c r="AD51" s="73" t="str">
        <f t="shared" si="93"/>
        <v>Enter Activity</v>
      </c>
      <c r="AE51" s="73" t="str">
        <f t="shared" si="94"/>
        <v>Enter Activity</v>
      </c>
      <c r="AF51" s="73" t="str">
        <f t="shared" si="95"/>
        <v>Enter Activity</v>
      </c>
      <c r="AG51" s="73" t="str">
        <f t="shared" si="96"/>
        <v>Enter Activity</v>
      </c>
      <c r="AH51" s="79" t="s">
        <v>115</v>
      </c>
      <c r="AI51" s="73" t="str">
        <f t="shared" si="97"/>
        <v>Enter Activity</v>
      </c>
      <c r="AJ51" s="78" t="s">
        <v>115</v>
      </c>
      <c r="AK51" s="79" t="s">
        <v>115</v>
      </c>
      <c r="AL51" s="82" t="s">
        <v>115</v>
      </c>
      <c r="AM51" s="76" t="str">
        <f xml:space="preserve"> IF($H51=0, "Enter Activity", IF(($M51=0)*($N51=0), "Enter Run Time", (S51*'VESSEL FACTORS'!$D$41)/2000))</f>
        <v>Enter Activity</v>
      </c>
      <c r="AN51" s="65" t="str">
        <f xml:space="preserve"> IF($H51=0, "Enter Activity", IF(($M51=0)*($N51=0), "Enter Run Time", (S51*'VESSEL FACTORS'!$D$41)/2000))</f>
        <v>Enter Activity</v>
      </c>
      <c r="AO51" s="65" t="str">
        <f>IF($H51=0, "Enter Activity", IF(($M51=0)*($N51=0), "Enter Run Time",  (S51*'VESSEL FACTORS'!$F$41)/2000))</f>
        <v>Enter Activity</v>
      </c>
      <c r="AP51" s="65" t="str">
        <f>IF($H51=0, "Enter Activity", IF(($M51=0)*($N51=0), "Enter Run Time", (S51*'VESSEL FACTORS'!$H$41)/2000))</f>
        <v>Enter Activity</v>
      </c>
      <c r="AQ51" s="65" t="str">
        <f>IF($H51=0, "Enter Activity", IF(($M51=0)*($N51=0), "Enter Run Time", (S51*'VESSEL FACTORS'!$I$41)/2000))</f>
        <v>Enter Activity</v>
      </c>
      <c r="AR51" s="84" t="str">
        <f>IF($H51=0, "Enter Activity", IF(($M51=0)*($N51=0), "Enter Run Time", (S51*'VESSEL FACTORS'!$J$41)/2000))</f>
        <v>Enter Activity</v>
      </c>
      <c r="AS51" s="70" t="s">
        <v>115</v>
      </c>
      <c r="AT51" s="79" t="str">
        <f>IF($H51=0, "Enter Activity", IF(($M51=0)*($N51=0), "Enter Run Time",  (S51*'VESSEL FACTORS'!$L$41)/2000))</f>
        <v>Enter Activity</v>
      </c>
      <c r="AU51" s="70" t="s">
        <v>115</v>
      </c>
      <c r="AV51" s="70" t="s">
        <v>115</v>
      </c>
      <c r="AW51" s="71" t="s">
        <v>115</v>
      </c>
      <c r="AX51" s="342">
        <f t="shared" si="98"/>
        <v>0</v>
      </c>
      <c r="AY51" s="342">
        <f t="shared" si="98"/>
        <v>0</v>
      </c>
      <c r="AZ51" s="342">
        <f t="shared" si="98"/>
        <v>0</v>
      </c>
      <c r="BA51" s="343">
        <f t="shared" si="98"/>
        <v>0</v>
      </c>
      <c r="BB51" s="341">
        <f t="shared" si="99"/>
        <v>0</v>
      </c>
      <c r="BC51" s="342">
        <f t="shared" si="99"/>
        <v>0</v>
      </c>
      <c r="BD51" s="342">
        <f t="shared" si="99"/>
        <v>0</v>
      </c>
      <c r="BE51" s="342">
        <f t="shared" si="99"/>
        <v>0</v>
      </c>
      <c r="BF51" s="342">
        <f t="shared" si="99"/>
        <v>0</v>
      </c>
      <c r="BG51" s="342">
        <f t="shared" si="99"/>
        <v>0</v>
      </c>
      <c r="BH51" s="342">
        <f t="shared" si="99"/>
        <v>0</v>
      </c>
      <c r="BI51" s="342">
        <f t="shared" si="99"/>
        <v>0</v>
      </c>
      <c r="BJ51" s="342">
        <f t="shared" si="99"/>
        <v>0</v>
      </c>
      <c r="BK51" s="342">
        <f t="shared" si="99"/>
        <v>0</v>
      </c>
      <c r="BL51" s="342">
        <f t="shared" si="99"/>
        <v>0</v>
      </c>
      <c r="BM51" s="343">
        <f t="shared" si="99"/>
        <v>0</v>
      </c>
      <c r="BN51" s="341">
        <f t="shared" si="100"/>
        <v>0</v>
      </c>
      <c r="BO51" s="342">
        <f t="shared" si="100"/>
        <v>0</v>
      </c>
      <c r="BP51" s="342">
        <f t="shared" si="100"/>
        <v>0</v>
      </c>
      <c r="BQ51" s="342">
        <f t="shared" si="100"/>
        <v>0</v>
      </c>
      <c r="BR51" s="342">
        <f t="shared" si="100"/>
        <v>0</v>
      </c>
      <c r="BS51" s="342">
        <f t="shared" si="100"/>
        <v>0</v>
      </c>
      <c r="BT51" s="342">
        <f t="shared" si="100"/>
        <v>0</v>
      </c>
      <c r="BU51" s="342">
        <f t="shared" si="100"/>
        <v>0</v>
      </c>
      <c r="BV51" s="342">
        <f t="shared" si="100"/>
        <v>0</v>
      </c>
      <c r="BW51" s="342">
        <f t="shared" si="100"/>
        <v>0</v>
      </c>
      <c r="BX51" s="342">
        <f t="shared" si="100"/>
        <v>0</v>
      </c>
      <c r="BY51" s="343">
        <f t="shared" si="100"/>
        <v>0</v>
      </c>
      <c r="BZ51" s="341">
        <f t="shared" si="101"/>
        <v>0</v>
      </c>
      <c r="CA51" s="342">
        <f t="shared" si="101"/>
        <v>0</v>
      </c>
      <c r="CB51" s="342">
        <f t="shared" si="101"/>
        <v>0</v>
      </c>
      <c r="CC51" s="342">
        <f t="shared" si="101"/>
        <v>0</v>
      </c>
      <c r="CD51" s="342">
        <f t="shared" si="101"/>
        <v>0</v>
      </c>
      <c r="CE51" s="342">
        <f t="shared" si="101"/>
        <v>0</v>
      </c>
      <c r="CF51" s="342">
        <f t="shared" si="101"/>
        <v>0</v>
      </c>
      <c r="CG51" s="342">
        <f t="shared" si="101"/>
        <v>0</v>
      </c>
      <c r="CH51" s="342">
        <f t="shared" si="101"/>
        <v>0</v>
      </c>
      <c r="CI51" s="342">
        <f t="shared" si="101"/>
        <v>0</v>
      </c>
      <c r="CJ51" s="342">
        <f t="shared" si="101"/>
        <v>0</v>
      </c>
      <c r="CK51" s="343">
        <f t="shared" si="101"/>
        <v>0</v>
      </c>
      <c r="CL51" s="341">
        <f t="shared" si="102"/>
        <v>0</v>
      </c>
      <c r="CM51" s="342">
        <f t="shared" si="102"/>
        <v>0</v>
      </c>
      <c r="CN51" s="342">
        <f t="shared" si="102"/>
        <v>0</v>
      </c>
      <c r="CO51" s="342">
        <f t="shared" si="102"/>
        <v>0</v>
      </c>
      <c r="CP51" s="342">
        <f t="shared" si="102"/>
        <v>0</v>
      </c>
      <c r="CQ51" s="342">
        <f t="shared" si="102"/>
        <v>0</v>
      </c>
      <c r="CR51" s="342">
        <f t="shared" si="102"/>
        <v>0</v>
      </c>
      <c r="CS51" s="342">
        <f t="shared" si="102"/>
        <v>0</v>
      </c>
      <c r="CT51" s="342">
        <f t="shared" si="102"/>
        <v>0</v>
      </c>
      <c r="CU51" s="342">
        <f t="shared" si="102"/>
        <v>0</v>
      </c>
      <c r="CV51" s="342">
        <f t="shared" si="102"/>
        <v>0</v>
      </c>
      <c r="CW51" s="343">
        <f t="shared" si="102"/>
        <v>0</v>
      </c>
      <c r="CX51" s="341">
        <f t="shared" si="103"/>
        <v>0</v>
      </c>
      <c r="CY51" s="342">
        <f t="shared" si="103"/>
        <v>0</v>
      </c>
      <c r="CZ51" s="342">
        <f t="shared" si="103"/>
        <v>0</v>
      </c>
      <c r="DA51" s="342">
        <f t="shared" si="103"/>
        <v>0</v>
      </c>
      <c r="DB51" s="342">
        <f t="shared" si="103"/>
        <v>0</v>
      </c>
      <c r="DC51" s="342">
        <f t="shared" si="103"/>
        <v>0</v>
      </c>
      <c r="DD51" s="342">
        <f t="shared" si="103"/>
        <v>0</v>
      </c>
      <c r="DE51" s="342">
        <f t="shared" si="103"/>
        <v>0</v>
      </c>
      <c r="DF51" s="342">
        <f t="shared" si="103"/>
        <v>0</v>
      </c>
      <c r="DG51" s="342">
        <f t="shared" si="103"/>
        <v>0</v>
      </c>
      <c r="DH51" s="342">
        <f t="shared" si="103"/>
        <v>0</v>
      </c>
      <c r="DI51" s="343">
        <f t="shared" si="103"/>
        <v>0</v>
      </c>
      <c r="DJ51" s="341">
        <f t="shared" si="104"/>
        <v>0</v>
      </c>
      <c r="DK51" s="342">
        <f t="shared" si="104"/>
        <v>0</v>
      </c>
      <c r="DL51" s="342">
        <f t="shared" si="104"/>
        <v>0</v>
      </c>
      <c r="DM51" s="342">
        <f t="shared" si="104"/>
        <v>0</v>
      </c>
      <c r="DN51" s="342">
        <f t="shared" si="104"/>
        <v>0</v>
      </c>
      <c r="DO51" s="342">
        <f t="shared" si="104"/>
        <v>0</v>
      </c>
      <c r="DP51" s="342">
        <f t="shared" si="104"/>
        <v>0</v>
      </c>
      <c r="DQ51" s="342">
        <f t="shared" si="104"/>
        <v>0</v>
      </c>
      <c r="DR51" s="342">
        <f t="shared" si="104"/>
        <v>0</v>
      </c>
      <c r="DS51" s="342">
        <f t="shared" si="104"/>
        <v>0</v>
      </c>
      <c r="DT51" s="342">
        <f t="shared" si="104"/>
        <v>0</v>
      </c>
      <c r="DU51" s="343">
        <f t="shared" si="104"/>
        <v>0</v>
      </c>
      <c r="DV51" s="341">
        <f t="shared" si="105"/>
        <v>0</v>
      </c>
      <c r="DW51" s="342">
        <f t="shared" si="105"/>
        <v>0</v>
      </c>
      <c r="DX51" s="342">
        <f t="shared" si="105"/>
        <v>0</v>
      </c>
      <c r="DY51" s="342">
        <f t="shared" si="105"/>
        <v>0</v>
      </c>
      <c r="DZ51" s="342">
        <f t="shared" si="105"/>
        <v>0</v>
      </c>
      <c r="EA51" s="342">
        <f t="shared" si="105"/>
        <v>0</v>
      </c>
      <c r="EB51" s="342">
        <f t="shared" si="105"/>
        <v>0</v>
      </c>
      <c r="EC51" s="342">
        <f t="shared" si="105"/>
        <v>0</v>
      </c>
      <c r="ED51" s="342">
        <f t="shared" si="105"/>
        <v>0</v>
      </c>
      <c r="EE51" s="342">
        <f t="shared" si="105"/>
        <v>0</v>
      </c>
      <c r="EF51" s="342">
        <f t="shared" si="105"/>
        <v>0</v>
      </c>
      <c r="EG51" s="343">
        <f t="shared" si="105"/>
        <v>0</v>
      </c>
      <c r="EH51" s="341">
        <f t="shared" si="106"/>
        <v>0</v>
      </c>
      <c r="EI51" s="342">
        <f t="shared" si="106"/>
        <v>0</v>
      </c>
      <c r="EJ51" s="342">
        <f t="shared" si="106"/>
        <v>0</v>
      </c>
      <c r="EK51" s="342">
        <f t="shared" si="106"/>
        <v>0</v>
      </c>
      <c r="EL51" s="342">
        <f t="shared" si="106"/>
        <v>0</v>
      </c>
      <c r="EM51" s="342">
        <f t="shared" si="106"/>
        <v>0</v>
      </c>
      <c r="EN51" s="342">
        <f t="shared" si="106"/>
        <v>0</v>
      </c>
      <c r="EO51" s="342">
        <f t="shared" si="106"/>
        <v>0</v>
      </c>
      <c r="EP51" s="342">
        <f t="shared" si="106"/>
        <v>0</v>
      </c>
      <c r="EQ51" s="342">
        <f t="shared" si="106"/>
        <v>0</v>
      </c>
      <c r="ER51" s="342">
        <f t="shared" si="106"/>
        <v>0</v>
      </c>
      <c r="ES51" s="343">
        <f t="shared" si="106"/>
        <v>0</v>
      </c>
      <c r="ET51" s="341">
        <f t="shared" si="107"/>
        <v>0</v>
      </c>
      <c r="EU51" s="342">
        <f t="shared" si="107"/>
        <v>0</v>
      </c>
      <c r="EV51" s="342">
        <f t="shared" si="107"/>
        <v>0</v>
      </c>
      <c r="EW51" s="342">
        <f t="shared" si="107"/>
        <v>0</v>
      </c>
      <c r="EX51" s="342">
        <f t="shared" si="107"/>
        <v>0</v>
      </c>
      <c r="EY51" s="342">
        <f t="shared" si="107"/>
        <v>0</v>
      </c>
      <c r="EZ51" s="342">
        <f t="shared" si="107"/>
        <v>0</v>
      </c>
      <c r="FA51" s="342">
        <f t="shared" si="107"/>
        <v>0</v>
      </c>
      <c r="FB51" s="342">
        <f t="shared" si="107"/>
        <v>0</v>
      </c>
      <c r="FC51" s="342">
        <f t="shared" si="107"/>
        <v>0</v>
      </c>
      <c r="FD51" s="342">
        <f t="shared" si="107"/>
        <v>0</v>
      </c>
      <c r="FE51" s="343">
        <f t="shared" si="107"/>
        <v>0</v>
      </c>
      <c r="FF51" s="341">
        <f t="shared" si="108"/>
        <v>0</v>
      </c>
      <c r="FG51" s="342">
        <f t="shared" si="108"/>
        <v>0</v>
      </c>
      <c r="FH51" s="342">
        <f t="shared" si="108"/>
        <v>0</v>
      </c>
      <c r="FI51" s="342">
        <f t="shared" si="108"/>
        <v>0</v>
      </c>
      <c r="FJ51" s="342">
        <f t="shared" si="108"/>
        <v>0</v>
      </c>
      <c r="FK51" s="342">
        <f t="shared" si="108"/>
        <v>0</v>
      </c>
      <c r="FL51" s="342">
        <f t="shared" si="108"/>
        <v>0</v>
      </c>
      <c r="FM51" s="342">
        <f t="shared" si="108"/>
        <v>0</v>
      </c>
      <c r="FN51" s="342">
        <f t="shared" si="108"/>
        <v>0</v>
      </c>
      <c r="FO51" s="342">
        <f t="shared" si="108"/>
        <v>0</v>
      </c>
      <c r="FP51" s="342">
        <f t="shared" si="108"/>
        <v>0</v>
      </c>
      <c r="FQ51" s="343">
        <f t="shared" si="108"/>
        <v>0</v>
      </c>
    </row>
    <row r="52" spans="1:173" ht="12.75" customHeight="1" x14ac:dyDescent="0.2">
      <c r="A52" s="74" t="str">
        <f t="shared" si="83"/>
        <v xml:space="preserve"> -N/A</v>
      </c>
      <c r="B52" s="362"/>
      <c r="C52" s="171" t="s">
        <v>300</v>
      </c>
      <c r="D52" s="366" t="str">
        <f>IF(ISBLANK(EMISSIONS_7!D52), " ", EMISSIONS_7!D52)</f>
        <v xml:space="preserve"> </v>
      </c>
      <c r="E52" s="351" t="s">
        <v>73</v>
      </c>
      <c r="F52" s="351" t="s">
        <v>73</v>
      </c>
      <c r="G52" s="33" t="s">
        <v>115</v>
      </c>
      <c r="H52" s="368"/>
      <c r="I52" s="64" t="s">
        <v>143</v>
      </c>
      <c r="J52" s="33" t="s">
        <v>115</v>
      </c>
      <c r="K52" s="64"/>
      <c r="L52" s="64"/>
      <c r="M52" s="367">
        <v>0</v>
      </c>
      <c r="N52" s="373">
        <v>0</v>
      </c>
      <c r="O52" s="299"/>
      <c r="P52" s="300"/>
      <c r="Q52" s="73" t="str">
        <f t="shared" si="84"/>
        <v>Enter Activity</v>
      </c>
      <c r="R52" s="73" t="str">
        <f t="shared" si="85"/>
        <v>Enter Activity</v>
      </c>
      <c r="S52" s="73" t="str">
        <f t="shared" si="86"/>
        <v>Enter Activity</v>
      </c>
      <c r="T52" s="73" t="str">
        <f t="shared" si="87"/>
        <v>Enter Activity</v>
      </c>
      <c r="U52" s="73" t="str">
        <f t="shared" si="88"/>
        <v>Enter Activity</v>
      </c>
      <c r="V52" s="73" t="str">
        <f t="shared" si="89"/>
        <v>Enter Activity</v>
      </c>
      <c r="W52" s="79" t="s">
        <v>115</v>
      </c>
      <c r="X52" s="73" t="str">
        <f t="shared" si="90"/>
        <v>Enter Activity</v>
      </c>
      <c r="Y52" s="78" t="s">
        <v>115</v>
      </c>
      <c r="Z52" s="79" t="s">
        <v>115</v>
      </c>
      <c r="AA52" s="82" t="s">
        <v>115</v>
      </c>
      <c r="AB52" s="73" t="str">
        <f t="shared" si="91"/>
        <v>Enter Activity</v>
      </c>
      <c r="AC52" s="73" t="str">
        <f t="shared" si="92"/>
        <v>Enter Activity</v>
      </c>
      <c r="AD52" s="73" t="str">
        <f t="shared" si="93"/>
        <v>Enter Activity</v>
      </c>
      <c r="AE52" s="73" t="str">
        <f t="shared" si="94"/>
        <v>Enter Activity</v>
      </c>
      <c r="AF52" s="73" t="str">
        <f t="shared" si="95"/>
        <v>Enter Activity</v>
      </c>
      <c r="AG52" s="73" t="str">
        <f t="shared" si="96"/>
        <v>Enter Activity</v>
      </c>
      <c r="AH52" s="79" t="s">
        <v>115</v>
      </c>
      <c r="AI52" s="73" t="str">
        <f t="shared" si="97"/>
        <v>Enter Activity</v>
      </c>
      <c r="AJ52" s="78" t="s">
        <v>115</v>
      </c>
      <c r="AK52" s="79" t="s">
        <v>115</v>
      </c>
      <c r="AL52" s="82" t="s">
        <v>115</v>
      </c>
      <c r="AM52" s="76" t="str">
        <f xml:space="preserve"> IF($H52=0, "Enter Activity", IF(($M52=0)*($N52=0), "Enter Run Time", (S52*'VESSEL FACTORS'!$D$41)/2000))</f>
        <v>Enter Activity</v>
      </c>
      <c r="AN52" s="65" t="str">
        <f xml:space="preserve"> IF($H52=0, "Enter Activity", IF(($M52=0)*($N52=0), "Enter Run Time", (S52*'VESSEL FACTORS'!$D$41)/2000))</f>
        <v>Enter Activity</v>
      </c>
      <c r="AO52" s="65" t="str">
        <f>IF($H52=0, "Enter Activity", IF(($M52=0)*($N52=0), "Enter Run Time",  (S52*'VESSEL FACTORS'!$F$41)/2000))</f>
        <v>Enter Activity</v>
      </c>
      <c r="AP52" s="65" t="str">
        <f>IF($H52=0, "Enter Activity", IF(($M52=0)*($N52=0), "Enter Run Time", (S52*'VESSEL FACTORS'!$H$41)/2000))</f>
        <v>Enter Activity</v>
      </c>
      <c r="AQ52" s="65" t="str">
        <f>IF($H52=0, "Enter Activity", IF(($M52=0)*($N52=0), "Enter Run Time", (S52*'VESSEL FACTORS'!$I$41)/2000))</f>
        <v>Enter Activity</v>
      </c>
      <c r="AR52" s="84" t="str">
        <f>IF($H52=0, "Enter Activity", IF(($M52=0)*($N52=0), "Enter Run Time", (S52*'VESSEL FACTORS'!$J$41)/2000))</f>
        <v>Enter Activity</v>
      </c>
      <c r="AS52" s="70" t="s">
        <v>115</v>
      </c>
      <c r="AT52" s="79" t="str">
        <f>IF($H52=0, "Enter Activity", IF(($M52=0)*($N52=0), "Enter Run Time",  (S52*'VESSEL FACTORS'!$L$41)/2000))</f>
        <v>Enter Activity</v>
      </c>
      <c r="AU52" s="70" t="s">
        <v>115</v>
      </c>
      <c r="AV52" s="70" t="s">
        <v>115</v>
      </c>
      <c r="AW52" s="71" t="s">
        <v>115</v>
      </c>
      <c r="AX52" s="342">
        <f t="shared" si="98"/>
        <v>0</v>
      </c>
      <c r="AY52" s="342">
        <f t="shared" si="98"/>
        <v>0</v>
      </c>
      <c r="AZ52" s="342">
        <f t="shared" si="98"/>
        <v>0</v>
      </c>
      <c r="BA52" s="343">
        <f t="shared" si="98"/>
        <v>0</v>
      </c>
      <c r="BB52" s="341">
        <f t="shared" si="99"/>
        <v>0</v>
      </c>
      <c r="BC52" s="342">
        <f t="shared" si="99"/>
        <v>0</v>
      </c>
      <c r="BD52" s="342">
        <f t="shared" si="99"/>
        <v>0</v>
      </c>
      <c r="BE52" s="342">
        <f t="shared" si="99"/>
        <v>0</v>
      </c>
      <c r="BF52" s="342">
        <f t="shared" si="99"/>
        <v>0</v>
      </c>
      <c r="BG52" s="342">
        <f t="shared" si="99"/>
        <v>0</v>
      </c>
      <c r="BH52" s="342">
        <f t="shared" si="99"/>
        <v>0</v>
      </c>
      <c r="BI52" s="342">
        <f t="shared" si="99"/>
        <v>0</v>
      </c>
      <c r="BJ52" s="342">
        <f t="shared" si="99"/>
        <v>0</v>
      </c>
      <c r="BK52" s="342">
        <f t="shared" si="99"/>
        <v>0</v>
      </c>
      <c r="BL52" s="342">
        <f t="shared" si="99"/>
        <v>0</v>
      </c>
      <c r="BM52" s="343">
        <f t="shared" si="99"/>
        <v>0</v>
      </c>
      <c r="BN52" s="341">
        <f t="shared" si="100"/>
        <v>0</v>
      </c>
      <c r="BO52" s="342">
        <f t="shared" si="100"/>
        <v>0</v>
      </c>
      <c r="BP52" s="342">
        <f t="shared" si="100"/>
        <v>0</v>
      </c>
      <c r="BQ52" s="342">
        <f t="shared" si="100"/>
        <v>0</v>
      </c>
      <c r="BR52" s="342">
        <f t="shared" si="100"/>
        <v>0</v>
      </c>
      <c r="BS52" s="342">
        <f t="shared" si="100"/>
        <v>0</v>
      </c>
      <c r="BT52" s="342">
        <f t="shared" si="100"/>
        <v>0</v>
      </c>
      <c r="BU52" s="342">
        <f t="shared" si="100"/>
        <v>0</v>
      </c>
      <c r="BV52" s="342">
        <f t="shared" si="100"/>
        <v>0</v>
      </c>
      <c r="BW52" s="342">
        <f t="shared" si="100"/>
        <v>0</v>
      </c>
      <c r="BX52" s="342">
        <f t="shared" si="100"/>
        <v>0</v>
      </c>
      <c r="BY52" s="343">
        <f t="shared" si="100"/>
        <v>0</v>
      </c>
      <c r="BZ52" s="341">
        <f t="shared" si="101"/>
        <v>0</v>
      </c>
      <c r="CA52" s="342">
        <f t="shared" si="101"/>
        <v>0</v>
      </c>
      <c r="CB52" s="342">
        <f t="shared" si="101"/>
        <v>0</v>
      </c>
      <c r="CC52" s="342">
        <f t="shared" si="101"/>
        <v>0</v>
      </c>
      <c r="CD52" s="342">
        <f t="shared" si="101"/>
        <v>0</v>
      </c>
      <c r="CE52" s="342">
        <f t="shared" si="101"/>
        <v>0</v>
      </c>
      <c r="CF52" s="342">
        <f t="shared" si="101"/>
        <v>0</v>
      </c>
      <c r="CG52" s="342">
        <f t="shared" si="101"/>
        <v>0</v>
      </c>
      <c r="CH52" s="342">
        <f t="shared" si="101"/>
        <v>0</v>
      </c>
      <c r="CI52" s="342">
        <f t="shared" si="101"/>
        <v>0</v>
      </c>
      <c r="CJ52" s="342">
        <f t="shared" si="101"/>
        <v>0</v>
      </c>
      <c r="CK52" s="343">
        <f t="shared" si="101"/>
        <v>0</v>
      </c>
      <c r="CL52" s="341">
        <f t="shared" si="102"/>
        <v>0</v>
      </c>
      <c r="CM52" s="342">
        <f t="shared" si="102"/>
        <v>0</v>
      </c>
      <c r="CN52" s="342">
        <f t="shared" si="102"/>
        <v>0</v>
      </c>
      <c r="CO52" s="342">
        <f t="shared" si="102"/>
        <v>0</v>
      </c>
      <c r="CP52" s="342">
        <f t="shared" si="102"/>
        <v>0</v>
      </c>
      <c r="CQ52" s="342">
        <f t="shared" si="102"/>
        <v>0</v>
      </c>
      <c r="CR52" s="342">
        <f t="shared" si="102"/>
        <v>0</v>
      </c>
      <c r="CS52" s="342">
        <f t="shared" si="102"/>
        <v>0</v>
      </c>
      <c r="CT52" s="342">
        <f t="shared" si="102"/>
        <v>0</v>
      </c>
      <c r="CU52" s="342">
        <f t="shared" si="102"/>
        <v>0</v>
      </c>
      <c r="CV52" s="342">
        <f t="shared" si="102"/>
        <v>0</v>
      </c>
      <c r="CW52" s="343">
        <f t="shared" si="102"/>
        <v>0</v>
      </c>
      <c r="CX52" s="341">
        <f t="shared" si="103"/>
        <v>0</v>
      </c>
      <c r="CY52" s="342">
        <f t="shared" si="103"/>
        <v>0</v>
      </c>
      <c r="CZ52" s="342">
        <f t="shared" si="103"/>
        <v>0</v>
      </c>
      <c r="DA52" s="342">
        <f t="shared" si="103"/>
        <v>0</v>
      </c>
      <c r="DB52" s="342">
        <f t="shared" si="103"/>
        <v>0</v>
      </c>
      <c r="DC52" s="342">
        <f t="shared" si="103"/>
        <v>0</v>
      </c>
      <c r="DD52" s="342">
        <f t="shared" si="103"/>
        <v>0</v>
      </c>
      <c r="DE52" s="342">
        <f t="shared" si="103"/>
        <v>0</v>
      </c>
      <c r="DF52" s="342">
        <f t="shared" si="103"/>
        <v>0</v>
      </c>
      <c r="DG52" s="342">
        <f t="shared" si="103"/>
        <v>0</v>
      </c>
      <c r="DH52" s="342">
        <f t="shared" si="103"/>
        <v>0</v>
      </c>
      <c r="DI52" s="343">
        <f t="shared" si="103"/>
        <v>0</v>
      </c>
      <c r="DJ52" s="341">
        <f t="shared" si="104"/>
        <v>0</v>
      </c>
      <c r="DK52" s="342">
        <f t="shared" si="104"/>
        <v>0</v>
      </c>
      <c r="DL52" s="342">
        <f t="shared" si="104"/>
        <v>0</v>
      </c>
      <c r="DM52" s="342">
        <f t="shared" si="104"/>
        <v>0</v>
      </c>
      <c r="DN52" s="342">
        <f t="shared" si="104"/>
        <v>0</v>
      </c>
      <c r="DO52" s="342">
        <f t="shared" si="104"/>
        <v>0</v>
      </c>
      <c r="DP52" s="342">
        <f t="shared" si="104"/>
        <v>0</v>
      </c>
      <c r="DQ52" s="342">
        <f t="shared" si="104"/>
        <v>0</v>
      </c>
      <c r="DR52" s="342">
        <f t="shared" si="104"/>
        <v>0</v>
      </c>
      <c r="DS52" s="342">
        <f t="shared" si="104"/>
        <v>0</v>
      </c>
      <c r="DT52" s="342">
        <f t="shared" si="104"/>
        <v>0</v>
      </c>
      <c r="DU52" s="343">
        <f t="shared" si="104"/>
        <v>0</v>
      </c>
      <c r="DV52" s="341">
        <f t="shared" si="105"/>
        <v>0</v>
      </c>
      <c r="DW52" s="342">
        <f t="shared" si="105"/>
        <v>0</v>
      </c>
      <c r="DX52" s="342">
        <f t="shared" si="105"/>
        <v>0</v>
      </c>
      <c r="DY52" s="342">
        <f t="shared" si="105"/>
        <v>0</v>
      </c>
      <c r="DZ52" s="342">
        <f t="shared" si="105"/>
        <v>0</v>
      </c>
      <c r="EA52" s="342">
        <f t="shared" si="105"/>
        <v>0</v>
      </c>
      <c r="EB52" s="342">
        <f t="shared" si="105"/>
        <v>0</v>
      </c>
      <c r="EC52" s="342">
        <f t="shared" si="105"/>
        <v>0</v>
      </c>
      <c r="ED52" s="342">
        <f t="shared" si="105"/>
        <v>0</v>
      </c>
      <c r="EE52" s="342">
        <f t="shared" si="105"/>
        <v>0</v>
      </c>
      <c r="EF52" s="342">
        <f t="shared" si="105"/>
        <v>0</v>
      </c>
      <c r="EG52" s="343">
        <f t="shared" si="105"/>
        <v>0</v>
      </c>
      <c r="EH52" s="341">
        <f t="shared" si="106"/>
        <v>0</v>
      </c>
      <c r="EI52" s="342">
        <f t="shared" si="106"/>
        <v>0</v>
      </c>
      <c r="EJ52" s="342">
        <f t="shared" si="106"/>
        <v>0</v>
      </c>
      <c r="EK52" s="342">
        <f t="shared" si="106"/>
        <v>0</v>
      </c>
      <c r="EL52" s="342">
        <f t="shared" si="106"/>
        <v>0</v>
      </c>
      <c r="EM52" s="342">
        <f t="shared" si="106"/>
        <v>0</v>
      </c>
      <c r="EN52" s="342">
        <f t="shared" si="106"/>
        <v>0</v>
      </c>
      <c r="EO52" s="342">
        <f t="shared" si="106"/>
        <v>0</v>
      </c>
      <c r="EP52" s="342">
        <f t="shared" si="106"/>
        <v>0</v>
      </c>
      <c r="EQ52" s="342">
        <f t="shared" si="106"/>
        <v>0</v>
      </c>
      <c r="ER52" s="342">
        <f t="shared" si="106"/>
        <v>0</v>
      </c>
      <c r="ES52" s="343">
        <f t="shared" si="106"/>
        <v>0</v>
      </c>
      <c r="ET52" s="341">
        <f t="shared" si="107"/>
        <v>0</v>
      </c>
      <c r="EU52" s="342">
        <f t="shared" si="107"/>
        <v>0</v>
      </c>
      <c r="EV52" s="342">
        <f t="shared" si="107"/>
        <v>0</v>
      </c>
      <c r="EW52" s="342">
        <f t="shared" si="107"/>
        <v>0</v>
      </c>
      <c r="EX52" s="342">
        <f t="shared" si="107"/>
        <v>0</v>
      </c>
      <c r="EY52" s="342">
        <f t="shared" si="107"/>
        <v>0</v>
      </c>
      <c r="EZ52" s="342">
        <f t="shared" si="107"/>
        <v>0</v>
      </c>
      <c r="FA52" s="342">
        <f t="shared" si="107"/>
        <v>0</v>
      </c>
      <c r="FB52" s="342">
        <f t="shared" si="107"/>
        <v>0</v>
      </c>
      <c r="FC52" s="342">
        <f t="shared" si="107"/>
        <v>0</v>
      </c>
      <c r="FD52" s="342">
        <f t="shared" si="107"/>
        <v>0</v>
      </c>
      <c r="FE52" s="343">
        <f t="shared" si="107"/>
        <v>0</v>
      </c>
      <c r="FF52" s="341">
        <f t="shared" si="108"/>
        <v>0</v>
      </c>
      <c r="FG52" s="342">
        <f t="shared" si="108"/>
        <v>0</v>
      </c>
      <c r="FH52" s="342">
        <f t="shared" si="108"/>
        <v>0</v>
      </c>
      <c r="FI52" s="342">
        <f t="shared" si="108"/>
        <v>0</v>
      </c>
      <c r="FJ52" s="342">
        <f t="shared" si="108"/>
        <v>0</v>
      </c>
      <c r="FK52" s="342">
        <f t="shared" si="108"/>
        <v>0</v>
      </c>
      <c r="FL52" s="342">
        <f t="shared" si="108"/>
        <v>0</v>
      </c>
      <c r="FM52" s="342">
        <f t="shared" si="108"/>
        <v>0</v>
      </c>
      <c r="FN52" s="342">
        <f t="shared" si="108"/>
        <v>0</v>
      </c>
      <c r="FO52" s="342">
        <f t="shared" si="108"/>
        <v>0</v>
      </c>
      <c r="FP52" s="342">
        <f t="shared" si="108"/>
        <v>0</v>
      </c>
      <c r="FQ52" s="343">
        <f t="shared" si="108"/>
        <v>0</v>
      </c>
    </row>
    <row r="53" spans="1:173" ht="12.75" customHeight="1" x14ac:dyDescent="0.2">
      <c r="A53" s="74" t="str">
        <f t="shared" si="83"/>
        <v xml:space="preserve"> -N/A</v>
      </c>
      <c r="B53" s="362"/>
      <c r="C53" s="171" t="s">
        <v>300</v>
      </c>
      <c r="D53" s="366" t="str">
        <f>IF(ISBLANK(EMISSIONS_7!D53), " ", EMISSIONS_7!D53)</f>
        <v xml:space="preserve"> </v>
      </c>
      <c r="E53" s="351" t="s">
        <v>73</v>
      </c>
      <c r="F53" s="351" t="s">
        <v>73</v>
      </c>
      <c r="G53" s="33" t="s">
        <v>115</v>
      </c>
      <c r="H53" s="368"/>
      <c r="I53" s="64" t="s">
        <v>143</v>
      </c>
      <c r="J53" s="33" t="s">
        <v>115</v>
      </c>
      <c r="K53" s="64"/>
      <c r="L53" s="64"/>
      <c r="M53" s="367">
        <v>0</v>
      </c>
      <c r="N53" s="373">
        <v>0</v>
      </c>
      <c r="O53" s="299"/>
      <c r="P53" s="300"/>
      <c r="Q53" s="73" t="str">
        <f t="shared" si="84"/>
        <v>Enter Activity</v>
      </c>
      <c r="R53" s="73" t="str">
        <f t="shared" si="85"/>
        <v>Enter Activity</v>
      </c>
      <c r="S53" s="73" t="str">
        <f t="shared" si="86"/>
        <v>Enter Activity</v>
      </c>
      <c r="T53" s="73" t="str">
        <f t="shared" si="87"/>
        <v>Enter Activity</v>
      </c>
      <c r="U53" s="73" t="str">
        <f t="shared" si="88"/>
        <v>Enter Activity</v>
      </c>
      <c r="V53" s="73" t="str">
        <f t="shared" si="89"/>
        <v>Enter Activity</v>
      </c>
      <c r="W53" s="79" t="s">
        <v>115</v>
      </c>
      <c r="X53" s="73" t="str">
        <f t="shared" si="90"/>
        <v>Enter Activity</v>
      </c>
      <c r="Y53" s="78" t="s">
        <v>115</v>
      </c>
      <c r="Z53" s="79" t="s">
        <v>115</v>
      </c>
      <c r="AA53" s="82" t="s">
        <v>115</v>
      </c>
      <c r="AB53" s="73" t="str">
        <f t="shared" si="91"/>
        <v>Enter Activity</v>
      </c>
      <c r="AC53" s="73" t="str">
        <f t="shared" si="92"/>
        <v>Enter Activity</v>
      </c>
      <c r="AD53" s="73" t="str">
        <f t="shared" si="93"/>
        <v>Enter Activity</v>
      </c>
      <c r="AE53" s="73" t="str">
        <f t="shared" si="94"/>
        <v>Enter Activity</v>
      </c>
      <c r="AF53" s="73" t="str">
        <f t="shared" si="95"/>
        <v>Enter Activity</v>
      </c>
      <c r="AG53" s="73" t="str">
        <f t="shared" si="96"/>
        <v>Enter Activity</v>
      </c>
      <c r="AH53" s="79" t="s">
        <v>115</v>
      </c>
      <c r="AI53" s="73" t="str">
        <f t="shared" si="97"/>
        <v>Enter Activity</v>
      </c>
      <c r="AJ53" s="78" t="s">
        <v>115</v>
      </c>
      <c r="AK53" s="79" t="s">
        <v>115</v>
      </c>
      <c r="AL53" s="82" t="s">
        <v>115</v>
      </c>
      <c r="AM53" s="76" t="str">
        <f xml:space="preserve"> IF($H53=0, "Enter Activity", IF(($M53=0)*($N53=0), "Enter Run Time", (S53*'VESSEL FACTORS'!$D$41)/2000))</f>
        <v>Enter Activity</v>
      </c>
      <c r="AN53" s="65" t="str">
        <f xml:space="preserve"> IF($H53=0, "Enter Activity", IF(($M53=0)*($N53=0), "Enter Run Time", (S53*'VESSEL FACTORS'!$D$41)/2000))</f>
        <v>Enter Activity</v>
      </c>
      <c r="AO53" s="65" t="str">
        <f>IF($H53=0, "Enter Activity", IF(($M53=0)*($N53=0), "Enter Run Time",  (S53*'VESSEL FACTORS'!$F$41)/2000))</f>
        <v>Enter Activity</v>
      </c>
      <c r="AP53" s="65" t="str">
        <f>IF($H53=0, "Enter Activity", IF(($M53=0)*($N53=0), "Enter Run Time", (S53*'VESSEL FACTORS'!$H$41)/2000))</f>
        <v>Enter Activity</v>
      </c>
      <c r="AQ53" s="65" t="str">
        <f>IF($H53=0, "Enter Activity", IF(($M53=0)*($N53=0), "Enter Run Time", (S53*'VESSEL FACTORS'!$I$41)/2000))</f>
        <v>Enter Activity</v>
      </c>
      <c r="AR53" s="84" t="str">
        <f>IF($H53=0, "Enter Activity", IF(($M53=0)*($N53=0), "Enter Run Time", (S53*'VESSEL FACTORS'!$J$41)/2000))</f>
        <v>Enter Activity</v>
      </c>
      <c r="AS53" s="70" t="s">
        <v>115</v>
      </c>
      <c r="AT53" s="79" t="str">
        <f>IF($H53=0, "Enter Activity", IF(($M53=0)*($N53=0), "Enter Run Time",  (S53*'VESSEL FACTORS'!$L$41)/2000))</f>
        <v>Enter Activity</v>
      </c>
      <c r="AU53" s="70" t="s">
        <v>115</v>
      </c>
      <c r="AV53" s="70" t="s">
        <v>115</v>
      </c>
      <c r="AW53" s="71" t="s">
        <v>115</v>
      </c>
      <c r="AX53" s="342">
        <f t="shared" si="98"/>
        <v>0</v>
      </c>
      <c r="AY53" s="342">
        <f t="shared" si="98"/>
        <v>0</v>
      </c>
      <c r="AZ53" s="342">
        <f t="shared" si="98"/>
        <v>0</v>
      </c>
      <c r="BA53" s="343">
        <f t="shared" si="98"/>
        <v>0</v>
      </c>
      <c r="BB53" s="341">
        <f t="shared" si="99"/>
        <v>0</v>
      </c>
      <c r="BC53" s="342">
        <f t="shared" si="99"/>
        <v>0</v>
      </c>
      <c r="BD53" s="342">
        <f t="shared" si="99"/>
        <v>0</v>
      </c>
      <c r="BE53" s="342">
        <f t="shared" si="99"/>
        <v>0</v>
      </c>
      <c r="BF53" s="342">
        <f t="shared" si="99"/>
        <v>0</v>
      </c>
      <c r="BG53" s="342">
        <f t="shared" si="99"/>
        <v>0</v>
      </c>
      <c r="BH53" s="342">
        <f t="shared" si="99"/>
        <v>0</v>
      </c>
      <c r="BI53" s="342">
        <f t="shared" si="99"/>
        <v>0</v>
      </c>
      <c r="BJ53" s="342">
        <f t="shared" si="99"/>
        <v>0</v>
      </c>
      <c r="BK53" s="342">
        <f t="shared" si="99"/>
        <v>0</v>
      </c>
      <c r="BL53" s="342">
        <f t="shared" si="99"/>
        <v>0</v>
      </c>
      <c r="BM53" s="343">
        <f t="shared" si="99"/>
        <v>0</v>
      </c>
      <c r="BN53" s="341">
        <f t="shared" si="100"/>
        <v>0</v>
      </c>
      <c r="BO53" s="342">
        <f t="shared" si="100"/>
        <v>0</v>
      </c>
      <c r="BP53" s="342">
        <f t="shared" si="100"/>
        <v>0</v>
      </c>
      <c r="BQ53" s="342">
        <f t="shared" si="100"/>
        <v>0</v>
      </c>
      <c r="BR53" s="342">
        <f t="shared" si="100"/>
        <v>0</v>
      </c>
      <c r="BS53" s="342">
        <f t="shared" si="100"/>
        <v>0</v>
      </c>
      <c r="BT53" s="342">
        <f t="shared" si="100"/>
        <v>0</v>
      </c>
      <c r="BU53" s="342">
        <f t="shared" si="100"/>
        <v>0</v>
      </c>
      <c r="BV53" s="342">
        <f t="shared" si="100"/>
        <v>0</v>
      </c>
      <c r="BW53" s="342">
        <f t="shared" si="100"/>
        <v>0</v>
      </c>
      <c r="BX53" s="342">
        <f t="shared" si="100"/>
        <v>0</v>
      </c>
      <c r="BY53" s="343">
        <f t="shared" si="100"/>
        <v>0</v>
      </c>
      <c r="BZ53" s="341">
        <f t="shared" si="101"/>
        <v>0</v>
      </c>
      <c r="CA53" s="342">
        <f t="shared" si="101"/>
        <v>0</v>
      </c>
      <c r="CB53" s="342">
        <f t="shared" si="101"/>
        <v>0</v>
      </c>
      <c r="CC53" s="342">
        <f t="shared" si="101"/>
        <v>0</v>
      </c>
      <c r="CD53" s="342">
        <f t="shared" si="101"/>
        <v>0</v>
      </c>
      <c r="CE53" s="342">
        <f t="shared" si="101"/>
        <v>0</v>
      </c>
      <c r="CF53" s="342">
        <f t="shared" si="101"/>
        <v>0</v>
      </c>
      <c r="CG53" s="342">
        <f t="shared" si="101"/>
        <v>0</v>
      </c>
      <c r="CH53" s="342">
        <f t="shared" si="101"/>
        <v>0</v>
      </c>
      <c r="CI53" s="342">
        <f t="shared" si="101"/>
        <v>0</v>
      </c>
      <c r="CJ53" s="342">
        <f t="shared" si="101"/>
        <v>0</v>
      </c>
      <c r="CK53" s="343">
        <f t="shared" si="101"/>
        <v>0</v>
      </c>
      <c r="CL53" s="341">
        <f t="shared" si="102"/>
        <v>0</v>
      </c>
      <c r="CM53" s="342">
        <f t="shared" si="102"/>
        <v>0</v>
      </c>
      <c r="CN53" s="342">
        <f t="shared" si="102"/>
        <v>0</v>
      </c>
      <c r="CO53" s="342">
        <f t="shared" si="102"/>
        <v>0</v>
      </c>
      <c r="CP53" s="342">
        <f t="shared" si="102"/>
        <v>0</v>
      </c>
      <c r="CQ53" s="342">
        <f t="shared" si="102"/>
        <v>0</v>
      </c>
      <c r="CR53" s="342">
        <f t="shared" si="102"/>
        <v>0</v>
      </c>
      <c r="CS53" s="342">
        <f t="shared" si="102"/>
        <v>0</v>
      </c>
      <c r="CT53" s="342">
        <f t="shared" si="102"/>
        <v>0</v>
      </c>
      <c r="CU53" s="342">
        <f t="shared" si="102"/>
        <v>0</v>
      </c>
      <c r="CV53" s="342">
        <f t="shared" si="102"/>
        <v>0</v>
      </c>
      <c r="CW53" s="343">
        <f t="shared" si="102"/>
        <v>0</v>
      </c>
      <c r="CX53" s="341">
        <f t="shared" si="103"/>
        <v>0</v>
      </c>
      <c r="CY53" s="342">
        <f t="shared" si="103"/>
        <v>0</v>
      </c>
      <c r="CZ53" s="342">
        <f t="shared" si="103"/>
        <v>0</v>
      </c>
      <c r="DA53" s="342">
        <f t="shared" si="103"/>
        <v>0</v>
      </c>
      <c r="DB53" s="342">
        <f t="shared" si="103"/>
        <v>0</v>
      </c>
      <c r="DC53" s="342">
        <f t="shared" si="103"/>
        <v>0</v>
      </c>
      <c r="DD53" s="342">
        <f t="shared" si="103"/>
        <v>0</v>
      </c>
      <c r="DE53" s="342">
        <f t="shared" si="103"/>
        <v>0</v>
      </c>
      <c r="DF53" s="342">
        <f t="shared" si="103"/>
        <v>0</v>
      </c>
      <c r="DG53" s="342">
        <f t="shared" si="103"/>
        <v>0</v>
      </c>
      <c r="DH53" s="342">
        <f t="shared" si="103"/>
        <v>0</v>
      </c>
      <c r="DI53" s="343">
        <f t="shared" si="103"/>
        <v>0</v>
      </c>
      <c r="DJ53" s="341">
        <f t="shared" si="104"/>
        <v>0</v>
      </c>
      <c r="DK53" s="342">
        <f t="shared" si="104"/>
        <v>0</v>
      </c>
      <c r="DL53" s="342">
        <f t="shared" si="104"/>
        <v>0</v>
      </c>
      <c r="DM53" s="342">
        <f t="shared" si="104"/>
        <v>0</v>
      </c>
      <c r="DN53" s="342">
        <f t="shared" si="104"/>
        <v>0</v>
      </c>
      <c r="DO53" s="342">
        <f t="shared" si="104"/>
        <v>0</v>
      </c>
      <c r="DP53" s="342">
        <f t="shared" si="104"/>
        <v>0</v>
      </c>
      <c r="DQ53" s="342">
        <f t="shared" si="104"/>
        <v>0</v>
      </c>
      <c r="DR53" s="342">
        <f t="shared" si="104"/>
        <v>0</v>
      </c>
      <c r="DS53" s="342">
        <f t="shared" si="104"/>
        <v>0</v>
      </c>
      <c r="DT53" s="342">
        <f t="shared" si="104"/>
        <v>0</v>
      </c>
      <c r="DU53" s="343">
        <f t="shared" si="104"/>
        <v>0</v>
      </c>
      <c r="DV53" s="341">
        <f t="shared" si="105"/>
        <v>0</v>
      </c>
      <c r="DW53" s="342">
        <f t="shared" si="105"/>
        <v>0</v>
      </c>
      <c r="DX53" s="342">
        <f t="shared" si="105"/>
        <v>0</v>
      </c>
      <c r="DY53" s="342">
        <f t="shared" si="105"/>
        <v>0</v>
      </c>
      <c r="DZ53" s="342">
        <f t="shared" si="105"/>
        <v>0</v>
      </c>
      <c r="EA53" s="342">
        <f t="shared" si="105"/>
        <v>0</v>
      </c>
      <c r="EB53" s="342">
        <f t="shared" si="105"/>
        <v>0</v>
      </c>
      <c r="EC53" s="342">
        <f t="shared" si="105"/>
        <v>0</v>
      </c>
      <c r="ED53" s="342">
        <f t="shared" si="105"/>
        <v>0</v>
      </c>
      <c r="EE53" s="342">
        <f t="shared" si="105"/>
        <v>0</v>
      </c>
      <c r="EF53" s="342">
        <f t="shared" si="105"/>
        <v>0</v>
      </c>
      <c r="EG53" s="343">
        <f t="shared" si="105"/>
        <v>0</v>
      </c>
      <c r="EH53" s="341">
        <f t="shared" si="106"/>
        <v>0</v>
      </c>
      <c r="EI53" s="342">
        <f t="shared" si="106"/>
        <v>0</v>
      </c>
      <c r="EJ53" s="342">
        <f t="shared" si="106"/>
        <v>0</v>
      </c>
      <c r="EK53" s="342">
        <f t="shared" si="106"/>
        <v>0</v>
      </c>
      <c r="EL53" s="342">
        <f t="shared" si="106"/>
        <v>0</v>
      </c>
      <c r="EM53" s="342">
        <f t="shared" si="106"/>
        <v>0</v>
      </c>
      <c r="EN53" s="342">
        <f t="shared" si="106"/>
        <v>0</v>
      </c>
      <c r="EO53" s="342">
        <f t="shared" si="106"/>
        <v>0</v>
      </c>
      <c r="EP53" s="342">
        <f t="shared" si="106"/>
        <v>0</v>
      </c>
      <c r="EQ53" s="342">
        <f t="shared" si="106"/>
        <v>0</v>
      </c>
      <c r="ER53" s="342">
        <f t="shared" si="106"/>
        <v>0</v>
      </c>
      <c r="ES53" s="343">
        <f t="shared" si="106"/>
        <v>0</v>
      </c>
      <c r="ET53" s="341">
        <f t="shared" si="107"/>
        <v>0</v>
      </c>
      <c r="EU53" s="342">
        <f t="shared" si="107"/>
        <v>0</v>
      </c>
      <c r="EV53" s="342">
        <f t="shared" si="107"/>
        <v>0</v>
      </c>
      <c r="EW53" s="342">
        <f t="shared" si="107"/>
        <v>0</v>
      </c>
      <c r="EX53" s="342">
        <f t="shared" si="107"/>
        <v>0</v>
      </c>
      <c r="EY53" s="342">
        <f t="shared" si="107"/>
        <v>0</v>
      </c>
      <c r="EZ53" s="342">
        <f t="shared" si="107"/>
        <v>0</v>
      </c>
      <c r="FA53" s="342">
        <f t="shared" si="107"/>
        <v>0</v>
      </c>
      <c r="FB53" s="342">
        <f t="shared" si="107"/>
        <v>0</v>
      </c>
      <c r="FC53" s="342">
        <f t="shared" si="107"/>
        <v>0</v>
      </c>
      <c r="FD53" s="342">
        <f t="shared" si="107"/>
        <v>0</v>
      </c>
      <c r="FE53" s="343">
        <f t="shared" si="107"/>
        <v>0</v>
      </c>
      <c r="FF53" s="341">
        <f t="shared" si="108"/>
        <v>0</v>
      </c>
      <c r="FG53" s="342">
        <f t="shared" si="108"/>
        <v>0</v>
      </c>
      <c r="FH53" s="342">
        <f t="shared" si="108"/>
        <v>0</v>
      </c>
      <c r="FI53" s="342">
        <f t="shared" si="108"/>
        <v>0</v>
      </c>
      <c r="FJ53" s="342">
        <f t="shared" si="108"/>
        <v>0</v>
      </c>
      <c r="FK53" s="342">
        <f t="shared" si="108"/>
        <v>0</v>
      </c>
      <c r="FL53" s="342">
        <f t="shared" si="108"/>
        <v>0</v>
      </c>
      <c r="FM53" s="342">
        <f t="shared" si="108"/>
        <v>0</v>
      </c>
      <c r="FN53" s="342">
        <f t="shared" si="108"/>
        <v>0</v>
      </c>
      <c r="FO53" s="342">
        <f t="shared" si="108"/>
        <v>0</v>
      </c>
      <c r="FP53" s="342">
        <f t="shared" si="108"/>
        <v>0</v>
      </c>
      <c r="FQ53" s="343">
        <f t="shared" si="108"/>
        <v>0</v>
      </c>
    </row>
    <row r="54" spans="1:173" ht="12.75" customHeight="1" x14ac:dyDescent="0.2">
      <c r="A54" s="74" t="str">
        <f t="shared" si="83"/>
        <v xml:space="preserve"> -N/A</v>
      </c>
      <c r="B54" s="362"/>
      <c r="C54" s="171" t="s">
        <v>300</v>
      </c>
      <c r="D54" s="366" t="str">
        <f>IF(ISBLANK(EMISSIONS_7!D54), " ", EMISSIONS_7!D54)</f>
        <v xml:space="preserve"> </v>
      </c>
      <c r="E54" s="351" t="s">
        <v>73</v>
      </c>
      <c r="F54" s="351" t="s">
        <v>73</v>
      </c>
      <c r="G54" s="33" t="s">
        <v>115</v>
      </c>
      <c r="H54" s="368"/>
      <c r="I54" s="64" t="s">
        <v>143</v>
      </c>
      <c r="J54" s="33" t="s">
        <v>115</v>
      </c>
      <c r="K54" s="64"/>
      <c r="L54" s="64"/>
      <c r="M54" s="367">
        <v>0</v>
      </c>
      <c r="N54" s="373">
        <v>0</v>
      </c>
      <c r="O54" s="299"/>
      <c r="P54" s="300"/>
      <c r="Q54" s="73" t="str">
        <f t="shared" si="84"/>
        <v>Enter Activity</v>
      </c>
      <c r="R54" s="73" t="str">
        <f t="shared" si="85"/>
        <v>Enter Activity</v>
      </c>
      <c r="S54" s="73" t="str">
        <f t="shared" si="86"/>
        <v>Enter Activity</v>
      </c>
      <c r="T54" s="73" t="str">
        <f t="shared" si="87"/>
        <v>Enter Activity</v>
      </c>
      <c r="U54" s="73" t="str">
        <f t="shared" si="88"/>
        <v>Enter Activity</v>
      </c>
      <c r="V54" s="73" t="str">
        <f t="shared" si="89"/>
        <v>Enter Activity</v>
      </c>
      <c r="W54" s="79" t="s">
        <v>115</v>
      </c>
      <c r="X54" s="73" t="str">
        <f t="shared" si="90"/>
        <v>Enter Activity</v>
      </c>
      <c r="Y54" s="78" t="s">
        <v>115</v>
      </c>
      <c r="Z54" s="79" t="s">
        <v>115</v>
      </c>
      <c r="AA54" s="82" t="s">
        <v>115</v>
      </c>
      <c r="AB54" s="73" t="str">
        <f t="shared" si="91"/>
        <v>Enter Activity</v>
      </c>
      <c r="AC54" s="73" t="str">
        <f t="shared" si="92"/>
        <v>Enter Activity</v>
      </c>
      <c r="AD54" s="73" t="str">
        <f t="shared" si="93"/>
        <v>Enter Activity</v>
      </c>
      <c r="AE54" s="73" t="str">
        <f t="shared" si="94"/>
        <v>Enter Activity</v>
      </c>
      <c r="AF54" s="73" t="str">
        <f t="shared" si="95"/>
        <v>Enter Activity</v>
      </c>
      <c r="AG54" s="73" t="str">
        <f t="shared" si="96"/>
        <v>Enter Activity</v>
      </c>
      <c r="AH54" s="79" t="s">
        <v>115</v>
      </c>
      <c r="AI54" s="73" t="str">
        <f t="shared" si="97"/>
        <v>Enter Activity</v>
      </c>
      <c r="AJ54" s="78" t="s">
        <v>115</v>
      </c>
      <c r="AK54" s="79" t="s">
        <v>115</v>
      </c>
      <c r="AL54" s="82" t="s">
        <v>115</v>
      </c>
      <c r="AM54" s="76" t="str">
        <f xml:space="preserve"> IF($H54=0, "Enter Activity", IF(($M54=0)*($N54=0), "Enter Run Time", (S54*'VESSEL FACTORS'!$D$41)/2000))</f>
        <v>Enter Activity</v>
      </c>
      <c r="AN54" s="65" t="str">
        <f xml:space="preserve"> IF($H54=0, "Enter Activity", IF(($M54=0)*($N54=0), "Enter Run Time", (S54*'VESSEL FACTORS'!$D$41)/2000))</f>
        <v>Enter Activity</v>
      </c>
      <c r="AO54" s="65" t="str">
        <f>IF($H54=0, "Enter Activity", IF(($M54=0)*($N54=0), "Enter Run Time",  (S54*'VESSEL FACTORS'!$F$41)/2000))</f>
        <v>Enter Activity</v>
      </c>
      <c r="AP54" s="65" t="str">
        <f>IF($H54=0, "Enter Activity", IF(($M54=0)*($N54=0), "Enter Run Time", (S54*'VESSEL FACTORS'!$H$41)/2000))</f>
        <v>Enter Activity</v>
      </c>
      <c r="AQ54" s="65" t="str">
        <f>IF($H54=0, "Enter Activity", IF(($M54=0)*($N54=0), "Enter Run Time", (S54*'VESSEL FACTORS'!$I$41)/2000))</f>
        <v>Enter Activity</v>
      </c>
      <c r="AR54" s="84" t="str">
        <f>IF($H54=0, "Enter Activity", IF(($M54=0)*($N54=0), "Enter Run Time", (S54*'VESSEL FACTORS'!$J$41)/2000))</f>
        <v>Enter Activity</v>
      </c>
      <c r="AS54" s="70" t="s">
        <v>115</v>
      </c>
      <c r="AT54" s="79" t="str">
        <f>IF($H54=0, "Enter Activity", IF(($M54=0)*($N54=0), "Enter Run Time",  (S54*'VESSEL FACTORS'!$L$41)/2000))</f>
        <v>Enter Activity</v>
      </c>
      <c r="AU54" s="70" t="s">
        <v>115</v>
      </c>
      <c r="AV54" s="70" t="s">
        <v>115</v>
      </c>
      <c r="AW54" s="71" t="s">
        <v>115</v>
      </c>
      <c r="AX54" s="342">
        <f t="shared" si="98"/>
        <v>0</v>
      </c>
      <c r="AY54" s="342">
        <f t="shared" si="98"/>
        <v>0</v>
      </c>
      <c r="AZ54" s="342">
        <f t="shared" si="98"/>
        <v>0</v>
      </c>
      <c r="BA54" s="343">
        <f t="shared" si="98"/>
        <v>0</v>
      </c>
      <c r="BB54" s="341">
        <f t="shared" si="99"/>
        <v>0</v>
      </c>
      <c r="BC54" s="342">
        <f t="shared" si="99"/>
        <v>0</v>
      </c>
      <c r="BD54" s="342">
        <f t="shared" si="99"/>
        <v>0</v>
      </c>
      <c r="BE54" s="342">
        <f t="shared" si="99"/>
        <v>0</v>
      </c>
      <c r="BF54" s="342">
        <f t="shared" si="99"/>
        <v>0</v>
      </c>
      <c r="BG54" s="342">
        <f t="shared" si="99"/>
        <v>0</v>
      </c>
      <c r="BH54" s="342">
        <f t="shared" si="99"/>
        <v>0</v>
      </c>
      <c r="BI54" s="342">
        <f t="shared" si="99"/>
        <v>0</v>
      </c>
      <c r="BJ54" s="342">
        <f t="shared" si="99"/>
        <v>0</v>
      </c>
      <c r="BK54" s="342">
        <f t="shared" si="99"/>
        <v>0</v>
      </c>
      <c r="BL54" s="342">
        <f t="shared" si="99"/>
        <v>0</v>
      </c>
      <c r="BM54" s="343">
        <f t="shared" si="99"/>
        <v>0</v>
      </c>
      <c r="BN54" s="341">
        <f t="shared" si="100"/>
        <v>0</v>
      </c>
      <c r="BO54" s="342">
        <f t="shared" si="100"/>
        <v>0</v>
      </c>
      <c r="BP54" s="342">
        <f t="shared" si="100"/>
        <v>0</v>
      </c>
      <c r="BQ54" s="342">
        <f t="shared" si="100"/>
        <v>0</v>
      </c>
      <c r="BR54" s="342">
        <f t="shared" si="100"/>
        <v>0</v>
      </c>
      <c r="BS54" s="342">
        <f t="shared" si="100"/>
        <v>0</v>
      </c>
      <c r="BT54" s="342">
        <f t="shared" si="100"/>
        <v>0</v>
      </c>
      <c r="BU54" s="342">
        <f t="shared" si="100"/>
        <v>0</v>
      </c>
      <c r="BV54" s="342">
        <f t="shared" si="100"/>
        <v>0</v>
      </c>
      <c r="BW54" s="342">
        <f t="shared" si="100"/>
        <v>0</v>
      </c>
      <c r="BX54" s="342">
        <f t="shared" si="100"/>
        <v>0</v>
      </c>
      <c r="BY54" s="343">
        <f t="shared" si="100"/>
        <v>0</v>
      </c>
      <c r="BZ54" s="341">
        <f t="shared" si="101"/>
        <v>0</v>
      </c>
      <c r="CA54" s="342">
        <f t="shared" si="101"/>
        <v>0</v>
      </c>
      <c r="CB54" s="342">
        <f t="shared" si="101"/>
        <v>0</v>
      </c>
      <c r="CC54" s="342">
        <f t="shared" si="101"/>
        <v>0</v>
      </c>
      <c r="CD54" s="342">
        <f t="shared" si="101"/>
        <v>0</v>
      </c>
      <c r="CE54" s="342">
        <f t="shared" si="101"/>
        <v>0</v>
      </c>
      <c r="CF54" s="342">
        <f t="shared" si="101"/>
        <v>0</v>
      </c>
      <c r="CG54" s="342">
        <f t="shared" si="101"/>
        <v>0</v>
      </c>
      <c r="CH54" s="342">
        <f t="shared" si="101"/>
        <v>0</v>
      </c>
      <c r="CI54" s="342">
        <f t="shared" si="101"/>
        <v>0</v>
      </c>
      <c r="CJ54" s="342">
        <f t="shared" si="101"/>
        <v>0</v>
      </c>
      <c r="CK54" s="343">
        <f t="shared" si="101"/>
        <v>0</v>
      </c>
      <c r="CL54" s="341">
        <f t="shared" si="102"/>
        <v>0</v>
      </c>
      <c r="CM54" s="342">
        <f t="shared" si="102"/>
        <v>0</v>
      </c>
      <c r="CN54" s="342">
        <f t="shared" si="102"/>
        <v>0</v>
      </c>
      <c r="CO54" s="342">
        <f t="shared" si="102"/>
        <v>0</v>
      </c>
      <c r="CP54" s="342">
        <f t="shared" si="102"/>
        <v>0</v>
      </c>
      <c r="CQ54" s="342">
        <f t="shared" si="102"/>
        <v>0</v>
      </c>
      <c r="CR54" s="342">
        <f t="shared" si="102"/>
        <v>0</v>
      </c>
      <c r="CS54" s="342">
        <f t="shared" si="102"/>
        <v>0</v>
      </c>
      <c r="CT54" s="342">
        <f t="shared" si="102"/>
        <v>0</v>
      </c>
      <c r="CU54" s="342">
        <f t="shared" si="102"/>
        <v>0</v>
      </c>
      <c r="CV54" s="342">
        <f t="shared" si="102"/>
        <v>0</v>
      </c>
      <c r="CW54" s="343">
        <f t="shared" si="102"/>
        <v>0</v>
      </c>
      <c r="CX54" s="341">
        <f t="shared" si="103"/>
        <v>0</v>
      </c>
      <c r="CY54" s="342">
        <f t="shared" si="103"/>
        <v>0</v>
      </c>
      <c r="CZ54" s="342">
        <f t="shared" si="103"/>
        <v>0</v>
      </c>
      <c r="DA54" s="342">
        <f t="shared" si="103"/>
        <v>0</v>
      </c>
      <c r="DB54" s="342">
        <f t="shared" si="103"/>
        <v>0</v>
      </c>
      <c r="DC54" s="342">
        <f t="shared" si="103"/>
        <v>0</v>
      </c>
      <c r="DD54" s="342">
        <f t="shared" si="103"/>
        <v>0</v>
      </c>
      <c r="DE54" s="342">
        <f t="shared" si="103"/>
        <v>0</v>
      </c>
      <c r="DF54" s="342">
        <f t="shared" si="103"/>
        <v>0</v>
      </c>
      <c r="DG54" s="342">
        <f t="shared" si="103"/>
        <v>0</v>
      </c>
      <c r="DH54" s="342">
        <f t="shared" si="103"/>
        <v>0</v>
      </c>
      <c r="DI54" s="343">
        <f t="shared" si="103"/>
        <v>0</v>
      </c>
      <c r="DJ54" s="341">
        <f t="shared" si="104"/>
        <v>0</v>
      </c>
      <c r="DK54" s="342">
        <f t="shared" si="104"/>
        <v>0</v>
      </c>
      <c r="DL54" s="342">
        <f t="shared" si="104"/>
        <v>0</v>
      </c>
      <c r="DM54" s="342">
        <f t="shared" si="104"/>
        <v>0</v>
      </c>
      <c r="DN54" s="342">
        <f t="shared" si="104"/>
        <v>0</v>
      </c>
      <c r="DO54" s="342">
        <f t="shared" si="104"/>
        <v>0</v>
      </c>
      <c r="DP54" s="342">
        <f t="shared" si="104"/>
        <v>0</v>
      </c>
      <c r="DQ54" s="342">
        <f t="shared" si="104"/>
        <v>0</v>
      </c>
      <c r="DR54" s="342">
        <f t="shared" si="104"/>
        <v>0</v>
      </c>
      <c r="DS54" s="342">
        <f t="shared" si="104"/>
        <v>0</v>
      </c>
      <c r="DT54" s="342">
        <f t="shared" si="104"/>
        <v>0</v>
      </c>
      <c r="DU54" s="343">
        <f t="shared" si="104"/>
        <v>0</v>
      </c>
      <c r="DV54" s="341">
        <f t="shared" si="105"/>
        <v>0</v>
      </c>
      <c r="DW54" s="342">
        <f t="shared" si="105"/>
        <v>0</v>
      </c>
      <c r="DX54" s="342">
        <f t="shared" si="105"/>
        <v>0</v>
      </c>
      <c r="DY54" s="342">
        <f t="shared" si="105"/>
        <v>0</v>
      </c>
      <c r="DZ54" s="342">
        <f t="shared" si="105"/>
        <v>0</v>
      </c>
      <c r="EA54" s="342">
        <f t="shared" si="105"/>
        <v>0</v>
      </c>
      <c r="EB54" s="342">
        <f t="shared" si="105"/>
        <v>0</v>
      </c>
      <c r="EC54" s="342">
        <f t="shared" si="105"/>
        <v>0</v>
      </c>
      <c r="ED54" s="342">
        <f t="shared" si="105"/>
        <v>0</v>
      </c>
      <c r="EE54" s="342">
        <f t="shared" si="105"/>
        <v>0</v>
      </c>
      <c r="EF54" s="342">
        <f t="shared" si="105"/>
        <v>0</v>
      </c>
      <c r="EG54" s="343">
        <f t="shared" si="105"/>
        <v>0</v>
      </c>
      <c r="EH54" s="341">
        <f t="shared" si="106"/>
        <v>0</v>
      </c>
      <c r="EI54" s="342">
        <f t="shared" si="106"/>
        <v>0</v>
      </c>
      <c r="EJ54" s="342">
        <f t="shared" si="106"/>
        <v>0</v>
      </c>
      <c r="EK54" s="342">
        <f t="shared" si="106"/>
        <v>0</v>
      </c>
      <c r="EL54" s="342">
        <f t="shared" si="106"/>
        <v>0</v>
      </c>
      <c r="EM54" s="342">
        <f t="shared" si="106"/>
        <v>0</v>
      </c>
      <c r="EN54" s="342">
        <f t="shared" si="106"/>
        <v>0</v>
      </c>
      <c r="EO54" s="342">
        <f t="shared" si="106"/>
        <v>0</v>
      </c>
      <c r="EP54" s="342">
        <f t="shared" si="106"/>
        <v>0</v>
      </c>
      <c r="EQ54" s="342">
        <f t="shared" si="106"/>
        <v>0</v>
      </c>
      <c r="ER54" s="342">
        <f t="shared" si="106"/>
        <v>0</v>
      </c>
      <c r="ES54" s="343">
        <f t="shared" si="106"/>
        <v>0</v>
      </c>
      <c r="ET54" s="341">
        <f t="shared" si="107"/>
        <v>0</v>
      </c>
      <c r="EU54" s="342">
        <f t="shared" si="107"/>
        <v>0</v>
      </c>
      <c r="EV54" s="342">
        <f t="shared" si="107"/>
        <v>0</v>
      </c>
      <c r="EW54" s="342">
        <f t="shared" si="107"/>
        <v>0</v>
      </c>
      <c r="EX54" s="342">
        <f t="shared" si="107"/>
        <v>0</v>
      </c>
      <c r="EY54" s="342">
        <f t="shared" si="107"/>
        <v>0</v>
      </c>
      <c r="EZ54" s="342">
        <f t="shared" si="107"/>
        <v>0</v>
      </c>
      <c r="FA54" s="342">
        <f t="shared" si="107"/>
        <v>0</v>
      </c>
      <c r="FB54" s="342">
        <f t="shared" si="107"/>
        <v>0</v>
      </c>
      <c r="FC54" s="342">
        <f t="shared" si="107"/>
        <v>0</v>
      </c>
      <c r="FD54" s="342">
        <f t="shared" si="107"/>
        <v>0</v>
      </c>
      <c r="FE54" s="343">
        <f t="shared" si="107"/>
        <v>0</v>
      </c>
      <c r="FF54" s="341">
        <f t="shared" si="108"/>
        <v>0</v>
      </c>
      <c r="FG54" s="342">
        <f t="shared" si="108"/>
        <v>0</v>
      </c>
      <c r="FH54" s="342">
        <f t="shared" si="108"/>
        <v>0</v>
      </c>
      <c r="FI54" s="342">
        <f t="shared" si="108"/>
        <v>0</v>
      </c>
      <c r="FJ54" s="342">
        <f t="shared" si="108"/>
        <v>0</v>
      </c>
      <c r="FK54" s="342">
        <f t="shared" si="108"/>
        <v>0</v>
      </c>
      <c r="FL54" s="342">
        <f t="shared" si="108"/>
        <v>0</v>
      </c>
      <c r="FM54" s="342">
        <f t="shared" si="108"/>
        <v>0</v>
      </c>
      <c r="FN54" s="342">
        <f t="shared" si="108"/>
        <v>0</v>
      </c>
      <c r="FO54" s="342">
        <f t="shared" si="108"/>
        <v>0</v>
      </c>
      <c r="FP54" s="342">
        <f t="shared" si="108"/>
        <v>0</v>
      </c>
      <c r="FQ54" s="343">
        <f t="shared" si="108"/>
        <v>0</v>
      </c>
    </row>
    <row r="55" spans="1:173" ht="12.75" customHeight="1" x14ac:dyDescent="0.2">
      <c r="A55" s="74" t="str">
        <f t="shared" si="83"/>
        <v xml:space="preserve"> -N/A</v>
      </c>
      <c r="B55" s="362"/>
      <c r="C55" s="171" t="s">
        <v>300</v>
      </c>
      <c r="D55" s="366" t="str">
        <f>IF(ISBLANK(EMISSIONS_7!D55), " ", EMISSIONS_7!D55)</f>
        <v xml:space="preserve"> </v>
      </c>
      <c r="E55" s="351" t="s">
        <v>73</v>
      </c>
      <c r="F55" s="351" t="s">
        <v>73</v>
      </c>
      <c r="G55" s="33" t="s">
        <v>115</v>
      </c>
      <c r="H55" s="368"/>
      <c r="I55" s="64" t="s">
        <v>143</v>
      </c>
      <c r="J55" s="33" t="s">
        <v>115</v>
      </c>
      <c r="K55" s="64"/>
      <c r="L55" s="64"/>
      <c r="M55" s="367">
        <v>0</v>
      </c>
      <c r="N55" s="373">
        <v>0</v>
      </c>
      <c r="O55" s="299"/>
      <c r="P55" s="300"/>
      <c r="Q55" s="73" t="str">
        <f t="shared" si="84"/>
        <v>Enter Activity</v>
      </c>
      <c r="R55" s="73" t="str">
        <f t="shared" si="85"/>
        <v>Enter Activity</v>
      </c>
      <c r="S55" s="73" t="str">
        <f t="shared" si="86"/>
        <v>Enter Activity</v>
      </c>
      <c r="T55" s="73" t="str">
        <f t="shared" si="87"/>
        <v>Enter Activity</v>
      </c>
      <c r="U55" s="73" t="str">
        <f t="shared" si="88"/>
        <v>Enter Activity</v>
      </c>
      <c r="V55" s="73" t="str">
        <f t="shared" si="89"/>
        <v>Enter Activity</v>
      </c>
      <c r="W55" s="79" t="s">
        <v>115</v>
      </c>
      <c r="X55" s="73" t="str">
        <f t="shared" si="90"/>
        <v>Enter Activity</v>
      </c>
      <c r="Y55" s="78" t="s">
        <v>115</v>
      </c>
      <c r="Z55" s="79" t="s">
        <v>115</v>
      </c>
      <c r="AA55" s="82" t="s">
        <v>115</v>
      </c>
      <c r="AB55" s="73" t="str">
        <f t="shared" si="91"/>
        <v>Enter Activity</v>
      </c>
      <c r="AC55" s="73" t="str">
        <f t="shared" si="92"/>
        <v>Enter Activity</v>
      </c>
      <c r="AD55" s="73" t="str">
        <f t="shared" si="93"/>
        <v>Enter Activity</v>
      </c>
      <c r="AE55" s="73" t="str">
        <f t="shared" si="94"/>
        <v>Enter Activity</v>
      </c>
      <c r="AF55" s="73" t="str">
        <f t="shared" si="95"/>
        <v>Enter Activity</v>
      </c>
      <c r="AG55" s="73" t="str">
        <f t="shared" si="96"/>
        <v>Enter Activity</v>
      </c>
      <c r="AH55" s="79" t="s">
        <v>115</v>
      </c>
      <c r="AI55" s="73" t="str">
        <f t="shared" si="97"/>
        <v>Enter Activity</v>
      </c>
      <c r="AJ55" s="78" t="s">
        <v>115</v>
      </c>
      <c r="AK55" s="79" t="s">
        <v>115</v>
      </c>
      <c r="AL55" s="82" t="s">
        <v>115</v>
      </c>
      <c r="AM55" s="76" t="str">
        <f xml:space="preserve"> IF($H55=0, "Enter Activity", IF(($M55=0)*($N55=0), "Enter Run Time", (S55*'VESSEL FACTORS'!$D$41)/2000))</f>
        <v>Enter Activity</v>
      </c>
      <c r="AN55" s="65" t="str">
        <f xml:space="preserve"> IF($H55=0, "Enter Activity", IF(($M55=0)*($N55=0), "Enter Run Time", (S55*'VESSEL FACTORS'!$D$41)/2000))</f>
        <v>Enter Activity</v>
      </c>
      <c r="AO55" s="65" t="str">
        <f>IF($H55=0, "Enter Activity", IF(($M55=0)*($N55=0), "Enter Run Time",  (S55*'VESSEL FACTORS'!$F$41)/2000))</f>
        <v>Enter Activity</v>
      </c>
      <c r="AP55" s="65" t="str">
        <f>IF($H55=0, "Enter Activity", IF(($M55=0)*($N55=0), "Enter Run Time", (S55*'VESSEL FACTORS'!$H$41)/2000))</f>
        <v>Enter Activity</v>
      </c>
      <c r="AQ55" s="65" t="str">
        <f>IF($H55=0, "Enter Activity", IF(($M55=0)*($N55=0), "Enter Run Time", (S55*'VESSEL FACTORS'!$I$41)/2000))</f>
        <v>Enter Activity</v>
      </c>
      <c r="AR55" s="84" t="str">
        <f>IF($H55=0, "Enter Activity", IF(($M55=0)*($N55=0), "Enter Run Time", (S55*'VESSEL FACTORS'!$J$41)/2000))</f>
        <v>Enter Activity</v>
      </c>
      <c r="AS55" s="70" t="s">
        <v>115</v>
      </c>
      <c r="AT55" s="79" t="str">
        <f>IF($H55=0, "Enter Activity", IF(($M55=0)*($N55=0), "Enter Run Time",  (S55*'VESSEL FACTORS'!$L$41)/2000))</f>
        <v>Enter Activity</v>
      </c>
      <c r="AU55" s="70" t="s">
        <v>115</v>
      </c>
      <c r="AV55" s="70" t="s">
        <v>115</v>
      </c>
      <c r="AW55" s="71" t="s">
        <v>115</v>
      </c>
      <c r="AX55" s="342">
        <f t="shared" si="98"/>
        <v>0</v>
      </c>
      <c r="AY55" s="342">
        <f t="shared" si="98"/>
        <v>0</v>
      </c>
      <c r="AZ55" s="342">
        <f t="shared" si="98"/>
        <v>0</v>
      </c>
      <c r="BA55" s="343">
        <f t="shared" si="98"/>
        <v>0</v>
      </c>
      <c r="BB55" s="341">
        <f t="shared" si="99"/>
        <v>0</v>
      </c>
      <c r="BC55" s="342">
        <f t="shared" si="99"/>
        <v>0</v>
      </c>
      <c r="BD55" s="342">
        <f t="shared" si="99"/>
        <v>0</v>
      </c>
      <c r="BE55" s="342">
        <f t="shared" si="99"/>
        <v>0</v>
      </c>
      <c r="BF55" s="342">
        <f t="shared" si="99"/>
        <v>0</v>
      </c>
      <c r="BG55" s="342">
        <f t="shared" si="99"/>
        <v>0</v>
      </c>
      <c r="BH55" s="342">
        <f t="shared" si="99"/>
        <v>0</v>
      </c>
      <c r="BI55" s="342">
        <f t="shared" si="99"/>
        <v>0</v>
      </c>
      <c r="BJ55" s="342">
        <f t="shared" si="99"/>
        <v>0</v>
      </c>
      <c r="BK55" s="342">
        <f t="shared" si="99"/>
        <v>0</v>
      </c>
      <c r="BL55" s="342">
        <f t="shared" si="99"/>
        <v>0</v>
      </c>
      <c r="BM55" s="343">
        <f t="shared" si="99"/>
        <v>0</v>
      </c>
      <c r="BN55" s="341">
        <f t="shared" si="100"/>
        <v>0</v>
      </c>
      <c r="BO55" s="342">
        <f t="shared" si="100"/>
        <v>0</v>
      </c>
      <c r="BP55" s="342">
        <f t="shared" si="100"/>
        <v>0</v>
      </c>
      <c r="BQ55" s="342">
        <f t="shared" si="100"/>
        <v>0</v>
      </c>
      <c r="BR55" s="342">
        <f t="shared" si="100"/>
        <v>0</v>
      </c>
      <c r="BS55" s="342">
        <f t="shared" si="100"/>
        <v>0</v>
      </c>
      <c r="BT55" s="342">
        <f t="shared" si="100"/>
        <v>0</v>
      </c>
      <c r="BU55" s="342">
        <f t="shared" si="100"/>
        <v>0</v>
      </c>
      <c r="BV55" s="342">
        <f t="shared" si="100"/>
        <v>0</v>
      </c>
      <c r="BW55" s="342">
        <f t="shared" si="100"/>
        <v>0</v>
      </c>
      <c r="BX55" s="342">
        <f t="shared" si="100"/>
        <v>0</v>
      </c>
      <c r="BY55" s="343">
        <f t="shared" si="100"/>
        <v>0</v>
      </c>
      <c r="BZ55" s="341">
        <f t="shared" si="101"/>
        <v>0</v>
      </c>
      <c r="CA55" s="342">
        <f t="shared" si="101"/>
        <v>0</v>
      </c>
      <c r="CB55" s="342">
        <f t="shared" si="101"/>
        <v>0</v>
      </c>
      <c r="CC55" s="342">
        <f t="shared" si="101"/>
        <v>0</v>
      </c>
      <c r="CD55" s="342">
        <f t="shared" si="101"/>
        <v>0</v>
      </c>
      <c r="CE55" s="342">
        <f t="shared" si="101"/>
        <v>0</v>
      </c>
      <c r="CF55" s="342">
        <f t="shared" si="101"/>
        <v>0</v>
      </c>
      <c r="CG55" s="342">
        <f t="shared" si="101"/>
        <v>0</v>
      </c>
      <c r="CH55" s="342">
        <f t="shared" si="101"/>
        <v>0</v>
      </c>
      <c r="CI55" s="342">
        <f t="shared" si="101"/>
        <v>0</v>
      </c>
      <c r="CJ55" s="342">
        <f t="shared" si="101"/>
        <v>0</v>
      </c>
      <c r="CK55" s="343">
        <f t="shared" si="101"/>
        <v>0</v>
      </c>
      <c r="CL55" s="341">
        <f t="shared" si="102"/>
        <v>0</v>
      </c>
      <c r="CM55" s="342">
        <f t="shared" si="102"/>
        <v>0</v>
      </c>
      <c r="CN55" s="342">
        <f t="shared" si="102"/>
        <v>0</v>
      </c>
      <c r="CO55" s="342">
        <f t="shared" si="102"/>
        <v>0</v>
      </c>
      <c r="CP55" s="342">
        <f t="shared" si="102"/>
        <v>0</v>
      </c>
      <c r="CQ55" s="342">
        <f t="shared" si="102"/>
        <v>0</v>
      </c>
      <c r="CR55" s="342">
        <f t="shared" si="102"/>
        <v>0</v>
      </c>
      <c r="CS55" s="342">
        <f t="shared" si="102"/>
        <v>0</v>
      </c>
      <c r="CT55" s="342">
        <f t="shared" si="102"/>
        <v>0</v>
      </c>
      <c r="CU55" s="342">
        <f t="shared" si="102"/>
        <v>0</v>
      </c>
      <c r="CV55" s="342">
        <f t="shared" si="102"/>
        <v>0</v>
      </c>
      <c r="CW55" s="343">
        <f t="shared" si="102"/>
        <v>0</v>
      </c>
      <c r="CX55" s="341">
        <f t="shared" si="103"/>
        <v>0</v>
      </c>
      <c r="CY55" s="342">
        <f t="shared" si="103"/>
        <v>0</v>
      </c>
      <c r="CZ55" s="342">
        <f t="shared" si="103"/>
        <v>0</v>
      </c>
      <c r="DA55" s="342">
        <f t="shared" si="103"/>
        <v>0</v>
      </c>
      <c r="DB55" s="342">
        <f t="shared" si="103"/>
        <v>0</v>
      </c>
      <c r="DC55" s="342">
        <f t="shared" si="103"/>
        <v>0</v>
      </c>
      <c r="DD55" s="342">
        <f t="shared" si="103"/>
        <v>0</v>
      </c>
      <c r="DE55" s="342">
        <f t="shared" si="103"/>
        <v>0</v>
      </c>
      <c r="DF55" s="342">
        <f t="shared" si="103"/>
        <v>0</v>
      </c>
      <c r="DG55" s="342">
        <f t="shared" si="103"/>
        <v>0</v>
      </c>
      <c r="DH55" s="342">
        <f t="shared" si="103"/>
        <v>0</v>
      </c>
      <c r="DI55" s="343">
        <f t="shared" si="103"/>
        <v>0</v>
      </c>
      <c r="DJ55" s="341">
        <f t="shared" si="104"/>
        <v>0</v>
      </c>
      <c r="DK55" s="342">
        <f t="shared" si="104"/>
        <v>0</v>
      </c>
      <c r="DL55" s="342">
        <f t="shared" si="104"/>
        <v>0</v>
      </c>
      <c r="DM55" s="342">
        <f t="shared" si="104"/>
        <v>0</v>
      </c>
      <c r="DN55" s="342">
        <f t="shared" si="104"/>
        <v>0</v>
      </c>
      <c r="DO55" s="342">
        <f t="shared" si="104"/>
        <v>0</v>
      </c>
      <c r="DP55" s="342">
        <f t="shared" si="104"/>
        <v>0</v>
      </c>
      <c r="DQ55" s="342">
        <f t="shared" si="104"/>
        <v>0</v>
      </c>
      <c r="DR55" s="342">
        <f t="shared" si="104"/>
        <v>0</v>
      </c>
      <c r="DS55" s="342">
        <f t="shared" si="104"/>
        <v>0</v>
      </c>
      <c r="DT55" s="342">
        <f t="shared" si="104"/>
        <v>0</v>
      </c>
      <c r="DU55" s="343">
        <f t="shared" si="104"/>
        <v>0</v>
      </c>
      <c r="DV55" s="341">
        <f t="shared" si="105"/>
        <v>0</v>
      </c>
      <c r="DW55" s="342">
        <f t="shared" si="105"/>
        <v>0</v>
      </c>
      <c r="DX55" s="342">
        <f t="shared" si="105"/>
        <v>0</v>
      </c>
      <c r="DY55" s="342">
        <f t="shared" si="105"/>
        <v>0</v>
      </c>
      <c r="DZ55" s="342">
        <f t="shared" si="105"/>
        <v>0</v>
      </c>
      <c r="EA55" s="342">
        <f t="shared" si="105"/>
        <v>0</v>
      </c>
      <c r="EB55" s="342">
        <f t="shared" si="105"/>
        <v>0</v>
      </c>
      <c r="EC55" s="342">
        <f t="shared" si="105"/>
        <v>0</v>
      </c>
      <c r="ED55" s="342">
        <f t="shared" si="105"/>
        <v>0</v>
      </c>
      <c r="EE55" s="342">
        <f t="shared" si="105"/>
        <v>0</v>
      </c>
      <c r="EF55" s="342">
        <f t="shared" si="105"/>
        <v>0</v>
      </c>
      <c r="EG55" s="343">
        <f t="shared" si="105"/>
        <v>0</v>
      </c>
      <c r="EH55" s="341">
        <f t="shared" si="106"/>
        <v>0</v>
      </c>
      <c r="EI55" s="342">
        <f t="shared" si="106"/>
        <v>0</v>
      </c>
      <c r="EJ55" s="342">
        <f t="shared" si="106"/>
        <v>0</v>
      </c>
      <c r="EK55" s="342">
        <f t="shared" si="106"/>
        <v>0</v>
      </c>
      <c r="EL55" s="342">
        <f t="shared" si="106"/>
        <v>0</v>
      </c>
      <c r="EM55" s="342">
        <f t="shared" si="106"/>
        <v>0</v>
      </c>
      <c r="EN55" s="342">
        <f t="shared" si="106"/>
        <v>0</v>
      </c>
      <c r="EO55" s="342">
        <f t="shared" si="106"/>
        <v>0</v>
      </c>
      <c r="EP55" s="342">
        <f t="shared" si="106"/>
        <v>0</v>
      </c>
      <c r="EQ55" s="342">
        <f t="shared" si="106"/>
        <v>0</v>
      </c>
      <c r="ER55" s="342">
        <f t="shared" si="106"/>
        <v>0</v>
      </c>
      <c r="ES55" s="343">
        <f t="shared" si="106"/>
        <v>0</v>
      </c>
      <c r="ET55" s="341">
        <f t="shared" si="107"/>
        <v>0</v>
      </c>
      <c r="EU55" s="342">
        <f t="shared" si="107"/>
        <v>0</v>
      </c>
      <c r="EV55" s="342">
        <f t="shared" si="107"/>
        <v>0</v>
      </c>
      <c r="EW55" s="342">
        <f t="shared" si="107"/>
        <v>0</v>
      </c>
      <c r="EX55" s="342">
        <f t="shared" si="107"/>
        <v>0</v>
      </c>
      <c r="EY55" s="342">
        <f t="shared" si="107"/>
        <v>0</v>
      </c>
      <c r="EZ55" s="342">
        <f t="shared" si="107"/>
        <v>0</v>
      </c>
      <c r="FA55" s="342">
        <f t="shared" si="107"/>
        <v>0</v>
      </c>
      <c r="FB55" s="342">
        <f t="shared" si="107"/>
        <v>0</v>
      </c>
      <c r="FC55" s="342">
        <f t="shared" si="107"/>
        <v>0</v>
      </c>
      <c r="FD55" s="342">
        <f t="shared" si="107"/>
        <v>0</v>
      </c>
      <c r="FE55" s="343">
        <f t="shared" si="107"/>
        <v>0</v>
      </c>
      <c r="FF55" s="341">
        <f t="shared" si="108"/>
        <v>0</v>
      </c>
      <c r="FG55" s="342">
        <f t="shared" si="108"/>
        <v>0</v>
      </c>
      <c r="FH55" s="342">
        <f t="shared" si="108"/>
        <v>0</v>
      </c>
      <c r="FI55" s="342">
        <f t="shared" si="108"/>
        <v>0</v>
      </c>
      <c r="FJ55" s="342">
        <f t="shared" si="108"/>
        <v>0</v>
      </c>
      <c r="FK55" s="342">
        <f t="shared" si="108"/>
        <v>0</v>
      </c>
      <c r="FL55" s="342">
        <f t="shared" si="108"/>
        <v>0</v>
      </c>
      <c r="FM55" s="342">
        <f t="shared" si="108"/>
        <v>0</v>
      </c>
      <c r="FN55" s="342">
        <f t="shared" si="108"/>
        <v>0</v>
      </c>
      <c r="FO55" s="342">
        <f t="shared" si="108"/>
        <v>0</v>
      </c>
      <c r="FP55" s="342">
        <f t="shared" si="108"/>
        <v>0</v>
      </c>
      <c r="FQ55" s="343">
        <f t="shared" si="108"/>
        <v>0</v>
      </c>
    </row>
    <row r="56" spans="1:173" ht="12.75" customHeight="1" x14ac:dyDescent="0.2">
      <c r="A56" s="74" t="str">
        <f t="shared" si="83"/>
        <v xml:space="preserve"> -N/A</v>
      </c>
      <c r="B56" s="362"/>
      <c r="C56" s="171" t="s">
        <v>300</v>
      </c>
      <c r="D56" s="366" t="str">
        <f>IF(ISBLANK(EMISSIONS_7!D56), " ", EMISSIONS_7!D56)</f>
        <v xml:space="preserve"> </v>
      </c>
      <c r="E56" s="351" t="s">
        <v>73</v>
      </c>
      <c r="F56" s="351" t="s">
        <v>73</v>
      </c>
      <c r="G56" s="33" t="s">
        <v>115</v>
      </c>
      <c r="H56" s="368"/>
      <c r="I56" s="64" t="s">
        <v>143</v>
      </c>
      <c r="J56" s="33" t="s">
        <v>115</v>
      </c>
      <c r="K56" s="64"/>
      <c r="L56" s="64"/>
      <c r="M56" s="367">
        <v>0</v>
      </c>
      <c r="N56" s="373">
        <v>0</v>
      </c>
      <c r="O56" s="299"/>
      <c r="P56" s="300"/>
      <c r="Q56" s="73" t="str">
        <f t="shared" si="84"/>
        <v>Enter Activity</v>
      </c>
      <c r="R56" s="73" t="str">
        <f t="shared" si="85"/>
        <v>Enter Activity</v>
      </c>
      <c r="S56" s="73" t="str">
        <f t="shared" si="86"/>
        <v>Enter Activity</v>
      </c>
      <c r="T56" s="73" t="str">
        <f t="shared" si="87"/>
        <v>Enter Activity</v>
      </c>
      <c r="U56" s="73" t="str">
        <f t="shared" si="88"/>
        <v>Enter Activity</v>
      </c>
      <c r="V56" s="73" t="str">
        <f t="shared" si="89"/>
        <v>Enter Activity</v>
      </c>
      <c r="W56" s="79" t="s">
        <v>115</v>
      </c>
      <c r="X56" s="73" t="str">
        <f t="shared" si="90"/>
        <v>Enter Activity</v>
      </c>
      <c r="Y56" s="78" t="s">
        <v>115</v>
      </c>
      <c r="Z56" s="79" t="s">
        <v>115</v>
      </c>
      <c r="AA56" s="82" t="s">
        <v>115</v>
      </c>
      <c r="AB56" s="73" t="str">
        <f t="shared" si="91"/>
        <v>Enter Activity</v>
      </c>
      <c r="AC56" s="73" t="str">
        <f t="shared" si="92"/>
        <v>Enter Activity</v>
      </c>
      <c r="AD56" s="73" t="str">
        <f t="shared" si="93"/>
        <v>Enter Activity</v>
      </c>
      <c r="AE56" s="73" t="str">
        <f t="shared" si="94"/>
        <v>Enter Activity</v>
      </c>
      <c r="AF56" s="73" t="str">
        <f t="shared" si="95"/>
        <v>Enter Activity</v>
      </c>
      <c r="AG56" s="73" t="str">
        <f t="shared" si="96"/>
        <v>Enter Activity</v>
      </c>
      <c r="AH56" s="79" t="s">
        <v>115</v>
      </c>
      <c r="AI56" s="73" t="str">
        <f t="shared" si="97"/>
        <v>Enter Activity</v>
      </c>
      <c r="AJ56" s="78" t="s">
        <v>115</v>
      </c>
      <c r="AK56" s="79" t="s">
        <v>115</v>
      </c>
      <c r="AL56" s="82" t="s">
        <v>115</v>
      </c>
      <c r="AM56" s="76" t="str">
        <f xml:space="preserve"> IF($H56=0, "Enter Activity", IF(($M56=0)*($N56=0), "Enter Run Time", (S56*'VESSEL FACTORS'!$D$41)/2000))</f>
        <v>Enter Activity</v>
      </c>
      <c r="AN56" s="65" t="str">
        <f xml:space="preserve"> IF($H56=0, "Enter Activity", IF(($M56=0)*($N56=0), "Enter Run Time", (S56*'VESSEL FACTORS'!$D$41)/2000))</f>
        <v>Enter Activity</v>
      </c>
      <c r="AO56" s="65" t="str">
        <f>IF($H56=0, "Enter Activity", IF(($M56=0)*($N56=0), "Enter Run Time",  (S56*'VESSEL FACTORS'!$F$41)/2000))</f>
        <v>Enter Activity</v>
      </c>
      <c r="AP56" s="65" t="str">
        <f>IF($H56=0, "Enter Activity", IF(($M56=0)*($N56=0), "Enter Run Time", (S56*'VESSEL FACTORS'!$H$41)/2000))</f>
        <v>Enter Activity</v>
      </c>
      <c r="AQ56" s="65" t="str">
        <f>IF($H56=0, "Enter Activity", IF(($M56=0)*($N56=0), "Enter Run Time", (S56*'VESSEL FACTORS'!$I$41)/2000))</f>
        <v>Enter Activity</v>
      </c>
      <c r="AR56" s="84" t="str">
        <f>IF($H56=0, "Enter Activity", IF(($M56=0)*($N56=0), "Enter Run Time", (S56*'VESSEL FACTORS'!$J$41)/2000))</f>
        <v>Enter Activity</v>
      </c>
      <c r="AS56" s="70" t="s">
        <v>115</v>
      </c>
      <c r="AT56" s="79" t="str">
        <f>IF($H56=0, "Enter Activity", IF(($M56=0)*($N56=0), "Enter Run Time",  (S56*'VESSEL FACTORS'!$L$41)/2000))</f>
        <v>Enter Activity</v>
      </c>
      <c r="AU56" s="70" t="s">
        <v>115</v>
      </c>
      <c r="AV56" s="70" t="s">
        <v>115</v>
      </c>
      <c r="AW56" s="71" t="s">
        <v>115</v>
      </c>
      <c r="AX56" s="342">
        <f t="shared" ref="AX56:BA59" si="109">IF(T($AB56)="",IF((AX$6&gt;=MONTH($O56))*(AX$6&lt;=MONTH($P56)), $AB56/$AO56, 0),0)</f>
        <v>0</v>
      </c>
      <c r="AY56" s="342">
        <f t="shared" si="109"/>
        <v>0</v>
      </c>
      <c r="AZ56" s="342">
        <f t="shared" si="109"/>
        <v>0</v>
      </c>
      <c r="BA56" s="343">
        <f t="shared" si="109"/>
        <v>0</v>
      </c>
      <c r="BB56" s="341">
        <f t="shared" si="99"/>
        <v>0</v>
      </c>
      <c r="BC56" s="342">
        <f t="shared" si="99"/>
        <v>0</v>
      </c>
      <c r="BD56" s="342">
        <f t="shared" si="99"/>
        <v>0</v>
      </c>
      <c r="BE56" s="342">
        <f t="shared" si="99"/>
        <v>0</v>
      </c>
      <c r="BF56" s="342">
        <f t="shared" si="99"/>
        <v>0</v>
      </c>
      <c r="BG56" s="342">
        <f t="shared" si="99"/>
        <v>0</v>
      </c>
      <c r="BH56" s="342">
        <f t="shared" si="99"/>
        <v>0</v>
      </c>
      <c r="BI56" s="342">
        <f t="shared" si="99"/>
        <v>0</v>
      </c>
      <c r="BJ56" s="342">
        <f t="shared" si="99"/>
        <v>0</v>
      </c>
      <c r="BK56" s="342">
        <f t="shared" si="99"/>
        <v>0</v>
      </c>
      <c r="BL56" s="342">
        <f t="shared" si="99"/>
        <v>0</v>
      </c>
      <c r="BM56" s="343">
        <f t="shared" si="99"/>
        <v>0</v>
      </c>
      <c r="BN56" s="341">
        <f t="shared" si="100"/>
        <v>0</v>
      </c>
      <c r="BO56" s="342">
        <f t="shared" si="100"/>
        <v>0</v>
      </c>
      <c r="BP56" s="342">
        <f t="shared" si="100"/>
        <v>0</v>
      </c>
      <c r="BQ56" s="342">
        <f t="shared" si="100"/>
        <v>0</v>
      </c>
      <c r="BR56" s="342">
        <f t="shared" si="100"/>
        <v>0</v>
      </c>
      <c r="BS56" s="342">
        <f t="shared" si="100"/>
        <v>0</v>
      </c>
      <c r="BT56" s="342">
        <f t="shared" si="100"/>
        <v>0</v>
      </c>
      <c r="BU56" s="342">
        <f t="shared" si="100"/>
        <v>0</v>
      </c>
      <c r="BV56" s="342">
        <f t="shared" si="100"/>
        <v>0</v>
      </c>
      <c r="BW56" s="342">
        <f t="shared" si="100"/>
        <v>0</v>
      </c>
      <c r="BX56" s="342">
        <f t="shared" si="100"/>
        <v>0</v>
      </c>
      <c r="BY56" s="343">
        <f t="shared" si="100"/>
        <v>0</v>
      </c>
      <c r="BZ56" s="341">
        <f t="shared" si="101"/>
        <v>0</v>
      </c>
      <c r="CA56" s="342">
        <f t="shared" si="101"/>
        <v>0</v>
      </c>
      <c r="CB56" s="342">
        <f t="shared" si="101"/>
        <v>0</v>
      </c>
      <c r="CC56" s="342">
        <f t="shared" si="101"/>
        <v>0</v>
      </c>
      <c r="CD56" s="342">
        <f t="shared" si="101"/>
        <v>0</v>
      </c>
      <c r="CE56" s="342">
        <f t="shared" si="101"/>
        <v>0</v>
      </c>
      <c r="CF56" s="342">
        <f t="shared" si="101"/>
        <v>0</v>
      </c>
      <c r="CG56" s="342">
        <f t="shared" si="101"/>
        <v>0</v>
      </c>
      <c r="CH56" s="342">
        <f t="shared" si="101"/>
        <v>0</v>
      </c>
      <c r="CI56" s="342">
        <f t="shared" si="101"/>
        <v>0</v>
      </c>
      <c r="CJ56" s="342">
        <f t="shared" si="101"/>
        <v>0</v>
      </c>
      <c r="CK56" s="343">
        <f t="shared" si="101"/>
        <v>0</v>
      </c>
      <c r="CL56" s="341">
        <f t="shared" si="102"/>
        <v>0</v>
      </c>
      <c r="CM56" s="342">
        <f t="shared" si="102"/>
        <v>0</v>
      </c>
      <c r="CN56" s="342">
        <f t="shared" si="102"/>
        <v>0</v>
      </c>
      <c r="CO56" s="342">
        <f t="shared" si="102"/>
        <v>0</v>
      </c>
      <c r="CP56" s="342">
        <f t="shared" si="102"/>
        <v>0</v>
      </c>
      <c r="CQ56" s="342">
        <f t="shared" si="102"/>
        <v>0</v>
      </c>
      <c r="CR56" s="342">
        <f t="shared" si="102"/>
        <v>0</v>
      </c>
      <c r="CS56" s="342">
        <f t="shared" si="102"/>
        <v>0</v>
      </c>
      <c r="CT56" s="342">
        <f t="shared" si="102"/>
        <v>0</v>
      </c>
      <c r="CU56" s="342">
        <f t="shared" si="102"/>
        <v>0</v>
      </c>
      <c r="CV56" s="342">
        <f t="shared" si="102"/>
        <v>0</v>
      </c>
      <c r="CW56" s="343">
        <f t="shared" si="102"/>
        <v>0</v>
      </c>
      <c r="CX56" s="341">
        <f t="shared" si="103"/>
        <v>0</v>
      </c>
      <c r="CY56" s="342">
        <f t="shared" si="103"/>
        <v>0</v>
      </c>
      <c r="CZ56" s="342">
        <f t="shared" si="103"/>
        <v>0</v>
      </c>
      <c r="DA56" s="342">
        <f t="shared" si="103"/>
        <v>0</v>
      </c>
      <c r="DB56" s="342">
        <f t="shared" si="103"/>
        <v>0</v>
      </c>
      <c r="DC56" s="342">
        <f t="shared" si="103"/>
        <v>0</v>
      </c>
      <c r="DD56" s="342">
        <f t="shared" si="103"/>
        <v>0</v>
      </c>
      <c r="DE56" s="342">
        <f t="shared" si="103"/>
        <v>0</v>
      </c>
      <c r="DF56" s="342">
        <f t="shared" si="103"/>
        <v>0</v>
      </c>
      <c r="DG56" s="342">
        <f t="shared" si="103"/>
        <v>0</v>
      </c>
      <c r="DH56" s="342">
        <f t="shared" si="103"/>
        <v>0</v>
      </c>
      <c r="DI56" s="343">
        <f t="shared" si="103"/>
        <v>0</v>
      </c>
      <c r="DJ56" s="341">
        <f t="shared" si="104"/>
        <v>0</v>
      </c>
      <c r="DK56" s="342">
        <f t="shared" si="104"/>
        <v>0</v>
      </c>
      <c r="DL56" s="342">
        <f t="shared" si="104"/>
        <v>0</v>
      </c>
      <c r="DM56" s="342">
        <f t="shared" si="104"/>
        <v>0</v>
      </c>
      <c r="DN56" s="342">
        <f t="shared" si="104"/>
        <v>0</v>
      </c>
      <c r="DO56" s="342">
        <f t="shared" si="104"/>
        <v>0</v>
      </c>
      <c r="DP56" s="342">
        <f t="shared" si="104"/>
        <v>0</v>
      </c>
      <c r="DQ56" s="342">
        <f t="shared" si="104"/>
        <v>0</v>
      </c>
      <c r="DR56" s="342">
        <f t="shared" si="104"/>
        <v>0</v>
      </c>
      <c r="DS56" s="342">
        <f t="shared" si="104"/>
        <v>0</v>
      </c>
      <c r="DT56" s="342">
        <f t="shared" si="104"/>
        <v>0</v>
      </c>
      <c r="DU56" s="343">
        <f t="shared" si="104"/>
        <v>0</v>
      </c>
      <c r="DV56" s="341">
        <f t="shared" si="105"/>
        <v>0</v>
      </c>
      <c r="DW56" s="342">
        <f t="shared" si="105"/>
        <v>0</v>
      </c>
      <c r="DX56" s="342">
        <f t="shared" si="105"/>
        <v>0</v>
      </c>
      <c r="DY56" s="342">
        <f t="shared" si="105"/>
        <v>0</v>
      </c>
      <c r="DZ56" s="342">
        <f t="shared" si="105"/>
        <v>0</v>
      </c>
      <c r="EA56" s="342">
        <f t="shared" si="105"/>
        <v>0</v>
      </c>
      <c r="EB56" s="342">
        <f t="shared" si="105"/>
        <v>0</v>
      </c>
      <c r="EC56" s="342">
        <f t="shared" si="105"/>
        <v>0</v>
      </c>
      <c r="ED56" s="342">
        <f t="shared" si="105"/>
        <v>0</v>
      </c>
      <c r="EE56" s="342">
        <f t="shared" si="105"/>
        <v>0</v>
      </c>
      <c r="EF56" s="342">
        <f t="shared" si="105"/>
        <v>0</v>
      </c>
      <c r="EG56" s="343">
        <f t="shared" si="105"/>
        <v>0</v>
      </c>
      <c r="EH56" s="341">
        <f t="shared" si="106"/>
        <v>0</v>
      </c>
      <c r="EI56" s="342">
        <f t="shared" si="106"/>
        <v>0</v>
      </c>
      <c r="EJ56" s="342">
        <f t="shared" si="106"/>
        <v>0</v>
      </c>
      <c r="EK56" s="342">
        <f t="shared" si="106"/>
        <v>0</v>
      </c>
      <c r="EL56" s="342">
        <f t="shared" si="106"/>
        <v>0</v>
      </c>
      <c r="EM56" s="342">
        <f t="shared" si="106"/>
        <v>0</v>
      </c>
      <c r="EN56" s="342">
        <f t="shared" si="106"/>
        <v>0</v>
      </c>
      <c r="EO56" s="342">
        <f t="shared" si="106"/>
        <v>0</v>
      </c>
      <c r="EP56" s="342">
        <f t="shared" si="106"/>
        <v>0</v>
      </c>
      <c r="EQ56" s="342">
        <f t="shared" si="106"/>
        <v>0</v>
      </c>
      <c r="ER56" s="342">
        <f t="shared" si="106"/>
        <v>0</v>
      </c>
      <c r="ES56" s="343">
        <f t="shared" si="106"/>
        <v>0</v>
      </c>
      <c r="ET56" s="341">
        <f t="shared" si="107"/>
        <v>0</v>
      </c>
      <c r="EU56" s="342">
        <f t="shared" si="107"/>
        <v>0</v>
      </c>
      <c r="EV56" s="342">
        <f t="shared" si="107"/>
        <v>0</v>
      </c>
      <c r="EW56" s="342">
        <f t="shared" si="107"/>
        <v>0</v>
      </c>
      <c r="EX56" s="342">
        <f t="shared" si="107"/>
        <v>0</v>
      </c>
      <c r="EY56" s="342">
        <f t="shared" si="107"/>
        <v>0</v>
      </c>
      <c r="EZ56" s="342">
        <f t="shared" si="107"/>
        <v>0</v>
      </c>
      <c r="FA56" s="342">
        <f t="shared" si="107"/>
        <v>0</v>
      </c>
      <c r="FB56" s="342">
        <f t="shared" si="107"/>
        <v>0</v>
      </c>
      <c r="FC56" s="342">
        <f t="shared" si="107"/>
        <v>0</v>
      </c>
      <c r="FD56" s="342">
        <f t="shared" si="107"/>
        <v>0</v>
      </c>
      <c r="FE56" s="343">
        <f t="shared" si="107"/>
        <v>0</v>
      </c>
      <c r="FF56" s="341">
        <f t="shared" si="108"/>
        <v>0</v>
      </c>
      <c r="FG56" s="342">
        <f t="shared" si="108"/>
        <v>0</v>
      </c>
      <c r="FH56" s="342">
        <f t="shared" si="108"/>
        <v>0</v>
      </c>
      <c r="FI56" s="342">
        <f t="shared" si="108"/>
        <v>0</v>
      </c>
      <c r="FJ56" s="342">
        <f t="shared" si="108"/>
        <v>0</v>
      </c>
      <c r="FK56" s="342">
        <f t="shared" si="108"/>
        <v>0</v>
      </c>
      <c r="FL56" s="342">
        <f t="shared" si="108"/>
        <v>0</v>
      </c>
      <c r="FM56" s="342">
        <f t="shared" si="108"/>
        <v>0</v>
      </c>
      <c r="FN56" s="342">
        <f t="shared" si="108"/>
        <v>0</v>
      </c>
      <c r="FO56" s="342">
        <f t="shared" si="108"/>
        <v>0</v>
      </c>
      <c r="FP56" s="342">
        <f t="shared" si="108"/>
        <v>0</v>
      </c>
      <c r="FQ56" s="343">
        <f t="shared" si="108"/>
        <v>0</v>
      </c>
    </row>
    <row r="57" spans="1:173" ht="12.75" customHeight="1" x14ac:dyDescent="0.2">
      <c r="A57" s="74" t="str">
        <f t="shared" si="83"/>
        <v xml:space="preserve"> -N/A</v>
      </c>
      <c r="B57" s="362"/>
      <c r="C57" s="171" t="s">
        <v>300</v>
      </c>
      <c r="D57" s="366" t="str">
        <f>IF(ISBLANK(EMISSIONS_7!D57), " ", EMISSIONS_7!D57)</f>
        <v xml:space="preserve"> </v>
      </c>
      <c r="E57" s="351" t="s">
        <v>73</v>
      </c>
      <c r="F57" s="351" t="s">
        <v>73</v>
      </c>
      <c r="G57" s="33" t="s">
        <v>115</v>
      </c>
      <c r="H57" s="368"/>
      <c r="I57" s="64" t="s">
        <v>143</v>
      </c>
      <c r="J57" s="33" t="s">
        <v>115</v>
      </c>
      <c r="K57" s="64"/>
      <c r="L57" s="64"/>
      <c r="M57" s="367">
        <v>0</v>
      </c>
      <c r="N57" s="373">
        <v>0</v>
      </c>
      <c r="O57" s="299"/>
      <c r="P57" s="300"/>
      <c r="Q57" s="73" t="str">
        <f t="shared" si="84"/>
        <v>Enter Activity</v>
      </c>
      <c r="R57" s="73" t="str">
        <f t="shared" si="85"/>
        <v>Enter Activity</v>
      </c>
      <c r="S57" s="73" t="str">
        <f t="shared" si="86"/>
        <v>Enter Activity</v>
      </c>
      <c r="T57" s="73" t="str">
        <f t="shared" si="87"/>
        <v>Enter Activity</v>
      </c>
      <c r="U57" s="73" t="str">
        <f t="shared" si="88"/>
        <v>Enter Activity</v>
      </c>
      <c r="V57" s="73" t="str">
        <f t="shared" si="89"/>
        <v>Enter Activity</v>
      </c>
      <c r="W57" s="79" t="s">
        <v>115</v>
      </c>
      <c r="X57" s="73" t="str">
        <f t="shared" si="90"/>
        <v>Enter Activity</v>
      </c>
      <c r="Y57" s="78" t="s">
        <v>115</v>
      </c>
      <c r="Z57" s="79" t="s">
        <v>115</v>
      </c>
      <c r="AA57" s="82" t="s">
        <v>115</v>
      </c>
      <c r="AB57" s="73" t="str">
        <f t="shared" si="91"/>
        <v>Enter Activity</v>
      </c>
      <c r="AC57" s="73" t="str">
        <f t="shared" si="92"/>
        <v>Enter Activity</v>
      </c>
      <c r="AD57" s="73" t="str">
        <f t="shared" si="93"/>
        <v>Enter Activity</v>
      </c>
      <c r="AE57" s="73" t="str">
        <f t="shared" si="94"/>
        <v>Enter Activity</v>
      </c>
      <c r="AF57" s="73" t="str">
        <f t="shared" si="95"/>
        <v>Enter Activity</v>
      </c>
      <c r="AG57" s="73" t="str">
        <f t="shared" si="96"/>
        <v>Enter Activity</v>
      </c>
      <c r="AH57" s="79" t="s">
        <v>115</v>
      </c>
      <c r="AI57" s="73" t="str">
        <f t="shared" si="97"/>
        <v>Enter Activity</v>
      </c>
      <c r="AJ57" s="78" t="s">
        <v>115</v>
      </c>
      <c r="AK57" s="79" t="s">
        <v>115</v>
      </c>
      <c r="AL57" s="82" t="s">
        <v>115</v>
      </c>
      <c r="AM57" s="76" t="str">
        <f xml:space="preserve"> IF($H57=0, "Enter Activity", IF(($M57=0)*($N57=0), "Enter Run Time", (S57*'VESSEL FACTORS'!$D$41)/2000))</f>
        <v>Enter Activity</v>
      </c>
      <c r="AN57" s="65" t="str">
        <f xml:space="preserve"> IF($H57=0, "Enter Activity", IF(($M57=0)*($N57=0), "Enter Run Time", (S57*'VESSEL FACTORS'!$D$41)/2000))</f>
        <v>Enter Activity</v>
      </c>
      <c r="AO57" s="65" t="str">
        <f>IF($H57=0, "Enter Activity", IF(($M57=0)*($N57=0), "Enter Run Time",  (S57*'VESSEL FACTORS'!$F$41)/2000))</f>
        <v>Enter Activity</v>
      </c>
      <c r="AP57" s="65" t="str">
        <f>IF($H57=0, "Enter Activity", IF(($M57=0)*($N57=0), "Enter Run Time", (S57*'VESSEL FACTORS'!$H$41)/2000))</f>
        <v>Enter Activity</v>
      </c>
      <c r="AQ57" s="65" t="str">
        <f>IF($H57=0, "Enter Activity", IF(($M57=0)*($N57=0), "Enter Run Time", (S57*'VESSEL FACTORS'!$I$41)/2000))</f>
        <v>Enter Activity</v>
      </c>
      <c r="AR57" s="84" t="str">
        <f>IF($H57=0, "Enter Activity", IF(($M57=0)*($N57=0), "Enter Run Time", (S57*'VESSEL FACTORS'!$J$41)/2000))</f>
        <v>Enter Activity</v>
      </c>
      <c r="AS57" s="70" t="s">
        <v>115</v>
      </c>
      <c r="AT57" s="79" t="str">
        <f>IF($H57=0, "Enter Activity", IF(($M57=0)*($N57=0), "Enter Run Time",  (S57*'VESSEL FACTORS'!$L$41)/2000))</f>
        <v>Enter Activity</v>
      </c>
      <c r="AU57" s="70" t="s">
        <v>115</v>
      </c>
      <c r="AV57" s="70" t="s">
        <v>115</v>
      </c>
      <c r="AW57" s="71" t="s">
        <v>115</v>
      </c>
      <c r="AX57" s="342">
        <f t="shared" si="109"/>
        <v>0</v>
      </c>
      <c r="AY57" s="342">
        <f t="shared" si="109"/>
        <v>0</v>
      </c>
      <c r="AZ57" s="342">
        <f t="shared" si="109"/>
        <v>0</v>
      </c>
      <c r="BA57" s="343">
        <f t="shared" si="109"/>
        <v>0</v>
      </c>
      <c r="BB57" s="341">
        <f t="shared" si="99"/>
        <v>0</v>
      </c>
      <c r="BC57" s="342">
        <f t="shared" si="99"/>
        <v>0</v>
      </c>
      <c r="BD57" s="342">
        <f t="shared" si="99"/>
        <v>0</v>
      </c>
      <c r="BE57" s="342">
        <f t="shared" si="99"/>
        <v>0</v>
      </c>
      <c r="BF57" s="342">
        <f t="shared" si="99"/>
        <v>0</v>
      </c>
      <c r="BG57" s="342">
        <f t="shared" si="99"/>
        <v>0</v>
      </c>
      <c r="BH57" s="342">
        <f t="shared" si="99"/>
        <v>0</v>
      </c>
      <c r="BI57" s="342">
        <f t="shared" si="99"/>
        <v>0</v>
      </c>
      <c r="BJ57" s="342">
        <f t="shared" si="99"/>
        <v>0</v>
      </c>
      <c r="BK57" s="342">
        <f t="shared" si="99"/>
        <v>0</v>
      </c>
      <c r="BL57" s="342">
        <f t="shared" si="99"/>
        <v>0</v>
      </c>
      <c r="BM57" s="343">
        <f t="shared" si="99"/>
        <v>0</v>
      </c>
      <c r="BN57" s="341">
        <f t="shared" si="100"/>
        <v>0</v>
      </c>
      <c r="BO57" s="342">
        <f t="shared" si="100"/>
        <v>0</v>
      </c>
      <c r="BP57" s="342">
        <f t="shared" si="100"/>
        <v>0</v>
      </c>
      <c r="BQ57" s="342">
        <f t="shared" si="100"/>
        <v>0</v>
      </c>
      <c r="BR57" s="342">
        <f t="shared" si="100"/>
        <v>0</v>
      </c>
      <c r="BS57" s="342">
        <f t="shared" si="100"/>
        <v>0</v>
      </c>
      <c r="BT57" s="342">
        <f t="shared" si="100"/>
        <v>0</v>
      </c>
      <c r="BU57" s="342">
        <f t="shared" si="100"/>
        <v>0</v>
      </c>
      <c r="BV57" s="342">
        <f t="shared" si="100"/>
        <v>0</v>
      </c>
      <c r="BW57" s="342">
        <f t="shared" si="100"/>
        <v>0</v>
      </c>
      <c r="BX57" s="342">
        <f t="shared" si="100"/>
        <v>0</v>
      </c>
      <c r="BY57" s="343">
        <f t="shared" si="100"/>
        <v>0</v>
      </c>
      <c r="BZ57" s="341">
        <f t="shared" si="101"/>
        <v>0</v>
      </c>
      <c r="CA57" s="342">
        <f t="shared" si="101"/>
        <v>0</v>
      </c>
      <c r="CB57" s="342">
        <f t="shared" si="101"/>
        <v>0</v>
      </c>
      <c r="CC57" s="342">
        <f t="shared" si="101"/>
        <v>0</v>
      </c>
      <c r="CD57" s="342">
        <f t="shared" si="101"/>
        <v>0</v>
      </c>
      <c r="CE57" s="342">
        <f t="shared" si="101"/>
        <v>0</v>
      </c>
      <c r="CF57" s="342">
        <f t="shared" si="101"/>
        <v>0</v>
      </c>
      <c r="CG57" s="342">
        <f t="shared" si="101"/>
        <v>0</v>
      </c>
      <c r="CH57" s="342">
        <f t="shared" si="101"/>
        <v>0</v>
      </c>
      <c r="CI57" s="342">
        <f t="shared" si="101"/>
        <v>0</v>
      </c>
      <c r="CJ57" s="342">
        <f t="shared" si="101"/>
        <v>0</v>
      </c>
      <c r="CK57" s="343">
        <f t="shared" si="101"/>
        <v>0</v>
      </c>
      <c r="CL57" s="341">
        <f t="shared" si="102"/>
        <v>0</v>
      </c>
      <c r="CM57" s="342">
        <f t="shared" si="102"/>
        <v>0</v>
      </c>
      <c r="CN57" s="342">
        <f t="shared" si="102"/>
        <v>0</v>
      </c>
      <c r="CO57" s="342">
        <f t="shared" si="102"/>
        <v>0</v>
      </c>
      <c r="CP57" s="342">
        <f t="shared" si="102"/>
        <v>0</v>
      </c>
      <c r="CQ57" s="342">
        <f t="shared" si="102"/>
        <v>0</v>
      </c>
      <c r="CR57" s="342">
        <f t="shared" si="102"/>
        <v>0</v>
      </c>
      <c r="CS57" s="342">
        <f t="shared" si="102"/>
        <v>0</v>
      </c>
      <c r="CT57" s="342">
        <f t="shared" si="102"/>
        <v>0</v>
      </c>
      <c r="CU57" s="342">
        <f t="shared" si="102"/>
        <v>0</v>
      </c>
      <c r="CV57" s="342">
        <f t="shared" si="102"/>
        <v>0</v>
      </c>
      <c r="CW57" s="343">
        <f t="shared" si="102"/>
        <v>0</v>
      </c>
      <c r="CX57" s="341">
        <f t="shared" si="103"/>
        <v>0</v>
      </c>
      <c r="CY57" s="342">
        <f t="shared" si="103"/>
        <v>0</v>
      </c>
      <c r="CZ57" s="342">
        <f t="shared" si="103"/>
        <v>0</v>
      </c>
      <c r="DA57" s="342">
        <f t="shared" si="103"/>
        <v>0</v>
      </c>
      <c r="DB57" s="342">
        <f t="shared" si="103"/>
        <v>0</v>
      </c>
      <c r="DC57" s="342">
        <f t="shared" si="103"/>
        <v>0</v>
      </c>
      <c r="DD57" s="342">
        <f t="shared" si="103"/>
        <v>0</v>
      </c>
      <c r="DE57" s="342">
        <f t="shared" si="103"/>
        <v>0</v>
      </c>
      <c r="DF57" s="342">
        <f t="shared" si="103"/>
        <v>0</v>
      </c>
      <c r="DG57" s="342">
        <f t="shared" si="103"/>
        <v>0</v>
      </c>
      <c r="DH57" s="342">
        <f t="shared" si="103"/>
        <v>0</v>
      </c>
      <c r="DI57" s="343">
        <f t="shared" si="103"/>
        <v>0</v>
      </c>
      <c r="DJ57" s="341">
        <f t="shared" si="104"/>
        <v>0</v>
      </c>
      <c r="DK57" s="342">
        <f t="shared" si="104"/>
        <v>0</v>
      </c>
      <c r="DL57" s="342">
        <f t="shared" si="104"/>
        <v>0</v>
      </c>
      <c r="DM57" s="342">
        <f t="shared" si="104"/>
        <v>0</v>
      </c>
      <c r="DN57" s="342">
        <f t="shared" si="104"/>
        <v>0</v>
      </c>
      <c r="DO57" s="342">
        <f t="shared" si="104"/>
        <v>0</v>
      </c>
      <c r="DP57" s="342">
        <f t="shared" si="104"/>
        <v>0</v>
      </c>
      <c r="DQ57" s="342">
        <f t="shared" si="104"/>
        <v>0</v>
      </c>
      <c r="DR57" s="342">
        <f t="shared" si="104"/>
        <v>0</v>
      </c>
      <c r="DS57" s="342">
        <f t="shared" si="104"/>
        <v>0</v>
      </c>
      <c r="DT57" s="342">
        <f t="shared" si="104"/>
        <v>0</v>
      </c>
      <c r="DU57" s="343">
        <f t="shared" si="104"/>
        <v>0</v>
      </c>
      <c r="DV57" s="341">
        <f t="shared" si="105"/>
        <v>0</v>
      </c>
      <c r="DW57" s="342">
        <f t="shared" si="105"/>
        <v>0</v>
      </c>
      <c r="DX57" s="342">
        <f t="shared" si="105"/>
        <v>0</v>
      </c>
      <c r="DY57" s="342">
        <f t="shared" si="105"/>
        <v>0</v>
      </c>
      <c r="DZ57" s="342">
        <f t="shared" si="105"/>
        <v>0</v>
      </c>
      <c r="EA57" s="342">
        <f t="shared" si="105"/>
        <v>0</v>
      </c>
      <c r="EB57" s="342">
        <f t="shared" si="105"/>
        <v>0</v>
      </c>
      <c r="EC57" s="342">
        <f t="shared" si="105"/>
        <v>0</v>
      </c>
      <c r="ED57" s="342">
        <f t="shared" si="105"/>
        <v>0</v>
      </c>
      <c r="EE57" s="342">
        <f t="shared" si="105"/>
        <v>0</v>
      </c>
      <c r="EF57" s="342">
        <f t="shared" si="105"/>
        <v>0</v>
      </c>
      <c r="EG57" s="343">
        <f t="shared" si="105"/>
        <v>0</v>
      </c>
      <c r="EH57" s="341">
        <f t="shared" si="106"/>
        <v>0</v>
      </c>
      <c r="EI57" s="342">
        <f t="shared" si="106"/>
        <v>0</v>
      </c>
      <c r="EJ57" s="342">
        <f t="shared" si="106"/>
        <v>0</v>
      </c>
      <c r="EK57" s="342">
        <f t="shared" si="106"/>
        <v>0</v>
      </c>
      <c r="EL57" s="342">
        <f t="shared" si="106"/>
        <v>0</v>
      </c>
      <c r="EM57" s="342">
        <f t="shared" si="106"/>
        <v>0</v>
      </c>
      <c r="EN57" s="342">
        <f t="shared" si="106"/>
        <v>0</v>
      </c>
      <c r="EO57" s="342">
        <f t="shared" si="106"/>
        <v>0</v>
      </c>
      <c r="EP57" s="342">
        <f t="shared" si="106"/>
        <v>0</v>
      </c>
      <c r="EQ57" s="342">
        <f t="shared" si="106"/>
        <v>0</v>
      </c>
      <c r="ER57" s="342">
        <f t="shared" si="106"/>
        <v>0</v>
      </c>
      <c r="ES57" s="343">
        <f t="shared" si="106"/>
        <v>0</v>
      </c>
      <c r="ET57" s="341">
        <f t="shared" si="107"/>
        <v>0</v>
      </c>
      <c r="EU57" s="342">
        <f t="shared" si="107"/>
        <v>0</v>
      </c>
      <c r="EV57" s="342">
        <f t="shared" si="107"/>
        <v>0</v>
      </c>
      <c r="EW57" s="342">
        <f t="shared" si="107"/>
        <v>0</v>
      </c>
      <c r="EX57" s="342">
        <f t="shared" si="107"/>
        <v>0</v>
      </c>
      <c r="EY57" s="342">
        <f t="shared" si="107"/>
        <v>0</v>
      </c>
      <c r="EZ57" s="342">
        <f t="shared" si="107"/>
        <v>0</v>
      </c>
      <c r="FA57" s="342">
        <f t="shared" si="107"/>
        <v>0</v>
      </c>
      <c r="FB57" s="342">
        <f t="shared" si="107"/>
        <v>0</v>
      </c>
      <c r="FC57" s="342">
        <f t="shared" si="107"/>
        <v>0</v>
      </c>
      <c r="FD57" s="342">
        <f t="shared" si="107"/>
        <v>0</v>
      </c>
      <c r="FE57" s="343">
        <f t="shared" si="107"/>
        <v>0</v>
      </c>
      <c r="FF57" s="341">
        <f t="shared" si="108"/>
        <v>0</v>
      </c>
      <c r="FG57" s="342">
        <f t="shared" si="108"/>
        <v>0</v>
      </c>
      <c r="FH57" s="342">
        <f t="shared" si="108"/>
        <v>0</v>
      </c>
      <c r="FI57" s="342">
        <f t="shared" si="108"/>
        <v>0</v>
      </c>
      <c r="FJ57" s="342">
        <f t="shared" si="108"/>
        <v>0</v>
      </c>
      <c r="FK57" s="342">
        <f t="shared" si="108"/>
        <v>0</v>
      </c>
      <c r="FL57" s="342">
        <f t="shared" si="108"/>
        <v>0</v>
      </c>
      <c r="FM57" s="342">
        <f t="shared" si="108"/>
        <v>0</v>
      </c>
      <c r="FN57" s="342">
        <f t="shared" si="108"/>
        <v>0</v>
      </c>
      <c r="FO57" s="342">
        <f t="shared" si="108"/>
        <v>0</v>
      </c>
      <c r="FP57" s="342">
        <f t="shared" si="108"/>
        <v>0</v>
      </c>
      <c r="FQ57" s="343">
        <f t="shared" si="108"/>
        <v>0</v>
      </c>
    </row>
    <row r="58" spans="1:173" ht="12.75" customHeight="1" x14ac:dyDescent="0.2">
      <c r="A58" s="74" t="str">
        <f t="shared" si="83"/>
        <v xml:space="preserve"> -N/A</v>
      </c>
      <c r="B58" s="362"/>
      <c r="C58" s="171" t="s">
        <v>300</v>
      </c>
      <c r="D58" s="366" t="str">
        <f>IF(ISBLANK(EMISSIONS_7!D58), " ", EMISSIONS_7!D58)</f>
        <v xml:space="preserve"> </v>
      </c>
      <c r="E58" s="351" t="s">
        <v>73</v>
      </c>
      <c r="F58" s="351" t="s">
        <v>73</v>
      </c>
      <c r="G58" s="33" t="s">
        <v>115</v>
      </c>
      <c r="H58" s="368"/>
      <c r="I58" s="64" t="s">
        <v>143</v>
      </c>
      <c r="J58" s="33" t="s">
        <v>115</v>
      </c>
      <c r="K58" s="64"/>
      <c r="L58" s="64"/>
      <c r="M58" s="367">
        <v>0</v>
      </c>
      <c r="N58" s="373">
        <v>0</v>
      </c>
      <c r="O58" s="299"/>
      <c r="P58" s="300"/>
      <c r="Q58" s="73" t="str">
        <f t="shared" si="84"/>
        <v>Enter Activity</v>
      </c>
      <c r="R58" s="73" t="str">
        <f t="shared" si="85"/>
        <v>Enter Activity</v>
      </c>
      <c r="S58" s="73" t="str">
        <f t="shared" si="86"/>
        <v>Enter Activity</v>
      </c>
      <c r="T58" s="73" t="str">
        <f t="shared" si="87"/>
        <v>Enter Activity</v>
      </c>
      <c r="U58" s="73" t="str">
        <f t="shared" si="88"/>
        <v>Enter Activity</v>
      </c>
      <c r="V58" s="73" t="str">
        <f t="shared" si="89"/>
        <v>Enter Activity</v>
      </c>
      <c r="W58" s="79" t="s">
        <v>115</v>
      </c>
      <c r="X58" s="73" t="str">
        <f t="shared" si="90"/>
        <v>Enter Activity</v>
      </c>
      <c r="Y58" s="78" t="s">
        <v>115</v>
      </c>
      <c r="Z58" s="79" t="s">
        <v>115</v>
      </c>
      <c r="AA58" s="82" t="s">
        <v>115</v>
      </c>
      <c r="AB58" s="73" t="str">
        <f t="shared" si="91"/>
        <v>Enter Activity</v>
      </c>
      <c r="AC58" s="73" t="str">
        <f t="shared" si="92"/>
        <v>Enter Activity</v>
      </c>
      <c r="AD58" s="73" t="str">
        <f t="shared" si="93"/>
        <v>Enter Activity</v>
      </c>
      <c r="AE58" s="73" t="str">
        <f t="shared" si="94"/>
        <v>Enter Activity</v>
      </c>
      <c r="AF58" s="73" t="str">
        <f t="shared" si="95"/>
        <v>Enter Activity</v>
      </c>
      <c r="AG58" s="73" t="str">
        <f t="shared" si="96"/>
        <v>Enter Activity</v>
      </c>
      <c r="AH58" s="79" t="s">
        <v>115</v>
      </c>
      <c r="AI58" s="73" t="str">
        <f t="shared" si="97"/>
        <v>Enter Activity</v>
      </c>
      <c r="AJ58" s="78" t="s">
        <v>115</v>
      </c>
      <c r="AK58" s="79" t="s">
        <v>115</v>
      </c>
      <c r="AL58" s="82" t="s">
        <v>115</v>
      </c>
      <c r="AM58" s="76" t="str">
        <f xml:space="preserve"> IF($H58=0, "Enter Activity", IF(($M58=0)*($N58=0), "Enter Run Time", (S58*'VESSEL FACTORS'!$D$41)/2000))</f>
        <v>Enter Activity</v>
      </c>
      <c r="AN58" s="65" t="str">
        <f xml:space="preserve"> IF($H58=0, "Enter Activity", IF(($M58=0)*($N58=0), "Enter Run Time", (S58*'VESSEL FACTORS'!$D$41)/2000))</f>
        <v>Enter Activity</v>
      </c>
      <c r="AO58" s="65" t="str">
        <f>IF($H58=0, "Enter Activity", IF(($M58=0)*($N58=0), "Enter Run Time",  (S58*'VESSEL FACTORS'!$F$41)/2000))</f>
        <v>Enter Activity</v>
      </c>
      <c r="AP58" s="65" t="str">
        <f>IF($H58=0, "Enter Activity", IF(($M58=0)*($N58=0), "Enter Run Time", (S58*'VESSEL FACTORS'!$H$41)/2000))</f>
        <v>Enter Activity</v>
      </c>
      <c r="AQ58" s="65" t="str">
        <f>IF($H58=0, "Enter Activity", IF(($M58=0)*($N58=0), "Enter Run Time", (S58*'VESSEL FACTORS'!$I$41)/2000))</f>
        <v>Enter Activity</v>
      </c>
      <c r="AR58" s="84" t="str">
        <f>IF($H58=0, "Enter Activity", IF(($M58=0)*($N58=0), "Enter Run Time", (S58*'VESSEL FACTORS'!$J$41)/2000))</f>
        <v>Enter Activity</v>
      </c>
      <c r="AS58" s="70" t="s">
        <v>115</v>
      </c>
      <c r="AT58" s="79" t="str">
        <f>IF($H58=0, "Enter Activity", IF(($M58=0)*($N58=0), "Enter Run Time",  (S58*'VESSEL FACTORS'!$L$41)/2000))</f>
        <v>Enter Activity</v>
      </c>
      <c r="AU58" s="70" t="s">
        <v>115</v>
      </c>
      <c r="AV58" s="70" t="s">
        <v>115</v>
      </c>
      <c r="AW58" s="71" t="s">
        <v>115</v>
      </c>
      <c r="AX58" s="342">
        <f t="shared" si="109"/>
        <v>0</v>
      </c>
      <c r="AY58" s="342">
        <f t="shared" si="109"/>
        <v>0</v>
      </c>
      <c r="AZ58" s="342">
        <f t="shared" si="109"/>
        <v>0</v>
      </c>
      <c r="BA58" s="343">
        <f t="shared" si="109"/>
        <v>0</v>
      </c>
      <c r="BB58" s="341">
        <f t="shared" si="99"/>
        <v>0</v>
      </c>
      <c r="BC58" s="342">
        <f t="shared" si="99"/>
        <v>0</v>
      </c>
      <c r="BD58" s="342">
        <f t="shared" si="99"/>
        <v>0</v>
      </c>
      <c r="BE58" s="342">
        <f t="shared" si="99"/>
        <v>0</v>
      </c>
      <c r="BF58" s="342">
        <f t="shared" si="99"/>
        <v>0</v>
      </c>
      <c r="BG58" s="342">
        <f t="shared" si="99"/>
        <v>0</v>
      </c>
      <c r="BH58" s="342">
        <f t="shared" si="99"/>
        <v>0</v>
      </c>
      <c r="BI58" s="342">
        <f t="shared" si="99"/>
        <v>0</v>
      </c>
      <c r="BJ58" s="342">
        <f t="shared" si="99"/>
        <v>0</v>
      </c>
      <c r="BK58" s="342">
        <f t="shared" si="99"/>
        <v>0</v>
      </c>
      <c r="BL58" s="342">
        <f t="shared" si="99"/>
        <v>0</v>
      </c>
      <c r="BM58" s="343">
        <f t="shared" si="99"/>
        <v>0</v>
      </c>
      <c r="BN58" s="341">
        <f t="shared" si="100"/>
        <v>0</v>
      </c>
      <c r="BO58" s="342">
        <f t="shared" si="100"/>
        <v>0</v>
      </c>
      <c r="BP58" s="342">
        <f t="shared" si="100"/>
        <v>0</v>
      </c>
      <c r="BQ58" s="342">
        <f t="shared" si="100"/>
        <v>0</v>
      </c>
      <c r="BR58" s="342">
        <f t="shared" si="100"/>
        <v>0</v>
      </c>
      <c r="BS58" s="342">
        <f t="shared" si="100"/>
        <v>0</v>
      </c>
      <c r="BT58" s="342">
        <f t="shared" si="100"/>
        <v>0</v>
      </c>
      <c r="BU58" s="342">
        <f t="shared" si="100"/>
        <v>0</v>
      </c>
      <c r="BV58" s="342">
        <f t="shared" si="100"/>
        <v>0</v>
      </c>
      <c r="BW58" s="342">
        <f t="shared" si="100"/>
        <v>0</v>
      </c>
      <c r="BX58" s="342">
        <f t="shared" si="100"/>
        <v>0</v>
      </c>
      <c r="BY58" s="343">
        <f t="shared" si="100"/>
        <v>0</v>
      </c>
      <c r="BZ58" s="341">
        <f t="shared" si="101"/>
        <v>0</v>
      </c>
      <c r="CA58" s="342">
        <f t="shared" si="101"/>
        <v>0</v>
      </c>
      <c r="CB58" s="342">
        <f t="shared" si="101"/>
        <v>0</v>
      </c>
      <c r="CC58" s="342">
        <f t="shared" si="101"/>
        <v>0</v>
      </c>
      <c r="CD58" s="342">
        <f t="shared" si="101"/>
        <v>0</v>
      </c>
      <c r="CE58" s="342">
        <f t="shared" si="101"/>
        <v>0</v>
      </c>
      <c r="CF58" s="342">
        <f t="shared" si="101"/>
        <v>0</v>
      </c>
      <c r="CG58" s="342">
        <f t="shared" si="101"/>
        <v>0</v>
      </c>
      <c r="CH58" s="342">
        <f t="shared" si="101"/>
        <v>0</v>
      </c>
      <c r="CI58" s="342">
        <f t="shared" si="101"/>
        <v>0</v>
      </c>
      <c r="CJ58" s="342">
        <f t="shared" si="101"/>
        <v>0</v>
      </c>
      <c r="CK58" s="343">
        <f t="shared" si="101"/>
        <v>0</v>
      </c>
      <c r="CL58" s="341">
        <f t="shared" si="102"/>
        <v>0</v>
      </c>
      <c r="CM58" s="342">
        <f t="shared" si="102"/>
        <v>0</v>
      </c>
      <c r="CN58" s="342">
        <f t="shared" si="102"/>
        <v>0</v>
      </c>
      <c r="CO58" s="342">
        <f t="shared" si="102"/>
        <v>0</v>
      </c>
      <c r="CP58" s="342">
        <f t="shared" si="102"/>
        <v>0</v>
      </c>
      <c r="CQ58" s="342">
        <f t="shared" si="102"/>
        <v>0</v>
      </c>
      <c r="CR58" s="342">
        <f t="shared" si="102"/>
        <v>0</v>
      </c>
      <c r="CS58" s="342">
        <f t="shared" si="102"/>
        <v>0</v>
      </c>
      <c r="CT58" s="342">
        <f t="shared" si="102"/>
        <v>0</v>
      </c>
      <c r="CU58" s="342">
        <f t="shared" si="102"/>
        <v>0</v>
      </c>
      <c r="CV58" s="342">
        <f t="shared" si="102"/>
        <v>0</v>
      </c>
      <c r="CW58" s="343">
        <f t="shared" si="102"/>
        <v>0</v>
      </c>
      <c r="CX58" s="341">
        <f t="shared" si="103"/>
        <v>0</v>
      </c>
      <c r="CY58" s="342">
        <f t="shared" si="103"/>
        <v>0</v>
      </c>
      <c r="CZ58" s="342">
        <f t="shared" si="103"/>
        <v>0</v>
      </c>
      <c r="DA58" s="342">
        <f t="shared" si="103"/>
        <v>0</v>
      </c>
      <c r="DB58" s="342">
        <f t="shared" si="103"/>
        <v>0</v>
      </c>
      <c r="DC58" s="342">
        <f t="shared" si="103"/>
        <v>0</v>
      </c>
      <c r="DD58" s="342">
        <f t="shared" si="103"/>
        <v>0</v>
      </c>
      <c r="DE58" s="342">
        <f t="shared" si="103"/>
        <v>0</v>
      </c>
      <c r="DF58" s="342">
        <f t="shared" si="103"/>
        <v>0</v>
      </c>
      <c r="DG58" s="342">
        <f t="shared" si="103"/>
        <v>0</v>
      </c>
      <c r="DH58" s="342">
        <f t="shared" si="103"/>
        <v>0</v>
      </c>
      <c r="DI58" s="343">
        <f t="shared" si="103"/>
        <v>0</v>
      </c>
      <c r="DJ58" s="341">
        <f t="shared" si="104"/>
        <v>0</v>
      </c>
      <c r="DK58" s="342">
        <f t="shared" si="104"/>
        <v>0</v>
      </c>
      <c r="DL58" s="342">
        <f t="shared" si="104"/>
        <v>0</v>
      </c>
      <c r="DM58" s="342">
        <f t="shared" si="104"/>
        <v>0</v>
      </c>
      <c r="DN58" s="342">
        <f t="shared" si="104"/>
        <v>0</v>
      </c>
      <c r="DO58" s="342">
        <f t="shared" si="104"/>
        <v>0</v>
      </c>
      <c r="DP58" s="342">
        <f t="shared" si="104"/>
        <v>0</v>
      </c>
      <c r="DQ58" s="342">
        <f t="shared" si="104"/>
        <v>0</v>
      </c>
      <c r="DR58" s="342">
        <f t="shared" si="104"/>
        <v>0</v>
      </c>
      <c r="DS58" s="342">
        <f t="shared" si="104"/>
        <v>0</v>
      </c>
      <c r="DT58" s="342">
        <f t="shared" si="104"/>
        <v>0</v>
      </c>
      <c r="DU58" s="343">
        <f t="shared" si="104"/>
        <v>0</v>
      </c>
      <c r="DV58" s="341">
        <f t="shared" si="105"/>
        <v>0</v>
      </c>
      <c r="DW58" s="342">
        <f t="shared" si="105"/>
        <v>0</v>
      </c>
      <c r="DX58" s="342">
        <f t="shared" si="105"/>
        <v>0</v>
      </c>
      <c r="DY58" s="342">
        <f t="shared" si="105"/>
        <v>0</v>
      </c>
      <c r="DZ58" s="342">
        <f t="shared" si="105"/>
        <v>0</v>
      </c>
      <c r="EA58" s="342">
        <f t="shared" si="105"/>
        <v>0</v>
      </c>
      <c r="EB58" s="342">
        <f t="shared" si="105"/>
        <v>0</v>
      </c>
      <c r="EC58" s="342">
        <f t="shared" si="105"/>
        <v>0</v>
      </c>
      <c r="ED58" s="342">
        <f t="shared" si="105"/>
        <v>0</v>
      </c>
      <c r="EE58" s="342">
        <f t="shared" si="105"/>
        <v>0</v>
      </c>
      <c r="EF58" s="342">
        <f t="shared" si="105"/>
        <v>0</v>
      </c>
      <c r="EG58" s="343">
        <f t="shared" si="105"/>
        <v>0</v>
      </c>
      <c r="EH58" s="341">
        <f t="shared" si="106"/>
        <v>0</v>
      </c>
      <c r="EI58" s="342">
        <f t="shared" si="106"/>
        <v>0</v>
      </c>
      <c r="EJ58" s="342">
        <f t="shared" si="106"/>
        <v>0</v>
      </c>
      <c r="EK58" s="342">
        <f t="shared" si="106"/>
        <v>0</v>
      </c>
      <c r="EL58" s="342">
        <f t="shared" si="106"/>
        <v>0</v>
      </c>
      <c r="EM58" s="342">
        <f t="shared" si="106"/>
        <v>0</v>
      </c>
      <c r="EN58" s="342">
        <f t="shared" si="106"/>
        <v>0</v>
      </c>
      <c r="EO58" s="342">
        <f t="shared" si="106"/>
        <v>0</v>
      </c>
      <c r="EP58" s="342">
        <f t="shared" si="106"/>
        <v>0</v>
      </c>
      <c r="EQ58" s="342">
        <f t="shared" si="106"/>
        <v>0</v>
      </c>
      <c r="ER58" s="342">
        <f t="shared" si="106"/>
        <v>0</v>
      </c>
      <c r="ES58" s="343">
        <f t="shared" si="106"/>
        <v>0</v>
      </c>
      <c r="ET58" s="341">
        <f t="shared" si="107"/>
        <v>0</v>
      </c>
      <c r="EU58" s="342">
        <f t="shared" si="107"/>
        <v>0</v>
      </c>
      <c r="EV58" s="342">
        <f t="shared" si="107"/>
        <v>0</v>
      </c>
      <c r="EW58" s="342">
        <f t="shared" si="107"/>
        <v>0</v>
      </c>
      <c r="EX58" s="342">
        <f t="shared" si="107"/>
        <v>0</v>
      </c>
      <c r="EY58" s="342">
        <f t="shared" si="107"/>
        <v>0</v>
      </c>
      <c r="EZ58" s="342">
        <f t="shared" si="107"/>
        <v>0</v>
      </c>
      <c r="FA58" s="342">
        <f t="shared" si="107"/>
        <v>0</v>
      </c>
      <c r="FB58" s="342">
        <f t="shared" si="107"/>
        <v>0</v>
      </c>
      <c r="FC58" s="342">
        <f t="shared" si="107"/>
        <v>0</v>
      </c>
      <c r="FD58" s="342">
        <f t="shared" si="107"/>
        <v>0</v>
      </c>
      <c r="FE58" s="343">
        <f t="shared" si="107"/>
        <v>0</v>
      </c>
      <c r="FF58" s="341">
        <f t="shared" si="108"/>
        <v>0</v>
      </c>
      <c r="FG58" s="342">
        <f t="shared" si="108"/>
        <v>0</v>
      </c>
      <c r="FH58" s="342">
        <f t="shared" si="108"/>
        <v>0</v>
      </c>
      <c r="FI58" s="342">
        <f t="shared" si="108"/>
        <v>0</v>
      </c>
      <c r="FJ58" s="342">
        <f t="shared" si="108"/>
        <v>0</v>
      </c>
      <c r="FK58" s="342">
        <f t="shared" si="108"/>
        <v>0</v>
      </c>
      <c r="FL58" s="342">
        <f t="shared" si="108"/>
        <v>0</v>
      </c>
      <c r="FM58" s="342">
        <f t="shared" si="108"/>
        <v>0</v>
      </c>
      <c r="FN58" s="342">
        <f t="shared" si="108"/>
        <v>0</v>
      </c>
      <c r="FO58" s="342">
        <f t="shared" si="108"/>
        <v>0</v>
      </c>
      <c r="FP58" s="342">
        <f t="shared" si="108"/>
        <v>0</v>
      </c>
      <c r="FQ58" s="343">
        <f t="shared" si="108"/>
        <v>0</v>
      </c>
    </row>
    <row r="59" spans="1:173" ht="12.75" customHeight="1" x14ac:dyDescent="0.2">
      <c r="A59" s="74" t="str">
        <f t="shared" si="83"/>
        <v xml:space="preserve"> -N/A</v>
      </c>
      <c r="B59" s="362"/>
      <c r="C59" s="171" t="s">
        <v>300</v>
      </c>
      <c r="D59" s="366" t="str">
        <f>IF(ISBLANK(EMISSIONS_7!D59), " ", EMISSIONS_7!D59)</f>
        <v xml:space="preserve"> </v>
      </c>
      <c r="E59" s="351" t="s">
        <v>73</v>
      </c>
      <c r="F59" s="351" t="s">
        <v>73</v>
      </c>
      <c r="G59" s="33" t="s">
        <v>115</v>
      </c>
      <c r="H59" s="368"/>
      <c r="I59" s="64" t="s">
        <v>143</v>
      </c>
      <c r="J59" s="33" t="s">
        <v>115</v>
      </c>
      <c r="K59" s="64"/>
      <c r="L59" s="64"/>
      <c r="M59" s="367">
        <v>0</v>
      </c>
      <c r="N59" s="373">
        <v>0</v>
      </c>
      <c r="O59" s="299"/>
      <c r="P59" s="301"/>
      <c r="Q59" s="73" t="str">
        <f t="shared" si="84"/>
        <v>Enter Activity</v>
      </c>
      <c r="R59" s="73" t="str">
        <f t="shared" si="85"/>
        <v>Enter Activity</v>
      </c>
      <c r="S59" s="73" t="str">
        <f t="shared" si="86"/>
        <v>Enter Activity</v>
      </c>
      <c r="T59" s="73" t="str">
        <f t="shared" si="87"/>
        <v>Enter Activity</v>
      </c>
      <c r="U59" s="73" t="str">
        <f t="shared" si="88"/>
        <v>Enter Activity</v>
      </c>
      <c r="V59" s="73" t="str">
        <f t="shared" si="89"/>
        <v>Enter Activity</v>
      </c>
      <c r="W59" s="79" t="s">
        <v>115</v>
      </c>
      <c r="X59" s="73" t="str">
        <f t="shared" si="90"/>
        <v>Enter Activity</v>
      </c>
      <c r="Y59" s="78" t="s">
        <v>115</v>
      </c>
      <c r="Z59" s="79" t="s">
        <v>115</v>
      </c>
      <c r="AA59" s="82" t="s">
        <v>115</v>
      </c>
      <c r="AB59" s="73" t="str">
        <f t="shared" si="91"/>
        <v>Enter Activity</v>
      </c>
      <c r="AC59" s="73" t="str">
        <f t="shared" si="92"/>
        <v>Enter Activity</v>
      </c>
      <c r="AD59" s="73" t="str">
        <f t="shared" si="93"/>
        <v>Enter Activity</v>
      </c>
      <c r="AE59" s="73" t="str">
        <f t="shared" si="94"/>
        <v>Enter Activity</v>
      </c>
      <c r="AF59" s="73" t="str">
        <f t="shared" si="95"/>
        <v>Enter Activity</v>
      </c>
      <c r="AG59" s="73" t="str">
        <f t="shared" si="96"/>
        <v>Enter Activity</v>
      </c>
      <c r="AH59" s="79" t="s">
        <v>115</v>
      </c>
      <c r="AI59" s="73" t="str">
        <f t="shared" si="97"/>
        <v>Enter Activity</v>
      </c>
      <c r="AJ59" s="78" t="s">
        <v>115</v>
      </c>
      <c r="AK59" s="79" t="s">
        <v>115</v>
      </c>
      <c r="AL59" s="82" t="s">
        <v>115</v>
      </c>
      <c r="AM59" s="76" t="str">
        <f xml:space="preserve"> IF($H59=0, "Enter Activity", IF(($M59=0)*($N59=0), "Enter Run Time", (S59*'VESSEL FACTORS'!$D$41)/2000))</f>
        <v>Enter Activity</v>
      </c>
      <c r="AN59" s="65" t="str">
        <f xml:space="preserve"> IF($H59=0, "Enter Activity", IF(($M59=0)*($N59=0), "Enter Run Time", (S59*'VESSEL FACTORS'!$D$41)/2000))</f>
        <v>Enter Activity</v>
      </c>
      <c r="AO59" s="65" t="str">
        <f>IF($H59=0, "Enter Activity", IF(($M59=0)*($N59=0), "Enter Run Time",  (S59*'VESSEL FACTORS'!$F$41)/2000))</f>
        <v>Enter Activity</v>
      </c>
      <c r="AP59" s="65" t="str">
        <f>IF($H59=0, "Enter Activity", IF(($M59=0)*($N59=0), "Enter Run Time", (S59*'VESSEL FACTORS'!$H$41)/2000))</f>
        <v>Enter Activity</v>
      </c>
      <c r="AQ59" s="65" t="str">
        <f>IF($H59=0, "Enter Activity", IF(($M59=0)*($N59=0), "Enter Run Time", (S59*'VESSEL FACTORS'!$I$41)/2000))</f>
        <v>Enter Activity</v>
      </c>
      <c r="AR59" s="84" t="str">
        <f>IF($H59=0, "Enter Activity", IF(($M59=0)*($N59=0), "Enter Run Time", (S59*'VESSEL FACTORS'!$J$41)/2000))</f>
        <v>Enter Activity</v>
      </c>
      <c r="AS59" s="70" t="s">
        <v>115</v>
      </c>
      <c r="AT59" s="79" t="str">
        <f>IF($H59=0, "Enter Activity", IF(($M59=0)*($N59=0), "Enter Run Time",  (S59*'VESSEL FACTORS'!$L$41)/2000))</f>
        <v>Enter Activity</v>
      </c>
      <c r="AU59" s="70" t="s">
        <v>115</v>
      </c>
      <c r="AV59" s="70" t="s">
        <v>115</v>
      </c>
      <c r="AW59" s="71" t="s">
        <v>115</v>
      </c>
      <c r="AX59" s="342">
        <f t="shared" si="109"/>
        <v>0</v>
      </c>
      <c r="AY59" s="342">
        <f t="shared" si="109"/>
        <v>0</v>
      </c>
      <c r="AZ59" s="342">
        <f t="shared" si="109"/>
        <v>0</v>
      </c>
      <c r="BA59" s="343">
        <f t="shared" si="109"/>
        <v>0</v>
      </c>
      <c r="BB59" s="341">
        <f t="shared" si="99"/>
        <v>0</v>
      </c>
      <c r="BC59" s="342">
        <f t="shared" si="99"/>
        <v>0</v>
      </c>
      <c r="BD59" s="342">
        <f t="shared" si="99"/>
        <v>0</v>
      </c>
      <c r="BE59" s="342">
        <f t="shared" si="99"/>
        <v>0</v>
      </c>
      <c r="BF59" s="342">
        <f t="shared" si="99"/>
        <v>0</v>
      </c>
      <c r="BG59" s="342">
        <f t="shared" si="99"/>
        <v>0</v>
      </c>
      <c r="BH59" s="342">
        <f t="shared" si="99"/>
        <v>0</v>
      </c>
      <c r="BI59" s="342">
        <f t="shared" si="99"/>
        <v>0</v>
      </c>
      <c r="BJ59" s="342">
        <f t="shared" si="99"/>
        <v>0</v>
      </c>
      <c r="BK59" s="342">
        <f t="shared" si="99"/>
        <v>0</v>
      </c>
      <c r="BL59" s="342">
        <f t="shared" si="99"/>
        <v>0</v>
      </c>
      <c r="BM59" s="343">
        <f t="shared" si="99"/>
        <v>0</v>
      </c>
      <c r="BN59" s="341">
        <f t="shared" si="100"/>
        <v>0</v>
      </c>
      <c r="BO59" s="342">
        <f t="shared" si="100"/>
        <v>0</v>
      </c>
      <c r="BP59" s="342">
        <f t="shared" si="100"/>
        <v>0</v>
      </c>
      <c r="BQ59" s="342">
        <f t="shared" si="100"/>
        <v>0</v>
      </c>
      <c r="BR59" s="342">
        <f t="shared" si="100"/>
        <v>0</v>
      </c>
      <c r="BS59" s="342">
        <f t="shared" si="100"/>
        <v>0</v>
      </c>
      <c r="BT59" s="342">
        <f t="shared" si="100"/>
        <v>0</v>
      </c>
      <c r="BU59" s="342">
        <f t="shared" si="100"/>
        <v>0</v>
      </c>
      <c r="BV59" s="342">
        <f t="shared" si="100"/>
        <v>0</v>
      </c>
      <c r="BW59" s="342">
        <f t="shared" si="100"/>
        <v>0</v>
      </c>
      <c r="BX59" s="342">
        <f t="shared" si="100"/>
        <v>0</v>
      </c>
      <c r="BY59" s="343">
        <f t="shared" si="100"/>
        <v>0</v>
      </c>
      <c r="BZ59" s="341">
        <f t="shared" si="101"/>
        <v>0</v>
      </c>
      <c r="CA59" s="342">
        <f t="shared" si="101"/>
        <v>0</v>
      </c>
      <c r="CB59" s="342">
        <f t="shared" si="101"/>
        <v>0</v>
      </c>
      <c r="CC59" s="342">
        <f t="shared" si="101"/>
        <v>0</v>
      </c>
      <c r="CD59" s="342">
        <f t="shared" si="101"/>
        <v>0</v>
      </c>
      <c r="CE59" s="342">
        <f t="shared" si="101"/>
        <v>0</v>
      </c>
      <c r="CF59" s="342">
        <f t="shared" si="101"/>
        <v>0</v>
      </c>
      <c r="CG59" s="342">
        <f t="shared" si="101"/>
        <v>0</v>
      </c>
      <c r="CH59" s="342">
        <f t="shared" si="101"/>
        <v>0</v>
      </c>
      <c r="CI59" s="342">
        <f t="shared" si="101"/>
        <v>0</v>
      </c>
      <c r="CJ59" s="342">
        <f t="shared" si="101"/>
        <v>0</v>
      </c>
      <c r="CK59" s="343">
        <f t="shared" si="101"/>
        <v>0</v>
      </c>
      <c r="CL59" s="341">
        <f t="shared" si="102"/>
        <v>0</v>
      </c>
      <c r="CM59" s="342">
        <f t="shared" si="102"/>
        <v>0</v>
      </c>
      <c r="CN59" s="342">
        <f t="shared" si="102"/>
        <v>0</v>
      </c>
      <c r="CO59" s="342">
        <f t="shared" si="102"/>
        <v>0</v>
      </c>
      <c r="CP59" s="342">
        <f t="shared" si="102"/>
        <v>0</v>
      </c>
      <c r="CQ59" s="342">
        <f t="shared" si="102"/>
        <v>0</v>
      </c>
      <c r="CR59" s="342">
        <f t="shared" si="102"/>
        <v>0</v>
      </c>
      <c r="CS59" s="342">
        <f t="shared" si="102"/>
        <v>0</v>
      </c>
      <c r="CT59" s="342">
        <f t="shared" si="102"/>
        <v>0</v>
      </c>
      <c r="CU59" s="342">
        <f t="shared" si="102"/>
        <v>0</v>
      </c>
      <c r="CV59" s="342">
        <f t="shared" si="102"/>
        <v>0</v>
      </c>
      <c r="CW59" s="343">
        <f t="shared" si="102"/>
        <v>0</v>
      </c>
      <c r="CX59" s="341">
        <f t="shared" si="103"/>
        <v>0</v>
      </c>
      <c r="CY59" s="342">
        <f t="shared" si="103"/>
        <v>0</v>
      </c>
      <c r="CZ59" s="342">
        <f t="shared" si="103"/>
        <v>0</v>
      </c>
      <c r="DA59" s="342">
        <f t="shared" si="103"/>
        <v>0</v>
      </c>
      <c r="DB59" s="342">
        <f t="shared" si="103"/>
        <v>0</v>
      </c>
      <c r="DC59" s="342">
        <f t="shared" si="103"/>
        <v>0</v>
      </c>
      <c r="DD59" s="342">
        <f t="shared" si="103"/>
        <v>0</v>
      </c>
      <c r="DE59" s="342">
        <f t="shared" si="103"/>
        <v>0</v>
      </c>
      <c r="DF59" s="342">
        <f t="shared" si="103"/>
        <v>0</v>
      </c>
      <c r="DG59" s="342">
        <f t="shared" si="103"/>
        <v>0</v>
      </c>
      <c r="DH59" s="342">
        <f t="shared" si="103"/>
        <v>0</v>
      </c>
      <c r="DI59" s="343">
        <f t="shared" si="103"/>
        <v>0</v>
      </c>
      <c r="DJ59" s="341">
        <f t="shared" si="104"/>
        <v>0</v>
      </c>
      <c r="DK59" s="342">
        <f t="shared" si="104"/>
        <v>0</v>
      </c>
      <c r="DL59" s="342">
        <f t="shared" si="104"/>
        <v>0</v>
      </c>
      <c r="DM59" s="342">
        <f t="shared" si="104"/>
        <v>0</v>
      </c>
      <c r="DN59" s="342">
        <f t="shared" si="104"/>
        <v>0</v>
      </c>
      <c r="DO59" s="342">
        <f t="shared" si="104"/>
        <v>0</v>
      </c>
      <c r="DP59" s="342">
        <f t="shared" si="104"/>
        <v>0</v>
      </c>
      <c r="DQ59" s="342">
        <f t="shared" si="104"/>
        <v>0</v>
      </c>
      <c r="DR59" s="342">
        <f t="shared" si="104"/>
        <v>0</v>
      </c>
      <c r="DS59" s="342">
        <f t="shared" si="104"/>
        <v>0</v>
      </c>
      <c r="DT59" s="342">
        <f t="shared" si="104"/>
        <v>0</v>
      </c>
      <c r="DU59" s="343">
        <f t="shared" si="104"/>
        <v>0</v>
      </c>
      <c r="DV59" s="341">
        <f t="shared" si="105"/>
        <v>0</v>
      </c>
      <c r="DW59" s="342">
        <f t="shared" si="105"/>
        <v>0</v>
      </c>
      <c r="DX59" s="342">
        <f t="shared" si="105"/>
        <v>0</v>
      </c>
      <c r="DY59" s="342">
        <f t="shared" si="105"/>
        <v>0</v>
      </c>
      <c r="DZ59" s="342">
        <f t="shared" si="105"/>
        <v>0</v>
      </c>
      <c r="EA59" s="342">
        <f t="shared" si="105"/>
        <v>0</v>
      </c>
      <c r="EB59" s="342">
        <f t="shared" si="105"/>
        <v>0</v>
      </c>
      <c r="EC59" s="342">
        <f t="shared" si="105"/>
        <v>0</v>
      </c>
      <c r="ED59" s="342">
        <f t="shared" si="105"/>
        <v>0</v>
      </c>
      <c r="EE59" s="342">
        <f t="shared" si="105"/>
        <v>0</v>
      </c>
      <c r="EF59" s="342">
        <f t="shared" si="105"/>
        <v>0</v>
      </c>
      <c r="EG59" s="343">
        <f t="shared" si="105"/>
        <v>0</v>
      </c>
      <c r="EH59" s="341">
        <f t="shared" si="106"/>
        <v>0</v>
      </c>
      <c r="EI59" s="342">
        <f t="shared" si="106"/>
        <v>0</v>
      </c>
      <c r="EJ59" s="342">
        <f t="shared" si="106"/>
        <v>0</v>
      </c>
      <c r="EK59" s="342">
        <f t="shared" si="106"/>
        <v>0</v>
      </c>
      <c r="EL59" s="342">
        <f t="shared" si="106"/>
        <v>0</v>
      </c>
      <c r="EM59" s="342">
        <f t="shared" si="106"/>
        <v>0</v>
      </c>
      <c r="EN59" s="342">
        <f t="shared" si="106"/>
        <v>0</v>
      </c>
      <c r="EO59" s="342">
        <f t="shared" si="106"/>
        <v>0</v>
      </c>
      <c r="EP59" s="342">
        <f t="shared" si="106"/>
        <v>0</v>
      </c>
      <c r="EQ59" s="342">
        <f t="shared" si="106"/>
        <v>0</v>
      </c>
      <c r="ER59" s="342">
        <f t="shared" si="106"/>
        <v>0</v>
      </c>
      <c r="ES59" s="343">
        <f t="shared" si="106"/>
        <v>0</v>
      </c>
      <c r="ET59" s="341">
        <f t="shared" si="107"/>
        <v>0</v>
      </c>
      <c r="EU59" s="342">
        <f t="shared" si="107"/>
        <v>0</v>
      </c>
      <c r="EV59" s="342">
        <f t="shared" si="107"/>
        <v>0</v>
      </c>
      <c r="EW59" s="342">
        <f t="shared" si="107"/>
        <v>0</v>
      </c>
      <c r="EX59" s="342">
        <f t="shared" si="107"/>
        <v>0</v>
      </c>
      <c r="EY59" s="342">
        <f t="shared" si="107"/>
        <v>0</v>
      </c>
      <c r="EZ59" s="342">
        <f t="shared" si="107"/>
        <v>0</v>
      </c>
      <c r="FA59" s="342">
        <f t="shared" si="107"/>
        <v>0</v>
      </c>
      <c r="FB59" s="342">
        <f t="shared" si="107"/>
        <v>0</v>
      </c>
      <c r="FC59" s="342">
        <f t="shared" si="107"/>
        <v>0</v>
      </c>
      <c r="FD59" s="342">
        <f t="shared" si="107"/>
        <v>0</v>
      </c>
      <c r="FE59" s="343">
        <f t="shared" si="107"/>
        <v>0</v>
      </c>
      <c r="FF59" s="341">
        <f t="shared" si="108"/>
        <v>0</v>
      </c>
      <c r="FG59" s="342">
        <f t="shared" si="108"/>
        <v>0</v>
      </c>
      <c r="FH59" s="342">
        <f t="shared" si="108"/>
        <v>0</v>
      </c>
      <c r="FI59" s="342">
        <f t="shared" si="108"/>
        <v>0</v>
      </c>
      <c r="FJ59" s="342">
        <f t="shared" si="108"/>
        <v>0</v>
      </c>
      <c r="FK59" s="342">
        <f t="shared" si="108"/>
        <v>0</v>
      </c>
      <c r="FL59" s="342">
        <f t="shared" si="108"/>
        <v>0</v>
      </c>
      <c r="FM59" s="342">
        <f t="shared" si="108"/>
        <v>0</v>
      </c>
      <c r="FN59" s="342">
        <f t="shared" si="108"/>
        <v>0</v>
      </c>
      <c r="FO59" s="342">
        <f t="shared" si="108"/>
        <v>0</v>
      </c>
      <c r="FP59" s="342">
        <f t="shared" si="108"/>
        <v>0</v>
      </c>
      <c r="FQ59" s="343">
        <f t="shared" si="108"/>
        <v>0</v>
      </c>
    </row>
    <row r="60" spans="1:173" ht="12.75" customHeight="1" x14ac:dyDescent="0.2">
      <c r="A60" s="251"/>
      <c r="B60" s="252"/>
      <c r="C60" s="253"/>
      <c r="D60" s="253"/>
      <c r="E60" s="253"/>
      <c r="F60" s="253"/>
      <c r="G60" s="267"/>
      <c r="H60" s="267"/>
      <c r="I60" s="267"/>
      <c r="J60" s="255"/>
      <c r="K60" s="255"/>
      <c r="L60" s="255"/>
      <c r="M60" s="255"/>
      <c r="N60" s="257"/>
      <c r="O60" s="305"/>
      <c r="P60" s="304"/>
      <c r="Q60" s="284"/>
      <c r="R60" s="269"/>
      <c r="S60" s="269"/>
      <c r="T60" s="269"/>
      <c r="U60" s="269"/>
      <c r="V60" s="269"/>
      <c r="W60" s="269"/>
      <c r="X60" s="269"/>
      <c r="Y60" s="268"/>
      <c r="Z60" s="269"/>
      <c r="AA60" s="270"/>
      <c r="AB60" s="271"/>
      <c r="AC60" s="272"/>
      <c r="AD60" s="272"/>
      <c r="AE60" s="272"/>
      <c r="AF60" s="272"/>
      <c r="AG60" s="273"/>
      <c r="AH60" s="272"/>
      <c r="AI60" s="272"/>
      <c r="AJ60" s="388"/>
      <c r="AK60" s="388"/>
      <c r="AL60" s="389"/>
      <c r="AM60" s="137"/>
      <c r="AN60" s="228"/>
      <c r="AP60" s="338"/>
      <c r="AQ60" s="339"/>
      <c r="AR60" s="339"/>
      <c r="AS60" s="339"/>
      <c r="AT60" s="339"/>
      <c r="AU60" s="339"/>
      <c r="AV60" s="339"/>
      <c r="AW60" s="339"/>
      <c r="AX60" s="339"/>
      <c r="AY60" s="339"/>
      <c r="AZ60" s="339"/>
      <c r="BA60" s="339"/>
      <c r="BB60" s="338"/>
      <c r="BC60" s="339"/>
      <c r="BD60" s="339"/>
      <c r="BE60" s="339"/>
      <c r="BF60" s="339"/>
      <c r="BG60" s="339"/>
      <c r="BH60" s="339"/>
      <c r="BI60" s="339"/>
      <c r="BJ60" s="339"/>
      <c r="BK60" s="339"/>
      <c r="BL60" s="339"/>
      <c r="BM60" s="339"/>
      <c r="BN60" s="338"/>
      <c r="BO60" s="339"/>
      <c r="BP60" s="339"/>
      <c r="BQ60" s="339"/>
      <c r="BR60" s="339"/>
      <c r="BS60" s="339"/>
      <c r="BT60" s="339"/>
      <c r="BU60" s="339"/>
      <c r="BV60" s="339"/>
      <c r="BW60" s="339"/>
      <c r="BX60" s="339"/>
      <c r="BY60" s="339"/>
      <c r="BZ60" s="338"/>
      <c r="CA60" s="339"/>
      <c r="CB60" s="339"/>
      <c r="CC60" s="339"/>
      <c r="CD60" s="339"/>
      <c r="CE60" s="339"/>
      <c r="CF60" s="339"/>
      <c r="CG60" s="339"/>
      <c r="CH60" s="339"/>
      <c r="CI60" s="339"/>
      <c r="CJ60" s="339"/>
      <c r="CK60" s="339"/>
      <c r="CL60" s="338"/>
      <c r="CM60" s="339"/>
      <c r="CN60" s="339"/>
      <c r="CO60" s="339"/>
      <c r="CP60" s="339"/>
      <c r="CQ60" s="339"/>
      <c r="CR60" s="339"/>
      <c r="CS60" s="339"/>
      <c r="CT60" s="339"/>
      <c r="CU60" s="339"/>
      <c r="CV60" s="339"/>
      <c r="CW60" s="339"/>
      <c r="CX60" s="338"/>
      <c r="CY60" s="339"/>
      <c r="CZ60" s="339"/>
      <c r="DA60" s="339"/>
      <c r="DB60" s="339"/>
      <c r="DC60" s="339"/>
      <c r="DD60" s="339"/>
      <c r="DE60" s="339"/>
      <c r="DF60" s="339"/>
      <c r="DG60" s="339"/>
      <c r="DH60" s="339"/>
      <c r="DI60" s="339"/>
      <c r="DJ60" s="338"/>
      <c r="DK60" s="339"/>
      <c r="DL60" s="339"/>
      <c r="DM60" s="339"/>
      <c r="DN60" s="339"/>
      <c r="DO60" s="339"/>
      <c r="DP60" s="339"/>
      <c r="DQ60" s="339"/>
      <c r="DR60" s="339"/>
      <c r="DS60" s="339"/>
      <c r="DT60" s="339"/>
      <c r="DU60" s="339"/>
      <c r="DV60" s="338"/>
      <c r="DW60" s="339"/>
      <c r="DX60" s="339"/>
      <c r="DY60" s="339"/>
      <c r="DZ60" s="339"/>
      <c r="EA60" s="339"/>
      <c r="EB60" s="339"/>
      <c r="EC60" s="339"/>
      <c r="ED60" s="339"/>
      <c r="EE60" s="339"/>
      <c r="EF60" s="339"/>
      <c r="EG60" s="339"/>
      <c r="EH60" s="338"/>
      <c r="EI60" s="339"/>
      <c r="EJ60" s="339"/>
      <c r="EK60" s="339"/>
      <c r="EL60" s="339"/>
      <c r="EM60" s="339"/>
      <c r="EN60" s="339"/>
      <c r="EO60" s="339"/>
      <c r="EP60" s="339"/>
      <c r="EQ60" s="339"/>
      <c r="ER60" s="339"/>
      <c r="ES60" s="339"/>
      <c r="ET60" s="338"/>
      <c r="EU60" s="339"/>
      <c r="EV60" s="339"/>
      <c r="EW60" s="339"/>
      <c r="EX60" s="339"/>
      <c r="EY60" s="339"/>
      <c r="EZ60" s="339"/>
      <c r="FA60" s="339"/>
      <c r="FB60" s="339"/>
      <c r="FC60" s="339"/>
      <c r="FD60" s="339"/>
      <c r="FE60" s="339"/>
      <c r="FF60" s="338"/>
      <c r="FG60" s="339"/>
      <c r="FH60" s="339"/>
      <c r="FI60" s="339"/>
      <c r="FJ60" s="339"/>
      <c r="FK60" s="339"/>
      <c r="FL60" s="339"/>
      <c r="FM60" s="339"/>
      <c r="FN60" s="339"/>
      <c r="FO60" s="339"/>
      <c r="FP60" s="339"/>
      <c r="FQ60" s="339"/>
    </row>
    <row r="61" spans="1:173" ht="12.75" customHeight="1" x14ac:dyDescent="0.2">
      <c r="B61" s="37"/>
      <c r="C61" s="62"/>
      <c r="D61" s="231"/>
      <c r="E61" s="120"/>
      <c r="F61" s="120"/>
      <c r="G61" s="243"/>
      <c r="H61" s="38"/>
      <c r="I61" s="38"/>
      <c r="J61" s="38"/>
      <c r="K61" s="38"/>
      <c r="L61" s="38"/>
      <c r="M61" s="38"/>
      <c r="N61" s="39"/>
      <c r="O61" s="143"/>
      <c r="P61" s="39"/>
      <c r="Q61" s="148"/>
      <c r="R61" s="85"/>
      <c r="S61" s="85"/>
      <c r="T61" s="85"/>
      <c r="U61" s="85"/>
      <c r="V61" s="85"/>
      <c r="W61" s="80"/>
      <c r="X61" s="85"/>
      <c r="Y61" s="80"/>
      <c r="Z61" s="80"/>
      <c r="AA61" s="85"/>
      <c r="AB61" s="83"/>
      <c r="AC61" s="86"/>
      <c r="AD61" s="86"/>
      <c r="AE61" s="86"/>
      <c r="AF61" s="86"/>
      <c r="AG61" s="148"/>
      <c r="AH61" s="79"/>
      <c r="AI61" s="79"/>
      <c r="AJ61" s="79"/>
      <c r="AK61" s="79"/>
      <c r="AL61" s="382"/>
      <c r="AM61" s="73"/>
      <c r="AN61" s="290"/>
      <c r="AO61" s="316"/>
      <c r="AP61" s="153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44"/>
      <c r="BB61" s="153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44"/>
      <c r="BN61" s="153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44"/>
      <c r="BZ61" s="153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44"/>
      <c r="CL61" s="153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44"/>
      <c r="CX61" s="153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44"/>
      <c r="DJ61" s="153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44"/>
      <c r="DV61" s="153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44"/>
      <c r="EH61" s="153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44"/>
      <c r="ET61" s="153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44"/>
      <c r="FF61" s="153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44"/>
    </row>
    <row r="62" spans="1:173" ht="12.75" customHeight="1" x14ac:dyDescent="0.2">
      <c r="B62" s="72"/>
      <c r="C62" s="92">
        <f>TITLE!A25</f>
        <v>2022</v>
      </c>
      <c r="D62" s="326"/>
      <c r="E62" s="327"/>
      <c r="F62" s="327"/>
      <c r="G62" s="250"/>
      <c r="H62" s="61" t="s">
        <v>43</v>
      </c>
      <c r="I62" s="41"/>
      <c r="J62" s="41"/>
      <c r="K62" s="41"/>
      <c r="L62" s="41"/>
      <c r="M62" s="42"/>
      <c r="N62" s="43"/>
      <c r="O62" s="144"/>
      <c r="P62" s="43"/>
      <c r="Q62" s="149">
        <f t="shared" ref="Q62:AL62" si="110">SUM(Q7:Q59)</f>
        <v>0</v>
      </c>
      <c r="R62" s="149">
        <f t="shared" si="110"/>
        <v>0</v>
      </c>
      <c r="S62" s="149">
        <f t="shared" si="110"/>
        <v>0</v>
      </c>
      <c r="T62" s="149">
        <f t="shared" si="110"/>
        <v>0</v>
      </c>
      <c r="U62" s="149">
        <f t="shared" si="110"/>
        <v>0</v>
      </c>
      <c r="V62" s="149">
        <f t="shared" si="110"/>
        <v>0</v>
      </c>
      <c r="W62" s="149">
        <f t="shared" si="110"/>
        <v>0</v>
      </c>
      <c r="X62" s="149">
        <f t="shared" si="110"/>
        <v>0</v>
      </c>
      <c r="Y62" s="149">
        <f t="shared" si="110"/>
        <v>0</v>
      </c>
      <c r="Z62" s="149">
        <f t="shared" si="110"/>
        <v>0</v>
      </c>
      <c r="AA62" s="149">
        <f t="shared" si="110"/>
        <v>0</v>
      </c>
      <c r="AB62" s="87">
        <f t="shared" si="110"/>
        <v>0</v>
      </c>
      <c r="AC62" s="87">
        <f t="shared" si="110"/>
        <v>0</v>
      </c>
      <c r="AD62" s="87">
        <f t="shared" si="110"/>
        <v>0</v>
      </c>
      <c r="AE62" s="87">
        <f t="shared" si="110"/>
        <v>0</v>
      </c>
      <c r="AF62" s="87">
        <f t="shared" si="110"/>
        <v>0</v>
      </c>
      <c r="AG62" s="87">
        <f t="shared" si="110"/>
        <v>0</v>
      </c>
      <c r="AH62" s="87">
        <f t="shared" si="110"/>
        <v>0</v>
      </c>
      <c r="AI62" s="87">
        <f t="shared" si="110"/>
        <v>0</v>
      </c>
      <c r="AJ62" s="87">
        <f t="shared" si="110"/>
        <v>0</v>
      </c>
      <c r="AK62" s="87">
        <f t="shared" si="110"/>
        <v>0</v>
      </c>
      <c r="AL62" s="87">
        <f t="shared" si="110"/>
        <v>0</v>
      </c>
      <c r="AM62" s="154"/>
      <c r="AO62" s="317"/>
      <c r="AP62" s="155">
        <f t="shared" ref="AP62:BU62" si="111">SUM(AP7:AP59)</f>
        <v>0</v>
      </c>
      <c r="AQ62" s="154">
        <f t="shared" si="111"/>
        <v>0</v>
      </c>
      <c r="AR62" s="154">
        <f t="shared" si="111"/>
        <v>0</v>
      </c>
      <c r="AS62" s="154">
        <f t="shared" si="111"/>
        <v>0</v>
      </c>
      <c r="AT62" s="154">
        <f t="shared" si="111"/>
        <v>0</v>
      </c>
      <c r="AU62" s="154">
        <f t="shared" si="111"/>
        <v>0</v>
      </c>
      <c r="AV62" s="154">
        <f t="shared" si="111"/>
        <v>0</v>
      </c>
      <c r="AW62" s="154">
        <f t="shared" si="111"/>
        <v>0</v>
      </c>
      <c r="AX62" s="154">
        <f t="shared" si="111"/>
        <v>0</v>
      </c>
      <c r="AY62" s="154">
        <f t="shared" si="111"/>
        <v>0</v>
      </c>
      <c r="AZ62" s="154">
        <f t="shared" si="111"/>
        <v>0</v>
      </c>
      <c r="BA62" s="149">
        <f t="shared" si="111"/>
        <v>0</v>
      </c>
      <c r="BB62" s="155">
        <f t="shared" si="111"/>
        <v>0</v>
      </c>
      <c r="BC62" s="154">
        <f t="shared" si="111"/>
        <v>0</v>
      </c>
      <c r="BD62" s="154">
        <f t="shared" si="111"/>
        <v>0</v>
      </c>
      <c r="BE62" s="154">
        <f t="shared" si="111"/>
        <v>0</v>
      </c>
      <c r="BF62" s="154">
        <f t="shared" si="111"/>
        <v>0</v>
      </c>
      <c r="BG62" s="154">
        <f t="shared" si="111"/>
        <v>0</v>
      </c>
      <c r="BH62" s="154">
        <f t="shared" si="111"/>
        <v>0</v>
      </c>
      <c r="BI62" s="154">
        <f t="shared" si="111"/>
        <v>0</v>
      </c>
      <c r="BJ62" s="154">
        <f t="shared" si="111"/>
        <v>0</v>
      </c>
      <c r="BK62" s="154">
        <f t="shared" si="111"/>
        <v>0</v>
      </c>
      <c r="BL62" s="154">
        <f t="shared" si="111"/>
        <v>0</v>
      </c>
      <c r="BM62" s="149">
        <f t="shared" si="111"/>
        <v>0</v>
      </c>
      <c r="BN62" s="155">
        <f t="shared" si="111"/>
        <v>0</v>
      </c>
      <c r="BO62" s="154">
        <f t="shared" si="111"/>
        <v>0</v>
      </c>
      <c r="BP62" s="154">
        <f t="shared" si="111"/>
        <v>0</v>
      </c>
      <c r="BQ62" s="154">
        <f t="shared" si="111"/>
        <v>0</v>
      </c>
      <c r="BR62" s="154">
        <f t="shared" si="111"/>
        <v>0</v>
      </c>
      <c r="BS62" s="154">
        <f t="shared" si="111"/>
        <v>0</v>
      </c>
      <c r="BT62" s="154">
        <f t="shared" si="111"/>
        <v>0</v>
      </c>
      <c r="BU62" s="154">
        <f t="shared" si="111"/>
        <v>0</v>
      </c>
      <c r="BV62" s="154">
        <f t="shared" ref="BV62:DA62" si="112">SUM(BV7:BV59)</f>
        <v>0</v>
      </c>
      <c r="BW62" s="154">
        <f t="shared" si="112"/>
        <v>0</v>
      </c>
      <c r="BX62" s="154">
        <f t="shared" si="112"/>
        <v>0</v>
      </c>
      <c r="BY62" s="149">
        <f t="shared" si="112"/>
        <v>0</v>
      </c>
      <c r="BZ62" s="155">
        <f t="shared" si="112"/>
        <v>0</v>
      </c>
      <c r="CA62" s="154">
        <f t="shared" si="112"/>
        <v>0</v>
      </c>
      <c r="CB62" s="154">
        <f t="shared" si="112"/>
        <v>0</v>
      </c>
      <c r="CC62" s="154">
        <f t="shared" si="112"/>
        <v>0</v>
      </c>
      <c r="CD62" s="154">
        <f t="shared" si="112"/>
        <v>0</v>
      </c>
      <c r="CE62" s="154">
        <f t="shared" si="112"/>
        <v>0</v>
      </c>
      <c r="CF62" s="154">
        <f t="shared" si="112"/>
        <v>0</v>
      </c>
      <c r="CG62" s="154">
        <f t="shared" si="112"/>
        <v>0</v>
      </c>
      <c r="CH62" s="154">
        <f t="shared" si="112"/>
        <v>0</v>
      </c>
      <c r="CI62" s="154">
        <f t="shared" si="112"/>
        <v>0</v>
      </c>
      <c r="CJ62" s="154">
        <f t="shared" si="112"/>
        <v>0</v>
      </c>
      <c r="CK62" s="149">
        <f t="shared" si="112"/>
        <v>0</v>
      </c>
      <c r="CL62" s="155">
        <f t="shared" si="112"/>
        <v>0</v>
      </c>
      <c r="CM62" s="154">
        <f t="shared" si="112"/>
        <v>0</v>
      </c>
      <c r="CN62" s="154">
        <f t="shared" si="112"/>
        <v>0</v>
      </c>
      <c r="CO62" s="154">
        <f t="shared" si="112"/>
        <v>0</v>
      </c>
      <c r="CP62" s="154">
        <f t="shared" si="112"/>
        <v>0</v>
      </c>
      <c r="CQ62" s="154">
        <f t="shared" si="112"/>
        <v>0</v>
      </c>
      <c r="CR62" s="154">
        <f t="shared" si="112"/>
        <v>0</v>
      </c>
      <c r="CS62" s="154">
        <f t="shared" si="112"/>
        <v>0</v>
      </c>
      <c r="CT62" s="154">
        <f t="shared" si="112"/>
        <v>0</v>
      </c>
      <c r="CU62" s="154">
        <f t="shared" si="112"/>
        <v>0</v>
      </c>
      <c r="CV62" s="154">
        <f t="shared" si="112"/>
        <v>0</v>
      </c>
      <c r="CW62" s="149">
        <f t="shared" si="112"/>
        <v>0</v>
      </c>
      <c r="CX62" s="155">
        <f t="shared" si="112"/>
        <v>0</v>
      </c>
      <c r="CY62" s="154">
        <f t="shared" si="112"/>
        <v>0</v>
      </c>
      <c r="CZ62" s="154">
        <f t="shared" si="112"/>
        <v>0</v>
      </c>
      <c r="DA62" s="154">
        <f t="shared" si="112"/>
        <v>0</v>
      </c>
      <c r="DB62" s="154">
        <f t="shared" ref="DB62:EG62" si="113">SUM(DB7:DB59)</f>
        <v>0</v>
      </c>
      <c r="DC62" s="154">
        <f t="shared" si="113"/>
        <v>0</v>
      </c>
      <c r="DD62" s="154">
        <f t="shared" si="113"/>
        <v>0</v>
      </c>
      <c r="DE62" s="154">
        <f t="shared" si="113"/>
        <v>0</v>
      </c>
      <c r="DF62" s="154">
        <f t="shared" si="113"/>
        <v>0</v>
      </c>
      <c r="DG62" s="154">
        <f t="shared" si="113"/>
        <v>0</v>
      </c>
      <c r="DH62" s="154">
        <f t="shared" si="113"/>
        <v>0</v>
      </c>
      <c r="DI62" s="149">
        <f t="shared" si="113"/>
        <v>0</v>
      </c>
      <c r="DJ62" s="155">
        <f t="shared" si="113"/>
        <v>0</v>
      </c>
      <c r="DK62" s="154">
        <f t="shared" si="113"/>
        <v>0</v>
      </c>
      <c r="DL62" s="154">
        <f t="shared" si="113"/>
        <v>0</v>
      </c>
      <c r="DM62" s="154">
        <f t="shared" si="113"/>
        <v>0</v>
      </c>
      <c r="DN62" s="154">
        <f t="shared" si="113"/>
        <v>0</v>
      </c>
      <c r="DO62" s="154">
        <f t="shared" si="113"/>
        <v>0</v>
      </c>
      <c r="DP62" s="154">
        <f t="shared" si="113"/>
        <v>0</v>
      </c>
      <c r="DQ62" s="154">
        <f t="shared" si="113"/>
        <v>0</v>
      </c>
      <c r="DR62" s="154">
        <f t="shared" si="113"/>
        <v>0</v>
      </c>
      <c r="DS62" s="154">
        <f t="shared" si="113"/>
        <v>0</v>
      </c>
      <c r="DT62" s="154">
        <f t="shared" si="113"/>
        <v>0</v>
      </c>
      <c r="DU62" s="149">
        <f t="shared" si="113"/>
        <v>0</v>
      </c>
      <c r="DV62" s="155">
        <f t="shared" si="113"/>
        <v>0</v>
      </c>
      <c r="DW62" s="154">
        <f t="shared" si="113"/>
        <v>0</v>
      </c>
      <c r="DX62" s="154">
        <f t="shared" si="113"/>
        <v>0</v>
      </c>
      <c r="DY62" s="154">
        <f t="shared" si="113"/>
        <v>0</v>
      </c>
      <c r="DZ62" s="154">
        <f t="shared" si="113"/>
        <v>0</v>
      </c>
      <c r="EA62" s="154">
        <f t="shared" si="113"/>
        <v>0</v>
      </c>
      <c r="EB62" s="154">
        <f t="shared" si="113"/>
        <v>0</v>
      </c>
      <c r="EC62" s="154">
        <f t="shared" si="113"/>
        <v>0</v>
      </c>
      <c r="ED62" s="154">
        <f t="shared" si="113"/>
        <v>0</v>
      </c>
      <c r="EE62" s="154">
        <f t="shared" si="113"/>
        <v>0</v>
      </c>
      <c r="EF62" s="154">
        <f t="shared" si="113"/>
        <v>0</v>
      </c>
      <c r="EG62" s="149">
        <f t="shared" si="113"/>
        <v>0</v>
      </c>
      <c r="EH62" s="155">
        <f t="shared" ref="EH62:FQ62" si="114">SUM(EH7:EH59)</f>
        <v>0</v>
      </c>
      <c r="EI62" s="154">
        <f t="shared" si="114"/>
        <v>0</v>
      </c>
      <c r="EJ62" s="154">
        <f t="shared" si="114"/>
        <v>0</v>
      </c>
      <c r="EK62" s="154">
        <f t="shared" si="114"/>
        <v>0</v>
      </c>
      <c r="EL62" s="154">
        <f t="shared" si="114"/>
        <v>0</v>
      </c>
      <c r="EM62" s="154">
        <f t="shared" si="114"/>
        <v>0</v>
      </c>
      <c r="EN62" s="154">
        <f t="shared" si="114"/>
        <v>0</v>
      </c>
      <c r="EO62" s="154">
        <f t="shared" si="114"/>
        <v>0</v>
      </c>
      <c r="EP62" s="154">
        <f t="shared" si="114"/>
        <v>0</v>
      </c>
      <c r="EQ62" s="154">
        <f t="shared" si="114"/>
        <v>0</v>
      </c>
      <c r="ER62" s="154">
        <f t="shared" si="114"/>
        <v>0</v>
      </c>
      <c r="ES62" s="149">
        <f t="shared" si="114"/>
        <v>0</v>
      </c>
      <c r="ET62" s="155">
        <f t="shared" si="114"/>
        <v>0</v>
      </c>
      <c r="EU62" s="154">
        <f t="shared" si="114"/>
        <v>0</v>
      </c>
      <c r="EV62" s="154">
        <f t="shared" si="114"/>
        <v>0</v>
      </c>
      <c r="EW62" s="154">
        <f t="shared" si="114"/>
        <v>0</v>
      </c>
      <c r="EX62" s="154">
        <f t="shared" si="114"/>
        <v>0</v>
      </c>
      <c r="EY62" s="154">
        <f t="shared" si="114"/>
        <v>0</v>
      </c>
      <c r="EZ62" s="154">
        <f t="shared" si="114"/>
        <v>0</v>
      </c>
      <c r="FA62" s="154">
        <f t="shared" si="114"/>
        <v>0</v>
      </c>
      <c r="FB62" s="154">
        <f t="shared" si="114"/>
        <v>0</v>
      </c>
      <c r="FC62" s="154">
        <f t="shared" si="114"/>
        <v>0</v>
      </c>
      <c r="FD62" s="154">
        <f t="shared" si="114"/>
        <v>0</v>
      </c>
      <c r="FE62" s="149">
        <f t="shared" si="114"/>
        <v>0</v>
      </c>
      <c r="FF62" s="155">
        <f t="shared" si="114"/>
        <v>0</v>
      </c>
      <c r="FG62" s="154">
        <f t="shared" si="114"/>
        <v>0</v>
      </c>
      <c r="FH62" s="154">
        <f t="shared" si="114"/>
        <v>0</v>
      </c>
      <c r="FI62" s="154">
        <f t="shared" si="114"/>
        <v>0</v>
      </c>
      <c r="FJ62" s="154">
        <f t="shared" si="114"/>
        <v>0</v>
      </c>
      <c r="FK62" s="154">
        <f t="shared" si="114"/>
        <v>0</v>
      </c>
      <c r="FL62" s="154">
        <f t="shared" si="114"/>
        <v>0</v>
      </c>
      <c r="FM62" s="154">
        <f t="shared" si="114"/>
        <v>0</v>
      </c>
      <c r="FN62" s="154">
        <f t="shared" si="114"/>
        <v>0</v>
      </c>
      <c r="FO62" s="154">
        <f t="shared" si="114"/>
        <v>0</v>
      </c>
      <c r="FP62" s="154">
        <f t="shared" si="114"/>
        <v>0</v>
      </c>
      <c r="FQ62" s="149">
        <f t="shared" si="114"/>
        <v>0</v>
      </c>
    </row>
    <row r="63" spans="1:173" ht="12.75" customHeight="1" x14ac:dyDescent="0.2">
      <c r="B63" s="31"/>
      <c r="C63" s="63"/>
      <c r="D63" s="180"/>
      <c r="E63" s="60"/>
      <c r="F63" s="60"/>
      <c r="G63" s="5"/>
      <c r="H63" s="30" t="s">
        <v>2</v>
      </c>
      <c r="I63" s="30"/>
      <c r="J63" s="30"/>
      <c r="K63" s="30"/>
      <c r="L63" s="30"/>
      <c r="M63" s="30"/>
      <c r="N63" s="46"/>
      <c r="O63" s="145"/>
      <c r="P63" s="151"/>
      <c r="Q63" s="73"/>
      <c r="R63" s="66"/>
      <c r="S63" s="66"/>
      <c r="T63" s="66"/>
      <c r="U63" s="66"/>
      <c r="V63" s="66"/>
      <c r="W63" s="164"/>
      <c r="X63" s="165"/>
      <c r="Y63" s="164"/>
      <c r="Z63" s="164"/>
      <c r="AA63" s="165"/>
      <c r="AB63" s="77"/>
      <c r="AC63" s="78"/>
      <c r="AD63" s="78"/>
      <c r="AE63" s="78"/>
      <c r="AF63" s="78"/>
      <c r="AG63" s="73"/>
      <c r="AH63" s="164"/>
      <c r="AI63" s="169"/>
      <c r="AJ63" s="169"/>
      <c r="AK63" s="169"/>
      <c r="AL63" s="170"/>
      <c r="AM63" s="73"/>
      <c r="AN63" s="126"/>
      <c r="AP63" s="345"/>
      <c r="AQ63" s="346"/>
      <c r="AR63" s="346"/>
      <c r="AS63" s="346"/>
      <c r="AT63" s="346"/>
      <c r="AU63" s="346"/>
      <c r="AV63" s="346"/>
      <c r="AW63" s="346"/>
      <c r="AX63" s="346"/>
      <c r="AY63" s="346"/>
      <c r="AZ63" s="346"/>
      <c r="BA63" s="347"/>
      <c r="BB63" s="348"/>
      <c r="BC63" s="349"/>
      <c r="BD63" s="349"/>
      <c r="BE63" s="349"/>
      <c r="BF63" s="349"/>
      <c r="BG63" s="349"/>
      <c r="BH63" s="349"/>
      <c r="BI63" s="349"/>
      <c r="BJ63" s="349"/>
      <c r="BK63" s="349"/>
      <c r="BL63" s="349"/>
      <c r="BM63" s="350"/>
      <c r="BN63" s="348"/>
      <c r="BO63" s="349"/>
      <c r="BP63" s="349"/>
      <c r="BQ63" s="349"/>
      <c r="BR63" s="349"/>
      <c r="BS63" s="349"/>
      <c r="BT63" s="349"/>
      <c r="BU63" s="349"/>
      <c r="BV63" s="349"/>
      <c r="BW63" s="349"/>
      <c r="BX63" s="349"/>
      <c r="BY63" s="350"/>
      <c r="BZ63" s="348"/>
      <c r="CA63" s="349"/>
      <c r="CB63" s="349"/>
      <c r="CC63" s="349"/>
      <c r="CD63" s="349"/>
      <c r="CE63" s="349"/>
      <c r="CF63" s="349"/>
      <c r="CG63" s="349"/>
      <c r="CH63" s="349"/>
      <c r="CI63" s="349"/>
      <c r="CJ63" s="349"/>
      <c r="CK63" s="350"/>
      <c r="CL63" s="348"/>
      <c r="CM63" s="349"/>
      <c r="CN63" s="349"/>
      <c r="CO63" s="349"/>
      <c r="CP63" s="349"/>
      <c r="CQ63" s="349"/>
      <c r="CR63" s="349"/>
      <c r="CS63" s="349"/>
      <c r="CT63" s="349"/>
      <c r="CU63" s="349"/>
      <c r="CV63" s="349"/>
      <c r="CW63" s="350"/>
      <c r="CX63" s="348"/>
      <c r="CY63" s="349"/>
      <c r="CZ63" s="349"/>
      <c r="DA63" s="349"/>
      <c r="DB63" s="349"/>
      <c r="DC63" s="349"/>
      <c r="DD63" s="349"/>
      <c r="DE63" s="349"/>
      <c r="DF63" s="349"/>
      <c r="DG63" s="349"/>
      <c r="DH63" s="349"/>
      <c r="DI63" s="350"/>
    </row>
    <row r="64" spans="1:173" ht="26.1" customHeight="1" x14ac:dyDescent="0.2">
      <c r="B64" s="47" t="s">
        <v>44</v>
      </c>
      <c r="C64" s="48" t="s">
        <v>395</v>
      </c>
      <c r="D64" s="232"/>
      <c r="E64" s="232"/>
      <c r="F64" s="232"/>
      <c r="G64" s="232"/>
      <c r="H64" s="21"/>
      <c r="I64" s="21"/>
      <c r="J64" s="21"/>
      <c r="K64" s="21"/>
      <c r="L64" s="21"/>
      <c r="M64" s="21"/>
      <c r="N64" s="21"/>
      <c r="O64" s="21"/>
      <c r="P64" s="21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93">
        <f>33.3*$C$65</f>
        <v>0</v>
      </c>
      <c r="AC64" s="93">
        <f>33.3*$C$65</f>
        <v>0</v>
      </c>
      <c r="AD64" s="93">
        <f>33.3*$C$65</f>
        <v>0</v>
      </c>
      <c r="AE64" s="93">
        <f>33.3*$C$65</f>
        <v>0</v>
      </c>
      <c r="AF64" s="93">
        <f>33.3*$C$65</f>
        <v>0</v>
      </c>
      <c r="AG64" s="89">
        <f>3400*$C$65^(2/3)</f>
        <v>0</v>
      </c>
      <c r="AH64" s="93"/>
      <c r="AI64" s="93"/>
      <c r="AJ64" s="93"/>
      <c r="AK64" s="93"/>
      <c r="AL64" s="93"/>
      <c r="AM64" s="318"/>
      <c r="AO64" s="126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289"/>
      <c r="BB64" s="289"/>
      <c r="BC64" s="289"/>
      <c r="BD64" s="289"/>
      <c r="BE64" s="289"/>
      <c r="BF64" s="289"/>
      <c r="BG64" s="289"/>
      <c r="BH64" s="289"/>
      <c r="BI64" s="289"/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/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289"/>
      <c r="CH64" s="289"/>
      <c r="CI64" s="289"/>
      <c r="CJ64" s="289"/>
      <c r="CK64" s="289"/>
      <c r="CL64" s="289"/>
      <c r="CM64" s="289"/>
      <c r="CN64" s="289"/>
      <c r="CO64" s="289"/>
      <c r="CP64" s="289"/>
      <c r="CQ64" s="289"/>
      <c r="CR64" s="289"/>
      <c r="CS64" s="289"/>
      <c r="CT64" s="289"/>
      <c r="CU64" s="289"/>
      <c r="CV64" s="289"/>
      <c r="CW64" s="289"/>
      <c r="CX64" s="289"/>
      <c r="CY64" s="289"/>
      <c r="CZ64" s="289"/>
      <c r="DA64" s="289"/>
      <c r="DB64" s="289"/>
      <c r="DC64" s="289"/>
      <c r="DD64" s="289"/>
      <c r="DE64" s="289"/>
      <c r="DF64" s="289"/>
      <c r="DG64" s="289"/>
      <c r="DH64" s="289"/>
      <c r="DI64" s="289"/>
    </row>
    <row r="65" spans="2:39" ht="12.75" customHeight="1" thickBot="1" x14ac:dyDescent="0.25">
      <c r="B65" s="49"/>
      <c r="C65" s="50">
        <f>EMISSIONS_1!C65</f>
        <v>0</v>
      </c>
      <c r="D65" s="233"/>
      <c r="E65" s="233"/>
      <c r="F65" s="233"/>
      <c r="G65" s="233"/>
      <c r="H65" s="51"/>
      <c r="I65" s="51"/>
      <c r="J65" s="51"/>
      <c r="K65" s="51"/>
      <c r="L65" s="51"/>
      <c r="M65" s="51"/>
      <c r="N65" s="51"/>
      <c r="O65" s="51"/>
      <c r="P65" s="5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2"/>
      <c r="AC65" s="133"/>
      <c r="AD65" s="134"/>
      <c r="AE65" s="133"/>
      <c r="AF65" s="134"/>
      <c r="AG65" s="133"/>
      <c r="AH65" s="168"/>
      <c r="AI65" s="168"/>
      <c r="AJ65" s="386"/>
      <c r="AK65" s="386"/>
      <c r="AL65" s="387"/>
      <c r="AM65" s="319"/>
    </row>
    <row r="66" spans="2:39" ht="12.75" customHeight="1" thickTop="1" x14ac:dyDescent="0.2">
      <c r="B66" s="52"/>
      <c r="C66" s="8"/>
      <c r="D66" s="8"/>
      <c r="E66" s="8"/>
      <c r="F66" s="8"/>
      <c r="G66" s="8"/>
      <c r="H66" s="5"/>
      <c r="I66" s="5"/>
      <c r="J66" s="5"/>
      <c r="K66" s="5"/>
      <c r="L66" s="5"/>
      <c r="M66" s="5"/>
      <c r="N66" s="5"/>
      <c r="O66" s="124"/>
      <c r="P66" s="124"/>
      <c r="Q66" s="135"/>
      <c r="R66" s="135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7"/>
      <c r="AD66" s="137"/>
      <c r="AE66" s="10"/>
      <c r="AF66" s="10"/>
      <c r="AG66" s="10"/>
      <c r="AH66" s="10"/>
      <c r="AI66" s="10"/>
      <c r="AJ66" s="385"/>
      <c r="AK66" s="385"/>
      <c r="AL66" s="385"/>
      <c r="AM66" s="137"/>
    </row>
    <row r="67" spans="2:39" ht="12.75" customHeight="1" x14ac:dyDescent="0.2">
      <c r="B67" s="52"/>
      <c r="C67" s="8"/>
      <c r="D67" s="8"/>
      <c r="E67" s="8"/>
      <c r="F67" s="8"/>
      <c r="G67" s="8"/>
      <c r="H67" s="5"/>
      <c r="I67" s="5"/>
      <c r="J67" s="5"/>
      <c r="K67" s="5"/>
      <c r="L67" s="5"/>
      <c r="M67" s="5"/>
      <c r="N67" s="5"/>
      <c r="O67" s="9"/>
      <c r="P67" s="9"/>
      <c r="Q67" s="5"/>
      <c r="S67" s="8"/>
      <c r="T67" s="8"/>
      <c r="U67" s="8"/>
      <c r="V67" s="8"/>
      <c r="W67" s="8"/>
      <c r="X67" s="8"/>
      <c r="Y67" s="8"/>
      <c r="Z67" s="8"/>
      <c r="AA67" s="8"/>
      <c r="AB67" s="8"/>
      <c r="AC67" s="10"/>
      <c r="AD67" s="10"/>
      <c r="AE67" s="10"/>
      <c r="AF67" s="10"/>
      <c r="AG67" s="10"/>
      <c r="AH67" s="10"/>
      <c r="AI67" s="10"/>
      <c r="AJ67" s="385"/>
      <c r="AK67" s="385"/>
      <c r="AL67" s="385"/>
      <c r="AM67" s="137"/>
    </row>
    <row r="68" spans="2:39" ht="12.75" customHeight="1" x14ac:dyDescent="0.2">
      <c r="B68" s="1"/>
      <c r="C68" s="1"/>
      <c r="D68" s="1"/>
      <c r="E68" s="1"/>
      <c r="F68" s="1"/>
      <c r="G68" s="178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78"/>
      <c r="AK68" s="178"/>
      <c r="AL68" s="178"/>
      <c r="AM68" s="136"/>
    </row>
    <row r="69" spans="2:39" ht="12.75" customHeight="1" x14ac:dyDescent="0.2">
      <c r="B69" s="1"/>
      <c r="C69" s="1"/>
      <c r="D69" s="1"/>
      <c r="E69" s="1"/>
      <c r="F69" s="1"/>
      <c r="G69" s="178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78"/>
      <c r="AK69" s="178"/>
      <c r="AL69" s="178"/>
      <c r="AM69" s="136"/>
    </row>
    <row r="70" spans="2:39" ht="12.75" customHeight="1" x14ac:dyDescent="0.2">
      <c r="B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78"/>
      <c r="AK70" s="178"/>
      <c r="AL70" s="178"/>
      <c r="AM70" s="136"/>
    </row>
    <row r="71" spans="2:39" ht="12.75" customHeight="1" x14ac:dyDescent="0.2">
      <c r="B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78"/>
      <c r="AK71" s="178"/>
      <c r="AL71" s="178"/>
      <c r="AM71" s="73"/>
    </row>
    <row r="72" spans="2:39" ht="12.75" customHeight="1" x14ac:dyDescent="0.2">
      <c r="B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78"/>
      <c r="AK72" s="178"/>
      <c r="AL72" s="178"/>
      <c r="AM72" s="73"/>
    </row>
    <row r="73" spans="2:39" ht="12.75" customHeight="1" x14ac:dyDescent="0.2">
      <c r="B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78"/>
      <c r="AK73" s="178"/>
      <c r="AL73" s="178"/>
      <c r="AM73" s="73"/>
    </row>
    <row r="74" spans="2:39" ht="12.75" customHeight="1" x14ac:dyDescent="0.2">
      <c r="B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78"/>
      <c r="AK74" s="178"/>
      <c r="AL74" s="178"/>
      <c r="AM74" s="73"/>
    </row>
    <row r="75" spans="2:39" ht="12.75" customHeight="1" x14ac:dyDescent="0.2">
      <c r="B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78"/>
      <c r="AK75" s="178"/>
      <c r="AL75" s="178"/>
      <c r="AM75" s="136"/>
    </row>
    <row r="76" spans="2:39" ht="12.75" customHeight="1" x14ac:dyDescent="0.2">
      <c r="B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78"/>
      <c r="AK76" s="178"/>
      <c r="AL76" s="178"/>
      <c r="AM76" s="136"/>
    </row>
    <row r="77" spans="2:39" ht="12.75" customHeight="1" x14ac:dyDescent="0.2">
      <c r="B77" s="1"/>
      <c r="C77" s="1"/>
      <c r="D77" s="1"/>
      <c r="E77" s="1"/>
      <c r="F77" s="1"/>
      <c r="G77" s="178"/>
      <c r="H77" s="1"/>
      <c r="I77" s="178"/>
      <c r="J77" s="178"/>
      <c r="K77" s="178"/>
      <c r="L77" s="178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78"/>
      <c r="AK77" s="178"/>
      <c r="AL77" s="178"/>
      <c r="AM77" s="136"/>
    </row>
    <row r="78" spans="2:39" ht="12.75" customHeight="1" x14ac:dyDescent="0.2">
      <c r="B78" s="1"/>
      <c r="C78" s="1"/>
      <c r="D78" s="1"/>
      <c r="E78" s="1"/>
      <c r="F78" s="1"/>
      <c r="G78" s="178"/>
      <c r="H78" s="1"/>
      <c r="I78" s="178"/>
      <c r="J78" s="178"/>
      <c r="K78" s="178"/>
      <c r="L78" s="178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78"/>
      <c r="AK78" s="178"/>
      <c r="AL78" s="178"/>
      <c r="AM78" s="136"/>
    </row>
    <row r="79" spans="2:39" ht="12.75" customHeight="1" x14ac:dyDescent="0.2">
      <c r="B79" s="1"/>
      <c r="C79" s="1"/>
      <c r="D79" s="1"/>
      <c r="E79" s="1"/>
      <c r="F79" s="1"/>
      <c r="G79" s="178"/>
      <c r="H79" s="1"/>
      <c r="I79" s="178"/>
      <c r="J79" s="178"/>
      <c r="K79" s="178"/>
      <c r="L79" s="178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78"/>
      <c r="AK79" s="178"/>
      <c r="AL79" s="178"/>
      <c r="AM79" s="136"/>
    </row>
    <row r="80" spans="2:39" ht="12.75" customHeight="1" x14ac:dyDescent="0.2">
      <c r="B80" s="1"/>
      <c r="C80" s="1"/>
      <c r="D80" s="1"/>
      <c r="E80" s="1"/>
      <c r="F80" s="1"/>
      <c r="G80" s="178"/>
      <c r="H80" s="1"/>
      <c r="I80" s="178"/>
      <c r="J80" s="178"/>
      <c r="K80" s="178"/>
      <c r="L80" s="178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78"/>
      <c r="AK80" s="178"/>
      <c r="AL80" s="178"/>
      <c r="AM80" s="136"/>
    </row>
    <row r="81" spans="2:39" ht="12.75" customHeight="1" x14ac:dyDescent="0.2">
      <c r="B81" s="1"/>
      <c r="C81" s="1"/>
      <c r="D81" s="1"/>
      <c r="E81" s="1"/>
      <c r="F81" s="1"/>
      <c r="G81" s="178"/>
      <c r="H81" s="1"/>
      <c r="I81" s="178"/>
      <c r="J81" s="178"/>
      <c r="K81" s="178"/>
      <c r="L81" s="178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78"/>
      <c r="AK81" s="178"/>
      <c r="AL81" s="178"/>
      <c r="AM81" s="74"/>
    </row>
    <row r="82" spans="2:39" ht="12.75" customHeight="1" x14ac:dyDescent="0.2">
      <c r="B82" s="1"/>
      <c r="C82" s="1"/>
      <c r="D82" s="1"/>
      <c r="E82" s="1"/>
      <c r="F82" s="1"/>
      <c r="G82" s="178"/>
      <c r="H82" s="1"/>
      <c r="I82" s="178"/>
      <c r="J82" s="178"/>
      <c r="K82" s="178"/>
      <c r="L82" s="178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78"/>
      <c r="AK82" s="178"/>
      <c r="AL82" s="178"/>
      <c r="AM82" s="74"/>
    </row>
    <row r="83" spans="2:39" ht="12.75" customHeight="1" x14ac:dyDescent="0.2">
      <c r="B83" s="1"/>
      <c r="C83" s="1"/>
      <c r="D83" s="1"/>
      <c r="E83" s="1"/>
      <c r="F83" s="1"/>
      <c r="G83" s="178"/>
      <c r="H83" s="1"/>
      <c r="I83" s="178"/>
      <c r="J83" s="178"/>
      <c r="K83" s="178"/>
      <c r="L83" s="178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78"/>
      <c r="AK83" s="178"/>
      <c r="AL83" s="178"/>
      <c r="AM83" s="74"/>
    </row>
    <row r="84" spans="2:39" ht="12.75" customHeight="1" x14ac:dyDescent="0.2">
      <c r="B84" s="1"/>
      <c r="C84" s="1"/>
      <c r="D84" s="1"/>
      <c r="E84" s="1"/>
      <c r="F84" s="1"/>
      <c r="G84" s="178"/>
      <c r="H84" s="1"/>
      <c r="I84" s="178"/>
      <c r="J84" s="178"/>
      <c r="K84" s="178"/>
      <c r="L84" s="178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78"/>
      <c r="AK84" s="178"/>
      <c r="AL84" s="178"/>
      <c r="AM84" s="74"/>
    </row>
    <row r="85" spans="2:39" ht="12.75" customHeight="1" x14ac:dyDescent="0.2">
      <c r="B85" s="1"/>
      <c r="C85" s="1"/>
      <c r="D85" s="1"/>
      <c r="E85" s="1"/>
      <c r="F85" s="1"/>
      <c r="G85" s="178"/>
      <c r="H85" s="1"/>
      <c r="I85" s="178"/>
      <c r="J85" s="178"/>
      <c r="K85" s="178"/>
      <c r="L85" s="178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78"/>
      <c r="AK85" s="178"/>
      <c r="AL85" s="178"/>
      <c r="AM85" s="74"/>
    </row>
    <row r="86" spans="2:39" ht="12.75" customHeight="1" x14ac:dyDescent="0.2">
      <c r="B86" s="1"/>
      <c r="C86" s="1"/>
      <c r="D86" s="1"/>
      <c r="E86" s="1"/>
      <c r="F86" s="1"/>
      <c r="G86" s="178"/>
      <c r="H86" s="1"/>
      <c r="I86" s="178"/>
      <c r="J86" s="178"/>
      <c r="K86" s="178"/>
      <c r="L86" s="178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78"/>
      <c r="AK86" s="178"/>
      <c r="AL86" s="178"/>
      <c r="AM86" s="74"/>
    </row>
    <row r="87" spans="2:39" ht="12.75" customHeight="1" x14ac:dyDescent="0.2">
      <c r="B87" s="1"/>
      <c r="C87" s="1"/>
      <c r="D87" s="1"/>
      <c r="E87" s="1"/>
      <c r="F87" s="1"/>
      <c r="G87" s="178"/>
      <c r="H87" s="1"/>
      <c r="I87" s="178"/>
      <c r="J87" s="178"/>
      <c r="K87" s="178"/>
      <c r="L87" s="178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78"/>
      <c r="AK87" s="178"/>
      <c r="AL87" s="178"/>
      <c r="AM87" s="74"/>
    </row>
    <row r="88" spans="2:39" ht="12.75" customHeight="1" x14ac:dyDescent="0.2">
      <c r="B88" s="1"/>
      <c r="C88" s="1"/>
      <c r="D88" s="1"/>
      <c r="E88" s="1"/>
      <c r="F88" s="1"/>
      <c r="G88" s="178"/>
      <c r="H88" s="1"/>
      <c r="I88" s="178"/>
      <c r="J88" s="178"/>
      <c r="K88" s="178"/>
      <c r="L88" s="178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78"/>
      <c r="AK88" s="178"/>
      <c r="AL88" s="178"/>
      <c r="AM88" s="74"/>
    </row>
    <row r="89" spans="2:39" ht="12.75" customHeight="1" x14ac:dyDescent="0.2">
      <c r="B89" s="1"/>
      <c r="C89" s="1"/>
      <c r="D89" s="1"/>
      <c r="E89" s="1"/>
      <c r="F89" s="1"/>
      <c r="G89" s="178"/>
      <c r="H89" s="1"/>
      <c r="I89" s="178"/>
      <c r="J89" s="178"/>
      <c r="K89" s="178"/>
      <c r="L89" s="178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78"/>
      <c r="AK89" s="178"/>
      <c r="AL89" s="178"/>
      <c r="AM89" s="74"/>
    </row>
    <row r="90" spans="2:39" ht="12.75" customHeight="1" x14ac:dyDescent="0.2">
      <c r="B90" s="1"/>
      <c r="C90" s="1"/>
      <c r="D90" s="1"/>
      <c r="E90" s="1"/>
      <c r="F90" s="1"/>
      <c r="G90" s="178"/>
      <c r="H90" s="1"/>
      <c r="I90" s="178"/>
      <c r="J90" s="178"/>
      <c r="K90" s="178"/>
      <c r="L90" s="178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78"/>
      <c r="AK90" s="178"/>
      <c r="AL90" s="178"/>
      <c r="AM90" s="74"/>
    </row>
    <row r="91" spans="2:39" ht="12.75" customHeight="1" x14ac:dyDescent="0.2">
      <c r="B91" s="1"/>
      <c r="C91" s="1"/>
      <c r="D91" s="1"/>
      <c r="E91" s="1"/>
      <c r="F91" s="1"/>
      <c r="G91" s="178"/>
      <c r="H91" s="1"/>
      <c r="I91" s="178"/>
      <c r="J91" s="178"/>
      <c r="K91" s="178"/>
      <c r="L91" s="178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78"/>
      <c r="AK91" s="178"/>
      <c r="AL91" s="178"/>
      <c r="AM91" s="74"/>
    </row>
    <row r="92" spans="2:39" ht="12.75" customHeight="1" x14ac:dyDescent="0.2">
      <c r="B92" s="1"/>
      <c r="C92" s="1"/>
      <c r="D92" s="1"/>
      <c r="E92" s="1"/>
      <c r="F92" s="1"/>
      <c r="G92" s="178"/>
      <c r="H92" s="1"/>
      <c r="I92" s="178"/>
      <c r="J92" s="178"/>
      <c r="K92" s="178"/>
      <c r="L92" s="178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78"/>
      <c r="AK92" s="178"/>
      <c r="AL92" s="178"/>
      <c r="AM92" s="74"/>
    </row>
    <row r="93" spans="2:39" ht="12.75" customHeight="1" x14ac:dyDescent="0.2">
      <c r="B93" s="1"/>
      <c r="C93" s="1"/>
      <c r="D93" s="1"/>
      <c r="E93" s="1"/>
      <c r="F93" s="1"/>
      <c r="G93" s="178"/>
      <c r="H93" s="1"/>
      <c r="I93" s="178"/>
      <c r="J93" s="178"/>
      <c r="K93" s="178"/>
      <c r="L93" s="178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78"/>
      <c r="AK93" s="178"/>
      <c r="AL93" s="178"/>
      <c r="AM93" s="74"/>
    </row>
    <row r="94" spans="2:39" ht="12.75" customHeight="1" x14ac:dyDescent="0.2">
      <c r="B94" s="1"/>
      <c r="C94" s="1"/>
      <c r="D94" s="1"/>
      <c r="E94" s="1"/>
      <c r="F94" s="1"/>
      <c r="G94" s="178"/>
      <c r="H94" s="1"/>
      <c r="I94" s="178"/>
      <c r="J94" s="178"/>
      <c r="K94" s="178"/>
      <c r="L94" s="178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78"/>
      <c r="AK94" s="178"/>
      <c r="AL94" s="178"/>
      <c r="AM94" s="74"/>
    </row>
    <row r="95" spans="2:39" ht="12.75" customHeight="1" x14ac:dyDescent="0.2">
      <c r="B95" s="1"/>
      <c r="C95" s="1"/>
      <c r="D95" s="1"/>
      <c r="E95" s="1"/>
      <c r="F95" s="1"/>
      <c r="G95" s="178"/>
      <c r="H95" s="1"/>
      <c r="I95" s="178"/>
      <c r="J95" s="178"/>
      <c r="K95" s="178"/>
      <c r="L95" s="178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78"/>
      <c r="AK95" s="178"/>
      <c r="AL95" s="178"/>
      <c r="AM95" s="74"/>
    </row>
    <row r="96" spans="2:39" ht="12.75" customHeight="1" x14ac:dyDescent="0.2">
      <c r="B96" s="1"/>
      <c r="C96" s="1"/>
      <c r="D96" s="1"/>
      <c r="E96" s="1"/>
      <c r="F96" s="1"/>
      <c r="G96" s="178"/>
      <c r="H96" s="1"/>
      <c r="I96" s="178"/>
      <c r="J96" s="178"/>
      <c r="K96" s="178"/>
      <c r="L96" s="178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78"/>
      <c r="AK96" s="178"/>
      <c r="AL96" s="178"/>
      <c r="AM96" s="74"/>
    </row>
    <row r="97" spans="2:39" ht="12.75" customHeight="1" x14ac:dyDescent="0.2">
      <c r="B97" s="1"/>
      <c r="C97" s="1"/>
      <c r="D97" s="1"/>
      <c r="E97" s="1"/>
      <c r="F97" s="1"/>
      <c r="G97" s="178"/>
      <c r="H97" s="1"/>
      <c r="I97" s="178"/>
      <c r="J97" s="178"/>
      <c r="K97" s="178"/>
      <c r="L97" s="178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78"/>
      <c r="AK97" s="178"/>
      <c r="AL97" s="178"/>
      <c r="AM97" s="74"/>
    </row>
    <row r="98" spans="2:39" ht="12.75" customHeight="1" x14ac:dyDescent="0.2">
      <c r="B98" s="1"/>
      <c r="C98" s="1"/>
      <c r="D98" s="1"/>
      <c r="E98" s="1"/>
      <c r="F98" s="1"/>
      <c r="G98" s="178"/>
      <c r="H98" s="1"/>
      <c r="I98" s="178"/>
      <c r="J98" s="178"/>
      <c r="K98" s="178"/>
      <c r="L98" s="17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78"/>
      <c r="AK98" s="178"/>
      <c r="AL98" s="178"/>
      <c r="AM98" s="74"/>
    </row>
    <row r="99" spans="2:39" ht="12.75" customHeight="1" x14ac:dyDescent="0.2">
      <c r="B99" s="1"/>
      <c r="C99" s="1"/>
      <c r="D99" s="1"/>
      <c r="E99" s="1"/>
      <c r="F99" s="1"/>
      <c r="G99" s="178"/>
      <c r="H99" s="1"/>
      <c r="I99" s="178"/>
      <c r="J99" s="178"/>
      <c r="K99" s="178"/>
      <c r="L99" s="178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78"/>
      <c r="AK99" s="178"/>
      <c r="AL99" s="178"/>
      <c r="AM99" s="74"/>
    </row>
    <row r="100" spans="2:39" ht="12.75" customHeight="1" x14ac:dyDescent="0.2">
      <c r="B100" s="1"/>
      <c r="C100" s="1"/>
      <c r="D100" s="1"/>
      <c r="E100" s="1"/>
      <c r="F100" s="1"/>
      <c r="G100" s="178"/>
      <c r="H100" s="1"/>
      <c r="I100" s="178"/>
      <c r="J100" s="178"/>
      <c r="K100" s="178"/>
      <c r="L100" s="178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78"/>
      <c r="AK100" s="178"/>
      <c r="AL100" s="178"/>
      <c r="AM100" s="74"/>
    </row>
    <row r="101" spans="2:39" ht="12.75" customHeight="1" x14ac:dyDescent="0.2">
      <c r="B101" s="1"/>
      <c r="C101" s="1"/>
      <c r="D101" s="1"/>
      <c r="E101" s="1"/>
      <c r="F101" s="1"/>
      <c r="G101" s="178"/>
      <c r="H101" s="1"/>
      <c r="I101" s="178"/>
      <c r="J101" s="178"/>
      <c r="K101" s="178"/>
      <c r="L101" s="178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78"/>
      <c r="AK101" s="178"/>
      <c r="AL101" s="178"/>
      <c r="AM101" s="74"/>
    </row>
    <row r="102" spans="2:39" ht="12.75" customHeight="1" x14ac:dyDescent="0.2">
      <c r="B102" s="1"/>
      <c r="C102" s="1"/>
      <c r="D102" s="1"/>
      <c r="E102" s="1"/>
      <c r="F102" s="1"/>
      <c r="G102" s="178"/>
      <c r="H102" s="1"/>
      <c r="I102" s="178"/>
      <c r="J102" s="178"/>
      <c r="K102" s="178"/>
      <c r="L102" s="178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78"/>
      <c r="AK102" s="178"/>
      <c r="AL102" s="178"/>
      <c r="AM102" s="74"/>
    </row>
    <row r="103" spans="2:39" ht="12.75" customHeight="1" x14ac:dyDescent="0.2">
      <c r="B103" s="1"/>
      <c r="C103" s="1"/>
      <c r="D103" s="1"/>
      <c r="E103" s="1"/>
      <c r="F103" s="1"/>
      <c r="G103" s="178"/>
      <c r="H103" s="1"/>
      <c r="I103" s="178"/>
      <c r="J103" s="178"/>
      <c r="K103" s="178"/>
      <c r="L103" s="17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78"/>
      <c r="AK103" s="178"/>
      <c r="AL103" s="178"/>
      <c r="AM103" s="74"/>
    </row>
    <row r="104" spans="2:39" ht="12.75" customHeight="1" x14ac:dyDescent="0.2">
      <c r="B104" s="1"/>
      <c r="C104" s="1"/>
      <c r="D104" s="1"/>
      <c r="E104" s="1"/>
      <c r="F104" s="1"/>
      <c r="G104" s="178"/>
      <c r="H104" s="1"/>
      <c r="I104" s="178"/>
      <c r="J104" s="178"/>
      <c r="K104" s="178"/>
      <c r="L104" s="17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78"/>
      <c r="AK104" s="178"/>
      <c r="AL104" s="178"/>
      <c r="AM104" s="74"/>
    </row>
    <row r="105" spans="2:39" ht="12.75" customHeight="1" x14ac:dyDescent="0.2">
      <c r="B105" s="1"/>
      <c r="C105" s="1"/>
      <c r="D105" s="1"/>
      <c r="E105" s="1"/>
      <c r="F105" s="1"/>
      <c r="G105" s="178"/>
      <c r="H105" s="1"/>
      <c r="I105" s="178"/>
      <c r="J105" s="178"/>
      <c r="K105" s="178"/>
      <c r="L105" s="17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78"/>
      <c r="AK105" s="178"/>
      <c r="AL105" s="178"/>
      <c r="AM105" s="74"/>
    </row>
    <row r="106" spans="2:39" ht="12.75" customHeight="1" x14ac:dyDescent="0.2">
      <c r="B106" s="1"/>
      <c r="C106" s="1"/>
      <c r="D106" s="1"/>
      <c r="E106" s="1"/>
      <c r="F106" s="1"/>
      <c r="G106" s="178"/>
      <c r="H106" s="1"/>
      <c r="I106" s="178"/>
      <c r="J106" s="178"/>
      <c r="K106" s="178"/>
      <c r="L106" s="17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78"/>
      <c r="AK106" s="178"/>
      <c r="AL106" s="178"/>
      <c r="AM106" s="74"/>
    </row>
    <row r="107" spans="2:39" ht="12.75" customHeight="1" x14ac:dyDescent="0.2">
      <c r="B107" s="1"/>
      <c r="C107" s="1"/>
      <c r="D107" s="1"/>
      <c r="E107" s="1"/>
      <c r="F107" s="1"/>
      <c r="G107" s="178"/>
      <c r="H107" s="1"/>
      <c r="I107" s="178"/>
      <c r="J107" s="178"/>
      <c r="K107" s="178"/>
      <c r="L107" s="17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78"/>
      <c r="AK107" s="178"/>
      <c r="AL107" s="178"/>
      <c r="AM107" s="74"/>
    </row>
    <row r="108" spans="2:39" ht="12.75" customHeight="1" x14ac:dyDescent="0.2">
      <c r="B108" s="1"/>
      <c r="C108" s="1"/>
      <c r="D108" s="1"/>
      <c r="E108" s="1"/>
      <c r="F108" s="1"/>
      <c r="G108" s="178"/>
      <c r="H108" s="1"/>
      <c r="I108" s="178"/>
      <c r="J108" s="178"/>
      <c r="K108" s="178"/>
      <c r="L108" s="17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78"/>
      <c r="AK108" s="178"/>
      <c r="AL108" s="178"/>
      <c r="AM108" s="74"/>
    </row>
    <row r="109" spans="2:39" ht="12.75" customHeight="1" x14ac:dyDescent="0.2">
      <c r="B109" s="1"/>
      <c r="C109" s="1"/>
      <c r="D109" s="1"/>
      <c r="E109" s="1"/>
      <c r="F109" s="1"/>
      <c r="G109" s="178"/>
      <c r="H109" s="1"/>
      <c r="I109" s="178"/>
      <c r="J109" s="178"/>
      <c r="K109" s="178"/>
      <c r="L109" s="17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78"/>
      <c r="AK109" s="178"/>
      <c r="AL109" s="178"/>
      <c r="AM109" s="74"/>
    </row>
    <row r="110" spans="2:39" ht="12.75" customHeight="1" x14ac:dyDescent="0.2">
      <c r="B110" s="1"/>
      <c r="C110" s="1"/>
      <c r="D110" s="1"/>
      <c r="E110" s="1"/>
      <c r="F110" s="1"/>
      <c r="G110" s="178"/>
      <c r="H110" s="1"/>
      <c r="I110" s="178"/>
      <c r="J110" s="178"/>
      <c r="K110" s="178"/>
      <c r="L110" s="17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78"/>
      <c r="AK110" s="178"/>
      <c r="AL110" s="178"/>
      <c r="AM110" s="74"/>
    </row>
    <row r="111" spans="2:39" ht="12.75" customHeight="1" x14ac:dyDescent="0.2">
      <c r="B111" s="1"/>
      <c r="C111" s="1"/>
      <c r="D111" s="1"/>
      <c r="E111" s="1"/>
      <c r="F111" s="1"/>
      <c r="G111" s="178"/>
      <c r="H111" s="1"/>
      <c r="I111" s="178"/>
      <c r="J111" s="178"/>
      <c r="K111" s="178"/>
      <c r="L111" s="17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78"/>
      <c r="AK111" s="178"/>
      <c r="AL111" s="178"/>
      <c r="AM111" s="74"/>
    </row>
    <row r="112" spans="2:39" ht="12.75" customHeight="1" x14ac:dyDescent="0.2">
      <c r="B112" s="1"/>
      <c r="C112" s="1"/>
      <c r="D112" s="1"/>
      <c r="E112" s="1"/>
      <c r="F112" s="1"/>
      <c r="G112" s="178"/>
      <c r="H112" s="1"/>
      <c r="I112" s="178"/>
      <c r="J112" s="178"/>
      <c r="K112" s="178"/>
      <c r="L112" s="17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78"/>
      <c r="AK112" s="178"/>
      <c r="AL112" s="178"/>
      <c r="AM112" s="74"/>
    </row>
    <row r="113" spans="2:40" ht="12.75" customHeight="1" x14ac:dyDescent="0.2">
      <c r="B113" s="1"/>
      <c r="C113" s="1"/>
      <c r="D113" s="1"/>
      <c r="E113" s="1"/>
      <c r="F113" s="1"/>
      <c r="G113" s="178"/>
      <c r="H113" s="1"/>
      <c r="I113" s="178"/>
      <c r="J113" s="178"/>
      <c r="K113" s="178"/>
      <c r="L113" s="17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78"/>
      <c r="AK113" s="178"/>
      <c r="AL113" s="178"/>
      <c r="AM113" s="74"/>
    </row>
    <row r="114" spans="2:40" ht="12.75" customHeight="1" x14ac:dyDescent="0.2">
      <c r="B114" s="1"/>
      <c r="C114" s="1"/>
      <c r="D114" s="1"/>
      <c r="E114" s="1"/>
      <c r="F114" s="1"/>
      <c r="G114" s="178"/>
      <c r="H114" s="1"/>
      <c r="I114" s="178"/>
      <c r="J114" s="178"/>
      <c r="K114" s="178"/>
      <c r="L114" s="17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78"/>
      <c r="AK114" s="178"/>
      <c r="AL114" s="178"/>
      <c r="AM114" s="74"/>
    </row>
    <row r="115" spans="2:40" ht="12.75" customHeight="1" x14ac:dyDescent="0.2">
      <c r="B115" s="1"/>
      <c r="C115" s="1"/>
      <c r="D115" s="1"/>
      <c r="E115" s="1"/>
      <c r="F115" s="1"/>
      <c r="G115" s="178"/>
      <c r="H115" s="1"/>
      <c r="I115" s="178"/>
      <c r="J115" s="178"/>
      <c r="K115" s="178"/>
      <c r="L115" s="17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78"/>
      <c r="AK115" s="178"/>
      <c r="AL115" s="178"/>
      <c r="AM115" s="74"/>
    </row>
    <row r="116" spans="2:40" ht="12.75" customHeight="1" x14ac:dyDescent="0.2">
      <c r="B116" s="1"/>
      <c r="C116" s="1"/>
      <c r="D116" s="1"/>
      <c r="E116" s="1"/>
      <c r="F116" s="1"/>
      <c r="G116" s="178"/>
      <c r="H116" s="1"/>
      <c r="I116" s="178"/>
      <c r="J116" s="178"/>
      <c r="K116" s="178"/>
      <c r="L116" s="17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78"/>
      <c r="AK116" s="178"/>
      <c r="AL116" s="178"/>
      <c r="AM116" s="74"/>
    </row>
    <row r="117" spans="2:40" ht="12.75" customHeight="1" x14ac:dyDescent="0.2">
      <c r="B117" s="1"/>
      <c r="C117" s="1"/>
      <c r="D117" s="1"/>
      <c r="E117" s="1"/>
      <c r="F117" s="1"/>
      <c r="G117" s="178"/>
      <c r="H117" s="1"/>
      <c r="I117" s="178"/>
      <c r="J117" s="178"/>
      <c r="K117" s="178"/>
      <c r="L117" s="17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78"/>
      <c r="AK117" s="178"/>
      <c r="AL117" s="178"/>
      <c r="AM117" s="74"/>
    </row>
    <row r="118" spans="2:40" ht="12.75" customHeight="1" x14ac:dyDescent="0.2">
      <c r="B118" s="1"/>
      <c r="C118" s="1"/>
      <c r="D118" s="1"/>
      <c r="E118" s="1"/>
      <c r="F118" s="1"/>
      <c r="G118" s="178"/>
      <c r="H118" s="1"/>
      <c r="I118" s="178"/>
      <c r="J118" s="178"/>
      <c r="K118" s="178"/>
      <c r="L118" s="17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78"/>
      <c r="AK118" s="178"/>
      <c r="AL118" s="178"/>
      <c r="AM118" s="73"/>
    </row>
    <row r="119" spans="2:40" ht="12.75" customHeight="1" x14ac:dyDescent="0.2">
      <c r="B119" s="1"/>
      <c r="C119" s="1"/>
      <c r="D119" s="1"/>
      <c r="E119" s="1"/>
      <c r="F119" s="1"/>
      <c r="G119" s="178"/>
      <c r="H119" s="1"/>
      <c r="I119" s="178"/>
      <c r="J119" s="178"/>
      <c r="K119" s="178"/>
      <c r="L119" s="17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78"/>
      <c r="AK119" s="178"/>
      <c r="AL119" s="178"/>
      <c r="AM119" s="136"/>
    </row>
    <row r="120" spans="2:40" ht="12.75" customHeight="1" x14ac:dyDescent="0.2">
      <c r="B120" s="1"/>
      <c r="C120" s="1"/>
      <c r="D120" s="1"/>
      <c r="E120" s="1"/>
      <c r="F120" s="1"/>
      <c r="G120" s="178"/>
      <c r="H120" s="1"/>
      <c r="I120" s="178"/>
      <c r="J120" s="178"/>
      <c r="K120" s="178"/>
      <c r="L120" s="17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78"/>
      <c r="AK120" s="178"/>
      <c r="AL120" s="178"/>
      <c r="AM120" s="136"/>
    </row>
    <row r="121" spans="2:40" ht="12.75" customHeight="1" x14ac:dyDescent="0.2">
      <c r="B121" s="1"/>
      <c r="C121" s="1"/>
      <c r="D121" s="1"/>
      <c r="E121" s="1"/>
      <c r="F121" s="1"/>
      <c r="G121" s="178"/>
      <c r="H121" s="1"/>
      <c r="I121" s="178"/>
      <c r="J121" s="178"/>
      <c r="K121" s="178"/>
      <c r="L121" s="17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78"/>
      <c r="AK121" s="178"/>
      <c r="AL121" s="178"/>
      <c r="AM121" s="136"/>
    </row>
    <row r="122" spans="2:40" ht="12.75" customHeight="1" x14ac:dyDescent="0.2">
      <c r="B122" s="1"/>
      <c r="C122" s="1"/>
      <c r="D122" s="1"/>
      <c r="E122" s="1"/>
      <c r="F122" s="1"/>
      <c r="G122" s="178"/>
      <c r="H122" s="1"/>
      <c r="I122" s="178"/>
      <c r="J122" s="178"/>
      <c r="K122" s="178"/>
      <c r="L122" s="17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78"/>
      <c r="AK122" s="178"/>
      <c r="AL122" s="178"/>
      <c r="AM122" s="136"/>
    </row>
    <row r="123" spans="2:40" ht="12.75" customHeight="1" x14ac:dyDescent="0.2">
      <c r="B123" s="1"/>
      <c r="C123" s="1"/>
      <c r="D123" s="1"/>
      <c r="E123" s="1"/>
      <c r="F123" s="1"/>
      <c r="G123" s="178"/>
      <c r="H123" s="1"/>
      <c r="I123" s="178"/>
      <c r="J123" s="178"/>
      <c r="K123" s="178"/>
      <c r="L123" s="17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78"/>
      <c r="AK123" s="178"/>
      <c r="AL123" s="178"/>
      <c r="AM123" s="136"/>
    </row>
    <row r="124" spans="2:40" ht="12.75" customHeight="1" x14ac:dyDescent="0.2">
      <c r="B124" s="1"/>
      <c r="C124" s="1"/>
      <c r="D124" s="1"/>
      <c r="E124" s="1"/>
      <c r="F124" s="1"/>
      <c r="G124" s="178"/>
      <c r="H124" s="1"/>
      <c r="I124" s="178"/>
      <c r="J124" s="178"/>
      <c r="K124" s="178"/>
      <c r="L124" s="17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78"/>
      <c r="AK124" s="178"/>
      <c r="AL124" s="178"/>
      <c r="AM124" s="136"/>
    </row>
    <row r="125" spans="2:40" ht="12.75" customHeight="1" x14ac:dyDescent="0.2">
      <c r="B125" s="1"/>
      <c r="C125" s="1"/>
      <c r="D125" s="1"/>
      <c r="E125" s="1"/>
      <c r="F125" s="1"/>
      <c r="G125" s="178"/>
      <c r="H125" s="1"/>
      <c r="I125" s="178"/>
      <c r="J125" s="178"/>
      <c r="K125" s="178"/>
      <c r="L125" s="17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78"/>
      <c r="AK125" s="178"/>
      <c r="AL125" s="178"/>
      <c r="AM125" s="136"/>
    </row>
    <row r="126" spans="2:40" ht="12.75" customHeight="1" x14ac:dyDescent="0.2">
      <c r="AM126" s="136"/>
    </row>
    <row r="127" spans="2:40" ht="12.75" customHeight="1" x14ac:dyDescent="0.2">
      <c r="AM127" s="73"/>
      <c r="AN127" s="126"/>
    </row>
    <row r="128" spans="2:40" ht="12.75" customHeight="1" x14ac:dyDescent="0.2">
      <c r="AM128" s="154"/>
    </row>
    <row r="129" spans="39:40" ht="12.75" customHeight="1" x14ac:dyDescent="0.2">
      <c r="AM129" s="73"/>
    </row>
    <row r="130" spans="39:40" ht="12.75" customHeight="1" x14ac:dyDescent="0.2">
      <c r="AM130" s="136"/>
      <c r="AN130" s="126"/>
    </row>
    <row r="131" spans="39:40" ht="12.75" customHeight="1" x14ac:dyDescent="0.2">
      <c r="AM131" s="320"/>
    </row>
    <row r="132" spans="39:40" ht="12.75" customHeight="1" x14ac:dyDescent="0.2">
      <c r="AM132" s="137"/>
    </row>
    <row r="133" spans="39:40" ht="12.75" customHeight="1" x14ac:dyDescent="0.2">
      <c r="AM133" s="137"/>
    </row>
    <row r="139" spans="39:40" ht="12.75" customHeight="1" x14ac:dyDescent="0.2">
      <c r="AN139" s="321"/>
    </row>
    <row r="140" spans="39:40" ht="12.75" customHeight="1" x14ac:dyDescent="0.2">
      <c r="AM140" s="322"/>
      <c r="AN140" s="59"/>
    </row>
    <row r="141" spans="39:40" ht="12.75" customHeight="1" x14ac:dyDescent="0.2">
      <c r="AM141" s="322"/>
      <c r="AN141" s="59"/>
    </row>
    <row r="142" spans="39:40" ht="12.75" customHeight="1" x14ac:dyDescent="0.2">
      <c r="AM142" s="322"/>
      <c r="AN142" s="323"/>
    </row>
    <row r="143" spans="39:40" ht="12.75" customHeight="1" x14ac:dyDescent="0.2">
      <c r="AM143" s="324"/>
    </row>
    <row r="144" spans="39:40" ht="12.75" customHeight="1" x14ac:dyDescent="0.2">
      <c r="AM144" s="136"/>
    </row>
    <row r="145" spans="39:39" ht="12.75" customHeight="1" x14ac:dyDescent="0.2">
      <c r="AM145" s="136"/>
    </row>
    <row r="146" spans="39:39" ht="12.75" customHeight="1" x14ac:dyDescent="0.2">
      <c r="AM146" s="136"/>
    </row>
    <row r="147" spans="39:39" ht="12.75" customHeight="1" x14ac:dyDescent="0.2">
      <c r="AM147" s="136"/>
    </row>
    <row r="148" spans="39:39" ht="12.75" customHeight="1" x14ac:dyDescent="0.2">
      <c r="AM148" s="136"/>
    </row>
    <row r="149" spans="39:39" ht="12.75" customHeight="1" x14ac:dyDescent="0.2">
      <c r="AM149" s="136"/>
    </row>
    <row r="150" spans="39:39" ht="12.75" customHeight="1" x14ac:dyDescent="0.2">
      <c r="AM150" s="136"/>
    </row>
    <row r="151" spans="39:39" ht="12.75" customHeight="1" x14ac:dyDescent="0.2">
      <c r="AM151" s="136"/>
    </row>
    <row r="152" spans="39:39" ht="12.75" customHeight="1" x14ac:dyDescent="0.2">
      <c r="AM152" s="136"/>
    </row>
    <row r="153" spans="39:39" ht="12.75" customHeight="1" x14ac:dyDescent="0.2">
      <c r="AM153" s="136"/>
    </row>
    <row r="154" spans="39:39" ht="12.75" customHeight="1" x14ac:dyDescent="0.2">
      <c r="AM154" s="136"/>
    </row>
    <row r="155" spans="39:39" ht="12.75" customHeight="1" x14ac:dyDescent="0.2">
      <c r="AM155" s="136"/>
    </row>
    <row r="156" spans="39:39" ht="12.75" customHeight="1" x14ac:dyDescent="0.2">
      <c r="AM156" s="136"/>
    </row>
    <row r="157" spans="39:39" ht="12.75" customHeight="1" x14ac:dyDescent="0.2">
      <c r="AM157" s="136"/>
    </row>
    <row r="158" spans="39:39" ht="12.75" customHeight="1" x14ac:dyDescent="0.2">
      <c r="AM158" s="136"/>
    </row>
    <row r="159" spans="39:39" ht="12.75" customHeight="1" x14ac:dyDescent="0.2">
      <c r="AM159" s="136"/>
    </row>
    <row r="160" spans="39:39" ht="12.75" customHeight="1" x14ac:dyDescent="0.2">
      <c r="AM160" s="73"/>
    </row>
    <row r="161" spans="39:40" ht="12.75" customHeight="1" x14ac:dyDescent="0.2">
      <c r="AM161" s="73"/>
    </row>
    <row r="162" spans="39:40" ht="12.75" customHeight="1" x14ac:dyDescent="0.2">
      <c r="AM162" s="73"/>
    </row>
    <row r="163" spans="39:40" ht="12.75" customHeight="1" x14ac:dyDescent="0.2">
      <c r="AM163" s="73"/>
    </row>
    <row r="164" spans="39:40" ht="12.75" customHeight="1" x14ac:dyDescent="0.2">
      <c r="AM164" s="136"/>
    </row>
    <row r="165" spans="39:40" ht="12.75" customHeight="1" x14ac:dyDescent="0.2">
      <c r="AM165" s="136"/>
    </row>
    <row r="166" spans="39:40" ht="12.75" customHeight="1" x14ac:dyDescent="0.2">
      <c r="AM166" s="136"/>
    </row>
    <row r="167" spans="39:40" ht="12.75" customHeight="1" x14ac:dyDescent="0.2">
      <c r="AM167" s="136"/>
    </row>
    <row r="168" spans="39:40" ht="12.75" customHeight="1" x14ac:dyDescent="0.2">
      <c r="AM168" s="136"/>
    </row>
    <row r="169" spans="39:40" ht="12.75" customHeight="1" x14ac:dyDescent="0.2">
      <c r="AM169" s="136"/>
    </row>
    <row r="170" spans="39:40" ht="12.75" customHeight="1" x14ac:dyDescent="0.2">
      <c r="AM170" s="136"/>
    </row>
    <row r="171" spans="39:40" ht="12.75" customHeight="1" x14ac:dyDescent="0.2">
      <c r="AM171" s="136"/>
    </row>
    <row r="172" spans="39:40" ht="12.75" customHeight="1" x14ac:dyDescent="0.2">
      <c r="AM172" s="73"/>
      <c r="AN172" s="126"/>
    </row>
    <row r="173" spans="39:40" ht="12.75" customHeight="1" x14ac:dyDescent="0.2">
      <c r="AM173" s="154"/>
    </row>
    <row r="174" spans="39:40" ht="12.75" customHeight="1" x14ac:dyDescent="0.2">
      <c r="AM174" s="73"/>
    </row>
    <row r="175" spans="39:40" ht="12.75" customHeight="1" x14ac:dyDescent="0.2">
      <c r="AM175" s="136"/>
      <c r="AN175" s="126"/>
    </row>
    <row r="176" spans="39:40" ht="12.75" customHeight="1" x14ac:dyDescent="0.2">
      <c r="AM176" s="320"/>
    </row>
    <row r="177" spans="39:39" ht="12.75" customHeight="1" x14ac:dyDescent="0.2">
      <c r="AM177" s="137"/>
    </row>
    <row r="178" spans="39:39" ht="12.75" customHeight="1" x14ac:dyDescent="0.2">
      <c r="AM178" s="137"/>
    </row>
  </sheetData>
  <customSheetViews>
    <customSheetView guid="{29F96217-A1F9-48F3-987C-57B98AE20367}" scale="85" fitToPage="1" hiddenRows="1" hiddenColumns="1" topLeftCell="B1">
      <pane xSplit="15" ySplit="6" topLeftCell="Q7" activePane="bottomRight" state="frozen"/>
      <selection pane="bottomRight" activeCell="S58" sqref="S58"/>
      <pageMargins left="0.25" right="0.25" top="1" bottom="0.5" header="0.5" footer="0.5"/>
      <printOptions horizontalCentered="1"/>
      <pageSetup scale="37" orientation="landscape" horizontalDpi="300" verticalDpi="300" r:id="rId1"/>
      <headerFooter alignWithMargins="0">
        <oddHeader>&amp;C&amp;"Helvetica,Bold"AIR EMISSIONS CALCULATIONS - 2011</oddHeader>
        <oddFooter>&amp;L&amp;"Arial Black,Bold"&amp;12BOEM &amp;"Arial,Regular"&amp;10 &amp;"Arial,Bold"FORM BOEM-xx&amp;"Arial,Regular" &amp;8(March 2011 - Supersedes all previous versions of form MMS-139 which may not be used).&amp;10           Page &amp;P of &amp;N</oddFooter>
      </headerFooter>
    </customSheetView>
    <customSheetView guid="{13305573-0FD9-4F34-BE46-7B54560EEC40}" scale="85" fitToPage="1" hiddenRows="1" hiddenColumns="1" topLeftCell="B1">
      <pane xSplit="15" ySplit="6" topLeftCell="Q7" activePane="bottomRight" state="frozen"/>
      <selection pane="bottomRight" activeCell="S58" sqref="S58"/>
      <pageMargins left="0.25" right="0.25" top="1" bottom="0.5" header="0.5" footer="0.5"/>
      <printOptions horizontalCentered="1"/>
      <pageSetup scale="37" orientation="landscape" horizontalDpi="300" verticalDpi="300" r:id="rId2"/>
      <headerFooter alignWithMargins="0">
        <oddHeader>&amp;C&amp;"Helvetica,Bold"AIR EMISSIONS CALCULATIONS - 2011</oddHeader>
        <oddFooter>&amp;L&amp;"Arial Black,Bold"&amp;12BOEM &amp;"Arial,Regular"&amp;10 &amp;"Arial,Bold"FORM BOEM-xx&amp;"Arial,Regular" &amp;8(March 2011 - Supersedes all previous versions of form MMS-139 which may not be used).&amp;10           Page &amp;P of &amp;N</oddFooter>
      </headerFooter>
    </customSheetView>
  </customSheetViews>
  <mergeCells count="32">
    <mergeCell ref="O4:P4"/>
    <mergeCell ref="AB2:AJ2"/>
    <mergeCell ref="Q4:AA4"/>
    <mergeCell ref="O3:P3"/>
    <mergeCell ref="H1:I1"/>
    <mergeCell ref="M1:N1"/>
    <mergeCell ref="M4:N4"/>
    <mergeCell ref="Y1:AA1"/>
    <mergeCell ref="Y2:AA2"/>
    <mergeCell ref="J4:J6"/>
    <mergeCell ref="O1:P1"/>
    <mergeCell ref="Q1:R1"/>
    <mergeCell ref="S1:V1"/>
    <mergeCell ref="S2:V2"/>
    <mergeCell ref="W2:X2"/>
    <mergeCell ref="H2:I2"/>
    <mergeCell ref="M2:N2"/>
    <mergeCell ref="O2:P2"/>
    <mergeCell ref="Q2:R2"/>
    <mergeCell ref="W1:X1"/>
    <mergeCell ref="FF4:FQ4"/>
    <mergeCell ref="CL4:CW4"/>
    <mergeCell ref="CX4:DI4"/>
    <mergeCell ref="DJ4:DU4"/>
    <mergeCell ref="DV4:EG4"/>
    <mergeCell ref="AB4:AL4"/>
    <mergeCell ref="BZ4:CK4"/>
    <mergeCell ref="EH4:ES4"/>
    <mergeCell ref="ET4:FE4"/>
    <mergeCell ref="AP4:BA4"/>
    <mergeCell ref="BN4:BY4"/>
    <mergeCell ref="BB4:BM4"/>
  </mergeCells>
  <conditionalFormatting sqref="P7">
    <cfRule type="cellIs" dxfId="265" priority="441" stopIfTrue="1" operator="lessThan">
      <formula>$O7</formula>
    </cfRule>
  </conditionalFormatting>
  <conditionalFormatting sqref="P8">
    <cfRule type="cellIs" dxfId="264" priority="440" stopIfTrue="1" operator="lessThan">
      <formula>$O8</formula>
    </cfRule>
  </conditionalFormatting>
  <conditionalFormatting sqref="P9">
    <cfRule type="cellIs" dxfId="263" priority="439" stopIfTrue="1" operator="lessThan">
      <formula>$O9</formula>
    </cfRule>
  </conditionalFormatting>
  <conditionalFormatting sqref="P10">
    <cfRule type="cellIs" dxfId="262" priority="438" stopIfTrue="1" operator="lessThan">
      <formula>$O10</formula>
    </cfRule>
  </conditionalFormatting>
  <conditionalFormatting sqref="P11">
    <cfRule type="cellIs" dxfId="261" priority="437" stopIfTrue="1" operator="lessThan">
      <formula>$O11</formula>
    </cfRule>
  </conditionalFormatting>
  <conditionalFormatting sqref="P12">
    <cfRule type="cellIs" dxfId="260" priority="436" stopIfTrue="1" operator="lessThan">
      <formula>$O12</formula>
    </cfRule>
  </conditionalFormatting>
  <conditionalFormatting sqref="P13">
    <cfRule type="cellIs" dxfId="259" priority="435" stopIfTrue="1" operator="lessThan">
      <formula>$O13</formula>
    </cfRule>
  </conditionalFormatting>
  <conditionalFormatting sqref="P14">
    <cfRule type="cellIs" dxfId="258" priority="434" stopIfTrue="1" operator="lessThan">
      <formula>$O14</formula>
    </cfRule>
  </conditionalFormatting>
  <conditionalFormatting sqref="P15">
    <cfRule type="cellIs" dxfId="257" priority="433" stopIfTrue="1" operator="lessThan">
      <formula>$O15</formula>
    </cfRule>
  </conditionalFormatting>
  <conditionalFormatting sqref="P16">
    <cfRule type="cellIs" dxfId="256" priority="432" stopIfTrue="1" operator="lessThan">
      <formula>$O16</formula>
    </cfRule>
  </conditionalFormatting>
  <conditionalFormatting sqref="P17">
    <cfRule type="cellIs" dxfId="255" priority="431" stopIfTrue="1" operator="lessThan">
      <formula>$O17</formula>
    </cfRule>
  </conditionalFormatting>
  <conditionalFormatting sqref="P18">
    <cfRule type="cellIs" dxfId="254" priority="430" stopIfTrue="1" operator="lessThan">
      <formula>$O18</formula>
    </cfRule>
  </conditionalFormatting>
  <conditionalFormatting sqref="P19">
    <cfRule type="cellIs" dxfId="253" priority="429" stopIfTrue="1" operator="lessThan">
      <formula>$O19</formula>
    </cfRule>
  </conditionalFormatting>
  <conditionalFormatting sqref="P20">
    <cfRule type="cellIs" dxfId="252" priority="428" stopIfTrue="1" operator="lessThan">
      <formula>$O20</formula>
    </cfRule>
  </conditionalFormatting>
  <conditionalFormatting sqref="P21">
    <cfRule type="cellIs" dxfId="251" priority="427" stopIfTrue="1" operator="lessThan">
      <formula>$O21</formula>
    </cfRule>
  </conditionalFormatting>
  <conditionalFormatting sqref="P22">
    <cfRule type="cellIs" dxfId="250" priority="426" stopIfTrue="1" operator="lessThan">
      <formula>$O22</formula>
    </cfRule>
  </conditionalFormatting>
  <conditionalFormatting sqref="P23">
    <cfRule type="cellIs" dxfId="249" priority="425" stopIfTrue="1" operator="lessThan">
      <formula>$O23</formula>
    </cfRule>
  </conditionalFormatting>
  <conditionalFormatting sqref="P24">
    <cfRule type="cellIs" dxfId="248" priority="424" stopIfTrue="1" operator="lessThan">
      <formula>$O24</formula>
    </cfRule>
  </conditionalFormatting>
  <conditionalFormatting sqref="P25">
    <cfRule type="cellIs" dxfId="247" priority="423" stopIfTrue="1" operator="lessThan">
      <formula>$O25</formula>
    </cfRule>
  </conditionalFormatting>
  <conditionalFormatting sqref="P26">
    <cfRule type="cellIs" dxfId="246" priority="422" stopIfTrue="1" operator="lessThan">
      <formula>$O26</formula>
    </cfRule>
  </conditionalFormatting>
  <conditionalFormatting sqref="P27">
    <cfRule type="cellIs" dxfId="245" priority="421" stopIfTrue="1" operator="lessThan">
      <formula>$O27</formula>
    </cfRule>
  </conditionalFormatting>
  <conditionalFormatting sqref="P28">
    <cfRule type="cellIs" dxfId="244" priority="420" stopIfTrue="1" operator="lessThan">
      <formula>$O28</formula>
    </cfRule>
  </conditionalFormatting>
  <conditionalFormatting sqref="P29">
    <cfRule type="cellIs" dxfId="243" priority="419" stopIfTrue="1" operator="lessThan">
      <formula>$O29</formula>
    </cfRule>
  </conditionalFormatting>
  <conditionalFormatting sqref="P30">
    <cfRule type="cellIs" dxfId="242" priority="418" stopIfTrue="1" operator="lessThan">
      <formula>$O30</formula>
    </cfRule>
  </conditionalFormatting>
  <conditionalFormatting sqref="P32">
    <cfRule type="cellIs" dxfId="241" priority="405" stopIfTrue="1" operator="lessThan">
      <formula>$O32</formula>
    </cfRule>
  </conditionalFormatting>
  <conditionalFormatting sqref="P33">
    <cfRule type="cellIs" dxfId="240" priority="404" stopIfTrue="1" operator="lessThan">
      <formula>$O33</formula>
    </cfRule>
  </conditionalFormatting>
  <conditionalFormatting sqref="P34">
    <cfRule type="cellIs" dxfId="239" priority="403" stopIfTrue="1" operator="lessThan">
      <formula>$O34</formula>
    </cfRule>
  </conditionalFormatting>
  <conditionalFormatting sqref="P35">
    <cfRule type="cellIs" dxfId="238" priority="402" stopIfTrue="1" operator="lessThan">
      <formula>$O35</formula>
    </cfRule>
  </conditionalFormatting>
  <conditionalFormatting sqref="P36">
    <cfRule type="cellIs" dxfId="237" priority="401" stopIfTrue="1" operator="lessThan">
      <formula>$O36</formula>
    </cfRule>
  </conditionalFormatting>
  <conditionalFormatting sqref="P37">
    <cfRule type="cellIs" dxfId="236" priority="400" stopIfTrue="1" operator="lessThan">
      <formula>$O37</formula>
    </cfRule>
  </conditionalFormatting>
  <conditionalFormatting sqref="P38">
    <cfRule type="cellIs" dxfId="235" priority="399" stopIfTrue="1" operator="lessThan">
      <formula>$O38</formula>
    </cfRule>
  </conditionalFormatting>
  <conditionalFormatting sqref="P39">
    <cfRule type="cellIs" dxfId="234" priority="398" stopIfTrue="1" operator="lessThan">
      <formula>$O39</formula>
    </cfRule>
  </conditionalFormatting>
  <conditionalFormatting sqref="P40">
    <cfRule type="cellIs" dxfId="233" priority="397" stopIfTrue="1" operator="lessThan">
      <formula>$O40</formula>
    </cfRule>
  </conditionalFormatting>
  <conditionalFormatting sqref="P41">
    <cfRule type="cellIs" dxfId="232" priority="396" stopIfTrue="1" operator="lessThan">
      <formula>$O41</formula>
    </cfRule>
  </conditionalFormatting>
  <conditionalFormatting sqref="P42">
    <cfRule type="cellIs" dxfId="231" priority="395" stopIfTrue="1" operator="lessThan">
      <formula>$O42</formula>
    </cfRule>
  </conditionalFormatting>
  <conditionalFormatting sqref="P43">
    <cfRule type="cellIs" dxfId="230" priority="394" stopIfTrue="1" operator="lessThan">
      <formula>$O43</formula>
    </cfRule>
  </conditionalFormatting>
  <conditionalFormatting sqref="P45">
    <cfRule type="cellIs" dxfId="229" priority="293" stopIfTrue="1" operator="lessThan">
      <formula>$O45</formula>
    </cfRule>
  </conditionalFormatting>
  <conditionalFormatting sqref="P46">
    <cfRule type="cellIs" dxfId="228" priority="292" stopIfTrue="1" operator="lessThan">
      <formula>$O46</formula>
    </cfRule>
  </conditionalFormatting>
  <conditionalFormatting sqref="P48">
    <cfRule type="cellIs" dxfId="227" priority="291" stopIfTrue="1" operator="lessThan">
      <formula>$O48</formula>
    </cfRule>
  </conditionalFormatting>
  <conditionalFormatting sqref="P49">
    <cfRule type="cellIs" dxfId="226" priority="290" stopIfTrue="1" operator="lessThan">
      <formula>$O49</formula>
    </cfRule>
  </conditionalFormatting>
  <conditionalFormatting sqref="P50">
    <cfRule type="cellIs" dxfId="225" priority="289" stopIfTrue="1" operator="lessThan">
      <formula>$O50</formula>
    </cfRule>
  </conditionalFormatting>
  <conditionalFormatting sqref="P51">
    <cfRule type="cellIs" dxfId="224" priority="288" stopIfTrue="1" operator="lessThan">
      <formula>$O51</formula>
    </cfRule>
  </conditionalFormatting>
  <conditionalFormatting sqref="P52">
    <cfRule type="cellIs" dxfId="223" priority="287" stopIfTrue="1" operator="lessThan">
      <formula>$O52</formula>
    </cfRule>
  </conditionalFormatting>
  <conditionalFormatting sqref="P53">
    <cfRule type="cellIs" dxfId="222" priority="286" stopIfTrue="1" operator="lessThan">
      <formula>$O53</formula>
    </cfRule>
  </conditionalFormatting>
  <conditionalFormatting sqref="P54">
    <cfRule type="cellIs" dxfId="221" priority="285" stopIfTrue="1" operator="lessThan">
      <formula>$O54</formula>
    </cfRule>
  </conditionalFormatting>
  <conditionalFormatting sqref="P55">
    <cfRule type="cellIs" dxfId="220" priority="284" stopIfTrue="1" operator="lessThan">
      <formula>$O55</formula>
    </cfRule>
  </conditionalFormatting>
  <conditionalFormatting sqref="P56">
    <cfRule type="cellIs" dxfId="219" priority="283" stopIfTrue="1" operator="lessThan">
      <formula>$O56</formula>
    </cfRule>
  </conditionalFormatting>
  <conditionalFormatting sqref="P57">
    <cfRule type="cellIs" dxfId="218" priority="282" stopIfTrue="1" operator="lessThan">
      <formula>$O57</formula>
    </cfRule>
  </conditionalFormatting>
  <conditionalFormatting sqref="P58">
    <cfRule type="cellIs" dxfId="217" priority="281" stopIfTrue="1" operator="lessThan">
      <formula>$O58</formula>
    </cfRule>
  </conditionalFormatting>
  <conditionalFormatting sqref="P59">
    <cfRule type="cellIs" dxfId="216" priority="280" stopIfTrue="1" operator="lessThan">
      <formula>$O59</formula>
    </cfRule>
  </conditionalFormatting>
  <conditionalFormatting sqref="P32">
    <cfRule type="cellIs" dxfId="215" priority="266" stopIfTrue="1" operator="lessThan">
      <formula>$O32</formula>
    </cfRule>
  </conditionalFormatting>
  <conditionalFormatting sqref="P33">
    <cfRule type="cellIs" dxfId="214" priority="265" stopIfTrue="1" operator="lessThan">
      <formula>$O33</formula>
    </cfRule>
  </conditionalFormatting>
  <conditionalFormatting sqref="P34">
    <cfRule type="cellIs" dxfId="213" priority="264" stopIfTrue="1" operator="lessThan">
      <formula>$O34</formula>
    </cfRule>
  </conditionalFormatting>
  <conditionalFormatting sqref="P35">
    <cfRule type="cellIs" dxfId="212" priority="263" stopIfTrue="1" operator="lessThan">
      <formula>$O35</formula>
    </cfRule>
  </conditionalFormatting>
  <conditionalFormatting sqref="P36">
    <cfRule type="cellIs" dxfId="211" priority="262" stopIfTrue="1" operator="lessThan">
      <formula>$O36</formula>
    </cfRule>
  </conditionalFormatting>
  <conditionalFormatting sqref="P37">
    <cfRule type="cellIs" dxfId="210" priority="261" stopIfTrue="1" operator="lessThan">
      <formula>$O37</formula>
    </cfRule>
  </conditionalFormatting>
  <conditionalFormatting sqref="P38">
    <cfRule type="cellIs" dxfId="209" priority="260" stopIfTrue="1" operator="lessThan">
      <formula>$O38</formula>
    </cfRule>
  </conditionalFormatting>
  <conditionalFormatting sqref="P39">
    <cfRule type="cellIs" dxfId="208" priority="259" stopIfTrue="1" operator="lessThan">
      <formula>$O39</formula>
    </cfRule>
  </conditionalFormatting>
  <conditionalFormatting sqref="P40">
    <cfRule type="cellIs" dxfId="207" priority="258" stopIfTrue="1" operator="lessThan">
      <formula>$O40</formula>
    </cfRule>
  </conditionalFormatting>
  <conditionalFormatting sqref="P41">
    <cfRule type="cellIs" dxfId="206" priority="257" stopIfTrue="1" operator="lessThan">
      <formula>$O41</formula>
    </cfRule>
  </conditionalFormatting>
  <conditionalFormatting sqref="P42">
    <cfRule type="cellIs" dxfId="205" priority="256" stopIfTrue="1" operator="lessThan">
      <formula>$O42</formula>
    </cfRule>
  </conditionalFormatting>
  <conditionalFormatting sqref="P43">
    <cfRule type="cellIs" dxfId="204" priority="255" stopIfTrue="1" operator="lessThan">
      <formula>$O43</formula>
    </cfRule>
  </conditionalFormatting>
  <conditionalFormatting sqref="P48">
    <cfRule type="cellIs" dxfId="203" priority="152" stopIfTrue="1" operator="lessThan">
      <formula>$O48</formula>
    </cfRule>
  </conditionalFormatting>
  <conditionalFormatting sqref="P49">
    <cfRule type="cellIs" dxfId="202" priority="151" stopIfTrue="1" operator="lessThan">
      <formula>$O49</formula>
    </cfRule>
  </conditionalFormatting>
  <conditionalFormatting sqref="P50">
    <cfRule type="cellIs" dxfId="201" priority="150" stopIfTrue="1" operator="lessThan">
      <formula>$O50</formula>
    </cfRule>
  </conditionalFormatting>
  <conditionalFormatting sqref="P51">
    <cfRule type="cellIs" dxfId="200" priority="149" stopIfTrue="1" operator="lessThan">
      <formula>$O51</formula>
    </cfRule>
  </conditionalFormatting>
  <conditionalFormatting sqref="P52">
    <cfRule type="cellIs" dxfId="199" priority="148" stopIfTrue="1" operator="lessThan">
      <formula>$O52</formula>
    </cfRule>
  </conditionalFormatting>
  <conditionalFormatting sqref="P53">
    <cfRule type="cellIs" dxfId="198" priority="147" stopIfTrue="1" operator="lessThan">
      <formula>$O53</formula>
    </cfRule>
  </conditionalFormatting>
  <conditionalFormatting sqref="P54">
    <cfRule type="cellIs" dxfId="197" priority="146" stopIfTrue="1" operator="lessThan">
      <formula>$O54</formula>
    </cfRule>
  </conditionalFormatting>
  <conditionalFormatting sqref="P55">
    <cfRule type="cellIs" dxfId="196" priority="145" stopIfTrue="1" operator="lessThan">
      <formula>$O55</formula>
    </cfRule>
  </conditionalFormatting>
  <conditionalFormatting sqref="P56">
    <cfRule type="cellIs" dxfId="195" priority="144" stopIfTrue="1" operator="lessThan">
      <formula>$O56</formula>
    </cfRule>
  </conditionalFormatting>
  <conditionalFormatting sqref="P57">
    <cfRule type="cellIs" dxfId="194" priority="143" stopIfTrue="1" operator="lessThan">
      <formula>$O57</formula>
    </cfRule>
  </conditionalFormatting>
  <conditionalFormatting sqref="P58">
    <cfRule type="cellIs" dxfId="193" priority="142" stopIfTrue="1" operator="lessThan">
      <formula>$O58</formula>
    </cfRule>
  </conditionalFormatting>
  <conditionalFormatting sqref="P59">
    <cfRule type="cellIs" dxfId="192" priority="141" stopIfTrue="1" operator="lessThan">
      <formula>$O59</formula>
    </cfRule>
  </conditionalFormatting>
  <conditionalFormatting sqref="P45">
    <cfRule type="cellIs" dxfId="191" priority="134" stopIfTrue="1" operator="lessThan">
      <formula>$O45</formula>
    </cfRule>
  </conditionalFormatting>
  <conditionalFormatting sqref="Q7:AA59">
    <cfRule type="containsText" dxfId="190" priority="133" stopIfTrue="1" operator="containsText" text="ENTER">
      <formula>NOT(ISERROR(SEARCH("ENTER",Q7)))</formula>
    </cfRule>
    <cfRule type="containsText" dxfId="189" priority="279" stopIfTrue="1" operator="containsText" text="ENTER">
      <formula>NOT(ISERROR(SEARCH("ENTER",Q7)))</formula>
    </cfRule>
  </conditionalFormatting>
  <conditionalFormatting sqref="P32">
    <cfRule type="cellIs" dxfId="188" priority="120" stopIfTrue="1" operator="lessThan">
      <formula>$O32</formula>
    </cfRule>
  </conditionalFormatting>
  <conditionalFormatting sqref="P33">
    <cfRule type="cellIs" dxfId="187" priority="119" stopIfTrue="1" operator="lessThan">
      <formula>$O33</formula>
    </cfRule>
  </conditionalFormatting>
  <conditionalFormatting sqref="P34">
    <cfRule type="cellIs" dxfId="186" priority="118" stopIfTrue="1" operator="lessThan">
      <formula>$O34</formula>
    </cfRule>
  </conditionalFormatting>
  <conditionalFormatting sqref="P35">
    <cfRule type="cellIs" dxfId="185" priority="117" stopIfTrue="1" operator="lessThan">
      <formula>$O35</formula>
    </cfRule>
  </conditionalFormatting>
  <conditionalFormatting sqref="P36">
    <cfRule type="cellIs" dxfId="184" priority="116" stopIfTrue="1" operator="lessThan">
      <formula>$O36</formula>
    </cfRule>
  </conditionalFormatting>
  <conditionalFormatting sqref="P37">
    <cfRule type="cellIs" dxfId="183" priority="115" stopIfTrue="1" operator="lessThan">
      <formula>$O37</formula>
    </cfRule>
  </conditionalFormatting>
  <conditionalFormatting sqref="P38">
    <cfRule type="cellIs" dxfId="182" priority="114" stopIfTrue="1" operator="lessThan">
      <formula>$O38</formula>
    </cfRule>
  </conditionalFormatting>
  <conditionalFormatting sqref="P39">
    <cfRule type="cellIs" dxfId="181" priority="113" stopIfTrue="1" operator="lessThan">
      <formula>$O39</formula>
    </cfRule>
  </conditionalFormatting>
  <conditionalFormatting sqref="P40">
    <cfRule type="cellIs" dxfId="180" priority="112" stopIfTrue="1" operator="lessThan">
      <formula>$O40</formula>
    </cfRule>
  </conditionalFormatting>
  <conditionalFormatting sqref="P41">
    <cfRule type="cellIs" dxfId="179" priority="111" stopIfTrue="1" operator="lessThan">
      <formula>$O41</formula>
    </cfRule>
  </conditionalFormatting>
  <conditionalFormatting sqref="P42">
    <cfRule type="cellIs" dxfId="178" priority="110" stopIfTrue="1" operator="lessThan">
      <formula>$O42</formula>
    </cfRule>
  </conditionalFormatting>
  <conditionalFormatting sqref="P43">
    <cfRule type="cellIs" dxfId="177" priority="109" stopIfTrue="1" operator="lessThan">
      <formula>$O43</formula>
    </cfRule>
  </conditionalFormatting>
  <conditionalFormatting sqref="AB7:AW59">
    <cfRule type="containsText" dxfId="176" priority="8" stopIfTrue="1" operator="containsText" text="ENTER">
      <formula>NOT(ISERROR(SEARCH("ENTER",AB7)))</formula>
    </cfRule>
  </conditionalFormatting>
  <dataValidations count="12">
    <dataValidation allowBlank="1" showInputMessage="1" showErrorMessage="1" promptTitle="Vessel Load" prompt="Enter vessel engine load (1 - 100). If no value entered, 100 is assumed for auxillary engines and 82 for main engines." sqref="G13:G30 G32:G43"/>
    <dataValidation allowBlank="1" showInputMessage="1" showErrorMessage="1" promptTitle="Vessel Activity" prompt="Enter Vessel activity (i.e., engine max kW rating) for vessels not using default values. " sqref="H13:H30 H32:H43"/>
    <dataValidation type="list" allowBlank="1" showInputMessage="1" showErrorMessage="1" errorTitle="Invalid Equipment Type" error="Please select a valid equipment type from the list." prompt="Select Equipment Type" sqref="D12">
      <formula1>List_Equip_HBB</formula1>
    </dataValidation>
    <dataValidation type="list" allowBlank="1" showInputMessage="1" showErrorMessage="1" errorTitle="Invalid Equipment Type" error="Please select a valid equipment type from the list." prompt="Select Equipment Type" sqref="E13 D7:D11">
      <formula1>List_Equip_Recip</formula1>
    </dataValidation>
    <dataValidation type="list" allowBlank="1" showInputMessage="1" showErrorMessage="1" errorTitle="Invalid Category" error="Please select a valid category from the list." prompt="Select Activity Units" sqref="I7:I11">
      <formula1>List_Units_Recip</formula1>
    </dataValidation>
    <dataValidation type="list" allowBlank="1" showInputMessage="1" showErrorMessage="1" errorTitle="Invalid Category" error="Please select a valid category from the list." prompt="Select Category" sqref="F32:F43 F13:F30">
      <formula1>List_Category</formula1>
    </dataValidation>
    <dataValidation type="list" allowBlank="1" showInputMessage="1" showErrorMessage="1" errorTitle="Invalid Equipment Type" error="Please select a valid equipment type from the list." prompt="Select Equipment Type" sqref="D32:D43 D48:D59 D13:D30">
      <formula1>List_EquipmentType</formula1>
    </dataValidation>
    <dataValidation type="date" allowBlank="1" showInputMessage="1" showErrorMessage="1" error="Date is not within range." prompt="Enter estimated end date for the year m/d/yy." sqref="P61:P63">
      <formula1>$AN$2</formula1>
      <formula2>$AO$2</formula2>
    </dataValidation>
    <dataValidation type="list" allowBlank="1" showInputMessage="1" showErrorMessage="1" errorTitle="Invalid Engine Type" error="Please select a valid engine type from the list." prompt="Select Engine Type" sqref="E48:F59 E32:E43 E14:E30">
      <formula1>List_EngineType</formula1>
    </dataValidation>
    <dataValidation type="date" allowBlank="1" showInputMessage="1" showErrorMessage="1" error="Date is not within range." prompt="Enter estimated end date for the year mm/dd/yy." sqref="P47 P44 P31">
      <formula1>$AN$2</formula1>
      <formula2>$AO$2</formula2>
    </dataValidation>
    <dataValidation type="date" allowBlank="1" showInputMessage="1" showErrorMessage="1" error="Data is not within the emissions year. Please check the date is in the year indicated inthe column heading, and the start year is populated on the title page." prompt="Enter the estimated start date as: mm/dd/yy." sqref="O7:O30 O32:O43 O45:O46 O48:O59">
      <formula1>AN$2</formula1>
      <formula2>AO$2</formula2>
    </dataValidation>
    <dataValidation type="date" allowBlank="1" showInputMessage="1" showErrorMessage="1" error="Data is not within the emissions year. Please check the date is in the year indicated inthe column heading, and the start year is populated on the title page." prompt="Enter estimated end date for the year as: mm/dd/yy." sqref="P48:P59 P7:P30 P45:P46 P32:P43">
      <formula1>$AN$2</formula1>
      <formula2>$AO$2</formula2>
    </dataValidation>
  </dataValidations>
  <printOptions horizontalCentered="1"/>
  <pageMargins left="0.25" right="0.25" top="1" bottom="0.5" header="0.5" footer="0.5"/>
  <pageSetup scale="37" orientation="landscape" horizontalDpi="300" verticalDpi="300" r:id="rId3"/>
  <headerFooter alignWithMargins="0">
    <oddHeader>&amp;C&amp;"Helvetica,Bold"AIR EMISSIONS CALCULATIONS - 2011</oddHeader>
    <oddFooter>&amp;L&amp;"Arial Black,Bold"&amp;12BOEM &amp;"Arial,Regular"&amp;10 &amp;"Arial,Bold"FORM BOEM-xx&amp;"Arial,Regular" &amp;8(March 2011 - Supersedes all previous versions of form MMS-139 which may not be used).&amp;10           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FQ178"/>
  <sheetViews>
    <sheetView topLeftCell="B1" zoomScale="85" zoomScaleNormal="85" workbookViewId="0">
      <pane xSplit="15" ySplit="6" topLeftCell="Q7" activePane="bottomRight" state="frozen"/>
      <selection activeCell="B1" sqref="B1"/>
      <selection pane="topRight" activeCell="Q1" sqref="Q1"/>
      <selection pane="bottomLeft" activeCell="B7" sqref="B7"/>
      <selection pane="bottomRight" activeCell="J7" sqref="J7"/>
    </sheetView>
  </sheetViews>
  <sheetFormatPr defaultRowHeight="12.75" customHeight="1" x14ac:dyDescent="0.2"/>
  <cols>
    <col min="1" max="1" width="39.140625" style="1" hidden="1" customWidth="1"/>
    <col min="2" max="2" width="25.5703125" style="2" bestFit="1" customWidth="1"/>
    <col min="3" max="3" width="32.5703125" style="2" bestFit="1" customWidth="1"/>
    <col min="4" max="4" width="24.7109375" style="2" bestFit="1" customWidth="1"/>
    <col min="5" max="5" width="25.28515625" style="2" bestFit="1" customWidth="1"/>
    <col min="6" max="6" width="9.5703125" style="2" bestFit="1" customWidth="1"/>
    <col min="7" max="7" width="5.7109375" style="3" bestFit="1" customWidth="1"/>
    <col min="8" max="8" width="12.5703125" style="3" bestFit="1" customWidth="1"/>
    <col min="9" max="9" width="9" style="3" bestFit="1" customWidth="1"/>
    <col min="10" max="10" width="15.42578125" style="3" customWidth="1"/>
    <col min="11" max="12" width="9.140625" style="3" hidden="1" customWidth="1"/>
    <col min="13" max="13" width="9.140625" style="3" bestFit="1" customWidth="1"/>
    <col min="14" max="14" width="6" style="3" bestFit="1" customWidth="1"/>
    <col min="15" max="15" width="12.140625" style="4" bestFit="1" customWidth="1"/>
    <col min="16" max="16" width="10.85546875" style="4" bestFit="1" customWidth="1"/>
    <col min="17" max="17" width="15" style="3" bestFit="1" customWidth="1"/>
    <col min="18" max="18" width="15" style="5" bestFit="1" customWidth="1"/>
    <col min="19" max="28" width="15" style="6" bestFit="1" customWidth="1"/>
    <col min="29" max="35" width="15" style="7" bestFit="1" customWidth="1"/>
    <col min="36" max="38" width="15" style="177" bestFit="1" customWidth="1"/>
    <col min="39" max="39" width="3.140625" style="190" bestFit="1" customWidth="1"/>
    <col min="40" max="41" width="8.140625" style="74" hidden="1" customWidth="1"/>
    <col min="42" max="113" width="5.140625" style="178" hidden="1" customWidth="1"/>
    <col min="114" max="173" width="5.140625" style="309" hidden="1" customWidth="1"/>
    <col min="174" max="16384" width="9.140625" style="74"/>
  </cols>
  <sheetData>
    <row r="1" spans="1:173" ht="12.75" customHeight="1" thickBot="1" x14ac:dyDescent="0.25">
      <c r="B1" s="173" t="s">
        <v>3</v>
      </c>
      <c r="C1" s="173" t="s">
        <v>4</v>
      </c>
      <c r="D1" s="230"/>
      <c r="E1" s="230"/>
      <c r="F1" s="230"/>
      <c r="G1" s="230"/>
      <c r="H1" s="548" t="s">
        <v>5</v>
      </c>
      <c r="I1" s="549"/>
      <c r="J1" s="451"/>
      <c r="K1" s="451"/>
      <c r="L1" s="451"/>
      <c r="M1" s="548" t="s">
        <v>6</v>
      </c>
      <c r="N1" s="549"/>
      <c r="O1" s="550" t="s">
        <v>7</v>
      </c>
      <c r="P1" s="551"/>
      <c r="Q1" s="548" t="s">
        <v>8</v>
      </c>
      <c r="R1" s="549"/>
      <c r="S1" s="539" t="s">
        <v>236</v>
      </c>
      <c r="T1" s="540"/>
      <c r="U1" s="540"/>
      <c r="V1" s="541"/>
      <c r="W1" s="539" t="s">
        <v>30</v>
      </c>
      <c r="X1" s="541"/>
      <c r="Y1" s="539" t="s">
        <v>238</v>
      </c>
      <c r="Z1" s="540"/>
      <c r="AA1" s="541"/>
      <c r="AB1" s="174" t="s">
        <v>11</v>
      </c>
      <c r="AC1" s="175"/>
      <c r="AD1" s="175"/>
      <c r="AE1" s="175"/>
      <c r="AF1" s="175"/>
      <c r="AG1" s="175"/>
      <c r="AH1" s="175"/>
      <c r="AI1" s="175"/>
      <c r="AJ1" s="175"/>
      <c r="AK1" s="175"/>
      <c r="AL1" s="176"/>
      <c r="AM1" s="308"/>
      <c r="AN1" s="309"/>
      <c r="AO1" s="309"/>
    </row>
    <row r="2" spans="1:173" ht="12.75" customHeight="1" thickBot="1" x14ac:dyDescent="0.25">
      <c r="B2" s="179">
        <f>TITLE!$C$1</f>
        <v>0</v>
      </c>
      <c r="C2" s="179">
        <f>TITLE!$C$2</f>
        <v>0</v>
      </c>
      <c r="D2" s="225"/>
      <c r="E2" s="225"/>
      <c r="F2" s="225"/>
      <c r="G2" s="249"/>
      <c r="H2" s="546">
        <f>TITLE!$C$3</f>
        <v>0</v>
      </c>
      <c r="I2" s="547"/>
      <c r="J2" s="411"/>
      <c r="K2" s="411"/>
      <c r="L2" s="411"/>
      <c r="M2" s="546">
        <f>TITLE!$C$4</f>
        <v>0</v>
      </c>
      <c r="N2" s="547"/>
      <c r="O2" s="546">
        <f>TITLE!$C$5</f>
        <v>0</v>
      </c>
      <c r="P2" s="547"/>
      <c r="Q2" s="546">
        <f>TITLE!$C$6</f>
        <v>0</v>
      </c>
      <c r="R2" s="547"/>
      <c r="S2" s="546">
        <f>TITLE!$C$10</f>
        <v>0</v>
      </c>
      <c r="T2" s="542"/>
      <c r="U2" s="542"/>
      <c r="V2" s="547"/>
      <c r="W2" s="546">
        <f>TITLE!$C$11</f>
        <v>0</v>
      </c>
      <c r="X2" s="547"/>
      <c r="Y2" s="543">
        <f>TITLE!C12</f>
        <v>0</v>
      </c>
      <c r="Z2" s="544"/>
      <c r="AA2" s="545"/>
      <c r="AB2" s="542">
        <f>TITLE!$C$13</f>
        <v>0</v>
      </c>
      <c r="AC2" s="542"/>
      <c r="AD2" s="542"/>
      <c r="AE2" s="542"/>
      <c r="AF2" s="542"/>
      <c r="AG2" s="542"/>
      <c r="AH2" s="542"/>
      <c r="AI2" s="542"/>
      <c r="AJ2" s="542"/>
      <c r="AK2" s="383"/>
      <c r="AL2" s="384"/>
      <c r="AM2" s="310"/>
      <c r="AN2" s="311">
        <f>DATE(C62, 1, 1)</f>
        <v>44927</v>
      </c>
      <c r="AO2" s="311">
        <f>AN2+365</f>
        <v>45292</v>
      </c>
    </row>
    <row r="3" spans="1:173" ht="12.75" customHeight="1" x14ac:dyDescent="0.2">
      <c r="B3" s="180"/>
      <c r="C3" s="180"/>
      <c r="D3" s="180"/>
      <c r="E3" s="180"/>
      <c r="F3" s="180"/>
      <c r="G3" s="5"/>
      <c r="H3" s="5"/>
      <c r="I3" s="5"/>
      <c r="J3" s="5"/>
      <c r="K3" s="5"/>
      <c r="L3" s="5"/>
      <c r="M3" s="180"/>
      <c r="N3" s="180"/>
      <c r="O3" s="564">
        <f>TITLE!A26</f>
        <v>2023</v>
      </c>
      <c r="P3" s="564"/>
      <c r="Q3" s="180"/>
      <c r="R3" s="180"/>
      <c r="S3" s="180"/>
      <c r="T3" s="180"/>
      <c r="U3" s="180"/>
      <c r="V3" s="181"/>
      <c r="W3" s="181"/>
      <c r="X3" s="181"/>
      <c r="Y3" s="181"/>
      <c r="Z3" s="181"/>
      <c r="AA3" s="180"/>
      <c r="AB3" s="180"/>
      <c r="AC3" s="58"/>
      <c r="AD3" s="58"/>
      <c r="AE3" s="58"/>
      <c r="AF3" s="58"/>
      <c r="AG3" s="58"/>
      <c r="AH3" s="58"/>
      <c r="AI3" s="58"/>
      <c r="AJ3" s="385"/>
      <c r="AK3" s="385"/>
      <c r="AL3" s="385"/>
      <c r="AM3" s="310"/>
      <c r="AN3" s="312"/>
      <c r="AO3" s="312"/>
    </row>
    <row r="4" spans="1:173" ht="23.25" customHeight="1" x14ac:dyDescent="0.2">
      <c r="B4" s="59"/>
      <c r="C4" s="59"/>
      <c r="D4" s="59"/>
      <c r="E4" s="59"/>
      <c r="F4" s="59"/>
      <c r="G4" s="59"/>
      <c r="H4" s="59"/>
      <c r="I4" s="59"/>
      <c r="J4" s="561" t="str">
        <f>IF(TITLE!C37="NO. OF PLATFORMS SERVICED","Enter NO. PLATFORMS",IF(TITLE!C37="SUBTRACT OTHER PLATFORM EMISSIONS","Enter Emissions to subtract (tpy)",IF(ISERROR(SEARCH("Distance",TITLE!C37,1)),"No Attribution", "Distance (mi)")))</f>
        <v>No Attribution</v>
      </c>
      <c r="K4" s="59"/>
      <c r="L4" s="59"/>
      <c r="M4" s="558" t="s">
        <v>32</v>
      </c>
      <c r="N4" s="559"/>
      <c r="O4" s="560" t="s">
        <v>231</v>
      </c>
      <c r="P4" s="559"/>
      <c r="Q4" s="552" t="s">
        <v>33</v>
      </c>
      <c r="R4" s="553"/>
      <c r="S4" s="553"/>
      <c r="T4" s="553"/>
      <c r="U4" s="553"/>
      <c r="V4" s="553"/>
      <c r="W4" s="553"/>
      <c r="X4" s="553"/>
      <c r="Y4" s="553"/>
      <c r="Z4" s="553"/>
      <c r="AA4" s="554"/>
      <c r="AB4" s="552" t="s">
        <v>114</v>
      </c>
      <c r="AC4" s="553"/>
      <c r="AD4" s="553"/>
      <c r="AE4" s="553"/>
      <c r="AF4" s="553"/>
      <c r="AG4" s="553"/>
      <c r="AH4" s="553"/>
      <c r="AI4" s="553"/>
      <c r="AJ4" s="553"/>
      <c r="AK4" s="553"/>
      <c r="AL4" s="555"/>
      <c r="AM4" s="313"/>
      <c r="AP4" s="556" t="s">
        <v>60</v>
      </c>
      <c r="AQ4" s="556"/>
      <c r="AR4" s="556"/>
      <c r="AS4" s="556"/>
      <c r="AT4" s="556"/>
      <c r="AU4" s="556"/>
      <c r="AV4" s="556"/>
      <c r="AW4" s="556"/>
      <c r="AX4" s="556"/>
      <c r="AY4" s="556"/>
      <c r="AZ4" s="556"/>
      <c r="BA4" s="556"/>
      <c r="BB4" s="556" t="s">
        <v>61</v>
      </c>
      <c r="BC4" s="556"/>
      <c r="BD4" s="556"/>
      <c r="BE4" s="556"/>
      <c r="BF4" s="556"/>
      <c r="BG4" s="556"/>
      <c r="BH4" s="556"/>
      <c r="BI4" s="556"/>
      <c r="BJ4" s="556"/>
      <c r="BK4" s="556"/>
      <c r="BL4" s="556"/>
      <c r="BM4" s="556"/>
      <c r="BN4" s="556" t="s">
        <v>111</v>
      </c>
      <c r="BO4" s="556"/>
      <c r="BP4" s="556"/>
      <c r="BQ4" s="556"/>
      <c r="BR4" s="556"/>
      <c r="BS4" s="556"/>
      <c r="BT4" s="556"/>
      <c r="BU4" s="556"/>
      <c r="BV4" s="556"/>
      <c r="BW4" s="556"/>
      <c r="BX4" s="556"/>
      <c r="BY4" s="556"/>
      <c r="BZ4" s="556" t="s">
        <v>112</v>
      </c>
      <c r="CA4" s="556"/>
      <c r="CB4" s="556"/>
      <c r="CC4" s="556"/>
      <c r="CD4" s="556"/>
      <c r="CE4" s="556"/>
      <c r="CF4" s="556"/>
      <c r="CG4" s="556"/>
      <c r="CH4" s="556"/>
      <c r="CI4" s="556"/>
      <c r="CJ4" s="556"/>
      <c r="CK4" s="556"/>
      <c r="CL4" s="563" t="s">
        <v>19</v>
      </c>
      <c r="CM4" s="563"/>
      <c r="CN4" s="563"/>
      <c r="CO4" s="563"/>
      <c r="CP4" s="563"/>
      <c r="CQ4" s="563"/>
      <c r="CR4" s="563"/>
      <c r="CS4" s="563"/>
      <c r="CT4" s="563"/>
      <c r="CU4" s="563"/>
      <c r="CV4" s="563"/>
      <c r="CW4" s="563"/>
      <c r="CX4" s="563" t="s">
        <v>20</v>
      </c>
      <c r="CY4" s="563"/>
      <c r="CZ4" s="563"/>
      <c r="DA4" s="563"/>
      <c r="DB4" s="563"/>
      <c r="DC4" s="563"/>
      <c r="DD4" s="563"/>
      <c r="DE4" s="563"/>
      <c r="DF4" s="563"/>
      <c r="DG4" s="563"/>
      <c r="DH4" s="563"/>
      <c r="DI4" s="563"/>
      <c r="DJ4" s="563" t="s">
        <v>217</v>
      </c>
      <c r="DK4" s="563"/>
      <c r="DL4" s="563"/>
      <c r="DM4" s="563"/>
      <c r="DN4" s="563"/>
      <c r="DO4" s="563"/>
      <c r="DP4" s="563"/>
      <c r="DQ4" s="563"/>
      <c r="DR4" s="563"/>
      <c r="DS4" s="563"/>
      <c r="DT4" s="563"/>
      <c r="DU4" s="563"/>
      <c r="DV4" s="563" t="s">
        <v>218</v>
      </c>
      <c r="DW4" s="563"/>
      <c r="DX4" s="563"/>
      <c r="DY4" s="563"/>
      <c r="DZ4" s="563"/>
      <c r="EA4" s="563"/>
      <c r="EB4" s="563"/>
      <c r="EC4" s="563"/>
      <c r="ED4" s="563"/>
      <c r="EE4" s="563"/>
      <c r="EF4" s="563"/>
      <c r="EG4" s="563"/>
      <c r="EH4" s="563" t="s">
        <v>220</v>
      </c>
      <c r="EI4" s="563"/>
      <c r="EJ4" s="563"/>
      <c r="EK4" s="563"/>
      <c r="EL4" s="563"/>
      <c r="EM4" s="563"/>
      <c r="EN4" s="563"/>
      <c r="EO4" s="563"/>
      <c r="EP4" s="563"/>
      <c r="EQ4" s="563"/>
      <c r="ER4" s="563"/>
      <c r="ES4" s="563"/>
      <c r="ET4" s="563" t="s">
        <v>221</v>
      </c>
      <c r="EU4" s="563"/>
      <c r="EV4" s="563"/>
      <c r="EW4" s="563"/>
      <c r="EX4" s="563"/>
      <c r="EY4" s="563"/>
      <c r="EZ4" s="563"/>
      <c r="FA4" s="563"/>
      <c r="FB4" s="563"/>
      <c r="FC4" s="563"/>
      <c r="FD4" s="563"/>
      <c r="FE4" s="563"/>
      <c r="FF4" s="563" t="s">
        <v>222</v>
      </c>
      <c r="FG4" s="563"/>
      <c r="FH4" s="563"/>
      <c r="FI4" s="563"/>
      <c r="FJ4" s="563"/>
      <c r="FK4" s="563"/>
      <c r="FL4" s="563"/>
      <c r="FM4" s="563"/>
      <c r="FN4" s="563"/>
      <c r="FO4" s="563"/>
      <c r="FP4" s="563"/>
      <c r="FQ4" s="563"/>
    </row>
    <row r="5" spans="1:173" ht="12.75" hidden="1" customHeight="1" x14ac:dyDescent="0.2">
      <c r="A5" s="1" t="s">
        <v>329</v>
      </c>
      <c r="B5" s="59"/>
      <c r="C5" s="59"/>
      <c r="D5" s="59"/>
      <c r="E5" s="59"/>
      <c r="F5" s="59"/>
      <c r="G5" s="59"/>
      <c r="H5" s="59"/>
      <c r="I5" s="59"/>
      <c r="J5" s="561"/>
      <c r="K5" s="59"/>
      <c r="L5" s="59"/>
      <c r="M5" s="276"/>
      <c r="N5" s="277"/>
      <c r="O5" s="278"/>
      <c r="P5" s="277"/>
      <c r="Q5" s="281">
        <v>4</v>
      </c>
      <c r="R5" s="282">
        <v>5</v>
      </c>
      <c r="S5" s="282">
        <v>6</v>
      </c>
      <c r="T5" s="282">
        <v>8</v>
      </c>
      <c r="U5" s="282">
        <v>9</v>
      </c>
      <c r="V5" s="282">
        <v>10</v>
      </c>
      <c r="W5" s="282">
        <v>11</v>
      </c>
      <c r="X5" s="282">
        <v>12</v>
      </c>
      <c r="Y5" s="282">
        <v>13</v>
      </c>
      <c r="Z5" s="282">
        <v>14</v>
      </c>
      <c r="AA5" s="283">
        <v>15</v>
      </c>
      <c r="AB5" s="281">
        <v>4</v>
      </c>
      <c r="AC5" s="282">
        <v>5</v>
      </c>
      <c r="AD5" s="282">
        <v>6</v>
      </c>
      <c r="AE5" s="282">
        <v>8</v>
      </c>
      <c r="AF5" s="282">
        <v>9</v>
      </c>
      <c r="AG5" s="282">
        <v>10</v>
      </c>
      <c r="AH5" s="282">
        <v>11</v>
      </c>
      <c r="AI5" s="282">
        <v>12</v>
      </c>
      <c r="AJ5" s="282">
        <v>13</v>
      </c>
      <c r="AK5" s="282">
        <v>14</v>
      </c>
      <c r="AL5" s="283">
        <v>15</v>
      </c>
      <c r="AM5" s="313"/>
      <c r="AP5" s="279"/>
      <c r="AQ5" s="279"/>
      <c r="AR5" s="279"/>
      <c r="AS5" s="279"/>
      <c r="AT5" s="279"/>
      <c r="AU5" s="279"/>
      <c r="AV5" s="279"/>
      <c r="AW5" s="279"/>
      <c r="AX5" s="279"/>
      <c r="AY5" s="279"/>
      <c r="AZ5" s="279"/>
      <c r="BA5" s="279"/>
      <c r="BB5" s="244"/>
      <c r="BC5" s="244"/>
      <c r="BD5" s="244"/>
      <c r="BE5" s="244"/>
      <c r="BF5" s="244"/>
      <c r="BG5" s="244"/>
      <c r="BH5" s="244"/>
      <c r="BI5" s="244"/>
      <c r="BJ5" s="244"/>
      <c r="BK5" s="244"/>
      <c r="BL5" s="244"/>
      <c r="BM5" s="244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80"/>
      <c r="CM5" s="280"/>
      <c r="CN5" s="280"/>
      <c r="CO5" s="280"/>
      <c r="CP5" s="280"/>
      <c r="CQ5" s="280"/>
      <c r="CR5" s="280"/>
      <c r="CS5" s="280"/>
      <c r="CT5" s="280"/>
      <c r="CU5" s="280"/>
      <c r="CV5" s="280"/>
      <c r="CW5" s="280"/>
      <c r="CX5" s="280"/>
      <c r="CY5" s="280"/>
      <c r="CZ5" s="280"/>
      <c r="DA5" s="280"/>
      <c r="DB5" s="280"/>
      <c r="DC5" s="280"/>
      <c r="DD5" s="280"/>
      <c r="DE5" s="280"/>
      <c r="DF5" s="280"/>
      <c r="DG5" s="280"/>
      <c r="DH5" s="280"/>
      <c r="DI5" s="280"/>
    </row>
    <row r="6" spans="1:173" ht="15" thickBot="1" x14ac:dyDescent="0.25">
      <c r="A6" s="1" t="s">
        <v>322</v>
      </c>
      <c r="B6" s="24" t="s">
        <v>31</v>
      </c>
      <c r="C6" s="24" t="s">
        <v>336</v>
      </c>
      <c r="D6" s="24" t="s">
        <v>317</v>
      </c>
      <c r="E6" s="24" t="s">
        <v>271</v>
      </c>
      <c r="F6" s="24" t="s">
        <v>187</v>
      </c>
      <c r="G6" s="24" t="s">
        <v>272</v>
      </c>
      <c r="H6" s="24" t="s">
        <v>200</v>
      </c>
      <c r="I6" s="24" t="s">
        <v>110</v>
      </c>
      <c r="J6" s="562"/>
      <c r="K6" s="453"/>
      <c r="L6" s="453"/>
      <c r="M6" s="24" t="s">
        <v>113</v>
      </c>
      <c r="N6" s="25" t="s">
        <v>36</v>
      </c>
      <c r="O6" s="142" t="s">
        <v>229</v>
      </c>
      <c r="P6" s="150" t="s">
        <v>230</v>
      </c>
      <c r="Q6" s="146" t="s">
        <v>60</v>
      </c>
      <c r="R6" s="23" t="s">
        <v>61</v>
      </c>
      <c r="S6" s="23" t="s">
        <v>111</v>
      </c>
      <c r="T6" s="23" t="s">
        <v>112</v>
      </c>
      <c r="U6" s="23" t="s">
        <v>19</v>
      </c>
      <c r="V6" s="23" t="s">
        <v>20</v>
      </c>
      <c r="W6" s="167" t="s">
        <v>217</v>
      </c>
      <c r="X6" s="167" t="s">
        <v>239</v>
      </c>
      <c r="Y6" s="23" t="s">
        <v>240</v>
      </c>
      <c r="Z6" s="23" t="s">
        <v>241</v>
      </c>
      <c r="AA6" s="23" t="s">
        <v>242</v>
      </c>
      <c r="AB6" s="166" t="s">
        <v>60</v>
      </c>
      <c r="AC6" s="26" t="s">
        <v>61</v>
      </c>
      <c r="AD6" s="23" t="s">
        <v>111</v>
      </c>
      <c r="AE6" s="23" t="s">
        <v>112</v>
      </c>
      <c r="AF6" s="23" t="s">
        <v>19</v>
      </c>
      <c r="AG6" s="23" t="s">
        <v>20</v>
      </c>
      <c r="AH6" s="167" t="s">
        <v>217</v>
      </c>
      <c r="AI6" s="167" t="s">
        <v>239</v>
      </c>
      <c r="AJ6" s="23" t="s">
        <v>240</v>
      </c>
      <c r="AK6" s="23" t="s">
        <v>241</v>
      </c>
      <c r="AL6" s="57" t="s">
        <v>242</v>
      </c>
      <c r="AM6" s="314"/>
      <c r="AP6" s="328">
        <v>1</v>
      </c>
      <c r="AQ6" s="328">
        <v>2</v>
      </c>
      <c r="AR6" s="328">
        <v>3</v>
      </c>
      <c r="AS6" s="328">
        <v>4</v>
      </c>
      <c r="AT6" s="328">
        <v>5</v>
      </c>
      <c r="AU6" s="328">
        <v>6</v>
      </c>
      <c r="AV6" s="328">
        <v>7</v>
      </c>
      <c r="AW6" s="328">
        <v>8</v>
      </c>
      <c r="AX6" s="328">
        <v>9</v>
      </c>
      <c r="AY6" s="328">
        <v>10</v>
      </c>
      <c r="AZ6" s="328">
        <v>11</v>
      </c>
      <c r="BA6" s="328">
        <v>12</v>
      </c>
      <c r="BB6" s="328">
        <v>1</v>
      </c>
      <c r="BC6" s="328">
        <v>2</v>
      </c>
      <c r="BD6" s="328">
        <v>3</v>
      </c>
      <c r="BE6" s="328">
        <v>4</v>
      </c>
      <c r="BF6" s="328">
        <v>5</v>
      </c>
      <c r="BG6" s="328">
        <v>6</v>
      </c>
      <c r="BH6" s="328">
        <v>7</v>
      </c>
      <c r="BI6" s="328">
        <v>8</v>
      </c>
      <c r="BJ6" s="328">
        <v>9</v>
      </c>
      <c r="BK6" s="328">
        <v>10</v>
      </c>
      <c r="BL6" s="328">
        <v>11</v>
      </c>
      <c r="BM6" s="328">
        <v>12</v>
      </c>
      <c r="BN6" s="328">
        <v>1</v>
      </c>
      <c r="BO6" s="328">
        <v>2</v>
      </c>
      <c r="BP6" s="328">
        <v>3</v>
      </c>
      <c r="BQ6" s="328">
        <v>4</v>
      </c>
      <c r="BR6" s="328">
        <v>5</v>
      </c>
      <c r="BS6" s="328">
        <v>6</v>
      </c>
      <c r="BT6" s="328">
        <v>7</v>
      </c>
      <c r="BU6" s="328">
        <v>8</v>
      </c>
      <c r="BV6" s="328">
        <v>9</v>
      </c>
      <c r="BW6" s="328">
        <v>10</v>
      </c>
      <c r="BX6" s="328">
        <v>11</v>
      </c>
      <c r="BY6" s="328">
        <v>12</v>
      </c>
      <c r="BZ6" s="328">
        <v>1</v>
      </c>
      <c r="CA6" s="328">
        <v>2</v>
      </c>
      <c r="CB6" s="328">
        <v>3</v>
      </c>
      <c r="CC6" s="328">
        <v>4</v>
      </c>
      <c r="CD6" s="328">
        <v>5</v>
      </c>
      <c r="CE6" s="328">
        <v>6</v>
      </c>
      <c r="CF6" s="328">
        <v>7</v>
      </c>
      <c r="CG6" s="328">
        <v>8</v>
      </c>
      <c r="CH6" s="328">
        <v>9</v>
      </c>
      <c r="CI6" s="328">
        <v>10</v>
      </c>
      <c r="CJ6" s="328">
        <v>11</v>
      </c>
      <c r="CK6" s="328">
        <v>12</v>
      </c>
      <c r="CL6" s="328">
        <v>1</v>
      </c>
      <c r="CM6" s="328">
        <v>2</v>
      </c>
      <c r="CN6" s="328">
        <v>3</v>
      </c>
      <c r="CO6" s="328">
        <v>4</v>
      </c>
      <c r="CP6" s="328">
        <v>5</v>
      </c>
      <c r="CQ6" s="328">
        <v>6</v>
      </c>
      <c r="CR6" s="328">
        <v>7</v>
      </c>
      <c r="CS6" s="328">
        <v>8</v>
      </c>
      <c r="CT6" s="328">
        <v>9</v>
      </c>
      <c r="CU6" s="328">
        <v>10</v>
      </c>
      <c r="CV6" s="328">
        <v>11</v>
      </c>
      <c r="CW6" s="328">
        <v>12</v>
      </c>
      <c r="CX6" s="328">
        <v>1</v>
      </c>
      <c r="CY6" s="328">
        <v>2</v>
      </c>
      <c r="CZ6" s="328">
        <v>3</v>
      </c>
      <c r="DA6" s="328">
        <v>4</v>
      </c>
      <c r="DB6" s="328">
        <v>5</v>
      </c>
      <c r="DC6" s="328">
        <v>6</v>
      </c>
      <c r="DD6" s="328">
        <v>7</v>
      </c>
      <c r="DE6" s="328">
        <v>8</v>
      </c>
      <c r="DF6" s="328">
        <v>9</v>
      </c>
      <c r="DG6" s="328">
        <v>10</v>
      </c>
      <c r="DH6" s="328">
        <v>11</v>
      </c>
      <c r="DI6" s="328">
        <v>12</v>
      </c>
      <c r="DJ6" s="328">
        <v>1</v>
      </c>
      <c r="DK6" s="328">
        <v>2</v>
      </c>
      <c r="DL6" s="328">
        <v>3</v>
      </c>
      <c r="DM6" s="328">
        <v>4</v>
      </c>
      <c r="DN6" s="328">
        <v>5</v>
      </c>
      <c r="DO6" s="328">
        <v>6</v>
      </c>
      <c r="DP6" s="328">
        <v>7</v>
      </c>
      <c r="DQ6" s="328">
        <v>8</v>
      </c>
      <c r="DR6" s="328">
        <v>9</v>
      </c>
      <c r="DS6" s="328">
        <v>10</v>
      </c>
      <c r="DT6" s="328">
        <v>11</v>
      </c>
      <c r="DU6" s="328">
        <v>12</v>
      </c>
      <c r="DV6" s="328">
        <v>1</v>
      </c>
      <c r="DW6" s="328">
        <v>2</v>
      </c>
      <c r="DX6" s="328">
        <v>3</v>
      </c>
      <c r="DY6" s="328">
        <v>4</v>
      </c>
      <c r="DZ6" s="328">
        <v>5</v>
      </c>
      <c r="EA6" s="328">
        <v>6</v>
      </c>
      <c r="EB6" s="328">
        <v>7</v>
      </c>
      <c r="EC6" s="328">
        <v>8</v>
      </c>
      <c r="ED6" s="328">
        <v>9</v>
      </c>
      <c r="EE6" s="328">
        <v>10</v>
      </c>
      <c r="EF6" s="328">
        <v>11</v>
      </c>
      <c r="EG6" s="328">
        <v>12</v>
      </c>
      <c r="EH6" s="328">
        <v>1</v>
      </c>
      <c r="EI6" s="328">
        <v>2</v>
      </c>
      <c r="EJ6" s="328">
        <v>3</v>
      </c>
      <c r="EK6" s="328">
        <v>4</v>
      </c>
      <c r="EL6" s="328">
        <v>5</v>
      </c>
      <c r="EM6" s="328">
        <v>6</v>
      </c>
      <c r="EN6" s="328">
        <v>7</v>
      </c>
      <c r="EO6" s="328">
        <v>8</v>
      </c>
      <c r="EP6" s="328">
        <v>9</v>
      </c>
      <c r="EQ6" s="328">
        <v>10</v>
      </c>
      <c r="ER6" s="328">
        <v>11</v>
      </c>
      <c r="ES6" s="328">
        <v>12</v>
      </c>
      <c r="ET6" s="328">
        <v>1</v>
      </c>
      <c r="EU6" s="328">
        <v>2</v>
      </c>
      <c r="EV6" s="328">
        <v>3</v>
      </c>
      <c r="EW6" s="328">
        <v>4</v>
      </c>
      <c r="EX6" s="328">
        <v>5</v>
      </c>
      <c r="EY6" s="328">
        <v>6</v>
      </c>
      <c r="EZ6" s="328">
        <v>7</v>
      </c>
      <c r="FA6" s="328">
        <v>8</v>
      </c>
      <c r="FB6" s="328">
        <v>9</v>
      </c>
      <c r="FC6" s="328">
        <v>10</v>
      </c>
      <c r="FD6" s="328">
        <v>11</v>
      </c>
      <c r="FE6" s="328">
        <v>12</v>
      </c>
      <c r="FF6" s="328">
        <v>1</v>
      </c>
      <c r="FG6" s="328">
        <v>2</v>
      </c>
      <c r="FH6" s="328">
        <v>3</v>
      </c>
      <c r="FI6" s="328">
        <v>4</v>
      </c>
      <c r="FJ6" s="328">
        <v>5</v>
      </c>
      <c r="FK6" s="328">
        <v>6</v>
      </c>
      <c r="FL6" s="328">
        <v>7</v>
      </c>
      <c r="FM6" s="328">
        <v>8</v>
      </c>
      <c r="FN6" s="328">
        <v>9</v>
      </c>
      <c r="FO6" s="328">
        <v>10</v>
      </c>
      <c r="FP6" s="328">
        <v>11</v>
      </c>
      <c r="FQ6" s="328">
        <v>12</v>
      </c>
    </row>
    <row r="7" spans="1:173" ht="12.75" customHeight="1" thickTop="1" x14ac:dyDescent="0.2">
      <c r="A7" s="74" t="str">
        <f>IF(I7="GAL/YR", CONCATENATE(D7, "-lbs/MMBtu"), CONCATENATE(D7, "-lbs/", I7, "-hr"))</f>
        <v xml:space="preserve"> -lbs/ -hr</v>
      </c>
      <c r="B7" s="357" t="s">
        <v>37</v>
      </c>
      <c r="C7" s="99" t="s">
        <v>323</v>
      </c>
      <c r="D7" s="364" t="str">
        <f>IF(ISBLANK(EMISSIONS_8!D7), " ", EMISSIONS_8!D7)</f>
        <v xml:space="preserve"> </v>
      </c>
      <c r="E7" s="358" t="s">
        <v>115</v>
      </c>
      <c r="F7" s="358" t="s">
        <v>115</v>
      </c>
      <c r="G7" s="359" t="s">
        <v>115</v>
      </c>
      <c r="H7" s="369"/>
      <c r="I7" s="369" t="s">
        <v>2</v>
      </c>
      <c r="J7" s="64" t="s">
        <v>115</v>
      </c>
      <c r="K7" s="359"/>
      <c r="L7" s="359"/>
      <c r="M7" s="370">
        <v>0</v>
      </c>
      <c r="N7" s="371">
        <v>0</v>
      </c>
      <c r="O7" s="307"/>
      <c r="P7" s="302"/>
      <c r="Q7" s="377" t="str">
        <f>IF($D7=" ", "Enter Equipment",IF(VLOOKUP($A7,'STATIONARY FACTORS'!$A$4:$O$22, Q$5, FALSE)= "N/A", "--", IF($H7=0, "Enter Activity", IF($M7=0, "Enter Run Time",IF($I7="HP", $H7*VLOOKUP($A7,'STATIONARY FACTORS'!$A$4:$O$22, Q$5, FALSE),IF(ISERROR(SEARCH("Diesel", $D7,1)),($H7*VLOOKUP($A7,'STATIONARY FACTORS'!$A$4:$O$22, Q$5, FALSE)*0.000001*'STATIONARY FACTORS'!$C$93*'STATIONARY FACTORS'!$C$98*(1/($M7*$N7))),($H7*VLOOKUP($A7,'STATIONARY FACTORS'!$A$4:$O$22, Q$5, FALSE)*0.000001*'STATIONARY FACTORS'!$C$93*'STATIONARY FACTORS'!$C$94*(1/($M7*$N7)))))))))</f>
        <v>Enter Equipment</v>
      </c>
      <c r="R7" s="378" t="str">
        <f>IF($D7=" ", "Enter Equipment",IF(VLOOKUP($A7,'STATIONARY FACTORS'!$A$4:$O$22, R$5, FALSE)= "N/A", "--", IF($H7=0, "Enter Activity", IF($M7=0, "Enter Run Time",IF($I7="HP", $H7*VLOOKUP($A7,'STATIONARY FACTORS'!$A$4:$O$22, R$5, FALSE),IF(ISERROR(SEARCH("Diesel", $D7,1)),($H7*VLOOKUP($A7,'STATIONARY FACTORS'!$A$4:$O$22, R$5, FALSE)*0.000001*'STATIONARY FACTORS'!$C$93*'STATIONARY FACTORS'!$C$98*(1/($M7*$N7))),($H7*VLOOKUP($A7,'STATIONARY FACTORS'!$A$4:$O$22, R$5, FALSE)*0.000001*'STATIONARY FACTORS'!$C$93*'STATIONARY FACTORS'!$C$94*(1/($M7*$N7)))))))))</f>
        <v>Enter Equipment</v>
      </c>
      <c r="S7" s="75" t="str">
        <f>IF($D7=" ", "Enter Equipment",IF(VLOOKUP($A7,'STATIONARY FACTORS'!$A$4:$O$22, S$5, FALSE)= "N/A", "--", IF($H7=0, "Enter Activity", IF($M7=0, "Enter Run Time",IF($I7="HP", $H7*VLOOKUP($A7,'STATIONARY FACTORS'!$A$4:$O$22, S$5, FALSE),IF(ISERROR(SEARCH("Diesel", $D7,1)),($H7*VLOOKUP($A7,'STATIONARY FACTORS'!$A$4:$O$22, S$5, FALSE)*0.000001*'STATIONARY FACTORS'!$C$93*'STATIONARY FACTORS'!$C$98*(1/($M7*$N7))),($H7*VLOOKUP($A7,'STATIONARY FACTORS'!$A$4:$O$22, S$5, FALSE)*0.000001*'STATIONARY FACTORS'!$C$93*'STATIONARY FACTORS'!$C$94*(1/($M7*$N7)))))))))</f>
        <v>Enter Equipment</v>
      </c>
      <c r="T7" s="378" t="str">
        <f>IF($D7=" ", "Enter Equipment",IF(VLOOKUP($A7,'STATIONARY FACTORS'!$A$4:$O$22, T$5, FALSE)= "N/A", "--", IF($H7=0, "Enter Activity", IF($M7=0, "Enter Run Time",IF($I7="HP", $H7*VLOOKUP($A7,'STATIONARY FACTORS'!$A$4:$O$22, T$5, FALSE),IF(ISERROR(SEARCH("Diesel", $D7,1)),($H7*VLOOKUP($A7,'STATIONARY FACTORS'!$A$4:$O$22, T$5, FALSE)*0.000001*'STATIONARY FACTORS'!$C$93*'STATIONARY FACTORS'!$C$98*(1/($M7*$N7))),($H7*VLOOKUP($A7,'STATIONARY FACTORS'!$A$4:$O$22, T$5, FALSE)*0.000001*'STATIONARY FACTORS'!$C$93*'STATIONARY FACTORS'!$C$94*(1/($M7*$N7)))))))))</f>
        <v>Enter Equipment</v>
      </c>
      <c r="U7" s="378" t="str">
        <f>IF($D7=" ", "Enter Equipment",IF(VLOOKUP($A7,'STATIONARY FACTORS'!$A$4:$O$22, U$5, FALSE)= "N/A", "--", IF($H7=0, "Enter Activity", IF($M7=0, "Enter Run Time",IF($I7="HP", $H7*VLOOKUP($A7,'STATIONARY FACTORS'!$A$4:$O$22, U$5, FALSE),IF(ISERROR(SEARCH("Diesel", $D7,1)),($H7*VLOOKUP($A7,'STATIONARY FACTORS'!$A$4:$O$22, U$5, FALSE)*0.000001*'STATIONARY FACTORS'!$C$93*'STATIONARY FACTORS'!$C$98*(1/($M7*$N7))),($H7*VLOOKUP($A7,'STATIONARY FACTORS'!$A$4:$O$22, U$5, FALSE)*0.000001*'STATIONARY FACTORS'!$C$93*'STATIONARY FACTORS'!$C$94*(1/($M7*$N7)))))))))</f>
        <v>Enter Equipment</v>
      </c>
      <c r="V7" s="378" t="str">
        <f>IF($D7=" ", "Enter Equipment",IF(VLOOKUP($A7,'STATIONARY FACTORS'!$A$4:$O$22, V$5, FALSE)= "N/A", "--", IF($H7=0, "Enter Activity", IF($M7=0, "Enter Run Time",IF($I7="HP", $H7*VLOOKUP($A7,'STATIONARY FACTORS'!$A$4:$O$22, V$5, FALSE),IF(ISERROR(SEARCH("Diesel", $D7,1)),($H7*VLOOKUP($A7,'STATIONARY FACTORS'!$A$4:$O$22, V$5, FALSE)*0.000001*'STATIONARY FACTORS'!$C$93*'STATIONARY FACTORS'!$C$98*(1/($M7*$N7))),($H7*VLOOKUP($A7,'STATIONARY FACTORS'!$A$4:$O$22, V$5, FALSE)*0.000001*'STATIONARY FACTORS'!$C$93*'STATIONARY FACTORS'!$C$94*(1/($M7*$N7)))))))))</f>
        <v>Enter Equipment</v>
      </c>
      <c r="W7" s="378" t="str">
        <f>IF($D7=" ", "Enter Equipment",IF(VLOOKUP($A7,'STATIONARY FACTORS'!$A$4:$O$22, W$5, FALSE)= "N/A", "--", IF($H7=0, "Enter Activity", IF($M7=0, "Enter Run Time",IF($I7="HP", $H7*VLOOKUP($A7,'STATIONARY FACTORS'!$A$4:$O$22, W$5, FALSE),IF(ISERROR(SEARCH("Diesel", $D7,1)),($H7*VLOOKUP($A7,'STATIONARY FACTORS'!$A$4:$O$22, W$5, FALSE)*0.000001*'STATIONARY FACTORS'!$C$93*'STATIONARY FACTORS'!$C$98*(1/($M7*$N7))),($H7*VLOOKUP($A7,'STATIONARY FACTORS'!$A$4:$O$22, W$5, FALSE)*0.000001*'STATIONARY FACTORS'!$C$93*'STATIONARY FACTORS'!$C$94*(1/($M7*$N7)))))))))</f>
        <v>Enter Equipment</v>
      </c>
      <c r="X7" s="378" t="str">
        <f>IF($D7=" ", "Enter Equipment",IF(VLOOKUP($A7,'STATIONARY FACTORS'!$A$4:$O$22, X$5, FALSE)= "N/A", "--", IF($H7=0, "Enter Activity", IF($M7=0, "Enter Run Time",IF($I7="HP", $H7*VLOOKUP($A7,'STATIONARY FACTORS'!$A$4:$O$22, X$5, FALSE),IF(ISERROR(SEARCH("Diesel", $D7,1)),($H7*VLOOKUP($A7,'STATIONARY FACTORS'!$A$4:$O$22, X$5, FALSE)*0.000001*'STATIONARY FACTORS'!$C$93*'STATIONARY FACTORS'!$C$98*(1/($M7*$N7))),($H7*VLOOKUP($A7,'STATIONARY FACTORS'!$A$4:$O$22, X$5, FALSE)*0.000001*'STATIONARY FACTORS'!$C$93*'STATIONARY FACTORS'!$C$94*(1/($M7*$N7)))))))))</f>
        <v>Enter Equipment</v>
      </c>
      <c r="Y7" s="378" t="str">
        <f>IF($D7=" ", "Enter Equipment",IF(VLOOKUP($A7,'STATIONARY FACTORS'!$A$4:$O$22, Y$5, FALSE)= "N/A", "--", IF($H7=0, "Enter Activity", IF($M7=0, "Enter Run Time",IF($I7="HP", $H7*VLOOKUP($A7,'STATIONARY FACTORS'!$A$4:$O$22, Y$5, FALSE),IF(ISERROR(SEARCH("Diesel", $D7,1)),($H7*VLOOKUP($A7,'STATIONARY FACTORS'!$A$4:$O$22, Y$5, FALSE)*0.000001*'STATIONARY FACTORS'!$C$93*'STATIONARY FACTORS'!$C$98*(1/($M7*$N7))),($H7*VLOOKUP($A7,'STATIONARY FACTORS'!$A$4:$O$22, Y$5, FALSE)*0.000001*'STATIONARY FACTORS'!$C$93*'STATIONARY FACTORS'!$C$94*(1/($M7*$N7)))))))))</f>
        <v>Enter Equipment</v>
      </c>
      <c r="Z7" s="378" t="str">
        <f>IF($D7=" ", "Enter Equipment",IF(VLOOKUP($A7,'STATIONARY FACTORS'!$A$4:$O$22, Z$5, FALSE)= "N/A", "--", IF($H7=0, "Enter Activity", IF($M7=0, "Enter Run Time",IF($I7="HP", $H7*VLOOKUP($A7,'STATIONARY FACTORS'!$A$4:$O$22, Z$5, FALSE),IF(ISERROR(SEARCH("Diesel", $D7,1)),($H7*VLOOKUP($A7,'STATIONARY FACTORS'!$A$4:$O$22, Z$5, FALSE)*0.000001*'STATIONARY FACTORS'!$C$93*'STATIONARY FACTORS'!$C$98*(1/($M7*$N7))),($H7*VLOOKUP($A7,'STATIONARY FACTORS'!$A$4:$O$22, Z$5, FALSE)*0.000001*'STATIONARY FACTORS'!$C$93*'STATIONARY FACTORS'!$C$94*(1/($M7*$N7)))))))))</f>
        <v>Enter Equipment</v>
      </c>
      <c r="AA7" s="454" t="str">
        <f>IF($D7=" ", "Enter Equipment",IF(VLOOKUP($A7,'STATIONARY FACTORS'!$A$4:$O$22, AA$5, FALSE)= "N/A", "--", IF($H7=0, "Enter Activity", IF($M7=0, "Enter Run Time",IF($I7="HP", $H7*VLOOKUP($A7,'STATIONARY FACTORS'!$A$4:$O$22, AA$5, FALSE),IF(ISERROR(SEARCH("Diesel", $D7,1)),($H7*VLOOKUP($A7,'STATIONARY FACTORS'!$A$4:$O$22, AA$5, FALSE)*0.000001*'STATIONARY FACTORS'!$C$93*'STATIONARY FACTORS'!$C$98*(1/($M7*$N7))),($H7*VLOOKUP($A7,'STATIONARY FACTORS'!$A$4:$O$22, AA$5, FALSE)*0.000001*'STATIONARY FACTORS'!$C$93*'STATIONARY FACTORS'!$C$94*(1/($M7*$N7)))))))))</f>
        <v>Enter Equipment</v>
      </c>
      <c r="AB7" s="465" t="str">
        <f>IF($D7=" ", "Enter Equipment",IF(VLOOKUP($A7,'STATIONARY FACTORS'!$A$4:$O$22, AB$5, FALSE)= "N/A", "--", IF($H7=0, "Enter Activity", IF($M7=0, "Enter Run Time",IF($I7="HP",( ($H7*VLOOKUP($A7,'STATIONARY FACTORS'!$A$4:$O$22, AB$5, FALSE)*$M7*$N7)/2000),IF(ISERROR(SEARCH("Diesel", $D7,1)),($H7*VLOOKUP($A7,'STATIONARY FACTORS'!$A$4:$O$22, AB$5, FALSE)*0.000001*'STATIONARY FACTORS'!$C$93*'STATIONARY FACTORS'!$C$98)/2000,($H7*VLOOKUP($A7,'STATIONARY FACTORS'!$A$4:$O$22, AB$5, FALSE)*0.000001*'STATIONARY FACTORS'!$C$93*'STATIONARY FACTORS'!$C$94)/2000))))))</f>
        <v>Enter Equipment</v>
      </c>
      <c r="AC7" s="379" t="str">
        <f>IF($D7=" ", "Enter Equipment",IF(VLOOKUP($A7,'STATIONARY FACTORS'!$A$4:$O$22, AC$5, FALSE)= "N/A", "--", IF($H7=0, "Enter Activity", IF($M7=0, "Enter Run Time",IF($I7="HP",( ($H7*VLOOKUP($A7,'STATIONARY FACTORS'!$A$4:$O$22, AC$5, FALSE)*$M7*$N7)/2000),IF(ISERROR(SEARCH("Diesel", $D7,1)),($H7*VLOOKUP($A7,'STATIONARY FACTORS'!$A$4:$O$22, AC$5, FALSE)*0.000001*'STATIONARY FACTORS'!$C$93*'STATIONARY FACTORS'!$C$98)/2000,($H7*VLOOKUP($A7,'STATIONARY FACTORS'!$A$4:$O$22, AC$5, FALSE)*0.000001*'STATIONARY FACTORS'!$C$93*'STATIONARY FACTORS'!$C$94)/2000))))))</f>
        <v>Enter Equipment</v>
      </c>
      <c r="AD7" s="379" t="str">
        <f>IF($D7=" ", "Enter Equipment",IF(VLOOKUP($A7,'STATIONARY FACTORS'!$A$4:$O$22, AD$5, FALSE)= "N/A", "--", IF($H7=0, "Enter Activity", IF($M7=0, "Enter Run Time",IF($I7="HP",( ($H7*VLOOKUP($A7,'STATIONARY FACTORS'!$A$4:$O$22, AD$5, FALSE)*$M7*$N7)/2000),IF(ISERROR(SEARCH("Diesel", $D7,1)),($H7*VLOOKUP($A7,'STATIONARY FACTORS'!$A$4:$O$22, AD$5, FALSE)*0.000001*'STATIONARY FACTORS'!$C$93*'STATIONARY FACTORS'!$C$98)/2000,($H7*VLOOKUP($A7,'STATIONARY FACTORS'!$A$4:$O$22, AD$5, FALSE)*0.000001*'STATIONARY FACTORS'!$C$93*'STATIONARY FACTORS'!$C$94)/2000))))))</f>
        <v>Enter Equipment</v>
      </c>
      <c r="AE7" s="379" t="str">
        <f>IF($D7=" ", "Enter Equipment",IF(VLOOKUP($A7,'STATIONARY FACTORS'!$A$4:$O$22, AE$5, FALSE)= "N/A", "--", IF($H7=0, "Enter Activity", IF($M7=0, "Enter Run Time",IF($I7="HP",( ($H7*VLOOKUP($A7,'STATIONARY FACTORS'!$A$4:$O$22, AE$5, FALSE)*$M7*$N7)/2000),IF(ISERROR(SEARCH("Diesel", $D7,1)),($H7*VLOOKUP($A7,'STATIONARY FACTORS'!$A$4:$O$22, AE$5, FALSE)*0.000001*'STATIONARY FACTORS'!$C$93*'STATIONARY FACTORS'!$C$98)/2000,($H7*VLOOKUP($A7,'STATIONARY FACTORS'!$A$4:$O$22, AE$5, FALSE)*0.000001*'STATIONARY FACTORS'!$C$93*'STATIONARY FACTORS'!$C$94)/2000))))))</f>
        <v>Enter Equipment</v>
      </c>
      <c r="AF7" s="379" t="str">
        <f>IF($D7=" ", "Enter Equipment",IF(VLOOKUP($A7,'STATIONARY FACTORS'!$A$4:$O$22, AF$5, FALSE)= "N/A", "--", IF($H7=0, "Enter Activity", IF($M7=0, "Enter Run Time",IF($I7="HP",( ($H7*VLOOKUP($A7,'STATIONARY FACTORS'!$A$4:$O$22, AF$5, FALSE)*$M7*$N7)/2000),IF(ISERROR(SEARCH("Diesel", $D7,1)),($H7*VLOOKUP($A7,'STATIONARY FACTORS'!$A$4:$O$22, AF$5, FALSE)*0.000001*'STATIONARY FACTORS'!$C$93*'STATIONARY FACTORS'!$C$98)/2000,($H7*VLOOKUP($A7,'STATIONARY FACTORS'!$A$4:$O$22, AF$5, FALSE)*0.000001*'STATIONARY FACTORS'!$C$93*'STATIONARY FACTORS'!$C$94)/2000))))))</f>
        <v>Enter Equipment</v>
      </c>
      <c r="AG7" s="380" t="str">
        <f>IF($D7=" ", "Enter Equipment",IF(VLOOKUP($A7,'STATIONARY FACTORS'!$A$4:$O$22, AG$5, FALSE)= "N/A", "--", IF($H7=0, "Enter Activity", IF($M7=0, "Enter Run Time",IF($I7="HP",( ($H7*VLOOKUP($A7,'STATIONARY FACTORS'!$A$4:$O$22, AG$5, FALSE)*$M7*$N7)/2000),IF(ISERROR(SEARCH("Diesel", $D7,1)),($H7*VLOOKUP($A7,'STATIONARY FACTORS'!$A$4:$O$22, AG$5, FALSE)*0.000001*'STATIONARY FACTORS'!$C$93*'STATIONARY FACTORS'!$C$98)/2000,($H7*VLOOKUP($A7,'STATIONARY FACTORS'!$A$4:$O$22, AG$5, FALSE)*0.000001*'STATIONARY FACTORS'!$C$93*'STATIONARY FACTORS'!$C$94)/2000))))))</f>
        <v>Enter Equipment</v>
      </c>
      <c r="AH7" s="379" t="str">
        <f>IF($D7=" ", "Enter Equipment",IF(VLOOKUP($A7,'STATIONARY FACTORS'!$A$4:$O$22, AH$5, FALSE)= "N/A", "--", IF($H7=0, "Enter Activity", IF($M7=0, "Enter Run Time",IF($I7="HP",( ($H7*VLOOKUP($A7,'STATIONARY FACTORS'!$A$4:$O$22, AH$5, FALSE)*$M7*$N7)/2000),IF(ISERROR(SEARCH("Diesel", $D7,1)),($H7*VLOOKUP($A7,'STATIONARY FACTORS'!$A$4:$O$22, AH$5, FALSE)*0.000001*'STATIONARY FACTORS'!$C$93*'STATIONARY FACTORS'!$C$98)/2000,($H7*VLOOKUP($A7,'STATIONARY FACTORS'!$A$4:$O$22, AH$5, FALSE)*0.000001*'STATIONARY FACTORS'!$C$93*'STATIONARY FACTORS'!$C$94)/2000))))))</f>
        <v>Enter Equipment</v>
      </c>
      <c r="AI7" s="378" t="str">
        <f>IF($D7=" ", "Enter Equipment",IF(VLOOKUP($A7,'STATIONARY FACTORS'!$A$4:$O$22, AI$5, FALSE)= "N/A", "--", IF($H7=0, "Enter Activity", IF($M7=0, "Enter Run Time",IF($I7="HP",( ($H7*VLOOKUP($A7,'STATIONARY FACTORS'!$A$4:$O$22, AI$5, FALSE)*$M7*$N7)/2000),IF(ISERROR(SEARCH("Diesel", $D7,1)),($H7*VLOOKUP($A7,'STATIONARY FACTORS'!$A$4:$O$22, AI$5, FALSE)*0.000001*'STATIONARY FACTORS'!$C$93*'STATIONARY FACTORS'!$C$98)/2000,($H7*VLOOKUP($A7,'STATIONARY FACTORS'!$A$4:$O$22, AI$5, FALSE)*0.000001*'STATIONARY FACTORS'!$C$93*'STATIONARY FACTORS'!$C$94)/2000))))))</f>
        <v>Enter Equipment</v>
      </c>
      <c r="AJ7" s="378" t="str">
        <f>IF($D7=" ", "Enter Equipment",IF(VLOOKUP($A7,'STATIONARY FACTORS'!$A$4:$O$22, AJ$5, FALSE)= "N/A", "--", IF($H7=0, "Enter Activity", IF($M7=0, "Enter Run Time",IF($I7="HP",( ($H7*VLOOKUP($A7,'STATIONARY FACTORS'!$A$4:$O$22, AJ$5, FALSE)*$M7*$N7)/2000),IF(ISERROR(SEARCH("Diesel", $D7,1)),($H7*VLOOKUP($A7,'STATIONARY FACTORS'!$A$4:$O$22, AJ$5, FALSE)*0.000001*'STATIONARY FACTORS'!$C$93*'STATIONARY FACTORS'!$C$98)/2000,($H7*VLOOKUP($A7,'STATIONARY FACTORS'!$A$4:$O$22, AJ$5, FALSE)*0.000001*'STATIONARY FACTORS'!$C$93*'STATIONARY FACTORS'!$C$94)/2000))))))</f>
        <v>Enter Equipment</v>
      </c>
      <c r="AK7" s="378" t="str">
        <f>IF($D7=" ", "Enter Equipment",IF(VLOOKUP($A7,'STATIONARY FACTORS'!$A$4:$O$22, AK$5, FALSE)= "N/A", "--", IF($H7=0, "Enter Activity", IF($M7=0, "Enter Run Time",IF($I7="HP",( ($H7*VLOOKUP($A7,'STATIONARY FACTORS'!$A$4:$O$22, AK$5, FALSE)*$M7*$N7)/2000),IF(ISERROR(SEARCH("Diesel", $D7,1)),($H7*VLOOKUP($A7,'STATIONARY FACTORS'!$A$4:$O$22, AK$5, FALSE)*0.000001*'STATIONARY FACTORS'!$C$93*'STATIONARY FACTORS'!$C$98)/2000,($H7*VLOOKUP($A7,'STATIONARY FACTORS'!$A$4:$O$22, AK$5, FALSE)*0.000001*'STATIONARY FACTORS'!$C$93*'STATIONARY FACTORS'!$C$94)/2000))))))</f>
        <v>Enter Equipment</v>
      </c>
      <c r="AL7" s="381" t="str">
        <f>IF($D7=" ", "Enter Equipment",IF(VLOOKUP($A7,'STATIONARY FACTORS'!$A$4:$O$22, AL$5, FALSE)= "N/A", "--", IF($H7=0, "Enter Activity", IF($M7=0, "Enter Run Time",IF($I7="HP",( ($H7*VLOOKUP($A7,'STATIONARY FACTORS'!$A$4:$O$22, AL$5, FALSE)*$M7*$N7)/2000),IF(ISERROR(SEARCH("Diesel", $D7,1)),($H7*VLOOKUP($A7,'STATIONARY FACTORS'!$A$4:$O$22, AL$5, FALSE)*0.000001*'STATIONARY FACTORS'!$C$93*'STATIONARY FACTORS'!$C$98)/2000,($H7*VLOOKUP($A7,'STATIONARY FACTORS'!$A$4:$O$22, AL$5, FALSE)*0.000001*'STATIONARY FACTORS'!$C$93*'STATIONARY FACTORS'!$C$94)/2000))))))</f>
        <v>Enter Equipment</v>
      </c>
      <c r="AM7" s="73"/>
      <c r="AO7" s="74">
        <f>MONTH(EMISSIONS_1!P7)-MONTH(EMISSIONS_1!O7)+1</f>
        <v>1</v>
      </c>
      <c r="AP7" s="329">
        <f t="shared" ref="AP7:BA22" si="0">IF(T($AB7)="",IF((AP$6&gt;=MONTH($O7))*(AP$6&lt;=MONTH($P7)), $AB7/$AO7, 0),0)</f>
        <v>0</v>
      </c>
      <c r="AQ7" s="330">
        <f t="shared" si="0"/>
        <v>0</v>
      </c>
      <c r="AR7" s="330">
        <f t="shared" si="0"/>
        <v>0</v>
      </c>
      <c r="AS7" s="330">
        <f t="shared" si="0"/>
        <v>0</v>
      </c>
      <c r="AT7" s="330">
        <f t="shared" si="0"/>
        <v>0</v>
      </c>
      <c r="AU7" s="330">
        <f t="shared" si="0"/>
        <v>0</v>
      </c>
      <c r="AV7" s="330">
        <f t="shared" si="0"/>
        <v>0</v>
      </c>
      <c r="AW7" s="330">
        <f t="shared" si="0"/>
        <v>0</v>
      </c>
      <c r="AX7" s="330">
        <f t="shared" si="0"/>
        <v>0</v>
      </c>
      <c r="AY7" s="330">
        <f t="shared" si="0"/>
        <v>0</v>
      </c>
      <c r="AZ7" s="330">
        <f t="shared" si="0"/>
        <v>0</v>
      </c>
      <c r="BA7" s="331">
        <f t="shared" si="0"/>
        <v>0</v>
      </c>
      <c r="BB7" s="329">
        <f t="shared" ref="BB7:BM16" si="1">IF(T($AC7)="",IF((BB$6&gt;=MONTH($O7))*(BB$6&lt;=MONTH($P7)), $AC7/$AO7, 0),0)</f>
        <v>0</v>
      </c>
      <c r="BC7" s="330">
        <f t="shared" si="1"/>
        <v>0</v>
      </c>
      <c r="BD7" s="330">
        <f t="shared" si="1"/>
        <v>0</v>
      </c>
      <c r="BE7" s="330">
        <f t="shared" si="1"/>
        <v>0</v>
      </c>
      <c r="BF7" s="330">
        <f t="shared" si="1"/>
        <v>0</v>
      </c>
      <c r="BG7" s="330">
        <f t="shared" si="1"/>
        <v>0</v>
      </c>
      <c r="BH7" s="330">
        <f t="shared" si="1"/>
        <v>0</v>
      </c>
      <c r="BI7" s="330">
        <f t="shared" si="1"/>
        <v>0</v>
      </c>
      <c r="BJ7" s="330">
        <f t="shared" si="1"/>
        <v>0</v>
      </c>
      <c r="BK7" s="330">
        <f t="shared" si="1"/>
        <v>0</v>
      </c>
      <c r="BL7" s="330">
        <f t="shared" si="1"/>
        <v>0</v>
      </c>
      <c r="BM7" s="331">
        <f t="shared" si="1"/>
        <v>0</v>
      </c>
      <c r="BN7" s="329">
        <f t="shared" ref="BN7:BY16" si="2">IF(T($AD7)="",IF((BN$6&gt;=MONTH($O7))*(BN$6&lt;=MONTH($P7)), $AD7/$AO7, 0),0)</f>
        <v>0</v>
      </c>
      <c r="BO7" s="330">
        <f t="shared" si="2"/>
        <v>0</v>
      </c>
      <c r="BP7" s="330">
        <f t="shared" si="2"/>
        <v>0</v>
      </c>
      <c r="BQ7" s="330">
        <f t="shared" si="2"/>
        <v>0</v>
      </c>
      <c r="BR7" s="330">
        <f t="shared" si="2"/>
        <v>0</v>
      </c>
      <c r="BS7" s="330">
        <f t="shared" si="2"/>
        <v>0</v>
      </c>
      <c r="BT7" s="330">
        <f t="shared" si="2"/>
        <v>0</v>
      </c>
      <c r="BU7" s="330">
        <f t="shared" si="2"/>
        <v>0</v>
      </c>
      <c r="BV7" s="330">
        <f t="shared" si="2"/>
        <v>0</v>
      </c>
      <c r="BW7" s="330">
        <f t="shared" si="2"/>
        <v>0</v>
      </c>
      <c r="BX7" s="330">
        <f t="shared" si="2"/>
        <v>0</v>
      </c>
      <c r="BY7" s="331">
        <f t="shared" si="2"/>
        <v>0</v>
      </c>
      <c r="BZ7" s="329">
        <f t="shared" ref="BZ7:CK16" si="3">IF(T($AE7)="",IF((BZ$6&gt;=MONTH($O7))*(BZ$6&lt;=MONTH($P7)), $AE7/$AO7, 0),0)</f>
        <v>0</v>
      </c>
      <c r="CA7" s="330">
        <f t="shared" si="3"/>
        <v>0</v>
      </c>
      <c r="CB7" s="330">
        <f t="shared" si="3"/>
        <v>0</v>
      </c>
      <c r="CC7" s="330">
        <f t="shared" si="3"/>
        <v>0</v>
      </c>
      <c r="CD7" s="330">
        <f t="shared" si="3"/>
        <v>0</v>
      </c>
      <c r="CE7" s="330">
        <f t="shared" si="3"/>
        <v>0</v>
      </c>
      <c r="CF7" s="330">
        <f t="shared" si="3"/>
        <v>0</v>
      </c>
      <c r="CG7" s="330">
        <f t="shared" si="3"/>
        <v>0</v>
      </c>
      <c r="CH7" s="330">
        <f t="shared" si="3"/>
        <v>0</v>
      </c>
      <c r="CI7" s="330">
        <f t="shared" si="3"/>
        <v>0</v>
      </c>
      <c r="CJ7" s="330">
        <f t="shared" si="3"/>
        <v>0</v>
      </c>
      <c r="CK7" s="331">
        <f t="shared" si="3"/>
        <v>0</v>
      </c>
      <c r="CL7" s="329">
        <f t="shared" ref="CL7:CW16" si="4">IF(T($AF7)="",IF((CL$6&gt;=MONTH($O7))*(CL$6&lt;=MONTH($P7)), $AF7/$AO7, 0),0)</f>
        <v>0</v>
      </c>
      <c r="CM7" s="330">
        <f t="shared" si="4"/>
        <v>0</v>
      </c>
      <c r="CN7" s="330">
        <f t="shared" si="4"/>
        <v>0</v>
      </c>
      <c r="CO7" s="330">
        <f t="shared" si="4"/>
        <v>0</v>
      </c>
      <c r="CP7" s="330">
        <f t="shared" si="4"/>
        <v>0</v>
      </c>
      <c r="CQ7" s="330">
        <f t="shared" si="4"/>
        <v>0</v>
      </c>
      <c r="CR7" s="330">
        <f t="shared" si="4"/>
        <v>0</v>
      </c>
      <c r="CS7" s="330">
        <f t="shared" si="4"/>
        <v>0</v>
      </c>
      <c r="CT7" s="330">
        <f t="shared" si="4"/>
        <v>0</v>
      </c>
      <c r="CU7" s="330">
        <f t="shared" si="4"/>
        <v>0</v>
      </c>
      <c r="CV7" s="330">
        <f t="shared" si="4"/>
        <v>0</v>
      </c>
      <c r="CW7" s="331">
        <f t="shared" si="4"/>
        <v>0</v>
      </c>
      <c r="CX7" s="329">
        <f t="shared" ref="CX7:DI16" si="5">IF(T($AG7)="",IF((CX$6&gt;=MONTH($O7))*(CX$6&lt;=MONTH($P7)), $AG7/$AO7, 0),0)</f>
        <v>0</v>
      </c>
      <c r="CY7" s="330">
        <f t="shared" si="5"/>
        <v>0</v>
      </c>
      <c r="CZ7" s="330">
        <f t="shared" si="5"/>
        <v>0</v>
      </c>
      <c r="DA7" s="330">
        <f t="shared" si="5"/>
        <v>0</v>
      </c>
      <c r="DB7" s="330">
        <f t="shared" si="5"/>
        <v>0</v>
      </c>
      <c r="DC7" s="330">
        <f t="shared" si="5"/>
        <v>0</v>
      </c>
      <c r="DD7" s="330">
        <f t="shared" si="5"/>
        <v>0</v>
      </c>
      <c r="DE7" s="330">
        <f t="shared" si="5"/>
        <v>0</v>
      </c>
      <c r="DF7" s="330">
        <f t="shared" si="5"/>
        <v>0</v>
      </c>
      <c r="DG7" s="330">
        <f t="shared" si="5"/>
        <v>0</v>
      </c>
      <c r="DH7" s="330">
        <f t="shared" si="5"/>
        <v>0</v>
      </c>
      <c r="DI7" s="331">
        <f t="shared" si="5"/>
        <v>0</v>
      </c>
      <c r="DJ7" s="329">
        <f t="shared" ref="DJ7:DU16" si="6">IF(T($AH7)="",IF((DJ$6&gt;=MONTH($O7))*(DJ$6&lt;=MONTH($P7)), $AH7/$AO7, 0),0)</f>
        <v>0</v>
      </c>
      <c r="DK7" s="330">
        <f t="shared" si="6"/>
        <v>0</v>
      </c>
      <c r="DL7" s="330">
        <f t="shared" si="6"/>
        <v>0</v>
      </c>
      <c r="DM7" s="330">
        <f t="shared" si="6"/>
        <v>0</v>
      </c>
      <c r="DN7" s="330">
        <f t="shared" si="6"/>
        <v>0</v>
      </c>
      <c r="DO7" s="330">
        <f t="shared" si="6"/>
        <v>0</v>
      </c>
      <c r="DP7" s="330">
        <f t="shared" si="6"/>
        <v>0</v>
      </c>
      <c r="DQ7" s="330">
        <f t="shared" si="6"/>
        <v>0</v>
      </c>
      <c r="DR7" s="330">
        <f t="shared" si="6"/>
        <v>0</v>
      </c>
      <c r="DS7" s="330">
        <f t="shared" si="6"/>
        <v>0</v>
      </c>
      <c r="DT7" s="330">
        <f t="shared" si="6"/>
        <v>0</v>
      </c>
      <c r="DU7" s="331">
        <f t="shared" si="6"/>
        <v>0</v>
      </c>
      <c r="DV7" s="329">
        <f t="shared" ref="DV7:EG16" si="7">IF(T($AI7)="",IF((DV$6&gt;=MONTH($O7))*(DV$6&lt;=MONTH($P7)), $AI7/$AO7, 0),0)</f>
        <v>0</v>
      </c>
      <c r="DW7" s="330">
        <f t="shared" si="7"/>
        <v>0</v>
      </c>
      <c r="DX7" s="330">
        <f t="shared" si="7"/>
        <v>0</v>
      </c>
      <c r="DY7" s="330">
        <f t="shared" si="7"/>
        <v>0</v>
      </c>
      <c r="DZ7" s="330">
        <f t="shared" si="7"/>
        <v>0</v>
      </c>
      <c r="EA7" s="330">
        <f t="shared" si="7"/>
        <v>0</v>
      </c>
      <c r="EB7" s="330">
        <f t="shared" si="7"/>
        <v>0</v>
      </c>
      <c r="EC7" s="330">
        <f t="shared" si="7"/>
        <v>0</v>
      </c>
      <c r="ED7" s="330">
        <f t="shared" si="7"/>
        <v>0</v>
      </c>
      <c r="EE7" s="330">
        <f t="shared" si="7"/>
        <v>0</v>
      </c>
      <c r="EF7" s="330">
        <f t="shared" si="7"/>
        <v>0</v>
      </c>
      <c r="EG7" s="331">
        <f t="shared" si="7"/>
        <v>0</v>
      </c>
      <c r="EH7" s="329">
        <f t="shared" ref="EH7:ES16" si="8">IF(T($AJ7)="",IF((EH$6&gt;=MONTH($O7))*(EH$6&lt;=MONTH($P7)), $AJ7/$AO7, 0),0)</f>
        <v>0</v>
      </c>
      <c r="EI7" s="330">
        <f t="shared" si="8"/>
        <v>0</v>
      </c>
      <c r="EJ7" s="330">
        <f t="shared" si="8"/>
        <v>0</v>
      </c>
      <c r="EK7" s="330">
        <f t="shared" si="8"/>
        <v>0</v>
      </c>
      <c r="EL7" s="330">
        <f t="shared" si="8"/>
        <v>0</v>
      </c>
      <c r="EM7" s="330">
        <f t="shared" si="8"/>
        <v>0</v>
      </c>
      <c r="EN7" s="330">
        <f t="shared" si="8"/>
        <v>0</v>
      </c>
      <c r="EO7" s="330">
        <f t="shared" si="8"/>
        <v>0</v>
      </c>
      <c r="EP7" s="330">
        <f t="shared" si="8"/>
        <v>0</v>
      </c>
      <c r="EQ7" s="330">
        <f t="shared" si="8"/>
        <v>0</v>
      </c>
      <c r="ER7" s="330">
        <f t="shared" si="8"/>
        <v>0</v>
      </c>
      <c r="ES7" s="331">
        <f t="shared" si="8"/>
        <v>0</v>
      </c>
      <c r="ET7" s="329">
        <f t="shared" ref="ET7:FE16" si="9">IF(T($AK7)="",IF((ET$6&gt;=MONTH($O7))*(ET$6&lt;=MONTH($P7)), $AK7/$AO7, 0),0)</f>
        <v>0</v>
      </c>
      <c r="EU7" s="330">
        <f t="shared" si="9"/>
        <v>0</v>
      </c>
      <c r="EV7" s="330">
        <f t="shared" si="9"/>
        <v>0</v>
      </c>
      <c r="EW7" s="330">
        <f t="shared" si="9"/>
        <v>0</v>
      </c>
      <c r="EX7" s="330">
        <f t="shared" si="9"/>
        <v>0</v>
      </c>
      <c r="EY7" s="330">
        <f t="shared" si="9"/>
        <v>0</v>
      </c>
      <c r="EZ7" s="330">
        <f t="shared" si="9"/>
        <v>0</v>
      </c>
      <c r="FA7" s="330">
        <f t="shared" si="9"/>
        <v>0</v>
      </c>
      <c r="FB7" s="330">
        <f t="shared" si="9"/>
        <v>0</v>
      </c>
      <c r="FC7" s="330">
        <f t="shared" si="9"/>
        <v>0</v>
      </c>
      <c r="FD7" s="330">
        <f t="shared" si="9"/>
        <v>0</v>
      </c>
      <c r="FE7" s="331">
        <f t="shared" si="9"/>
        <v>0</v>
      </c>
      <c r="FF7" s="329">
        <f t="shared" ref="FF7:FQ16" si="10">IF(T($AL7)="",IF((FF$6&gt;=MONTH($O7))*(FF$6&lt;=MONTH($P7)), $AL7/$AO7, 0),0)</f>
        <v>0</v>
      </c>
      <c r="FG7" s="330">
        <f t="shared" si="10"/>
        <v>0</v>
      </c>
      <c r="FH7" s="330">
        <f t="shared" si="10"/>
        <v>0</v>
      </c>
      <c r="FI7" s="330">
        <f t="shared" si="10"/>
        <v>0</v>
      </c>
      <c r="FJ7" s="330">
        <f t="shared" si="10"/>
        <v>0</v>
      </c>
      <c r="FK7" s="330">
        <f t="shared" si="10"/>
        <v>0</v>
      </c>
      <c r="FL7" s="330">
        <f t="shared" si="10"/>
        <v>0</v>
      </c>
      <c r="FM7" s="330">
        <f t="shared" si="10"/>
        <v>0</v>
      </c>
      <c r="FN7" s="330">
        <f t="shared" si="10"/>
        <v>0</v>
      </c>
      <c r="FO7" s="330">
        <f t="shared" si="10"/>
        <v>0</v>
      </c>
      <c r="FP7" s="330">
        <f t="shared" si="10"/>
        <v>0</v>
      </c>
      <c r="FQ7" s="331">
        <f t="shared" si="10"/>
        <v>0</v>
      </c>
    </row>
    <row r="8" spans="1:173" ht="12.75" customHeight="1" x14ac:dyDescent="0.2">
      <c r="A8" s="74" t="str">
        <f>IF(I8="GAL/YR", CONCATENATE(D8, "-lbs/MMBtu"), CONCATENATE(D8, "-lbs/", I8, "-hr"))</f>
        <v xml:space="preserve"> -lbs/ -hr</v>
      </c>
      <c r="B8" s="112"/>
      <c r="C8" s="100" t="s">
        <v>323</v>
      </c>
      <c r="D8" s="365" t="str">
        <f>IF(ISBLANK(EMISSIONS_8!D8), " ", EMISSIONS_8!D8)</f>
        <v xml:space="preserve"> </v>
      </c>
      <c r="E8" s="32" t="s">
        <v>115</v>
      </c>
      <c r="F8" s="32" t="s">
        <v>115</v>
      </c>
      <c r="G8" s="33" t="s">
        <v>115</v>
      </c>
      <c r="H8" s="367"/>
      <c r="I8" s="367" t="s">
        <v>2</v>
      </c>
      <c r="J8" s="33" t="s">
        <v>115</v>
      </c>
      <c r="K8" s="33"/>
      <c r="L8" s="33"/>
      <c r="M8" s="372">
        <v>0</v>
      </c>
      <c r="N8" s="373">
        <v>0</v>
      </c>
      <c r="O8" s="299"/>
      <c r="P8" s="300"/>
      <c r="Q8" s="412" t="str">
        <f>IF($D8=" ", "Enter Equipment",IF(VLOOKUP($A8,'STATIONARY FACTORS'!$A$4:$O$22, Q$5, FALSE)= "N/A", "--", IF($H8=0, "Enter Activity", IF($M8=0, "Enter Run Time",IF($I8="HP", $H8*VLOOKUP($A8,'STATIONARY FACTORS'!$A$4:$O$22, Q$5, FALSE),IF(ISERROR(SEARCH("Diesel", $D8,1)),($H8*VLOOKUP($A8,'STATIONARY FACTORS'!$A$4:$O$22, Q$5, FALSE)*0.000001*'STATIONARY FACTORS'!$C$93*'STATIONARY FACTORS'!$C$98*(1/($M8*$N8))),($H8*VLOOKUP($A8,'STATIONARY FACTORS'!$A$4:$O$22, Q$5, FALSE)*0.000001*'STATIONARY FACTORS'!$C$93*'STATIONARY FACTORS'!$C$94*(1/($M8*$N8)))))))))</f>
        <v>Enter Equipment</v>
      </c>
      <c r="R8" s="79" t="str">
        <f>IF($D8=" ", "Enter Equipment",IF(VLOOKUP($A8,'STATIONARY FACTORS'!$A$4:$O$22, R$5, FALSE)= "N/A", "--", IF($H8=0, "Enter Activity", IF($M8=0, "Enter Run Time",IF($I8="HP", $H8*VLOOKUP($A8,'STATIONARY FACTORS'!$A$4:$O$22, R$5, FALSE),IF(ISERROR(SEARCH("Diesel", $D8,1)),($H8*VLOOKUP($A8,'STATIONARY FACTORS'!$A$4:$O$22, R$5, FALSE)*0.000001*'STATIONARY FACTORS'!$C$93*'STATIONARY FACTORS'!$C$98*(1/($M8*$N8))),($H8*VLOOKUP($A8,'STATIONARY FACTORS'!$A$4:$O$22, R$5, FALSE)*0.000001*'STATIONARY FACTORS'!$C$93*'STATIONARY FACTORS'!$C$94*(1/($M8*$N8)))))))))</f>
        <v>Enter Equipment</v>
      </c>
      <c r="S8" s="78" t="str">
        <f>IF($D8=" ", "Enter Equipment",IF(VLOOKUP($A8,'STATIONARY FACTORS'!$A$4:$O$22, S$5, FALSE)= "N/A", "--", IF($H8=0, "Enter Activity", IF($M8=0, "Enter Run Time",IF($I8="HP", $H8*VLOOKUP($A8,'STATIONARY FACTORS'!$A$4:$O$22, S$5, FALSE),IF(ISERROR(SEARCH("Diesel", $D8,1)),($H8*VLOOKUP($A8,'STATIONARY FACTORS'!$A$4:$O$22, S$5, FALSE)*0.000001*'STATIONARY FACTORS'!$C$93*'STATIONARY FACTORS'!$C$98*(1/($M8*$N8))),($H8*VLOOKUP($A8,'STATIONARY FACTORS'!$A$4:$O$22, S$5, FALSE)*0.000001*'STATIONARY FACTORS'!$C$93*'STATIONARY FACTORS'!$C$94*(1/($M8*$N8)))))))))</f>
        <v>Enter Equipment</v>
      </c>
      <c r="T8" s="79" t="str">
        <f>IF($D8=" ", "Enter Equipment",IF(VLOOKUP($A8,'STATIONARY FACTORS'!$A$4:$O$22, T$5, FALSE)= "N/A", "--", IF($H8=0, "Enter Activity", IF($M8=0, "Enter Run Time",IF($I8="HP", $H8*VLOOKUP($A8,'STATIONARY FACTORS'!$A$4:$O$22, T$5, FALSE),IF(ISERROR(SEARCH("Diesel", $D8,1)),($H8*VLOOKUP($A8,'STATIONARY FACTORS'!$A$4:$O$22, T$5, FALSE)*0.000001*'STATIONARY FACTORS'!$C$93*'STATIONARY FACTORS'!$C$98*(1/($M8*$N8))),($H8*VLOOKUP($A8,'STATIONARY FACTORS'!$A$4:$O$22, T$5, FALSE)*0.000001*'STATIONARY FACTORS'!$C$93*'STATIONARY FACTORS'!$C$94*(1/($M8*$N8)))))))))</f>
        <v>Enter Equipment</v>
      </c>
      <c r="U8" s="79" t="str">
        <f>IF($D8=" ", "Enter Equipment",IF(VLOOKUP($A8,'STATIONARY FACTORS'!$A$4:$O$22, U$5, FALSE)= "N/A", "--", IF($H8=0, "Enter Activity", IF($M8=0, "Enter Run Time",IF($I8="HP", $H8*VLOOKUP($A8,'STATIONARY FACTORS'!$A$4:$O$22, U$5, FALSE),IF(ISERROR(SEARCH("Diesel", $D8,1)),($H8*VLOOKUP($A8,'STATIONARY FACTORS'!$A$4:$O$22, U$5, FALSE)*0.000001*'STATIONARY FACTORS'!$C$93*'STATIONARY FACTORS'!$C$98*(1/($M8*$N8))),($H8*VLOOKUP($A8,'STATIONARY FACTORS'!$A$4:$O$22, U$5, FALSE)*0.000001*'STATIONARY FACTORS'!$C$93*'STATIONARY FACTORS'!$C$94*(1/($M8*$N8)))))))))</f>
        <v>Enter Equipment</v>
      </c>
      <c r="V8" s="79" t="str">
        <f>IF($D8=" ", "Enter Equipment",IF(VLOOKUP($A8,'STATIONARY FACTORS'!$A$4:$O$22, V$5, FALSE)= "N/A", "--", IF($H8=0, "Enter Activity", IF($M8=0, "Enter Run Time",IF($I8="HP", $H8*VLOOKUP($A8,'STATIONARY FACTORS'!$A$4:$O$22, V$5, FALSE),IF(ISERROR(SEARCH("Diesel", $D8,1)),($H8*VLOOKUP($A8,'STATIONARY FACTORS'!$A$4:$O$22, V$5, FALSE)*0.000001*'STATIONARY FACTORS'!$C$93*'STATIONARY FACTORS'!$C$98*(1/($M8*$N8))),($H8*VLOOKUP($A8,'STATIONARY FACTORS'!$A$4:$O$22, V$5, FALSE)*0.000001*'STATIONARY FACTORS'!$C$93*'STATIONARY FACTORS'!$C$94*(1/($M8*$N8)))))))))</f>
        <v>Enter Equipment</v>
      </c>
      <c r="W8" s="79" t="str">
        <f>IF($D8=" ", "Enter Equipment",IF(VLOOKUP($A8,'STATIONARY FACTORS'!$A$4:$O$22, W$5, FALSE)= "N/A", "--", IF($H8=0, "Enter Activity", IF($M8=0, "Enter Run Time",IF($I8="HP", $H8*VLOOKUP($A8,'STATIONARY FACTORS'!$A$4:$O$22, W$5, FALSE),IF(ISERROR(SEARCH("Diesel", $D8,1)),($H8*VLOOKUP($A8,'STATIONARY FACTORS'!$A$4:$O$22, W$5, FALSE)*0.000001*'STATIONARY FACTORS'!$C$93*'STATIONARY FACTORS'!$C$98*(1/($M8*$N8))),($H8*VLOOKUP($A8,'STATIONARY FACTORS'!$A$4:$O$22, W$5, FALSE)*0.000001*'STATIONARY FACTORS'!$C$93*'STATIONARY FACTORS'!$C$94*(1/($M8*$N8)))))))))</f>
        <v>Enter Equipment</v>
      </c>
      <c r="X8" s="79" t="str">
        <f>IF($D8=" ", "Enter Equipment",IF(VLOOKUP($A8,'STATIONARY FACTORS'!$A$4:$O$22, X$5, FALSE)= "N/A", "--", IF($H8=0, "Enter Activity", IF($M8=0, "Enter Run Time",IF($I8="HP", $H8*VLOOKUP($A8,'STATIONARY FACTORS'!$A$4:$O$22, X$5, FALSE),IF(ISERROR(SEARCH("Diesel", $D8,1)),($H8*VLOOKUP($A8,'STATIONARY FACTORS'!$A$4:$O$22, X$5, FALSE)*0.000001*'STATIONARY FACTORS'!$C$93*'STATIONARY FACTORS'!$C$98*(1/($M8*$N8))),($H8*VLOOKUP($A8,'STATIONARY FACTORS'!$A$4:$O$22, X$5, FALSE)*0.000001*'STATIONARY FACTORS'!$C$93*'STATIONARY FACTORS'!$C$94*(1/($M8*$N8)))))))))</f>
        <v>Enter Equipment</v>
      </c>
      <c r="Y8" s="79" t="str">
        <f>IF($D8=" ", "Enter Equipment",IF(VLOOKUP($A8,'STATIONARY FACTORS'!$A$4:$O$22, Y$5, FALSE)= "N/A", "--", IF($H8=0, "Enter Activity", IF($M8=0, "Enter Run Time",IF($I8="HP", $H8*VLOOKUP($A8,'STATIONARY FACTORS'!$A$4:$O$22, Y$5, FALSE),IF(ISERROR(SEARCH("Diesel", $D8,1)),($H8*VLOOKUP($A8,'STATIONARY FACTORS'!$A$4:$O$22, Y$5, FALSE)*0.000001*'STATIONARY FACTORS'!$C$93*'STATIONARY FACTORS'!$C$98*(1/($M8*$N8))),($H8*VLOOKUP($A8,'STATIONARY FACTORS'!$A$4:$O$22, Y$5, FALSE)*0.000001*'STATIONARY FACTORS'!$C$93*'STATIONARY FACTORS'!$C$94*(1/($M8*$N8)))))))))</f>
        <v>Enter Equipment</v>
      </c>
      <c r="Z8" s="79" t="str">
        <f>IF($D8=" ", "Enter Equipment",IF(VLOOKUP($A8,'STATIONARY FACTORS'!$A$4:$O$22, Z$5, FALSE)= "N/A", "--", IF($H8=0, "Enter Activity", IF($M8=0, "Enter Run Time",IF($I8="HP", $H8*VLOOKUP($A8,'STATIONARY FACTORS'!$A$4:$O$22, Z$5, FALSE),IF(ISERROR(SEARCH("Diesel", $D8,1)),($H8*VLOOKUP($A8,'STATIONARY FACTORS'!$A$4:$O$22, Z$5, FALSE)*0.000001*'STATIONARY FACTORS'!$C$93*'STATIONARY FACTORS'!$C$98*(1/($M8*$N8))),($H8*VLOOKUP($A8,'STATIONARY FACTORS'!$A$4:$O$22, Z$5, FALSE)*0.000001*'STATIONARY FACTORS'!$C$93*'STATIONARY FACTORS'!$C$94*(1/($M8*$N8)))))))))</f>
        <v>Enter Equipment</v>
      </c>
      <c r="AA8" s="66" t="str">
        <f>IF($D8=" ", "Enter Equipment",IF(VLOOKUP($A8,'STATIONARY FACTORS'!$A$4:$O$22, AA$5, FALSE)= "N/A", "--", IF($H8=0, "Enter Activity", IF($M8=0, "Enter Run Time",IF($I8="HP", $H8*VLOOKUP($A8,'STATIONARY FACTORS'!$A$4:$O$22, AA$5, FALSE),IF(ISERROR(SEARCH("Diesel", $D8,1)),($H8*VLOOKUP($A8,'STATIONARY FACTORS'!$A$4:$O$22, AA$5, FALSE)*0.000001*'STATIONARY FACTORS'!$C$93*'STATIONARY FACTORS'!$C$98*(1/($M8*$N8))),($H8*VLOOKUP($A8,'STATIONARY FACTORS'!$A$4:$O$22, AA$5, FALSE)*0.000001*'STATIONARY FACTORS'!$C$93*'STATIONARY FACTORS'!$C$94*(1/($M8*$N8)))))))))</f>
        <v>Enter Equipment</v>
      </c>
      <c r="AB8" s="466" t="str">
        <f>IF($D8=" ", "Enter Equipment",IF(VLOOKUP($A8,'STATIONARY FACTORS'!$A$4:$O$22, AB$5, FALSE)= "N/A", "--", IF($H8=0, "Enter Activity", IF($M8=0, "Enter Run Time",IF($I8="HP",( ($H8*VLOOKUP($A8,'STATIONARY FACTORS'!$A$4:$O$22, AB$5, FALSE)*$M8*$N8)/2000),IF(ISERROR(SEARCH("Diesel", $D8,1)),($H8*VLOOKUP($A8,'STATIONARY FACTORS'!$A$4:$O$22, AB$5, FALSE)*0.000001*'STATIONARY FACTORS'!$C$93*'STATIONARY FACTORS'!$C$98)/2000,($H8*VLOOKUP($A8,'STATIONARY FACTORS'!$A$4:$O$22, AB$5, FALSE)*0.000001*'STATIONARY FACTORS'!$C$93*'STATIONARY FACTORS'!$C$94)/2000))))))</f>
        <v>Enter Equipment</v>
      </c>
      <c r="AC8" s="65" t="str">
        <f>IF($D8=" ", "Enter Equipment",IF(VLOOKUP($A8,'STATIONARY FACTORS'!$A$4:$O$22, AC$5, FALSE)= "N/A", "--", IF($H8=0, "Enter Activity", IF($M8=0, "Enter Run Time",IF($I8="HP",( ($H8*VLOOKUP($A8,'STATIONARY FACTORS'!$A$4:$O$22, AC$5, FALSE)*$M8*$N8)/2000),IF(ISERROR(SEARCH("Diesel", $D8,1)),($H8*VLOOKUP($A8,'STATIONARY FACTORS'!$A$4:$O$22, AC$5, FALSE)*0.000001*'STATIONARY FACTORS'!$C$93*'STATIONARY FACTORS'!$C$98)/2000,($H8*VLOOKUP($A8,'STATIONARY FACTORS'!$A$4:$O$22, AC$5, FALSE)*0.000001*'STATIONARY FACTORS'!$C$93*'STATIONARY FACTORS'!$C$94)/2000))))))</f>
        <v>Enter Equipment</v>
      </c>
      <c r="AD8" s="65" t="str">
        <f>IF($D8=" ", "Enter Equipment",IF(VLOOKUP($A8,'STATIONARY FACTORS'!$A$4:$O$22, AD$5, FALSE)= "N/A", "--", IF($H8=0, "Enter Activity", IF($M8=0, "Enter Run Time",IF($I8="HP",( ($H8*VLOOKUP($A8,'STATIONARY FACTORS'!$A$4:$O$22, AD$5, FALSE)*$M8*$N8)/2000),IF(ISERROR(SEARCH("Diesel", $D8,1)),($H8*VLOOKUP($A8,'STATIONARY FACTORS'!$A$4:$O$22, AD$5, FALSE)*0.000001*'STATIONARY FACTORS'!$C$93*'STATIONARY FACTORS'!$C$98)/2000,($H8*VLOOKUP($A8,'STATIONARY FACTORS'!$A$4:$O$22, AD$5, FALSE)*0.000001*'STATIONARY FACTORS'!$C$93*'STATIONARY FACTORS'!$C$94)/2000))))))</f>
        <v>Enter Equipment</v>
      </c>
      <c r="AE8" s="65" t="str">
        <f>IF($D8=" ", "Enter Equipment",IF(VLOOKUP($A8,'STATIONARY FACTORS'!$A$4:$O$22, AE$5, FALSE)= "N/A", "--", IF($H8=0, "Enter Activity", IF($M8=0, "Enter Run Time",IF($I8="HP",( ($H8*VLOOKUP($A8,'STATIONARY FACTORS'!$A$4:$O$22, AE$5, FALSE)*$M8*$N8)/2000),IF(ISERROR(SEARCH("Diesel", $D8,1)),($H8*VLOOKUP($A8,'STATIONARY FACTORS'!$A$4:$O$22, AE$5, FALSE)*0.000001*'STATIONARY FACTORS'!$C$93*'STATIONARY FACTORS'!$C$98)/2000,($H8*VLOOKUP($A8,'STATIONARY FACTORS'!$A$4:$O$22, AE$5, FALSE)*0.000001*'STATIONARY FACTORS'!$C$93*'STATIONARY FACTORS'!$C$94)/2000))))))</f>
        <v>Enter Equipment</v>
      </c>
      <c r="AF8" s="65" t="str">
        <f>IF($D8=" ", "Enter Equipment",IF(VLOOKUP($A8,'STATIONARY FACTORS'!$A$4:$O$22, AF$5, FALSE)= "N/A", "--", IF($H8=0, "Enter Activity", IF($M8=0, "Enter Run Time",IF($I8="HP",( ($H8*VLOOKUP($A8,'STATIONARY FACTORS'!$A$4:$O$22, AF$5, FALSE)*$M8*$N8)/2000),IF(ISERROR(SEARCH("Diesel", $D8,1)),($H8*VLOOKUP($A8,'STATIONARY FACTORS'!$A$4:$O$22, AF$5, FALSE)*0.000001*'STATIONARY FACTORS'!$C$93*'STATIONARY FACTORS'!$C$98)/2000,($H8*VLOOKUP($A8,'STATIONARY FACTORS'!$A$4:$O$22, AF$5, FALSE)*0.000001*'STATIONARY FACTORS'!$C$93*'STATIONARY FACTORS'!$C$94)/2000))))))</f>
        <v>Enter Equipment</v>
      </c>
      <c r="AG8" s="65" t="str">
        <f>IF($D8=" ", "Enter Equipment",IF(VLOOKUP($A8,'STATIONARY FACTORS'!$A$4:$O$22, AG$5, FALSE)= "N/A", "--", IF($H8=0, "Enter Activity", IF($M8=0, "Enter Run Time",IF($I8="HP",( ($H8*VLOOKUP($A8,'STATIONARY FACTORS'!$A$4:$O$22, AG$5, FALSE)*$M8*$N8)/2000),IF(ISERROR(SEARCH("Diesel", $D8,1)),($H8*VLOOKUP($A8,'STATIONARY FACTORS'!$A$4:$O$22, AG$5, FALSE)*0.000001*'STATIONARY FACTORS'!$C$93*'STATIONARY FACTORS'!$C$98)/2000,($H8*VLOOKUP($A8,'STATIONARY FACTORS'!$A$4:$O$22, AG$5, FALSE)*0.000001*'STATIONARY FACTORS'!$C$93*'STATIONARY FACTORS'!$C$94)/2000))))))</f>
        <v>Enter Equipment</v>
      </c>
      <c r="AH8" s="65" t="str">
        <f>IF($D8=" ", "Enter Equipment",IF(VLOOKUP($A8,'STATIONARY FACTORS'!$A$4:$O$22, AH$5, FALSE)= "N/A", "--", IF($H8=0, "Enter Activity", IF($M8=0, "Enter Run Time",IF($I8="HP",( ($H8*VLOOKUP($A8,'STATIONARY FACTORS'!$A$4:$O$22, AH$5, FALSE)*$M8*$N8)/2000),IF(ISERROR(SEARCH("Diesel", $D8,1)),($H8*VLOOKUP($A8,'STATIONARY FACTORS'!$A$4:$O$22, AH$5, FALSE)*0.000001*'STATIONARY FACTORS'!$C$93*'STATIONARY FACTORS'!$C$98)/2000,($H8*VLOOKUP($A8,'STATIONARY FACTORS'!$A$4:$O$22, AH$5, FALSE)*0.000001*'STATIONARY FACTORS'!$C$93*'STATIONARY FACTORS'!$C$94)/2000))))))</f>
        <v>Enter Equipment</v>
      </c>
      <c r="AI8" s="79" t="str">
        <f>IF($D8=" ", "Enter Equipment",IF(VLOOKUP($A8,'STATIONARY FACTORS'!$A$4:$O$22, AI$5, FALSE)= "N/A", "--", IF($H8=0, "Enter Activity", IF($M8=0, "Enter Run Time",IF($I8="HP",( ($H8*VLOOKUP($A8,'STATIONARY FACTORS'!$A$4:$O$22, AI$5, FALSE)*$M8*$N8)/2000),IF(ISERROR(SEARCH("Diesel", $D8,1)),($H8*VLOOKUP($A8,'STATIONARY FACTORS'!$A$4:$O$22, AI$5, FALSE)*0.000001*'STATIONARY FACTORS'!$C$93*'STATIONARY FACTORS'!$C$98)/2000,($H8*VLOOKUP($A8,'STATIONARY FACTORS'!$A$4:$O$22, AI$5, FALSE)*0.000001*'STATIONARY FACTORS'!$C$93*'STATIONARY FACTORS'!$C$94)/2000))))))</f>
        <v>Enter Equipment</v>
      </c>
      <c r="AJ8" s="79" t="str">
        <f>IF($D8=" ", "Enter Equipment",IF(VLOOKUP($A8,'STATIONARY FACTORS'!$A$4:$O$22, AJ$5, FALSE)= "N/A", "--", IF($H8=0, "Enter Activity", IF($M8=0, "Enter Run Time",IF($I8="HP",( ($H8*VLOOKUP($A8,'STATIONARY FACTORS'!$A$4:$O$22, AJ$5, FALSE)*$M8*$N8)/2000),IF(ISERROR(SEARCH("Diesel", $D8,1)),($H8*VLOOKUP($A8,'STATIONARY FACTORS'!$A$4:$O$22, AJ$5, FALSE)*0.000001*'STATIONARY FACTORS'!$C$93*'STATIONARY FACTORS'!$C$98)/2000,($H8*VLOOKUP($A8,'STATIONARY FACTORS'!$A$4:$O$22, AJ$5, FALSE)*0.000001*'STATIONARY FACTORS'!$C$93*'STATIONARY FACTORS'!$C$94)/2000))))))</f>
        <v>Enter Equipment</v>
      </c>
      <c r="AK8" s="79" t="str">
        <f>IF($D8=" ", "Enter Equipment",IF(VLOOKUP($A8,'STATIONARY FACTORS'!$A$4:$O$22, AK$5, FALSE)= "N/A", "--", IF($H8=0, "Enter Activity", IF($M8=0, "Enter Run Time",IF($I8="HP",( ($H8*VLOOKUP($A8,'STATIONARY FACTORS'!$A$4:$O$22, AK$5, FALSE)*$M8*$N8)/2000),IF(ISERROR(SEARCH("Diesel", $D8,1)),($H8*VLOOKUP($A8,'STATIONARY FACTORS'!$A$4:$O$22, AK$5, FALSE)*0.000001*'STATIONARY FACTORS'!$C$93*'STATIONARY FACTORS'!$C$98)/2000,($H8*VLOOKUP($A8,'STATIONARY FACTORS'!$A$4:$O$22, AK$5, FALSE)*0.000001*'STATIONARY FACTORS'!$C$93*'STATIONARY FACTORS'!$C$94)/2000))))))</f>
        <v>Enter Equipment</v>
      </c>
      <c r="AL8" s="382" t="str">
        <f>IF($D8=" ", "Enter Equipment",IF(VLOOKUP($A8,'STATIONARY FACTORS'!$A$4:$O$22, AL$5, FALSE)= "N/A", "--", IF($H8=0, "Enter Activity", IF($M8=0, "Enter Run Time",IF($I8="HP",( ($H8*VLOOKUP($A8,'STATIONARY FACTORS'!$A$4:$O$22, AL$5, FALSE)*$M8*$N8)/2000),IF(ISERROR(SEARCH("Diesel", $D8,1)),($H8*VLOOKUP($A8,'STATIONARY FACTORS'!$A$4:$O$22, AL$5, FALSE)*0.000001*'STATIONARY FACTORS'!$C$93*'STATIONARY FACTORS'!$C$98)/2000,($H8*VLOOKUP($A8,'STATIONARY FACTORS'!$A$4:$O$22, AL$5, FALSE)*0.000001*'STATIONARY FACTORS'!$C$93*'STATIONARY FACTORS'!$C$94)/2000))))))</f>
        <v>Enter Equipment</v>
      </c>
      <c r="AM8" s="73"/>
      <c r="AO8" s="74">
        <f>MONTH(EMISSIONS_1!P8)-MONTH(EMISSIONS_1!O8)+1</f>
        <v>1</v>
      </c>
      <c r="AP8" s="329">
        <f t="shared" si="0"/>
        <v>0</v>
      </c>
      <c r="AQ8" s="330">
        <f t="shared" si="0"/>
        <v>0</v>
      </c>
      <c r="AR8" s="330">
        <f t="shared" si="0"/>
        <v>0</v>
      </c>
      <c r="AS8" s="330">
        <f t="shared" si="0"/>
        <v>0</v>
      </c>
      <c r="AT8" s="330">
        <f t="shared" si="0"/>
        <v>0</v>
      </c>
      <c r="AU8" s="330">
        <f t="shared" si="0"/>
        <v>0</v>
      </c>
      <c r="AV8" s="330">
        <f t="shared" si="0"/>
        <v>0</v>
      </c>
      <c r="AW8" s="330">
        <f t="shared" si="0"/>
        <v>0</v>
      </c>
      <c r="AX8" s="330">
        <f t="shared" si="0"/>
        <v>0</v>
      </c>
      <c r="AY8" s="330">
        <f t="shared" si="0"/>
        <v>0</v>
      </c>
      <c r="AZ8" s="330">
        <f t="shared" si="0"/>
        <v>0</v>
      </c>
      <c r="BA8" s="331">
        <f t="shared" si="0"/>
        <v>0</v>
      </c>
      <c r="BB8" s="329">
        <f t="shared" si="1"/>
        <v>0</v>
      </c>
      <c r="BC8" s="330">
        <f t="shared" si="1"/>
        <v>0</v>
      </c>
      <c r="BD8" s="330">
        <f t="shared" si="1"/>
        <v>0</v>
      </c>
      <c r="BE8" s="330">
        <f t="shared" si="1"/>
        <v>0</v>
      </c>
      <c r="BF8" s="330">
        <f t="shared" si="1"/>
        <v>0</v>
      </c>
      <c r="BG8" s="330">
        <f t="shared" si="1"/>
        <v>0</v>
      </c>
      <c r="BH8" s="330">
        <f t="shared" si="1"/>
        <v>0</v>
      </c>
      <c r="BI8" s="330">
        <f t="shared" si="1"/>
        <v>0</v>
      </c>
      <c r="BJ8" s="330">
        <f t="shared" si="1"/>
        <v>0</v>
      </c>
      <c r="BK8" s="330">
        <f t="shared" si="1"/>
        <v>0</v>
      </c>
      <c r="BL8" s="330">
        <f t="shared" si="1"/>
        <v>0</v>
      </c>
      <c r="BM8" s="331">
        <f t="shared" si="1"/>
        <v>0</v>
      </c>
      <c r="BN8" s="329">
        <f t="shared" si="2"/>
        <v>0</v>
      </c>
      <c r="BO8" s="330">
        <f t="shared" si="2"/>
        <v>0</v>
      </c>
      <c r="BP8" s="330">
        <f t="shared" si="2"/>
        <v>0</v>
      </c>
      <c r="BQ8" s="330">
        <f t="shared" si="2"/>
        <v>0</v>
      </c>
      <c r="BR8" s="330">
        <f t="shared" si="2"/>
        <v>0</v>
      </c>
      <c r="BS8" s="330">
        <f t="shared" si="2"/>
        <v>0</v>
      </c>
      <c r="BT8" s="330">
        <f t="shared" si="2"/>
        <v>0</v>
      </c>
      <c r="BU8" s="330">
        <f t="shared" si="2"/>
        <v>0</v>
      </c>
      <c r="BV8" s="330">
        <f t="shared" si="2"/>
        <v>0</v>
      </c>
      <c r="BW8" s="330">
        <f t="shared" si="2"/>
        <v>0</v>
      </c>
      <c r="BX8" s="330">
        <f t="shared" si="2"/>
        <v>0</v>
      </c>
      <c r="BY8" s="331">
        <f t="shared" si="2"/>
        <v>0</v>
      </c>
      <c r="BZ8" s="329">
        <f t="shared" si="3"/>
        <v>0</v>
      </c>
      <c r="CA8" s="330">
        <f t="shared" si="3"/>
        <v>0</v>
      </c>
      <c r="CB8" s="330">
        <f t="shared" si="3"/>
        <v>0</v>
      </c>
      <c r="CC8" s="330">
        <f t="shared" si="3"/>
        <v>0</v>
      </c>
      <c r="CD8" s="330">
        <f t="shared" si="3"/>
        <v>0</v>
      </c>
      <c r="CE8" s="330">
        <f t="shared" si="3"/>
        <v>0</v>
      </c>
      <c r="CF8" s="330">
        <f t="shared" si="3"/>
        <v>0</v>
      </c>
      <c r="CG8" s="330">
        <f t="shared" si="3"/>
        <v>0</v>
      </c>
      <c r="CH8" s="330">
        <f t="shared" si="3"/>
        <v>0</v>
      </c>
      <c r="CI8" s="330">
        <f t="shared" si="3"/>
        <v>0</v>
      </c>
      <c r="CJ8" s="330">
        <f t="shared" si="3"/>
        <v>0</v>
      </c>
      <c r="CK8" s="331">
        <f t="shared" si="3"/>
        <v>0</v>
      </c>
      <c r="CL8" s="329">
        <f t="shared" si="4"/>
        <v>0</v>
      </c>
      <c r="CM8" s="330">
        <f t="shared" si="4"/>
        <v>0</v>
      </c>
      <c r="CN8" s="330">
        <f t="shared" si="4"/>
        <v>0</v>
      </c>
      <c r="CO8" s="330">
        <f t="shared" si="4"/>
        <v>0</v>
      </c>
      <c r="CP8" s="330">
        <f t="shared" si="4"/>
        <v>0</v>
      </c>
      <c r="CQ8" s="330">
        <f t="shared" si="4"/>
        <v>0</v>
      </c>
      <c r="CR8" s="330">
        <f t="shared" si="4"/>
        <v>0</v>
      </c>
      <c r="CS8" s="330">
        <f t="shared" si="4"/>
        <v>0</v>
      </c>
      <c r="CT8" s="330">
        <f t="shared" si="4"/>
        <v>0</v>
      </c>
      <c r="CU8" s="330">
        <f t="shared" si="4"/>
        <v>0</v>
      </c>
      <c r="CV8" s="330">
        <f t="shared" si="4"/>
        <v>0</v>
      </c>
      <c r="CW8" s="331">
        <f t="shared" si="4"/>
        <v>0</v>
      </c>
      <c r="CX8" s="329">
        <f t="shared" si="5"/>
        <v>0</v>
      </c>
      <c r="CY8" s="330">
        <f t="shared" si="5"/>
        <v>0</v>
      </c>
      <c r="CZ8" s="330">
        <f t="shared" si="5"/>
        <v>0</v>
      </c>
      <c r="DA8" s="330">
        <f t="shared" si="5"/>
        <v>0</v>
      </c>
      <c r="DB8" s="330">
        <f t="shared" si="5"/>
        <v>0</v>
      </c>
      <c r="DC8" s="330">
        <f t="shared" si="5"/>
        <v>0</v>
      </c>
      <c r="DD8" s="330">
        <f t="shared" si="5"/>
        <v>0</v>
      </c>
      <c r="DE8" s="330">
        <f t="shared" si="5"/>
        <v>0</v>
      </c>
      <c r="DF8" s="330">
        <f t="shared" si="5"/>
        <v>0</v>
      </c>
      <c r="DG8" s="330">
        <f t="shared" si="5"/>
        <v>0</v>
      </c>
      <c r="DH8" s="330">
        <f t="shared" si="5"/>
        <v>0</v>
      </c>
      <c r="DI8" s="331">
        <f t="shared" si="5"/>
        <v>0</v>
      </c>
      <c r="DJ8" s="329">
        <f t="shared" si="6"/>
        <v>0</v>
      </c>
      <c r="DK8" s="330">
        <f t="shared" si="6"/>
        <v>0</v>
      </c>
      <c r="DL8" s="330">
        <f t="shared" si="6"/>
        <v>0</v>
      </c>
      <c r="DM8" s="330">
        <f t="shared" si="6"/>
        <v>0</v>
      </c>
      <c r="DN8" s="330">
        <f t="shared" si="6"/>
        <v>0</v>
      </c>
      <c r="DO8" s="330">
        <f t="shared" si="6"/>
        <v>0</v>
      </c>
      <c r="DP8" s="330">
        <f t="shared" si="6"/>
        <v>0</v>
      </c>
      <c r="DQ8" s="330">
        <f t="shared" si="6"/>
        <v>0</v>
      </c>
      <c r="DR8" s="330">
        <f t="shared" si="6"/>
        <v>0</v>
      </c>
      <c r="DS8" s="330">
        <f t="shared" si="6"/>
        <v>0</v>
      </c>
      <c r="DT8" s="330">
        <f t="shared" si="6"/>
        <v>0</v>
      </c>
      <c r="DU8" s="331">
        <f t="shared" si="6"/>
        <v>0</v>
      </c>
      <c r="DV8" s="329">
        <f t="shared" si="7"/>
        <v>0</v>
      </c>
      <c r="DW8" s="330">
        <f t="shared" si="7"/>
        <v>0</v>
      </c>
      <c r="DX8" s="330">
        <f t="shared" si="7"/>
        <v>0</v>
      </c>
      <c r="DY8" s="330">
        <f t="shared" si="7"/>
        <v>0</v>
      </c>
      <c r="DZ8" s="330">
        <f t="shared" si="7"/>
        <v>0</v>
      </c>
      <c r="EA8" s="330">
        <f t="shared" si="7"/>
        <v>0</v>
      </c>
      <c r="EB8" s="330">
        <f t="shared" si="7"/>
        <v>0</v>
      </c>
      <c r="EC8" s="330">
        <f t="shared" si="7"/>
        <v>0</v>
      </c>
      <c r="ED8" s="330">
        <f t="shared" si="7"/>
        <v>0</v>
      </c>
      <c r="EE8" s="330">
        <f t="shared" si="7"/>
        <v>0</v>
      </c>
      <c r="EF8" s="330">
        <f t="shared" si="7"/>
        <v>0</v>
      </c>
      <c r="EG8" s="331">
        <f t="shared" si="7"/>
        <v>0</v>
      </c>
      <c r="EH8" s="329">
        <f t="shared" si="8"/>
        <v>0</v>
      </c>
      <c r="EI8" s="330">
        <f t="shared" si="8"/>
        <v>0</v>
      </c>
      <c r="EJ8" s="330">
        <f t="shared" si="8"/>
        <v>0</v>
      </c>
      <c r="EK8" s="330">
        <f t="shared" si="8"/>
        <v>0</v>
      </c>
      <c r="EL8" s="330">
        <f t="shared" si="8"/>
        <v>0</v>
      </c>
      <c r="EM8" s="330">
        <f t="shared" si="8"/>
        <v>0</v>
      </c>
      <c r="EN8" s="330">
        <f t="shared" si="8"/>
        <v>0</v>
      </c>
      <c r="EO8" s="330">
        <f t="shared" si="8"/>
        <v>0</v>
      </c>
      <c r="EP8" s="330">
        <f t="shared" si="8"/>
        <v>0</v>
      </c>
      <c r="EQ8" s="330">
        <f t="shared" si="8"/>
        <v>0</v>
      </c>
      <c r="ER8" s="330">
        <f t="shared" si="8"/>
        <v>0</v>
      </c>
      <c r="ES8" s="331">
        <f t="shared" si="8"/>
        <v>0</v>
      </c>
      <c r="ET8" s="329">
        <f t="shared" si="9"/>
        <v>0</v>
      </c>
      <c r="EU8" s="330">
        <f t="shared" si="9"/>
        <v>0</v>
      </c>
      <c r="EV8" s="330">
        <f t="shared" si="9"/>
        <v>0</v>
      </c>
      <c r="EW8" s="330">
        <f t="shared" si="9"/>
        <v>0</v>
      </c>
      <c r="EX8" s="330">
        <f t="shared" si="9"/>
        <v>0</v>
      </c>
      <c r="EY8" s="330">
        <f t="shared" si="9"/>
        <v>0</v>
      </c>
      <c r="EZ8" s="330">
        <f t="shared" si="9"/>
        <v>0</v>
      </c>
      <c r="FA8" s="330">
        <f t="shared" si="9"/>
        <v>0</v>
      </c>
      <c r="FB8" s="330">
        <f t="shared" si="9"/>
        <v>0</v>
      </c>
      <c r="FC8" s="330">
        <f t="shared" si="9"/>
        <v>0</v>
      </c>
      <c r="FD8" s="330">
        <f t="shared" si="9"/>
        <v>0</v>
      </c>
      <c r="FE8" s="331">
        <f t="shared" si="9"/>
        <v>0</v>
      </c>
      <c r="FF8" s="329">
        <f t="shared" si="10"/>
        <v>0</v>
      </c>
      <c r="FG8" s="330">
        <f t="shared" si="10"/>
        <v>0</v>
      </c>
      <c r="FH8" s="330">
        <f t="shared" si="10"/>
        <v>0</v>
      </c>
      <c r="FI8" s="330">
        <f t="shared" si="10"/>
        <v>0</v>
      </c>
      <c r="FJ8" s="330">
        <f t="shared" si="10"/>
        <v>0</v>
      </c>
      <c r="FK8" s="330">
        <f t="shared" si="10"/>
        <v>0</v>
      </c>
      <c r="FL8" s="330">
        <f t="shared" si="10"/>
        <v>0</v>
      </c>
      <c r="FM8" s="330">
        <f t="shared" si="10"/>
        <v>0</v>
      </c>
      <c r="FN8" s="330">
        <f t="shared" si="10"/>
        <v>0</v>
      </c>
      <c r="FO8" s="330">
        <f t="shared" si="10"/>
        <v>0</v>
      </c>
      <c r="FP8" s="330">
        <f t="shared" si="10"/>
        <v>0</v>
      </c>
      <c r="FQ8" s="331">
        <f t="shared" si="10"/>
        <v>0</v>
      </c>
    </row>
    <row r="9" spans="1:173" ht="12.75" customHeight="1" x14ac:dyDescent="0.2">
      <c r="A9" s="74" t="str">
        <f>IF(I9="GAL/YR", CONCATENATE(D9, "-lbs/MMBtu"), CONCATENATE(D9, "-lbs/", I9, "-hr"))</f>
        <v xml:space="preserve"> -lbs/ -hr</v>
      </c>
      <c r="B9" s="112"/>
      <c r="C9" s="100" t="s">
        <v>323</v>
      </c>
      <c r="D9" s="365" t="str">
        <f>IF(ISBLANK(EMISSIONS_8!D9), " ", EMISSIONS_8!D9)</f>
        <v xml:space="preserve"> </v>
      </c>
      <c r="E9" s="32" t="s">
        <v>115</v>
      </c>
      <c r="F9" s="32" t="s">
        <v>115</v>
      </c>
      <c r="G9" s="33" t="s">
        <v>115</v>
      </c>
      <c r="H9" s="367"/>
      <c r="I9" s="367" t="s">
        <v>2</v>
      </c>
      <c r="J9" s="33" t="s">
        <v>115</v>
      </c>
      <c r="K9" s="33"/>
      <c r="L9" s="33"/>
      <c r="M9" s="372">
        <v>0</v>
      </c>
      <c r="N9" s="373">
        <v>0</v>
      </c>
      <c r="O9" s="299"/>
      <c r="P9" s="300"/>
      <c r="Q9" s="73" t="str">
        <f>IF($D9=" ", "Enter Equipment",IF(VLOOKUP($A9,'STATIONARY FACTORS'!$A$4:$O$22, Q$5, FALSE)= "N/A", "--", IF($H9=0, "Enter Activity", IF($M9=0, "Enter Run Time",IF($I9="HP", $H9*VLOOKUP($A9,'STATIONARY FACTORS'!$A$4:$O$22, Q$5, FALSE),IF(ISERROR(SEARCH("Diesel", $D9,1)),($H9*VLOOKUP($A9,'STATIONARY FACTORS'!$A$4:$O$22, Q$5, FALSE)*0.000001*'STATIONARY FACTORS'!$C$93*'STATIONARY FACTORS'!$C$98*(1/($M9*$N9))),($H9*VLOOKUP($A9,'STATIONARY FACTORS'!$A$4:$O$22, Q$5, FALSE)*0.000001*'STATIONARY FACTORS'!$C$93*'STATIONARY FACTORS'!$C$94*(1/($M9*$N9)))))))))</f>
        <v>Enter Equipment</v>
      </c>
      <c r="R9" s="79" t="str">
        <f>IF($D9=" ", "Enter Equipment",IF(VLOOKUP($A9,'STATIONARY FACTORS'!$A$4:$O$22, R$5, FALSE)= "N/A", "--", IF($H9=0, "Enter Activity", IF($M9=0, "Enter Run Time",IF($I9="HP", $H9*VLOOKUP($A9,'STATIONARY FACTORS'!$A$4:$O$22, R$5, FALSE),IF(ISERROR(SEARCH("Diesel", $D9,1)),($H9*VLOOKUP($A9,'STATIONARY FACTORS'!$A$4:$O$22, R$5, FALSE)*0.000001*'STATIONARY FACTORS'!$C$93*'STATIONARY FACTORS'!$C$98*(1/($M9*$N9))),($H9*VLOOKUP($A9,'STATIONARY FACTORS'!$A$4:$O$22, R$5, FALSE)*0.000001*'STATIONARY FACTORS'!$C$93*'STATIONARY FACTORS'!$C$94*(1/($M9*$N9)))))))))</f>
        <v>Enter Equipment</v>
      </c>
      <c r="S9" s="78" t="str">
        <f>IF($D9=" ", "Enter Equipment",IF(VLOOKUP($A9,'STATIONARY FACTORS'!$A$4:$O$22, S$5, FALSE)= "N/A", "--", IF($H9=0, "Enter Activity", IF($M9=0, "Enter Run Time",IF($I9="HP", $H9*VLOOKUP($A9,'STATIONARY FACTORS'!$A$4:$O$22, S$5, FALSE),IF(ISERROR(SEARCH("Diesel", $D9,1)),($H9*VLOOKUP($A9,'STATIONARY FACTORS'!$A$4:$O$22, S$5, FALSE)*0.000001*'STATIONARY FACTORS'!$C$93*'STATIONARY FACTORS'!$C$98*(1/($M9*$N9))),($H9*VLOOKUP($A9,'STATIONARY FACTORS'!$A$4:$O$22, S$5, FALSE)*0.000001*'STATIONARY FACTORS'!$C$93*'STATIONARY FACTORS'!$C$94*(1/($M9*$N9)))))))))</f>
        <v>Enter Equipment</v>
      </c>
      <c r="T9" s="79" t="str">
        <f>IF($D9=" ", "Enter Equipment",IF(VLOOKUP($A9,'STATIONARY FACTORS'!$A$4:$O$22, T$5, FALSE)= "N/A", "--", IF($H9=0, "Enter Activity", IF($M9=0, "Enter Run Time",IF($I9="HP", $H9*VLOOKUP($A9,'STATIONARY FACTORS'!$A$4:$O$22, T$5, FALSE),IF(ISERROR(SEARCH("Diesel", $D9,1)),($H9*VLOOKUP($A9,'STATIONARY FACTORS'!$A$4:$O$22, T$5, FALSE)*0.000001*'STATIONARY FACTORS'!$C$93*'STATIONARY FACTORS'!$C$98*(1/($M9*$N9))),($H9*VLOOKUP($A9,'STATIONARY FACTORS'!$A$4:$O$22, T$5, FALSE)*0.000001*'STATIONARY FACTORS'!$C$93*'STATIONARY FACTORS'!$C$94*(1/($M9*$N9)))))))))</f>
        <v>Enter Equipment</v>
      </c>
      <c r="U9" s="79" t="str">
        <f>IF($D9=" ", "Enter Equipment",IF(VLOOKUP($A9,'STATIONARY FACTORS'!$A$4:$O$22, U$5, FALSE)= "N/A", "--", IF($H9=0, "Enter Activity", IF($M9=0, "Enter Run Time",IF($I9="HP", $H9*VLOOKUP($A9,'STATIONARY FACTORS'!$A$4:$O$22, U$5, FALSE),IF(ISERROR(SEARCH("Diesel", $D9,1)),($H9*VLOOKUP($A9,'STATIONARY FACTORS'!$A$4:$O$22, U$5, FALSE)*0.000001*'STATIONARY FACTORS'!$C$93*'STATIONARY FACTORS'!$C$98*(1/($M9*$N9))),($H9*VLOOKUP($A9,'STATIONARY FACTORS'!$A$4:$O$22, U$5, FALSE)*0.000001*'STATIONARY FACTORS'!$C$93*'STATIONARY FACTORS'!$C$94*(1/($M9*$N9)))))))))</f>
        <v>Enter Equipment</v>
      </c>
      <c r="V9" s="79" t="str">
        <f>IF($D9=" ", "Enter Equipment",IF(VLOOKUP($A9,'STATIONARY FACTORS'!$A$4:$O$22, V$5, FALSE)= "N/A", "--", IF($H9=0, "Enter Activity", IF($M9=0, "Enter Run Time",IF($I9="HP", $H9*VLOOKUP($A9,'STATIONARY FACTORS'!$A$4:$O$22, V$5, FALSE),IF(ISERROR(SEARCH("Diesel", $D9,1)),($H9*VLOOKUP($A9,'STATIONARY FACTORS'!$A$4:$O$22, V$5, FALSE)*0.000001*'STATIONARY FACTORS'!$C$93*'STATIONARY FACTORS'!$C$98*(1/($M9*$N9))),($H9*VLOOKUP($A9,'STATIONARY FACTORS'!$A$4:$O$22, V$5, FALSE)*0.000001*'STATIONARY FACTORS'!$C$93*'STATIONARY FACTORS'!$C$94*(1/($M9*$N9)))))))))</f>
        <v>Enter Equipment</v>
      </c>
      <c r="W9" s="79" t="str">
        <f>IF($D9=" ", "Enter Equipment",IF(VLOOKUP($A9,'STATIONARY FACTORS'!$A$4:$O$22, W$5, FALSE)= "N/A", "--", IF($H9=0, "Enter Activity", IF($M9=0, "Enter Run Time",IF($I9="HP", $H9*VLOOKUP($A9,'STATIONARY FACTORS'!$A$4:$O$22, W$5, FALSE),IF(ISERROR(SEARCH("Diesel", $D9,1)),($H9*VLOOKUP($A9,'STATIONARY FACTORS'!$A$4:$O$22, W$5, FALSE)*0.000001*'STATIONARY FACTORS'!$C$93*'STATIONARY FACTORS'!$C$98*(1/($M9*$N9))),($H9*VLOOKUP($A9,'STATIONARY FACTORS'!$A$4:$O$22, W$5, FALSE)*0.000001*'STATIONARY FACTORS'!$C$93*'STATIONARY FACTORS'!$C$94*(1/($M9*$N9)))))))))</f>
        <v>Enter Equipment</v>
      </c>
      <c r="X9" s="79" t="str">
        <f>IF($D9=" ", "Enter Equipment",IF(VLOOKUP($A9,'STATIONARY FACTORS'!$A$4:$O$22, X$5, FALSE)= "N/A", "--", IF($H9=0, "Enter Activity", IF($M9=0, "Enter Run Time",IF($I9="HP", $H9*VLOOKUP($A9,'STATIONARY FACTORS'!$A$4:$O$22, X$5, FALSE),IF(ISERROR(SEARCH("Diesel", $D9,1)),($H9*VLOOKUP($A9,'STATIONARY FACTORS'!$A$4:$O$22, X$5, FALSE)*0.000001*'STATIONARY FACTORS'!$C$93*'STATIONARY FACTORS'!$C$98*(1/($M9*$N9))),($H9*VLOOKUP($A9,'STATIONARY FACTORS'!$A$4:$O$22, X$5, FALSE)*0.000001*'STATIONARY FACTORS'!$C$93*'STATIONARY FACTORS'!$C$94*(1/($M9*$N9)))))))))</f>
        <v>Enter Equipment</v>
      </c>
      <c r="Y9" s="79" t="str">
        <f>IF($D9=" ", "Enter Equipment",IF(VLOOKUP($A9,'STATIONARY FACTORS'!$A$4:$O$22, Y$5, FALSE)= "N/A", "--", IF($H9=0, "Enter Activity", IF($M9=0, "Enter Run Time",IF($I9="HP", $H9*VLOOKUP($A9,'STATIONARY FACTORS'!$A$4:$O$22, Y$5, FALSE),IF(ISERROR(SEARCH("Diesel", $D9,1)),($H9*VLOOKUP($A9,'STATIONARY FACTORS'!$A$4:$O$22, Y$5, FALSE)*0.000001*'STATIONARY FACTORS'!$C$93*'STATIONARY FACTORS'!$C$98*(1/($M9*$N9))),($H9*VLOOKUP($A9,'STATIONARY FACTORS'!$A$4:$O$22, Y$5, FALSE)*0.000001*'STATIONARY FACTORS'!$C$93*'STATIONARY FACTORS'!$C$94*(1/($M9*$N9)))))))))</f>
        <v>Enter Equipment</v>
      </c>
      <c r="Z9" s="79" t="str">
        <f>IF($D9=" ", "Enter Equipment",IF(VLOOKUP($A9,'STATIONARY FACTORS'!$A$4:$O$22, Z$5, FALSE)= "N/A", "--", IF($H9=0, "Enter Activity", IF($M9=0, "Enter Run Time",IF($I9="HP", $H9*VLOOKUP($A9,'STATIONARY FACTORS'!$A$4:$O$22, Z$5, FALSE),IF(ISERROR(SEARCH("Diesel", $D9,1)),($H9*VLOOKUP($A9,'STATIONARY FACTORS'!$A$4:$O$22, Z$5, FALSE)*0.000001*'STATIONARY FACTORS'!$C$93*'STATIONARY FACTORS'!$C$98*(1/($M9*$N9))),($H9*VLOOKUP($A9,'STATIONARY FACTORS'!$A$4:$O$22, Z$5, FALSE)*0.000001*'STATIONARY FACTORS'!$C$93*'STATIONARY FACTORS'!$C$94*(1/($M9*$N9)))))))))</f>
        <v>Enter Equipment</v>
      </c>
      <c r="AA9" s="66" t="str">
        <f>IF($D9=" ", "Enter Equipment",IF(VLOOKUP($A9,'STATIONARY FACTORS'!$A$4:$O$22, AA$5, FALSE)= "N/A", "--", IF($H9=0, "Enter Activity", IF($M9=0, "Enter Run Time",IF($I9="HP", $H9*VLOOKUP($A9,'STATIONARY FACTORS'!$A$4:$O$22, AA$5, FALSE),IF(ISERROR(SEARCH("Diesel", $D9,1)),($H9*VLOOKUP($A9,'STATIONARY FACTORS'!$A$4:$O$22, AA$5, FALSE)*0.000001*'STATIONARY FACTORS'!$C$93*'STATIONARY FACTORS'!$C$98*(1/($M9*$N9))),($H9*VLOOKUP($A9,'STATIONARY FACTORS'!$A$4:$O$22, AA$5, FALSE)*0.000001*'STATIONARY FACTORS'!$C$93*'STATIONARY FACTORS'!$C$94*(1/($M9*$N9)))))))))</f>
        <v>Enter Equipment</v>
      </c>
      <c r="AB9" s="466" t="str">
        <f>IF($D9=" ", "Enter Equipment",IF(VLOOKUP($A9,'STATIONARY FACTORS'!$A$4:$O$22, AB$5, FALSE)= "N/A", "--", IF($H9=0, "Enter Activity", IF($M9=0, "Enter Run Time",IF($I9="HP",( ($H9*VLOOKUP($A9,'STATIONARY FACTORS'!$A$4:$O$22, AB$5, FALSE)*$M9*$N9)/2000),IF(ISERROR(SEARCH("Diesel", $D9,1)),($H9*VLOOKUP($A9,'STATIONARY FACTORS'!$A$4:$O$22, AB$5, FALSE)*0.000001*'STATIONARY FACTORS'!$C$93*'STATIONARY FACTORS'!$C$98)/2000,($H9*VLOOKUP($A9,'STATIONARY FACTORS'!$A$4:$O$22, AB$5, FALSE)*0.000001*'STATIONARY FACTORS'!$C$93*'STATIONARY FACTORS'!$C$94)/2000))))))</f>
        <v>Enter Equipment</v>
      </c>
      <c r="AC9" s="65" t="str">
        <f>IF($D9=" ", "Enter Equipment",IF(VLOOKUP($A9,'STATIONARY FACTORS'!$A$4:$O$22, AC$5, FALSE)= "N/A", "--", IF($H9=0, "Enter Activity", IF($M9=0, "Enter Run Time",IF($I9="HP",( ($H9*VLOOKUP($A9,'STATIONARY FACTORS'!$A$4:$O$22, AC$5, FALSE)*$M9*$N9)/2000),IF(ISERROR(SEARCH("Diesel", $D9,1)),($H9*VLOOKUP($A9,'STATIONARY FACTORS'!$A$4:$O$22, AC$5, FALSE)*0.000001*'STATIONARY FACTORS'!$C$93*'STATIONARY FACTORS'!$C$98)/2000,($H9*VLOOKUP($A9,'STATIONARY FACTORS'!$A$4:$O$22, AC$5, FALSE)*0.000001*'STATIONARY FACTORS'!$C$93*'STATIONARY FACTORS'!$C$94)/2000))))))</f>
        <v>Enter Equipment</v>
      </c>
      <c r="AD9" s="65" t="str">
        <f>IF($D9=" ", "Enter Equipment",IF(VLOOKUP($A9,'STATIONARY FACTORS'!$A$4:$O$22, AD$5, FALSE)= "N/A", "--", IF($H9=0, "Enter Activity", IF($M9=0, "Enter Run Time",IF($I9="HP",( ($H9*VLOOKUP($A9,'STATIONARY FACTORS'!$A$4:$O$22, AD$5, FALSE)*$M9*$N9)/2000),IF(ISERROR(SEARCH("Diesel", $D9,1)),($H9*VLOOKUP($A9,'STATIONARY FACTORS'!$A$4:$O$22, AD$5, FALSE)*0.000001*'STATIONARY FACTORS'!$C$93*'STATIONARY FACTORS'!$C$98)/2000,($H9*VLOOKUP($A9,'STATIONARY FACTORS'!$A$4:$O$22, AD$5, FALSE)*0.000001*'STATIONARY FACTORS'!$C$93*'STATIONARY FACTORS'!$C$94)/2000))))))</f>
        <v>Enter Equipment</v>
      </c>
      <c r="AE9" s="65" t="str">
        <f>IF($D9=" ", "Enter Equipment",IF(VLOOKUP($A9,'STATIONARY FACTORS'!$A$4:$O$22, AE$5, FALSE)= "N/A", "--", IF($H9=0, "Enter Activity", IF($M9=0, "Enter Run Time",IF($I9="HP",( ($H9*VLOOKUP($A9,'STATIONARY FACTORS'!$A$4:$O$22, AE$5, FALSE)*$M9*$N9)/2000),IF(ISERROR(SEARCH("Diesel", $D9,1)),($H9*VLOOKUP($A9,'STATIONARY FACTORS'!$A$4:$O$22, AE$5, FALSE)*0.000001*'STATIONARY FACTORS'!$C$93*'STATIONARY FACTORS'!$C$98)/2000,($H9*VLOOKUP($A9,'STATIONARY FACTORS'!$A$4:$O$22, AE$5, FALSE)*0.000001*'STATIONARY FACTORS'!$C$93*'STATIONARY FACTORS'!$C$94)/2000))))))</f>
        <v>Enter Equipment</v>
      </c>
      <c r="AF9" s="65" t="str">
        <f>IF($D9=" ", "Enter Equipment",IF(VLOOKUP($A9,'STATIONARY FACTORS'!$A$4:$O$22, AF$5, FALSE)= "N/A", "--", IF($H9=0, "Enter Activity", IF($M9=0, "Enter Run Time",IF($I9="HP",( ($H9*VLOOKUP($A9,'STATIONARY FACTORS'!$A$4:$O$22, AF$5, FALSE)*$M9*$N9)/2000),IF(ISERROR(SEARCH("Diesel", $D9,1)),($H9*VLOOKUP($A9,'STATIONARY FACTORS'!$A$4:$O$22, AF$5, FALSE)*0.000001*'STATIONARY FACTORS'!$C$93*'STATIONARY FACTORS'!$C$98)/2000,($H9*VLOOKUP($A9,'STATIONARY FACTORS'!$A$4:$O$22, AF$5, FALSE)*0.000001*'STATIONARY FACTORS'!$C$93*'STATIONARY FACTORS'!$C$94)/2000))))))</f>
        <v>Enter Equipment</v>
      </c>
      <c r="AG9" s="84" t="str">
        <f>IF($D9=" ", "Enter Equipment",IF(VLOOKUP($A9,'STATIONARY FACTORS'!$A$4:$O$22, AG$5, FALSE)= "N/A", "--", IF($H9=0, "Enter Activity", IF($M9=0, "Enter Run Time",IF($I9="HP",( ($H9*VLOOKUP($A9,'STATIONARY FACTORS'!$A$4:$O$22, AG$5, FALSE)*$M9*$N9)/2000),IF(ISERROR(SEARCH("Diesel", $D9,1)),($H9*VLOOKUP($A9,'STATIONARY FACTORS'!$A$4:$O$22, AG$5, FALSE)*0.000001*'STATIONARY FACTORS'!$C$93*'STATIONARY FACTORS'!$C$98)/2000,($H9*VLOOKUP($A9,'STATIONARY FACTORS'!$A$4:$O$22, AG$5, FALSE)*0.000001*'STATIONARY FACTORS'!$C$93*'STATIONARY FACTORS'!$C$94)/2000))))))</f>
        <v>Enter Equipment</v>
      </c>
      <c r="AH9" s="65" t="str">
        <f>IF($D9=" ", "Enter Equipment",IF(VLOOKUP($A9,'STATIONARY FACTORS'!$A$4:$O$22, AH$5, FALSE)= "N/A", "--", IF($H9=0, "Enter Activity", IF($M9=0, "Enter Run Time",IF($I9="HP",( ($H9*VLOOKUP($A9,'STATIONARY FACTORS'!$A$4:$O$22, AH$5, FALSE)*$M9*$N9)/2000),IF(ISERROR(SEARCH("Diesel", $D9,1)),($H9*VLOOKUP($A9,'STATIONARY FACTORS'!$A$4:$O$22, AH$5, FALSE)*0.000001*'STATIONARY FACTORS'!$C$93*'STATIONARY FACTORS'!$C$98)/2000,($H9*VLOOKUP($A9,'STATIONARY FACTORS'!$A$4:$O$22, AH$5, FALSE)*0.000001*'STATIONARY FACTORS'!$C$93*'STATIONARY FACTORS'!$C$94)/2000))))))</f>
        <v>Enter Equipment</v>
      </c>
      <c r="AI9" s="79" t="str">
        <f>IF($D9=" ", "Enter Equipment",IF(VLOOKUP($A9,'STATIONARY FACTORS'!$A$4:$O$22, AI$5, FALSE)= "N/A", "--", IF($H9=0, "Enter Activity", IF($M9=0, "Enter Run Time",IF($I9="HP",( ($H9*VLOOKUP($A9,'STATIONARY FACTORS'!$A$4:$O$22, AI$5, FALSE)*$M9*$N9)/2000),IF(ISERROR(SEARCH("Diesel", $D9,1)),($H9*VLOOKUP($A9,'STATIONARY FACTORS'!$A$4:$O$22, AI$5, FALSE)*0.000001*'STATIONARY FACTORS'!$C$93*'STATIONARY FACTORS'!$C$98)/2000,($H9*VLOOKUP($A9,'STATIONARY FACTORS'!$A$4:$O$22, AI$5, FALSE)*0.000001*'STATIONARY FACTORS'!$C$93*'STATIONARY FACTORS'!$C$94)/2000))))))</f>
        <v>Enter Equipment</v>
      </c>
      <c r="AJ9" s="79" t="str">
        <f>IF($D9=" ", "Enter Equipment",IF(VLOOKUP($A9,'STATIONARY FACTORS'!$A$4:$O$22, AJ$5, FALSE)= "N/A", "--", IF($H9=0, "Enter Activity", IF($M9=0, "Enter Run Time",IF($I9="HP",( ($H9*VLOOKUP($A9,'STATIONARY FACTORS'!$A$4:$O$22, AJ$5, FALSE)*$M9*$N9)/2000),IF(ISERROR(SEARCH("Diesel", $D9,1)),($H9*VLOOKUP($A9,'STATIONARY FACTORS'!$A$4:$O$22, AJ$5, FALSE)*0.000001*'STATIONARY FACTORS'!$C$93*'STATIONARY FACTORS'!$C$98)/2000,($H9*VLOOKUP($A9,'STATIONARY FACTORS'!$A$4:$O$22, AJ$5, FALSE)*0.000001*'STATIONARY FACTORS'!$C$93*'STATIONARY FACTORS'!$C$94)/2000))))))</f>
        <v>Enter Equipment</v>
      </c>
      <c r="AK9" s="79" t="str">
        <f>IF($D9=" ", "Enter Equipment",IF(VLOOKUP($A9,'STATIONARY FACTORS'!$A$4:$O$22, AK$5, FALSE)= "N/A", "--", IF($H9=0, "Enter Activity", IF($M9=0, "Enter Run Time",IF($I9="HP",( ($H9*VLOOKUP($A9,'STATIONARY FACTORS'!$A$4:$O$22, AK$5, FALSE)*$M9*$N9)/2000),IF(ISERROR(SEARCH("Diesel", $D9,1)),($H9*VLOOKUP($A9,'STATIONARY FACTORS'!$A$4:$O$22, AK$5, FALSE)*0.000001*'STATIONARY FACTORS'!$C$93*'STATIONARY FACTORS'!$C$98)/2000,($H9*VLOOKUP($A9,'STATIONARY FACTORS'!$A$4:$O$22, AK$5, FALSE)*0.000001*'STATIONARY FACTORS'!$C$93*'STATIONARY FACTORS'!$C$94)/2000))))))</f>
        <v>Enter Equipment</v>
      </c>
      <c r="AL9" s="382" t="str">
        <f>IF($D9=" ", "Enter Equipment",IF(VLOOKUP($A9,'STATIONARY FACTORS'!$A$4:$O$22, AL$5, FALSE)= "N/A", "--", IF($H9=0, "Enter Activity", IF($M9=0, "Enter Run Time",IF($I9="HP",( ($H9*VLOOKUP($A9,'STATIONARY FACTORS'!$A$4:$O$22, AL$5, FALSE)*$M9*$N9)/2000),IF(ISERROR(SEARCH("Diesel", $D9,1)),($H9*VLOOKUP($A9,'STATIONARY FACTORS'!$A$4:$O$22, AL$5, FALSE)*0.000001*'STATIONARY FACTORS'!$C$93*'STATIONARY FACTORS'!$C$98)/2000,($H9*VLOOKUP($A9,'STATIONARY FACTORS'!$A$4:$O$22, AL$5, FALSE)*0.000001*'STATIONARY FACTORS'!$C$93*'STATIONARY FACTORS'!$C$94)/2000))))))</f>
        <v>Enter Equipment</v>
      </c>
      <c r="AM9" s="73"/>
      <c r="AO9" s="74">
        <f>MONTH(EMISSIONS_1!P9)-MONTH(EMISSIONS_1!O9)+1</f>
        <v>1</v>
      </c>
      <c r="AP9" s="329">
        <f t="shared" si="0"/>
        <v>0</v>
      </c>
      <c r="AQ9" s="330">
        <f t="shared" si="0"/>
        <v>0</v>
      </c>
      <c r="AR9" s="330">
        <f t="shared" si="0"/>
        <v>0</v>
      </c>
      <c r="AS9" s="330">
        <f t="shared" si="0"/>
        <v>0</v>
      </c>
      <c r="AT9" s="330">
        <f t="shared" si="0"/>
        <v>0</v>
      </c>
      <c r="AU9" s="330">
        <f t="shared" si="0"/>
        <v>0</v>
      </c>
      <c r="AV9" s="330">
        <f t="shared" si="0"/>
        <v>0</v>
      </c>
      <c r="AW9" s="330">
        <f t="shared" si="0"/>
        <v>0</v>
      </c>
      <c r="AX9" s="330">
        <f t="shared" si="0"/>
        <v>0</v>
      </c>
      <c r="AY9" s="330">
        <f t="shared" si="0"/>
        <v>0</v>
      </c>
      <c r="AZ9" s="330">
        <f t="shared" si="0"/>
        <v>0</v>
      </c>
      <c r="BA9" s="331">
        <f t="shared" si="0"/>
        <v>0</v>
      </c>
      <c r="BB9" s="329">
        <f t="shared" si="1"/>
        <v>0</v>
      </c>
      <c r="BC9" s="330">
        <f t="shared" si="1"/>
        <v>0</v>
      </c>
      <c r="BD9" s="330">
        <f t="shared" si="1"/>
        <v>0</v>
      </c>
      <c r="BE9" s="330">
        <f t="shared" si="1"/>
        <v>0</v>
      </c>
      <c r="BF9" s="330">
        <f t="shared" si="1"/>
        <v>0</v>
      </c>
      <c r="BG9" s="330">
        <f t="shared" si="1"/>
        <v>0</v>
      </c>
      <c r="BH9" s="330">
        <f t="shared" si="1"/>
        <v>0</v>
      </c>
      <c r="BI9" s="330">
        <f t="shared" si="1"/>
        <v>0</v>
      </c>
      <c r="BJ9" s="330">
        <f t="shared" si="1"/>
        <v>0</v>
      </c>
      <c r="BK9" s="330">
        <f t="shared" si="1"/>
        <v>0</v>
      </c>
      <c r="BL9" s="330">
        <f t="shared" si="1"/>
        <v>0</v>
      </c>
      <c r="BM9" s="331">
        <f t="shared" si="1"/>
        <v>0</v>
      </c>
      <c r="BN9" s="329">
        <f t="shared" si="2"/>
        <v>0</v>
      </c>
      <c r="BO9" s="330">
        <f t="shared" si="2"/>
        <v>0</v>
      </c>
      <c r="BP9" s="330">
        <f t="shared" si="2"/>
        <v>0</v>
      </c>
      <c r="BQ9" s="330">
        <f t="shared" si="2"/>
        <v>0</v>
      </c>
      <c r="BR9" s="330">
        <f t="shared" si="2"/>
        <v>0</v>
      </c>
      <c r="BS9" s="330">
        <f t="shared" si="2"/>
        <v>0</v>
      </c>
      <c r="BT9" s="330">
        <f t="shared" si="2"/>
        <v>0</v>
      </c>
      <c r="BU9" s="330">
        <f t="shared" si="2"/>
        <v>0</v>
      </c>
      <c r="BV9" s="330">
        <f t="shared" si="2"/>
        <v>0</v>
      </c>
      <c r="BW9" s="330">
        <f t="shared" si="2"/>
        <v>0</v>
      </c>
      <c r="BX9" s="330">
        <f t="shared" si="2"/>
        <v>0</v>
      </c>
      <c r="BY9" s="331">
        <f t="shared" si="2"/>
        <v>0</v>
      </c>
      <c r="BZ9" s="329">
        <f t="shared" si="3"/>
        <v>0</v>
      </c>
      <c r="CA9" s="330">
        <f t="shared" si="3"/>
        <v>0</v>
      </c>
      <c r="CB9" s="330">
        <f t="shared" si="3"/>
        <v>0</v>
      </c>
      <c r="CC9" s="330">
        <f t="shared" si="3"/>
        <v>0</v>
      </c>
      <c r="CD9" s="330">
        <f t="shared" si="3"/>
        <v>0</v>
      </c>
      <c r="CE9" s="330">
        <f t="shared" si="3"/>
        <v>0</v>
      </c>
      <c r="CF9" s="330">
        <f t="shared" si="3"/>
        <v>0</v>
      </c>
      <c r="CG9" s="330">
        <f t="shared" si="3"/>
        <v>0</v>
      </c>
      <c r="CH9" s="330">
        <f t="shared" si="3"/>
        <v>0</v>
      </c>
      <c r="CI9" s="330">
        <f t="shared" si="3"/>
        <v>0</v>
      </c>
      <c r="CJ9" s="330">
        <f t="shared" si="3"/>
        <v>0</v>
      </c>
      <c r="CK9" s="331">
        <f t="shared" si="3"/>
        <v>0</v>
      </c>
      <c r="CL9" s="329">
        <f t="shared" si="4"/>
        <v>0</v>
      </c>
      <c r="CM9" s="330">
        <f t="shared" si="4"/>
        <v>0</v>
      </c>
      <c r="CN9" s="330">
        <f t="shared" si="4"/>
        <v>0</v>
      </c>
      <c r="CO9" s="330">
        <f t="shared" si="4"/>
        <v>0</v>
      </c>
      <c r="CP9" s="330">
        <f t="shared" si="4"/>
        <v>0</v>
      </c>
      <c r="CQ9" s="330">
        <f t="shared" si="4"/>
        <v>0</v>
      </c>
      <c r="CR9" s="330">
        <f t="shared" si="4"/>
        <v>0</v>
      </c>
      <c r="CS9" s="330">
        <f t="shared" si="4"/>
        <v>0</v>
      </c>
      <c r="CT9" s="330">
        <f t="shared" si="4"/>
        <v>0</v>
      </c>
      <c r="CU9" s="330">
        <f t="shared" si="4"/>
        <v>0</v>
      </c>
      <c r="CV9" s="330">
        <f t="shared" si="4"/>
        <v>0</v>
      </c>
      <c r="CW9" s="331">
        <f t="shared" si="4"/>
        <v>0</v>
      </c>
      <c r="CX9" s="329">
        <f t="shared" si="5"/>
        <v>0</v>
      </c>
      <c r="CY9" s="330">
        <f t="shared" si="5"/>
        <v>0</v>
      </c>
      <c r="CZ9" s="330">
        <f t="shared" si="5"/>
        <v>0</v>
      </c>
      <c r="DA9" s="330">
        <f t="shared" si="5"/>
        <v>0</v>
      </c>
      <c r="DB9" s="330">
        <f t="shared" si="5"/>
        <v>0</v>
      </c>
      <c r="DC9" s="330">
        <f t="shared" si="5"/>
        <v>0</v>
      </c>
      <c r="DD9" s="330">
        <f t="shared" si="5"/>
        <v>0</v>
      </c>
      <c r="DE9" s="330">
        <f t="shared" si="5"/>
        <v>0</v>
      </c>
      <c r="DF9" s="330">
        <f t="shared" si="5"/>
        <v>0</v>
      </c>
      <c r="DG9" s="330">
        <f t="shared" si="5"/>
        <v>0</v>
      </c>
      <c r="DH9" s="330">
        <f t="shared" si="5"/>
        <v>0</v>
      </c>
      <c r="DI9" s="331">
        <f t="shared" si="5"/>
        <v>0</v>
      </c>
      <c r="DJ9" s="329">
        <f t="shared" si="6"/>
        <v>0</v>
      </c>
      <c r="DK9" s="330">
        <f t="shared" si="6"/>
        <v>0</v>
      </c>
      <c r="DL9" s="330">
        <f t="shared" si="6"/>
        <v>0</v>
      </c>
      <c r="DM9" s="330">
        <f t="shared" si="6"/>
        <v>0</v>
      </c>
      <c r="DN9" s="330">
        <f t="shared" si="6"/>
        <v>0</v>
      </c>
      <c r="DO9" s="330">
        <f t="shared" si="6"/>
        <v>0</v>
      </c>
      <c r="DP9" s="330">
        <f t="shared" si="6"/>
        <v>0</v>
      </c>
      <c r="DQ9" s="330">
        <f t="shared" si="6"/>
        <v>0</v>
      </c>
      <c r="DR9" s="330">
        <f t="shared" si="6"/>
        <v>0</v>
      </c>
      <c r="DS9" s="330">
        <f t="shared" si="6"/>
        <v>0</v>
      </c>
      <c r="DT9" s="330">
        <f t="shared" si="6"/>
        <v>0</v>
      </c>
      <c r="DU9" s="331">
        <f t="shared" si="6"/>
        <v>0</v>
      </c>
      <c r="DV9" s="329">
        <f t="shared" si="7"/>
        <v>0</v>
      </c>
      <c r="DW9" s="330">
        <f t="shared" si="7"/>
        <v>0</v>
      </c>
      <c r="DX9" s="330">
        <f t="shared" si="7"/>
        <v>0</v>
      </c>
      <c r="DY9" s="330">
        <f t="shared" si="7"/>
        <v>0</v>
      </c>
      <c r="DZ9" s="330">
        <f t="shared" si="7"/>
        <v>0</v>
      </c>
      <c r="EA9" s="330">
        <f t="shared" si="7"/>
        <v>0</v>
      </c>
      <c r="EB9" s="330">
        <f t="shared" si="7"/>
        <v>0</v>
      </c>
      <c r="EC9" s="330">
        <f t="shared" si="7"/>
        <v>0</v>
      </c>
      <c r="ED9" s="330">
        <f t="shared" si="7"/>
        <v>0</v>
      </c>
      <c r="EE9" s="330">
        <f t="shared" si="7"/>
        <v>0</v>
      </c>
      <c r="EF9" s="330">
        <f t="shared" si="7"/>
        <v>0</v>
      </c>
      <c r="EG9" s="331">
        <f t="shared" si="7"/>
        <v>0</v>
      </c>
      <c r="EH9" s="329">
        <f t="shared" si="8"/>
        <v>0</v>
      </c>
      <c r="EI9" s="330">
        <f t="shared" si="8"/>
        <v>0</v>
      </c>
      <c r="EJ9" s="330">
        <f t="shared" si="8"/>
        <v>0</v>
      </c>
      <c r="EK9" s="330">
        <f t="shared" si="8"/>
        <v>0</v>
      </c>
      <c r="EL9" s="330">
        <f t="shared" si="8"/>
        <v>0</v>
      </c>
      <c r="EM9" s="330">
        <f t="shared" si="8"/>
        <v>0</v>
      </c>
      <c r="EN9" s="330">
        <f t="shared" si="8"/>
        <v>0</v>
      </c>
      <c r="EO9" s="330">
        <f t="shared" si="8"/>
        <v>0</v>
      </c>
      <c r="EP9" s="330">
        <f t="shared" si="8"/>
        <v>0</v>
      </c>
      <c r="EQ9" s="330">
        <f t="shared" si="8"/>
        <v>0</v>
      </c>
      <c r="ER9" s="330">
        <f t="shared" si="8"/>
        <v>0</v>
      </c>
      <c r="ES9" s="331">
        <f t="shared" si="8"/>
        <v>0</v>
      </c>
      <c r="ET9" s="329">
        <f t="shared" si="9"/>
        <v>0</v>
      </c>
      <c r="EU9" s="330">
        <f t="shared" si="9"/>
        <v>0</v>
      </c>
      <c r="EV9" s="330">
        <f t="shared" si="9"/>
        <v>0</v>
      </c>
      <c r="EW9" s="330">
        <f t="shared" si="9"/>
        <v>0</v>
      </c>
      <c r="EX9" s="330">
        <f t="shared" si="9"/>
        <v>0</v>
      </c>
      <c r="EY9" s="330">
        <f t="shared" si="9"/>
        <v>0</v>
      </c>
      <c r="EZ9" s="330">
        <f t="shared" si="9"/>
        <v>0</v>
      </c>
      <c r="FA9" s="330">
        <f t="shared" si="9"/>
        <v>0</v>
      </c>
      <c r="FB9" s="330">
        <f t="shared" si="9"/>
        <v>0</v>
      </c>
      <c r="FC9" s="330">
        <f t="shared" si="9"/>
        <v>0</v>
      </c>
      <c r="FD9" s="330">
        <f t="shared" si="9"/>
        <v>0</v>
      </c>
      <c r="FE9" s="331">
        <f t="shared" si="9"/>
        <v>0</v>
      </c>
      <c r="FF9" s="329">
        <f t="shared" si="10"/>
        <v>0</v>
      </c>
      <c r="FG9" s="330">
        <f t="shared" si="10"/>
        <v>0</v>
      </c>
      <c r="FH9" s="330">
        <f t="shared" si="10"/>
        <v>0</v>
      </c>
      <c r="FI9" s="330">
        <f t="shared" si="10"/>
        <v>0</v>
      </c>
      <c r="FJ9" s="330">
        <f t="shared" si="10"/>
        <v>0</v>
      </c>
      <c r="FK9" s="330">
        <f t="shared" si="10"/>
        <v>0</v>
      </c>
      <c r="FL9" s="330">
        <f t="shared" si="10"/>
        <v>0</v>
      </c>
      <c r="FM9" s="330">
        <f t="shared" si="10"/>
        <v>0</v>
      </c>
      <c r="FN9" s="330">
        <f t="shared" si="10"/>
        <v>0</v>
      </c>
      <c r="FO9" s="330">
        <f t="shared" si="10"/>
        <v>0</v>
      </c>
      <c r="FP9" s="330">
        <f t="shared" si="10"/>
        <v>0</v>
      </c>
      <c r="FQ9" s="331">
        <f t="shared" si="10"/>
        <v>0</v>
      </c>
    </row>
    <row r="10" spans="1:173" ht="12.75" customHeight="1" x14ac:dyDescent="0.2">
      <c r="A10" s="74" t="str">
        <f>IF(I10="GAL/YR", CONCATENATE(D10, "-lbs/MMBtu"), CONCATENATE(D10, "-lbs/", I10, "-hr"))</f>
        <v xml:space="preserve"> -lbs/ -hr</v>
      </c>
      <c r="B10" s="112"/>
      <c r="C10" s="100" t="s">
        <v>323</v>
      </c>
      <c r="D10" s="365" t="str">
        <f>IF(ISBLANK(EMISSIONS_8!D10), " ", EMISSIONS_8!D10)</f>
        <v xml:space="preserve"> </v>
      </c>
      <c r="E10" s="32" t="s">
        <v>115</v>
      </c>
      <c r="F10" s="32" t="s">
        <v>115</v>
      </c>
      <c r="G10" s="33" t="s">
        <v>115</v>
      </c>
      <c r="H10" s="367"/>
      <c r="I10" s="367" t="s">
        <v>2</v>
      </c>
      <c r="J10" s="33" t="s">
        <v>115</v>
      </c>
      <c r="K10" s="33"/>
      <c r="L10" s="33"/>
      <c r="M10" s="372">
        <v>0</v>
      </c>
      <c r="N10" s="373">
        <v>0</v>
      </c>
      <c r="O10" s="299"/>
      <c r="P10" s="300"/>
      <c r="Q10" s="73" t="str">
        <f>IF($D10=" ", "Enter Equipment",IF(VLOOKUP($A10,'STATIONARY FACTORS'!$A$4:$O$22, Q$5, FALSE)= "N/A", "--", IF($H10=0, "Enter Activity", IF($M10=0, "Enter Run Time",IF($I10="HP", $H10*VLOOKUP($A10,'STATIONARY FACTORS'!$A$4:$O$22, Q$5, FALSE),IF(ISERROR(SEARCH("Diesel", $D10,1)),($H10*VLOOKUP($A10,'STATIONARY FACTORS'!$A$4:$O$22, Q$5, FALSE)*0.000001*'STATIONARY FACTORS'!$C$93*'STATIONARY FACTORS'!$C$98*(1/($M10*$N10))),($H10*VLOOKUP($A10,'STATIONARY FACTORS'!$A$4:$O$22, Q$5, FALSE)*0.000001*'STATIONARY FACTORS'!$C$93*'STATIONARY FACTORS'!$C$94*(1/($M10*$N10)))))))))</f>
        <v>Enter Equipment</v>
      </c>
      <c r="R10" s="79" t="str">
        <f>IF($D10=" ", "Enter Equipment",IF(VLOOKUP($A10,'STATIONARY FACTORS'!$A$4:$O$22, R$5, FALSE)= "N/A", "--", IF($H10=0, "Enter Activity", IF($M10=0, "Enter Run Time",IF($I10="HP", $H10*VLOOKUP($A10,'STATIONARY FACTORS'!$A$4:$O$22, R$5, FALSE),IF(ISERROR(SEARCH("Diesel", $D10,1)),($H10*VLOOKUP($A10,'STATIONARY FACTORS'!$A$4:$O$22, R$5, FALSE)*0.000001*'STATIONARY FACTORS'!$C$93*'STATIONARY FACTORS'!$C$98*(1/($M10*$N10))),($H10*VLOOKUP($A10,'STATIONARY FACTORS'!$A$4:$O$22, R$5, FALSE)*0.000001*'STATIONARY FACTORS'!$C$93*'STATIONARY FACTORS'!$C$94*(1/($M10*$N10)))))))))</f>
        <v>Enter Equipment</v>
      </c>
      <c r="S10" s="78" t="str">
        <f>IF($D10=" ", "Enter Equipment",IF(VLOOKUP($A10,'STATIONARY FACTORS'!$A$4:$O$22, S$5, FALSE)= "N/A", "--", IF($H10=0, "Enter Activity", IF($M10=0, "Enter Run Time",IF($I10="HP", $H10*VLOOKUP($A10,'STATIONARY FACTORS'!$A$4:$O$22, S$5, FALSE),IF(ISERROR(SEARCH("Diesel", $D10,1)),($H10*VLOOKUP($A10,'STATIONARY FACTORS'!$A$4:$O$22, S$5, FALSE)*0.000001*'STATIONARY FACTORS'!$C$93*'STATIONARY FACTORS'!$C$98*(1/($M10*$N10))),($H10*VLOOKUP($A10,'STATIONARY FACTORS'!$A$4:$O$22, S$5, FALSE)*0.000001*'STATIONARY FACTORS'!$C$93*'STATIONARY FACTORS'!$C$94*(1/($M10*$N10)))))))))</f>
        <v>Enter Equipment</v>
      </c>
      <c r="T10" s="79" t="str">
        <f>IF($D10=" ", "Enter Equipment",IF(VLOOKUP($A10,'STATIONARY FACTORS'!$A$4:$O$22, T$5, FALSE)= "N/A", "--", IF($H10=0, "Enter Activity", IF($M10=0, "Enter Run Time",IF($I10="HP", $H10*VLOOKUP($A10,'STATIONARY FACTORS'!$A$4:$O$22, T$5, FALSE),IF(ISERROR(SEARCH("Diesel", $D10,1)),($H10*VLOOKUP($A10,'STATIONARY FACTORS'!$A$4:$O$22, T$5, FALSE)*0.000001*'STATIONARY FACTORS'!$C$93*'STATIONARY FACTORS'!$C$98*(1/($M10*$N10))),($H10*VLOOKUP($A10,'STATIONARY FACTORS'!$A$4:$O$22, T$5, FALSE)*0.000001*'STATIONARY FACTORS'!$C$93*'STATIONARY FACTORS'!$C$94*(1/($M10*$N10)))))))))</f>
        <v>Enter Equipment</v>
      </c>
      <c r="U10" s="79" t="str">
        <f>IF($D10=" ", "Enter Equipment",IF(VLOOKUP($A10,'STATIONARY FACTORS'!$A$4:$O$22, U$5, FALSE)= "N/A", "--", IF($H10=0, "Enter Activity", IF($M10=0, "Enter Run Time",IF($I10="HP", $H10*VLOOKUP($A10,'STATIONARY FACTORS'!$A$4:$O$22, U$5, FALSE),IF(ISERROR(SEARCH("Diesel", $D10,1)),($H10*VLOOKUP($A10,'STATIONARY FACTORS'!$A$4:$O$22, U$5, FALSE)*0.000001*'STATIONARY FACTORS'!$C$93*'STATIONARY FACTORS'!$C$98*(1/($M10*$N10))),($H10*VLOOKUP($A10,'STATIONARY FACTORS'!$A$4:$O$22, U$5, FALSE)*0.000001*'STATIONARY FACTORS'!$C$93*'STATIONARY FACTORS'!$C$94*(1/($M10*$N10)))))))))</f>
        <v>Enter Equipment</v>
      </c>
      <c r="V10" s="79" t="str">
        <f>IF($D10=" ", "Enter Equipment",IF(VLOOKUP($A10,'STATIONARY FACTORS'!$A$4:$O$22, V$5, FALSE)= "N/A", "--", IF($H10=0, "Enter Activity", IF($M10=0, "Enter Run Time",IF($I10="HP", $H10*VLOOKUP($A10,'STATIONARY FACTORS'!$A$4:$O$22, V$5, FALSE),IF(ISERROR(SEARCH("Diesel", $D10,1)),($H10*VLOOKUP($A10,'STATIONARY FACTORS'!$A$4:$O$22, V$5, FALSE)*0.000001*'STATIONARY FACTORS'!$C$93*'STATIONARY FACTORS'!$C$98*(1/($M10*$N10))),($H10*VLOOKUP($A10,'STATIONARY FACTORS'!$A$4:$O$22, V$5, FALSE)*0.000001*'STATIONARY FACTORS'!$C$93*'STATIONARY FACTORS'!$C$94*(1/($M10*$N10)))))))))</f>
        <v>Enter Equipment</v>
      </c>
      <c r="W10" s="79" t="str">
        <f>IF($D10=" ", "Enter Equipment",IF(VLOOKUP($A10,'STATIONARY FACTORS'!$A$4:$O$22, W$5, FALSE)= "N/A", "--", IF($H10=0, "Enter Activity", IF($M10=0, "Enter Run Time",IF($I10="HP", $H10*VLOOKUP($A10,'STATIONARY FACTORS'!$A$4:$O$22, W$5, FALSE),IF(ISERROR(SEARCH("Diesel", $D10,1)),($H10*VLOOKUP($A10,'STATIONARY FACTORS'!$A$4:$O$22, W$5, FALSE)*0.000001*'STATIONARY FACTORS'!$C$93*'STATIONARY FACTORS'!$C$98*(1/($M10*$N10))),($H10*VLOOKUP($A10,'STATIONARY FACTORS'!$A$4:$O$22, W$5, FALSE)*0.000001*'STATIONARY FACTORS'!$C$93*'STATIONARY FACTORS'!$C$94*(1/($M10*$N10)))))))))</f>
        <v>Enter Equipment</v>
      </c>
      <c r="X10" s="79" t="str">
        <f>IF($D10=" ", "Enter Equipment",IF(VLOOKUP($A10,'STATIONARY FACTORS'!$A$4:$O$22, X$5, FALSE)= "N/A", "--", IF($H10=0, "Enter Activity", IF($M10=0, "Enter Run Time",IF($I10="HP", $H10*VLOOKUP($A10,'STATIONARY FACTORS'!$A$4:$O$22, X$5, FALSE),IF(ISERROR(SEARCH("Diesel", $D10,1)),($H10*VLOOKUP($A10,'STATIONARY FACTORS'!$A$4:$O$22, X$5, FALSE)*0.000001*'STATIONARY FACTORS'!$C$93*'STATIONARY FACTORS'!$C$98*(1/($M10*$N10))),($H10*VLOOKUP($A10,'STATIONARY FACTORS'!$A$4:$O$22, X$5, FALSE)*0.000001*'STATIONARY FACTORS'!$C$93*'STATIONARY FACTORS'!$C$94*(1/($M10*$N10)))))))))</f>
        <v>Enter Equipment</v>
      </c>
      <c r="Y10" s="79" t="str">
        <f>IF($D10=" ", "Enter Equipment",IF(VLOOKUP($A10,'STATIONARY FACTORS'!$A$4:$O$22, Y$5, FALSE)= "N/A", "--", IF($H10=0, "Enter Activity", IF($M10=0, "Enter Run Time",IF($I10="HP", $H10*VLOOKUP($A10,'STATIONARY FACTORS'!$A$4:$O$22, Y$5, FALSE),IF(ISERROR(SEARCH("Diesel", $D10,1)),($H10*VLOOKUP($A10,'STATIONARY FACTORS'!$A$4:$O$22, Y$5, FALSE)*0.000001*'STATIONARY FACTORS'!$C$93*'STATIONARY FACTORS'!$C$98*(1/($M10*$N10))),($H10*VLOOKUP($A10,'STATIONARY FACTORS'!$A$4:$O$22, Y$5, FALSE)*0.000001*'STATIONARY FACTORS'!$C$93*'STATIONARY FACTORS'!$C$94*(1/($M10*$N10)))))))))</f>
        <v>Enter Equipment</v>
      </c>
      <c r="Z10" s="79" t="str">
        <f>IF($D10=" ", "Enter Equipment",IF(VLOOKUP($A10,'STATIONARY FACTORS'!$A$4:$O$22, Z$5, FALSE)= "N/A", "--", IF($H10=0, "Enter Activity", IF($M10=0, "Enter Run Time",IF($I10="HP", $H10*VLOOKUP($A10,'STATIONARY FACTORS'!$A$4:$O$22, Z$5, FALSE),IF(ISERROR(SEARCH("Diesel", $D10,1)),($H10*VLOOKUP($A10,'STATIONARY FACTORS'!$A$4:$O$22, Z$5, FALSE)*0.000001*'STATIONARY FACTORS'!$C$93*'STATIONARY FACTORS'!$C$98*(1/($M10*$N10))),($H10*VLOOKUP($A10,'STATIONARY FACTORS'!$A$4:$O$22, Z$5, FALSE)*0.000001*'STATIONARY FACTORS'!$C$93*'STATIONARY FACTORS'!$C$94*(1/($M10*$N10)))))))))</f>
        <v>Enter Equipment</v>
      </c>
      <c r="AA10" s="66" t="str">
        <f>IF($D10=" ", "Enter Equipment",IF(VLOOKUP($A10,'STATIONARY FACTORS'!$A$4:$O$22, AA$5, FALSE)= "N/A", "--", IF($H10=0, "Enter Activity", IF($M10=0, "Enter Run Time",IF($I10="HP", $H10*VLOOKUP($A10,'STATIONARY FACTORS'!$A$4:$O$22, AA$5, FALSE),IF(ISERROR(SEARCH("Diesel", $D10,1)),($H10*VLOOKUP($A10,'STATIONARY FACTORS'!$A$4:$O$22, AA$5, FALSE)*0.000001*'STATIONARY FACTORS'!$C$93*'STATIONARY FACTORS'!$C$98*(1/($M10*$N10))),($H10*VLOOKUP($A10,'STATIONARY FACTORS'!$A$4:$O$22, AA$5, FALSE)*0.000001*'STATIONARY FACTORS'!$C$93*'STATIONARY FACTORS'!$C$94*(1/($M10*$N10)))))))))</f>
        <v>Enter Equipment</v>
      </c>
      <c r="AB10" s="466" t="str">
        <f>IF($D10=" ", "Enter Equipment",IF(VLOOKUP($A10,'STATIONARY FACTORS'!$A$4:$O$22, AB$5, FALSE)= "N/A", "--", IF($H10=0, "Enter Activity", IF($M10=0, "Enter Run Time",IF($I10="HP",( ($H10*VLOOKUP($A10,'STATIONARY FACTORS'!$A$4:$O$22, AB$5, FALSE)*$M10*$N10)/2000),IF(ISERROR(SEARCH("Diesel", $D10,1)),($H10*VLOOKUP($A10,'STATIONARY FACTORS'!$A$4:$O$22, AB$5, FALSE)*0.000001*'STATIONARY FACTORS'!$C$93*'STATIONARY FACTORS'!$C$98)/2000,($H10*VLOOKUP($A10,'STATIONARY FACTORS'!$A$4:$O$22, AB$5, FALSE)*0.000001*'STATIONARY FACTORS'!$C$93*'STATIONARY FACTORS'!$C$94)/2000))))))</f>
        <v>Enter Equipment</v>
      </c>
      <c r="AC10" s="65" t="str">
        <f>IF($D10=" ", "Enter Equipment",IF(VLOOKUP($A10,'STATIONARY FACTORS'!$A$4:$O$22, AC$5, FALSE)= "N/A", "--", IF($H10=0, "Enter Activity", IF($M10=0, "Enter Run Time",IF($I10="HP",( ($H10*VLOOKUP($A10,'STATIONARY FACTORS'!$A$4:$O$22, AC$5, FALSE)*$M10*$N10)/2000),IF(ISERROR(SEARCH("Diesel", $D10,1)),($H10*VLOOKUP($A10,'STATIONARY FACTORS'!$A$4:$O$22, AC$5, FALSE)*0.000001*'STATIONARY FACTORS'!$C$93*'STATIONARY FACTORS'!$C$98)/2000,($H10*VLOOKUP($A10,'STATIONARY FACTORS'!$A$4:$O$22, AC$5, FALSE)*0.000001*'STATIONARY FACTORS'!$C$93*'STATIONARY FACTORS'!$C$94)/2000))))))</f>
        <v>Enter Equipment</v>
      </c>
      <c r="AD10" s="65" t="str">
        <f>IF($D10=" ", "Enter Equipment",IF(VLOOKUP($A10,'STATIONARY FACTORS'!$A$4:$O$22, AD$5, FALSE)= "N/A", "--", IF($H10=0, "Enter Activity", IF($M10=0, "Enter Run Time",IF($I10="HP",( ($H10*VLOOKUP($A10,'STATIONARY FACTORS'!$A$4:$O$22, AD$5, FALSE)*$M10*$N10)/2000),IF(ISERROR(SEARCH("Diesel", $D10,1)),($H10*VLOOKUP($A10,'STATIONARY FACTORS'!$A$4:$O$22, AD$5, FALSE)*0.000001*'STATIONARY FACTORS'!$C$93*'STATIONARY FACTORS'!$C$98)/2000,($H10*VLOOKUP($A10,'STATIONARY FACTORS'!$A$4:$O$22, AD$5, FALSE)*0.000001*'STATIONARY FACTORS'!$C$93*'STATIONARY FACTORS'!$C$94)/2000))))))</f>
        <v>Enter Equipment</v>
      </c>
      <c r="AE10" s="65" t="str">
        <f>IF($D10=" ", "Enter Equipment",IF(VLOOKUP($A10,'STATIONARY FACTORS'!$A$4:$O$22, AE$5, FALSE)= "N/A", "--", IF($H10=0, "Enter Activity", IF($M10=0, "Enter Run Time",IF($I10="HP",( ($H10*VLOOKUP($A10,'STATIONARY FACTORS'!$A$4:$O$22, AE$5, FALSE)*$M10*$N10)/2000),IF(ISERROR(SEARCH("Diesel", $D10,1)),($H10*VLOOKUP($A10,'STATIONARY FACTORS'!$A$4:$O$22, AE$5, FALSE)*0.000001*'STATIONARY FACTORS'!$C$93*'STATIONARY FACTORS'!$C$98)/2000,($H10*VLOOKUP($A10,'STATIONARY FACTORS'!$A$4:$O$22, AE$5, FALSE)*0.000001*'STATIONARY FACTORS'!$C$93*'STATIONARY FACTORS'!$C$94)/2000))))))</f>
        <v>Enter Equipment</v>
      </c>
      <c r="AF10" s="65" t="str">
        <f>IF($D10=" ", "Enter Equipment",IF(VLOOKUP($A10,'STATIONARY FACTORS'!$A$4:$O$22, AF$5, FALSE)= "N/A", "--", IF($H10=0, "Enter Activity", IF($M10=0, "Enter Run Time",IF($I10="HP",( ($H10*VLOOKUP($A10,'STATIONARY FACTORS'!$A$4:$O$22, AF$5, FALSE)*$M10*$N10)/2000),IF(ISERROR(SEARCH("Diesel", $D10,1)),($H10*VLOOKUP($A10,'STATIONARY FACTORS'!$A$4:$O$22, AF$5, FALSE)*0.000001*'STATIONARY FACTORS'!$C$93*'STATIONARY FACTORS'!$C$98)/2000,($H10*VLOOKUP($A10,'STATIONARY FACTORS'!$A$4:$O$22, AF$5, FALSE)*0.000001*'STATIONARY FACTORS'!$C$93*'STATIONARY FACTORS'!$C$94)/2000))))))</f>
        <v>Enter Equipment</v>
      </c>
      <c r="AG10" s="84" t="str">
        <f>IF($D10=" ", "Enter Equipment",IF(VLOOKUP($A10,'STATIONARY FACTORS'!$A$4:$O$22, AG$5, FALSE)= "N/A", "--", IF($H10=0, "Enter Activity", IF($M10=0, "Enter Run Time",IF($I10="HP",( ($H10*VLOOKUP($A10,'STATIONARY FACTORS'!$A$4:$O$22, AG$5, FALSE)*$M10*$N10)/2000),IF(ISERROR(SEARCH("Diesel", $D10,1)),($H10*VLOOKUP($A10,'STATIONARY FACTORS'!$A$4:$O$22, AG$5, FALSE)*0.000001*'STATIONARY FACTORS'!$C$93*'STATIONARY FACTORS'!$C$98)/2000,($H10*VLOOKUP($A10,'STATIONARY FACTORS'!$A$4:$O$22, AG$5, FALSE)*0.000001*'STATIONARY FACTORS'!$C$93*'STATIONARY FACTORS'!$C$94)/2000))))))</f>
        <v>Enter Equipment</v>
      </c>
      <c r="AH10" s="65" t="str">
        <f>IF($D10=" ", "Enter Equipment",IF(VLOOKUP($A10,'STATIONARY FACTORS'!$A$4:$O$22, AH$5, FALSE)= "N/A", "--", IF($H10=0, "Enter Activity", IF($M10=0, "Enter Run Time",IF($I10="HP",( ($H10*VLOOKUP($A10,'STATIONARY FACTORS'!$A$4:$O$22, AH$5, FALSE)*$M10*$N10)/2000),IF(ISERROR(SEARCH("Diesel", $D10,1)),($H10*VLOOKUP($A10,'STATIONARY FACTORS'!$A$4:$O$22, AH$5, FALSE)*0.000001*'STATIONARY FACTORS'!$C$93*'STATIONARY FACTORS'!$C$98)/2000,($H10*VLOOKUP($A10,'STATIONARY FACTORS'!$A$4:$O$22, AH$5, FALSE)*0.000001*'STATIONARY FACTORS'!$C$93*'STATIONARY FACTORS'!$C$94)/2000))))))</f>
        <v>Enter Equipment</v>
      </c>
      <c r="AI10" s="79" t="str">
        <f>IF($D10=" ", "Enter Equipment",IF(VLOOKUP($A10,'STATIONARY FACTORS'!$A$4:$O$22, AI$5, FALSE)= "N/A", "--", IF($H10=0, "Enter Activity", IF($M10=0, "Enter Run Time",IF($I10="HP",( ($H10*VLOOKUP($A10,'STATIONARY FACTORS'!$A$4:$O$22, AI$5, FALSE)*$M10*$N10)/2000),IF(ISERROR(SEARCH("Diesel", $D10,1)),($H10*VLOOKUP($A10,'STATIONARY FACTORS'!$A$4:$O$22, AI$5, FALSE)*0.000001*'STATIONARY FACTORS'!$C$93*'STATIONARY FACTORS'!$C$98)/2000,($H10*VLOOKUP($A10,'STATIONARY FACTORS'!$A$4:$O$22, AI$5, FALSE)*0.000001*'STATIONARY FACTORS'!$C$93*'STATIONARY FACTORS'!$C$94)/2000))))))</f>
        <v>Enter Equipment</v>
      </c>
      <c r="AJ10" s="79" t="str">
        <f>IF($D10=" ", "Enter Equipment",IF(VLOOKUP($A10,'STATIONARY FACTORS'!$A$4:$O$22, AJ$5, FALSE)= "N/A", "--", IF($H10=0, "Enter Activity", IF($M10=0, "Enter Run Time",IF($I10="HP",( ($H10*VLOOKUP($A10,'STATIONARY FACTORS'!$A$4:$O$22, AJ$5, FALSE)*$M10*$N10)/2000),IF(ISERROR(SEARCH("Diesel", $D10,1)),($H10*VLOOKUP($A10,'STATIONARY FACTORS'!$A$4:$O$22, AJ$5, FALSE)*0.000001*'STATIONARY FACTORS'!$C$93*'STATIONARY FACTORS'!$C$98)/2000,($H10*VLOOKUP($A10,'STATIONARY FACTORS'!$A$4:$O$22, AJ$5, FALSE)*0.000001*'STATIONARY FACTORS'!$C$93*'STATIONARY FACTORS'!$C$94)/2000))))))</f>
        <v>Enter Equipment</v>
      </c>
      <c r="AK10" s="79" t="str">
        <f>IF($D10=" ", "Enter Equipment",IF(VLOOKUP($A10,'STATIONARY FACTORS'!$A$4:$O$22, AK$5, FALSE)= "N/A", "--", IF($H10=0, "Enter Activity", IF($M10=0, "Enter Run Time",IF($I10="HP",( ($H10*VLOOKUP($A10,'STATIONARY FACTORS'!$A$4:$O$22, AK$5, FALSE)*$M10*$N10)/2000),IF(ISERROR(SEARCH("Diesel", $D10,1)),($H10*VLOOKUP($A10,'STATIONARY FACTORS'!$A$4:$O$22, AK$5, FALSE)*0.000001*'STATIONARY FACTORS'!$C$93*'STATIONARY FACTORS'!$C$98)/2000,($H10*VLOOKUP($A10,'STATIONARY FACTORS'!$A$4:$O$22, AK$5, FALSE)*0.000001*'STATIONARY FACTORS'!$C$93*'STATIONARY FACTORS'!$C$94)/2000))))))</f>
        <v>Enter Equipment</v>
      </c>
      <c r="AL10" s="382" t="str">
        <f>IF($D10=" ", "Enter Equipment",IF(VLOOKUP($A10,'STATIONARY FACTORS'!$A$4:$O$22, AL$5, FALSE)= "N/A", "--", IF($H10=0, "Enter Activity", IF($M10=0, "Enter Run Time",IF($I10="HP",( ($H10*VLOOKUP($A10,'STATIONARY FACTORS'!$A$4:$O$22, AL$5, FALSE)*$M10*$N10)/2000),IF(ISERROR(SEARCH("Diesel", $D10,1)),($H10*VLOOKUP($A10,'STATIONARY FACTORS'!$A$4:$O$22, AL$5, FALSE)*0.000001*'STATIONARY FACTORS'!$C$93*'STATIONARY FACTORS'!$C$98)/2000,($H10*VLOOKUP($A10,'STATIONARY FACTORS'!$A$4:$O$22, AL$5, FALSE)*0.000001*'STATIONARY FACTORS'!$C$93*'STATIONARY FACTORS'!$C$94)/2000))))))</f>
        <v>Enter Equipment</v>
      </c>
      <c r="AM10" s="73"/>
      <c r="AO10" s="74">
        <f>MONTH(EMISSIONS_1!P10)-MONTH(EMISSIONS_1!O10)+1</f>
        <v>1</v>
      </c>
      <c r="AP10" s="329">
        <f t="shared" si="0"/>
        <v>0</v>
      </c>
      <c r="AQ10" s="330">
        <f t="shared" si="0"/>
        <v>0</v>
      </c>
      <c r="AR10" s="330">
        <f t="shared" si="0"/>
        <v>0</v>
      </c>
      <c r="AS10" s="330">
        <f t="shared" si="0"/>
        <v>0</v>
      </c>
      <c r="AT10" s="330">
        <f t="shared" si="0"/>
        <v>0</v>
      </c>
      <c r="AU10" s="330">
        <f t="shared" si="0"/>
        <v>0</v>
      </c>
      <c r="AV10" s="330">
        <f t="shared" si="0"/>
        <v>0</v>
      </c>
      <c r="AW10" s="330">
        <f t="shared" si="0"/>
        <v>0</v>
      </c>
      <c r="AX10" s="330">
        <f t="shared" si="0"/>
        <v>0</v>
      </c>
      <c r="AY10" s="330">
        <f t="shared" si="0"/>
        <v>0</v>
      </c>
      <c r="AZ10" s="330">
        <f t="shared" si="0"/>
        <v>0</v>
      </c>
      <c r="BA10" s="331">
        <f t="shared" si="0"/>
        <v>0</v>
      </c>
      <c r="BB10" s="329">
        <f t="shared" si="1"/>
        <v>0</v>
      </c>
      <c r="BC10" s="330">
        <f t="shared" si="1"/>
        <v>0</v>
      </c>
      <c r="BD10" s="330">
        <f t="shared" si="1"/>
        <v>0</v>
      </c>
      <c r="BE10" s="330">
        <f t="shared" si="1"/>
        <v>0</v>
      </c>
      <c r="BF10" s="330">
        <f t="shared" si="1"/>
        <v>0</v>
      </c>
      <c r="BG10" s="330">
        <f t="shared" si="1"/>
        <v>0</v>
      </c>
      <c r="BH10" s="330">
        <f t="shared" si="1"/>
        <v>0</v>
      </c>
      <c r="BI10" s="330">
        <f t="shared" si="1"/>
        <v>0</v>
      </c>
      <c r="BJ10" s="330">
        <f t="shared" si="1"/>
        <v>0</v>
      </c>
      <c r="BK10" s="330">
        <f t="shared" si="1"/>
        <v>0</v>
      </c>
      <c r="BL10" s="330">
        <f t="shared" si="1"/>
        <v>0</v>
      </c>
      <c r="BM10" s="331">
        <f t="shared" si="1"/>
        <v>0</v>
      </c>
      <c r="BN10" s="329">
        <f t="shared" si="2"/>
        <v>0</v>
      </c>
      <c r="BO10" s="330">
        <f t="shared" si="2"/>
        <v>0</v>
      </c>
      <c r="BP10" s="330">
        <f t="shared" si="2"/>
        <v>0</v>
      </c>
      <c r="BQ10" s="330">
        <f t="shared" si="2"/>
        <v>0</v>
      </c>
      <c r="BR10" s="330">
        <f t="shared" si="2"/>
        <v>0</v>
      </c>
      <c r="BS10" s="330">
        <f t="shared" si="2"/>
        <v>0</v>
      </c>
      <c r="BT10" s="330">
        <f t="shared" si="2"/>
        <v>0</v>
      </c>
      <c r="BU10" s="330">
        <f t="shared" si="2"/>
        <v>0</v>
      </c>
      <c r="BV10" s="330">
        <f t="shared" si="2"/>
        <v>0</v>
      </c>
      <c r="BW10" s="330">
        <f t="shared" si="2"/>
        <v>0</v>
      </c>
      <c r="BX10" s="330">
        <f t="shared" si="2"/>
        <v>0</v>
      </c>
      <c r="BY10" s="331">
        <f t="shared" si="2"/>
        <v>0</v>
      </c>
      <c r="BZ10" s="329">
        <f t="shared" si="3"/>
        <v>0</v>
      </c>
      <c r="CA10" s="330">
        <f t="shared" si="3"/>
        <v>0</v>
      </c>
      <c r="CB10" s="330">
        <f t="shared" si="3"/>
        <v>0</v>
      </c>
      <c r="CC10" s="330">
        <f t="shared" si="3"/>
        <v>0</v>
      </c>
      <c r="CD10" s="330">
        <f t="shared" si="3"/>
        <v>0</v>
      </c>
      <c r="CE10" s="330">
        <f t="shared" si="3"/>
        <v>0</v>
      </c>
      <c r="CF10" s="330">
        <f t="shared" si="3"/>
        <v>0</v>
      </c>
      <c r="CG10" s="330">
        <f t="shared" si="3"/>
        <v>0</v>
      </c>
      <c r="CH10" s="330">
        <f t="shared" si="3"/>
        <v>0</v>
      </c>
      <c r="CI10" s="330">
        <f t="shared" si="3"/>
        <v>0</v>
      </c>
      <c r="CJ10" s="330">
        <f t="shared" si="3"/>
        <v>0</v>
      </c>
      <c r="CK10" s="331">
        <f t="shared" si="3"/>
        <v>0</v>
      </c>
      <c r="CL10" s="329">
        <f t="shared" si="4"/>
        <v>0</v>
      </c>
      <c r="CM10" s="330">
        <f t="shared" si="4"/>
        <v>0</v>
      </c>
      <c r="CN10" s="330">
        <f t="shared" si="4"/>
        <v>0</v>
      </c>
      <c r="CO10" s="330">
        <f t="shared" si="4"/>
        <v>0</v>
      </c>
      <c r="CP10" s="330">
        <f t="shared" si="4"/>
        <v>0</v>
      </c>
      <c r="CQ10" s="330">
        <f t="shared" si="4"/>
        <v>0</v>
      </c>
      <c r="CR10" s="330">
        <f t="shared" si="4"/>
        <v>0</v>
      </c>
      <c r="CS10" s="330">
        <f t="shared" si="4"/>
        <v>0</v>
      </c>
      <c r="CT10" s="330">
        <f t="shared" si="4"/>
        <v>0</v>
      </c>
      <c r="CU10" s="330">
        <f t="shared" si="4"/>
        <v>0</v>
      </c>
      <c r="CV10" s="330">
        <f t="shared" si="4"/>
        <v>0</v>
      </c>
      <c r="CW10" s="331">
        <f t="shared" si="4"/>
        <v>0</v>
      </c>
      <c r="CX10" s="329">
        <f t="shared" si="5"/>
        <v>0</v>
      </c>
      <c r="CY10" s="330">
        <f t="shared" si="5"/>
        <v>0</v>
      </c>
      <c r="CZ10" s="330">
        <f t="shared" si="5"/>
        <v>0</v>
      </c>
      <c r="DA10" s="330">
        <f t="shared" si="5"/>
        <v>0</v>
      </c>
      <c r="DB10" s="330">
        <f t="shared" si="5"/>
        <v>0</v>
      </c>
      <c r="DC10" s="330">
        <f t="shared" si="5"/>
        <v>0</v>
      </c>
      <c r="DD10" s="330">
        <f t="shared" si="5"/>
        <v>0</v>
      </c>
      <c r="DE10" s="330">
        <f t="shared" si="5"/>
        <v>0</v>
      </c>
      <c r="DF10" s="330">
        <f t="shared" si="5"/>
        <v>0</v>
      </c>
      <c r="DG10" s="330">
        <f t="shared" si="5"/>
        <v>0</v>
      </c>
      <c r="DH10" s="330">
        <f t="shared" si="5"/>
        <v>0</v>
      </c>
      <c r="DI10" s="331">
        <f t="shared" si="5"/>
        <v>0</v>
      </c>
      <c r="DJ10" s="329">
        <f t="shared" si="6"/>
        <v>0</v>
      </c>
      <c r="DK10" s="330">
        <f t="shared" si="6"/>
        <v>0</v>
      </c>
      <c r="DL10" s="330">
        <f t="shared" si="6"/>
        <v>0</v>
      </c>
      <c r="DM10" s="330">
        <f t="shared" si="6"/>
        <v>0</v>
      </c>
      <c r="DN10" s="330">
        <f t="shared" si="6"/>
        <v>0</v>
      </c>
      <c r="DO10" s="330">
        <f t="shared" si="6"/>
        <v>0</v>
      </c>
      <c r="DP10" s="330">
        <f t="shared" si="6"/>
        <v>0</v>
      </c>
      <c r="DQ10" s="330">
        <f t="shared" si="6"/>
        <v>0</v>
      </c>
      <c r="DR10" s="330">
        <f t="shared" si="6"/>
        <v>0</v>
      </c>
      <c r="DS10" s="330">
        <f t="shared" si="6"/>
        <v>0</v>
      </c>
      <c r="DT10" s="330">
        <f t="shared" si="6"/>
        <v>0</v>
      </c>
      <c r="DU10" s="331">
        <f t="shared" si="6"/>
        <v>0</v>
      </c>
      <c r="DV10" s="329">
        <f t="shared" si="7"/>
        <v>0</v>
      </c>
      <c r="DW10" s="330">
        <f t="shared" si="7"/>
        <v>0</v>
      </c>
      <c r="DX10" s="330">
        <f t="shared" si="7"/>
        <v>0</v>
      </c>
      <c r="DY10" s="330">
        <f t="shared" si="7"/>
        <v>0</v>
      </c>
      <c r="DZ10" s="330">
        <f t="shared" si="7"/>
        <v>0</v>
      </c>
      <c r="EA10" s="330">
        <f t="shared" si="7"/>
        <v>0</v>
      </c>
      <c r="EB10" s="330">
        <f t="shared" si="7"/>
        <v>0</v>
      </c>
      <c r="EC10" s="330">
        <f t="shared" si="7"/>
        <v>0</v>
      </c>
      <c r="ED10" s="330">
        <f t="shared" si="7"/>
        <v>0</v>
      </c>
      <c r="EE10" s="330">
        <f t="shared" si="7"/>
        <v>0</v>
      </c>
      <c r="EF10" s="330">
        <f t="shared" si="7"/>
        <v>0</v>
      </c>
      <c r="EG10" s="331">
        <f t="shared" si="7"/>
        <v>0</v>
      </c>
      <c r="EH10" s="329">
        <f t="shared" si="8"/>
        <v>0</v>
      </c>
      <c r="EI10" s="330">
        <f t="shared" si="8"/>
        <v>0</v>
      </c>
      <c r="EJ10" s="330">
        <f t="shared" si="8"/>
        <v>0</v>
      </c>
      <c r="EK10" s="330">
        <f t="shared" si="8"/>
        <v>0</v>
      </c>
      <c r="EL10" s="330">
        <f t="shared" si="8"/>
        <v>0</v>
      </c>
      <c r="EM10" s="330">
        <f t="shared" si="8"/>
        <v>0</v>
      </c>
      <c r="EN10" s="330">
        <f t="shared" si="8"/>
        <v>0</v>
      </c>
      <c r="EO10" s="330">
        <f t="shared" si="8"/>
        <v>0</v>
      </c>
      <c r="EP10" s="330">
        <f t="shared" si="8"/>
        <v>0</v>
      </c>
      <c r="EQ10" s="330">
        <f t="shared" si="8"/>
        <v>0</v>
      </c>
      <c r="ER10" s="330">
        <f t="shared" si="8"/>
        <v>0</v>
      </c>
      <c r="ES10" s="331">
        <f t="shared" si="8"/>
        <v>0</v>
      </c>
      <c r="ET10" s="329">
        <f t="shared" si="9"/>
        <v>0</v>
      </c>
      <c r="EU10" s="330">
        <f t="shared" si="9"/>
        <v>0</v>
      </c>
      <c r="EV10" s="330">
        <f t="shared" si="9"/>
        <v>0</v>
      </c>
      <c r="EW10" s="330">
        <f t="shared" si="9"/>
        <v>0</v>
      </c>
      <c r="EX10" s="330">
        <f t="shared" si="9"/>
        <v>0</v>
      </c>
      <c r="EY10" s="330">
        <f t="shared" si="9"/>
        <v>0</v>
      </c>
      <c r="EZ10" s="330">
        <f t="shared" si="9"/>
        <v>0</v>
      </c>
      <c r="FA10" s="330">
        <f t="shared" si="9"/>
        <v>0</v>
      </c>
      <c r="FB10" s="330">
        <f t="shared" si="9"/>
        <v>0</v>
      </c>
      <c r="FC10" s="330">
        <f t="shared" si="9"/>
        <v>0</v>
      </c>
      <c r="FD10" s="330">
        <f t="shared" si="9"/>
        <v>0</v>
      </c>
      <c r="FE10" s="331">
        <f t="shared" si="9"/>
        <v>0</v>
      </c>
      <c r="FF10" s="329">
        <f t="shared" si="10"/>
        <v>0</v>
      </c>
      <c r="FG10" s="330">
        <f t="shared" si="10"/>
        <v>0</v>
      </c>
      <c r="FH10" s="330">
        <f t="shared" si="10"/>
        <v>0</v>
      </c>
      <c r="FI10" s="330">
        <f t="shared" si="10"/>
        <v>0</v>
      </c>
      <c r="FJ10" s="330">
        <f t="shared" si="10"/>
        <v>0</v>
      </c>
      <c r="FK10" s="330">
        <f t="shared" si="10"/>
        <v>0</v>
      </c>
      <c r="FL10" s="330">
        <f t="shared" si="10"/>
        <v>0</v>
      </c>
      <c r="FM10" s="330">
        <f t="shared" si="10"/>
        <v>0</v>
      </c>
      <c r="FN10" s="330">
        <f t="shared" si="10"/>
        <v>0</v>
      </c>
      <c r="FO10" s="330">
        <f t="shared" si="10"/>
        <v>0</v>
      </c>
      <c r="FP10" s="330">
        <f t="shared" si="10"/>
        <v>0</v>
      </c>
      <c r="FQ10" s="331">
        <f t="shared" si="10"/>
        <v>0</v>
      </c>
    </row>
    <row r="11" spans="1:173" x14ac:dyDescent="0.2">
      <c r="A11" s="74" t="str">
        <f>IF(I11="GAL/YR", CONCATENATE(D11, "-lbs/MMBtu"), CONCATENATE(D11, "-lbs/", I11, "-hr"))</f>
        <v xml:space="preserve"> -lbs/ -hr</v>
      </c>
      <c r="B11" s="112"/>
      <c r="C11" s="100" t="s">
        <v>325</v>
      </c>
      <c r="D11" s="365" t="str">
        <f>IF(ISBLANK(EMISSIONS_8!D11), " ", EMISSIONS_8!D11)</f>
        <v xml:space="preserve"> </v>
      </c>
      <c r="E11" s="32" t="s">
        <v>115</v>
      </c>
      <c r="F11" s="32" t="s">
        <v>115</v>
      </c>
      <c r="G11" s="33" t="s">
        <v>115</v>
      </c>
      <c r="H11" s="367"/>
      <c r="I11" s="367" t="s">
        <v>2</v>
      </c>
      <c r="J11" s="33" t="s">
        <v>115</v>
      </c>
      <c r="K11" s="33"/>
      <c r="L11" s="33"/>
      <c r="M11" s="372">
        <v>0</v>
      </c>
      <c r="N11" s="373">
        <v>0</v>
      </c>
      <c r="O11" s="299"/>
      <c r="P11" s="300"/>
      <c r="Q11" s="73" t="str">
        <f>IF($D11=" ", "Enter Equipment",IF(VLOOKUP($A11,'STATIONARY FACTORS'!$A$4:$O$22, Q$5, FALSE)= "N/A", "--", IF($H11=0, "Enter Activity", IF($M11=0, "Enter Run Time",IF($I11="HP", $H11*VLOOKUP($A11,'STATIONARY FACTORS'!$A$4:$O$22, Q$5, FALSE),IF(ISERROR(SEARCH("Diesel", $D11,1)),($H11*VLOOKUP($A11,'STATIONARY FACTORS'!$A$4:$O$22, Q$5, FALSE)*0.000001*'STATIONARY FACTORS'!$C$93*'STATIONARY FACTORS'!$C$98*(1/($M11*$N11))),($H11*VLOOKUP($A11,'STATIONARY FACTORS'!$A$4:$O$22, Q$5, FALSE)*0.000001*'STATIONARY FACTORS'!$C$93*'STATIONARY FACTORS'!$C$94*(1/($M11*$N11)))))))))</f>
        <v>Enter Equipment</v>
      </c>
      <c r="R11" s="79" t="str">
        <f>IF($D11=" ", "Enter Equipment",IF(VLOOKUP($A11,'STATIONARY FACTORS'!$A$4:$O$22, R$5, FALSE)= "N/A", "--", IF($H11=0, "Enter Activity", IF($M11=0, "Enter Run Time",IF($I11="HP", $H11*VLOOKUP($A11,'STATIONARY FACTORS'!$A$4:$O$22, R$5, FALSE),IF(ISERROR(SEARCH("Diesel", $D11,1)),($H11*VLOOKUP($A11,'STATIONARY FACTORS'!$A$4:$O$22, R$5, FALSE)*0.000001*'STATIONARY FACTORS'!$C$93*'STATIONARY FACTORS'!$C$98*(1/($M11*$N11))),($H11*VLOOKUP($A11,'STATIONARY FACTORS'!$A$4:$O$22, R$5, FALSE)*0.000001*'STATIONARY FACTORS'!$C$93*'STATIONARY FACTORS'!$C$94*(1/($M11*$N11)))))))))</f>
        <v>Enter Equipment</v>
      </c>
      <c r="S11" s="79" t="str">
        <f>IF($D11=" ", "Enter Equipment",IF(VLOOKUP($A11,'STATIONARY FACTORS'!$A$4:$O$22, S$5, FALSE)= "N/A", "--", IF($H11=0, "Enter Activity", IF($M11=0, "Enter Run Time",IF($I11="HP", $H11*VLOOKUP($A11,'STATIONARY FACTORS'!$A$4:$O$22, S$5, FALSE),IF(ISERROR(SEARCH("Diesel", $D11,1)),($H11*VLOOKUP($A11,'STATIONARY FACTORS'!$A$4:$O$22, S$5, FALSE)*0.000001*'STATIONARY FACTORS'!$C$93*'STATIONARY FACTORS'!$C$98*(1/($M11*$N11))),($H11*VLOOKUP($A11,'STATIONARY FACTORS'!$A$4:$O$22, S$5, FALSE)*0.000001*'STATIONARY FACTORS'!$C$93*'STATIONARY FACTORS'!$C$94*(1/($M11*$N11)))))))))</f>
        <v>Enter Equipment</v>
      </c>
      <c r="T11" s="79" t="str">
        <f>IF($D11=" ", "Enter Equipment",IF(VLOOKUP($A11,'STATIONARY FACTORS'!$A$4:$O$22, T$5, FALSE)= "N/A", "--", IF($H11=0, "Enter Activity", IF($M11=0, "Enter Run Time",IF($I11="HP", $H11*VLOOKUP($A11,'STATIONARY FACTORS'!$A$4:$O$22, T$5, FALSE),IF(ISERROR(SEARCH("Diesel", $D11,1)),($H11*VLOOKUP($A11,'STATIONARY FACTORS'!$A$4:$O$22, T$5, FALSE)*0.000001*'STATIONARY FACTORS'!$C$93*'STATIONARY FACTORS'!$C$98*(1/($M11*$N11))),($H11*VLOOKUP($A11,'STATIONARY FACTORS'!$A$4:$O$22, T$5, FALSE)*0.000001*'STATIONARY FACTORS'!$C$93*'STATIONARY FACTORS'!$C$94*(1/($M11*$N11)))))))))</f>
        <v>Enter Equipment</v>
      </c>
      <c r="U11" s="79" t="str">
        <f>IF($D11=" ", "Enter Equipment",IF(VLOOKUP($A11,'STATIONARY FACTORS'!$A$4:$O$22, U$5, FALSE)= "N/A", "--", IF($H11=0, "Enter Activity", IF($M11=0, "Enter Run Time",IF($I11="HP", $H11*VLOOKUP($A11,'STATIONARY FACTORS'!$A$4:$O$22, U$5, FALSE),IF(ISERROR(SEARCH("Diesel", $D11,1)),($H11*VLOOKUP($A11,'STATIONARY FACTORS'!$A$4:$O$22, U$5, FALSE)*0.000001*'STATIONARY FACTORS'!$C$93*'STATIONARY FACTORS'!$C$98*(1/($M11*$N11))),($H11*VLOOKUP($A11,'STATIONARY FACTORS'!$A$4:$O$22, U$5, FALSE)*0.000001*'STATIONARY FACTORS'!$C$93*'STATIONARY FACTORS'!$C$94*(1/($M11*$N11)))))))))</f>
        <v>Enter Equipment</v>
      </c>
      <c r="V11" s="79" t="str">
        <f>IF($D11=" ", "Enter Equipment",IF(VLOOKUP($A11,'STATIONARY FACTORS'!$A$4:$O$22, V$5, FALSE)= "N/A", "--", IF($H11=0, "Enter Activity", IF($M11=0, "Enter Run Time",IF($I11="HP", $H11*VLOOKUP($A11,'STATIONARY FACTORS'!$A$4:$O$22, V$5, FALSE),IF(ISERROR(SEARCH("Diesel", $D11,1)),($H11*VLOOKUP($A11,'STATIONARY FACTORS'!$A$4:$O$22, V$5, FALSE)*0.000001*'STATIONARY FACTORS'!$C$93*'STATIONARY FACTORS'!$C$98*(1/($M11*$N11))),($H11*VLOOKUP($A11,'STATIONARY FACTORS'!$A$4:$O$22, V$5, FALSE)*0.000001*'STATIONARY FACTORS'!$C$93*'STATIONARY FACTORS'!$C$94*(1/($M11*$N11)))))))))</f>
        <v>Enter Equipment</v>
      </c>
      <c r="W11" s="79" t="str">
        <f>IF($D11=" ", "Enter Equipment",IF(VLOOKUP($A11,'STATIONARY FACTORS'!$A$4:$O$22, W$5, FALSE)= "N/A", "--", IF($H11=0, "Enter Activity", IF($M11=0, "Enter Run Time",IF($I11="HP", $H11*VLOOKUP($A11,'STATIONARY FACTORS'!$A$4:$O$22, W$5, FALSE),IF(ISERROR(SEARCH("Diesel", $D11,1)),($H11*VLOOKUP($A11,'STATIONARY FACTORS'!$A$4:$O$22, W$5, FALSE)*0.000001*'STATIONARY FACTORS'!$C$93*'STATIONARY FACTORS'!$C$98*(1/($M11*$N11))),($H11*VLOOKUP($A11,'STATIONARY FACTORS'!$A$4:$O$22, W$5, FALSE)*0.000001*'STATIONARY FACTORS'!$C$93*'STATIONARY FACTORS'!$C$94*(1/($M11*$N11)))))))))</f>
        <v>Enter Equipment</v>
      </c>
      <c r="X11" s="79" t="str">
        <f>IF($D11=" ", "Enter Equipment",IF(VLOOKUP($A11,'STATIONARY FACTORS'!$A$4:$O$22, X$5, FALSE)= "N/A", "--", IF($H11=0, "Enter Activity", IF($M11=0, "Enter Run Time",IF($I11="HP", $H11*VLOOKUP($A11,'STATIONARY FACTORS'!$A$4:$O$22, X$5, FALSE),IF(ISERROR(SEARCH("Diesel", $D11,1)),($H11*VLOOKUP($A11,'STATIONARY FACTORS'!$A$4:$O$22, X$5, FALSE)*0.000001*'STATIONARY FACTORS'!$C$93*'STATIONARY FACTORS'!$C$98*(1/($M11*$N11))),($H11*VLOOKUP($A11,'STATIONARY FACTORS'!$A$4:$O$22, X$5, FALSE)*0.000001*'STATIONARY FACTORS'!$C$93*'STATIONARY FACTORS'!$C$94*(1/($M11*$N11)))))))))</f>
        <v>Enter Equipment</v>
      </c>
      <c r="Y11" s="79" t="str">
        <f>IF($D11=" ", "Enter Equipment",IF(VLOOKUP($A11,'STATIONARY FACTORS'!$A$4:$O$22, Y$5, FALSE)= "N/A", "--", IF($H11=0, "Enter Activity", IF($M11=0, "Enter Run Time",IF($I11="HP", $H11*VLOOKUP($A11,'STATIONARY FACTORS'!$A$4:$O$22, Y$5, FALSE),IF(ISERROR(SEARCH("Diesel", $D11,1)),($H11*VLOOKUP($A11,'STATIONARY FACTORS'!$A$4:$O$22, Y$5, FALSE)*0.000001*'STATIONARY FACTORS'!$C$93*'STATIONARY FACTORS'!$C$98*(1/($M11*$N11))),($H11*VLOOKUP($A11,'STATIONARY FACTORS'!$A$4:$O$22, Y$5, FALSE)*0.000001*'STATIONARY FACTORS'!$C$93*'STATIONARY FACTORS'!$C$94*(1/($M11*$N11)))))))))</f>
        <v>Enter Equipment</v>
      </c>
      <c r="Z11" s="79" t="str">
        <f>IF($D11=" ", "Enter Equipment",IF(VLOOKUP($A11,'STATIONARY FACTORS'!$A$4:$O$22, Z$5, FALSE)= "N/A", "--", IF($H11=0, "Enter Activity", IF($M11=0, "Enter Run Time",IF($I11="HP", $H11*VLOOKUP($A11,'STATIONARY FACTORS'!$A$4:$O$22, Z$5, FALSE),IF(ISERROR(SEARCH("Diesel", $D11,1)),($H11*VLOOKUP($A11,'STATIONARY FACTORS'!$A$4:$O$22, Z$5, FALSE)*0.000001*'STATIONARY FACTORS'!$C$93*'STATIONARY FACTORS'!$C$98*(1/($M11*$N11))),($H11*VLOOKUP($A11,'STATIONARY FACTORS'!$A$4:$O$22, Z$5, FALSE)*0.000001*'STATIONARY FACTORS'!$C$93*'STATIONARY FACTORS'!$C$94*(1/($M11*$N11)))))))))</f>
        <v>Enter Equipment</v>
      </c>
      <c r="AA11" s="73" t="str">
        <f>IF($D11=" ", "Enter Equipment",IF(VLOOKUP($A11,'STATIONARY FACTORS'!$A$4:$O$22, AA$5, FALSE)= "N/A", "--", IF($H11=0, "Enter Activity", IF($M11=0, "Enter Run Time",IF($I11="HP", $H11*VLOOKUP($A11,'STATIONARY FACTORS'!$A$4:$O$22, AA$5, FALSE),IF(ISERROR(SEARCH("Diesel", $D11,1)),($H11*VLOOKUP($A11,'STATIONARY FACTORS'!$A$4:$O$22, AA$5, FALSE)*0.000001*'STATIONARY FACTORS'!$C$93*'STATIONARY FACTORS'!$C$98*(1/($M11*$N11))),($H11*VLOOKUP($A11,'STATIONARY FACTORS'!$A$4:$O$22, AA$5, FALSE)*0.000001*'STATIONARY FACTORS'!$C$93*'STATIONARY FACTORS'!$C$94*(1/($M11*$N11)))))))))</f>
        <v>Enter Equipment</v>
      </c>
      <c r="AB11" s="466" t="str">
        <f>IF($D7=" ", "Enter Equipment",IF(VLOOKUP($A11,'STATIONARY FACTORS'!$A$4:$O$22, AB$5, FALSE)= "N/A", "--", IF($H11=0, "Enter Activity", IF($M11=0, "Enter Run Time",IF($I11="HP",( ($H11*VLOOKUP($A11,'STATIONARY FACTORS'!$A$4:$O$22, AB$5, FALSE)*$M11*$N11)/2000),IF(ISERROR(SEARCH("Diesel", $D11,1)),($H11*VLOOKUP($A11,'STATIONARY FACTORS'!$A$4:$O$22, AB$5, FALSE)*0.000001*'STATIONARY FACTORS'!$C$93*'STATIONARY FACTORS'!$C$98)/2000,($H11*VLOOKUP($A11,'STATIONARY FACTORS'!$A$4:$O$22, AB$5, FALSE)*0.000001*'STATIONARY FACTORS'!$C$93*'STATIONARY FACTORS'!$C$94)/2000))))))</f>
        <v>Enter Equipment</v>
      </c>
      <c r="AC11" s="65" t="str">
        <f>IF($D7=" ", "Enter Equipment",IF(VLOOKUP($A11,'STATIONARY FACTORS'!$A$4:$O$22, AC$5, FALSE)= "N/A", "--", IF($H11=0, "Enter Activity", IF($M11=0, "Enter Run Time",IF($I11="HP",( ($H11*VLOOKUP($A11,'STATIONARY FACTORS'!$A$4:$O$22, AC$5, FALSE)*$M11*$N11)/2000),IF(ISERROR(SEARCH("Diesel", $D11,1)),($H11*VLOOKUP($A11,'STATIONARY FACTORS'!$A$4:$O$22, AC$5, FALSE)*0.000001*'STATIONARY FACTORS'!$C$93*'STATIONARY FACTORS'!$C$98)/2000,($H11*VLOOKUP($A11,'STATIONARY FACTORS'!$A$4:$O$22, AC$5, FALSE)*0.000001*'STATIONARY FACTORS'!$C$93*'STATIONARY FACTORS'!$C$94)/2000))))))</f>
        <v>Enter Equipment</v>
      </c>
      <c r="AD11" s="65" t="str">
        <f>IF($D7=" ", "Enter Equipment",IF(VLOOKUP($A11,'STATIONARY FACTORS'!$A$4:$O$22, AD$5, FALSE)= "N/A", "--", IF($H11=0, "Enter Activity", IF($M11=0, "Enter Run Time",IF($I11="HP",( ($H11*VLOOKUP($A11,'STATIONARY FACTORS'!$A$4:$O$22, AD$5, FALSE)*$M11*$N11)/2000),IF(ISERROR(SEARCH("Diesel", $D11,1)),($H11*VLOOKUP($A11,'STATIONARY FACTORS'!$A$4:$O$22, AD$5, FALSE)*0.000001*'STATIONARY FACTORS'!$C$93*'STATIONARY FACTORS'!$C$98)/2000,($H11*VLOOKUP($A11,'STATIONARY FACTORS'!$A$4:$O$22, AD$5, FALSE)*0.000001*'STATIONARY FACTORS'!$C$93*'STATIONARY FACTORS'!$C$94)/2000))))))</f>
        <v>Enter Equipment</v>
      </c>
      <c r="AE11" s="65" t="str">
        <f>IF($D7=" ", "Enter Equipment",IF(VLOOKUP($A11,'STATIONARY FACTORS'!$A$4:$O$22, AE$5, FALSE)= "N/A", "--", IF($H11=0, "Enter Activity", IF($M11=0, "Enter Run Time",IF($I11="HP",( ($H11*VLOOKUP($A11,'STATIONARY FACTORS'!$A$4:$O$22, AE$5, FALSE)*$M11*$N11)/2000),IF(ISERROR(SEARCH("Diesel", $D11,1)),($H11*VLOOKUP($A11,'STATIONARY FACTORS'!$A$4:$O$22, AE$5, FALSE)*0.000001*'STATIONARY FACTORS'!$C$93*'STATIONARY FACTORS'!$C$98)/2000,($H11*VLOOKUP($A11,'STATIONARY FACTORS'!$A$4:$O$22, AE$5, FALSE)*0.000001*'STATIONARY FACTORS'!$C$93*'STATIONARY FACTORS'!$C$94)/2000))))))</f>
        <v>Enter Equipment</v>
      </c>
      <c r="AF11" s="65" t="str">
        <f>IF($D7=" ", "Enter Equipment",IF(VLOOKUP($A11,'STATIONARY FACTORS'!$A$4:$O$22, AF$5, FALSE)= "N/A", "--", IF($H11=0, "Enter Activity", IF($M11=0, "Enter Run Time",IF($I11="HP",( ($H11*VLOOKUP($A11,'STATIONARY FACTORS'!$A$4:$O$22, AF$5, FALSE)*$M11*$N11)/2000),IF(ISERROR(SEARCH("Diesel", $D11,1)),($H11*VLOOKUP($A11,'STATIONARY FACTORS'!$A$4:$O$22, AF$5, FALSE)*0.000001*'STATIONARY FACTORS'!$C$93*'STATIONARY FACTORS'!$C$98)/2000,($H11*VLOOKUP($A11,'STATIONARY FACTORS'!$A$4:$O$22, AF$5, FALSE)*0.000001*'STATIONARY FACTORS'!$C$93*'STATIONARY FACTORS'!$C$94)/2000))))))</f>
        <v>Enter Equipment</v>
      </c>
      <c r="AG11" s="84" t="str">
        <f>IF($D7=" ", "Enter Equipment",IF(VLOOKUP($A11,'STATIONARY FACTORS'!$A$4:$O$22, AG$5, FALSE)= "N/A", "--", IF($H11=0, "Enter Activity", IF($M11=0, "Enter Run Time",IF($I11="HP",( ($H11*VLOOKUP($A11,'STATIONARY FACTORS'!$A$4:$O$22, AG$5, FALSE)*$M11*$N11)/2000),IF(ISERROR(SEARCH("Diesel", $D11,1)),($H11*VLOOKUP($A11,'STATIONARY FACTORS'!$A$4:$O$22, AG$5, FALSE)*0.000001*'STATIONARY FACTORS'!$C$93*'STATIONARY FACTORS'!$C$98)/2000,($H11*VLOOKUP($A11,'STATIONARY FACTORS'!$A$4:$O$22, AG$5, FALSE)*0.000001*'STATIONARY FACTORS'!$C$93*'STATIONARY FACTORS'!$C$94)/2000))))))</f>
        <v>Enter Equipment</v>
      </c>
      <c r="AH11" s="65" t="str">
        <f>IF($D7=" ", "Enter Equipment",IF(VLOOKUP($A11,'STATIONARY FACTORS'!$A$4:$O$22, AH$5, FALSE)= "N/A", "--", IF($H11=0, "Enter Activity", IF($M11=0, "Enter Run Time",IF($I11="HP",( ($H11*VLOOKUP($A11,'STATIONARY FACTORS'!$A$4:$O$22, AH$5, FALSE)*$M11*$N11)/2000),IF(ISERROR(SEARCH("Diesel", $D11,1)),($H11*VLOOKUP($A11,'STATIONARY FACTORS'!$A$4:$O$22, AH$5, FALSE)*0.000001*'STATIONARY FACTORS'!$C$93*'STATIONARY FACTORS'!$C$98)/2000,($H11*VLOOKUP($A11,'STATIONARY FACTORS'!$A$4:$O$22, AH$5, FALSE)*0.000001*'STATIONARY FACTORS'!$C$93*'STATIONARY FACTORS'!$C$94)/2000))))))</f>
        <v>Enter Equipment</v>
      </c>
      <c r="AI11" s="79" t="str">
        <f>IF($D7=" ", "Enter Equipment",IF(VLOOKUP($A11,'STATIONARY FACTORS'!$A$4:$O$22, AI$5, FALSE)= "N/A", "--", IF($H11=0, "Enter Activity", IF($M11=0, "Enter Run Time",IF($I11="HP",( ($H11*VLOOKUP($A11,'STATIONARY FACTORS'!$A$4:$O$22, AI$5, FALSE)*$M11*$N11)/2000),IF(ISERROR(SEARCH("Diesel", $D11,1)),($H11*VLOOKUP($A11,'STATIONARY FACTORS'!$A$4:$O$22, AI$5, FALSE)*0.000001*'STATIONARY FACTORS'!$C$93*'STATIONARY FACTORS'!$C$98)/2000,($H11*VLOOKUP($A11,'STATIONARY FACTORS'!$A$4:$O$22, AI$5, FALSE)*0.000001*'STATIONARY FACTORS'!$C$93*'STATIONARY FACTORS'!$C$94)/2000))))))</f>
        <v>Enter Equipment</v>
      </c>
      <c r="AJ11" s="79" t="str">
        <f>IF($D7=" ", "Enter Equipment",IF(VLOOKUP($A11,'STATIONARY FACTORS'!$A$4:$O$22, AJ$5, FALSE)= "N/A", "--", IF($H11=0, "Enter Activity", IF($M11=0, "Enter Run Time",IF($I11="HP",( ($H11*VLOOKUP($A11,'STATIONARY FACTORS'!$A$4:$O$22, AJ$5, FALSE)*$M11*$N11)/2000),IF(ISERROR(SEARCH("Diesel", $D11,1)),($H11*VLOOKUP($A11,'STATIONARY FACTORS'!$A$4:$O$22, AJ$5, FALSE)*0.000001*'STATIONARY FACTORS'!$C$93*'STATIONARY FACTORS'!$C$98)/2000,($H11*VLOOKUP($A11,'STATIONARY FACTORS'!$A$4:$O$22, AJ$5, FALSE)*0.000001*'STATIONARY FACTORS'!$C$93*'STATIONARY FACTORS'!$C$94)/2000))))))</f>
        <v>Enter Equipment</v>
      </c>
      <c r="AK11" s="79" t="str">
        <f>IF($D7=" ", "Enter Equipment",IF(VLOOKUP($A11,'STATIONARY FACTORS'!$A$4:$O$22, AK$5, FALSE)= "N/A", "--", IF($H11=0, "Enter Activity", IF($M11=0, "Enter Run Time",IF($I11="HP",( ($H11*VLOOKUP($A11,'STATIONARY FACTORS'!$A$4:$O$22, AK$5, FALSE)*$M11*$N11)/2000),IF(ISERROR(SEARCH("Diesel", $D11,1)),($H11*VLOOKUP($A11,'STATIONARY FACTORS'!$A$4:$O$22, AK$5, FALSE)*0.000001*'STATIONARY FACTORS'!$C$93*'STATIONARY FACTORS'!$C$98)/2000,($H11*VLOOKUP($A11,'STATIONARY FACTORS'!$A$4:$O$22, AK$5, FALSE)*0.000001*'STATIONARY FACTORS'!$C$93*'STATIONARY FACTORS'!$C$94)/2000))))))</f>
        <v>Enter Equipment</v>
      </c>
      <c r="AL11" s="382" t="str">
        <f>IF($D7=" ", "Enter Equipment",IF(VLOOKUP($A11,'STATIONARY FACTORS'!$A$4:$O$22, AL$5, FALSE)= "N/A", "--", IF($H11=0, "Enter Activity", IF($M11=0, "Enter Run Time",IF($I11="HP",( ($H11*VLOOKUP($A11,'STATIONARY FACTORS'!$A$4:$O$22, AL$5, FALSE)*$M11*$N11)/2000),IF(ISERROR(SEARCH("Diesel", $D11,1)),($H11*VLOOKUP($A11,'STATIONARY FACTORS'!$A$4:$O$22, AL$5, FALSE)*0.000001*'STATIONARY FACTORS'!$C$93*'STATIONARY FACTORS'!$C$98)/2000,($H11*VLOOKUP($A11,'STATIONARY FACTORS'!$A$4:$O$22, AL$5, FALSE)*0.000001*'STATIONARY FACTORS'!$C$93*'STATIONARY FACTORS'!$C$94)/2000))))))</f>
        <v>Enter Equipment</v>
      </c>
      <c r="AM11" s="73"/>
      <c r="AO11" s="74">
        <f>MONTH(EMISSIONS_1!P11)-MONTH(EMISSIONS_1!O11)+1</f>
        <v>1</v>
      </c>
      <c r="AP11" s="329">
        <f t="shared" si="0"/>
        <v>0</v>
      </c>
      <c r="AQ11" s="330">
        <f t="shared" si="0"/>
        <v>0</v>
      </c>
      <c r="AR11" s="330">
        <f t="shared" si="0"/>
        <v>0</v>
      </c>
      <c r="AS11" s="330">
        <f t="shared" si="0"/>
        <v>0</v>
      </c>
      <c r="AT11" s="330">
        <f t="shared" si="0"/>
        <v>0</v>
      </c>
      <c r="AU11" s="330">
        <f t="shared" si="0"/>
        <v>0</v>
      </c>
      <c r="AV11" s="330">
        <f t="shared" si="0"/>
        <v>0</v>
      </c>
      <c r="AW11" s="330">
        <f t="shared" si="0"/>
        <v>0</v>
      </c>
      <c r="AX11" s="330">
        <f t="shared" si="0"/>
        <v>0</v>
      </c>
      <c r="AY11" s="330">
        <f t="shared" si="0"/>
        <v>0</v>
      </c>
      <c r="AZ11" s="330">
        <f t="shared" si="0"/>
        <v>0</v>
      </c>
      <c r="BA11" s="331">
        <f t="shared" si="0"/>
        <v>0</v>
      </c>
      <c r="BB11" s="329">
        <f t="shared" si="1"/>
        <v>0</v>
      </c>
      <c r="BC11" s="330">
        <f t="shared" si="1"/>
        <v>0</v>
      </c>
      <c r="BD11" s="330">
        <f t="shared" si="1"/>
        <v>0</v>
      </c>
      <c r="BE11" s="330">
        <f t="shared" si="1"/>
        <v>0</v>
      </c>
      <c r="BF11" s="330">
        <f t="shared" si="1"/>
        <v>0</v>
      </c>
      <c r="BG11" s="330">
        <f t="shared" si="1"/>
        <v>0</v>
      </c>
      <c r="BH11" s="330">
        <f t="shared" si="1"/>
        <v>0</v>
      </c>
      <c r="BI11" s="330">
        <f t="shared" si="1"/>
        <v>0</v>
      </c>
      <c r="BJ11" s="330">
        <f t="shared" si="1"/>
        <v>0</v>
      </c>
      <c r="BK11" s="330">
        <f t="shared" si="1"/>
        <v>0</v>
      </c>
      <c r="BL11" s="330">
        <f t="shared" si="1"/>
        <v>0</v>
      </c>
      <c r="BM11" s="331">
        <f t="shared" si="1"/>
        <v>0</v>
      </c>
      <c r="BN11" s="329">
        <f t="shared" si="2"/>
        <v>0</v>
      </c>
      <c r="BO11" s="330">
        <f t="shared" si="2"/>
        <v>0</v>
      </c>
      <c r="BP11" s="330">
        <f t="shared" si="2"/>
        <v>0</v>
      </c>
      <c r="BQ11" s="330">
        <f t="shared" si="2"/>
        <v>0</v>
      </c>
      <c r="BR11" s="330">
        <f t="shared" si="2"/>
        <v>0</v>
      </c>
      <c r="BS11" s="330">
        <f t="shared" si="2"/>
        <v>0</v>
      </c>
      <c r="BT11" s="330">
        <f t="shared" si="2"/>
        <v>0</v>
      </c>
      <c r="BU11" s="330">
        <f t="shared" si="2"/>
        <v>0</v>
      </c>
      <c r="BV11" s="330">
        <f t="shared" si="2"/>
        <v>0</v>
      </c>
      <c r="BW11" s="330">
        <f t="shared" si="2"/>
        <v>0</v>
      </c>
      <c r="BX11" s="330">
        <f t="shared" si="2"/>
        <v>0</v>
      </c>
      <c r="BY11" s="331">
        <f t="shared" si="2"/>
        <v>0</v>
      </c>
      <c r="BZ11" s="329">
        <f t="shared" si="3"/>
        <v>0</v>
      </c>
      <c r="CA11" s="330">
        <f t="shared" si="3"/>
        <v>0</v>
      </c>
      <c r="CB11" s="330">
        <f t="shared" si="3"/>
        <v>0</v>
      </c>
      <c r="CC11" s="330">
        <f t="shared" si="3"/>
        <v>0</v>
      </c>
      <c r="CD11" s="330">
        <f t="shared" si="3"/>
        <v>0</v>
      </c>
      <c r="CE11" s="330">
        <f t="shared" si="3"/>
        <v>0</v>
      </c>
      <c r="CF11" s="330">
        <f t="shared" si="3"/>
        <v>0</v>
      </c>
      <c r="CG11" s="330">
        <f t="shared" si="3"/>
        <v>0</v>
      </c>
      <c r="CH11" s="330">
        <f t="shared" si="3"/>
        <v>0</v>
      </c>
      <c r="CI11" s="330">
        <f t="shared" si="3"/>
        <v>0</v>
      </c>
      <c r="CJ11" s="330">
        <f t="shared" si="3"/>
        <v>0</v>
      </c>
      <c r="CK11" s="331">
        <f t="shared" si="3"/>
        <v>0</v>
      </c>
      <c r="CL11" s="329">
        <f t="shared" si="4"/>
        <v>0</v>
      </c>
      <c r="CM11" s="330">
        <f t="shared" si="4"/>
        <v>0</v>
      </c>
      <c r="CN11" s="330">
        <f t="shared" si="4"/>
        <v>0</v>
      </c>
      <c r="CO11" s="330">
        <f t="shared" si="4"/>
        <v>0</v>
      </c>
      <c r="CP11" s="330">
        <f t="shared" si="4"/>
        <v>0</v>
      </c>
      <c r="CQ11" s="330">
        <f t="shared" si="4"/>
        <v>0</v>
      </c>
      <c r="CR11" s="330">
        <f t="shared" si="4"/>
        <v>0</v>
      </c>
      <c r="CS11" s="330">
        <f t="shared" si="4"/>
        <v>0</v>
      </c>
      <c r="CT11" s="330">
        <f t="shared" si="4"/>
        <v>0</v>
      </c>
      <c r="CU11" s="330">
        <f t="shared" si="4"/>
        <v>0</v>
      </c>
      <c r="CV11" s="330">
        <f t="shared" si="4"/>
        <v>0</v>
      </c>
      <c r="CW11" s="331">
        <f t="shared" si="4"/>
        <v>0</v>
      </c>
      <c r="CX11" s="329">
        <f t="shared" si="5"/>
        <v>0</v>
      </c>
      <c r="CY11" s="330">
        <f t="shared" si="5"/>
        <v>0</v>
      </c>
      <c r="CZ11" s="330">
        <f t="shared" si="5"/>
        <v>0</v>
      </c>
      <c r="DA11" s="330">
        <f t="shared" si="5"/>
        <v>0</v>
      </c>
      <c r="DB11" s="330">
        <f t="shared" si="5"/>
        <v>0</v>
      </c>
      <c r="DC11" s="330">
        <f t="shared" si="5"/>
        <v>0</v>
      </c>
      <c r="DD11" s="330">
        <f t="shared" si="5"/>
        <v>0</v>
      </c>
      <c r="DE11" s="330">
        <f t="shared" si="5"/>
        <v>0</v>
      </c>
      <c r="DF11" s="330">
        <f t="shared" si="5"/>
        <v>0</v>
      </c>
      <c r="DG11" s="330">
        <f t="shared" si="5"/>
        <v>0</v>
      </c>
      <c r="DH11" s="330">
        <f t="shared" si="5"/>
        <v>0</v>
      </c>
      <c r="DI11" s="331">
        <f t="shared" si="5"/>
        <v>0</v>
      </c>
      <c r="DJ11" s="329">
        <f t="shared" si="6"/>
        <v>0</v>
      </c>
      <c r="DK11" s="330">
        <f t="shared" si="6"/>
        <v>0</v>
      </c>
      <c r="DL11" s="330">
        <f t="shared" si="6"/>
        <v>0</v>
      </c>
      <c r="DM11" s="330">
        <f t="shared" si="6"/>
        <v>0</v>
      </c>
      <c r="DN11" s="330">
        <f t="shared" si="6"/>
        <v>0</v>
      </c>
      <c r="DO11" s="330">
        <f t="shared" si="6"/>
        <v>0</v>
      </c>
      <c r="DP11" s="330">
        <f t="shared" si="6"/>
        <v>0</v>
      </c>
      <c r="DQ11" s="330">
        <f t="shared" si="6"/>
        <v>0</v>
      </c>
      <c r="DR11" s="330">
        <f t="shared" si="6"/>
        <v>0</v>
      </c>
      <c r="DS11" s="330">
        <f t="shared" si="6"/>
        <v>0</v>
      </c>
      <c r="DT11" s="330">
        <f t="shared" si="6"/>
        <v>0</v>
      </c>
      <c r="DU11" s="331">
        <f t="shared" si="6"/>
        <v>0</v>
      </c>
      <c r="DV11" s="329">
        <f t="shared" si="7"/>
        <v>0</v>
      </c>
      <c r="DW11" s="330">
        <f t="shared" si="7"/>
        <v>0</v>
      </c>
      <c r="DX11" s="330">
        <f t="shared" si="7"/>
        <v>0</v>
      </c>
      <c r="DY11" s="330">
        <f t="shared" si="7"/>
        <v>0</v>
      </c>
      <c r="DZ11" s="330">
        <f t="shared" si="7"/>
        <v>0</v>
      </c>
      <c r="EA11" s="330">
        <f t="shared" si="7"/>
        <v>0</v>
      </c>
      <c r="EB11" s="330">
        <f t="shared" si="7"/>
        <v>0</v>
      </c>
      <c r="EC11" s="330">
        <f t="shared" si="7"/>
        <v>0</v>
      </c>
      <c r="ED11" s="330">
        <f t="shared" si="7"/>
        <v>0</v>
      </c>
      <c r="EE11" s="330">
        <f t="shared" si="7"/>
        <v>0</v>
      </c>
      <c r="EF11" s="330">
        <f t="shared" si="7"/>
        <v>0</v>
      </c>
      <c r="EG11" s="331">
        <f t="shared" si="7"/>
        <v>0</v>
      </c>
      <c r="EH11" s="329">
        <f t="shared" si="8"/>
        <v>0</v>
      </c>
      <c r="EI11" s="330">
        <f t="shared" si="8"/>
        <v>0</v>
      </c>
      <c r="EJ11" s="330">
        <f t="shared" si="8"/>
        <v>0</v>
      </c>
      <c r="EK11" s="330">
        <f t="shared" si="8"/>
        <v>0</v>
      </c>
      <c r="EL11" s="330">
        <f t="shared" si="8"/>
        <v>0</v>
      </c>
      <c r="EM11" s="330">
        <f t="shared" si="8"/>
        <v>0</v>
      </c>
      <c r="EN11" s="330">
        <f t="shared" si="8"/>
        <v>0</v>
      </c>
      <c r="EO11" s="330">
        <f t="shared" si="8"/>
        <v>0</v>
      </c>
      <c r="EP11" s="330">
        <f t="shared" si="8"/>
        <v>0</v>
      </c>
      <c r="EQ11" s="330">
        <f t="shared" si="8"/>
        <v>0</v>
      </c>
      <c r="ER11" s="330">
        <f t="shared" si="8"/>
        <v>0</v>
      </c>
      <c r="ES11" s="331">
        <f t="shared" si="8"/>
        <v>0</v>
      </c>
      <c r="ET11" s="329">
        <f t="shared" si="9"/>
        <v>0</v>
      </c>
      <c r="EU11" s="330">
        <f t="shared" si="9"/>
        <v>0</v>
      </c>
      <c r="EV11" s="330">
        <f t="shared" si="9"/>
        <v>0</v>
      </c>
      <c r="EW11" s="330">
        <f t="shared" si="9"/>
        <v>0</v>
      </c>
      <c r="EX11" s="330">
        <f t="shared" si="9"/>
        <v>0</v>
      </c>
      <c r="EY11" s="330">
        <f t="shared" si="9"/>
        <v>0</v>
      </c>
      <c r="EZ11" s="330">
        <f t="shared" si="9"/>
        <v>0</v>
      </c>
      <c r="FA11" s="330">
        <f t="shared" si="9"/>
        <v>0</v>
      </c>
      <c r="FB11" s="330">
        <f t="shared" si="9"/>
        <v>0</v>
      </c>
      <c r="FC11" s="330">
        <f t="shared" si="9"/>
        <v>0</v>
      </c>
      <c r="FD11" s="330">
        <f t="shared" si="9"/>
        <v>0</v>
      </c>
      <c r="FE11" s="331">
        <f t="shared" si="9"/>
        <v>0</v>
      </c>
      <c r="FF11" s="329">
        <f t="shared" si="10"/>
        <v>0</v>
      </c>
      <c r="FG11" s="330">
        <f t="shared" si="10"/>
        <v>0</v>
      </c>
      <c r="FH11" s="330">
        <f t="shared" si="10"/>
        <v>0</v>
      </c>
      <c r="FI11" s="330">
        <f t="shared" si="10"/>
        <v>0</v>
      </c>
      <c r="FJ11" s="330">
        <f t="shared" si="10"/>
        <v>0</v>
      </c>
      <c r="FK11" s="330">
        <f t="shared" si="10"/>
        <v>0</v>
      </c>
      <c r="FL11" s="330">
        <f t="shared" si="10"/>
        <v>0</v>
      </c>
      <c r="FM11" s="330">
        <f t="shared" si="10"/>
        <v>0</v>
      </c>
      <c r="FN11" s="330">
        <f t="shared" si="10"/>
        <v>0</v>
      </c>
      <c r="FO11" s="330">
        <f t="shared" si="10"/>
        <v>0</v>
      </c>
      <c r="FP11" s="330">
        <f t="shared" si="10"/>
        <v>0</v>
      </c>
      <c r="FQ11" s="331">
        <f t="shared" si="10"/>
        <v>0</v>
      </c>
    </row>
    <row r="12" spans="1:173" x14ac:dyDescent="0.2">
      <c r="A12" s="74" t="str">
        <f>D12</f>
        <v xml:space="preserve"> </v>
      </c>
      <c r="B12" s="112"/>
      <c r="C12" s="100" t="s">
        <v>324</v>
      </c>
      <c r="D12" s="365" t="str">
        <f>IF(ISBLANK(EMISSIONS_8!D12), " ", EMISSIONS_8!D12)</f>
        <v xml:space="preserve"> </v>
      </c>
      <c r="E12" s="360" t="s">
        <v>115</v>
      </c>
      <c r="F12" s="360" t="s">
        <v>115</v>
      </c>
      <c r="G12" s="33" t="s">
        <v>115</v>
      </c>
      <c r="H12" s="367"/>
      <c r="I12" s="367" t="s">
        <v>2</v>
      </c>
      <c r="J12" s="33" t="s">
        <v>115</v>
      </c>
      <c r="K12" s="33"/>
      <c r="L12" s="33"/>
      <c r="M12" s="372">
        <v>0</v>
      </c>
      <c r="N12" s="373">
        <v>0</v>
      </c>
      <c r="O12" s="299"/>
      <c r="P12" s="300"/>
      <c r="Q12" s="73" t="str">
        <f>IF($D12=" ", "Enter Equipment",IF(VLOOKUP($A12,'STATIONARY FACTORS'!$A$4:$O$22,Q$5,FALSE)="N/A","--", IF($H12=0,"Enter Activity",IF($M12=0, "Enter Run Time", IF($N12=0, "Enter Run Time", IF(ISERROR(SEARCH("Diesel",$D12,1)),((VLOOKUP($A12,'STATIONARY FACTORS'!$A$4:$O$22,Q$5,FALSE))/1000*$H12/$N12/$M12),($H12*(VLOOKUP($A12,'STATIONARY FACTORS'!$A$4:$O$22,Q$5,FALSE))/'STATIONARY FACTORS'!$C$101)))))))</f>
        <v>Enter Equipment</v>
      </c>
      <c r="R12" s="79" t="str">
        <f>IF($D12=" ","Enter Equipment",IF(VLOOKUP($A12,'STATIONARY FACTORS'!$A$4:$O$22,R$5,FALSE)="N/A","--",IF($H12=0,"Enter Activity",IF($M12=0,"Enter Run Time",IF($N12=0,"Enter Run Time",IF(ISERROR(SEARCH("Diesel",$D13,1)),((VLOOKUP($A12,'STATIONARY FACTORS'!$A$4:$O$22,R$5,FALSE))/1000*$H12/$N12/$M12),($H12*(VLOOKUP($A12,'STATIONARY FACTORS'!$A$4:$O$22,R$5,FALSE))/'STATIONARY FACTORS'!$C$101)))))))</f>
        <v>Enter Equipment</v>
      </c>
      <c r="S12" s="79" t="str">
        <f>IF($D12=" ", "Enter Equipment",IF(VLOOKUP($A12,'STATIONARY FACTORS'!$A$4:$O$22,S$5,FALSE)="N/A","--", IF($H12=0,"Enter Activity",IF($M12=0, "Enter Run Time", IF($N12=0, "Enter Run Time", IF(ISERROR(SEARCH("Diesel",$D13,1)),((VLOOKUP($A12,'STATIONARY FACTORS'!$A$4:$O$22,S$5,FALSE))/1000*$H12/$N12/$M12),($H12*(VLOOKUP($A12,'STATIONARY FACTORS'!$A$4:$O$22,S$5,FALSE))/'STATIONARY FACTORS'!$C$101)))))))</f>
        <v>Enter Equipment</v>
      </c>
      <c r="T12" s="79" t="str">
        <f>IF($D12=" ", "Enter Equipment",IF(VLOOKUP($A12,'STATIONARY FACTORS'!$A$4:$O$22,T$5,FALSE)="N/A","--", IF($H12=0,"Enter Activity",IF($M12=0, "Enter Run Time", IF($N12=0, "Enter Run Time", IF(ISERROR(SEARCH("Diesel",$D13,1)),((VLOOKUP($A12,'STATIONARY FACTORS'!$A$4:$O$22,T$5,FALSE))/1000*$H12/$N12/$M12),($H12*(VLOOKUP($A12,'STATIONARY FACTORS'!$A$4:$O$22,T$5,FALSE))/'STATIONARY FACTORS'!$C$101)))))))</f>
        <v>Enter Equipment</v>
      </c>
      <c r="U12" s="79" t="str">
        <f>IF($D12=" ", "Enter Equipment",IF(VLOOKUP($A12,'STATIONARY FACTORS'!$A$4:$O$22,U$5,FALSE)="N/A","--", IF($H12=0,"Enter Activity",IF($M12=0, "Enter Run Time", IF($N12=0, "Enter Run Time", IF(ISERROR(SEARCH("Diesel",$D13,1)),((VLOOKUP($A12,'STATIONARY FACTORS'!$A$4:$O$22,U$5,FALSE))/1000*$H12/$N12/$M12),($H12*(VLOOKUP($A12,'STATIONARY FACTORS'!$A$4:$O$22,U$5,FALSE))/'STATIONARY FACTORS'!$C$101)))))))</f>
        <v>Enter Equipment</v>
      </c>
      <c r="V12" s="79" t="str">
        <f>IF($D12=" ", "Enter Equipment",IF(VLOOKUP($A12,'STATIONARY FACTORS'!$A$4:$O$22,V$5,FALSE)="N/A","--", IF($H12=0,"Enter Activity",IF($M12=0, "Enter Run Time", IF($N12=0, "Enter Run Time", IF(ISERROR(SEARCH("Diesel",$D13,1)),((VLOOKUP($A12,'STATIONARY FACTORS'!$A$4:$O$22,V$5,FALSE))/1000*$H12/$N12/$M12),($H12*(VLOOKUP($A12,'STATIONARY FACTORS'!$A$4:$O$22,V$5,FALSE))/'STATIONARY FACTORS'!$C$101)))))))</f>
        <v>Enter Equipment</v>
      </c>
      <c r="W12" s="79" t="str">
        <f>IF($D12=" ", "Enter Equipment",IF(VLOOKUP($A12,'STATIONARY FACTORS'!$A$4:$O$22,W$5,FALSE)="N/A","--", IF($H12=0,"Enter Activity",IF($M12=0, "Enter Run Time", IF($N12=0, "Enter Run Time", IF(ISERROR(SEARCH("Diesel",$D13,1)),((VLOOKUP($A12,'STATIONARY FACTORS'!$A$4:$O$22,W$5,FALSE))/1000*$H12/$N12/$M12),($H12*(VLOOKUP($A12,'STATIONARY FACTORS'!$A$4:$O$22,W$5,FALSE))/'STATIONARY FACTORS'!$C$101)))))))</f>
        <v>Enter Equipment</v>
      </c>
      <c r="X12" s="79" t="str">
        <f>IF($D12=" ", "Enter Equipment",IF(VLOOKUP($A12,'STATIONARY FACTORS'!$A$4:$O$22,X$5,FALSE)="N/A","--", IF($H12=0,"Enter Activity",IF($M12=0, "Enter Run Time", IF($N12=0, "Enter Run Time", IF(ISERROR(SEARCH("Diesel",$D13,1)),((VLOOKUP($A12,'STATIONARY FACTORS'!$A$4:$O$22,X$5,FALSE))/1000*$H12/$N12/$M12),($H12*(VLOOKUP($A12,'STATIONARY FACTORS'!$A$4:$O$22,X$5,FALSE))/'STATIONARY FACTORS'!$C$101)))))))</f>
        <v>Enter Equipment</v>
      </c>
      <c r="Y12" s="79" t="str">
        <f>IF($D12=" ", "Enter Equipment",IF(VLOOKUP($A12,'STATIONARY FACTORS'!$A$4:$O$22,Y$5,FALSE)="N/A","--", IF($H12=0,"Enter Activity",IF($M12=0, "Enter Run Time", IF($N12=0, "Enter Run Time", IF(ISERROR(SEARCH("Diesel",$D13,1)),((VLOOKUP($A12,'STATIONARY FACTORS'!$A$4:$O$22,Y$5,FALSE))/1000*$H12/$N12/$M12),($H12*(VLOOKUP($A12,'STATIONARY FACTORS'!$A$4:$O$22,Y$5,FALSE))/'STATIONARY FACTORS'!$C$101)))))))</f>
        <v>Enter Equipment</v>
      </c>
      <c r="Z12" s="79" t="str">
        <f>IF($D12=" ", "Enter Equipment",IF(VLOOKUP($A12,'STATIONARY FACTORS'!$A$4:$O$22,Z$5,FALSE)="N/A","--", IF($H12=0,"Enter Activity",IF($M12=0, "Enter Run Time", IF($N12=0, "Enter Run Time", IF(ISERROR(SEARCH("Diesel",$D13,1)),((VLOOKUP($A12,'STATIONARY FACTORS'!$A$4:$O$22,Z$5,FALSE))/1000*$H12/$N12/$M12),($H12*(VLOOKUP($A12,'STATIONARY FACTORS'!$A$4:$O$22,Z$5,FALSE))/'STATIONARY FACTORS'!$C$101)))))))</f>
        <v>Enter Equipment</v>
      </c>
      <c r="AA12" s="415" t="str">
        <f>IF($D12=" ", "Enter Equipment",IF(VLOOKUP($A12,'STATIONARY FACTORS'!$A$4:$O$22,AA$5,FALSE)="N/A","--", IF($H12=0,"Enter Activity",IF($M12=0, "Enter Run Time", IF($N12=0, "Enter Run Time", IF(ISERROR(SEARCH("Diesel",$D13,1)),((VLOOKUP($A12,'STATIONARY FACTORS'!$A$4:$O$22,AA$5,FALSE))/1000*$H12/$N12/$M12),($H12*(VLOOKUP($A12,'STATIONARY FACTORS'!$A$4:$O$22,AA$5,FALSE))/'STATIONARY FACTORS'!$C$101)))))))</f>
        <v>Enter Equipment</v>
      </c>
      <c r="AB12" s="65" t="str">
        <f t="shared" ref="AB12:AL12" si="11">IF(T(Q12)=" ", IF($M12=0, "Enter Run Time", IF($N12=0, "Enter Run Time", Q12*$M12*$N12/2000)), Q12)</f>
        <v>Enter Equipment</v>
      </c>
      <c r="AC12" s="65" t="str">
        <f t="shared" si="11"/>
        <v>Enter Equipment</v>
      </c>
      <c r="AD12" s="65" t="str">
        <f t="shared" si="11"/>
        <v>Enter Equipment</v>
      </c>
      <c r="AE12" s="65" t="str">
        <f t="shared" si="11"/>
        <v>Enter Equipment</v>
      </c>
      <c r="AF12" s="65" t="str">
        <f t="shared" si="11"/>
        <v>Enter Equipment</v>
      </c>
      <c r="AG12" s="84" t="str">
        <f t="shared" si="11"/>
        <v>Enter Equipment</v>
      </c>
      <c r="AH12" s="65" t="str">
        <f t="shared" si="11"/>
        <v>Enter Equipment</v>
      </c>
      <c r="AI12" s="79" t="str">
        <f t="shared" si="11"/>
        <v>Enter Equipment</v>
      </c>
      <c r="AJ12" s="79" t="str">
        <f t="shared" si="11"/>
        <v>Enter Equipment</v>
      </c>
      <c r="AK12" s="79" t="str">
        <f t="shared" si="11"/>
        <v>Enter Equipment</v>
      </c>
      <c r="AL12" s="382" t="str">
        <f t="shared" si="11"/>
        <v>Enter Equipment</v>
      </c>
      <c r="AM12" s="73"/>
      <c r="AO12" s="74">
        <f>MONTH(EMISSIONS_1!P12)-MONTH(EMISSIONS_1!O12)+1</f>
        <v>1</v>
      </c>
      <c r="AP12" s="332">
        <f t="shared" ref="AP12:AP30" si="12">IF(T($AB12)="",IF((AP$6&gt;=MONTH($O12))*(AP$6&lt;=MONTH($P12)), $AB12/$AO12, 0),0)</f>
        <v>0</v>
      </c>
      <c r="AQ12" s="333">
        <f t="shared" si="0"/>
        <v>0</v>
      </c>
      <c r="AR12" s="333">
        <f t="shared" si="0"/>
        <v>0</v>
      </c>
      <c r="AS12" s="333">
        <f t="shared" si="0"/>
        <v>0</v>
      </c>
      <c r="AT12" s="333">
        <f t="shared" si="0"/>
        <v>0</v>
      </c>
      <c r="AU12" s="333">
        <f t="shared" si="0"/>
        <v>0</v>
      </c>
      <c r="AV12" s="333">
        <f t="shared" si="0"/>
        <v>0</v>
      </c>
      <c r="AW12" s="333">
        <f t="shared" si="0"/>
        <v>0</v>
      </c>
      <c r="AX12" s="333">
        <f t="shared" si="0"/>
        <v>0</v>
      </c>
      <c r="AY12" s="333">
        <f t="shared" si="0"/>
        <v>0</v>
      </c>
      <c r="AZ12" s="333">
        <f t="shared" si="0"/>
        <v>0</v>
      </c>
      <c r="BA12" s="334">
        <f t="shared" si="0"/>
        <v>0</v>
      </c>
      <c r="BB12" s="332">
        <f t="shared" si="1"/>
        <v>0</v>
      </c>
      <c r="BC12" s="333">
        <f t="shared" si="1"/>
        <v>0</v>
      </c>
      <c r="BD12" s="333">
        <f t="shared" si="1"/>
        <v>0</v>
      </c>
      <c r="BE12" s="333">
        <f t="shared" si="1"/>
        <v>0</v>
      </c>
      <c r="BF12" s="333">
        <f t="shared" si="1"/>
        <v>0</v>
      </c>
      <c r="BG12" s="333">
        <f t="shared" si="1"/>
        <v>0</v>
      </c>
      <c r="BH12" s="333">
        <f t="shared" si="1"/>
        <v>0</v>
      </c>
      <c r="BI12" s="333">
        <f t="shared" si="1"/>
        <v>0</v>
      </c>
      <c r="BJ12" s="333">
        <f t="shared" si="1"/>
        <v>0</v>
      </c>
      <c r="BK12" s="333">
        <f t="shared" si="1"/>
        <v>0</v>
      </c>
      <c r="BL12" s="333">
        <f t="shared" si="1"/>
        <v>0</v>
      </c>
      <c r="BM12" s="334">
        <f t="shared" si="1"/>
        <v>0</v>
      </c>
      <c r="BN12" s="332">
        <f t="shared" si="2"/>
        <v>0</v>
      </c>
      <c r="BO12" s="333">
        <f t="shared" si="2"/>
        <v>0</v>
      </c>
      <c r="BP12" s="333">
        <f t="shared" si="2"/>
        <v>0</v>
      </c>
      <c r="BQ12" s="333">
        <f t="shared" si="2"/>
        <v>0</v>
      </c>
      <c r="BR12" s="333">
        <f t="shared" si="2"/>
        <v>0</v>
      </c>
      <c r="BS12" s="333">
        <f t="shared" si="2"/>
        <v>0</v>
      </c>
      <c r="BT12" s="333">
        <f t="shared" si="2"/>
        <v>0</v>
      </c>
      <c r="BU12" s="333">
        <f t="shared" si="2"/>
        <v>0</v>
      </c>
      <c r="BV12" s="333">
        <f t="shared" si="2"/>
        <v>0</v>
      </c>
      <c r="BW12" s="333">
        <f t="shared" si="2"/>
        <v>0</v>
      </c>
      <c r="BX12" s="333">
        <f t="shared" si="2"/>
        <v>0</v>
      </c>
      <c r="BY12" s="334">
        <f t="shared" si="2"/>
        <v>0</v>
      </c>
      <c r="BZ12" s="332">
        <f t="shared" si="3"/>
        <v>0</v>
      </c>
      <c r="CA12" s="333">
        <f t="shared" si="3"/>
        <v>0</v>
      </c>
      <c r="CB12" s="333">
        <f t="shared" si="3"/>
        <v>0</v>
      </c>
      <c r="CC12" s="333">
        <f t="shared" si="3"/>
        <v>0</v>
      </c>
      <c r="CD12" s="333">
        <f t="shared" si="3"/>
        <v>0</v>
      </c>
      <c r="CE12" s="333">
        <f t="shared" si="3"/>
        <v>0</v>
      </c>
      <c r="CF12" s="333">
        <f t="shared" si="3"/>
        <v>0</v>
      </c>
      <c r="CG12" s="333">
        <f t="shared" si="3"/>
        <v>0</v>
      </c>
      <c r="CH12" s="333">
        <f t="shared" si="3"/>
        <v>0</v>
      </c>
      <c r="CI12" s="333">
        <f t="shared" si="3"/>
        <v>0</v>
      </c>
      <c r="CJ12" s="333">
        <f t="shared" si="3"/>
        <v>0</v>
      </c>
      <c r="CK12" s="334">
        <f t="shared" si="3"/>
        <v>0</v>
      </c>
      <c r="CL12" s="332">
        <f t="shared" si="4"/>
        <v>0</v>
      </c>
      <c r="CM12" s="333">
        <f t="shared" si="4"/>
        <v>0</v>
      </c>
      <c r="CN12" s="333">
        <f t="shared" si="4"/>
        <v>0</v>
      </c>
      <c r="CO12" s="333">
        <f t="shared" si="4"/>
        <v>0</v>
      </c>
      <c r="CP12" s="333">
        <f t="shared" si="4"/>
        <v>0</v>
      </c>
      <c r="CQ12" s="333">
        <f t="shared" si="4"/>
        <v>0</v>
      </c>
      <c r="CR12" s="333">
        <f t="shared" si="4"/>
        <v>0</v>
      </c>
      <c r="CS12" s="333">
        <f t="shared" si="4"/>
        <v>0</v>
      </c>
      <c r="CT12" s="333">
        <f t="shared" si="4"/>
        <v>0</v>
      </c>
      <c r="CU12" s="333">
        <f t="shared" si="4"/>
        <v>0</v>
      </c>
      <c r="CV12" s="333">
        <f t="shared" si="4"/>
        <v>0</v>
      </c>
      <c r="CW12" s="334">
        <f t="shared" si="4"/>
        <v>0</v>
      </c>
      <c r="CX12" s="332">
        <f t="shared" si="5"/>
        <v>0</v>
      </c>
      <c r="CY12" s="333">
        <f t="shared" si="5"/>
        <v>0</v>
      </c>
      <c r="CZ12" s="333">
        <f t="shared" si="5"/>
        <v>0</v>
      </c>
      <c r="DA12" s="333">
        <f t="shared" si="5"/>
        <v>0</v>
      </c>
      <c r="DB12" s="333">
        <f t="shared" si="5"/>
        <v>0</v>
      </c>
      <c r="DC12" s="333">
        <f t="shared" si="5"/>
        <v>0</v>
      </c>
      <c r="DD12" s="333">
        <f t="shared" si="5"/>
        <v>0</v>
      </c>
      <c r="DE12" s="333">
        <f t="shared" si="5"/>
        <v>0</v>
      </c>
      <c r="DF12" s="333">
        <f t="shared" si="5"/>
        <v>0</v>
      </c>
      <c r="DG12" s="333">
        <f t="shared" si="5"/>
        <v>0</v>
      </c>
      <c r="DH12" s="333">
        <f t="shared" si="5"/>
        <v>0</v>
      </c>
      <c r="DI12" s="334">
        <f t="shared" si="5"/>
        <v>0</v>
      </c>
      <c r="DJ12" s="332">
        <f t="shared" si="6"/>
        <v>0</v>
      </c>
      <c r="DK12" s="333">
        <f t="shared" si="6"/>
        <v>0</v>
      </c>
      <c r="DL12" s="333">
        <f t="shared" si="6"/>
        <v>0</v>
      </c>
      <c r="DM12" s="333">
        <f t="shared" si="6"/>
        <v>0</v>
      </c>
      <c r="DN12" s="333">
        <f t="shared" si="6"/>
        <v>0</v>
      </c>
      <c r="DO12" s="333">
        <f t="shared" si="6"/>
        <v>0</v>
      </c>
      <c r="DP12" s="333">
        <f t="shared" si="6"/>
        <v>0</v>
      </c>
      <c r="DQ12" s="333">
        <f t="shared" si="6"/>
        <v>0</v>
      </c>
      <c r="DR12" s="333">
        <f t="shared" si="6"/>
        <v>0</v>
      </c>
      <c r="DS12" s="333">
        <f t="shared" si="6"/>
        <v>0</v>
      </c>
      <c r="DT12" s="333">
        <f t="shared" si="6"/>
        <v>0</v>
      </c>
      <c r="DU12" s="334">
        <f t="shared" si="6"/>
        <v>0</v>
      </c>
      <c r="DV12" s="332">
        <f t="shared" si="7"/>
        <v>0</v>
      </c>
      <c r="DW12" s="333">
        <f t="shared" si="7"/>
        <v>0</v>
      </c>
      <c r="DX12" s="333">
        <f t="shared" si="7"/>
        <v>0</v>
      </c>
      <c r="DY12" s="333">
        <f t="shared" si="7"/>
        <v>0</v>
      </c>
      <c r="DZ12" s="333">
        <f t="shared" si="7"/>
        <v>0</v>
      </c>
      <c r="EA12" s="333">
        <f t="shared" si="7"/>
        <v>0</v>
      </c>
      <c r="EB12" s="333">
        <f t="shared" si="7"/>
        <v>0</v>
      </c>
      <c r="EC12" s="333">
        <f t="shared" si="7"/>
        <v>0</v>
      </c>
      <c r="ED12" s="333">
        <f t="shared" si="7"/>
        <v>0</v>
      </c>
      <c r="EE12" s="333">
        <f t="shared" si="7"/>
        <v>0</v>
      </c>
      <c r="EF12" s="333">
        <f t="shared" si="7"/>
        <v>0</v>
      </c>
      <c r="EG12" s="334">
        <f t="shared" si="7"/>
        <v>0</v>
      </c>
      <c r="EH12" s="332">
        <f t="shared" si="8"/>
        <v>0</v>
      </c>
      <c r="EI12" s="333">
        <f t="shared" si="8"/>
        <v>0</v>
      </c>
      <c r="EJ12" s="333">
        <f t="shared" si="8"/>
        <v>0</v>
      </c>
      <c r="EK12" s="333">
        <f t="shared" si="8"/>
        <v>0</v>
      </c>
      <c r="EL12" s="333">
        <f t="shared" si="8"/>
        <v>0</v>
      </c>
      <c r="EM12" s="333">
        <f t="shared" si="8"/>
        <v>0</v>
      </c>
      <c r="EN12" s="333">
        <f t="shared" si="8"/>
        <v>0</v>
      </c>
      <c r="EO12" s="333">
        <f t="shared" si="8"/>
        <v>0</v>
      </c>
      <c r="EP12" s="333">
        <f t="shared" si="8"/>
        <v>0</v>
      </c>
      <c r="EQ12" s="333">
        <f t="shared" si="8"/>
        <v>0</v>
      </c>
      <c r="ER12" s="333">
        <f t="shared" si="8"/>
        <v>0</v>
      </c>
      <c r="ES12" s="334">
        <f t="shared" si="8"/>
        <v>0</v>
      </c>
      <c r="ET12" s="332">
        <f t="shared" si="9"/>
        <v>0</v>
      </c>
      <c r="EU12" s="333">
        <f t="shared" si="9"/>
        <v>0</v>
      </c>
      <c r="EV12" s="333">
        <f t="shared" si="9"/>
        <v>0</v>
      </c>
      <c r="EW12" s="333">
        <f t="shared" si="9"/>
        <v>0</v>
      </c>
      <c r="EX12" s="333">
        <f t="shared" si="9"/>
        <v>0</v>
      </c>
      <c r="EY12" s="333">
        <f t="shared" si="9"/>
        <v>0</v>
      </c>
      <c r="EZ12" s="333">
        <f t="shared" si="9"/>
        <v>0</v>
      </c>
      <c r="FA12" s="333">
        <f t="shared" si="9"/>
        <v>0</v>
      </c>
      <c r="FB12" s="333">
        <f t="shared" si="9"/>
        <v>0</v>
      </c>
      <c r="FC12" s="333">
        <f t="shared" si="9"/>
        <v>0</v>
      </c>
      <c r="FD12" s="333">
        <f t="shared" si="9"/>
        <v>0</v>
      </c>
      <c r="FE12" s="334">
        <f t="shared" si="9"/>
        <v>0</v>
      </c>
      <c r="FF12" s="332">
        <f t="shared" si="10"/>
        <v>0</v>
      </c>
      <c r="FG12" s="333">
        <f t="shared" si="10"/>
        <v>0</v>
      </c>
      <c r="FH12" s="333">
        <f t="shared" si="10"/>
        <v>0</v>
      </c>
      <c r="FI12" s="333">
        <f t="shared" si="10"/>
        <v>0</v>
      </c>
      <c r="FJ12" s="333">
        <f t="shared" si="10"/>
        <v>0</v>
      </c>
      <c r="FK12" s="333">
        <f t="shared" si="10"/>
        <v>0</v>
      </c>
      <c r="FL12" s="333">
        <f t="shared" si="10"/>
        <v>0</v>
      </c>
      <c r="FM12" s="333">
        <f t="shared" si="10"/>
        <v>0</v>
      </c>
      <c r="FN12" s="333">
        <f t="shared" si="10"/>
        <v>0</v>
      </c>
      <c r="FO12" s="333">
        <f t="shared" si="10"/>
        <v>0</v>
      </c>
      <c r="FP12" s="333">
        <f t="shared" si="10"/>
        <v>0</v>
      </c>
      <c r="FQ12" s="334">
        <f t="shared" si="10"/>
        <v>0</v>
      </c>
    </row>
    <row r="13" spans="1:173" x14ac:dyDescent="0.2">
      <c r="A13" s="74" t="str">
        <f>CONCATENATE(D13, "-", E13)</f>
        <v xml:space="preserve"> - </v>
      </c>
      <c r="B13" s="112"/>
      <c r="C13" s="171" t="s">
        <v>306</v>
      </c>
      <c r="D13" s="366" t="str">
        <f>IF(ISBLANK(EMISSIONS_8!D13), " ", EMISSIONS_8!D13)</f>
        <v xml:space="preserve"> </v>
      </c>
      <c r="E13" s="366" t="str">
        <f>IF(ISBLANK(EMISSIONS_8!E13), " ", EMISSIONS_8!E13)</f>
        <v xml:space="preserve"> </v>
      </c>
      <c r="F13" s="366" t="str">
        <f>IF(ISBLANK(EMISSIONS_8!F13), " ", EMISSIONS_8!F13)</f>
        <v xml:space="preserve"> </v>
      </c>
      <c r="G13" s="367"/>
      <c r="H13" s="368"/>
      <c r="I13" s="33" t="s">
        <v>299</v>
      </c>
      <c r="J13" s="367"/>
      <c r="K13" s="33">
        <f>IF($J$4="NO Attribution",1,IF($J$4="Enter NO. PLATFORMS",IF(J13="",1,1/J13),1))</f>
        <v>1</v>
      </c>
      <c r="L13" s="33">
        <f>IF(J4="Enter Emissions (tpy)",IF( J13="", 0, J13), 0)</f>
        <v>0</v>
      </c>
      <c r="M13" s="367">
        <v>0</v>
      </c>
      <c r="N13" s="373">
        <v>0</v>
      </c>
      <c r="O13" s="299"/>
      <c r="P13" s="300"/>
      <c r="Q13" s="73" t="str">
        <f t="shared" ref="Q13:Q30" si="13">IF(T(AB13)=" ",(IF($M13=0,(IF($N13=0,0,AB13/$N13/$M13*2000)),AB13/$N13/$M13*2000)),T(AB13))</f>
        <v>Enter vessel info</v>
      </c>
      <c r="R13" s="79" t="str">
        <f t="shared" ref="R13:R30" si="14">IF(T(AC13)=" ",(IF($M13=0,(IF($N13=0,0,AC13/$N13/$M13*2000)),AC13/$N13/$M13*2000)),T(AC13))</f>
        <v>Enter vessel info</v>
      </c>
      <c r="S13" s="79" t="str">
        <f t="shared" ref="S13:S30" si="15">IF(T(AD13)=" ",(IF($M13=0,(IF($N13=0,0,AD13/$N13/$M13*2000)),AD13/$N13/$M13*2000)),T(AD13))</f>
        <v>Enter vessel info</v>
      </c>
      <c r="T13" s="79" t="str">
        <f t="shared" ref="T13:T30" si="16">IF(T(AE13)=" ",(IF($M13=0,(IF($N13=0,0,AE13/$N13/$M13*2000)),AE13/$N13/$M13*2000)),T(AE13))</f>
        <v>Enter vessel info</v>
      </c>
      <c r="U13" s="79" t="str">
        <f t="shared" ref="U13:U30" si="17">IF(T(AF13)=" ",(IF($M13=0,(IF($N13=0,0,AF13/$N13/$M13*2000)),AF13/$N13/$M13*2000)),T(AF13))</f>
        <v>Enter vessel info</v>
      </c>
      <c r="V13" s="79" t="str">
        <f t="shared" ref="V13:V30" si="18">IF(T(AG13)=" ",(IF($M13=0,(IF($N13=0,0,AG13/$N13/$M13*2000)),AG13/$N13/$M13*2000)),T(AG13))</f>
        <v>Enter vessel info</v>
      </c>
      <c r="W13" s="79" t="str">
        <f t="shared" ref="W13:W30" si="19">IF(T(AH13)=" ",(IF($M13=0,(IF($N13=0,0,AH13/$N13/$M13*2000)),AH13/$N13/$M13*2000)),T(AH13))</f>
        <v>Enter vessel info</v>
      </c>
      <c r="X13" s="79" t="str">
        <f t="shared" ref="X13:X30" si="20">IF(T(AI13)=" ",(IF($M13=0,(IF($N13=0,0,AI13/$N13/$M13*2000)),AI13/$N13/$M13*2000)),T(AI13))</f>
        <v>Enter vessel info</v>
      </c>
      <c r="Y13" s="78" t="s">
        <v>115</v>
      </c>
      <c r="Z13" s="79" t="s">
        <v>115</v>
      </c>
      <c r="AA13" s="82" t="s">
        <v>115</v>
      </c>
      <c r="AB13" s="76" t="str">
        <f>IF(OR($D13=" ",$E13=" ",$F13=" "),"Enter vessel info",IF(T($H13)&lt;&gt;"","Enter Activity",IF(OR($M13=0,$N13=0),"Enter Run Time",IF((VLOOKUP($F13,'VESSEL FACTORS'!$A$3:$O$5,AB$5,FALSE))="N/A","--",IF($G13=" ",IF(ISERROR(SEARCH("Aux",$E13,1)),($H13*VLOOKUP($F13,'VESSEL FACTORS'!$A$2:$O$5,AB$5,FALSE)*0.0000011023*$M13*$N13*0.82),($H13*VLOOKUP($F13,'VESSEL FACTORS'!$A$2:$O$5,AB$5,FALSE)*0.0000011023*$M13*$N13*1)),IF($G13&lt;21,($H13*VLOOKUP($F13,'VESSEL FACTORS'!$A$2:$O$5,AB$5,FALSE)*0.0000011023*$M13*$N13*VLOOKUP($G13,'VESSEL FACTORS'!$A$16:$L$36,AB$5,FALSE)),($H13*VLOOKUP($F13,'VESSEL FACTORS'!$A$3:$O$5,AB$5,FALSE)*0.0000011023*$M13*$N13*($G13/100))))))))</f>
        <v>Enter vessel info</v>
      </c>
      <c r="AC13" s="76" t="str">
        <f>IF(OR($D13=" ",$E13=" ",$F13=" "),"Enter vessel info",IF(T($H13)&lt;&gt;"","Enter Activity",IF(OR($M13=0,$N13=0),"Enter Run Time",IF((VLOOKUP($F13,'VESSEL FACTORS'!$A$3:$O$5,AC$5,FALSE))="N/A","--",IF($G13=" ",IF(ISERROR(SEARCH("Aux",$E13,1)),($H13*VLOOKUP($F13,'VESSEL FACTORS'!$A$2:$O$5,AC$5,FALSE)*0.0000011023*$M13*$N13*0.82),($H13*VLOOKUP($F13,'VESSEL FACTORS'!$A$2:$O$5,AC$5,FALSE)*0.0000011023*$M13*$N13*1)),IF($G13&lt;21,($H13*VLOOKUP($F13,'VESSEL FACTORS'!$A$2:$O$5,AC$5,FALSE)*0.0000011023*$M13*$N13*VLOOKUP($G13,'VESSEL FACTORS'!$A$16:$L$36,AC$5,FALSE)),($H13*VLOOKUP($F13,'VESSEL FACTORS'!$A$3:$O$5,AC$5,FALSE)*0.0000011023*$M13*$N13*($G13/100))))))))</f>
        <v>Enter vessel info</v>
      </c>
      <c r="AD13" s="76" t="str">
        <f>IF(OR($D13=" ",$E13=" ",$F13=" "),"Enter vessel info",IF(T($H13)&lt;&gt;"","Enter Activity",IF(OR($M13=0,$N13=0),"Enter Run Time",IF((VLOOKUP($F13,'VESSEL FACTORS'!$A$3:$O$5,AD$5,FALSE))="N/A","--",IF($G13=" ",IF(ISERROR(SEARCH("Aux",$E13,1)),($H13*VLOOKUP($F13,'VESSEL FACTORS'!$A$2:$O$5,AD$5,FALSE)*0.0000011023*$M13*$N13*0.82),($H13*VLOOKUP($F13,'VESSEL FACTORS'!$A$2:$O$5,AD$5,FALSE)*0.0000011023*$M13*$N13*1)),IF($G13&lt;21,($H13*VLOOKUP($F13,'VESSEL FACTORS'!$A$2:$O$5,AD$5,FALSE)*0.0000011023*$M13*$N13*VLOOKUP($G13,'VESSEL FACTORS'!$A$16:$L$36,AD$5,FALSE)),($H13*VLOOKUP($F13,'VESSEL FACTORS'!$A$3:$O$5,AD$5,FALSE)*0.0000011023*$M13*$N13*($G13/100))))))))</f>
        <v>Enter vessel info</v>
      </c>
      <c r="AE13" s="76" t="str">
        <f>IF(OR($D13=" ",$E13=" ",$F13=" "),"Enter vessel info",IF(T($H13)&lt;&gt;"","Enter Activity",IF(OR($M13=0,$N13=0),"Enter Run Time",IF((VLOOKUP($F13,'VESSEL FACTORS'!$A$3:$O$5,AE$5,FALSE))="N/A","--",IF($G13=" ",IF(ISERROR(SEARCH("Aux",$E13,1)),($H13*VLOOKUP($F13,'VESSEL FACTORS'!$A$2:$O$5,AE$5,FALSE)*0.0000011023*$M13*$N13*0.82),($H13*VLOOKUP($F13,'VESSEL FACTORS'!$A$2:$O$5,AE$5,FALSE)*0.0000011023*$M13*$N13*1)),IF($G13&lt;21,($H13*VLOOKUP($F13,'VESSEL FACTORS'!$A$2:$O$5,AE$5,FALSE)*0.0000011023*$M13*$N13*VLOOKUP($G13,'VESSEL FACTORS'!$A$16:$L$36,AE$5,FALSE)),($H13*VLOOKUP($F13,'VESSEL FACTORS'!$A$3:$O$5,AE$5,FALSE)*0.0000011023*$M13*$N13*($G13/100))))))))</f>
        <v>Enter vessel info</v>
      </c>
      <c r="AF13" s="76" t="str">
        <f>IF(OR($D13=" ",$E13=" ",$F13=" "),"Enter vessel info",IF(T($H13)&lt;&gt;"","Enter Activity",IF(OR($M13=0,$N13=0),"Enter Run Time",IF((VLOOKUP($F13,'VESSEL FACTORS'!$A$3:$O$5,AF$5,FALSE))="N/A","--",IF($G13=" ",IF(ISERROR(SEARCH("Aux",$E13,1)),($H13*VLOOKUP($F13,'VESSEL FACTORS'!$A$2:$O$5,AF$5,FALSE)*0.0000011023*$M13*$N13*0.82),($H13*VLOOKUP($F13,'VESSEL FACTORS'!$A$2:$O$5,AF$5,FALSE)*0.0000011023*$M13*$N13*1)),IF($G13&lt;21,($H13*VLOOKUP($F13,'VESSEL FACTORS'!$A$2:$O$5,AF$5,FALSE)*0.0000011023*$M13*$N13*VLOOKUP($G13,'VESSEL FACTORS'!$A$16:$L$36,AF$5,FALSE)),($H13*VLOOKUP($F13,'VESSEL FACTORS'!$A$3:$O$5,AF$5,FALSE)*0.0000011023*$M13*$N13*($G13/100))))))))</f>
        <v>Enter vessel info</v>
      </c>
      <c r="AG13" s="76" t="str">
        <f>IF(OR($D13=" ",$E13=" ",$F13=" "),"Enter vessel info",IF(T($H13)&lt;&gt;"","Enter Activity",IF(OR($M13=0,$N13=0),"Enter Run Time",IF((VLOOKUP($F13,'VESSEL FACTORS'!$A$3:$O$5,AG$5,FALSE))="N/A","--",IF($G13=" ",IF(ISERROR(SEARCH("Aux",$E13,1)),($H13*VLOOKUP($F13,'VESSEL FACTORS'!$A$2:$O$5,AG$5,FALSE)*0.0000011023*$M13*$N13*0.82),($H13*VLOOKUP($F13,'VESSEL FACTORS'!$A$2:$O$5,AG$5,FALSE)*0.0000011023*$M13*$N13*1)),IF($G13&lt;21,($H13*VLOOKUP($F13,'VESSEL FACTORS'!$A$2:$O$5,AG$5,FALSE)*0.0000011023*$M13*$N13*VLOOKUP($G13,'VESSEL FACTORS'!$A$16:$L$36,AG$5,FALSE)),($H13*VLOOKUP($F13,'VESSEL FACTORS'!$A$3:$O$5,AG$5,FALSE)*0.0000011023*$M13*$N13*($G13/100))))))))</f>
        <v>Enter vessel info</v>
      </c>
      <c r="AH13" s="76" t="str">
        <f>IF(OR($D13=" ",$E13=" ",$F13=" "),"Enter vessel info",IF(T($H13)&lt;&gt;"","Enter Activity",IF(OR($M13=0,$N13=0),"Enter Run Time",IF((VLOOKUP($F13,'VESSEL FACTORS'!$A$3:$O$5,AH$5,FALSE))="N/A","--",IF($G13=" ",IF(ISERROR(SEARCH("Aux",$E13,1)),($H13*VLOOKUP($F13,'VESSEL FACTORS'!$A$2:$O$5,AH$5,FALSE)*0.0000011023*$M13*$N13*0.82),($H13*VLOOKUP($F13,'VESSEL FACTORS'!$A$2:$O$5,AH$5,FALSE)*0.0000011023*$M13*$N13*1)),IF($G13&lt;21,($H13*VLOOKUP($F13,'VESSEL FACTORS'!$A$2:$O$5,AH$5,FALSE)*0.0000011023*$M13*$N13*VLOOKUP($G13,'VESSEL FACTORS'!$A$16:$L$36,AH$5,FALSE)),($H13*VLOOKUP($F13,'VESSEL FACTORS'!$A$3:$O$5,AH$5,FALSE)*0.0000011023*$M13*$N13*($G13/100))))))))</f>
        <v>Enter vessel info</v>
      </c>
      <c r="AI13" s="76" t="str">
        <f>IF(OR($D13=" ",$E13=" ",$F13=" "),"Enter vessel info",IF(T($H13)&lt;&gt;"","Enter Activity",IF(OR($M13=0,$N13=0),"Enter Run Time",IF((VLOOKUP($F13,'VESSEL FACTORS'!$A$3:$O$5,AI$5,FALSE))="N/A","--",IF($G13=" ",IF(ISERROR(SEARCH("Aux",$E13,1)),($H13*VLOOKUP($F13,'VESSEL FACTORS'!$A$2:$O$5,AI$5,FALSE)*0.0000011023*$M13*$N13*0.82),($H13*VLOOKUP($F13,'VESSEL FACTORS'!$A$2:$O$5,AI$5,FALSE)*0.0000011023*$M13*$N13*1)),IF($G13&lt;21,($H13*VLOOKUP($F13,'VESSEL FACTORS'!$A$2:$O$5,AI$5,FALSE)*0.0000011023*$M13*$N13*VLOOKUP($G13,'VESSEL FACTORS'!$A$16:$L$36,AI$5,FALSE)),($H13*VLOOKUP($F13,'VESSEL FACTORS'!$A$3:$O$5,AI$5,FALSE)*0.0000011023*$M13*$N13*($G13/100))))))))</f>
        <v>Enter vessel info</v>
      </c>
      <c r="AJ13" s="76" t="str">
        <f>IF(OR($D13=" ",$E13=" ",$F13=" "),"Enter vessel info",IF(T($H13)&lt;&gt;"","Enter Activity",IF(OR($M13=0,$N13=0),"Enter Run Time",IF((VLOOKUP($F13,'VESSEL FACTORS'!$A$3:$O$5,AJ$5,FALSE))="N/A","--",IF($G13=" ",IF(ISERROR(SEARCH("Aux",$E13,1)),($H13*VLOOKUP($F13,'VESSEL FACTORS'!$A$2:$O$5,AJ$5,FALSE)*0.0000011023*$M13*$N13*0.82),($H13*VLOOKUP($F13,'VESSEL FACTORS'!$A$2:$O$5,AJ$5,FALSE)*0.0000011023*$M13*$N13*1)),IF($G13&lt;21,($H13*VLOOKUP($F13,'VESSEL FACTORS'!$A$2:$O$5,AJ$5,FALSE)*0.0000011023*$M13*$N13*VLOOKUP($G13,'VESSEL FACTORS'!$A$16:$L$36,AJ$5,FALSE)),($H13*VLOOKUP($F13,'VESSEL FACTORS'!$A$3:$O$5,AJ$5,FALSE)*0.0000011023*$M13*$N13*($G13/100))))))))</f>
        <v>Enter vessel info</v>
      </c>
      <c r="AK13" s="76" t="str">
        <f>IF(OR($D13=" ",$E13=" ",$F13=" "),"Enter vessel info",IF(T($H13)&lt;&gt;"","Enter Activity",IF(OR($M13=0,$N13=0),"Enter Run Time",IF((VLOOKUP($F13,'VESSEL FACTORS'!$A$3:$O$5,AK$5,FALSE))="N/A","--",IF($G13=" ",IF(ISERROR(SEARCH("Aux",$E13,1)),($H13*VLOOKUP($F13,'VESSEL FACTORS'!$A$2:$O$5,AK$5,FALSE)*0.0000011023*$M13*$N13*0.82),($H13*VLOOKUP($F13,'VESSEL FACTORS'!$A$2:$O$5,AK$5,FALSE)*0.0000011023*$M13*$N13*1)),IF($G13&lt;21,($H13*VLOOKUP($F13,'VESSEL FACTORS'!$A$2:$O$5,AK$5,FALSE)*0.0000011023*$M13*$N13*VLOOKUP($G13,'VESSEL FACTORS'!$A$16:$L$36,AK$5,FALSE)),($H13*VLOOKUP($F13,'VESSEL FACTORS'!$A$3:$O$5,AK$5,FALSE)*0.0000011023*$M13*$N13*($G13/100))))))))</f>
        <v>Enter vessel info</v>
      </c>
      <c r="AL13" s="67" t="str">
        <f>IF(OR($D13=" ",$E13=" ",$F13=" "),"Enter vessel info",IF(T($H13)&lt;&gt;"","Enter Activity",IF(OR($M13=0,$N13=0),"Enter Run Time",IF((VLOOKUP($F13,'VESSEL FACTORS'!$A$3:$O$5,AL$5,FALSE))="N/A","--",IF($G13=" ",IF(ISERROR(SEARCH("Aux",$E13,1)),($H13*VLOOKUP($F13,'VESSEL FACTORS'!$A$2:$O$5,AL$5,FALSE)*0.0000011023*$M13*$N13*0.82),($H13*VLOOKUP($F13,'VESSEL FACTORS'!$A$2:$O$5,AL$5,FALSE)*0.0000011023*$M13*$N13*1)),IF($G13&lt;21,($H13*VLOOKUP($F13,'VESSEL FACTORS'!$A$2:$O$5,AL$5,FALSE)*0.0000011023*$M13*$N13*VLOOKUP($G13,'VESSEL FACTORS'!$A$16:$L$36,AL$5,FALSE)),($H13*VLOOKUP($F13,'VESSEL FACTORS'!$A$3:$O$5,AL$5,FALSE)*0.0000011023*$M13*$N13*($G13/100))))))))</f>
        <v>Enter vessel info</v>
      </c>
      <c r="AM13" s="74"/>
      <c r="AO13" s="74">
        <f>MONTH(EMISSIONS_1!P13)-MONTH(EMISSIONS_1!O13)+1</f>
        <v>1</v>
      </c>
      <c r="AP13" s="335">
        <f t="shared" si="12"/>
        <v>0</v>
      </c>
      <c r="AQ13" s="336">
        <f t="shared" si="0"/>
        <v>0</v>
      </c>
      <c r="AR13" s="336">
        <f t="shared" si="0"/>
        <v>0</v>
      </c>
      <c r="AS13" s="336">
        <f t="shared" si="0"/>
        <v>0</v>
      </c>
      <c r="AT13" s="336">
        <f t="shared" si="0"/>
        <v>0</v>
      </c>
      <c r="AU13" s="336">
        <f t="shared" si="0"/>
        <v>0</v>
      </c>
      <c r="AV13" s="336">
        <f t="shared" si="0"/>
        <v>0</v>
      </c>
      <c r="AW13" s="336">
        <f t="shared" si="0"/>
        <v>0</v>
      </c>
      <c r="AX13" s="336">
        <f t="shared" si="0"/>
        <v>0</v>
      </c>
      <c r="AY13" s="336">
        <f t="shared" si="0"/>
        <v>0</v>
      </c>
      <c r="AZ13" s="336">
        <f t="shared" si="0"/>
        <v>0</v>
      </c>
      <c r="BA13" s="337">
        <f t="shared" si="0"/>
        <v>0</v>
      </c>
      <c r="BB13" s="335">
        <f t="shared" si="1"/>
        <v>0</v>
      </c>
      <c r="BC13" s="336">
        <f t="shared" si="1"/>
        <v>0</v>
      </c>
      <c r="BD13" s="336">
        <f t="shared" si="1"/>
        <v>0</v>
      </c>
      <c r="BE13" s="336">
        <f t="shared" si="1"/>
        <v>0</v>
      </c>
      <c r="BF13" s="336">
        <f t="shared" si="1"/>
        <v>0</v>
      </c>
      <c r="BG13" s="336">
        <f t="shared" si="1"/>
        <v>0</v>
      </c>
      <c r="BH13" s="336">
        <f t="shared" si="1"/>
        <v>0</v>
      </c>
      <c r="BI13" s="336">
        <f t="shared" si="1"/>
        <v>0</v>
      </c>
      <c r="BJ13" s="336">
        <f t="shared" si="1"/>
        <v>0</v>
      </c>
      <c r="BK13" s="336">
        <f t="shared" si="1"/>
        <v>0</v>
      </c>
      <c r="BL13" s="336">
        <f t="shared" si="1"/>
        <v>0</v>
      </c>
      <c r="BM13" s="337">
        <f t="shared" si="1"/>
        <v>0</v>
      </c>
      <c r="BN13" s="335">
        <f t="shared" si="2"/>
        <v>0</v>
      </c>
      <c r="BO13" s="336">
        <f t="shared" si="2"/>
        <v>0</v>
      </c>
      <c r="BP13" s="336">
        <f t="shared" si="2"/>
        <v>0</v>
      </c>
      <c r="BQ13" s="336">
        <f t="shared" si="2"/>
        <v>0</v>
      </c>
      <c r="BR13" s="336">
        <f t="shared" si="2"/>
        <v>0</v>
      </c>
      <c r="BS13" s="336">
        <f t="shared" si="2"/>
        <v>0</v>
      </c>
      <c r="BT13" s="336">
        <f t="shared" si="2"/>
        <v>0</v>
      </c>
      <c r="BU13" s="336">
        <f t="shared" si="2"/>
        <v>0</v>
      </c>
      <c r="BV13" s="336">
        <f t="shared" si="2"/>
        <v>0</v>
      </c>
      <c r="BW13" s="336">
        <f t="shared" si="2"/>
        <v>0</v>
      </c>
      <c r="BX13" s="336">
        <f t="shared" si="2"/>
        <v>0</v>
      </c>
      <c r="BY13" s="337">
        <f t="shared" si="2"/>
        <v>0</v>
      </c>
      <c r="BZ13" s="335">
        <f t="shared" si="3"/>
        <v>0</v>
      </c>
      <c r="CA13" s="336">
        <f t="shared" si="3"/>
        <v>0</v>
      </c>
      <c r="CB13" s="336">
        <f t="shared" si="3"/>
        <v>0</v>
      </c>
      <c r="CC13" s="336">
        <f t="shared" si="3"/>
        <v>0</v>
      </c>
      <c r="CD13" s="336">
        <f t="shared" si="3"/>
        <v>0</v>
      </c>
      <c r="CE13" s="336">
        <f t="shared" si="3"/>
        <v>0</v>
      </c>
      <c r="CF13" s="336">
        <f t="shared" si="3"/>
        <v>0</v>
      </c>
      <c r="CG13" s="336">
        <f t="shared" si="3"/>
        <v>0</v>
      </c>
      <c r="CH13" s="336">
        <f t="shared" si="3"/>
        <v>0</v>
      </c>
      <c r="CI13" s="336">
        <f t="shared" si="3"/>
        <v>0</v>
      </c>
      <c r="CJ13" s="336">
        <f t="shared" si="3"/>
        <v>0</v>
      </c>
      <c r="CK13" s="337">
        <f t="shared" si="3"/>
        <v>0</v>
      </c>
      <c r="CL13" s="335">
        <f t="shared" si="4"/>
        <v>0</v>
      </c>
      <c r="CM13" s="336">
        <f t="shared" si="4"/>
        <v>0</v>
      </c>
      <c r="CN13" s="336">
        <f t="shared" si="4"/>
        <v>0</v>
      </c>
      <c r="CO13" s="336">
        <f t="shared" si="4"/>
        <v>0</v>
      </c>
      <c r="CP13" s="336">
        <f t="shared" si="4"/>
        <v>0</v>
      </c>
      <c r="CQ13" s="336">
        <f t="shared" si="4"/>
        <v>0</v>
      </c>
      <c r="CR13" s="336">
        <f t="shared" si="4"/>
        <v>0</v>
      </c>
      <c r="CS13" s="336">
        <f t="shared" si="4"/>
        <v>0</v>
      </c>
      <c r="CT13" s="336">
        <f t="shared" si="4"/>
        <v>0</v>
      </c>
      <c r="CU13" s="336">
        <f t="shared" si="4"/>
        <v>0</v>
      </c>
      <c r="CV13" s="336">
        <f t="shared" si="4"/>
        <v>0</v>
      </c>
      <c r="CW13" s="337">
        <f t="shared" si="4"/>
        <v>0</v>
      </c>
      <c r="CX13" s="335">
        <f t="shared" si="5"/>
        <v>0</v>
      </c>
      <c r="CY13" s="336">
        <f t="shared" si="5"/>
        <v>0</v>
      </c>
      <c r="CZ13" s="336">
        <f t="shared" si="5"/>
        <v>0</v>
      </c>
      <c r="DA13" s="336">
        <f t="shared" si="5"/>
        <v>0</v>
      </c>
      <c r="DB13" s="336">
        <f t="shared" si="5"/>
        <v>0</v>
      </c>
      <c r="DC13" s="336">
        <f t="shared" si="5"/>
        <v>0</v>
      </c>
      <c r="DD13" s="336">
        <f t="shared" si="5"/>
        <v>0</v>
      </c>
      <c r="DE13" s="336">
        <f t="shared" si="5"/>
        <v>0</v>
      </c>
      <c r="DF13" s="336">
        <f t="shared" si="5"/>
        <v>0</v>
      </c>
      <c r="DG13" s="336">
        <f t="shared" si="5"/>
        <v>0</v>
      </c>
      <c r="DH13" s="336">
        <f t="shared" si="5"/>
        <v>0</v>
      </c>
      <c r="DI13" s="337">
        <f t="shared" si="5"/>
        <v>0</v>
      </c>
      <c r="DJ13" s="335">
        <f t="shared" si="6"/>
        <v>0</v>
      </c>
      <c r="DK13" s="336">
        <f t="shared" si="6"/>
        <v>0</v>
      </c>
      <c r="DL13" s="336">
        <f t="shared" si="6"/>
        <v>0</v>
      </c>
      <c r="DM13" s="336">
        <f t="shared" si="6"/>
        <v>0</v>
      </c>
      <c r="DN13" s="336">
        <f t="shared" si="6"/>
        <v>0</v>
      </c>
      <c r="DO13" s="336">
        <f t="shared" si="6"/>
        <v>0</v>
      </c>
      <c r="DP13" s="336">
        <f t="shared" si="6"/>
        <v>0</v>
      </c>
      <c r="DQ13" s="336">
        <f t="shared" si="6"/>
        <v>0</v>
      </c>
      <c r="DR13" s="336">
        <f t="shared" si="6"/>
        <v>0</v>
      </c>
      <c r="DS13" s="336">
        <f t="shared" si="6"/>
        <v>0</v>
      </c>
      <c r="DT13" s="336">
        <f t="shared" si="6"/>
        <v>0</v>
      </c>
      <c r="DU13" s="337">
        <f t="shared" si="6"/>
        <v>0</v>
      </c>
      <c r="DV13" s="335">
        <f t="shared" si="7"/>
        <v>0</v>
      </c>
      <c r="DW13" s="336">
        <f t="shared" si="7"/>
        <v>0</v>
      </c>
      <c r="DX13" s="336">
        <f t="shared" si="7"/>
        <v>0</v>
      </c>
      <c r="DY13" s="336">
        <f t="shared" si="7"/>
        <v>0</v>
      </c>
      <c r="DZ13" s="336">
        <f t="shared" si="7"/>
        <v>0</v>
      </c>
      <c r="EA13" s="336">
        <f t="shared" si="7"/>
        <v>0</v>
      </c>
      <c r="EB13" s="336">
        <f t="shared" si="7"/>
        <v>0</v>
      </c>
      <c r="EC13" s="336">
        <f t="shared" si="7"/>
        <v>0</v>
      </c>
      <c r="ED13" s="336">
        <f t="shared" si="7"/>
        <v>0</v>
      </c>
      <c r="EE13" s="336">
        <f t="shared" si="7"/>
        <v>0</v>
      </c>
      <c r="EF13" s="336">
        <f t="shared" si="7"/>
        <v>0</v>
      </c>
      <c r="EG13" s="337">
        <f t="shared" si="7"/>
        <v>0</v>
      </c>
      <c r="EH13" s="335">
        <f t="shared" si="8"/>
        <v>0</v>
      </c>
      <c r="EI13" s="336">
        <f t="shared" si="8"/>
        <v>0</v>
      </c>
      <c r="EJ13" s="336">
        <f t="shared" si="8"/>
        <v>0</v>
      </c>
      <c r="EK13" s="336">
        <f t="shared" si="8"/>
        <v>0</v>
      </c>
      <c r="EL13" s="336">
        <f t="shared" si="8"/>
        <v>0</v>
      </c>
      <c r="EM13" s="336">
        <f t="shared" si="8"/>
        <v>0</v>
      </c>
      <c r="EN13" s="336">
        <f t="shared" si="8"/>
        <v>0</v>
      </c>
      <c r="EO13" s="336">
        <f t="shared" si="8"/>
        <v>0</v>
      </c>
      <c r="EP13" s="336">
        <f t="shared" si="8"/>
        <v>0</v>
      </c>
      <c r="EQ13" s="336">
        <f t="shared" si="8"/>
        <v>0</v>
      </c>
      <c r="ER13" s="336">
        <f t="shared" si="8"/>
        <v>0</v>
      </c>
      <c r="ES13" s="337">
        <f t="shared" si="8"/>
        <v>0</v>
      </c>
      <c r="ET13" s="335">
        <f t="shared" si="9"/>
        <v>0</v>
      </c>
      <c r="EU13" s="336">
        <f t="shared" si="9"/>
        <v>0</v>
      </c>
      <c r="EV13" s="336">
        <f t="shared" si="9"/>
        <v>0</v>
      </c>
      <c r="EW13" s="336">
        <f t="shared" si="9"/>
        <v>0</v>
      </c>
      <c r="EX13" s="336">
        <f t="shared" si="9"/>
        <v>0</v>
      </c>
      <c r="EY13" s="336">
        <f t="shared" si="9"/>
        <v>0</v>
      </c>
      <c r="EZ13" s="336">
        <f t="shared" si="9"/>
        <v>0</v>
      </c>
      <c r="FA13" s="336">
        <f t="shared" si="9"/>
        <v>0</v>
      </c>
      <c r="FB13" s="336">
        <f t="shared" si="9"/>
        <v>0</v>
      </c>
      <c r="FC13" s="336">
        <f t="shared" si="9"/>
        <v>0</v>
      </c>
      <c r="FD13" s="336">
        <f t="shared" si="9"/>
        <v>0</v>
      </c>
      <c r="FE13" s="337">
        <f t="shared" si="9"/>
        <v>0</v>
      </c>
      <c r="FF13" s="335">
        <f t="shared" si="10"/>
        <v>0</v>
      </c>
      <c r="FG13" s="336">
        <f t="shared" si="10"/>
        <v>0</v>
      </c>
      <c r="FH13" s="336">
        <f t="shared" si="10"/>
        <v>0</v>
      </c>
      <c r="FI13" s="336">
        <f t="shared" si="10"/>
        <v>0</v>
      </c>
      <c r="FJ13" s="336">
        <f t="shared" si="10"/>
        <v>0</v>
      </c>
      <c r="FK13" s="336">
        <f t="shared" si="10"/>
        <v>0</v>
      </c>
      <c r="FL13" s="336">
        <f t="shared" si="10"/>
        <v>0</v>
      </c>
      <c r="FM13" s="336">
        <f t="shared" si="10"/>
        <v>0</v>
      </c>
      <c r="FN13" s="336">
        <f t="shared" si="10"/>
        <v>0</v>
      </c>
      <c r="FO13" s="336">
        <f t="shared" si="10"/>
        <v>0</v>
      </c>
      <c r="FP13" s="336">
        <f t="shared" si="10"/>
        <v>0</v>
      </c>
      <c r="FQ13" s="337">
        <f t="shared" si="10"/>
        <v>0</v>
      </c>
    </row>
    <row r="14" spans="1:173" x14ac:dyDescent="0.2">
      <c r="A14" s="74" t="str">
        <f t="shared" ref="A14:A43" si="21">CONCATENATE(D14, "-", E14)</f>
        <v xml:space="preserve"> - </v>
      </c>
      <c r="B14" s="112"/>
      <c r="C14" s="171" t="s">
        <v>306</v>
      </c>
      <c r="D14" s="366" t="str">
        <f>IF(ISBLANK(EMISSIONS_8!D14), " ", EMISSIONS_8!D14)</f>
        <v xml:space="preserve"> </v>
      </c>
      <c r="E14" s="366" t="str">
        <f>IF(ISBLANK(EMISSIONS_8!E14), " ", EMISSIONS_8!E14)</f>
        <v xml:space="preserve"> </v>
      </c>
      <c r="F14" s="366" t="str">
        <f>IF(ISBLANK(EMISSIONS_8!F14), " ", EMISSIONS_8!F14)</f>
        <v xml:space="preserve"> </v>
      </c>
      <c r="G14" s="367"/>
      <c r="H14" s="368"/>
      <c r="I14" s="33" t="s">
        <v>299</v>
      </c>
      <c r="J14" s="367"/>
      <c r="K14" s="33">
        <f t="shared" ref="K14:K30" si="22">IF($J$4="NO Attribution",1,IF($J$4="Enter NO. PLATFORMS",IF(J14="",1,1/J14),IF($J$4="Enter EMISS TO SUBTRACT",IF(J14="",0,J14),1)))</f>
        <v>1</v>
      </c>
      <c r="L14" s="33">
        <f t="shared" ref="L14:L43" si="23">IF(J5="Enter Emissions (tpy)",IF( J14="", 0, J14), 0)</f>
        <v>0</v>
      </c>
      <c r="M14" s="367">
        <v>0</v>
      </c>
      <c r="N14" s="373">
        <v>0</v>
      </c>
      <c r="O14" s="299"/>
      <c r="P14" s="300"/>
      <c r="Q14" s="73" t="str">
        <f t="shared" si="13"/>
        <v>Enter vessel info</v>
      </c>
      <c r="R14" s="79" t="str">
        <f t="shared" si="14"/>
        <v>Enter vessel info</v>
      </c>
      <c r="S14" s="79" t="str">
        <f t="shared" si="15"/>
        <v>Enter vessel info</v>
      </c>
      <c r="T14" s="79" t="str">
        <f t="shared" si="16"/>
        <v>Enter vessel info</v>
      </c>
      <c r="U14" s="79" t="str">
        <f t="shared" si="17"/>
        <v>Enter vessel info</v>
      </c>
      <c r="V14" s="79" t="str">
        <f t="shared" si="18"/>
        <v>Enter vessel info</v>
      </c>
      <c r="W14" s="79" t="str">
        <f t="shared" si="19"/>
        <v>Enter vessel info</v>
      </c>
      <c r="X14" s="79" t="str">
        <f t="shared" si="20"/>
        <v>Enter vessel info</v>
      </c>
      <c r="Y14" s="78" t="s">
        <v>115</v>
      </c>
      <c r="Z14" s="79" t="s">
        <v>115</v>
      </c>
      <c r="AA14" s="82" t="s">
        <v>115</v>
      </c>
      <c r="AB14" s="76" t="str">
        <f>IF(OR($D14=" ",$E14=" ",$F14=" "),"Enter vessel info",IF(T($H14)&lt;&gt;"","Enter Activity",IF(OR($M14=0,$N14=0),"Enter Run Time",IF((VLOOKUP($F14,'VESSEL FACTORS'!$A$3:$O$5,AB$5,FALSE))="N/A","--",IF($G14=" ",IF(ISERROR(SEARCH("Aux",$E14,1)),($H14*VLOOKUP($F14,'VESSEL FACTORS'!$A$2:$O$5,AB$5,FALSE)*0.0000011023*$M14*$N14*0.82),($H14*VLOOKUP($F14,'VESSEL FACTORS'!$A$2:$O$5,AB$5,FALSE)*0.0000011023*$M14*$N14*1)),IF($G14&lt;21,($H14*VLOOKUP($F14,'VESSEL FACTORS'!$A$2:$O$5,AB$5,FALSE)*0.0000011023*$M14*$N14*VLOOKUP($G14,'VESSEL FACTORS'!$A$16:$L$36,AB$5,FALSE)),($H14*VLOOKUP($F14,'VESSEL FACTORS'!$A$3:$O$5,AB$5,FALSE)*0.0000011023*$M14*$N14*($G14/100))))))))</f>
        <v>Enter vessel info</v>
      </c>
      <c r="AC14" s="76" t="str">
        <f>IF(OR($D14=" ",$E14=" ",$F14=" "),"Enter vessel info",IF(T($H14)&lt;&gt;"","Enter Activity",IF(OR($M14=0,$N14=0),"Enter Run Time",IF((VLOOKUP($F14,'VESSEL FACTORS'!$A$3:$O$5,AC$5,FALSE))="N/A","--",IF($G14=" ",IF(ISERROR(SEARCH("Aux",$E14,1)),($H14*VLOOKUP($F14,'VESSEL FACTORS'!$A$2:$O$5,AC$5,FALSE)*0.0000011023*$M14*$N14*0.82),($H14*VLOOKUP($F14,'VESSEL FACTORS'!$A$2:$O$5,AC$5,FALSE)*0.0000011023*$M14*$N14*1)),IF($G14&lt;21,($H14*VLOOKUP($F14,'VESSEL FACTORS'!$A$2:$O$5,AC$5,FALSE)*0.0000011023*$M14*$N14*VLOOKUP($G14,'VESSEL FACTORS'!$A$16:$L$36,AC$5,FALSE)),($H14*VLOOKUP($F14,'VESSEL FACTORS'!$A$3:$O$5,AC$5,FALSE)*0.0000011023*$M14*$N14*($G14/100))))))))</f>
        <v>Enter vessel info</v>
      </c>
      <c r="AD14" s="76" t="str">
        <f>IF(OR($D14=" ",$E14=" ",$F14=" "),"Enter vessel info",IF(T($H14)&lt;&gt;"","Enter Activity",IF(OR($M14=0,$N14=0),"Enter Run Time",IF((VLOOKUP($F14,'VESSEL FACTORS'!$A$3:$O$5,AD$5,FALSE))="N/A","--",IF($G14=" ",IF(ISERROR(SEARCH("Aux",$E14,1)),($H14*VLOOKUP($F14,'VESSEL FACTORS'!$A$2:$O$5,AD$5,FALSE)*0.0000011023*$M14*$N14*0.82),($H14*VLOOKUP($F14,'VESSEL FACTORS'!$A$2:$O$5,AD$5,FALSE)*0.0000011023*$M14*$N14*1)),IF($G14&lt;21,($H14*VLOOKUP($F14,'VESSEL FACTORS'!$A$2:$O$5,AD$5,FALSE)*0.0000011023*$M14*$N14*VLOOKUP($G14,'VESSEL FACTORS'!$A$16:$L$36,AD$5,FALSE)),($H14*VLOOKUP($F14,'VESSEL FACTORS'!$A$3:$O$5,AD$5,FALSE)*0.0000011023*$M14*$N14*($G14/100))))))))</f>
        <v>Enter vessel info</v>
      </c>
      <c r="AE14" s="76" t="str">
        <f>IF(OR($D14=" ",$E14=" ",$F14=" "),"Enter vessel info",IF(T($H14)&lt;&gt;"","Enter Activity",IF(OR($M14=0,$N14=0),"Enter Run Time",IF((VLOOKUP($F14,'VESSEL FACTORS'!$A$3:$O$5,AE$5,FALSE))="N/A","--",IF($G14=" ",IF(ISERROR(SEARCH("Aux",$E14,1)),($H14*VLOOKUP($F14,'VESSEL FACTORS'!$A$2:$O$5,AE$5,FALSE)*0.0000011023*$M14*$N14*0.82),($H14*VLOOKUP($F14,'VESSEL FACTORS'!$A$2:$O$5,AE$5,FALSE)*0.0000011023*$M14*$N14*1)),IF($G14&lt;21,($H14*VLOOKUP($F14,'VESSEL FACTORS'!$A$2:$O$5,AE$5,FALSE)*0.0000011023*$M14*$N14*VLOOKUP($G14,'VESSEL FACTORS'!$A$16:$L$36,AE$5,FALSE)),($H14*VLOOKUP($F14,'VESSEL FACTORS'!$A$3:$O$5,AE$5,FALSE)*0.0000011023*$M14*$N14*($G14/100))))))))</f>
        <v>Enter vessel info</v>
      </c>
      <c r="AF14" s="76" t="str">
        <f>IF(OR($D14=" ",$E14=" ",$F14=" "),"Enter vessel info",IF(T($H14)&lt;&gt;"","Enter Activity",IF(OR($M14=0,$N14=0),"Enter Run Time",IF((VLOOKUP($F14,'VESSEL FACTORS'!$A$3:$O$5,AF$5,FALSE))="N/A","--",IF($G14=" ",IF(ISERROR(SEARCH("Aux",$E14,1)),($H14*VLOOKUP($F14,'VESSEL FACTORS'!$A$2:$O$5,AF$5,FALSE)*0.0000011023*$M14*$N14*0.82),($H14*VLOOKUP($F14,'VESSEL FACTORS'!$A$2:$O$5,AF$5,FALSE)*0.0000011023*$M14*$N14*1)),IF($G14&lt;21,($H14*VLOOKUP($F14,'VESSEL FACTORS'!$A$2:$O$5,AF$5,FALSE)*0.0000011023*$M14*$N14*VLOOKUP($G14,'VESSEL FACTORS'!$A$16:$L$36,AF$5,FALSE)),($H14*VLOOKUP($F14,'VESSEL FACTORS'!$A$3:$O$5,AF$5,FALSE)*0.0000011023*$M14*$N14*($G14/100))))))))</f>
        <v>Enter vessel info</v>
      </c>
      <c r="AG14" s="76" t="str">
        <f>IF(OR($D14=" ",$E14=" ",$F14=" "),"Enter vessel info",IF(T($H14)&lt;&gt;"","Enter Activity",IF(OR($M14=0,$N14=0),"Enter Run Time",IF((VLOOKUP($F14,'VESSEL FACTORS'!$A$3:$O$5,AG$5,FALSE))="N/A","--",IF($G14=" ",IF(ISERROR(SEARCH("Aux",$E14,1)),($H14*VLOOKUP($F14,'VESSEL FACTORS'!$A$2:$O$5,AG$5,FALSE)*0.0000011023*$M14*$N14*0.82),($H14*VLOOKUP($F14,'VESSEL FACTORS'!$A$2:$O$5,AG$5,FALSE)*0.0000011023*$M14*$N14*1)),IF($G14&lt;21,($H14*VLOOKUP($F14,'VESSEL FACTORS'!$A$2:$O$5,AG$5,FALSE)*0.0000011023*$M14*$N14*VLOOKUP($G14,'VESSEL FACTORS'!$A$16:$L$36,AG$5,FALSE)),($H14*VLOOKUP($F14,'VESSEL FACTORS'!$A$3:$O$5,AG$5,FALSE)*0.0000011023*$M14*$N14*($G14/100))))))))</f>
        <v>Enter vessel info</v>
      </c>
      <c r="AH14" s="76" t="str">
        <f>IF(OR($D14=" ",$E14=" ",$F14=" "),"Enter vessel info",IF(T($H14)&lt;&gt;"","Enter Activity",IF(OR($M14=0,$N14=0),"Enter Run Time",IF((VLOOKUP($F14,'VESSEL FACTORS'!$A$3:$O$5,AH$5,FALSE))="N/A","--",IF($G14=" ",IF(ISERROR(SEARCH("Aux",$E14,1)),($H14*VLOOKUP($F14,'VESSEL FACTORS'!$A$2:$O$5,AH$5,FALSE)*0.0000011023*$M14*$N14*0.82),($H14*VLOOKUP($F14,'VESSEL FACTORS'!$A$2:$O$5,AH$5,FALSE)*0.0000011023*$M14*$N14*1)),IF($G14&lt;21,($H14*VLOOKUP($F14,'VESSEL FACTORS'!$A$2:$O$5,AH$5,FALSE)*0.0000011023*$M14*$N14*VLOOKUP($G14,'VESSEL FACTORS'!$A$16:$L$36,AH$5,FALSE)),($H14*VLOOKUP($F14,'VESSEL FACTORS'!$A$3:$O$5,AH$5,FALSE)*0.0000011023*$M14*$N14*($G14/100))))))))</f>
        <v>Enter vessel info</v>
      </c>
      <c r="AI14" s="76" t="str">
        <f>IF(OR($D14=" ",$E14=" ",$F14=" "),"Enter vessel info",IF(T($H14)&lt;&gt;"","Enter Activity",IF(OR($M14=0,$N14=0),"Enter Run Time",IF((VLOOKUP($F14,'VESSEL FACTORS'!$A$3:$O$5,AI$5,FALSE))="N/A","--",IF($G14=" ",IF(ISERROR(SEARCH("Aux",$E14,1)),($H14*VLOOKUP($F14,'VESSEL FACTORS'!$A$2:$O$5,AI$5,FALSE)*0.0000011023*$M14*$N14*0.82),($H14*VLOOKUP($F14,'VESSEL FACTORS'!$A$2:$O$5,AI$5,FALSE)*0.0000011023*$M14*$N14*1)),IF($G14&lt;21,($H14*VLOOKUP($F14,'VESSEL FACTORS'!$A$2:$O$5,AI$5,FALSE)*0.0000011023*$M14*$N14*VLOOKUP($G14,'VESSEL FACTORS'!$A$16:$L$36,AI$5,FALSE)),($H14*VLOOKUP($F14,'VESSEL FACTORS'!$A$3:$O$5,AI$5,FALSE)*0.0000011023*$M14*$N14*($G14/100))))))))</f>
        <v>Enter vessel info</v>
      </c>
      <c r="AJ14" s="76" t="str">
        <f>IF(OR($D14=" ",$E14=" ",$F14=" "),"Enter vessel info",IF(T($H14)&lt;&gt;"","Enter Activity",IF(OR($M14=0,$N14=0),"Enter Run Time",IF((VLOOKUP($F14,'VESSEL FACTORS'!$A$3:$O$5,AJ$5,FALSE))="N/A","--",IF($G14=" ",IF(ISERROR(SEARCH("Aux",$E14,1)),($H14*VLOOKUP($F14,'VESSEL FACTORS'!$A$2:$O$5,AJ$5,FALSE)*0.0000011023*$M14*$N14*0.82),($H14*VLOOKUP($F14,'VESSEL FACTORS'!$A$2:$O$5,AJ$5,FALSE)*0.0000011023*$M14*$N14*1)),IF($G14&lt;21,($H14*VLOOKUP($F14,'VESSEL FACTORS'!$A$2:$O$5,AJ$5,FALSE)*0.0000011023*$M14*$N14*VLOOKUP($G14,'VESSEL FACTORS'!$A$16:$L$36,AJ$5,FALSE)),($H14*VLOOKUP($F14,'VESSEL FACTORS'!$A$3:$O$5,AJ$5,FALSE)*0.0000011023*$M14*$N14*($G14/100))))))))</f>
        <v>Enter vessel info</v>
      </c>
      <c r="AK14" s="76" t="str">
        <f>IF(OR($D14=" ",$E14=" ",$F14=" "),"Enter vessel info",IF(T($H14)&lt;&gt;"","Enter Activity",IF(OR($M14=0,$N14=0),"Enter Run Time",IF((VLOOKUP($F14,'VESSEL FACTORS'!$A$3:$O$5,AK$5,FALSE))="N/A","--",IF($G14=" ",IF(ISERROR(SEARCH("Aux",$E14,1)),($H14*VLOOKUP($F14,'VESSEL FACTORS'!$A$2:$O$5,AK$5,FALSE)*0.0000011023*$M14*$N14*0.82),($H14*VLOOKUP($F14,'VESSEL FACTORS'!$A$2:$O$5,AK$5,FALSE)*0.0000011023*$M14*$N14*1)),IF($G14&lt;21,($H14*VLOOKUP($F14,'VESSEL FACTORS'!$A$2:$O$5,AK$5,FALSE)*0.0000011023*$M14*$N14*VLOOKUP($G14,'VESSEL FACTORS'!$A$16:$L$36,AK$5,FALSE)),($H14*VLOOKUP($F14,'VESSEL FACTORS'!$A$3:$O$5,AK$5,FALSE)*0.0000011023*$M14*$N14*($G14/100))))))))</f>
        <v>Enter vessel info</v>
      </c>
      <c r="AL14" s="67" t="str">
        <f>IF(OR($D14=" ",$E14=" ",$F14=" "),"Enter vessel info",IF(T($H14)&lt;&gt;"","Enter Activity",IF(OR($M14=0,$N14=0),"Enter Run Time",IF((VLOOKUP($F14,'VESSEL FACTORS'!$A$3:$O$5,AL$5,FALSE))="N/A","--",IF($G14=" ",IF(ISERROR(SEARCH("Aux",$E14,1)),($H14*VLOOKUP($F14,'VESSEL FACTORS'!$A$2:$O$5,AL$5,FALSE)*0.0000011023*$M14*$N14*0.82),($H14*VLOOKUP($F14,'VESSEL FACTORS'!$A$2:$O$5,AL$5,FALSE)*0.0000011023*$M14*$N14*1)),IF($G14&lt;21,($H14*VLOOKUP($F14,'VESSEL FACTORS'!$A$2:$O$5,AL$5,FALSE)*0.0000011023*$M14*$N14*VLOOKUP($G14,'VESSEL FACTORS'!$A$16:$L$36,AL$5,FALSE)),($H14*VLOOKUP($F14,'VESSEL FACTORS'!$A$3:$O$5,AL$5,FALSE)*0.0000011023*$M14*$N14*($G14/100))))))))</f>
        <v>Enter vessel info</v>
      </c>
      <c r="AM14" s="74"/>
      <c r="AO14" s="74">
        <f>MONTH(EMISSIONS_1!P14)-MONTH(EMISSIONS_1!O14)+1</f>
        <v>1</v>
      </c>
      <c r="AP14" s="335">
        <f t="shared" si="12"/>
        <v>0</v>
      </c>
      <c r="AQ14" s="336">
        <f t="shared" si="0"/>
        <v>0</v>
      </c>
      <c r="AR14" s="336">
        <f t="shared" si="0"/>
        <v>0</v>
      </c>
      <c r="AS14" s="336">
        <f t="shared" si="0"/>
        <v>0</v>
      </c>
      <c r="AT14" s="336">
        <f t="shared" si="0"/>
        <v>0</v>
      </c>
      <c r="AU14" s="336">
        <f t="shared" si="0"/>
        <v>0</v>
      </c>
      <c r="AV14" s="336">
        <f t="shared" si="0"/>
        <v>0</v>
      </c>
      <c r="AW14" s="336">
        <f t="shared" si="0"/>
        <v>0</v>
      </c>
      <c r="AX14" s="336">
        <f t="shared" si="0"/>
        <v>0</v>
      </c>
      <c r="AY14" s="336">
        <f t="shared" si="0"/>
        <v>0</v>
      </c>
      <c r="AZ14" s="336">
        <f t="shared" si="0"/>
        <v>0</v>
      </c>
      <c r="BA14" s="337">
        <f t="shared" si="0"/>
        <v>0</v>
      </c>
      <c r="BB14" s="335">
        <f t="shared" si="1"/>
        <v>0</v>
      </c>
      <c r="BC14" s="336">
        <f t="shared" si="1"/>
        <v>0</v>
      </c>
      <c r="BD14" s="336">
        <f t="shared" si="1"/>
        <v>0</v>
      </c>
      <c r="BE14" s="336">
        <f t="shared" si="1"/>
        <v>0</v>
      </c>
      <c r="BF14" s="336">
        <f t="shared" si="1"/>
        <v>0</v>
      </c>
      <c r="BG14" s="336">
        <f t="shared" si="1"/>
        <v>0</v>
      </c>
      <c r="BH14" s="336">
        <f t="shared" si="1"/>
        <v>0</v>
      </c>
      <c r="BI14" s="336">
        <f t="shared" si="1"/>
        <v>0</v>
      </c>
      <c r="BJ14" s="336">
        <f t="shared" si="1"/>
        <v>0</v>
      </c>
      <c r="BK14" s="336">
        <f t="shared" si="1"/>
        <v>0</v>
      </c>
      <c r="BL14" s="336">
        <f t="shared" si="1"/>
        <v>0</v>
      </c>
      <c r="BM14" s="337">
        <f t="shared" si="1"/>
        <v>0</v>
      </c>
      <c r="BN14" s="335">
        <f t="shared" si="2"/>
        <v>0</v>
      </c>
      <c r="BO14" s="336">
        <f t="shared" si="2"/>
        <v>0</v>
      </c>
      <c r="BP14" s="336">
        <f t="shared" si="2"/>
        <v>0</v>
      </c>
      <c r="BQ14" s="336">
        <f t="shared" si="2"/>
        <v>0</v>
      </c>
      <c r="BR14" s="336">
        <f t="shared" si="2"/>
        <v>0</v>
      </c>
      <c r="BS14" s="336">
        <f t="shared" si="2"/>
        <v>0</v>
      </c>
      <c r="BT14" s="336">
        <f t="shared" si="2"/>
        <v>0</v>
      </c>
      <c r="BU14" s="336">
        <f t="shared" si="2"/>
        <v>0</v>
      </c>
      <c r="BV14" s="336">
        <f t="shared" si="2"/>
        <v>0</v>
      </c>
      <c r="BW14" s="336">
        <f t="shared" si="2"/>
        <v>0</v>
      </c>
      <c r="BX14" s="336">
        <f t="shared" si="2"/>
        <v>0</v>
      </c>
      <c r="BY14" s="337">
        <f t="shared" si="2"/>
        <v>0</v>
      </c>
      <c r="BZ14" s="335">
        <f t="shared" si="3"/>
        <v>0</v>
      </c>
      <c r="CA14" s="336">
        <f t="shared" si="3"/>
        <v>0</v>
      </c>
      <c r="CB14" s="336">
        <f t="shared" si="3"/>
        <v>0</v>
      </c>
      <c r="CC14" s="336">
        <f t="shared" si="3"/>
        <v>0</v>
      </c>
      <c r="CD14" s="336">
        <f t="shared" si="3"/>
        <v>0</v>
      </c>
      <c r="CE14" s="336">
        <f t="shared" si="3"/>
        <v>0</v>
      </c>
      <c r="CF14" s="336">
        <f t="shared" si="3"/>
        <v>0</v>
      </c>
      <c r="CG14" s="336">
        <f t="shared" si="3"/>
        <v>0</v>
      </c>
      <c r="CH14" s="336">
        <f t="shared" si="3"/>
        <v>0</v>
      </c>
      <c r="CI14" s="336">
        <f t="shared" si="3"/>
        <v>0</v>
      </c>
      <c r="CJ14" s="336">
        <f t="shared" si="3"/>
        <v>0</v>
      </c>
      <c r="CK14" s="337">
        <f t="shared" si="3"/>
        <v>0</v>
      </c>
      <c r="CL14" s="335">
        <f t="shared" si="4"/>
        <v>0</v>
      </c>
      <c r="CM14" s="336">
        <f t="shared" si="4"/>
        <v>0</v>
      </c>
      <c r="CN14" s="336">
        <f t="shared" si="4"/>
        <v>0</v>
      </c>
      <c r="CO14" s="336">
        <f t="shared" si="4"/>
        <v>0</v>
      </c>
      <c r="CP14" s="336">
        <f t="shared" si="4"/>
        <v>0</v>
      </c>
      <c r="CQ14" s="336">
        <f t="shared" si="4"/>
        <v>0</v>
      </c>
      <c r="CR14" s="336">
        <f t="shared" si="4"/>
        <v>0</v>
      </c>
      <c r="CS14" s="336">
        <f t="shared" si="4"/>
        <v>0</v>
      </c>
      <c r="CT14" s="336">
        <f t="shared" si="4"/>
        <v>0</v>
      </c>
      <c r="CU14" s="336">
        <f t="shared" si="4"/>
        <v>0</v>
      </c>
      <c r="CV14" s="336">
        <f t="shared" si="4"/>
        <v>0</v>
      </c>
      <c r="CW14" s="337">
        <f t="shared" si="4"/>
        <v>0</v>
      </c>
      <c r="CX14" s="335">
        <f t="shared" si="5"/>
        <v>0</v>
      </c>
      <c r="CY14" s="336">
        <f t="shared" si="5"/>
        <v>0</v>
      </c>
      <c r="CZ14" s="336">
        <f t="shared" si="5"/>
        <v>0</v>
      </c>
      <c r="DA14" s="336">
        <f t="shared" si="5"/>
        <v>0</v>
      </c>
      <c r="DB14" s="336">
        <f t="shared" si="5"/>
        <v>0</v>
      </c>
      <c r="DC14" s="336">
        <f t="shared" si="5"/>
        <v>0</v>
      </c>
      <c r="DD14" s="336">
        <f t="shared" si="5"/>
        <v>0</v>
      </c>
      <c r="DE14" s="336">
        <f t="shared" si="5"/>
        <v>0</v>
      </c>
      <c r="DF14" s="336">
        <f t="shared" si="5"/>
        <v>0</v>
      </c>
      <c r="DG14" s="336">
        <f t="shared" si="5"/>
        <v>0</v>
      </c>
      <c r="DH14" s="336">
        <f t="shared" si="5"/>
        <v>0</v>
      </c>
      <c r="DI14" s="337">
        <f t="shared" si="5"/>
        <v>0</v>
      </c>
      <c r="DJ14" s="335">
        <f t="shared" si="6"/>
        <v>0</v>
      </c>
      <c r="DK14" s="336">
        <f t="shared" si="6"/>
        <v>0</v>
      </c>
      <c r="DL14" s="336">
        <f t="shared" si="6"/>
        <v>0</v>
      </c>
      <c r="DM14" s="336">
        <f t="shared" si="6"/>
        <v>0</v>
      </c>
      <c r="DN14" s="336">
        <f t="shared" si="6"/>
        <v>0</v>
      </c>
      <c r="DO14" s="336">
        <f t="shared" si="6"/>
        <v>0</v>
      </c>
      <c r="DP14" s="336">
        <f t="shared" si="6"/>
        <v>0</v>
      </c>
      <c r="DQ14" s="336">
        <f t="shared" si="6"/>
        <v>0</v>
      </c>
      <c r="DR14" s="336">
        <f t="shared" si="6"/>
        <v>0</v>
      </c>
      <c r="DS14" s="336">
        <f t="shared" si="6"/>
        <v>0</v>
      </c>
      <c r="DT14" s="336">
        <f t="shared" si="6"/>
        <v>0</v>
      </c>
      <c r="DU14" s="337">
        <f t="shared" si="6"/>
        <v>0</v>
      </c>
      <c r="DV14" s="335">
        <f t="shared" si="7"/>
        <v>0</v>
      </c>
      <c r="DW14" s="336">
        <f t="shared" si="7"/>
        <v>0</v>
      </c>
      <c r="DX14" s="336">
        <f t="shared" si="7"/>
        <v>0</v>
      </c>
      <c r="DY14" s="336">
        <f t="shared" si="7"/>
        <v>0</v>
      </c>
      <c r="DZ14" s="336">
        <f t="shared" si="7"/>
        <v>0</v>
      </c>
      <c r="EA14" s="336">
        <f t="shared" si="7"/>
        <v>0</v>
      </c>
      <c r="EB14" s="336">
        <f t="shared" si="7"/>
        <v>0</v>
      </c>
      <c r="EC14" s="336">
        <f t="shared" si="7"/>
        <v>0</v>
      </c>
      <c r="ED14" s="336">
        <f t="shared" si="7"/>
        <v>0</v>
      </c>
      <c r="EE14" s="336">
        <f t="shared" si="7"/>
        <v>0</v>
      </c>
      <c r="EF14" s="336">
        <f t="shared" si="7"/>
        <v>0</v>
      </c>
      <c r="EG14" s="337">
        <f t="shared" si="7"/>
        <v>0</v>
      </c>
      <c r="EH14" s="335">
        <f t="shared" si="8"/>
        <v>0</v>
      </c>
      <c r="EI14" s="336">
        <f t="shared" si="8"/>
        <v>0</v>
      </c>
      <c r="EJ14" s="336">
        <f t="shared" si="8"/>
        <v>0</v>
      </c>
      <c r="EK14" s="336">
        <f t="shared" si="8"/>
        <v>0</v>
      </c>
      <c r="EL14" s="336">
        <f t="shared" si="8"/>
        <v>0</v>
      </c>
      <c r="EM14" s="336">
        <f t="shared" si="8"/>
        <v>0</v>
      </c>
      <c r="EN14" s="336">
        <f t="shared" si="8"/>
        <v>0</v>
      </c>
      <c r="EO14" s="336">
        <f t="shared" si="8"/>
        <v>0</v>
      </c>
      <c r="EP14" s="336">
        <f t="shared" si="8"/>
        <v>0</v>
      </c>
      <c r="EQ14" s="336">
        <f t="shared" si="8"/>
        <v>0</v>
      </c>
      <c r="ER14" s="336">
        <f t="shared" si="8"/>
        <v>0</v>
      </c>
      <c r="ES14" s="337">
        <f t="shared" si="8"/>
        <v>0</v>
      </c>
      <c r="ET14" s="335">
        <f t="shared" si="9"/>
        <v>0</v>
      </c>
      <c r="EU14" s="336">
        <f t="shared" si="9"/>
        <v>0</v>
      </c>
      <c r="EV14" s="336">
        <f t="shared" si="9"/>
        <v>0</v>
      </c>
      <c r="EW14" s="336">
        <f t="shared" si="9"/>
        <v>0</v>
      </c>
      <c r="EX14" s="336">
        <f t="shared" si="9"/>
        <v>0</v>
      </c>
      <c r="EY14" s="336">
        <f t="shared" si="9"/>
        <v>0</v>
      </c>
      <c r="EZ14" s="336">
        <f t="shared" si="9"/>
        <v>0</v>
      </c>
      <c r="FA14" s="336">
        <f t="shared" si="9"/>
        <v>0</v>
      </c>
      <c r="FB14" s="336">
        <f t="shared" si="9"/>
        <v>0</v>
      </c>
      <c r="FC14" s="336">
        <f t="shared" si="9"/>
        <v>0</v>
      </c>
      <c r="FD14" s="336">
        <f t="shared" si="9"/>
        <v>0</v>
      </c>
      <c r="FE14" s="337">
        <f t="shared" si="9"/>
        <v>0</v>
      </c>
      <c r="FF14" s="335">
        <f t="shared" si="10"/>
        <v>0</v>
      </c>
      <c r="FG14" s="336">
        <f t="shared" si="10"/>
        <v>0</v>
      </c>
      <c r="FH14" s="336">
        <f t="shared" si="10"/>
        <v>0</v>
      </c>
      <c r="FI14" s="336">
        <f t="shared" si="10"/>
        <v>0</v>
      </c>
      <c r="FJ14" s="336">
        <f t="shared" si="10"/>
        <v>0</v>
      </c>
      <c r="FK14" s="336">
        <f t="shared" si="10"/>
        <v>0</v>
      </c>
      <c r="FL14" s="336">
        <f t="shared" si="10"/>
        <v>0</v>
      </c>
      <c r="FM14" s="336">
        <f t="shared" si="10"/>
        <v>0</v>
      </c>
      <c r="FN14" s="336">
        <f t="shared" si="10"/>
        <v>0</v>
      </c>
      <c r="FO14" s="336">
        <f t="shared" si="10"/>
        <v>0</v>
      </c>
      <c r="FP14" s="336">
        <f t="shared" si="10"/>
        <v>0</v>
      </c>
      <c r="FQ14" s="337">
        <f t="shared" si="10"/>
        <v>0</v>
      </c>
    </row>
    <row r="15" spans="1:173" x14ac:dyDescent="0.2">
      <c r="A15" s="74" t="str">
        <f t="shared" si="21"/>
        <v xml:space="preserve"> - </v>
      </c>
      <c r="B15" s="112"/>
      <c r="C15" s="171" t="s">
        <v>306</v>
      </c>
      <c r="D15" s="366" t="str">
        <f>IF(ISBLANK(EMISSIONS_8!D15), " ", EMISSIONS_8!D15)</f>
        <v xml:space="preserve"> </v>
      </c>
      <c r="E15" s="366" t="str">
        <f>IF(ISBLANK(EMISSIONS_8!E15), " ", EMISSIONS_8!E15)</f>
        <v xml:space="preserve"> </v>
      </c>
      <c r="F15" s="366" t="str">
        <f>IF(ISBLANK(EMISSIONS_8!F15), " ", EMISSIONS_8!F15)</f>
        <v xml:space="preserve"> </v>
      </c>
      <c r="G15" s="367"/>
      <c r="H15" s="368"/>
      <c r="I15" s="33" t="s">
        <v>299</v>
      </c>
      <c r="J15" s="367"/>
      <c r="K15" s="33">
        <f t="shared" si="22"/>
        <v>1</v>
      </c>
      <c r="L15" s="33">
        <f t="shared" si="23"/>
        <v>0</v>
      </c>
      <c r="M15" s="367">
        <v>0</v>
      </c>
      <c r="N15" s="373">
        <v>0</v>
      </c>
      <c r="O15" s="299"/>
      <c r="P15" s="300"/>
      <c r="Q15" s="73" t="str">
        <f t="shared" si="13"/>
        <v>Enter vessel info</v>
      </c>
      <c r="R15" s="79" t="str">
        <f t="shared" si="14"/>
        <v>Enter vessel info</v>
      </c>
      <c r="S15" s="79" t="str">
        <f t="shared" si="15"/>
        <v>Enter vessel info</v>
      </c>
      <c r="T15" s="79" t="str">
        <f t="shared" si="16"/>
        <v>Enter vessel info</v>
      </c>
      <c r="U15" s="79" t="str">
        <f t="shared" si="17"/>
        <v>Enter vessel info</v>
      </c>
      <c r="V15" s="79" t="str">
        <f t="shared" si="18"/>
        <v>Enter vessel info</v>
      </c>
      <c r="W15" s="79" t="str">
        <f t="shared" si="19"/>
        <v>Enter vessel info</v>
      </c>
      <c r="X15" s="79" t="str">
        <f t="shared" si="20"/>
        <v>Enter vessel info</v>
      </c>
      <c r="Y15" s="78" t="s">
        <v>115</v>
      </c>
      <c r="Z15" s="79" t="s">
        <v>115</v>
      </c>
      <c r="AA15" s="82" t="s">
        <v>115</v>
      </c>
      <c r="AB15" s="76" t="str">
        <f>IF(OR($D15=" ",$E15=" ",$F15=" "),"Enter vessel info",IF(T($H15)&lt;&gt;"","Enter Activity",IF(OR($M15=0,$N15=0),"Enter Run Time",IF((VLOOKUP($F15,'VESSEL FACTORS'!$A$3:$O$5,AB$5,FALSE))="N/A","--",IF($G15=" ",IF(ISERROR(SEARCH("Aux",$E15,1)),($H15*VLOOKUP($F15,'VESSEL FACTORS'!$A$2:$O$5,AB$5,FALSE)*0.0000011023*$M15*$N15*0.82),($H15*VLOOKUP($F15,'VESSEL FACTORS'!$A$2:$O$5,AB$5,FALSE)*0.0000011023*$M15*$N15*1)),IF($G15&lt;21,($H15*VLOOKUP($F15,'VESSEL FACTORS'!$A$2:$O$5,AB$5,FALSE)*0.0000011023*$M15*$N15*VLOOKUP($G15,'VESSEL FACTORS'!$A$16:$L$36,AB$5,FALSE)),($H15*VLOOKUP($F15,'VESSEL FACTORS'!$A$3:$O$5,AB$5,FALSE)*0.0000011023*$M15*$N15*($G15/100))))))))</f>
        <v>Enter vessel info</v>
      </c>
      <c r="AC15" s="76" t="str">
        <f>IF(OR($D15=" ",$E15=" ",$F15=" "),"Enter vessel info",IF(T($H15)&lt;&gt;"","Enter Activity",IF(OR($M15=0,$N15=0),"Enter Run Time",IF((VLOOKUP($F15,'VESSEL FACTORS'!$A$3:$O$5,AC$5,FALSE))="N/A","--",IF($G15=" ",IF(ISERROR(SEARCH("Aux",$E15,1)),($H15*VLOOKUP($F15,'VESSEL FACTORS'!$A$2:$O$5,AC$5,FALSE)*0.0000011023*$M15*$N15*0.82),($H15*VLOOKUP($F15,'VESSEL FACTORS'!$A$2:$O$5,AC$5,FALSE)*0.0000011023*$M15*$N15*1)),IF($G15&lt;21,($H15*VLOOKUP($F15,'VESSEL FACTORS'!$A$2:$O$5,AC$5,FALSE)*0.0000011023*$M15*$N15*VLOOKUP($G15,'VESSEL FACTORS'!$A$16:$L$36,AC$5,FALSE)),($H15*VLOOKUP($F15,'VESSEL FACTORS'!$A$3:$O$5,AC$5,FALSE)*0.0000011023*$M15*$N15*($G15/100))))))))</f>
        <v>Enter vessel info</v>
      </c>
      <c r="AD15" s="76" t="str">
        <f>IF(OR($D15=" ",$E15=" ",$F15=" "),"Enter vessel info",IF(T($H15)&lt;&gt;"","Enter Activity",IF(OR($M15=0,$N15=0),"Enter Run Time",IF((VLOOKUP($F15,'VESSEL FACTORS'!$A$3:$O$5,AD$5,FALSE))="N/A","--",IF($G15=" ",IF(ISERROR(SEARCH("Aux",$E15,1)),($H15*VLOOKUP($F15,'VESSEL FACTORS'!$A$2:$O$5,AD$5,FALSE)*0.0000011023*$M15*$N15*0.82),($H15*VLOOKUP($F15,'VESSEL FACTORS'!$A$2:$O$5,AD$5,FALSE)*0.0000011023*$M15*$N15*1)),IF($G15&lt;21,($H15*VLOOKUP($F15,'VESSEL FACTORS'!$A$2:$O$5,AD$5,FALSE)*0.0000011023*$M15*$N15*VLOOKUP($G15,'VESSEL FACTORS'!$A$16:$L$36,AD$5,FALSE)),($H15*VLOOKUP($F15,'VESSEL FACTORS'!$A$3:$O$5,AD$5,FALSE)*0.0000011023*$M15*$N15*($G15/100))))))))</f>
        <v>Enter vessel info</v>
      </c>
      <c r="AE15" s="76" t="str">
        <f>IF(OR($D15=" ",$E15=" ",$F15=" "),"Enter vessel info",IF(T($H15)&lt;&gt;"","Enter Activity",IF(OR($M15=0,$N15=0),"Enter Run Time",IF((VLOOKUP($F15,'VESSEL FACTORS'!$A$3:$O$5,AE$5,FALSE))="N/A","--",IF($G15=" ",IF(ISERROR(SEARCH("Aux",$E15,1)),($H15*VLOOKUP($F15,'VESSEL FACTORS'!$A$2:$O$5,AE$5,FALSE)*0.0000011023*$M15*$N15*0.82),($H15*VLOOKUP($F15,'VESSEL FACTORS'!$A$2:$O$5,AE$5,FALSE)*0.0000011023*$M15*$N15*1)),IF($G15&lt;21,($H15*VLOOKUP($F15,'VESSEL FACTORS'!$A$2:$O$5,AE$5,FALSE)*0.0000011023*$M15*$N15*VLOOKUP($G15,'VESSEL FACTORS'!$A$16:$L$36,AE$5,FALSE)),($H15*VLOOKUP($F15,'VESSEL FACTORS'!$A$3:$O$5,AE$5,FALSE)*0.0000011023*$M15*$N15*($G15/100))))))))</f>
        <v>Enter vessel info</v>
      </c>
      <c r="AF15" s="76" t="str">
        <f>IF(OR($D15=" ",$E15=" ",$F15=" "),"Enter vessel info",IF(T($H15)&lt;&gt;"","Enter Activity",IF(OR($M15=0,$N15=0),"Enter Run Time",IF((VLOOKUP($F15,'VESSEL FACTORS'!$A$3:$O$5,AF$5,FALSE))="N/A","--",IF($G15=" ",IF(ISERROR(SEARCH("Aux",$E15,1)),($H15*VLOOKUP($F15,'VESSEL FACTORS'!$A$2:$O$5,AF$5,FALSE)*0.0000011023*$M15*$N15*0.82),($H15*VLOOKUP($F15,'VESSEL FACTORS'!$A$2:$O$5,AF$5,FALSE)*0.0000011023*$M15*$N15*1)),IF($G15&lt;21,($H15*VLOOKUP($F15,'VESSEL FACTORS'!$A$2:$O$5,AF$5,FALSE)*0.0000011023*$M15*$N15*VLOOKUP($G15,'VESSEL FACTORS'!$A$16:$L$36,AF$5,FALSE)),($H15*VLOOKUP($F15,'VESSEL FACTORS'!$A$3:$O$5,AF$5,FALSE)*0.0000011023*$M15*$N15*($G15/100))))))))</f>
        <v>Enter vessel info</v>
      </c>
      <c r="AG15" s="76" t="str">
        <f>IF(OR($D15=" ",$E15=" ",$F15=" "),"Enter vessel info",IF(T($H15)&lt;&gt;"","Enter Activity",IF(OR($M15=0,$N15=0),"Enter Run Time",IF((VLOOKUP($F15,'VESSEL FACTORS'!$A$3:$O$5,AG$5,FALSE))="N/A","--",IF($G15=" ",IF(ISERROR(SEARCH("Aux",$E15,1)),($H15*VLOOKUP($F15,'VESSEL FACTORS'!$A$2:$O$5,AG$5,FALSE)*0.0000011023*$M15*$N15*0.82),($H15*VLOOKUP($F15,'VESSEL FACTORS'!$A$2:$O$5,AG$5,FALSE)*0.0000011023*$M15*$N15*1)),IF($G15&lt;21,($H15*VLOOKUP($F15,'VESSEL FACTORS'!$A$2:$O$5,AG$5,FALSE)*0.0000011023*$M15*$N15*VLOOKUP($G15,'VESSEL FACTORS'!$A$16:$L$36,AG$5,FALSE)),($H15*VLOOKUP($F15,'VESSEL FACTORS'!$A$3:$O$5,AG$5,FALSE)*0.0000011023*$M15*$N15*($G15/100))))))))</f>
        <v>Enter vessel info</v>
      </c>
      <c r="AH15" s="76" t="str">
        <f>IF(OR($D15=" ",$E15=" ",$F15=" "),"Enter vessel info",IF(T($H15)&lt;&gt;"","Enter Activity",IF(OR($M15=0,$N15=0),"Enter Run Time",IF((VLOOKUP($F15,'VESSEL FACTORS'!$A$3:$O$5,AH$5,FALSE))="N/A","--",IF($G15=" ",IF(ISERROR(SEARCH("Aux",$E15,1)),($H15*VLOOKUP($F15,'VESSEL FACTORS'!$A$2:$O$5,AH$5,FALSE)*0.0000011023*$M15*$N15*0.82),($H15*VLOOKUP($F15,'VESSEL FACTORS'!$A$2:$O$5,AH$5,FALSE)*0.0000011023*$M15*$N15*1)),IF($G15&lt;21,($H15*VLOOKUP($F15,'VESSEL FACTORS'!$A$2:$O$5,AH$5,FALSE)*0.0000011023*$M15*$N15*VLOOKUP($G15,'VESSEL FACTORS'!$A$16:$L$36,AH$5,FALSE)),($H15*VLOOKUP($F15,'VESSEL FACTORS'!$A$3:$O$5,AH$5,FALSE)*0.0000011023*$M15*$N15*($G15/100))))))))</f>
        <v>Enter vessel info</v>
      </c>
      <c r="AI15" s="76" t="str">
        <f>IF(OR($D15=" ",$E15=" ",$F15=" "),"Enter vessel info",IF(T($H15)&lt;&gt;"","Enter Activity",IF(OR($M15=0,$N15=0),"Enter Run Time",IF((VLOOKUP($F15,'VESSEL FACTORS'!$A$3:$O$5,AI$5,FALSE))="N/A","--",IF($G15=" ",IF(ISERROR(SEARCH("Aux",$E15,1)),($H15*VLOOKUP($F15,'VESSEL FACTORS'!$A$2:$O$5,AI$5,FALSE)*0.0000011023*$M15*$N15*0.82),($H15*VLOOKUP($F15,'VESSEL FACTORS'!$A$2:$O$5,AI$5,FALSE)*0.0000011023*$M15*$N15*1)),IF($G15&lt;21,($H15*VLOOKUP($F15,'VESSEL FACTORS'!$A$2:$O$5,AI$5,FALSE)*0.0000011023*$M15*$N15*VLOOKUP($G15,'VESSEL FACTORS'!$A$16:$L$36,AI$5,FALSE)),($H15*VLOOKUP($F15,'VESSEL FACTORS'!$A$3:$O$5,AI$5,FALSE)*0.0000011023*$M15*$N15*($G15/100))))))))</f>
        <v>Enter vessel info</v>
      </c>
      <c r="AJ15" s="76" t="str">
        <f>IF(OR($D15=" ",$E15=" ",$F15=" "),"Enter vessel info",IF(T($H15)&lt;&gt;"","Enter Activity",IF(OR($M15=0,$N15=0),"Enter Run Time",IF((VLOOKUP($F15,'VESSEL FACTORS'!$A$3:$O$5,AJ$5,FALSE))="N/A","--",IF($G15=" ",IF(ISERROR(SEARCH("Aux",$E15,1)),($H15*VLOOKUP($F15,'VESSEL FACTORS'!$A$2:$O$5,AJ$5,FALSE)*0.0000011023*$M15*$N15*0.82),($H15*VLOOKUP($F15,'VESSEL FACTORS'!$A$2:$O$5,AJ$5,FALSE)*0.0000011023*$M15*$N15*1)),IF($G15&lt;21,($H15*VLOOKUP($F15,'VESSEL FACTORS'!$A$2:$O$5,AJ$5,FALSE)*0.0000011023*$M15*$N15*VLOOKUP($G15,'VESSEL FACTORS'!$A$16:$L$36,AJ$5,FALSE)),($H15*VLOOKUP($F15,'VESSEL FACTORS'!$A$3:$O$5,AJ$5,FALSE)*0.0000011023*$M15*$N15*($G15/100))))))))</f>
        <v>Enter vessel info</v>
      </c>
      <c r="AK15" s="76" t="str">
        <f>IF(OR($D15=" ",$E15=" ",$F15=" "),"Enter vessel info",IF(T($H15)&lt;&gt;"","Enter Activity",IF(OR($M15=0,$N15=0),"Enter Run Time",IF((VLOOKUP($F15,'VESSEL FACTORS'!$A$3:$O$5,AK$5,FALSE))="N/A","--",IF($G15=" ",IF(ISERROR(SEARCH("Aux",$E15,1)),($H15*VLOOKUP($F15,'VESSEL FACTORS'!$A$2:$O$5,AK$5,FALSE)*0.0000011023*$M15*$N15*0.82),($H15*VLOOKUP($F15,'VESSEL FACTORS'!$A$2:$O$5,AK$5,FALSE)*0.0000011023*$M15*$N15*1)),IF($G15&lt;21,($H15*VLOOKUP($F15,'VESSEL FACTORS'!$A$2:$O$5,AK$5,FALSE)*0.0000011023*$M15*$N15*VLOOKUP($G15,'VESSEL FACTORS'!$A$16:$L$36,AK$5,FALSE)),($H15*VLOOKUP($F15,'VESSEL FACTORS'!$A$3:$O$5,AK$5,FALSE)*0.0000011023*$M15*$N15*($G15/100))))))))</f>
        <v>Enter vessel info</v>
      </c>
      <c r="AL15" s="67" t="str">
        <f>IF(OR($D15=" ",$E15=" ",$F15=" "),"Enter vessel info",IF(T($H15)&lt;&gt;"","Enter Activity",IF(OR($M15=0,$N15=0),"Enter Run Time",IF((VLOOKUP($F15,'VESSEL FACTORS'!$A$3:$O$5,AL$5,FALSE))="N/A","--",IF($G15=" ",IF(ISERROR(SEARCH("Aux",$E15,1)),($H15*VLOOKUP($F15,'VESSEL FACTORS'!$A$2:$O$5,AL$5,FALSE)*0.0000011023*$M15*$N15*0.82),($H15*VLOOKUP($F15,'VESSEL FACTORS'!$A$2:$O$5,AL$5,FALSE)*0.0000011023*$M15*$N15*1)),IF($G15&lt;21,($H15*VLOOKUP($F15,'VESSEL FACTORS'!$A$2:$O$5,AL$5,FALSE)*0.0000011023*$M15*$N15*VLOOKUP($G15,'VESSEL FACTORS'!$A$16:$L$36,AL$5,FALSE)),($H15*VLOOKUP($F15,'VESSEL FACTORS'!$A$3:$O$5,AL$5,FALSE)*0.0000011023*$M15*$N15*($G15/100))))))))</f>
        <v>Enter vessel info</v>
      </c>
      <c r="AM15" s="74"/>
      <c r="AO15" s="74">
        <f>MONTH(EMISSIONS_1!P15)-MONTH(EMISSIONS_1!O15)+1</f>
        <v>1</v>
      </c>
      <c r="AP15" s="335">
        <f t="shared" si="12"/>
        <v>0</v>
      </c>
      <c r="AQ15" s="336">
        <f t="shared" si="0"/>
        <v>0</v>
      </c>
      <c r="AR15" s="336">
        <f t="shared" si="0"/>
        <v>0</v>
      </c>
      <c r="AS15" s="336">
        <f t="shared" si="0"/>
        <v>0</v>
      </c>
      <c r="AT15" s="336">
        <f t="shared" si="0"/>
        <v>0</v>
      </c>
      <c r="AU15" s="336">
        <f t="shared" si="0"/>
        <v>0</v>
      </c>
      <c r="AV15" s="336">
        <f t="shared" si="0"/>
        <v>0</v>
      </c>
      <c r="AW15" s="336">
        <f t="shared" si="0"/>
        <v>0</v>
      </c>
      <c r="AX15" s="336">
        <f t="shared" si="0"/>
        <v>0</v>
      </c>
      <c r="AY15" s="336">
        <f t="shared" si="0"/>
        <v>0</v>
      </c>
      <c r="AZ15" s="336">
        <f t="shared" si="0"/>
        <v>0</v>
      </c>
      <c r="BA15" s="337">
        <f t="shared" si="0"/>
        <v>0</v>
      </c>
      <c r="BB15" s="335">
        <f t="shared" si="1"/>
        <v>0</v>
      </c>
      <c r="BC15" s="336">
        <f t="shared" si="1"/>
        <v>0</v>
      </c>
      <c r="BD15" s="336">
        <f t="shared" si="1"/>
        <v>0</v>
      </c>
      <c r="BE15" s="336">
        <f t="shared" si="1"/>
        <v>0</v>
      </c>
      <c r="BF15" s="336">
        <f t="shared" si="1"/>
        <v>0</v>
      </c>
      <c r="BG15" s="336">
        <f t="shared" si="1"/>
        <v>0</v>
      </c>
      <c r="BH15" s="336">
        <f t="shared" si="1"/>
        <v>0</v>
      </c>
      <c r="BI15" s="336">
        <f t="shared" si="1"/>
        <v>0</v>
      </c>
      <c r="BJ15" s="336">
        <f t="shared" si="1"/>
        <v>0</v>
      </c>
      <c r="BK15" s="336">
        <f t="shared" si="1"/>
        <v>0</v>
      </c>
      <c r="BL15" s="336">
        <f t="shared" si="1"/>
        <v>0</v>
      </c>
      <c r="BM15" s="337">
        <f t="shared" si="1"/>
        <v>0</v>
      </c>
      <c r="BN15" s="335">
        <f t="shared" si="2"/>
        <v>0</v>
      </c>
      <c r="BO15" s="336">
        <f t="shared" si="2"/>
        <v>0</v>
      </c>
      <c r="BP15" s="336">
        <f t="shared" si="2"/>
        <v>0</v>
      </c>
      <c r="BQ15" s="336">
        <f t="shared" si="2"/>
        <v>0</v>
      </c>
      <c r="BR15" s="336">
        <f t="shared" si="2"/>
        <v>0</v>
      </c>
      <c r="BS15" s="336">
        <f t="shared" si="2"/>
        <v>0</v>
      </c>
      <c r="BT15" s="336">
        <f t="shared" si="2"/>
        <v>0</v>
      </c>
      <c r="BU15" s="336">
        <f t="shared" si="2"/>
        <v>0</v>
      </c>
      <c r="BV15" s="336">
        <f t="shared" si="2"/>
        <v>0</v>
      </c>
      <c r="BW15" s="336">
        <f t="shared" si="2"/>
        <v>0</v>
      </c>
      <c r="BX15" s="336">
        <f t="shared" si="2"/>
        <v>0</v>
      </c>
      <c r="BY15" s="337">
        <f t="shared" si="2"/>
        <v>0</v>
      </c>
      <c r="BZ15" s="335">
        <f t="shared" si="3"/>
        <v>0</v>
      </c>
      <c r="CA15" s="336">
        <f t="shared" si="3"/>
        <v>0</v>
      </c>
      <c r="CB15" s="336">
        <f t="shared" si="3"/>
        <v>0</v>
      </c>
      <c r="CC15" s="336">
        <f t="shared" si="3"/>
        <v>0</v>
      </c>
      <c r="CD15" s="336">
        <f t="shared" si="3"/>
        <v>0</v>
      </c>
      <c r="CE15" s="336">
        <f t="shared" si="3"/>
        <v>0</v>
      </c>
      <c r="CF15" s="336">
        <f t="shared" si="3"/>
        <v>0</v>
      </c>
      <c r="CG15" s="336">
        <f t="shared" si="3"/>
        <v>0</v>
      </c>
      <c r="CH15" s="336">
        <f t="shared" si="3"/>
        <v>0</v>
      </c>
      <c r="CI15" s="336">
        <f t="shared" si="3"/>
        <v>0</v>
      </c>
      <c r="CJ15" s="336">
        <f t="shared" si="3"/>
        <v>0</v>
      </c>
      <c r="CK15" s="337">
        <f t="shared" si="3"/>
        <v>0</v>
      </c>
      <c r="CL15" s="335">
        <f t="shared" si="4"/>
        <v>0</v>
      </c>
      <c r="CM15" s="336">
        <f t="shared" si="4"/>
        <v>0</v>
      </c>
      <c r="CN15" s="336">
        <f t="shared" si="4"/>
        <v>0</v>
      </c>
      <c r="CO15" s="336">
        <f t="shared" si="4"/>
        <v>0</v>
      </c>
      <c r="CP15" s="336">
        <f t="shared" si="4"/>
        <v>0</v>
      </c>
      <c r="CQ15" s="336">
        <f t="shared" si="4"/>
        <v>0</v>
      </c>
      <c r="CR15" s="336">
        <f t="shared" si="4"/>
        <v>0</v>
      </c>
      <c r="CS15" s="336">
        <f t="shared" si="4"/>
        <v>0</v>
      </c>
      <c r="CT15" s="336">
        <f t="shared" si="4"/>
        <v>0</v>
      </c>
      <c r="CU15" s="336">
        <f t="shared" si="4"/>
        <v>0</v>
      </c>
      <c r="CV15" s="336">
        <f t="shared" si="4"/>
        <v>0</v>
      </c>
      <c r="CW15" s="337">
        <f t="shared" si="4"/>
        <v>0</v>
      </c>
      <c r="CX15" s="335">
        <f t="shared" si="5"/>
        <v>0</v>
      </c>
      <c r="CY15" s="336">
        <f t="shared" si="5"/>
        <v>0</v>
      </c>
      <c r="CZ15" s="336">
        <f t="shared" si="5"/>
        <v>0</v>
      </c>
      <c r="DA15" s="336">
        <f t="shared" si="5"/>
        <v>0</v>
      </c>
      <c r="DB15" s="336">
        <f t="shared" si="5"/>
        <v>0</v>
      </c>
      <c r="DC15" s="336">
        <f t="shared" si="5"/>
        <v>0</v>
      </c>
      <c r="DD15" s="336">
        <f t="shared" si="5"/>
        <v>0</v>
      </c>
      <c r="DE15" s="336">
        <f t="shared" si="5"/>
        <v>0</v>
      </c>
      <c r="DF15" s="336">
        <f t="shared" si="5"/>
        <v>0</v>
      </c>
      <c r="DG15" s="336">
        <f t="shared" si="5"/>
        <v>0</v>
      </c>
      <c r="DH15" s="336">
        <f t="shared" si="5"/>
        <v>0</v>
      </c>
      <c r="DI15" s="337">
        <f t="shared" si="5"/>
        <v>0</v>
      </c>
      <c r="DJ15" s="335">
        <f t="shared" si="6"/>
        <v>0</v>
      </c>
      <c r="DK15" s="336">
        <f t="shared" si="6"/>
        <v>0</v>
      </c>
      <c r="DL15" s="336">
        <f t="shared" si="6"/>
        <v>0</v>
      </c>
      <c r="DM15" s="336">
        <f t="shared" si="6"/>
        <v>0</v>
      </c>
      <c r="DN15" s="336">
        <f t="shared" si="6"/>
        <v>0</v>
      </c>
      <c r="DO15" s="336">
        <f t="shared" si="6"/>
        <v>0</v>
      </c>
      <c r="DP15" s="336">
        <f t="shared" si="6"/>
        <v>0</v>
      </c>
      <c r="DQ15" s="336">
        <f t="shared" si="6"/>
        <v>0</v>
      </c>
      <c r="DR15" s="336">
        <f t="shared" si="6"/>
        <v>0</v>
      </c>
      <c r="DS15" s="336">
        <f t="shared" si="6"/>
        <v>0</v>
      </c>
      <c r="DT15" s="336">
        <f t="shared" si="6"/>
        <v>0</v>
      </c>
      <c r="DU15" s="337">
        <f t="shared" si="6"/>
        <v>0</v>
      </c>
      <c r="DV15" s="335">
        <f t="shared" si="7"/>
        <v>0</v>
      </c>
      <c r="DW15" s="336">
        <f t="shared" si="7"/>
        <v>0</v>
      </c>
      <c r="DX15" s="336">
        <f t="shared" si="7"/>
        <v>0</v>
      </c>
      <c r="DY15" s="336">
        <f t="shared" si="7"/>
        <v>0</v>
      </c>
      <c r="DZ15" s="336">
        <f t="shared" si="7"/>
        <v>0</v>
      </c>
      <c r="EA15" s="336">
        <f t="shared" si="7"/>
        <v>0</v>
      </c>
      <c r="EB15" s="336">
        <f t="shared" si="7"/>
        <v>0</v>
      </c>
      <c r="EC15" s="336">
        <f t="shared" si="7"/>
        <v>0</v>
      </c>
      <c r="ED15" s="336">
        <f t="shared" si="7"/>
        <v>0</v>
      </c>
      <c r="EE15" s="336">
        <f t="shared" si="7"/>
        <v>0</v>
      </c>
      <c r="EF15" s="336">
        <f t="shared" si="7"/>
        <v>0</v>
      </c>
      <c r="EG15" s="337">
        <f t="shared" si="7"/>
        <v>0</v>
      </c>
      <c r="EH15" s="335">
        <f t="shared" si="8"/>
        <v>0</v>
      </c>
      <c r="EI15" s="336">
        <f t="shared" si="8"/>
        <v>0</v>
      </c>
      <c r="EJ15" s="336">
        <f t="shared" si="8"/>
        <v>0</v>
      </c>
      <c r="EK15" s="336">
        <f t="shared" si="8"/>
        <v>0</v>
      </c>
      <c r="EL15" s="336">
        <f t="shared" si="8"/>
        <v>0</v>
      </c>
      <c r="EM15" s="336">
        <f t="shared" si="8"/>
        <v>0</v>
      </c>
      <c r="EN15" s="336">
        <f t="shared" si="8"/>
        <v>0</v>
      </c>
      <c r="EO15" s="336">
        <f t="shared" si="8"/>
        <v>0</v>
      </c>
      <c r="EP15" s="336">
        <f t="shared" si="8"/>
        <v>0</v>
      </c>
      <c r="EQ15" s="336">
        <f t="shared" si="8"/>
        <v>0</v>
      </c>
      <c r="ER15" s="336">
        <f t="shared" si="8"/>
        <v>0</v>
      </c>
      <c r="ES15" s="337">
        <f t="shared" si="8"/>
        <v>0</v>
      </c>
      <c r="ET15" s="335">
        <f t="shared" si="9"/>
        <v>0</v>
      </c>
      <c r="EU15" s="336">
        <f t="shared" si="9"/>
        <v>0</v>
      </c>
      <c r="EV15" s="336">
        <f t="shared" si="9"/>
        <v>0</v>
      </c>
      <c r="EW15" s="336">
        <f t="shared" si="9"/>
        <v>0</v>
      </c>
      <c r="EX15" s="336">
        <f t="shared" si="9"/>
        <v>0</v>
      </c>
      <c r="EY15" s="336">
        <f t="shared" si="9"/>
        <v>0</v>
      </c>
      <c r="EZ15" s="336">
        <f t="shared" si="9"/>
        <v>0</v>
      </c>
      <c r="FA15" s="336">
        <f t="shared" si="9"/>
        <v>0</v>
      </c>
      <c r="FB15" s="336">
        <f t="shared" si="9"/>
        <v>0</v>
      </c>
      <c r="FC15" s="336">
        <f t="shared" si="9"/>
        <v>0</v>
      </c>
      <c r="FD15" s="336">
        <f t="shared" si="9"/>
        <v>0</v>
      </c>
      <c r="FE15" s="337">
        <f t="shared" si="9"/>
        <v>0</v>
      </c>
      <c r="FF15" s="335">
        <f t="shared" si="10"/>
        <v>0</v>
      </c>
      <c r="FG15" s="336">
        <f t="shared" si="10"/>
        <v>0</v>
      </c>
      <c r="FH15" s="336">
        <f t="shared" si="10"/>
        <v>0</v>
      </c>
      <c r="FI15" s="336">
        <f t="shared" si="10"/>
        <v>0</v>
      </c>
      <c r="FJ15" s="336">
        <f t="shared" si="10"/>
        <v>0</v>
      </c>
      <c r="FK15" s="336">
        <f t="shared" si="10"/>
        <v>0</v>
      </c>
      <c r="FL15" s="336">
        <f t="shared" si="10"/>
        <v>0</v>
      </c>
      <c r="FM15" s="336">
        <f t="shared" si="10"/>
        <v>0</v>
      </c>
      <c r="FN15" s="336">
        <f t="shared" si="10"/>
        <v>0</v>
      </c>
      <c r="FO15" s="336">
        <f t="shared" si="10"/>
        <v>0</v>
      </c>
      <c r="FP15" s="336">
        <f t="shared" si="10"/>
        <v>0</v>
      </c>
      <c r="FQ15" s="337">
        <f t="shared" si="10"/>
        <v>0</v>
      </c>
    </row>
    <row r="16" spans="1:173" x14ac:dyDescent="0.2">
      <c r="A16" s="74" t="str">
        <f t="shared" si="21"/>
        <v xml:space="preserve"> - </v>
      </c>
      <c r="B16" s="112"/>
      <c r="C16" s="171" t="s">
        <v>306</v>
      </c>
      <c r="D16" s="366" t="str">
        <f>IF(ISBLANK(EMISSIONS_8!D16), " ", EMISSIONS_8!D16)</f>
        <v xml:space="preserve"> </v>
      </c>
      <c r="E16" s="366" t="str">
        <f>IF(ISBLANK(EMISSIONS_8!E16), " ", EMISSIONS_8!E16)</f>
        <v xml:space="preserve"> </v>
      </c>
      <c r="F16" s="366" t="str">
        <f>IF(ISBLANK(EMISSIONS_8!F16), " ", EMISSIONS_8!F16)</f>
        <v xml:space="preserve"> </v>
      </c>
      <c r="G16" s="367"/>
      <c r="H16" s="368"/>
      <c r="I16" s="33" t="s">
        <v>299</v>
      </c>
      <c r="J16" s="367"/>
      <c r="K16" s="33">
        <f t="shared" si="22"/>
        <v>1</v>
      </c>
      <c r="L16" s="33">
        <f t="shared" si="23"/>
        <v>0</v>
      </c>
      <c r="M16" s="367">
        <v>0</v>
      </c>
      <c r="N16" s="373">
        <v>0</v>
      </c>
      <c r="O16" s="299"/>
      <c r="P16" s="300"/>
      <c r="Q16" s="73" t="str">
        <f t="shared" si="13"/>
        <v>Enter vessel info</v>
      </c>
      <c r="R16" s="79" t="str">
        <f t="shared" si="14"/>
        <v>Enter vessel info</v>
      </c>
      <c r="S16" s="79" t="str">
        <f t="shared" si="15"/>
        <v>Enter vessel info</v>
      </c>
      <c r="T16" s="79" t="str">
        <f t="shared" si="16"/>
        <v>Enter vessel info</v>
      </c>
      <c r="U16" s="79" t="str">
        <f t="shared" si="17"/>
        <v>Enter vessel info</v>
      </c>
      <c r="V16" s="79" t="str">
        <f t="shared" si="18"/>
        <v>Enter vessel info</v>
      </c>
      <c r="W16" s="79" t="str">
        <f t="shared" si="19"/>
        <v>Enter vessel info</v>
      </c>
      <c r="X16" s="79" t="str">
        <f t="shared" si="20"/>
        <v>Enter vessel info</v>
      </c>
      <c r="Y16" s="78" t="s">
        <v>115</v>
      </c>
      <c r="Z16" s="79" t="s">
        <v>115</v>
      </c>
      <c r="AA16" s="82" t="s">
        <v>115</v>
      </c>
      <c r="AB16" s="76" t="str">
        <f>IF(OR($D16=" ",$E16=" ",$F16=" "),"Enter vessel info",IF(T($H16)&lt;&gt;"","Enter Activity",IF(OR($M16=0,$N16=0),"Enter Run Time",IF((VLOOKUP($F16,'VESSEL FACTORS'!$A$3:$O$5,AB$5,FALSE))="N/A","--",IF($G16=" ",IF(ISERROR(SEARCH("Aux",$E16,1)),($H16*VLOOKUP($F16,'VESSEL FACTORS'!$A$2:$O$5,AB$5,FALSE)*0.0000011023*$M16*$N16*0.82),($H16*VLOOKUP($F16,'VESSEL FACTORS'!$A$2:$O$5,AB$5,FALSE)*0.0000011023*$M16*$N16*1)),IF($G16&lt;21,($H16*VLOOKUP($F16,'VESSEL FACTORS'!$A$2:$O$5,AB$5,FALSE)*0.0000011023*$M16*$N16*VLOOKUP($G16,'VESSEL FACTORS'!$A$16:$L$36,AB$5,FALSE)),($H16*VLOOKUP($F16,'VESSEL FACTORS'!$A$3:$O$5,AB$5,FALSE)*0.0000011023*$M16*$N16*($G16/100))))))))</f>
        <v>Enter vessel info</v>
      </c>
      <c r="AC16" s="76" t="str">
        <f>IF(OR($D16=" ",$E16=" ",$F16=" "),"Enter vessel info",IF(T($H16)&lt;&gt;"","Enter Activity",IF(OR($M16=0,$N16=0),"Enter Run Time",IF((VLOOKUP($F16,'VESSEL FACTORS'!$A$3:$O$5,AC$5,FALSE))="N/A","--",IF($G16=" ",IF(ISERROR(SEARCH("Aux",$E16,1)),($H16*VLOOKUP($F16,'VESSEL FACTORS'!$A$2:$O$5,AC$5,FALSE)*0.0000011023*$M16*$N16*0.82),($H16*VLOOKUP($F16,'VESSEL FACTORS'!$A$2:$O$5,AC$5,FALSE)*0.0000011023*$M16*$N16*1)),IF($G16&lt;21,($H16*VLOOKUP($F16,'VESSEL FACTORS'!$A$2:$O$5,AC$5,FALSE)*0.0000011023*$M16*$N16*VLOOKUP($G16,'VESSEL FACTORS'!$A$16:$L$36,AC$5,FALSE)),($H16*VLOOKUP($F16,'VESSEL FACTORS'!$A$3:$O$5,AC$5,FALSE)*0.0000011023*$M16*$N16*($G16/100))))))))</f>
        <v>Enter vessel info</v>
      </c>
      <c r="AD16" s="76" t="str">
        <f>IF(OR($D16=" ",$E16=" ",$F16=" "),"Enter vessel info",IF(T($H16)&lt;&gt;"","Enter Activity",IF(OR($M16=0,$N16=0),"Enter Run Time",IF((VLOOKUP($F16,'VESSEL FACTORS'!$A$3:$O$5,AD$5,FALSE))="N/A","--",IF($G16=" ",IF(ISERROR(SEARCH("Aux",$E16,1)),($H16*VLOOKUP($F16,'VESSEL FACTORS'!$A$2:$O$5,AD$5,FALSE)*0.0000011023*$M16*$N16*0.82),($H16*VLOOKUP($F16,'VESSEL FACTORS'!$A$2:$O$5,AD$5,FALSE)*0.0000011023*$M16*$N16*1)),IF($G16&lt;21,($H16*VLOOKUP($F16,'VESSEL FACTORS'!$A$2:$O$5,AD$5,FALSE)*0.0000011023*$M16*$N16*VLOOKUP($G16,'VESSEL FACTORS'!$A$16:$L$36,AD$5,FALSE)),($H16*VLOOKUP($F16,'VESSEL FACTORS'!$A$3:$O$5,AD$5,FALSE)*0.0000011023*$M16*$N16*($G16/100))))))))</f>
        <v>Enter vessel info</v>
      </c>
      <c r="AE16" s="76" t="str">
        <f>IF(OR($D16=" ",$E16=" ",$F16=" "),"Enter vessel info",IF(T($H16)&lt;&gt;"","Enter Activity",IF(OR($M16=0,$N16=0),"Enter Run Time",IF((VLOOKUP($F16,'VESSEL FACTORS'!$A$3:$O$5,AE$5,FALSE))="N/A","--",IF($G16=" ",IF(ISERROR(SEARCH("Aux",$E16,1)),($H16*VLOOKUP($F16,'VESSEL FACTORS'!$A$2:$O$5,AE$5,FALSE)*0.0000011023*$M16*$N16*0.82),($H16*VLOOKUP($F16,'VESSEL FACTORS'!$A$2:$O$5,AE$5,FALSE)*0.0000011023*$M16*$N16*1)),IF($G16&lt;21,($H16*VLOOKUP($F16,'VESSEL FACTORS'!$A$2:$O$5,AE$5,FALSE)*0.0000011023*$M16*$N16*VLOOKUP($G16,'VESSEL FACTORS'!$A$16:$L$36,AE$5,FALSE)),($H16*VLOOKUP($F16,'VESSEL FACTORS'!$A$3:$O$5,AE$5,FALSE)*0.0000011023*$M16*$N16*($G16/100))))))))</f>
        <v>Enter vessel info</v>
      </c>
      <c r="AF16" s="76" t="str">
        <f>IF(OR($D16=" ",$E16=" ",$F16=" "),"Enter vessel info",IF(T($H16)&lt;&gt;"","Enter Activity",IF(OR($M16=0,$N16=0),"Enter Run Time",IF((VLOOKUP($F16,'VESSEL FACTORS'!$A$3:$O$5,AF$5,FALSE))="N/A","--",IF($G16=" ",IF(ISERROR(SEARCH("Aux",$E16,1)),($H16*VLOOKUP($F16,'VESSEL FACTORS'!$A$2:$O$5,AF$5,FALSE)*0.0000011023*$M16*$N16*0.82),($H16*VLOOKUP($F16,'VESSEL FACTORS'!$A$2:$O$5,AF$5,FALSE)*0.0000011023*$M16*$N16*1)),IF($G16&lt;21,($H16*VLOOKUP($F16,'VESSEL FACTORS'!$A$2:$O$5,AF$5,FALSE)*0.0000011023*$M16*$N16*VLOOKUP($G16,'VESSEL FACTORS'!$A$16:$L$36,AF$5,FALSE)),($H16*VLOOKUP($F16,'VESSEL FACTORS'!$A$3:$O$5,AF$5,FALSE)*0.0000011023*$M16*$N16*($G16/100))))))))</f>
        <v>Enter vessel info</v>
      </c>
      <c r="AG16" s="76" t="str">
        <f>IF(OR($D16=" ",$E16=" ",$F16=" "),"Enter vessel info",IF(T($H16)&lt;&gt;"","Enter Activity",IF(OR($M16=0,$N16=0),"Enter Run Time",IF((VLOOKUP($F16,'VESSEL FACTORS'!$A$3:$O$5,AG$5,FALSE))="N/A","--",IF($G16=" ",IF(ISERROR(SEARCH("Aux",$E16,1)),($H16*VLOOKUP($F16,'VESSEL FACTORS'!$A$2:$O$5,AG$5,FALSE)*0.0000011023*$M16*$N16*0.82),($H16*VLOOKUP($F16,'VESSEL FACTORS'!$A$2:$O$5,AG$5,FALSE)*0.0000011023*$M16*$N16*1)),IF($G16&lt;21,($H16*VLOOKUP($F16,'VESSEL FACTORS'!$A$2:$O$5,AG$5,FALSE)*0.0000011023*$M16*$N16*VLOOKUP($G16,'VESSEL FACTORS'!$A$16:$L$36,AG$5,FALSE)),($H16*VLOOKUP($F16,'VESSEL FACTORS'!$A$3:$O$5,AG$5,FALSE)*0.0000011023*$M16*$N16*($G16/100))))))))</f>
        <v>Enter vessel info</v>
      </c>
      <c r="AH16" s="76" t="str">
        <f>IF(OR($D16=" ",$E16=" ",$F16=" "),"Enter vessel info",IF(T($H16)&lt;&gt;"","Enter Activity",IF(OR($M16=0,$N16=0),"Enter Run Time",IF((VLOOKUP($F16,'VESSEL FACTORS'!$A$3:$O$5,AH$5,FALSE))="N/A","--",IF($G16=" ",IF(ISERROR(SEARCH("Aux",$E16,1)),($H16*VLOOKUP($F16,'VESSEL FACTORS'!$A$2:$O$5,AH$5,FALSE)*0.0000011023*$M16*$N16*0.82),($H16*VLOOKUP($F16,'VESSEL FACTORS'!$A$2:$O$5,AH$5,FALSE)*0.0000011023*$M16*$N16*1)),IF($G16&lt;21,($H16*VLOOKUP($F16,'VESSEL FACTORS'!$A$2:$O$5,AH$5,FALSE)*0.0000011023*$M16*$N16*VLOOKUP($G16,'VESSEL FACTORS'!$A$16:$L$36,AH$5,FALSE)),($H16*VLOOKUP($F16,'VESSEL FACTORS'!$A$3:$O$5,AH$5,FALSE)*0.0000011023*$M16*$N16*($G16/100))))))))</f>
        <v>Enter vessel info</v>
      </c>
      <c r="AI16" s="76" t="str">
        <f>IF(OR($D16=" ",$E16=" ",$F16=" "),"Enter vessel info",IF(T($H16)&lt;&gt;"","Enter Activity",IF(OR($M16=0,$N16=0),"Enter Run Time",IF((VLOOKUP($F16,'VESSEL FACTORS'!$A$3:$O$5,AI$5,FALSE))="N/A","--",IF($G16=" ",IF(ISERROR(SEARCH("Aux",$E16,1)),($H16*VLOOKUP($F16,'VESSEL FACTORS'!$A$2:$O$5,AI$5,FALSE)*0.0000011023*$M16*$N16*0.82),($H16*VLOOKUP($F16,'VESSEL FACTORS'!$A$2:$O$5,AI$5,FALSE)*0.0000011023*$M16*$N16*1)),IF($G16&lt;21,($H16*VLOOKUP($F16,'VESSEL FACTORS'!$A$2:$O$5,AI$5,FALSE)*0.0000011023*$M16*$N16*VLOOKUP($G16,'VESSEL FACTORS'!$A$16:$L$36,AI$5,FALSE)),($H16*VLOOKUP($F16,'VESSEL FACTORS'!$A$3:$O$5,AI$5,FALSE)*0.0000011023*$M16*$N16*($G16/100))))))))</f>
        <v>Enter vessel info</v>
      </c>
      <c r="AJ16" s="76" t="str">
        <f>IF(OR($D16=" ",$E16=" ",$F16=" "),"Enter vessel info",IF(T($H16)&lt;&gt;"","Enter Activity",IF(OR($M16=0,$N16=0),"Enter Run Time",IF((VLOOKUP($F16,'VESSEL FACTORS'!$A$3:$O$5,AJ$5,FALSE))="N/A","--",IF($G16=" ",IF(ISERROR(SEARCH("Aux",$E16,1)),($H16*VLOOKUP($F16,'VESSEL FACTORS'!$A$2:$O$5,AJ$5,FALSE)*0.0000011023*$M16*$N16*0.82),($H16*VLOOKUP($F16,'VESSEL FACTORS'!$A$2:$O$5,AJ$5,FALSE)*0.0000011023*$M16*$N16*1)),IF($G16&lt;21,($H16*VLOOKUP($F16,'VESSEL FACTORS'!$A$2:$O$5,AJ$5,FALSE)*0.0000011023*$M16*$N16*VLOOKUP($G16,'VESSEL FACTORS'!$A$16:$L$36,AJ$5,FALSE)),($H16*VLOOKUP($F16,'VESSEL FACTORS'!$A$3:$O$5,AJ$5,FALSE)*0.0000011023*$M16*$N16*($G16/100))))))))</f>
        <v>Enter vessel info</v>
      </c>
      <c r="AK16" s="76" t="str">
        <f>IF(OR($D16=" ",$E16=" ",$F16=" "),"Enter vessel info",IF(T($H16)&lt;&gt;"","Enter Activity",IF(OR($M16=0,$N16=0),"Enter Run Time",IF((VLOOKUP($F16,'VESSEL FACTORS'!$A$3:$O$5,AK$5,FALSE))="N/A","--",IF($G16=" ",IF(ISERROR(SEARCH("Aux",$E16,1)),($H16*VLOOKUP($F16,'VESSEL FACTORS'!$A$2:$O$5,AK$5,FALSE)*0.0000011023*$M16*$N16*0.82),($H16*VLOOKUP($F16,'VESSEL FACTORS'!$A$2:$O$5,AK$5,FALSE)*0.0000011023*$M16*$N16*1)),IF($G16&lt;21,($H16*VLOOKUP($F16,'VESSEL FACTORS'!$A$2:$O$5,AK$5,FALSE)*0.0000011023*$M16*$N16*VLOOKUP($G16,'VESSEL FACTORS'!$A$16:$L$36,AK$5,FALSE)),($H16*VLOOKUP($F16,'VESSEL FACTORS'!$A$3:$O$5,AK$5,FALSE)*0.0000011023*$M16*$N16*($G16/100))))))))</f>
        <v>Enter vessel info</v>
      </c>
      <c r="AL16" s="67" t="str">
        <f>IF(OR($D16=" ",$E16=" ",$F16=" "),"Enter vessel info",IF(T($H16)&lt;&gt;"","Enter Activity",IF(OR($M16=0,$N16=0),"Enter Run Time",IF((VLOOKUP($F16,'VESSEL FACTORS'!$A$3:$O$5,AL$5,FALSE))="N/A","--",IF($G16=" ",IF(ISERROR(SEARCH("Aux",$E16,1)),($H16*VLOOKUP($F16,'VESSEL FACTORS'!$A$2:$O$5,AL$5,FALSE)*0.0000011023*$M16*$N16*0.82),($H16*VLOOKUP($F16,'VESSEL FACTORS'!$A$2:$O$5,AL$5,FALSE)*0.0000011023*$M16*$N16*1)),IF($G16&lt;21,($H16*VLOOKUP($F16,'VESSEL FACTORS'!$A$2:$O$5,AL$5,FALSE)*0.0000011023*$M16*$N16*VLOOKUP($G16,'VESSEL FACTORS'!$A$16:$L$36,AL$5,FALSE)),($H16*VLOOKUP($F16,'VESSEL FACTORS'!$A$3:$O$5,AL$5,FALSE)*0.0000011023*$M16*$N16*($G16/100))))))))</f>
        <v>Enter vessel info</v>
      </c>
      <c r="AM16" s="74"/>
      <c r="AO16" s="74">
        <f>MONTH(EMISSIONS_1!P16)-MONTH(EMISSIONS_1!O16)+1</f>
        <v>1</v>
      </c>
      <c r="AP16" s="335">
        <f t="shared" si="12"/>
        <v>0</v>
      </c>
      <c r="AQ16" s="336">
        <f t="shared" si="0"/>
        <v>0</v>
      </c>
      <c r="AR16" s="336">
        <f t="shared" si="0"/>
        <v>0</v>
      </c>
      <c r="AS16" s="336">
        <f t="shared" si="0"/>
        <v>0</v>
      </c>
      <c r="AT16" s="336">
        <f t="shared" si="0"/>
        <v>0</v>
      </c>
      <c r="AU16" s="336">
        <f t="shared" si="0"/>
        <v>0</v>
      </c>
      <c r="AV16" s="336">
        <f t="shared" si="0"/>
        <v>0</v>
      </c>
      <c r="AW16" s="336">
        <f t="shared" si="0"/>
        <v>0</v>
      </c>
      <c r="AX16" s="336">
        <f t="shared" si="0"/>
        <v>0</v>
      </c>
      <c r="AY16" s="336">
        <f t="shared" si="0"/>
        <v>0</v>
      </c>
      <c r="AZ16" s="336">
        <f t="shared" si="0"/>
        <v>0</v>
      </c>
      <c r="BA16" s="337">
        <f t="shared" si="0"/>
        <v>0</v>
      </c>
      <c r="BB16" s="335">
        <f t="shared" si="1"/>
        <v>0</v>
      </c>
      <c r="BC16" s="336">
        <f t="shared" si="1"/>
        <v>0</v>
      </c>
      <c r="BD16" s="336">
        <f t="shared" si="1"/>
        <v>0</v>
      </c>
      <c r="BE16" s="336">
        <f t="shared" si="1"/>
        <v>0</v>
      </c>
      <c r="BF16" s="336">
        <f t="shared" si="1"/>
        <v>0</v>
      </c>
      <c r="BG16" s="336">
        <f t="shared" si="1"/>
        <v>0</v>
      </c>
      <c r="BH16" s="336">
        <f t="shared" si="1"/>
        <v>0</v>
      </c>
      <c r="BI16" s="336">
        <f t="shared" si="1"/>
        <v>0</v>
      </c>
      <c r="BJ16" s="336">
        <f t="shared" si="1"/>
        <v>0</v>
      </c>
      <c r="BK16" s="336">
        <f t="shared" si="1"/>
        <v>0</v>
      </c>
      <c r="BL16" s="336">
        <f t="shared" si="1"/>
        <v>0</v>
      </c>
      <c r="BM16" s="337">
        <f t="shared" si="1"/>
        <v>0</v>
      </c>
      <c r="BN16" s="335">
        <f t="shared" si="2"/>
        <v>0</v>
      </c>
      <c r="BO16" s="336">
        <f t="shared" si="2"/>
        <v>0</v>
      </c>
      <c r="BP16" s="336">
        <f t="shared" si="2"/>
        <v>0</v>
      </c>
      <c r="BQ16" s="336">
        <f t="shared" si="2"/>
        <v>0</v>
      </c>
      <c r="BR16" s="336">
        <f t="shared" si="2"/>
        <v>0</v>
      </c>
      <c r="BS16" s="336">
        <f t="shared" si="2"/>
        <v>0</v>
      </c>
      <c r="BT16" s="336">
        <f t="shared" si="2"/>
        <v>0</v>
      </c>
      <c r="BU16" s="336">
        <f t="shared" si="2"/>
        <v>0</v>
      </c>
      <c r="BV16" s="336">
        <f t="shared" si="2"/>
        <v>0</v>
      </c>
      <c r="BW16" s="336">
        <f t="shared" si="2"/>
        <v>0</v>
      </c>
      <c r="BX16" s="336">
        <f t="shared" si="2"/>
        <v>0</v>
      </c>
      <c r="BY16" s="337">
        <f t="shared" si="2"/>
        <v>0</v>
      </c>
      <c r="BZ16" s="335">
        <f t="shared" si="3"/>
        <v>0</v>
      </c>
      <c r="CA16" s="336">
        <f t="shared" si="3"/>
        <v>0</v>
      </c>
      <c r="CB16" s="336">
        <f t="shared" si="3"/>
        <v>0</v>
      </c>
      <c r="CC16" s="336">
        <f t="shared" si="3"/>
        <v>0</v>
      </c>
      <c r="CD16" s="336">
        <f t="shared" si="3"/>
        <v>0</v>
      </c>
      <c r="CE16" s="336">
        <f t="shared" si="3"/>
        <v>0</v>
      </c>
      <c r="CF16" s="336">
        <f t="shared" si="3"/>
        <v>0</v>
      </c>
      <c r="CG16" s="336">
        <f t="shared" si="3"/>
        <v>0</v>
      </c>
      <c r="CH16" s="336">
        <f t="shared" si="3"/>
        <v>0</v>
      </c>
      <c r="CI16" s="336">
        <f t="shared" si="3"/>
        <v>0</v>
      </c>
      <c r="CJ16" s="336">
        <f t="shared" si="3"/>
        <v>0</v>
      </c>
      <c r="CK16" s="337">
        <f t="shared" si="3"/>
        <v>0</v>
      </c>
      <c r="CL16" s="335">
        <f t="shared" si="4"/>
        <v>0</v>
      </c>
      <c r="CM16" s="336">
        <f t="shared" si="4"/>
        <v>0</v>
      </c>
      <c r="CN16" s="336">
        <f t="shared" si="4"/>
        <v>0</v>
      </c>
      <c r="CO16" s="336">
        <f t="shared" si="4"/>
        <v>0</v>
      </c>
      <c r="CP16" s="336">
        <f t="shared" si="4"/>
        <v>0</v>
      </c>
      <c r="CQ16" s="336">
        <f t="shared" si="4"/>
        <v>0</v>
      </c>
      <c r="CR16" s="336">
        <f t="shared" si="4"/>
        <v>0</v>
      </c>
      <c r="CS16" s="336">
        <f t="shared" si="4"/>
        <v>0</v>
      </c>
      <c r="CT16" s="336">
        <f t="shared" si="4"/>
        <v>0</v>
      </c>
      <c r="CU16" s="336">
        <f t="shared" si="4"/>
        <v>0</v>
      </c>
      <c r="CV16" s="336">
        <f t="shared" si="4"/>
        <v>0</v>
      </c>
      <c r="CW16" s="337">
        <f t="shared" si="4"/>
        <v>0</v>
      </c>
      <c r="CX16" s="335">
        <f t="shared" si="5"/>
        <v>0</v>
      </c>
      <c r="CY16" s="336">
        <f t="shared" si="5"/>
        <v>0</v>
      </c>
      <c r="CZ16" s="336">
        <f t="shared" si="5"/>
        <v>0</v>
      </c>
      <c r="DA16" s="336">
        <f t="shared" si="5"/>
        <v>0</v>
      </c>
      <c r="DB16" s="336">
        <f t="shared" si="5"/>
        <v>0</v>
      </c>
      <c r="DC16" s="336">
        <f t="shared" si="5"/>
        <v>0</v>
      </c>
      <c r="DD16" s="336">
        <f t="shared" si="5"/>
        <v>0</v>
      </c>
      <c r="DE16" s="336">
        <f t="shared" si="5"/>
        <v>0</v>
      </c>
      <c r="DF16" s="336">
        <f t="shared" si="5"/>
        <v>0</v>
      </c>
      <c r="DG16" s="336">
        <f t="shared" si="5"/>
        <v>0</v>
      </c>
      <c r="DH16" s="336">
        <f t="shared" si="5"/>
        <v>0</v>
      </c>
      <c r="DI16" s="337">
        <f t="shared" si="5"/>
        <v>0</v>
      </c>
      <c r="DJ16" s="335">
        <f t="shared" si="6"/>
        <v>0</v>
      </c>
      <c r="DK16" s="336">
        <f t="shared" si="6"/>
        <v>0</v>
      </c>
      <c r="DL16" s="336">
        <f t="shared" si="6"/>
        <v>0</v>
      </c>
      <c r="DM16" s="336">
        <f t="shared" si="6"/>
        <v>0</v>
      </c>
      <c r="DN16" s="336">
        <f t="shared" si="6"/>
        <v>0</v>
      </c>
      <c r="DO16" s="336">
        <f t="shared" si="6"/>
        <v>0</v>
      </c>
      <c r="DP16" s="336">
        <f t="shared" si="6"/>
        <v>0</v>
      </c>
      <c r="DQ16" s="336">
        <f t="shared" si="6"/>
        <v>0</v>
      </c>
      <c r="DR16" s="336">
        <f t="shared" si="6"/>
        <v>0</v>
      </c>
      <c r="DS16" s="336">
        <f t="shared" si="6"/>
        <v>0</v>
      </c>
      <c r="DT16" s="336">
        <f t="shared" si="6"/>
        <v>0</v>
      </c>
      <c r="DU16" s="337">
        <f t="shared" si="6"/>
        <v>0</v>
      </c>
      <c r="DV16" s="335">
        <f t="shared" si="7"/>
        <v>0</v>
      </c>
      <c r="DW16" s="336">
        <f t="shared" si="7"/>
        <v>0</v>
      </c>
      <c r="DX16" s="336">
        <f t="shared" si="7"/>
        <v>0</v>
      </c>
      <c r="DY16" s="336">
        <f t="shared" si="7"/>
        <v>0</v>
      </c>
      <c r="DZ16" s="336">
        <f t="shared" si="7"/>
        <v>0</v>
      </c>
      <c r="EA16" s="336">
        <f t="shared" si="7"/>
        <v>0</v>
      </c>
      <c r="EB16" s="336">
        <f t="shared" si="7"/>
        <v>0</v>
      </c>
      <c r="EC16" s="336">
        <f t="shared" si="7"/>
        <v>0</v>
      </c>
      <c r="ED16" s="336">
        <f t="shared" si="7"/>
        <v>0</v>
      </c>
      <c r="EE16" s="336">
        <f t="shared" si="7"/>
        <v>0</v>
      </c>
      <c r="EF16" s="336">
        <f t="shared" si="7"/>
        <v>0</v>
      </c>
      <c r="EG16" s="337">
        <f t="shared" si="7"/>
        <v>0</v>
      </c>
      <c r="EH16" s="335">
        <f t="shared" si="8"/>
        <v>0</v>
      </c>
      <c r="EI16" s="336">
        <f t="shared" si="8"/>
        <v>0</v>
      </c>
      <c r="EJ16" s="336">
        <f t="shared" si="8"/>
        <v>0</v>
      </c>
      <c r="EK16" s="336">
        <f t="shared" si="8"/>
        <v>0</v>
      </c>
      <c r="EL16" s="336">
        <f t="shared" si="8"/>
        <v>0</v>
      </c>
      <c r="EM16" s="336">
        <f t="shared" si="8"/>
        <v>0</v>
      </c>
      <c r="EN16" s="336">
        <f t="shared" si="8"/>
        <v>0</v>
      </c>
      <c r="EO16" s="336">
        <f t="shared" si="8"/>
        <v>0</v>
      </c>
      <c r="EP16" s="336">
        <f t="shared" si="8"/>
        <v>0</v>
      </c>
      <c r="EQ16" s="336">
        <f t="shared" si="8"/>
        <v>0</v>
      </c>
      <c r="ER16" s="336">
        <f t="shared" si="8"/>
        <v>0</v>
      </c>
      <c r="ES16" s="337">
        <f t="shared" si="8"/>
        <v>0</v>
      </c>
      <c r="ET16" s="335">
        <f t="shared" si="9"/>
        <v>0</v>
      </c>
      <c r="EU16" s="336">
        <f t="shared" si="9"/>
        <v>0</v>
      </c>
      <c r="EV16" s="336">
        <f t="shared" si="9"/>
        <v>0</v>
      </c>
      <c r="EW16" s="336">
        <f t="shared" si="9"/>
        <v>0</v>
      </c>
      <c r="EX16" s="336">
        <f t="shared" si="9"/>
        <v>0</v>
      </c>
      <c r="EY16" s="336">
        <f t="shared" si="9"/>
        <v>0</v>
      </c>
      <c r="EZ16" s="336">
        <f t="shared" si="9"/>
        <v>0</v>
      </c>
      <c r="FA16" s="336">
        <f t="shared" si="9"/>
        <v>0</v>
      </c>
      <c r="FB16" s="336">
        <f t="shared" si="9"/>
        <v>0</v>
      </c>
      <c r="FC16" s="336">
        <f t="shared" si="9"/>
        <v>0</v>
      </c>
      <c r="FD16" s="336">
        <f t="shared" si="9"/>
        <v>0</v>
      </c>
      <c r="FE16" s="337">
        <f t="shared" si="9"/>
        <v>0</v>
      </c>
      <c r="FF16" s="335">
        <f t="shared" si="10"/>
        <v>0</v>
      </c>
      <c r="FG16" s="336">
        <f t="shared" si="10"/>
        <v>0</v>
      </c>
      <c r="FH16" s="336">
        <f t="shared" si="10"/>
        <v>0</v>
      </c>
      <c r="FI16" s="336">
        <f t="shared" si="10"/>
        <v>0</v>
      </c>
      <c r="FJ16" s="336">
        <f t="shared" si="10"/>
        <v>0</v>
      </c>
      <c r="FK16" s="336">
        <f t="shared" si="10"/>
        <v>0</v>
      </c>
      <c r="FL16" s="336">
        <f t="shared" si="10"/>
        <v>0</v>
      </c>
      <c r="FM16" s="336">
        <f t="shared" si="10"/>
        <v>0</v>
      </c>
      <c r="FN16" s="336">
        <f t="shared" si="10"/>
        <v>0</v>
      </c>
      <c r="FO16" s="336">
        <f t="shared" si="10"/>
        <v>0</v>
      </c>
      <c r="FP16" s="336">
        <f t="shared" si="10"/>
        <v>0</v>
      </c>
      <c r="FQ16" s="337">
        <f t="shared" si="10"/>
        <v>0</v>
      </c>
    </row>
    <row r="17" spans="1:173" x14ac:dyDescent="0.2">
      <c r="A17" s="74" t="str">
        <f t="shared" si="21"/>
        <v xml:space="preserve"> - </v>
      </c>
      <c r="B17" s="112"/>
      <c r="C17" s="171" t="s">
        <v>306</v>
      </c>
      <c r="D17" s="366" t="str">
        <f>IF(ISBLANK(EMISSIONS_8!D17), " ", EMISSIONS_8!D17)</f>
        <v xml:space="preserve"> </v>
      </c>
      <c r="E17" s="366" t="str">
        <f>IF(ISBLANK(EMISSIONS_8!E17), " ", EMISSIONS_8!E17)</f>
        <v xml:space="preserve"> </v>
      </c>
      <c r="F17" s="366" t="str">
        <f>IF(ISBLANK(EMISSIONS_8!F17), " ", EMISSIONS_8!F17)</f>
        <v xml:space="preserve"> </v>
      </c>
      <c r="G17" s="367"/>
      <c r="H17" s="368"/>
      <c r="I17" s="33" t="s">
        <v>299</v>
      </c>
      <c r="J17" s="367"/>
      <c r="K17" s="33">
        <f t="shared" si="22"/>
        <v>1</v>
      </c>
      <c r="L17" s="33">
        <f t="shared" si="23"/>
        <v>0</v>
      </c>
      <c r="M17" s="367">
        <v>0</v>
      </c>
      <c r="N17" s="373">
        <v>0</v>
      </c>
      <c r="O17" s="299"/>
      <c r="P17" s="300"/>
      <c r="Q17" s="73" t="str">
        <f t="shared" si="13"/>
        <v>Enter vessel info</v>
      </c>
      <c r="R17" s="79" t="str">
        <f t="shared" si="14"/>
        <v>Enter vessel info</v>
      </c>
      <c r="S17" s="79" t="str">
        <f t="shared" si="15"/>
        <v>Enter vessel info</v>
      </c>
      <c r="T17" s="79" t="str">
        <f t="shared" si="16"/>
        <v>Enter vessel info</v>
      </c>
      <c r="U17" s="79" t="str">
        <f t="shared" si="17"/>
        <v>Enter vessel info</v>
      </c>
      <c r="V17" s="79" t="str">
        <f t="shared" si="18"/>
        <v>Enter vessel info</v>
      </c>
      <c r="W17" s="79" t="str">
        <f t="shared" si="19"/>
        <v>Enter vessel info</v>
      </c>
      <c r="X17" s="79" t="str">
        <f t="shared" si="20"/>
        <v>Enter vessel info</v>
      </c>
      <c r="Y17" s="78" t="s">
        <v>115</v>
      </c>
      <c r="Z17" s="79" t="s">
        <v>115</v>
      </c>
      <c r="AA17" s="82" t="s">
        <v>115</v>
      </c>
      <c r="AB17" s="76" t="str">
        <f>IF(OR($D17=" ",$E17=" ",$F17=" "),"Enter vessel info",IF(T($H17)&lt;&gt;"","Enter Activity",IF(OR($M17=0,$N17=0),"Enter Run Time",IF((VLOOKUP($F17,'VESSEL FACTORS'!$A$3:$O$5,AB$5,FALSE))="N/A","--",IF($G17=" ",IF(ISERROR(SEARCH("Aux",$E17,1)),($H17*VLOOKUP($F17,'VESSEL FACTORS'!$A$2:$O$5,AB$5,FALSE)*0.0000011023*$M17*$N17*0.82),($H17*VLOOKUP($F17,'VESSEL FACTORS'!$A$2:$O$5,AB$5,FALSE)*0.0000011023*$M17*$N17*1)),IF($G17&lt;21,($H17*VLOOKUP($F17,'VESSEL FACTORS'!$A$2:$O$5,AB$5,FALSE)*0.0000011023*$M17*$N17*VLOOKUP($G17,'VESSEL FACTORS'!$A$16:$L$36,AB$5,FALSE)),($H17*VLOOKUP($F17,'VESSEL FACTORS'!$A$3:$O$5,AB$5,FALSE)*0.0000011023*$M17*$N17*($G17/100))))))))</f>
        <v>Enter vessel info</v>
      </c>
      <c r="AC17" s="76" t="str">
        <f>IF(OR($D17=" ",$E17=" ",$F17=" "),"Enter vessel info",IF(T($H17)&lt;&gt;"","Enter Activity",IF(OR($M17=0,$N17=0),"Enter Run Time",IF((VLOOKUP($F17,'VESSEL FACTORS'!$A$3:$O$5,AC$5,FALSE))="N/A","--",IF($G17=" ",IF(ISERROR(SEARCH("Aux",$E17,1)),($H17*VLOOKUP($F17,'VESSEL FACTORS'!$A$2:$O$5,AC$5,FALSE)*0.0000011023*$M17*$N17*0.82),($H17*VLOOKUP($F17,'VESSEL FACTORS'!$A$2:$O$5,AC$5,FALSE)*0.0000011023*$M17*$N17*1)),IF($G17&lt;21,($H17*VLOOKUP($F17,'VESSEL FACTORS'!$A$2:$O$5,AC$5,FALSE)*0.0000011023*$M17*$N17*VLOOKUP($G17,'VESSEL FACTORS'!$A$16:$L$36,AC$5,FALSE)),($H17*VLOOKUP($F17,'VESSEL FACTORS'!$A$3:$O$5,AC$5,FALSE)*0.0000011023*$M17*$N17*($G17/100))))))))</f>
        <v>Enter vessel info</v>
      </c>
      <c r="AD17" s="76" t="str">
        <f>IF(OR($D17=" ",$E17=" ",$F17=" "),"Enter vessel info",IF(T($H17)&lt;&gt;"","Enter Activity",IF(OR($M17=0,$N17=0),"Enter Run Time",IF((VLOOKUP($F17,'VESSEL FACTORS'!$A$3:$O$5,AD$5,FALSE))="N/A","--",IF($G17=" ",IF(ISERROR(SEARCH("Aux",$E17,1)),($H17*VLOOKUP($F17,'VESSEL FACTORS'!$A$2:$O$5,AD$5,FALSE)*0.0000011023*$M17*$N17*0.82),($H17*VLOOKUP($F17,'VESSEL FACTORS'!$A$2:$O$5,AD$5,FALSE)*0.0000011023*$M17*$N17*1)),IF($G17&lt;21,($H17*VLOOKUP($F17,'VESSEL FACTORS'!$A$2:$O$5,AD$5,FALSE)*0.0000011023*$M17*$N17*VLOOKUP($G17,'VESSEL FACTORS'!$A$16:$L$36,AD$5,FALSE)),($H17*VLOOKUP($F17,'VESSEL FACTORS'!$A$3:$O$5,AD$5,FALSE)*0.0000011023*$M17*$N17*($G17/100))))))))</f>
        <v>Enter vessel info</v>
      </c>
      <c r="AE17" s="76" t="str">
        <f>IF(OR($D17=" ",$E17=" ",$F17=" "),"Enter vessel info",IF(T($H17)&lt;&gt;"","Enter Activity",IF(OR($M17=0,$N17=0),"Enter Run Time",IF((VLOOKUP($F17,'VESSEL FACTORS'!$A$3:$O$5,AE$5,FALSE))="N/A","--",IF($G17=" ",IF(ISERROR(SEARCH("Aux",$E17,1)),($H17*VLOOKUP($F17,'VESSEL FACTORS'!$A$2:$O$5,AE$5,FALSE)*0.0000011023*$M17*$N17*0.82),($H17*VLOOKUP($F17,'VESSEL FACTORS'!$A$2:$O$5,AE$5,FALSE)*0.0000011023*$M17*$N17*1)),IF($G17&lt;21,($H17*VLOOKUP($F17,'VESSEL FACTORS'!$A$2:$O$5,AE$5,FALSE)*0.0000011023*$M17*$N17*VLOOKUP($G17,'VESSEL FACTORS'!$A$16:$L$36,AE$5,FALSE)),($H17*VLOOKUP($F17,'VESSEL FACTORS'!$A$3:$O$5,AE$5,FALSE)*0.0000011023*$M17*$N17*($G17/100))))))))</f>
        <v>Enter vessel info</v>
      </c>
      <c r="AF17" s="76" t="str">
        <f>IF(OR($D17=" ",$E17=" ",$F17=" "),"Enter vessel info",IF(T($H17)&lt;&gt;"","Enter Activity",IF(OR($M17=0,$N17=0),"Enter Run Time",IF((VLOOKUP($F17,'VESSEL FACTORS'!$A$3:$O$5,AF$5,FALSE))="N/A","--",IF($G17=" ",IF(ISERROR(SEARCH("Aux",$E17,1)),($H17*VLOOKUP($F17,'VESSEL FACTORS'!$A$2:$O$5,AF$5,FALSE)*0.0000011023*$M17*$N17*0.82),($H17*VLOOKUP($F17,'VESSEL FACTORS'!$A$2:$O$5,AF$5,FALSE)*0.0000011023*$M17*$N17*1)),IF($G17&lt;21,($H17*VLOOKUP($F17,'VESSEL FACTORS'!$A$2:$O$5,AF$5,FALSE)*0.0000011023*$M17*$N17*VLOOKUP($G17,'VESSEL FACTORS'!$A$16:$L$36,AF$5,FALSE)),($H17*VLOOKUP($F17,'VESSEL FACTORS'!$A$3:$O$5,AF$5,FALSE)*0.0000011023*$M17*$N17*($G17/100))))))))</f>
        <v>Enter vessel info</v>
      </c>
      <c r="AG17" s="76" t="str">
        <f>IF(OR($D17=" ",$E17=" ",$F17=" "),"Enter vessel info",IF(T($H17)&lt;&gt;"","Enter Activity",IF(OR($M17=0,$N17=0),"Enter Run Time",IF((VLOOKUP($F17,'VESSEL FACTORS'!$A$3:$O$5,AG$5,FALSE))="N/A","--",IF($G17=" ",IF(ISERROR(SEARCH("Aux",$E17,1)),($H17*VLOOKUP($F17,'VESSEL FACTORS'!$A$2:$O$5,AG$5,FALSE)*0.0000011023*$M17*$N17*0.82),($H17*VLOOKUP($F17,'VESSEL FACTORS'!$A$2:$O$5,AG$5,FALSE)*0.0000011023*$M17*$N17*1)),IF($G17&lt;21,($H17*VLOOKUP($F17,'VESSEL FACTORS'!$A$2:$O$5,AG$5,FALSE)*0.0000011023*$M17*$N17*VLOOKUP($G17,'VESSEL FACTORS'!$A$16:$L$36,AG$5,FALSE)),($H17*VLOOKUP($F17,'VESSEL FACTORS'!$A$3:$O$5,AG$5,FALSE)*0.0000011023*$M17*$N17*($G17/100))))))))</f>
        <v>Enter vessel info</v>
      </c>
      <c r="AH17" s="76" t="str">
        <f>IF(OR($D17=" ",$E17=" ",$F17=" "),"Enter vessel info",IF(T($H17)&lt;&gt;"","Enter Activity",IF(OR($M17=0,$N17=0),"Enter Run Time",IF((VLOOKUP($F17,'VESSEL FACTORS'!$A$3:$O$5,AH$5,FALSE))="N/A","--",IF($G17=" ",IF(ISERROR(SEARCH("Aux",$E17,1)),($H17*VLOOKUP($F17,'VESSEL FACTORS'!$A$2:$O$5,AH$5,FALSE)*0.0000011023*$M17*$N17*0.82),($H17*VLOOKUP($F17,'VESSEL FACTORS'!$A$2:$O$5,AH$5,FALSE)*0.0000011023*$M17*$N17*1)),IF($G17&lt;21,($H17*VLOOKUP($F17,'VESSEL FACTORS'!$A$2:$O$5,AH$5,FALSE)*0.0000011023*$M17*$N17*VLOOKUP($G17,'VESSEL FACTORS'!$A$16:$L$36,AH$5,FALSE)),($H17*VLOOKUP($F17,'VESSEL FACTORS'!$A$3:$O$5,AH$5,FALSE)*0.0000011023*$M17*$N17*($G17/100))))))))</f>
        <v>Enter vessel info</v>
      </c>
      <c r="AI17" s="76" t="str">
        <f>IF(OR($D17=" ",$E17=" ",$F17=" "),"Enter vessel info",IF(T($H17)&lt;&gt;"","Enter Activity",IF(OR($M17=0,$N17=0),"Enter Run Time",IF((VLOOKUP($F17,'VESSEL FACTORS'!$A$3:$O$5,AI$5,FALSE))="N/A","--",IF($G17=" ",IF(ISERROR(SEARCH("Aux",$E17,1)),($H17*VLOOKUP($F17,'VESSEL FACTORS'!$A$2:$O$5,AI$5,FALSE)*0.0000011023*$M17*$N17*0.82),($H17*VLOOKUP($F17,'VESSEL FACTORS'!$A$2:$O$5,AI$5,FALSE)*0.0000011023*$M17*$N17*1)),IF($G17&lt;21,($H17*VLOOKUP($F17,'VESSEL FACTORS'!$A$2:$O$5,AI$5,FALSE)*0.0000011023*$M17*$N17*VLOOKUP($G17,'VESSEL FACTORS'!$A$16:$L$36,AI$5,FALSE)),($H17*VLOOKUP($F17,'VESSEL FACTORS'!$A$3:$O$5,AI$5,FALSE)*0.0000011023*$M17*$N17*($G17/100))))))))</f>
        <v>Enter vessel info</v>
      </c>
      <c r="AJ17" s="76" t="str">
        <f>IF(OR($D17=" ",$E17=" ",$F17=" "),"Enter vessel info",IF(T($H17)&lt;&gt;"","Enter Activity",IF(OR($M17=0,$N17=0),"Enter Run Time",IF((VLOOKUP($F17,'VESSEL FACTORS'!$A$3:$O$5,AJ$5,FALSE))="N/A","--",IF($G17=" ",IF(ISERROR(SEARCH("Aux",$E17,1)),($H17*VLOOKUP($F17,'VESSEL FACTORS'!$A$2:$O$5,AJ$5,FALSE)*0.0000011023*$M17*$N17*0.82),($H17*VLOOKUP($F17,'VESSEL FACTORS'!$A$2:$O$5,AJ$5,FALSE)*0.0000011023*$M17*$N17*1)),IF($G17&lt;21,($H17*VLOOKUP($F17,'VESSEL FACTORS'!$A$2:$O$5,AJ$5,FALSE)*0.0000011023*$M17*$N17*VLOOKUP($G17,'VESSEL FACTORS'!$A$16:$L$36,AJ$5,FALSE)),($H17*VLOOKUP($F17,'VESSEL FACTORS'!$A$3:$O$5,AJ$5,FALSE)*0.0000011023*$M17*$N17*($G17/100))))))))</f>
        <v>Enter vessel info</v>
      </c>
      <c r="AK17" s="76" t="str">
        <f>IF(OR($D17=" ",$E17=" ",$F17=" "),"Enter vessel info",IF(T($H17)&lt;&gt;"","Enter Activity",IF(OR($M17=0,$N17=0),"Enter Run Time",IF((VLOOKUP($F17,'VESSEL FACTORS'!$A$3:$O$5,AK$5,FALSE))="N/A","--",IF($G17=" ",IF(ISERROR(SEARCH("Aux",$E17,1)),($H17*VLOOKUP($F17,'VESSEL FACTORS'!$A$2:$O$5,AK$5,FALSE)*0.0000011023*$M17*$N17*0.82),($H17*VLOOKUP($F17,'VESSEL FACTORS'!$A$2:$O$5,AK$5,FALSE)*0.0000011023*$M17*$N17*1)),IF($G17&lt;21,($H17*VLOOKUP($F17,'VESSEL FACTORS'!$A$2:$O$5,AK$5,FALSE)*0.0000011023*$M17*$N17*VLOOKUP($G17,'VESSEL FACTORS'!$A$16:$L$36,AK$5,FALSE)),($H17*VLOOKUP($F17,'VESSEL FACTORS'!$A$3:$O$5,AK$5,FALSE)*0.0000011023*$M17*$N17*($G17/100))))))))</f>
        <v>Enter vessel info</v>
      </c>
      <c r="AL17" s="67" t="str">
        <f>IF(OR($D17=" ",$E17=" ",$F17=" "),"Enter vessel info",IF(T($H17)&lt;&gt;"","Enter Activity",IF(OR($M17=0,$N17=0),"Enter Run Time",IF((VLOOKUP($F17,'VESSEL FACTORS'!$A$3:$O$5,AL$5,FALSE))="N/A","--",IF($G17=" ",IF(ISERROR(SEARCH("Aux",$E17,1)),($H17*VLOOKUP($F17,'VESSEL FACTORS'!$A$2:$O$5,AL$5,FALSE)*0.0000011023*$M17*$N17*0.82),($H17*VLOOKUP($F17,'VESSEL FACTORS'!$A$2:$O$5,AL$5,FALSE)*0.0000011023*$M17*$N17*1)),IF($G17&lt;21,($H17*VLOOKUP($F17,'VESSEL FACTORS'!$A$2:$O$5,AL$5,FALSE)*0.0000011023*$M17*$N17*VLOOKUP($G17,'VESSEL FACTORS'!$A$16:$L$36,AL$5,FALSE)),($H17*VLOOKUP($F17,'VESSEL FACTORS'!$A$3:$O$5,AL$5,FALSE)*0.0000011023*$M17*$N17*($G17/100))))))))</f>
        <v>Enter vessel info</v>
      </c>
      <c r="AM17" s="74"/>
      <c r="AO17" s="74">
        <f>MONTH(EMISSIONS_1!P17)-MONTH(EMISSIONS_1!O17)+1</f>
        <v>1</v>
      </c>
      <c r="AP17" s="335">
        <f t="shared" si="12"/>
        <v>0</v>
      </c>
      <c r="AQ17" s="336">
        <f t="shared" si="0"/>
        <v>0</v>
      </c>
      <c r="AR17" s="336">
        <f t="shared" si="0"/>
        <v>0</v>
      </c>
      <c r="AS17" s="336">
        <f t="shared" si="0"/>
        <v>0</v>
      </c>
      <c r="AT17" s="336">
        <f t="shared" si="0"/>
        <v>0</v>
      </c>
      <c r="AU17" s="336">
        <f t="shared" si="0"/>
        <v>0</v>
      </c>
      <c r="AV17" s="336">
        <f t="shared" si="0"/>
        <v>0</v>
      </c>
      <c r="AW17" s="336">
        <f t="shared" si="0"/>
        <v>0</v>
      </c>
      <c r="AX17" s="336">
        <f t="shared" si="0"/>
        <v>0</v>
      </c>
      <c r="AY17" s="336">
        <f t="shared" si="0"/>
        <v>0</v>
      </c>
      <c r="AZ17" s="336">
        <f t="shared" si="0"/>
        <v>0</v>
      </c>
      <c r="BA17" s="337">
        <f t="shared" si="0"/>
        <v>0</v>
      </c>
      <c r="BB17" s="335">
        <f t="shared" ref="BB17:BM30" si="24">IF(T($AC17)="",IF((BB$6&gt;=MONTH($O17))*(BB$6&lt;=MONTH($P17)), $AC17/$AO17, 0),0)</f>
        <v>0</v>
      </c>
      <c r="BC17" s="336">
        <f t="shared" si="24"/>
        <v>0</v>
      </c>
      <c r="BD17" s="336">
        <f t="shared" si="24"/>
        <v>0</v>
      </c>
      <c r="BE17" s="336">
        <f t="shared" si="24"/>
        <v>0</v>
      </c>
      <c r="BF17" s="336">
        <f t="shared" si="24"/>
        <v>0</v>
      </c>
      <c r="BG17" s="336">
        <f t="shared" si="24"/>
        <v>0</v>
      </c>
      <c r="BH17" s="336">
        <f t="shared" si="24"/>
        <v>0</v>
      </c>
      <c r="BI17" s="336">
        <f t="shared" si="24"/>
        <v>0</v>
      </c>
      <c r="BJ17" s="336">
        <f t="shared" si="24"/>
        <v>0</v>
      </c>
      <c r="BK17" s="336">
        <f t="shared" si="24"/>
        <v>0</v>
      </c>
      <c r="BL17" s="336">
        <f t="shared" si="24"/>
        <v>0</v>
      </c>
      <c r="BM17" s="337">
        <f t="shared" si="24"/>
        <v>0</v>
      </c>
      <c r="BN17" s="335">
        <f t="shared" ref="BN17:BY30" si="25">IF(T($AD17)="",IF((BN$6&gt;=MONTH($O17))*(BN$6&lt;=MONTH($P17)), $AD17/$AO17, 0),0)</f>
        <v>0</v>
      </c>
      <c r="BO17" s="336">
        <f t="shared" si="25"/>
        <v>0</v>
      </c>
      <c r="BP17" s="336">
        <f t="shared" si="25"/>
        <v>0</v>
      </c>
      <c r="BQ17" s="336">
        <f t="shared" si="25"/>
        <v>0</v>
      </c>
      <c r="BR17" s="336">
        <f t="shared" si="25"/>
        <v>0</v>
      </c>
      <c r="BS17" s="336">
        <f t="shared" si="25"/>
        <v>0</v>
      </c>
      <c r="BT17" s="336">
        <f t="shared" si="25"/>
        <v>0</v>
      </c>
      <c r="BU17" s="336">
        <f t="shared" si="25"/>
        <v>0</v>
      </c>
      <c r="BV17" s="336">
        <f t="shared" si="25"/>
        <v>0</v>
      </c>
      <c r="BW17" s="336">
        <f t="shared" si="25"/>
        <v>0</v>
      </c>
      <c r="BX17" s="336">
        <f t="shared" si="25"/>
        <v>0</v>
      </c>
      <c r="BY17" s="337">
        <f t="shared" si="25"/>
        <v>0</v>
      </c>
      <c r="BZ17" s="335">
        <f t="shared" ref="BZ17:CK30" si="26">IF(T($AE17)="",IF((BZ$6&gt;=MONTH($O17))*(BZ$6&lt;=MONTH($P17)), $AE17/$AO17, 0),0)</f>
        <v>0</v>
      </c>
      <c r="CA17" s="336">
        <f t="shared" si="26"/>
        <v>0</v>
      </c>
      <c r="CB17" s="336">
        <f t="shared" si="26"/>
        <v>0</v>
      </c>
      <c r="CC17" s="336">
        <f t="shared" si="26"/>
        <v>0</v>
      </c>
      <c r="CD17" s="336">
        <f t="shared" si="26"/>
        <v>0</v>
      </c>
      <c r="CE17" s="336">
        <f t="shared" si="26"/>
        <v>0</v>
      </c>
      <c r="CF17" s="336">
        <f t="shared" si="26"/>
        <v>0</v>
      </c>
      <c r="CG17" s="336">
        <f t="shared" si="26"/>
        <v>0</v>
      </c>
      <c r="CH17" s="336">
        <f t="shared" si="26"/>
        <v>0</v>
      </c>
      <c r="CI17" s="336">
        <f t="shared" si="26"/>
        <v>0</v>
      </c>
      <c r="CJ17" s="336">
        <f t="shared" si="26"/>
        <v>0</v>
      </c>
      <c r="CK17" s="337">
        <f t="shared" si="26"/>
        <v>0</v>
      </c>
      <c r="CL17" s="335">
        <f t="shared" ref="CL17:CW30" si="27">IF(T($AF17)="",IF((CL$6&gt;=MONTH($O17))*(CL$6&lt;=MONTH($P17)), $AF17/$AO17, 0),0)</f>
        <v>0</v>
      </c>
      <c r="CM17" s="336">
        <f t="shared" si="27"/>
        <v>0</v>
      </c>
      <c r="CN17" s="336">
        <f t="shared" si="27"/>
        <v>0</v>
      </c>
      <c r="CO17" s="336">
        <f t="shared" si="27"/>
        <v>0</v>
      </c>
      <c r="CP17" s="336">
        <f t="shared" si="27"/>
        <v>0</v>
      </c>
      <c r="CQ17" s="336">
        <f t="shared" si="27"/>
        <v>0</v>
      </c>
      <c r="CR17" s="336">
        <f t="shared" si="27"/>
        <v>0</v>
      </c>
      <c r="CS17" s="336">
        <f t="shared" si="27"/>
        <v>0</v>
      </c>
      <c r="CT17" s="336">
        <f t="shared" si="27"/>
        <v>0</v>
      </c>
      <c r="CU17" s="336">
        <f t="shared" si="27"/>
        <v>0</v>
      </c>
      <c r="CV17" s="336">
        <f t="shared" si="27"/>
        <v>0</v>
      </c>
      <c r="CW17" s="337">
        <f t="shared" si="27"/>
        <v>0</v>
      </c>
      <c r="CX17" s="335">
        <f t="shared" ref="CX17:DI30" si="28">IF(T($AG17)="",IF((CX$6&gt;=MONTH($O17))*(CX$6&lt;=MONTH($P17)), $AG17/$AO17, 0),0)</f>
        <v>0</v>
      </c>
      <c r="CY17" s="336">
        <f t="shared" si="28"/>
        <v>0</v>
      </c>
      <c r="CZ17" s="336">
        <f t="shared" si="28"/>
        <v>0</v>
      </c>
      <c r="DA17" s="336">
        <f t="shared" si="28"/>
        <v>0</v>
      </c>
      <c r="DB17" s="336">
        <f t="shared" si="28"/>
        <v>0</v>
      </c>
      <c r="DC17" s="336">
        <f t="shared" si="28"/>
        <v>0</v>
      </c>
      <c r="DD17" s="336">
        <f t="shared" si="28"/>
        <v>0</v>
      </c>
      <c r="DE17" s="336">
        <f t="shared" si="28"/>
        <v>0</v>
      </c>
      <c r="DF17" s="336">
        <f t="shared" si="28"/>
        <v>0</v>
      </c>
      <c r="DG17" s="336">
        <f t="shared" si="28"/>
        <v>0</v>
      </c>
      <c r="DH17" s="336">
        <f t="shared" si="28"/>
        <v>0</v>
      </c>
      <c r="DI17" s="337">
        <f t="shared" si="28"/>
        <v>0</v>
      </c>
      <c r="DJ17" s="335">
        <f t="shared" ref="DJ17:DU30" si="29">IF(T($AH17)="",IF((DJ$6&gt;=MONTH($O17))*(DJ$6&lt;=MONTH($P17)), $AH17/$AO17, 0),0)</f>
        <v>0</v>
      </c>
      <c r="DK17" s="336">
        <f t="shared" si="29"/>
        <v>0</v>
      </c>
      <c r="DL17" s="336">
        <f t="shared" si="29"/>
        <v>0</v>
      </c>
      <c r="DM17" s="336">
        <f t="shared" si="29"/>
        <v>0</v>
      </c>
      <c r="DN17" s="336">
        <f t="shared" si="29"/>
        <v>0</v>
      </c>
      <c r="DO17" s="336">
        <f t="shared" si="29"/>
        <v>0</v>
      </c>
      <c r="DP17" s="336">
        <f t="shared" si="29"/>
        <v>0</v>
      </c>
      <c r="DQ17" s="336">
        <f t="shared" si="29"/>
        <v>0</v>
      </c>
      <c r="DR17" s="336">
        <f t="shared" si="29"/>
        <v>0</v>
      </c>
      <c r="DS17" s="336">
        <f t="shared" si="29"/>
        <v>0</v>
      </c>
      <c r="DT17" s="336">
        <f t="shared" si="29"/>
        <v>0</v>
      </c>
      <c r="DU17" s="337">
        <f t="shared" si="29"/>
        <v>0</v>
      </c>
      <c r="DV17" s="335">
        <f t="shared" ref="DV17:EG30" si="30">IF(T($AI17)="",IF((DV$6&gt;=MONTH($O17))*(DV$6&lt;=MONTH($P17)), $AI17/$AO17, 0),0)</f>
        <v>0</v>
      </c>
      <c r="DW17" s="336">
        <f t="shared" si="30"/>
        <v>0</v>
      </c>
      <c r="DX17" s="336">
        <f t="shared" si="30"/>
        <v>0</v>
      </c>
      <c r="DY17" s="336">
        <f t="shared" si="30"/>
        <v>0</v>
      </c>
      <c r="DZ17" s="336">
        <f t="shared" si="30"/>
        <v>0</v>
      </c>
      <c r="EA17" s="336">
        <f t="shared" si="30"/>
        <v>0</v>
      </c>
      <c r="EB17" s="336">
        <f t="shared" si="30"/>
        <v>0</v>
      </c>
      <c r="EC17" s="336">
        <f t="shared" si="30"/>
        <v>0</v>
      </c>
      <c r="ED17" s="336">
        <f t="shared" si="30"/>
        <v>0</v>
      </c>
      <c r="EE17" s="336">
        <f t="shared" si="30"/>
        <v>0</v>
      </c>
      <c r="EF17" s="336">
        <f t="shared" si="30"/>
        <v>0</v>
      </c>
      <c r="EG17" s="337">
        <f t="shared" si="30"/>
        <v>0</v>
      </c>
      <c r="EH17" s="335">
        <f t="shared" ref="EH17:ES30" si="31">IF(T($AJ17)="",IF((EH$6&gt;=MONTH($O17))*(EH$6&lt;=MONTH($P17)), $AJ17/$AO17, 0),0)</f>
        <v>0</v>
      </c>
      <c r="EI17" s="336">
        <f t="shared" si="31"/>
        <v>0</v>
      </c>
      <c r="EJ17" s="336">
        <f t="shared" si="31"/>
        <v>0</v>
      </c>
      <c r="EK17" s="336">
        <f t="shared" si="31"/>
        <v>0</v>
      </c>
      <c r="EL17" s="336">
        <f t="shared" si="31"/>
        <v>0</v>
      </c>
      <c r="EM17" s="336">
        <f t="shared" si="31"/>
        <v>0</v>
      </c>
      <c r="EN17" s="336">
        <f t="shared" si="31"/>
        <v>0</v>
      </c>
      <c r="EO17" s="336">
        <f t="shared" si="31"/>
        <v>0</v>
      </c>
      <c r="EP17" s="336">
        <f t="shared" si="31"/>
        <v>0</v>
      </c>
      <c r="EQ17" s="336">
        <f t="shared" si="31"/>
        <v>0</v>
      </c>
      <c r="ER17" s="336">
        <f t="shared" si="31"/>
        <v>0</v>
      </c>
      <c r="ES17" s="337">
        <f t="shared" si="31"/>
        <v>0</v>
      </c>
      <c r="ET17" s="335">
        <f t="shared" ref="ET17:FE30" si="32">IF(T($AK17)="",IF((ET$6&gt;=MONTH($O17))*(ET$6&lt;=MONTH($P17)), $AK17/$AO17, 0),0)</f>
        <v>0</v>
      </c>
      <c r="EU17" s="336">
        <f t="shared" si="32"/>
        <v>0</v>
      </c>
      <c r="EV17" s="336">
        <f t="shared" si="32"/>
        <v>0</v>
      </c>
      <c r="EW17" s="336">
        <f t="shared" si="32"/>
        <v>0</v>
      </c>
      <c r="EX17" s="336">
        <f t="shared" si="32"/>
        <v>0</v>
      </c>
      <c r="EY17" s="336">
        <f t="shared" si="32"/>
        <v>0</v>
      </c>
      <c r="EZ17" s="336">
        <f t="shared" si="32"/>
        <v>0</v>
      </c>
      <c r="FA17" s="336">
        <f t="shared" si="32"/>
        <v>0</v>
      </c>
      <c r="FB17" s="336">
        <f t="shared" si="32"/>
        <v>0</v>
      </c>
      <c r="FC17" s="336">
        <f t="shared" si="32"/>
        <v>0</v>
      </c>
      <c r="FD17" s="336">
        <f t="shared" si="32"/>
        <v>0</v>
      </c>
      <c r="FE17" s="337">
        <f t="shared" si="32"/>
        <v>0</v>
      </c>
      <c r="FF17" s="335">
        <f t="shared" ref="FF17:FQ30" si="33">IF(T($AL17)="",IF((FF$6&gt;=MONTH($O17))*(FF$6&lt;=MONTH($P17)), $AL17/$AO17, 0),0)</f>
        <v>0</v>
      </c>
      <c r="FG17" s="336">
        <f t="shared" si="33"/>
        <v>0</v>
      </c>
      <c r="FH17" s="336">
        <f t="shared" si="33"/>
        <v>0</v>
      </c>
      <c r="FI17" s="336">
        <f t="shared" si="33"/>
        <v>0</v>
      </c>
      <c r="FJ17" s="336">
        <f t="shared" si="33"/>
        <v>0</v>
      </c>
      <c r="FK17" s="336">
        <f t="shared" si="33"/>
        <v>0</v>
      </c>
      <c r="FL17" s="336">
        <f t="shared" si="33"/>
        <v>0</v>
      </c>
      <c r="FM17" s="336">
        <f t="shared" si="33"/>
        <v>0</v>
      </c>
      <c r="FN17" s="336">
        <f t="shared" si="33"/>
        <v>0</v>
      </c>
      <c r="FO17" s="336">
        <f t="shared" si="33"/>
        <v>0</v>
      </c>
      <c r="FP17" s="336">
        <f t="shared" si="33"/>
        <v>0</v>
      </c>
      <c r="FQ17" s="337">
        <f t="shared" si="33"/>
        <v>0</v>
      </c>
    </row>
    <row r="18" spans="1:173" x14ac:dyDescent="0.2">
      <c r="A18" s="74" t="str">
        <f t="shared" si="21"/>
        <v xml:space="preserve"> - </v>
      </c>
      <c r="B18" s="112"/>
      <c r="C18" s="171" t="s">
        <v>306</v>
      </c>
      <c r="D18" s="366" t="str">
        <f>IF(ISBLANK(EMISSIONS_8!D18), " ", EMISSIONS_8!D18)</f>
        <v xml:space="preserve"> </v>
      </c>
      <c r="E18" s="366" t="str">
        <f>IF(ISBLANK(EMISSIONS_8!E18), " ", EMISSIONS_8!E18)</f>
        <v xml:space="preserve"> </v>
      </c>
      <c r="F18" s="366" t="str">
        <f>IF(ISBLANK(EMISSIONS_8!F18), " ", EMISSIONS_8!F18)</f>
        <v xml:space="preserve"> </v>
      </c>
      <c r="G18" s="367"/>
      <c r="H18" s="368"/>
      <c r="I18" s="33" t="s">
        <v>299</v>
      </c>
      <c r="J18" s="367"/>
      <c r="K18" s="33">
        <f t="shared" si="22"/>
        <v>1</v>
      </c>
      <c r="L18" s="33">
        <f t="shared" si="23"/>
        <v>0</v>
      </c>
      <c r="M18" s="367">
        <v>0</v>
      </c>
      <c r="N18" s="373">
        <v>0</v>
      </c>
      <c r="O18" s="299"/>
      <c r="P18" s="300"/>
      <c r="Q18" s="73" t="str">
        <f t="shared" si="13"/>
        <v>Enter vessel info</v>
      </c>
      <c r="R18" s="79" t="str">
        <f t="shared" si="14"/>
        <v>Enter vessel info</v>
      </c>
      <c r="S18" s="79" t="str">
        <f t="shared" si="15"/>
        <v>Enter vessel info</v>
      </c>
      <c r="T18" s="79" t="str">
        <f t="shared" si="16"/>
        <v>Enter vessel info</v>
      </c>
      <c r="U18" s="79" t="str">
        <f t="shared" si="17"/>
        <v>Enter vessel info</v>
      </c>
      <c r="V18" s="79" t="str">
        <f t="shared" si="18"/>
        <v>Enter vessel info</v>
      </c>
      <c r="W18" s="79" t="str">
        <f t="shared" si="19"/>
        <v>Enter vessel info</v>
      </c>
      <c r="X18" s="79" t="str">
        <f t="shared" si="20"/>
        <v>Enter vessel info</v>
      </c>
      <c r="Y18" s="78" t="s">
        <v>115</v>
      </c>
      <c r="Z18" s="79" t="s">
        <v>115</v>
      </c>
      <c r="AA18" s="82" t="s">
        <v>115</v>
      </c>
      <c r="AB18" s="76" t="str">
        <f>IF(OR($D18=" ",$E18=" ",$F18=" "),"Enter vessel info",IF(T($H18)&lt;&gt;"","Enter Activity",IF(OR($M18=0,$N18=0),"Enter Run Time",IF((VLOOKUP($F18,'VESSEL FACTORS'!$A$3:$O$5,AB$5,FALSE))="N/A","--",IF($G18=" ",IF(ISERROR(SEARCH("Aux",$E18,1)),($H18*VLOOKUP($F18,'VESSEL FACTORS'!$A$2:$O$5,AB$5,FALSE)*0.0000011023*$M18*$N18*0.82),($H18*VLOOKUP($F18,'VESSEL FACTORS'!$A$2:$O$5,AB$5,FALSE)*0.0000011023*$M18*$N18*1)),IF($G18&lt;21,($H18*VLOOKUP($F18,'VESSEL FACTORS'!$A$2:$O$5,AB$5,FALSE)*0.0000011023*$M18*$N18*VLOOKUP($G18,'VESSEL FACTORS'!$A$16:$L$36,AB$5,FALSE)),($H18*VLOOKUP($F18,'VESSEL FACTORS'!$A$3:$O$5,AB$5,FALSE)*0.0000011023*$M18*$N18*($G18/100))))))))</f>
        <v>Enter vessel info</v>
      </c>
      <c r="AC18" s="76" t="str">
        <f>IF(OR($D18=" ",$E18=" ",$F18=" "),"Enter vessel info",IF(T($H18)&lt;&gt;"","Enter Activity",IF(OR($M18=0,$N18=0),"Enter Run Time",IF((VLOOKUP($F18,'VESSEL FACTORS'!$A$3:$O$5,AC$5,FALSE))="N/A","--",IF($G18=" ",IF(ISERROR(SEARCH("Aux",$E18,1)),($H18*VLOOKUP($F18,'VESSEL FACTORS'!$A$2:$O$5,AC$5,FALSE)*0.0000011023*$M18*$N18*0.82),($H18*VLOOKUP($F18,'VESSEL FACTORS'!$A$2:$O$5,AC$5,FALSE)*0.0000011023*$M18*$N18*1)),IF($G18&lt;21,($H18*VLOOKUP($F18,'VESSEL FACTORS'!$A$2:$O$5,AC$5,FALSE)*0.0000011023*$M18*$N18*VLOOKUP($G18,'VESSEL FACTORS'!$A$16:$L$36,AC$5,FALSE)),($H18*VLOOKUP($F18,'VESSEL FACTORS'!$A$3:$O$5,AC$5,FALSE)*0.0000011023*$M18*$N18*($G18/100))))))))</f>
        <v>Enter vessel info</v>
      </c>
      <c r="AD18" s="76" t="str">
        <f>IF(OR($D18=" ",$E18=" ",$F18=" "),"Enter vessel info",IF(T($H18)&lt;&gt;"","Enter Activity",IF(OR($M18=0,$N18=0),"Enter Run Time",IF((VLOOKUP($F18,'VESSEL FACTORS'!$A$3:$O$5,AD$5,FALSE))="N/A","--",IF($G18=" ",IF(ISERROR(SEARCH("Aux",$E18,1)),($H18*VLOOKUP($F18,'VESSEL FACTORS'!$A$2:$O$5,AD$5,FALSE)*0.0000011023*$M18*$N18*0.82),($H18*VLOOKUP($F18,'VESSEL FACTORS'!$A$2:$O$5,AD$5,FALSE)*0.0000011023*$M18*$N18*1)),IF($G18&lt;21,($H18*VLOOKUP($F18,'VESSEL FACTORS'!$A$2:$O$5,AD$5,FALSE)*0.0000011023*$M18*$N18*VLOOKUP($G18,'VESSEL FACTORS'!$A$16:$L$36,AD$5,FALSE)),($H18*VLOOKUP($F18,'VESSEL FACTORS'!$A$3:$O$5,AD$5,FALSE)*0.0000011023*$M18*$N18*($G18/100))))))))</f>
        <v>Enter vessel info</v>
      </c>
      <c r="AE18" s="76" t="str">
        <f>IF(OR($D18=" ",$E18=" ",$F18=" "),"Enter vessel info",IF(T($H18)&lt;&gt;"","Enter Activity",IF(OR($M18=0,$N18=0),"Enter Run Time",IF((VLOOKUP($F18,'VESSEL FACTORS'!$A$3:$O$5,AE$5,FALSE))="N/A","--",IF($G18=" ",IF(ISERROR(SEARCH("Aux",$E18,1)),($H18*VLOOKUP($F18,'VESSEL FACTORS'!$A$2:$O$5,AE$5,FALSE)*0.0000011023*$M18*$N18*0.82),($H18*VLOOKUP($F18,'VESSEL FACTORS'!$A$2:$O$5,AE$5,FALSE)*0.0000011023*$M18*$N18*1)),IF($G18&lt;21,($H18*VLOOKUP($F18,'VESSEL FACTORS'!$A$2:$O$5,AE$5,FALSE)*0.0000011023*$M18*$N18*VLOOKUP($G18,'VESSEL FACTORS'!$A$16:$L$36,AE$5,FALSE)),($H18*VLOOKUP($F18,'VESSEL FACTORS'!$A$3:$O$5,AE$5,FALSE)*0.0000011023*$M18*$N18*($G18/100))))))))</f>
        <v>Enter vessel info</v>
      </c>
      <c r="AF18" s="76" t="str">
        <f>IF(OR($D18=" ",$E18=" ",$F18=" "),"Enter vessel info",IF(T($H18)&lt;&gt;"","Enter Activity",IF(OR($M18=0,$N18=0),"Enter Run Time",IF((VLOOKUP($F18,'VESSEL FACTORS'!$A$3:$O$5,AF$5,FALSE))="N/A","--",IF($G18=" ",IF(ISERROR(SEARCH("Aux",$E18,1)),($H18*VLOOKUP($F18,'VESSEL FACTORS'!$A$2:$O$5,AF$5,FALSE)*0.0000011023*$M18*$N18*0.82),($H18*VLOOKUP($F18,'VESSEL FACTORS'!$A$2:$O$5,AF$5,FALSE)*0.0000011023*$M18*$N18*1)),IF($G18&lt;21,($H18*VLOOKUP($F18,'VESSEL FACTORS'!$A$2:$O$5,AF$5,FALSE)*0.0000011023*$M18*$N18*VLOOKUP($G18,'VESSEL FACTORS'!$A$16:$L$36,AF$5,FALSE)),($H18*VLOOKUP($F18,'VESSEL FACTORS'!$A$3:$O$5,AF$5,FALSE)*0.0000011023*$M18*$N18*($G18/100))))))))</f>
        <v>Enter vessel info</v>
      </c>
      <c r="AG18" s="76" t="str">
        <f>IF(OR($D18=" ",$E18=" ",$F18=" "),"Enter vessel info",IF(T($H18)&lt;&gt;"","Enter Activity",IF(OR($M18=0,$N18=0),"Enter Run Time",IF((VLOOKUP($F18,'VESSEL FACTORS'!$A$3:$O$5,AG$5,FALSE))="N/A","--",IF($G18=" ",IF(ISERROR(SEARCH("Aux",$E18,1)),($H18*VLOOKUP($F18,'VESSEL FACTORS'!$A$2:$O$5,AG$5,FALSE)*0.0000011023*$M18*$N18*0.82),($H18*VLOOKUP($F18,'VESSEL FACTORS'!$A$2:$O$5,AG$5,FALSE)*0.0000011023*$M18*$N18*1)),IF($G18&lt;21,($H18*VLOOKUP($F18,'VESSEL FACTORS'!$A$2:$O$5,AG$5,FALSE)*0.0000011023*$M18*$N18*VLOOKUP($G18,'VESSEL FACTORS'!$A$16:$L$36,AG$5,FALSE)),($H18*VLOOKUP($F18,'VESSEL FACTORS'!$A$3:$O$5,AG$5,FALSE)*0.0000011023*$M18*$N18*($G18/100))))))))</f>
        <v>Enter vessel info</v>
      </c>
      <c r="AH18" s="76" t="str">
        <f>IF(OR($D18=" ",$E18=" ",$F18=" "),"Enter vessel info",IF(T($H18)&lt;&gt;"","Enter Activity",IF(OR($M18=0,$N18=0),"Enter Run Time",IF((VLOOKUP($F18,'VESSEL FACTORS'!$A$3:$O$5,AH$5,FALSE))="N/A","--",IF($G18=" ",IF(ISERROR(SEARCH("Aux",$E18,1)),($H18*VLOOKUP($F18,'VESSEL FACTORS'!$A$2:$O$5,AH$5,FALSE)*0.0000011023*$M18*$N18*0.82),($H18*VLOOKUP($F18,'VESSEL FACTORS'!$A$2:$O$5,AH$5,FALSE)*0.0000011023*$M18*$N18*1)),IF($G18&lt;21,($H18*VLOOKUP($F18,'VESSEL FACTORS'!$A$2:$O$5,AH$5,FALSE)*0.0000011023*$M18*$N18*VLOOKUP($G18,'VESSEL FACTORS'!$A$16:$L$36,AH$5,FALSE)),($H18*VLOOKUP($F18,'VESSEL FACTORS'!$A$3:$O$5,AH$5,FALSE)*0.0000011023*$M18*$N18*($G18/100))))))))</f>
        <v>Enter vessel info</v>
      </c>
      <c r="AI18" s="76" t="str">
        <f>IF(OR($D18=" ",$E18=" ",$F18=" "),"Enter vessel info",IF(T($H18)&lt;&gt;"","Enter Activity",IF(OR($M18=0,$N18=0),"Enter Run Time",IF((VLOOKUP($F18,'VESSEL FACTORS'!$A$3:$O$5,AI$5,FALSE))="N/A","--",IF($G18=" ",IF(ISERROR(SEARCH("Aux",$E18,1)),($H18*VLOOKUP($F18,'VESSEL FACTORS'!$A$2:$O$5,AI$5,FALSE)*0.0000011023*$M18*$N18*0.82),($H18*VLOOKUP($F18,'VESSEL FACTORS'!$A$2:$O$5,AI$5,FALSE)*0.0000011023*$M18*$N18*1)),IF($G18&lt;21,($H18*VLOOKUP($F18,'VESSEL FACTORS'!$A$2:$O$5,AI$5,FALSE)*0.0000011023*$M18*$N18*VLOOKUP($G18,'VESSEL FACTORS'!$A$16:$L$36,AI$5,FALSE)),($H18*VLOOKUP($F18,'VESSEL FACTORS'!$A$3:$O$5,AI$5,FALSE)*0.0000011023*$M18*$N18*($G18/100))))))))</f>
        <v>Enter vessel info</v>
      </c>
      <c r="AJ18" s="76" t="str">
        <f>IF(OR($D18=" ",$E18=" ",$F18=" "),"Enter vessel info",IF(T($H18)&lt;&gt;"","Enter Activity",IF(OR($M18=0,$N18=0),"Enter Run Time",IF((VLOOKUP($F18,'VESSEL FACTORS'!$A$3:$O$5,AJ$5,FALSE))="N/A","--",IF($G18=" ",IF(ISERROR(SEARCH("Aux",$E18,1)),($H18*VLOOKUP($F18,'VESSEL FACTORS'!$A$2:$O$5,AJ$5,FALSE)*0.0000011023*$M18*$N18*0.82),($H18*VLOOKUP($F18,'VESSEL FACTORS'!$A$2:$O$5,AJ$5,FALSE)*0.0000011023*$M18*$N18*1)),IF($G18&lt;21,($H18*VLOOKUP($F18,'VESSEL FACTORS'!$A$2:$O$5,AJ$5,FALSE)*0.0000011023*$M18*$N18*VLOOKUP($G18,'VESSEL FACTORS'!$A$16:$L$36,AJ$5,FALSE)),($H18*VLOOKUP($F18,'VESSEL FACTORS'!$A$3:$O$5,AJ$5,FALSE)*0.0000011023*$M18*$N18*($G18/100))))))))</f>
        <v>Enter vessel info</v>
      </c>
      <c r="AK18" s="76" t="str">
        <f>IF(OR($D18=" ",$E18=" ",$F18=" "),"Enter vessel info",IF(T($H18)&lt;&gt;"","Enter Activity",IF(OR($M18=0,$N18=0),"Enter Run Time",IF((VLOOKUP($F18,'VESSEL FACTORS'!$A$3:$O$5,AK$5,FALSE))="N/A","--",IF($G18=" ",IF(ISERROR(SEARCH("Aux",$E18,1)),($H18*VLOOKUP($F18,'VESSEL FACTORS'!$A$2:$O$5,AK$5,FALSE)*0.0000011023*$M18*$N18*0.82),($H18*VLOOKUP($F18,'VESSEL FACTORS'!$A$2:$O$5,AK$5,FALSE)*0.0000011023*$M18*$N18*1)),IF($G18&lt;21,($H18*VLOOKUP($F18,'VESSEL FACTORS'!$A$2:$O$5,AK$5,FALSE)*0.0000011023*$M18*$N18*VLOOKUP($G18,'VESSEL FACTORS'!$A$16:$L$36,AK$5,FALSE)),($H18*VLOOKUP($F18,'VESSEL FACTORS'!$A$3:$O$5,AK$5,FALSE)*0.0000011023*$M18*$N18*($G18/100))))))))</f>
        <v>Enter vessel info</v>
      </c>
      <c r="AL18" s="67" t="str">
        <f>IF(OR($D18=" ",$E18=" ",$F18=" "),"Enter vessel info",IF(T($H18)&lt;&gt;"","Enter Activity",IF(OR($M18=0,$N18=0),"Enter Run Time",IF((VLOOKUP($F18,'VESSEL FACTORS'!$A$3:$O$5,AL$5,FALSE))="N/A","--",IF($G18=" ",IF(ISERROR(SEARCH("Aux",$E18,1)),($H18*VLOOKUP($F18,'VESSEL FACTORS'!$A$2:$O$5,AL$5,FALSE)*0.0000011023*$M18*$N18*0.82),($H18*VLOOKUP($F18,'VESSEL FACTORS'!$A$2:$O$5,AL$5,FALSE)*0.0000011023*$M18*$N18*1)),IF($G18&lt;21,($H18*VLOOKUP($F18,'VESSEL FACTORS'!$A$2:$O$5,AL$5,FALSE)*0.0000011023*$M18*$N18*VLOOKUP($G18,'VESSEL FACTORS'!$A$16:$L$36,AL$5,FALSE)),($H18*VLOOKUP($F18,'VESSEL FACTORS'!$A$3:$O$5,AL$5,FALSE)*0.0000011023*$M18*$N18*($G18/100))))))))</f>
        <v>Enter vessel info</v>
      </c>
      <c r="AM18" s="74"/>
      <c r="AO18" s="74">
        <f>MONTH(EMISSIONS_1!P18)-MONTH(EMISSIONS_1!O18)+1</f>
        <v>1</v>
      </c>
      <c r="AP18" s="335">
        <f t="shared" si="12"/>
        <v>0</v>
      </c>
      <c r="AQ18" s="336">
        <f t="shared" si="0"/>
        <v>0</v>
      </c>
      <c r="AR18" s="336">
        <f t="shared" si="0"/>
        <v>0</v>
      </c>
      <c r="AS18" s="336">
        <f t="shared" si="0"/>
        <v>0</v>
      </c>
      <c r="AT18" s="336">
        <f t="shared" si="0"/>
        <v>0</v>
      </c>
      <c r="AU18" s="336">
        <f t="shared" si="0"/>
        <v>0</v>
      </c>
      <c r="AV18" s="336">
        <f t="shared" si="0"/>
        <v>0</v>
      </c>
      <c r="AW18" s="336">
        <f t="shared" si="0"/>
        <v>0</v>
      </c>
      <c r="AX18" s="336">
        <f t="shared" si="0"/>
        <v>0</v>
      </c>
      <c r="AY18" s="336">
        <f t="shared" si="0"/>
        <v>0</v>
      </c>
      <c r="AZ18" s="336">
        <f t="shared" si="0"/>
        <v>0</v>
      </c>
      <c r="BA18" s="337">
        <f t="shared" si="0"/>
        <v>0</v>
      </c>
      <c r="BB18" s="335">
        <f t="shared" si="24"/>
        <v>0</v>
      </c>
      <c r="BC18" s="336">
        <f t="shared" si="24"/>
        <v>0</v>
      </c>
      <c r="BD18" s="336">
        <f t="shared" si="24"/>
        <v>0</v>
      </c>
      <c r="BE18" s="336">
        <f t="shared" si="24"/>
        <v>0</v>
      </c>
      <c r="BF18" s="336">
        <f t="shared" si="24"/>
        <v>0</v>
      </c>
      <c r="BG18" s="336">
        <f t="shared" si="24"/>
        <v>0</v>
      </c>
      <c r="BH18" s="336">
        <f t="shared" si="24"/>
        <v>0</v>
      </c>
      <c r="BI18" s="336">
        <f t="shared" si="24"/>
        <v>0</v>
      </c>
      <c r="BJ18" s="336">
        <f t="shared" si="24"/>
        <v>0</v>
      </c>
      <c r="BK18" s="336">
        <f t="shared" si="24"/>
        <v>0</v>
      </c>
      <c r="BL18" s="336">
        <f t="shared" si="24"/>
        <v>0</v>
      </c>
      <c r="BM18" s="337">
        <f t="shared" si="24"/>
        <v>0</v>
      </c>
      <c r="BN18" s="335">
        <f t="shared" si="25"/>
        <v>0</v>
      </c>
      <c r="BO18" s="336">
        <f t="shared" si="25"/>
        <v>0</v>
      </c>
      <c r="BP18" s="336">
        <f t="shared" si="25"/>
        <v>0</v>
      </c>
      <c r="BQ18" s="336">
        <f t="shared" si="25"/>
        <v>0</v>
      </c>
      <c r="BR18" s="336">
        <f t="shared" si="25"/>
        <v>0</v>
      </c>
      <c r="BS18" s="336">
        <f t="shared" si="25"/>
        <v>0</v>
      </c>
      <c r="BT18" s="336">
        <f t="shared" si="25"/>
        <v>0</v>
      </c>
      <c r="BU18" s="336">
        <f t="shared" si="25"/>
        <v>0</v>
      </c>
      <c r="BV18" s="336">
        <f t="shared" si="25"/>
        <v>0</v>
      </c>
      <c r="BW18" s="336">
        <f t="shared" si="25"/>
        <v>0</v>
      </c>
      <c r="BX18" s="336">
        <f t="shared" si="25"/>
        <v>0</v>
      </c>
      <c r="BY18" s="337">
        <f t="shared" si="25"/>
        <v>0</v>
      </c>
      <c r="BZ18" s="335">
        <f t="shared" si="26"/>
        <v>0</v>
      </c>
      <c r="CA18" s="336">
        <f t="shared" si="26"/>
        <v>0</v>
      </c>
      <c r="CB18" s="336">
        <f t="shared" si="26"/>
        <v>0</v>
      </c>
      <c r="CC18" s="336">
        <f t="shared" si="26"/>
        <v>0</v>
      </c>
      <c r="CD18" s="336">
        <f t="shared" si="26"/>
        <v>0</v>
      </c>
      <c r="CE18" s="336">
        <f t="shared" si="26"/>
        <v>0</v>
      </c>
      <c r="CF18" s="336">
        <f t="shared" si="26"/>
        <v>0</v>
      </c>
      <c r="CG18" s="336">
        <f t="shared" si="26"/>
        <v>0</v>
      </c>
      <c r="CH18" s="336">
        <f t="shared" si="26"/>
        <v>0</v>
      </c>
      <c r="CI18" s="336">
        <f t="shared" si="26"/>
        <v>0</v>
      </c>
      <c r="CJ18" s="336">
        <f t="shared" si="26"/>
        <v>0</v>
      </c>
      <c r="CK18" s="337">
        <f t="shared" si="26"/>
        <v>0</v>
      </c>
      <c r="CL18" s="335">
        <f t="shared" si="27"/>
        <v>0</v>
      </c>
      <c r="CM18" s="336">
        <f t="shared" si="27"/>
        <v>0</v>
      </c>
      <c r="CN18" s="336">
        <f t="shared" si="27"/>
        <v>0</v>
      </c>
      <c r="CO18" s="336">
        <f t="shared" si="27"/>
        <v>0</v>
      </c>
      <c r="CP18" s="336">
        <f t="shared" si="27"/>
        <v>0</v>
      </c>
      <c r="CQ18" s="336">
        <f t="shared" si="27"/>
        <v>0</v>
      </c>
      <c r="CR18" s="336">
        <f t="shared" si="27"/>
        <v>0</v>
      </c>
      <c r="CS18" s="336">
        <f t="shared" si="27"/>
        <v>0</v>
      </c>
      <c r="CT18" s="336">
        <f t="shared" si="27"/>
        <v>0</v>
      </c>
      <c r="CU18" s="336">
        <f t="shared" si="27"/>
        <v>0</v>
      </c>
      <c r="CV18" s="336">
        <f t="shared" si="27"/>
        <v>0</v>
      </c>
      <c r="CW18" s="337">
        <f t="shared" si="27"/>
        <v>0</v>
      </c>
      <c r="CX18" s="335">
        <f t="shared" si="28"/>
        <v>0</v>
      </c>
      <c r="CY18" s="336">
        <f t="shared" si="28"/>
        <v>0</v>
      </c>
      <c r="CZ18" s="336">
        <f t="shared" si="28"/>
        <v>0</v>
      </c>
      <c r="DA18" s="336">
        <f t="shared" si="28"/>
        <v>0</v>
      </c>
      <c r="DB18" s="336">
        <f t="shared" si="28"/>
        <v>0</v>
      </c>
      <c r="DC18" s="336">
        <f t="shared" si="28"/>
        <v>0</v>
      </c>
      <c r="DD18" s="336">
        <f t="shared" si="28"/>
        <v>0</v>
      </c>
      <c r="DE18" s="336">
        <f t="shared" si="28"/>
        <v>0</v>
      </c>
      <c r="DF18" s="336">
        <f t="shared" si="28"/>
        <v>0</v>
      </c>
      <c r="DG18" s="336">
        <f t="shared" si="28"/>
        <v>0</v>
      </c>
      <c r="DH18" s="336">
        <f t="shared" si="28"/>
        <v>0</v>
      </c>
      <c r="DI18" s="337">
        <f t="shared" si="28"/>
        <v>0</v>
      </c>
      <c r="DJ18" s="335">
        <f t="shared" si="29"/>
        <v>0</v>
      </c>
      <c r="DK18" s="336">
        <f t="shared" si="29"/>
        <v>0</v>
      </c>
      <c r="DL18" s="336">
        <f t="shared" si="29"/>
        <v>0</v>
      </c>
      <c r="DM18" s="336">
        <f t="shared" si="29"/>
        <v>0</v>
      </c>
      <c r="DN18" s="336">
        <f t="shared" si="29"/>
        <v>0</v>
      </c>
      <c r="DO18" s="336">
        <f t="shared" si="29"/>
        <v>0</v>
      </c>
      <c r="DP18" s="336">
        <f t="shared" si="29"/>
        <v>0</v>
      </c>
      <c r="DQ18" s="336">
        <f t="shared" si="29"/>
        <v>0</v>
      </c>
      <c r="DR18" s="336">
        <f t="shared" si="29"/>
        <v>0</v>
      </c>
      <c r="DS18" s="336">
        <f t="shared" si="29"/>
        <v>0</v>
      </c>
      <c r="DT18" s="336">
        <f t="shared" si="29"/>
        <v>0</v>
      </c>
      <c r="DU18" s="337">
        <f t="shared" si="29"/>
        <v>0</v>
      </c>
      <c r="DV18" s="335">
        <f t="shared" si="30"/>
        <v>0</v>
      </c>
      <c r="DW18" s="336">
        <f t="shared" si="30"/>
        <v>0</v>
      </c>
      <c r="DX18" s="336">
        <f t="shared" si="30"/>
        <v>0</v>
      </c>
      <c r="DY18" s="336">
        <f t="shared" si="30"/>
        <v>0</v>
      </c>
      <c r="DZ18" s="336">
        <f t="shared" si="30"/>
        <v>0</v>
      </c>
      <c r="EA18" s="336">
        <f t="shared" si="30"/>
        <v>0</v>
      </c>
      <c r="EB18" s="336">
        <f t="shared" si="30"/>
        <v>0</v>
      </c>
      <c r="EC18" s="336">
        <f t="shared" si="30"/>
        <v>0</v>
      </c>
      <c r="ED18" s="336">
        <f t="shared" si="30"/>
        <v>0</v>
      </c>
      <c r="EE18" s="336">
        <f t="shared" si="30"/>
        <v>0</v>
      </c>
      <c r="EF18" s="336">
        <f t="shared" si="30"/>
        <v>0</v>
      </c>
      <c r="EG18" s="337">
        <f t="shared" si="30"/>
        <v>0</v>
      </c>
      <c r="EH18" s="335">
        <f t="shared" si="31"/>
        <v>0</v>
      </c>
      <c r="EI18" s="336">
        <f t="shared" si="31"/>
        <v>0</v>
      </c>
      <c r="EJ18" s="336">
        <f t="shared" si="31"/>
        <v>0</v>
      </c>
      <c r="EK18" s="336">
        <f t="shared" si="31"/>
        <v>0</v>
      </c>
      <c r="EL18" s="336">
        <f t="shared" si="31"/>
        <v>0</v>
      </c>
      <c r="EM18" s="336">
        <f t="shared" si="31"/>
        <v>0</v>
      </c>
      <c r="EN18" s="336">
        <f t="shared" si="31"/>
        <v>0</v>
      </c>
      <c r="EO18" s="336">
        <f t="shared" si="31"/>
        <v>0</v>
      </c>
      <c r="EP18" s="336">
        <f t="shared" si="31"/>
        <v>0</v>
      </c>
      <c r="EQ18" s="336">
        <f t="shared" si="31"/>
        <v>0</v>
      </c>
      <c r="ER18" s="336">
        <f t="shared" si="31"/>
        <v>0</v>
      </c>
      <c r="ES18" s="337">
        <f t="shared" si="31"/>
        <v>0</v>
      </c>
      <c r="ET18" s="335">
        <f t="shared" si="32"/>
        <v>0</v>
      </c>
      <c r="EU18" s="336">
        <f t="shared" si="32"/>
        <v>0</v>
      </c>
      <c r="EV18" s="336">
        <f t="shared" si="32"/>
        <v>0</v>
      </c>
      <c r="EW18" s="336">
        <f t="shared" si="32"/>
        <v>0</v>
      </c>
      <c r="EX18" s="336">
        <f t="shared" si="32"/>
        <v>0</v>
      </c>
      <c r="EY18" s="336">
        <f t="shared" si="32"/>
        <v>0</v>
      </c>
      <c r="EZ18" s="336">
        <f t="shared" si="32"/>
        <v>0</v>
      </c>
      <c r="FA18" s="336">
        <f t="shared" si="32"/>
        <v>0</v>
      </c>
      <c r="FB18" s="336">
        <f t="shared" si="32"/>
        <v>0</v>
      </c>
      <c r="FC18" s="336">
        <f t="shared" si="32"/>
        <v>0</v>
      </c>
      <c r="FD18" s="336">
        <f t="shared" si="32"/>
        <v>0</v>
      </c>
      <c r="FE18" s="337">
        <f t="shared" si="32"/>
        <v>0</v>
      </c>
      <c r="FF18" s="335">
        <f t="shared" si="33"/>
        <v>0</v>
      </c>
      <c r="FG18" s="336">
        <f t="shared" si="33"/>
        <v>0</v>
      </c>
      <c r="FH18" s="336">
        <f t="shared" si="33"/>
        <v>0</v>
      </c>
      <c r="FI18" s="336">
        <f t="shared" si="33"/>
        <v>0</v>
      </c>
      <c r="FJ18" s="336">
        <f t="shared" si="33"/>
        <v>0</v>
      </c>
      <c r="FK18" s="336">
        <f t="shared" si="33"/>
        <v>0</v>
      </c>
      <c r="FL18" s="336">
        <f t="shared" si="33"/>
        <v>0</v>
      </c>
      <c r="FM18" s="336">
        <f t="shared" si="33"/>
        <v>0</v>
      </c>
      <c r="FN18" s="336">
        <f t="shared" si="33"/>
        <v>0</v>
      </c>
      <c r="FO18" s="336">
        <f t="shared" si="33"/>
        <v>0</v>
      </c>
      <c r="FP18" s="336">
        <f t="shared" si="33"/>
        <v>0</v>
      </c>
      <c r="FQ18" s="337">
        <f t="shared" si="33"/>
        <v>0</v>
      </c>
    </row>
    <row r="19" spans="1:173" ht="12.75" customHeight="1" x14ac:dyDescent="0.2">
      <c r="A19" s="74" t="str">
        <f>CONCATENATE(D19, "-", E19)</f>
        <v xml:space="preserve"> - </v>
      </c>
      <c r="B19" s="112"/>
      <c r="C19" s="171" t="s">
        <v>305</v>
      </c>
      <c r="D19" s="366" t="str">
        <f>IF(ISBLANK(EMISSIONS_8!D19), " ", EMISSIONS_8!D19)</f>
        <v xml:space="preserve"> </v>
      </c>
      <c r="E19" s="366" t="str">
        <f>IF(ISBLANK(EMISSIONS_8!E19), " ", EMISSIONS_8!E19)</f>
        <v xml:space="preserve"> </v>
      </c>
      <c r="F19" s="366" t="str">
        <f>IF(ISBLANK(EMISSIONS_8!F19), " ", EMISSIONS_8!F19)</f>
        <v xml:space="preserve"> </v>
      </c>
      <c r="G19" s="367"/>
      <c r="H19" s="368"/>
      <c r="I19" s="33" t="s">
        <v>299</v>
      </c>
      <c r="J19" s="367"/>
      <c r="K19" s="33">
        <f t="shared" si="22"/>
        <v>1</v>
      </c>
      <c r="L19" s="33">
        <f t="shared" si="23"/>
        <v>0</v>
      </c>
      <c r="M19" s="367">
        <v>0</v>
      </c>
      <c r="N19" s="373">
        <v>0</v>
      </c>
      <c r="O19" s="299"/>
      <c r="P19" s="300"/>
      <c r="Q19" s="73" t="str">
        <f t="shared" si="13"/>
        <v>Enter vessel info</v>
      </c>
      <c r="R19" s="79" t="str">
        <f t="shared" si="14"/>
        <v>Enter vessel info</v>
      </c>
      <c r="S19" s="79" t="str">
        <f t="shared" si="15"/>
        <v>Enter vessel info</v>
      </c>
      <c r="T19" s="79" t="str">
        <f t="shared" si="16"/>
        <v>Enter vessel info</v>
      </c>
      <c r="U19" s="79" t="str">
        <f t="shared" si="17"/>
        <v>Enter vessel info</v>
      </c>
      <c r="V19" s="79" t="str">
        <f t="shared" si="18"/>
        <v>Enter vessel info</v>
      </c>
      <c r="W19" s="79" t="str">
        <f t="shared" si="19"/>
        <v>Enter vessel info</v>
      </c>
      <c r="X19" s="79" t="str">
        <f t="shared" si="20"/>
        <v>Enter vessel info</v>
      </c>
      <c r="Y19" s="78" t="s">
        <v>115</v>
      </c>
      <c r="Z19" s="79" t="s">
        <v>115</v>
      </c>
      <c r="AA19" s="82" t="s">
        <v>115</v>
      </c>
      <c r="AB19" s="76" t="str">
        <f>IF(OR($D19=" ",$E19=" ",$F19=" "),"Enter vessel info",IF(T($H19)&lt;&gt;"","Enter Activity",IF(OR($M19=0,$N19=0),"Enter Run Time",IF((VLOOKUP($F19,'VESSEL FACTORS'!$A$3:$O$5,AB$5,FALSE))="N/A","--",IF($G19=" ",IF(ISERROR(SEARCH("Aux",$E19,1)),($H19*VLOOKUP($F19,'VESSEL FACTORS'!$A$2:$O$5,AB$5,FALSE)*0.0000011023*$M19*$N19*0.82),($H19*VLOOKUP($F19,'VESSEL FACTORS'!$A$2:$O$5,AB$5,FALSE)*0.0000011023*$M19*$N19*1)),IF($G19&lt;21,($H19*VLOOKUP($F19,'VESSEL FACTORS'!$A$2:$O$5,AB$5,FALSE)*0.0000011023*$M19*$N19*VLOOKUP($G19,'VESSEL FACTORS'!$A$16:$L$36,AB$5,FALSE)),($H19*VLOOKUP($F19,'VESSEL FACTORS'!$A$3:$O$5,AB$5,FALSE)*0.0000011023*$M19*$N19*($G19/100))))))))</f>
        <v>Enter vessel info</v>
      </c>
      <c r="AC19" s="76" t="str">
        <f>IF(OR($D19=" ",$E19=" ",$F19=" "),"Enter vessel info",IF(T($H19)&lt;&gt;"","Enter Activity",IF(OR($M19=0,$N19=0),"Enter Run Time",IF((VLOOKUP($F19,'VESSEL FACTORS'!$A$3:$O$5,AC$5,FALSE))="N/A","--",IF($G19=" ",IF(ISERROR(SEARCH("Aux",$E19,1)),($H19*VLOOKUP($F19,'VESSEL FACTORS'!$A$2:$O$5,AC$5,FALSE)*0.0000011023*$M19*$N19*0.82),($H19*VLOOKUP($F19,'VESSEL FACTORS'!$A$2:$O$5,AC$5,FALSE)*0.0000011023*$M19*$N19*1)),IF($G19&lt;21,($H19*VLOOKUP($F19,'VESSEL FACTORS'!$A$2:$O$5,AC$5,FALSE)*0.0000011023*$M19*$N19*VLOOKUP($G19,'VESSEL FACTORS'!$A$16:$L$36,AC$5,FALSE)),($H19*VLOOKUP($F19,'VESSEL FACTORS'!$A$3:$O$5,AC$5,FALSE)*0.0000011023*$M19*$N19*($G19/100))))))))</f>
        <v>Enter vessel info</v>
      </c>
      <c r="AD19" s="76" t="str">
        <f>IF(OR($D19=" ",$E19=" ",$F19=" "),"Enter vessel info",IF(T($H19)&lt;&gt;"","Enter Activity",IF(OR($M19=0,$N19=0),"Enter Run Time",IF((VLOOKUP($F19,'VESSEL FACTORS'!$A$3:$O$5,AD$5,FALSE))="N/A","--",IF($G19=" ",IF(ISERROR(SEARCH("Aux",$E19,1)),($H19*VLOOKUP($F19,'VESSEL FACTORS'!$A$2:$O$5,AD$5,FALSE)*0.0000011023*$M19*$N19*0.82),($H19*VLOOKUP($F19,'VESSEL FACTORS'!$A$2:$O$5,AD$5,FALSE)*0.0000011023*$M19*$N19*1)),IF($G19&lt;21,($H19*VLOOKUP($F19,'VESSEL FACTORS'!$A$2:$O$5,AD$5,FALSE)*0.0000011023*$M19*$N19*VLOOKUP($G19,'VESSEL FACTORS'!$A$16:$L$36,AD$5,FALSE)),($H19*VLOOKUP($F19,'VESSEL FACTORS'!$A$3:$O$5,AD$5,FALSE)*0.0000011023*$M19*$N19*($G19/100))))))))</f>
        <v>Enter vessel info</v>
      </c>
      <c r="AE19" s="76" t="str">
        <f>IF(OR($D19=" ",$E19=" ",$F19=" "),"Enter vessel info",IF(T($H19)&lt;&gt;"","Enter Activity",IF(OR($M19=0,$N19=0),"Enter Run Time",IF((VLOOKUP($F19,'VESSEL FACTORS'!$A$3:$O$5,AE$5,FALSE))="N/A","--",IF($G19=" ",IF(ISERROR(SEARCH("Aux",$E19,1)),($H19*VLOOKUP($F19,'VESSEL FACTORS'!$A$2:$O$5,AE$5,FALSE)*0.0000011023*$M19*$N19*0.82),($H19*VLOOKUP($F19,'VESSEL FACTORS'!$A$2:$O$5,AE$5,FALSE)*0.0000011023*$M19*$N19*1)),IF($G19&lt;21,($H19*VLOOKUP($F19,'VESSEL FACTORS'!$A$2:$O$5,AE$5,FALSE)*0.0000011023*$M19*$N19*VLOOKUP($G19,'VESSEL FACTORS'!$A$16:$L$36,AE$5,FALSE)),($H19*VLOOKUP($F19,'VESSEL FACTORS'!$A$3:$O$5,AE$5,FALSE)*0.0000011023*$M19*$N19*($G19/100))))))))</f>
        <v>Enter vessel info</v>
      </c>
      <c r="AF19" s="76" t="str">
        <f>IF(OR($D19=" ",$E19=" ",$F19=" "),"Enter vessel info",IF(T($H19)&lt;&gt;"","Enter Activity",IF(OR($M19=0,$N19=0),"Enter Run Time",IF((VLOOKUP($F19,'VESSEL FACTORS'!$A$3:$O$5,AF$5,FALSE))="N/A","--",IF($G19=" ",IF(ISERROR(SEARCH("Aux",$E19,1)),($H19*VLOOKUP($F19,'VESSEL FACTORS'!$A$2:$O$5,AF$5,FALSE)*0.0000011023*$M19*$N19*0.82),($H19*VLOOKUP($F19,'VESSEL FACTORS'!$A$2:$O$5,AF$5,FALSE)*0.0000011023*$M19*$N19*1)),IF($G19&lt;21,($H19*VLOOKUP($F19,'VESSEL FACTORS'!$A$2:$O$5,AF$5,FALSE)*0.0000011023*$M19*$N19*VLOOKUP($G19,'VESSEL FACTORS'!$A$16:$L$36,AF$5,FALSE)),($H19*VLOOKUP($F19,'VESSEL FACTORS'!$A$3:$O$5,AF$5,FALSE)*0.0000011023*$M19*$N19*($G19/100))))))))</f>
        <v>Enter vessel info</v>
      </c>
      <c r="AG19" s="76" t="str">
        <f>IF(OR($D19=" ",$E19=" ",$F19=" "),"Enter vessel info",IF(T($H19)&lt;&gt;"","Enter Activity",IF(OR($M19=0,$N19=0),"Enter Run Time",IF((VLOOKUP($F19,'VESSEL FACTORS'!$A$3:$O$5,AG$5,FALSE))="N/A","--",IF($G19=" ",IF(ISERROR(SEARCH("Aux",$E19,1)),($H19*VLOOKUP($F19,'VESSEL FACTORS'!$A$2:$O$5,AG$5,FALSE)*0.0000011023*$M19*$N19*0.82),($H19*VLOOKUP($F19,'VESSEL FACTORS'!$A$2:$O$5,AG$5,FALSE)*0.0000011023*$M19*$N19*1)),IF($G19&lt;21,($H19*VLOOKUP($F19,'VESSEL FACTORS'!$A$2:$O$5,AG$5,FALSE)*0.0000011023*$M19*$N19*VLOOKUP($G19,'VESSEL FACTORS'!$A$16:$L$36,AG$5,FALSE)),($H19*VLOOKUP($F19,'VESSEL FACTORS'!$A$3:$O$5,AG$5,FALSE)*0.0000011023*$M19*$N19*($G19/100))))))))</f>
        <v>Enter vessel info</v>
      </c>
      <c r="AH19" s="76" t="str">
        <f>IF(OR($D19=" ",$E19=" ",$F19=" "),"Enter vessel info",IF(T($H19)&lt;&gt;"","Enter Activity",IF(OR($M19=0,$N19=0),"Enter Run Time",IF((VLOOKUP($F19,'VESSEL FACTORS'!$A$3:$O$5,AH$5,FALSE))="N/A","--",IF($G19=" ",IF(ISERROR(SEARCH("Aux",$E19,1)),($H19*VLOOKUP($F19,'VESSEL FACTORS'!$A$2:$O$5,AH$5,FALSE)*0.0000011023*$M19*$N19*0.82),($H19*VLOOKUP($F19,'VESSEL FACTORS'!$A$2:$O$5,AH$5,FALSE)*0.0000011023*$M19*$N19*1)),IF($G19&lt;21,($H19*VLOOKUP($F19,'VESSEL FACTORS'!$A$2:$O$5,AH$5,FALSE)*0.0000011023*$M19*$N19*VLOOKUP($G19,'VESSEL FACTORS'!$A$16:$L$36,AH$5,FALSE)),($H19*VLOOKUP($F19,'VESSEL FACTORS'!$A$3:$O$5,AH$5,FALSE)*0.0000011023*$M19*$N19*($G19/100))))))))</f>
        <v>Enter vessel info</v>
      </c>
      <c r="AI19" s="76" t="str">
        <f>IF(OR($D19=" ",$E19=" ",$F19=" "),"Enter vessel info",IF(T($H19)&lt;&gt;"","Enter Activity",IF(OR($M19=0,$N19=0),"Enter Run Time",IF((VLOOKUP($F19,'VESSEL FACTORS'!$A$3:$O$5,AI$5,FALSE))="N/A","--",IF($G19=" ",IF(ISERROR(SEARCH("Aux",$E19,1)),($H19*VLOOKUP($F19,'VESSEL FACTORS'!$A$2:$O$5,AI$5,FALSE)*0.0000011023*$M19*$N19*0.82),($H19*VLOOKUP($F19,'VESSEL FACTORS'!$A$2:$O$5,AI$5,FALSE)*0.0000011023*$M19*$N19*1)),IF($G19&lt;21,($H19*VLOOKUP($F19,'VESSEL FACTORS'!$A$2:$O$5,AI$5,FALSE)*0.0000011023*$M19*$N19*VLOOKUP($G19,'VESSEL FACTORS'!$A$16:$L$36,AI$5,FALSE)),($H19*VLOOKUP($F19,'VESSEL FACTORS'!$A$3:$O$5,AI$5,FALSE)*0.0000011023*$M19*$N19*($G19/100))))))))</f>
        <v>Enter vessel info</v>
      </c>
      <c r="AJ19" s="76" t="str">
        <f>IF(OR($D19=" ",$E19=" ",$F19=" "),"Enter vessel info",IF(T($H19)&lt;&gt;"","Enter Activity",IF(OR($M19=0,$N19=0),"Enter Run Time",IF((VLOOKUP($F19,'VESSEL FACTORS'!$A$3:$O$5,AJ$5,FALSE))="N/A","--",IF($G19=" ",IF(ISERROR(SEARCH("Aux",$E19,1)),($H19*VLOOKUP($F19,'VESSEL FACTORS'!$A$2:$O$5,AJ$5,FALSE)*0.0000011023*$M19*$N19*0.82),($H19*VLOOKUP($F19,'VESSEL FACTORS'!$A$2:$O$5,AJ$5,FALSE)*0.0000011023*$M19*$N19*1)),IF($G19&lt;21,($H19*VLOOKUP($F19,'VESSEL FACTORS'!$A$2:$O$5,AJ$5,FALSE)*0.0000011023*$M19*$N19*VLOOKUP($G19,'VESSEL FACTORS'!$A$16:$L$36,AJ$5,FALSE)),($H19*VLOOKUP($F19,'VESSEL FACTORS'!$A$3:$O$5,AJ$5,FALSE)*0.0000011023*$M19*$N19*($G19/100))))))))</f>
        <v>Enter vessel info</v>
      </c>
      <c r="AK19" s="76" t="str">
        <f>IF(OR($D19=" ",$E19=" ",$F19=" "),"Enter vessel info",IF(T($H19)&lt;&gt;"","Enter Activity",IF(OR($M19=0,$N19=0),"Enter Run Time",IF((VLOOKUP($F19,'VESSEL FACTORS'!$A$3:$O$5,AK$5,FALSE))="N/A","--",IF($G19=" ",IF(ISERROR(SEARCH("Aux",$E19,1)),($H19*VLOOKUP($F19,'VESSEL FACTORS'!$A$2:$O$5,AK$5,FALSE)*0.0000011023*$M19*$N19*0.82),($H19*VLOOKUP($F19,'VESSEL FACTORS'!$A$2:$O$5,AK$5,FALSE)*0.0000011023*$M19*$N19*1)),IF($G19&lt;21,($H19*VLOOKUP($F19,'VESSEL FACTORS'!$A$2:$O$5,AK$5,FALSE)*0.0000011023*$M19*$N19*VLOOKUP($G19,'VESSEL FACTORS'!$A$16:$L$36,AK$5,FALSE)),($H19*VLOOKUP($F19,'VESSEL FACTORS'!$A$3:$O$5,AK$5,FALSE)*0.0000011023*$M19*$N19*($G19/100))))))))</f>
        <v>Enter vessel info</v>
      </c>
      <c r="AL19" s="67" t="str">
        <f>IF(OR($D19=" ",$E19=" ",$F19=" "),"Enter vessel info",IF(T($H19)&lt;&gt;"","Enter Activity",IF(OR($M19=0,$N19=0),"Enter Run Time",IF((VLOOKUP($F19,'VESSEL FACTORS'!$A$3:$O$5,AL$5,FALSE))="N/A","--",IF($G19=" ",IF(ISERROR(SEARCH("Aux",$E19,1)),($H19*VLOOKUP($F19,'VESSEL FACTORS'!$A$2:$O$5,AL$5,FALSE)*0.0000011023*$M19*$N19*0.82),($H19*VLOOKUP($F19,'VESSEL FACTORS'!$A$2:$O$5,AL$5,FALSE)*0.0000011023*$M19*$N19*1)),IF($G19&lt;21,($H19*VLOOKUP($F19,'VESSEL FACTORS'!$A$2:$O$5,AL$5,FALSE)*0.0000011023*$M19*$N19*VLOOKUP($G19,'VESSEL FACTORS'!$A$16:$L$36,AL$5,FALSE)),($H19*VLOOKUP($F19,'VESSEL FACTORS'!$A$3:$O$5,AL$5,FALSE)*0.0000011023*$M19*$N19*($G19/100))))))))</f>
        <v>Enter vessel info</v>
      </c>
      <c r="AM19" s="315"/>
      <c r="AO19" s="74">
        <f>MONTH(EMISSIONS_1!P19)-MONTH(EMISSIONS_1!O19)+1</f>
        <v>1</v>
      </c>
      <c r="AP19" s="335">
        <f t="shared" si="12"/>
        <v>0</v>
      </c>
      <c r="AQ19" s="336">
        <f t="shared" si="0"/>
        <v>0</v>
      </c>
      <c r="AR19" s="336">
        <f t="shared" si="0"/>
        <v>0</v>
      </c>
      <c r="AS19" s="336">
        <f t="shared" si="0"/>
        <v>0</v>
      </c>
      <c r="AT19" s="336">
        <f t="shared" si="0"/>
        <v>0</v>
      </c>
      <c r="AU19" s="336">
        <f t="shared" si="0"/>
        <v>0</v>
      </c>
      <c r="AV19" s="336">
        <f t="shared" si="0"/>
        <v>0</v>
      </c>
      <c r="AW19" s="336">
        <f t="shared" si="0"/>
        <v>0</v>
      </c>
      <c r="AX19" s="336">
        <f t="shared" si="0"/>
        <v>0</v>
      </c>
      <c r="AY19" s="336">
        <f t="shared" si="0"/>
        <v>0</v>
      </c>
      <c r="AZ19" s="336">
        <f t="shared" si="0"/>
        <v>0</v>
      </c>
      <c r="BA19" s="337">
        <f t="shared" si="0"/>
        <v>0</v>
      </c>
      <c r="BB19" s="335">
        <f t="shared" si="24"/>
        <v>0</v>
      </c>
      <c r="BC19" s="336">
        <f t="shared" si="24"/>
        <v>0</v>
      </c>
      <c r="BD19" s="336">
        <f t="shared" si="24"/>
        <v>0</v>
      </c>
      <c r="BE19" s="336">
        <f t="shared" si="24"/>
        <v>0</v>
      </c>
      <c r="BF19" s="336">
        <f t="shared" si="24"/>
        <v>0</v>
      </c>
      <c r="BG19" s="336">
        <f t="shared" si="24"/>
        <v>0</v>
      </c>
      <c r="BH19" s="336">
        <f t="shared" si="24"/>
        <v>0</v>
      </c>
      <c r="BI19" s="336">
        <f t="shared" si="24"/>
        <v>0</v>
      </c>
      <c r="BJ19" s="336">
        <f t="shared" si="24"/>
        <v>0</v>
      </c>
      <c r="BK19" s="336">
        <f t="shared" si="24"/>
        <v>0</v>
      </c>
      <c r="BL19" s="336">
        <f t="shared" si="24"/>
        <v>0</v>
      </c>
      <c r="BM19" s="337">
        <f t="shared" si="24"/>
        <v>0</v>
      </c>
      <c r="BN19" s="335">
        <f t="shared" si="25"/>
        <v>0</v>
      </c>
      <c r="BO19" s="336">
        <f t="shared" si="25"/>
        <v>0</v>
      </c>
      <c r="BP19" s="336">
        <f t="shared" si="25"/>
        <v>0</v>
      </c>
      <c r="BQ19" s="336">
        <f t="shared" si="25"/>
        <v>0</v>
      </c>
      <c r="BR19" s="336">
        <f t="shared" si="25"/>
        <v>0</v>
      </c>
      <c r="BS19" s="336">
        <f t="shared" si="25"/>
        <v>0</v>
      </c>
      <c r="BT19" s="336">
        <f t="shared" si="25"/>
        <v>0</v>
      </c>
      <c r="BU19" s="336">
        <f t="shared" si="25"/>
        <v>0</v>
      </c>
      <c r="BV19" s="336">
        <f t="shared" si="25"/>
        <v>0</v>
      </c>
      <c r="BW19" s="336">
        <f t="shared" si="25"/>
        <v>0</v>
      </c>
      <c r="BX19" s="336">
        <f t="shared" si="25"/>
        <v>0</v>
      </c>
      <c r="BY19" s="337">
        <f t="shared" si="25"/>
        <v>0</v>
      </c>
      <c r="BZ19" s="335">
        <f t="shared" si="26"/>
        <v>0</v>
      </c>
      <c r="CA19" s="336">
        <f t="shared" si="26"/>
        <v>0</v>
      </c>
      <c r="CB19" s="336">
        <f t="shared" si="26"/>
        <v>0</v>
      </c>
      <c r="CC19" s="336">
        <f t="shared" si="26"/>
        <v>0</v>
      </c>
      <c r="CD19" s="336">
        <f t="shared" si="26"/>
        <v>0</v>
      </c>
      <c r="CE19" s="336">
        <f t="shared" si="26"/>
        <v>0</v>
      </c>
      <c r="CF19" s="336">
        <f t="shared" si="26"/>
        <v>0</v>
      </c>
      <c r="CG19" s="336">
        <f t="shared" si="26"/>
        <v>0</v>
      </c>
      <c r="CH19" s="336">
        <f t="shared" si="26"/>
        <v>0</v>
      </c>
      <c r="CI19" s="336">
        <f t="shared" si="26"/>
        <v>0</v>
      </c>
      <c r="CJ19" s="336">
        <f t="shared" si="26"/>
        <v>0</v>
      </c>
      <c r="CK19" s="337">
        <f t="shared" si="26"/>
        <v>0</v>
      </c>
      <c r="CL19" s="335">
        <f t="shared" si="27"/>
        <v>0</v>
      </c>
      <c r="CM19" s="336">
        <f t="shared" si="27"/>
        <v>0</v>
      </c>
      <c r="CN19" s="336">
        <f t="shared" si="27"/>
        <v>0</v>
      </c>
      <c r="CO19" s="336">
        <f t="shared" si="27"/>
        <v>0</v>
      </c>
      <c r="CP19" s="336">
        <f t="shared" si="27"/>
        <v>0</v>
      </c>
      <c r="CQ19" s="336">
        <f t="shared" si="27"/>
        <v>0</v>
      </c>
      <c r="CR19" s="336">
        <f t="shared" si="27"/>
        <v>0</v>
      </c>
      <c r="CS19" s="336">
        <f t="shared" si="27"/>
        <v>0</v>
      </c>
      <c r="CT19" s="336">
        <f t="shared" si="27"/>
        <v>0</v>
      </c>
      <c r="CU19" s="336">
        <f t="shared" si="27"/>
        <v>0</v>
      </c>
      <c r="CV19" s="336">
        <f t="shared" si="27"/>
        <v>0</v>
      </c>
      <c r="CW19" s="337">
        <f t="shared" si="27"/>
        <v>0</v>
      </c>
      <c r="CX19" s="335">
        <f t="shared" si="28"/>
        <v>0</v>
      </c>
      <c r="CY19" s="336">
        <f t="shared" si="28"/>
        <v>0</v>
      </c>
      <c r="CZ19" s="336">
        <f t="shared" si="28"/>
        <v>0</v>
      </c>
      <c r="DA19" s="336">
        <f t="shared" si="28"/>
        <v>0</v>
      </c>
      <c r="DB19" s="336">
        <f t="shared" si="28"/>
        <v>0</v>
      </c>
      <c r="DC19" s="336">
        <f t="shared" si="28"/>
        <v>0</v>
      </c>
      <c r="DD19" s="336">
        <f t="shared" si="28"/>
        <v>0</v>
      </c>
      <c r="DE19" s="336">
        <f t="shared" si="28"/>
        <v>0</v>
      </c>
      <c r="DF19" s="336">
        <f t="shared" si="28"/>
        <v>0</v>
      </c>
      <c r="DG19" s="336">
        <f t="shared" si="28"/>
        <v>0</v>
      </c>
      <c r="DH19" s="336">
        <f t="shared" si="28"/>
        <v>0</v>
      </c>
      <c r="DI19" s="337">
        <f t="shared" si="28"/>
        <v>0</v>
      </c>
      <c r="DJ19" s="335">
        <f t="shared" si="29"/>
        <v>0</v>
      </c>
      <c r="DK19" s="336">
        <f t="shared" si="29"/>
        <v>0</v>
      </c>
      <c r="DL19" s="336">
        <f t="shared" si="29"/>
        <v>0</v>
      </c>
      <c r="DM19" s="336">
        <f t="shared" si="29"/>
        <v>0</v>
      </c>
      <c r="DN19" s="336">
        <f t="shared" si="29"/>
        <v>0</v>
      </c>
      <c r="DO19" s="336">
        <f t="shared" si="29"/>
        <v>0</v>
      </c>
      <c r="DP19" s="336">
        <f t="shared" si="29"/>
        <v>0</v>
      </c>
      <c r="DQ19" s="336">
        <f t="shared" si="29"/>
        <v>0</v>
      </c>
      <c r="DR19" s="336">
        <f t="shared" si="29"/>
        <v>0</v>
      </c>
      <c r="DS19" s="336">
        <f t="shared" si="29"/>
        <v>0</v>
      </c>
      <c r="DT19" s="336">
        <f t="shared" si="29"/>
        <v>0</v>
      </c>
      <c r="DU19" s="337">
        <f t="shared" si="29"/>
        <v>0</v>
      </c>
      <c r="DV19" s="335">
        <f t="shared" si="30"/>
        <v>0</v>
      </c>
      <c r="DW19" s="336">
        <f t="shared" si="30"/>
        <v>0</v>
      </c>
      <c r="DX19" s="336">
        <f t="shared" si="30"/>
        <v>0</v>
      </c>
      <c r="DY19" s="336">
        <f t="shared" si="30"/>
        <v>0</v>
      </c>
      <c r="DZ19" s="336">
        <f t="shared" si="30"/>
        <v>0</v>
      </c>
      <c r="EA19" s="336">
        <f t="shared" si="30"/>
        <v>0</v>
      </c>
      <c r="EB19" s="336">
        <f t="shared" si="30"/>
        <v>0</v>
      </c>
      <c r="EC19" s="336">
        <f t="shared" si="30"/>
        <v>0</v>
      </c>
      <c r="ED19" s="336">
        <f t="shared" si="30"/>
        <v>0</v>
      </c>
      <c r="EE19" s="336">
        <f t="shared" si="30"/>
        <v>0</v>
      </c>
      <c r="EF19" s="336">
        <f t="shared" si="30"/>
        <v>0</v>
      </c>
      <c r="EG19" s="337">
        <f t="shared" si="30"/>
        <v>0</v>
      </c>
      <c r="EH19" s="335">
        <f t="shared" si="31"/>
        <v>0</v>
      </c>
      <c r="EI19" s="336">
        <f t="shared" si="31"/>
        <v>0</v>
      </c>
      <c r="EJ19" s="336">
        <f t="shared" si="31"/>
        <v>0</v>
      </c>
      <c r="EK19" s="336">
        <f t="shared" si="31"/>
        <v>0</v>
      </c>
      <c r="EL19" s="336">
        <f t="shared" si="31"/>
        <v>0</v>
      </c>
      <c r="EM19" s="336">
        <f t="shared" si="31"/>
        <v>0</v>
      </c>
      <c r="EN19" s="336">
        <f t="shared" si="31"/>
        <v>0</v>
      </c>
      <c r="EO19" s="336">
        <f t="shared" si="31"/>
        <v>0</v>
      </c>
      <c r="EP19" s="336">
        <f t="shared" si="31"/>
        <v>0</v>
      </c>
      <c r="EQ19" s="336">
        <f t="shared" si="31"/>
        <v>0</v>
      </c>
      <c r="ER19" s="336">
        <f t="shared" si="31"/>
        <v>0</v>
      </c>
      <c r="ES19" s="337">
        <f t="shared" si="31"/>
        <v>0</v>
      </c>
      <c r="ET19" s="335">
        <f t="shared" si="32"/>
        <v>0</v>
      </c>
      <c r="EU19" s="336">
        <f t="shared" si="32"/>
        <v>0</v>
      </c>
      <c r="EV19" s="336">
        <f t="shared" si="32"/>
        <v>0</v>
      </c>
      <c r="EW19" s="336">
        <f t="shared" si="32"/>
        <v>0</v>
      </c>
      <c r="EX19" s="336">
        <f t="shared" si="32"/>
        <v>0</v>
      </c>
      <c r="EY19" s="336">
        <f t="shared" si="32"/>
        <v>0</v>
      </c>
      <c r="EZ19" s="336">
        <f t="shared" si="32"/>
        <v>0</v>
      </c>
      <c r="FA19" s="336">
        <f t="shared" si="32"/>
        <v>0</v>
      </c>
      <c r="FB19" s="336">
        <f t="shared" si="32"/>
        <v>0</v>
      </c>
      <c r="FC19" s="336">
        <f t="shared" si="32"/>
        <v>0</v>
      </c>
      <c r="FD19" s="336">
        <f t="shared" si="32"/>
        <v>0</v>
      </c>
      <c r="FE19" s="337">
        <f t="shared" si="32"/>
        <v>0</v>
      </c>
      <c r="FF19" s="335">
        <f t="shared" si="33"/>
        <v>0</v>
      </c>
      <c r="FG19" s="336">
        <f t="shared" si="33"/>
        <v>0</v>
      </c>
      <c r="FH19" s="336">
        <f t="shared" si="33"/>
        <v>0</v>
      </c>
      <c r="FI19" s="336">
        <f t="shared" si="33"/>
        <v>0</v>
      </c>
      <c r="FJ19" s="336">
        <f t="shared" si="33"/>
        <v>0</v>
      </c>
      <c r="FK19" s="336">
        <f t="shared" si="33"/>
        <v>0</v>
      </c>
      <c r="FL19" s="336">
        <f t="shared" si="33"/>
        <v>0</v>
      </c>
      <c r="FM19" s="336">
        <f t="shared" si="33"/>
        <v>0</v>
      </c>
      <c r="FN19" s="336">
        <f t="shared" si="33"/>
        <v>0</v>
      </c>
      <c r="FO19" s="336">
        <f t="shared" si="33"/>
        <v>0</v>
      </c>
      <c r="FP19" s="336">
        <f t="shared" si="33"/>
        <v>0</v>
      </c>
      <c r="FQ19" s="337">
        <f t="shared" si="33"/>
        <v>0</v>
      </c>
    </row>
    <row r="20" spans="1:173" ht="12.75" customHeight="1" x14ac:dyDescent="0.2">
      <c r="A20" s="74" t="str">
        <f t="shared" si="21"/>
        <v xml:space="preserve"> - </v>
      </c>
      <c r="B20" s="112"/>
      <c r="C20" s="171" t="s">
        <v>305</v>
      </c>
      <c r="D20" s="366" t="str">
        <f>IF(ISBLANK(EMISSIONS_8!D20), " ", EMISSIONS_8!D20)</f>
        <v xml:space="preserve"> </v>
      </c>
      <c r="E20" s="366" t="str">
        <f>IF(ISBLANK(EMISSIONS_8!E20), " ", EMISSIONS_8!E20)</f>
        <v xml:space="preserve"> </v>
      </c>
      <c r="F20" s="366" t="str">
        <f>IF(ISBLANK(EMISSIONS_8!F20), " ", EMISSIONS_8!F20)</f>
        <v xml:space="preserve"> </v>
      </c>
      <c r="G20" s="367"/>
      <c r="H20" s="368"/>
      <c r="I20" s="33" t="s">
        <v>299</v>
      </c>
      <c r="J20" s="367"/>
      <c r="K20" s="33">
        <f t="shared" si="22"/>
        <v>1</v>
      </c>
      <c r="L20" s="33">
        <f t="shared" si="23"/>
        <v>0</v>
      </c>
      <c r="M20" s="367">
        <v>0</v>
      </c>
      <c r="N20" s="373">
        <v>0</v>
      </c>
      <c r="O20" s="299"/>
      <c r="P20" s="300"/>
      <c r="Q20" s="73" t="str">
        <f t="shared" si="13"/>
        <v>Enter vessel info</v>
      </c>
      <c r="R20" s="79" t="str">
        <f t="shared" si="14"/>
        <v>Enter vessel info</v>
      </c>
      <c r="S20" s="79" t="str">
        <f t="shared" si="15"/>
        <v>Enter vessel info</v>
      </c>
      <c r="T20" s="79" t="str">
        <f t="shared" si="16"/>
        <v>Enter vessel info</v>
      </c>
      <c r="U20" s="79" t="str">
        <f t="shared" si="17"/>
        <v>Enter vessel info</v>
      </c>
      <c r="V20" s="79" t="str">
        <f t="shared" si="18"/>
        <v>Enter vessel info</v>
      </c>
      <c r="W20" s="79" t="str">
        <f t="shared" si="19"/>
        <v>Enter vessel info</v>
      </c>
      <c r="X20" s="79" t="str">
        <f t="shared" si="20"/>
        <v>Enter vessel info</v>
      </c>
      <c r="Y20" s="78" t="s">
        <v>115</v>
      </c>
      <c r="Z20" s="79" t="s">
        <v>115</v>
      </c>
      <c r="AA20" s="82" t="s">
        <v>115</v>
      </c>
      <c r="AB20" s="76" t="str">
        <f>IF(OR($D20=" ",$E20=" ",$F20=" "),"Enter vessel info",IF(T($H20)&lt;&gt;"","Enter Activity",IF(OR($M20=0,$N20=0),"Enter Run Time",IF((VLOOKUP($F20,'VESSEL FACTORS'!$A$3:$O$5,AB$5,FALSE))="N/A","--",IF($G20=" ",IF(ISERROR(SEARCH("Aux",$E20,1)),($H20*VLOOKUP($F20,'VESSEL FACTORS'!$A$2:$O$5,AB$5,FALSE)*0.0000011023*$M20*$N20*0.82),($H20*VLOOKUP($F20,'VESSEL FACTORS'!$A$2:$O$5,AB$5,FALSE)*0.0000011023*$M20*$N20*1)),IF($G20&lt;21,($H20*VLOOKUP($F20,'VESSEL FACTORS'!$A$2:$O$5,AB$5,FALSE)*0.0000011023*$M20*$N20*VLOOKUP($G20,'VESSEL FACTORS'!$A$16:$L$36,AB$5,FALSE)),($H20*VLOOKUP($F20,'VESSEL FACTORS'!$A$3:$O$5,AB$5,FALSE)*0.0000011023*$M20*$N20*($G20/100))))))))</f>
        <v>Enter vessel info</v>
      </c>
      <c r="AC20" s="76" t="str">
        <f>IF(OR($D20=" ",$E20=" ",$F20=" "),"Enter vessel info",IF(T($H20)&lt;&gt;"","Enter Activity",IF(OR($M20=0,$N20=0),"Enter Run Time",IF((VLOOKUP($F20,'VESSEL FACTORS'!$A$3:$O$5,AC$5,FALSE))="N/A","--",IF($G20=" ",IF(ISERROR(SEARCH("Aux",$E20,1)),($H20*VLOOKUP($F20,'VESSEL FACTORS'!$A$2:$O$5,AC$5,FALSE)*0.0000011023*$M20*$N20*0.82),($H20*VLOOKUP($F20,'VESSEL FACTORS'!$A$2:$O$5,AC$5,FALSE)*0.0000011023*$M20*$N20*1)),IF($G20&lt;21,($H20*VLOOKUP($F20,'VESSEL FACTORS'!$A$2:$O$5,AC$5,FALSE)*0.0000011023*$M20*$N20*VLOOKUP($G20,'VESSEL FACTORS'!$A$16:$L$36,AC$5,FALSE)),($H20*VLOOKUP($F20,'VESSEL FACTORS'!$A$3:$O$5,AC$5,FALSE)*0.0000011023*$M20*$N20*($G20/100))))))))</f>
        <v>Enter vessel info</v>
      </c>
      <c r="AD20" s="76" t="str">
        <f>IF(OR($D20=" ",$E20=" ",$F20=" "),"Enter vessel info",IF(T($H20)&lt;&gt;"","Enter Activity",IF(OR($M20=0,$N20=0),"Enter Run Time",IF((VLOOKUP($F20,'VESSEL FACTORS'!$A$3:$O$5,AD$5,FALSE))="N/A","--",IF($G20=" ",IF(ISERROR(SEARCH("Aux",$E20,1)),($H20*VLOOKUP($F20,'VESSEL FACTORS'!$A$2:$O$5,AD$5,FALSE)*0.0000011023*$M20*$N20*0.82),($H20*VLOOKUP($F20,'VESSEL FACTORS'!$A$2:$O$5,AD$5,FALSE)*0.0000011023*$M20*$N20*1)),IF($G20&lt;21,($H20*VLOOKUP($F20,'VESSEL FACTORS'!$A$2:$O$5,AD$5,FALSE)*0.0000011023*$M20*$N20*VLOOKUP($G20,'VESSEL FACTORS'!$A$16:$L$36,AD$5,FALSE)),($H20*VLOOKUP($F20,'VESSEL FACTORS'!$A$3:$O$5,AD$5,FALSE)*0.0000011023*$M20*$N20*($G20/100))))))))</f>
        <v>Enter vessel info</v>
      </c>
      <c r="AE20" s="76" t="str">
        <f>IF(OR($D20=" ",$E20=" ",$F20=" "),"Enter vessel info",IF(T($H20)&lt;&gt;"","Enter Activity",IF(OR($M20=0,$N20=0),"Enter Run Time",IF((VLOOKUP($F20,'VESSEL FACTORS'!$A$3:$O$5,AE$5,FALSE))="N/A","--",IF($G20=" ",IF(ISERROR(SEARCH("Aux",$E20,1)),($H20*VLOOKUP($F20,'VESSEL FACTORS'!$A$2:$O$5,AE$5,FALSE)*0.0000011023*$M20*$N20*0.82),($H20*VLOOKUP($F20,'VESSEL FACTORS'!$A$2:$O$5,AE$5,FALSE)*0.0000011023*$M20*$N20*1)),IF($G20&lt;21,($H20*VLOOKUP($F20,'VESSEL FACTORS'!$A$2:$O$5,AE$5,FALSE)*0.0000011023*$M20*$N20*VLOOKUP($G20,'VESSEL FACTORS'!$A$16:$L$36,AE$5,FALSE)),($H20*VLOOKUP($F20,'VESSEL FACTORS'!$A$3:$O$5,AE$5,FALSE)*0.0000011023*$M20*$N20*($G20/100))))))))</f>
        <v>Enter vessel info</v>
      </c>
      <c r="AF20" s="76" t="str">
        <f>IF(OR($D20=" ",$E20=" ",$F20=" "),"Enter vessel info",IF(T($H20)&lt;&gt;"","Enter Activity",IF(OR($M20=0,$N20=0),"Enter Run Time",IF((VLOOKUP($F20,'VESSEL FACTORS'!$A$3:$O$5,AF$5,FALSE))="N/A","--",IF($G20=" ",IF(ISERROR(SEARCH("Aux",$E20,1)),($H20*VLOOKUP($F20,'VESSEL FACTORS'!$A$2:$O$5,AF$5,FALSE)*0.0000011023*$M20*$N20*0.82),($H20*VLOOKUP($F20,'VESSEL FACTORS'!$A$2:$O$5,AF$5,FALSE)*0.0000011023*$M20*$N20*1)),IF($G20&lt;21,($H20*VLOOKUP($F20,'VESSEL FACTORS'!$A$2:$O$5,AF$5,FALSE)*0.0000011023*$M20*$N20*VLOOKUP($G20,'VESSEL FACTORS'!$A$16:$L$36,AF$5,FALSE)),($H20*VLOOKUP($F20,'VESSEL FACTORS'!$A$3:$O$5,AF$5,FALSE)*0.0000011023*$M20*$N20*($G20/100))))))))</f>
        <v>Enter vessel info</v>
      </c>
      <c r="AG20" s="76" t="str">
        <f>IF(OR($D20=" ",$E20=" ",$F20=" "),"Enter vessel info",IF(T($H20)&lt;&gt;"","Enter Activity",IF(OR($M20=0,$N20=0),"Enter Run Time",IF((VLOOKUP($F20,'VESSEL FACTORS'!$A$3:$O$5,AG$5,FALSE))="N/A","--",IF($G20=" ",IF(ISERROR(SEARCH("Aux",$E20,1)),($H20*VLOOKUP($F20,'VESSEL FACTORS'!$A$2:$O$5,AG$5,FALSE)*0.0000011023*$M20*$N20*0.82),($H20*VLOOKUP($F20,'VESSEL FACTORS'!$A$2:$O$5,AG$5,FALSE)*0.0000011023*$M20*$N20*1)),IF($G20&lt;21,($H20*VLOOKUP($F20,'VESSEL FACTORS'!$A$2:$O$5,AG$5,FALSE)*0.0000011023*$M20*$N20*VLOOKUP($G20,'VESSEL FACTORS'!$A$16:$L$36,AG$5,FALSE)),($H20*VLOOKUP($F20,'VESSEL FACTORS'!$A$3:$O$5,AG$5,FALSE)*0.0000011023*$M20*$N20*($G20/100))))))))</f>
        <v>Enter vessel info</v>
      </c>
      <c r="AH20" s="76" t="str">
        <f>IF(OR($D20=" ",$E20=" ",$F20=" "),"Enter vessel info",IF(T($H20)&lt;&gt;"","Enter Activity",IF(OR($M20=0,$N20=0),"Enter Run Time",IF((VLOOKUP($F20,'VESSEL FACTORS'!$A$3:$O$5,AH$5,FALSE))="N/A","--",IF($G20=" ",IF(ISERROR(SEARCH("Aux",$E20,1)),($H20*VLOOKUP($F20,'VESSEL FACTORS'!$A$2:$O$5,AH$5,FALSE)*0.0000011023*$M20*$N20*0.82),($H20*VLOOKUP($F20,'VESSEL FACTORS'!$A$2:$O$5,AH$5,FALSE)*0.0000011023*$M20*$N20*1)),IF($G20&lt;21,($H20*VLOOKUP($F20,'VESSEL FACTORS'!$A$2:$O$5,AH$5,FALSE)*0.0000011023*$M20*$N20*VLOOKUP($G20,'VESSEL FACTORS'!$A$16:$L$36,AH$5,FALSE)),($H20*VLOOKUP($F20,'VESSEL FACTORS'!$A$3:$O$5,AH$5,FALSE)*0.0000011023*$M20*$N20*($G20/100))))))))</f>
        <v>Enter vessel info</v>
      </c>
      <c r="AI20" s="76" t="str">
        <f>IF(OR($D20=" ",$E20=" ",$F20=" "),"Enter vessel info",IF(T($H20)&lt;&gt;"","Enter Activity",IF(OR($M20=0,$N20=0),"Enter Run Time",IF((VLOOKUP($F20,'VESSEL FACTORS'!$A$3:$O$5,AI$5,FALSE))="N/A","--",IF($G20=" ",IF(ISERROR(SEARCH("Aux",$E20,1)),($H20*VLOOKUP($F20,'VESSEL FACTORS'!$A$2:$O$5,AI$5,FALSE)*0.0000011023*$M20*$N20*0.82),($H20*VLOOKUP($F20,'VESSEL FACTORS'!$A$2:$O$5,AI$5,FALSE)*0.0000011023*$M20*$N20*1)),IF($G20&lt;21,($H20*VLOOKUP($F20,'VESSEL FACTORS'!$A$2:$O$5,AI$5,FALSE)*0.0000011023*$M20*$N20*VLOOKUP($G20,'VESSEL FACTORS'!$A$16:$L$36,AI$5,FALSE)),($H20*VLOOKUP($F20,'VESSEL FACTORS'!$A$3:$O$5,AI$5,FALSE)*0.0000011023*$M20*$N20*($G20/100))))))))</f>
        <v>Enter vessel info</v>
      </c>
      <c r="AJ20" s="76" t="str">
        <f>IF(OR($D20=" ",$E20=" ",$F20=" "),"Enter vessel info",IF(T($H20)&lt;&gt;"","Enter Activity",IF(OR($M20=0,$N20=0),"Enter Run Time",IF((VLOOKUP($F20,'VESSEL FACTORS'!$A$3:$O$5,AJ$5,FALSE))="N/A","--",IF($G20=" ",IF(ISERROR(SEARCH("Aux",$E20,1)),($H20*VLOOKUP($F20,'VESSEL FACTORS'!$A$2:$O$5,AJ$5,FALSE)*0.0000011023*$M20*$N20*0.82),($H20*VLOOKUP($F20,'VESSEL FACTORS'!$A$2:$O$5,AJ$5,FALSE)*0.0000011023*$M20*$N20*1)),IF($G20&lt;21,($H20*VLOOKUP($F20,'VESSEL FACTORS'!$A$2:$O$5,AJ$5,FALSE)*0.0000011023*$M20*$N20*VLOOKUP($G20,'VESSEL FACTORS'!$A$16:$L$36,AJ$5,FALSE)),($H20*VLOOKUP($F20,'VESSEL FACTORS'!$A$3:$O$5,AJ$5,FALSE)*0.0000011023*$M20*$N20*($G20/100))))))))</f>
        <v>Enter vessel info</v>
      </c>
      <c r="AK20" s="76" t="str">
        <f>IF(OR($D20=" ",$E20=" ",$F20=" "),"Enter vessel info",IF(T($H20)&lt;&gt;"","Enter Activity",IF(OR($M20=0,$N20=0),"Enter Run Time",IF((VLOOKUP($F20,'VESSEL FACTORS'!$A$3:$O$5,AK$5,FALSE))="N/A","--",IF($G20=" ",IF(ISERROR(SEARCH("Aux",$E20,1)),($H20*VLOOKUP($F20,'VESSEL FACTORS'!$A$2:$O$5,AK$5,FALSE)*0.0000011023*$M20*$N20*0.82),($H20*VLOOKUP($F20,'VESSEL FACTORS'!$A$2:$O$5,AK$5,FALSE)*0.0000011023*$M20*$N20*1)),IF($G20&lt;21,($H20*VLOOKUP($F20,'VESSEL FACTORS'!$A$2:$O$5,AK$5,FALSE)*0.0000011023*$M20*$N20*VLOOKUP($G20,'VESSEL FACTORS'!$A$16:$L$36,AK$5,FALSE)),($H20*VLOOKUP($F20,'VESSEL FACTORS'!$A$3:$O$5,AK$5,FALSE)*0.0000011023*$M20*$N20*($G20/100))))))))</f>
        <v>Enter vessel info</v>
      </c>
      <c r="AL20" s="67" t="str">
        <f>IF(OR($D20=" ",$E20=" ",$F20=" "),"Enter vessel info",IF(T($H20)&lt;&gt;"","Enter Activity",IF(OR($M20=0,$N20=0),"Enter Run Time",IF((VLOOKUP($F20,'VESSEL FACTORS'!$A$3:$O$5,AL$5,FALSE))="N/A","--",IF($G20=" ",IF(ISERROR(SEARCH("Aux",$E20,1)),($H20*VLOOKUP($F20,'VESSEL FACTORS'!$A$2:$O$5,AL$5,FALSE)*0.0000011023*$M20*$N20*0.82),($H20*VLOOKUP($F20,'VESSEL FACTORS'!$A$2:$O$5,AL$5,FALSE)*0.0000011023*$M20*$N20*1)),IF($G20&lt;21,($H20*VLOOKUP($F20,'VESSEL FACTORS'!$A$2:$O$5,AL$5,FALSE)*0.0000011023*$M20*$N20*VLOOKUP($G20,'VESSEL FACTORS'!$A$16:$L$36,AL$5,FALSE)),($H20*VLOOKUP($F20,'VESSEL FACTORS'!$A$3:$O$5,AL$5,FALSE)*0.0000011023*$M20*$N20*($G20/100))))))))</f>
        <v>Enter vessel info</v>
      </c>
      <c r="AM20" s="315"/>
      <c r="AO20" s="74">
        <f>MONTH(EMISSIONS_1!P20)-MONTH(EMISSIONS_1!O20)+1</f>
        <v>1</v>
      </c>
      <c r="AP20" s="335">
        <f t="shared" si="12"/>
        <v>0</v>
      </c>
      <c r="AQ20" s="336">
        <f t="shared" si="0"/>
        <v>0</v>
      </c>
      <c r="AR20" s="336">
        <f t="shared" si="0"/>
        <v>0</v>
      </c>
      <c r="AS20" s="336">
        <f t="shared" si="0"/>
        <v>0</v>
      </c>
      <c r="AT20" s="336">
        <f t="shared" si="0"/>
        <v>0</v>
      </c>
      <c r="AU20" s="336">
        <f t="shared" si="0"/>
        <v>0</v>
      </c>
      <c r="AV20" s="336">
        <f t="shared" si="0"/>
        <v>0</v>
      </c>
      <c r="AW20" s="336">
        <f t="shared" si="0"/>
        <v>0</v>
      </c>
      <c r="AX20" s="336">
        <f t="shared" si="0"/>
        <v>0</v>
      </c>
      <c r="AY20" s="336">
        <f t="shared" si="0"/>
        <v>0</v>
      </c>
      <c r="AZ20" s="336">
        <f t="shared" si="0"/>
        <v>0</v>
      </c>
      <c r="BA20" s="337">
        <f t="shared" si="0"/>
        <v>0</v>
      </c>
      <c r="BB20" s="335">
        <f t="shared" si="24"/>
        <v>0</v>
      </c>
      <c r="BC20" s="336">
        <f t="shared" si="24"/>
        <v>0</v>
      </c>
      <c r="BD20" s="336">
        <f t="shared" si="24"/>
        <v>0</v>
      </c>
      <c r="BE20" s="336">
        <f t="shared" si="24"/>
        <v>0</v>
      </c>
      <c r="BF20" s="336">
        <f t="shared" si="24"/>
        <v>0</v>
      </c>
      <c r="BG20" s="336">
        <f t="shared" si="24"/>
        <v>0</v>
      </c>
      <c r="BH20" s="336">
        <f t="shared" si="24"/>
        <v>0</v>
      </c>
      <c r="BI20" s="336">
        <f t="shared" si="24"/>
        <v>0</v>
      </c>
      <c r="BJ20" s="336">
        <f t="shared" si="24"/>
        <v>0</v>
      </c>
      <c r="BK20" s="336">
        <f t="shared" si="24"/>
        <v>0</v>
      </c>
      <c r="BL20" s="336">
        <f t="shared" si="24"/>
        <v>0</v>
      </c>
      <c r="BM20" s="337">
        <f t="shared" si="24"/>
        <v>0</v>
      </c>
      <c r="BN20" s="335">
        <f t="shared" si="25"/>
        <v>0</v>
      </c>
      <c r="BO20" s="336">
        <f t="shared" si="25"/>
        <v>0</v>
      </c>
      <c r="BP20" s="336">
        <f t="shared" si="25"/>
        <v>0</v>
      </c>
      <c r="BQ20" s="336">
        <f t="shared" si="25"/>
        <v>0</v>
      </c>
      <c r="BR20" s="336">
        <f t="shared" si="25"/>
        <v>0</v>
      </c>
      <c r="BS20" s="336">
        <f t="shared" si="25"/>
        <v>0</v>
      </c>
      <c r="BT20" s="336">
        <f t="shared" si="25"/>
        <v>0</v>
      </c>
      <c r="BU20" s="336">
        <f t="shared" si="25"/>
        <v>0</v>
      </c>
      <c r="BV20" s="336">
        <f t="shared" si="25"/>
        <v>0</v>
      </c>
      <c r="BW20" s="336">
        <f t="shared" si="25"/>
        <v>0</v>
      </c>
      <c r="BX20" s="336">
        <f t="shared" si="25"/>
        <v>0</v>
      </c>
      <c r="BY20" s="337">
        <f t="shared" si="25"/>
        <v>0</v>
      </c>
      <c r="BZ20" s="335">
        <f t="shared" si="26"/>
        <v>0</v>
      </c>
      <c r="CA20" s="336">
        <f t="shared" si="26"/>
        <v>0</v>
      </c>
      <c r="CB20" s="336">
        <f t="shared" si="26"/>
        <v>0</v>
      </c>
      <c r="CC20" s="336">
        <f t="shared" si="26"/>
        <v>0</v>
      </c>
      <c r="CD20" s="336">
        <f t="shared" si="26"/>
        <v>0</v>
      </c>
      <c r="CE20" s="336">
        <f t="shared" si="26"/>
        <v>0</v>
      </c>
      <c r="CF20" s="336">
        <f t="shared" si="26"/>
        <v>0</v>
      </c>
      <c r="CG20" s="336">
        <f t="shared" si="26"/>
        <v>0</v>
      </c>
      <c r="CH20" s="336">
        <f t="shared" si="26"/>
        <v>0</v>
      </c>
      <c r="CI20" s="336">
        <f t="shared" si="26"/>
        <v>0</v>
      </c>
      <c r="CJ20" s="336">
        <f t="shared" si="26"/>
        <v>0</v>
      </c>
      <c r="CK20" s="337">
        <f t="shared" si="26"/>
        <v>0</v>
      </c>
      <c r="CL20" s="335">
        <f t="shared" si="27"/>
        <v>0</v>
      </c>
      <c r="CM20" s="336">
        <f t="shared" si="27"/>
        <v>0</v>
      </c>
      <c r="CN20" s="336">
        <f t="shared" si="27"/>
        <v>0</v>
      </c>
      <c r="CO20" s="336">
        <f t="shared" si="27"/>
        <v>0</v>
      </c>
      <c r="CP20" s="336">
        <f t="shared" si="27"/>
        <v>0</v>
      </c>
      <c r="CQ20" s="336">
        <f t="shared" si="27"/>
        <v>0</v>
      </c>
      <c r="CR20" s="336">
        <f t="shared" si="27"/>
        <v>0</v>
      </c>
      <c r="CS20" s="336">
        <f t="shared" si="27"/>
        <v>0</v>
      </c>
      <c r="CT20" s="336">
        <f t="shared" si="27"/>
        <v>0</v>
      </c>
      <c r="CU20" s="336">
        <f t="shared" si="27"/>
        <v>0</v>
      </c>
      <c r="CV20" s="336">
        <f t="shared" si="27"/>
        <v>0</v>
      </c>
      <c r="CW20" s="337">
        <f t="shared" si="27"/>
        <v>0</v>
      </c>
      <c r="CX20" s="335">
        <f t="shared" si="28"/>
        <v>0</v>
      </c>
      <c r="CY20" s="336">
        <f t="shared" si="28"/>
        <v>0</v>
      </c>
      <c r="CZ20" s="336">
        <f t="shared" si="28"/>
        <v>0</v>
      </c>
      <c r="DA20" s="336">
        <f t="shared" si="28"/>
        <v>0</v>
      </c>
      <c r="DB20" s="336">
        <f t="shared" si="28"/>
        <v>0</v>
      </c>
      <c r="DC20" s="336">
        <f t="shared" si="28"/>
        <v>0</v>
      </c>
      <c r="DD20" s="336">
        <f t="shared" si="28"/>
        <v>0</v>
      </c>
      <c r="DE20" s="336">
        <f t="shared" si="28"/>
        <v>0</v>
      </c>
      <c r="DF20" s="336">
        <f t="shared" si="28"/>
        <v>0</v>
      </c>
      <c r="DG20" s="336">
        <f t="shared" si="28"/>
        <v>0</v>
      </c>
      <c r="DH20" s="336">
        <f t="shared" si="28"/>
        <v>0</v>
      </c>
      <c r="DI20" s="337">
        <f t="shared" si="28"/>
        <v>0</v>
      </c>
      <c r="DJ20" s="335">
        <f t="shared" si="29"/>
        <v>0</v>
      </c>
      <c r="DK20" s="336">
        <f t="shared" si="29"/>
        <v>0</v>
      </c>
      <c r="DL20" s="336">
        <f t="shared" si="29"/>
        <v>0</v>
      </c>
      <c r="DM20" s="336">
        <f t="shared" si="29"/>
        <v>0</v>
      </c>
      <c r="DN20" s="336">
        <f t="shared" si="29"/>
        <v>0</v>
      </c>
      <c r="DO20" s="336">
        <f t="shared" si="29"/>
        <v>0</v>
      </c>
      <c r="DP20" s="336">
        <f t="shared" si="29"/>
        <v>0</v>
      </c>
      <c r="DQ20" s="336">
        <f t="shared" si="29"/>
        <v>0</v>
      </c>
      <c r="DR20" s="336">
        <f t="shared" si="29"/>
        <v>0</v>
      </c>
      <c r="DS20" s="336">
        <f t="shared" si="29"/>
        <v>0</v>
      </c>
      <c r="DT20" s="336">
        <f t="shared" si="29"/>
        <v>0</v>
      </c>
      <c r="DU20" s="337">
        <f t="shared" si="29"/>
        <v>0</v>
      </c>
      <c r="DV20" s="335">
        <f t="shared" si="30"/>
        <v>0</v>
      </c>
      <c r="DW20" s="336">
        <f t="shared" si="30"/>
        <v>0</v>
      </c>
      <c r="DX20" s="336">
        <f t="shared" si="30"/>
        <v>0</v>
      </c>
      <c r="DY20" s="336">
        <f t="shared" si="30"/>
        <v>0</v>
      </c>
      <c r="DZ20" s="336">
        <f t="shared" si="30"/>
        <v>0</v>
      </c>
      <c r="EA20" s="336">
        <f t="shared" si="30"/>
        <v>0</v>
      </c>
      <c r="EB20" s="336">
        <f t="shared" si="30"/>
        <v>0</v>
      </c>
      <c r="EC20" s="336">
        <f t="shared" si="30"/>
        <v>0</v>
      </c>
      <c r="ED20" s="336">
        <f t="shared" si="30"/>
        <v>0</v>
      </c>
      <c r="EE20" s="336">
        <f t="shared" si="30"/>
        <v>0</v>
      </c>
      <c r="EF20" s="336">
        <f t="shared" si="30"/>
        <v>0</v>
      </c>
      <c r="EG20" s="337">
        <f t="shared" si="30"/>
        <v>0</v>
      </c>
      <c r="EH20" s="335">
        <f t="shared" si="31"/>
        <v>0</v>
      </c>
      <c r="EI20" s="336">
        <f t="shared" si="31"/>
        <v>0</v>
      </c>
      <c r="EJ20" s="336">
        <f t="shared" si="31"/>
        <v>0</v>
      </c>
      <c r="EK20" s="336">
        <f t="shared" si="31"/>
        <v>0</v>
      </c>
      <c r="EL20" s="336">
        <f t="shared" si="31"/>
        <v>0</v>
      </c>
      <c r="EM20" s="336">
        <f t="shared" si="31"/>
        <v>0</v>
      </c>
      <c r="EN20" s="336">
        <f t="shared" si="31"/>
        <v>0</v>
      </c>
      <c r="EO20" s="336">
        <f t="shared" si="31"/>
        <v>0</v>
      </c>
      <c r="EP20" s="336">
        <f t="shared" si="31"/>
        <v>0</v>
      </c>
      <c r="EQ20" s="336">
        <f t="shared" si="31"/>
        <v>0</v>
      </c>
      <c r="ER20" s="336">
        <f t="shared" si="31"/>
        <v>0</v>
      </c>
      <c r="ES20" s="337">
        <f t="shared" si="31"/>
        <v>0</v>
      </c>
      <c r="ET20" s="335">
        <f t="shared" si="32"/>
        <v>0</v>
      </c>
      <c r="EU20" s="336">
        <f t="shared" si="32"/>
        <v>0</v>
      </c>
      <c r="EV20" s="336">
        <f t="shared" si="32"/>
        <v>0</v>
      </c>
      <c r="EW20" s="336">
        <f t="shared" si="32"/>
        <v>0</v>
      </c>
      <c r="EX20" s="336">
        <f t="shared" si="32"/>
        <v>0</v>
      </c>
      <c r="EY20" s="336">
        <f t="shared" si="32"/>
        <v>0</v>
      </c>
      <c r="EZ20" s="336">
        <f t="shared" si="32"/>
        <v>0</v>
      </c>
      <c r="FA20" s="336">
        <f t="shared" si="32"/>
        <v>0</v>
      </c>
      <c r="FB20" s="336">
        <f t="shared" si="32"/>
        <v>0</v>
      </c>
      <c r="FC20" s="336">
        <f t="shared" si="32"/>
        <v>0</v>
      </c>
      <c r="FD20" s="336">
        <f t="shared" si="32"/>
        <v>0</v>
      </c>
      <c r="FE20" s="337">
        <f t="shared" si="32"/>
        <v>0</v>
      </c>
      <c r="FF20" s="335">
        <f t="shared" si="33"/>
        <v>0</v>
      </c>
      <c r="FG20" s="336">
        <f t="shared" si="33"/>
        <v>0</v>
      </c>
      <c r="FH20" s="336">
        <f t="shared" si="33"/>
        <v>0</v>
      </c>
      <c r="FI20" s="336">
        <f t="shared" si="33"/>
        <v>0</v>
      </c>
      <c r="FJ20" s="336">
        <f t="shared" si="33"/>
        <v>0</v>
      </c>
      <c r="FK20" s="336">
        <f t="shared" si="33"/>
        <v>0</v>
      </c>
      <c r="FL20" s="336">
        <f t="shared" si="33"/>
        <v>0</v>
      </c>
      <c r="FM20" s="336">
        <f t="shared" si="33"/>
        <v>0</v>
      </c>
      <c r="FN20" s="336">
        <f t="shared" si="33"/>
        <v>0</v>
      </c>
      <c r="FO20" s="336">
        <f t="shared" si="33"/>
        <v>0</v>
      </c>
      <c r="FP20" s="336">
        <f t="shared" si="33"/>
        <v>0</v>
      </c>
      <c r="FQ20" s="337">
        <f t="shared" si="33"/>
        <v>0</v>
      </c>
    </row>
    <row r="21" spans="1:173" ht="12.75" customHeight="1" x14ac:dyDescent="0.2">
      <c r="A21" s="74" t="str">
        <f t="shared" si="21"/>
        <v xml:space="preserve"> - </v>
      </c>
      <c r="B21" s="112"/>
      <c r="C21" s="171" t="s">
        <v>305</v>
      </c>
      <c r="D21" s="366" t="str">
        <f>IF(ISBLANK(EMISSIONS_8!D21), " ", EMISSIONS_8!D21)</f>
        <v xml:space="preserve"> </v>
      </c>
      <c r="E21" s="366" t="str">
        <f>IF(ISBLANK(EMISSIONS_8!E21), " ", EMISSIONS_8!E21)</f>
        <v xml:space="preserve"> </v>
      </c>
      <c r="F21" s="366" t="str">
        <f>IF(ISBLANK(EMISSIONS_8!F21), " ", EMISSIONS_8!F21)</f>
        <v xml:space="preserve"> </v>
      </c>
      <c r="G21" s="367"/>
      <c r="H21" s="368"/>
      <c r="I21" s="33" t="s">
        <v>299</v>
      </c>
      <c r="J21" s="367"/>
      <c r="K21" s="33">
        <f t="shared" si="22"/>
        <v>1</v>
      </c>
      <c r="L21" s="33">
        <f t="shared" si="23"/>
        <v>0</v>
      </c>
      <c r="M21" s="367">
        <v>0</v>
      </c>
      <c r="N21" s="373">
        <v>0</v>
      </c>
      <c r="O21" s="299"/>
      <c r="P21" s="300"/>
      <c r="Q21" s="73" t="str">
        <f t="shared" si="13"/>
        <v>Enter vessel info</v>
      </c>
      <c r="R21" s="79" t="str">
        <f t="shared" si="14"/>
        <v>Enter vessel info</v>
      </c>
      <c r="S21" s="79" t="str">
        <f t="shared" si="15"/>
        <v>Enter vessel info</v>
      </c>
      <c r="T21" s="79" t="str">
        <f t="shared" si="16"/>
        <v>Enter vessel info</v>
      </c>
      <c r="U21" s="79" t="str">
        <f t="shared" si="17"/>
        <v>Enter vessel info</v>
      </c>
      <c r="V21" s="79" t="str">
        <f t="shared" si="18"/>
        <v>Enter vessel info</v>
      </c>
      <c r="W21" s="79" t="str">
        <f t="shared" si="19"/>
        <v>Enter vessel info</v>
      </c>
      <c r="X21" s="79" t="str">
        <f t="shared" si="20"/>
        <v>Enter vessel info</v>
      </c>
      <c r="Y21" s="78" t="s">
        <v>115</v>
      </c>
      <c r="Z21" s="79" t="s">
        <v>115</v>
      </c>
      <c r="AA21" s="82" t="s">
        <v>115</v>
      </c>
      <c r="AB21" s="76" t="str">
        <f>IF(OR($D21=" ",$E21=" ",$F21=" "),"Enter vessel info",IF(T($H21)&lt;&gt;"","Enter Activity",IF(OR($M21=0,$N21=0),"Enter Run Time",IF((VLOOKUP($F21,'VESSEL FACTORS'!$A$3:$O$5,AB$5,FALSE))="N/A","--",IF($G21=" ",IF(ISERROR(SEARCH("Aux",$E21,1)),($H21*VLOOKUP($F21,'VESSEL FACTORS'!$A$2:$O$5,AB$5,FALSE)*0.0000011023*$M21*$N21*0.82),($H21*VLOOKUP($F21,'VESSEL FACTORS'!$A$2:$O$5,AB$5,FALSE)*0.0000011023*$M21*$N21*1)),IF($G21&lt;21,($H21*VLOOKUP($F21,'VESSEL FACTORS'!$A$2:$O$5,AB$5,FALSE)*0.0000011023*$M21*$N21*VLOOKUP($G21,'VESSEL FACTORS'!$A$16:$L$36,AB$5,FALSE)),($H21*VLOOKUP($F21,'VESSEL FACTORS'!$A$3:$O$5,AB$5,FALSE)*0.0000011023*$M21*$N21*($G21/100))))))))</f>
        <v>Enter vessel info</v>
      </c>
      <c r="AC21" s="76" t="str">
        <f>IF(OR($D21=" ",$E21=" ",$F21=" "),"Enter vessel info",IF(T($H21)&lt;&gt;"","Enter Activity",IF(OR($M21=0,$N21=0),"Enter Run Time",IF((VLOOKUP($F21,'VESSEL FACTORS'!$A$3:$O$5,AC$5,FALSE))="N/A","--",IF($G21=" ",IF(ISERROR(SEARCH("Aux",$E21,1)),($H21*VLOOKUP($F21,'VESSEL FACTORS'!$A$2:$O$5,AC$5,FALSE)*0.0000011023*$M21*$N21*0.82),($H21*VLOOKUP($F21,'VESSEL FACTORS'!$A$2:$O$5,AC$5,FALSE)*0.0000011023*$M21*$N21*1)),IF($G21&lt;21,($H21*VLOOKUP($F21,'VESSEL FACTORS'!$A$2:$O$5,AC$5,FALSE)*0.0000011023*$M21*$N21*VLOOKUP($G21,'VESSEL FACTORS'!$A$16:$L$36,AC$5,FALSE)),($H21*VLOOKUP($F21,'VESSEL FACTORS'!$A$3:$O$5,AC$5,FALSE)*0.0000011023*$M21*$N21*($G21/100))))))))</f>
        <v>Enter vessel info</v>
      </c>
      <c r="AD21" s="76" t="str">
        <f>IF(OR($D21=" ",$E21=" ",$F21=" "),"Enter vessel info",IF(T($H21)&lt;&gt;"","Enter Activity",IF(OR($M21=0,$N21=0),"Enter Run Time",IF((VLOOKUP($F21,'VESSEL FACTORS'!$A$3:$O$5,AD$5,FALSE))="N/A","--",IF($G21=" ",IF(ISERROR(SEARCH("Aux",$E21,1)),($H21*VLOOKUP($F21,'VESSEL FACTORS'!$A$2:$O$5,AD$5,FALSE)*0.0000011023*$M21*$N21*0.82),($H21*VLOOKUP($F21,'VESSEL FACTORS'!$A$2:$O$5,AD$5,FALSE)*0.0000011023*$M21*$N21*1)),IF($G21&lt;21,($H21*VLOOKUP($F21,'VESSEL FACTORS'!$A$2:$O$5,AD$5,FALSE)*0.0000011023*$M21*$N21*VLOOKUP($G21,'VESSEL FACTORS'!$A$16:$L$36,AD$5,FALSE)),($H21*VLOOKUP($F21,'VESSEL FACTORS'!$A$3:$O$5,AD$5,FALSE)*0.0000011023*$M21*$N21*($G21/100))))))))</f>
        <v>Enter vessel info</v>
      </c>
      <c r="AE21" s="76" t="str">
        <f>IF(OR($D21=" ",$E21=" ",$F21=" "),"Enter vessel info",IF(T($H21)&lt;&gt;"","Enter Activity",IF(OR($M21=0,$N21=0),"Enter Run Time",IF((VLOOKUP($F21,'VESSEL FACTORS'!$A$3:$O$5,AE$5,FALSE))="N/A","--",IF($G21=" ",IF(ISERROR(SEARCH("Aux",$E21,1)),($H21*VLOOKUP($F21,'VESSEL FACTORS'!$A$2:$O$5,AE$5,FALSE)*0.0000011023*$M21*$N21*0.82),($H21*VLOOKUP($F21,'VESSEL FACTORS'!$A$2:$O$5,AE$5,FALSE)*0.0000011023*$M21*$N21*1)),IF($G21&lt;21,($H21*VLOOKUP($F21,'VESSEL FACTORS'!$A$2:$O$5,AE$5,FALSE)*0.0000011023*$M21*$N21*VLOOKUP($G21,'VESSEL FACTORS'!$A$16:$L$36,AE$5,FALSE)),($H21*VLOOKUP($F21,'VESSEL FACTORS'!$A$3:$O$5,AE$5,FALSE)*0.0000011023*$M21*$N21*($G21/100))))))))</f>
        <v>Enter vessel info</v>
      </c>
      <c r="AF21" s="76" t="str">
        <f>IF(OR($D21=" ",$E21=" ",$F21=" "),"Enter vessel info",IF(T($H21)&lt;&gt;"","Enter Activity",IF(OR($M21=0,$N21=0),"Enter Run Time",IF((VLOOKUP($F21,'VESSEL FACTORS'!$A$3:$O$5,AF$5,FALSE))="N/A","--",IF($G21=" ",IF(ISERROR(SEARCH("Aux",$E21,1)),($H21*VLOOKUP($F21,'VESSEL FACTORS'!$A$2:$O$5,AF$5,FALSE)*0.0000011023*$M21*$N21*0.82),($H21*VLOOKUP($F21,'VESSEL FACTORS'!$A$2:$O$5,AF$5,FALSE)*0.0000011023*$M21*$N21*1)),IF($G21&lt;21,($H21*VLOOKUP($F21,'VESSEL FACTORS'!$A$2:$O$5,AF$5,FALSE)*0.0000011023*$M21*$N21*VLOOKUP($G21,'VESSEL FACTORS'!$A$16:$L$36,AF$5,FALSE)),($H21*VLOOKUP($F21,'VESSEL FACTORS'!$A$3:$O$5,AF$5,FALSE)*0.0000011023*$M21*$N21*($G21/100))))))))</f>
        <v>Enter vessel info</v>
      </c>
      <c r="AG21" s="76" t="str">
        <f>IF(OR($D21=" ",$E21=" ",$F21=" "),"Enter vessel info",IF(T($H21)&lt;&gt;"","Enter Activity",IF(OR($M21=0,$N21=0),"Enter Run Time",IF((VLOOKUP($F21,'VESSEL FACTORS'!$A$3:$O$5,AG$5,FALSE))="N/A","--",IF($G21=" ",IF(ISERROR(SEARCH("Aux",$E21,1)),($H21*VLOOKUP($F21,'VESSEL FACTORS'!$A$2:$O$5,AG$5,FALSE)*0.0000011023*$M21*$N21*0.82),($H21*VLOOKUP($F21,'VESSEL FACTORS'!$A$2:$O$5,AG$5,FALSE)*0.0000011023*$M21*$N21*1)),IF($G21&lt;21,($H21*VLOOKUP($F21,'VESSEL FACTORS'!$A$2:$O$5,AG$5,FALSE)*0.0000011023*$M21*$N21*VLOOKUP($G21,'VESSEL FACTORS'!$A$16:$L$36,AG$5,FALSE)),($H21*VLOOKUP($F21,'VESSEL FACTORS'!$A$3:$O$5,AG$5,FALSE)*0.0000011023*$M21*$N21*($G21/100))))))))</f>
        <v>Enter vessel info</v>
      </c>
      <c r="AH21" s="76" t="str">
        <f>IF(OR($D21=" ",$E21=" ",$F21=" "),"Enter vessel info",IF(T($H21)&lt;&gt;"","Enter Activity",IF(OR($M21=0,$N21=0),"Enter Run Time",IF((VLOOKUP($F21,'VESSEL FACTORS'!$A$3:$O$5,AH$5,FALSE))="N/A","--",IF($G21=" ",IF(ISERROR(SEARCH("Aux",$E21,1)),($H21*VLOOKUP($F21,'VESSEL FACTORS'!$A$2:$O$5,AH$5,FALSE)*0.0000011023*$M21*$N21*0.82),($H21*VLOOKUP($F21,'VESSEL FACTORS'!$A$2:$O$5,AH$5,FALSE)*0.0000011023*$M21*$N21*1)),IF($G21&lt;21,($H21*VLOOKUP($F21,'VESSEL FACTORS'!$A$2:$O$5,AH$5,FALSE)*0.0000011023*$M21*$N21*VLOOKUP($G21,'VESSEL FACTORS'!$A$16:$L$36,AH$5,FALSE)),($H21*VLOOKUP($F21,'VESSEL FACTORS'!$A$3:$O$5,AH$5,FALSE)*0.0000011023*$M21*$N21*($G21/100))))))))</f>
        <v>Enter vessel info</v>
      </c>
      <c r="AI21" s="76" t="str">
        <f>IF(OR($D21=" ",$E21=" ",$F21=" "),"Enter vessel info",IF(T($H21)&lt;&gt;"","Enter Activity",IF(OR($M21=0,$N21=0),"Enter Run Time",IF((VLOOKUP($F21,'VESSEL FACTORS'!$A$3:$O$5,AI$5,FALSE))="N/A","--",IF($G21=" ",IF(ISERROR(SEARCH("Aux",$E21,1)),($H21*VLOOKUP($F21,'VESSEL FACTORS'!$A$2:$O$5,AI$5,FALSE)*0.0000011023*$M21*$N21*0.82),($H21*VLOOKUP($F21,'VESSEL FACTORS'!$A$2:$O$5,AI$5,FALSE)*0.0000011023*$M21*$N21*1)),IF($G21&lt;21,($H21*VLOOKUP($F21,'VESSEL FACTORS'!$A$2:$O$5,AI$5,FALSE)*0.0000011023*$M21*$N21*VLOOKUP($G21,'VESSEL FACTORS'!$A$16:$L$36,AI$5,FALSE)),($H21*VLOOKUP($F21,'VESSEL FACTORS'!$A$3:$O$5,AI$5,FALSE)*0.0000011023*$M21*$N21*($G21/100))))))))</f>
        <v>Enter vessel info</v>
      </c>
      <c r="AJ21" s="76" t="str">
        <f>IF(OR($D21=" ",$E21=" ",$F21=" "),"Enter vessel info",IF(T($H21)&lt;&gt;"","Enter Activity",IF(OR($M21=0,$N21=0),"Enter Run Time",IF((VLOOKUP($F21,'VESSEL FACTORS'!$A$3:$O$5,AJ$5,FALSE))="N/A","--",IF($G21=" ",IF(ISERROR(SEARCH("Aux",$E21,1)),($H21*VLOOKUP($F21,'VESSEL FACTORS'!$A$2:$O$5,AJ$5,FALSE)*0.0000011023*$M21*$N21*0.82),($H21*VLOOKUP($F21,'VESSEL FACTORS'!$A$2:$O$5,AJ$5,FALSE)*0.0000011023*$M21*$N21*1)),IF($G21&lt;21,($H21*VLOOKUP($F21,'VESSEL FACTORS'!$A$2:$O$5,AJ$5,FALSE)*0.0000011023*$M21*$N21*VLOOKUP($G21,'VESSEL FACTORS'!$A$16:$L$36,AJ$5,FALSE)),($H21*VLOOKUP($F21,'VESSEL FACTORS'!$A$3:$O$5,AJ$5,FALSE)*0.0000011023*$M21*$N21*($G21/100))))))))</f>
        <v>Enter vessel info</v>
      </c>
      <c r="AK21" s="76" t="str">
        <f>IF(OR($D21=" ",$E21=" ",$F21=" "),"Enter vessel info",IF(T($H21)&lt;&gt;"","Enter Activity",IF(OR($M21=0,$N21=0),"Enter Run Time",IF((VLOOKUP($F21,'VESSEL FACTORS'!$A$3:$O$5,AK$5,FALSE))="N/A","--",IF($G21=" ",IF(ISERROR(SEARCH("Aux",$E21,1)),($H21*VLOOKUP($F21,'VESSEL FACTORS'!$A$2:$O$5,AK$5,FALSE)*0.0000011023*$M21*$N21*0.82),($H21*VLOOKUP($F21,'VESSEL FACTORS'!$A$2:$O$5,AK$5,FALSE)*0.0000011023*$M21*$N21*1)),IF($G21&lt;21,($H21*VLOOKUP($F21,'VESSEL FACTORS'!$A$2:$O$5,AK$5,FALSE)*0.0000011023*$M21*$N21*VLOOKUP($G21,'VESSEL FACTORS'!$A$16:$L$36,AK$5,FALSE)),($H21*VLOOKUP($F21,'VESSEL FACTORS'!$A$3:$O$5,AK$5,FALSE)*0.0000011023*$M21*$N21*($G21/100))))))))</f>
        <v>Enter vessel info</v>
      </c>
      <c r="AL21" s="67" t="str">
        <f>IF(OR($D21=" ",$E21=" ",$F21=" "),"Enter vessel info",IF(T($H21)&lt;&gt;"","Enter Activity",IF(OR($M21=0,$N21=0),"Enter Run Time",IF((VLOOKUP($F21,'VESSEL FACTORS'!$A$3:$O$5,AL$5,FALSE))="N/A","--",IF($G21=" ",IF(ISERROR(SEARCH("Aux",$E21,1)),($H21*VLOOKUP($F21,'VESSEL FACTORS'!$A$2:$O$5,AL$5,FALSE)*0.0000011023*$M21*$N21*0.82),($H21*VLOOKUP($F21,'VESSEL FACTORS'!$A$2:$O$5,AL$5,FALSE)*0.0000011023*$M21*$N21*1)),IF($G21&lt;21,($H21*VLOOKUP($F21,'VESSEL FACTORS'!$A$2:$O$5,AL$5,FALSE)*0.0000011023*$M21*$N21*VLOOKUP($G21,'VESSEL FACTORS'!$A$16:$L$36,AL$5,FALSE)),($H21*VLOOKUP($F21,'VESSEL FACTORS'!$A$3:$O$5,AL$5,FALSE)*0.0000011023*$M21*$N21*($G21/100))))))))</f>
        <v>Enter vessel info</v>
      </c>
      <c r="AM21" s="315"/>
      <c r="AO21" s="74">
        <f>MONTH(EMISSIONS_1!P21)-MONTH(EMISSIONS_1!O21)+1</f>
        <v>1</v>
      </c>
      <c r="AP21" s="335">
        <f t="shared" si="12"/>
        <v>0</v>
      </c>
      <c r="AQ21" s="336">
        <f t="shared" si="0"/>
        <v>0</v>
      </c>
      <c r="AR21" s="336">
        <f t="shared" si="0"/>
        <v>0</v>
      </c>
      <c r="AS21" s="336">
        <f t="shared" si="0"/>
        <v>0</v>
      </c>
      <c r="AT21" s="336">
        <f t="shared" si="0"/>
        <v>0</v>
      </c>
      <c r="AU21" s="336">
        <f t="shared" si="0"/>
        <v>0</v>
      </c>
      <c r="AV21" s="336">
        <f t="shared" si="0"/>
        <v>0</v>
      </c>
      <c r="AW21" s="336">
        <f t="shared" si="0"/>
        <v>0</v>
      </c>
      <c r="AX21" s="336">
        <f t="shared" si="0"/>
        <v>0</v>
      </c>
      <c r="AY21" s="336">
        <f t="shared" si="0"/>
        <v>0</v>
      </c>
      <c r="AZ21" s="336">
        <f t="shared" si="0"/>
        <v>0</v>
      </c>
      <c r="BA21" s="337">
        <f t="shared" si="0"/>
        <v>0</v>
      </c>
      <c r="BB21" s="335">
        <f t="shared" si="24"/>
        <v>0</v>
      </c>
      <c r="BC21" s="336">
        <f t="shared" si="24"/>
        <v>0</v>
      </c>
      <c r="BD21" s="336">
        <f t="shared" si="24"/>
        <v>0</v>
      </c>
      <c r="BE21" s="336">
        <f t="shared" si="24"/>
        <v>0</v>
      </c>
      <c r="BF21" s="336">
        <f t="shared" si="24"/>
        <v>0</v>
      </c>
      <c r="BG21" s="336">
        <f t="shared" si="24"/>
        <v>0</v>
      </c>
      <c r="BH21" s="336">
        <f t="shared" si="24"/>
        <v>0</v>
      </c>
      <c r="BI21" s="336">
        <f t="shared" si="24"/>
        <v>0</v>
      </c>
      <c r="BJ21" s="336">
        <f t="shared" si="24"/>
        <v>0</v>
      </c>
      <c r="BK21" s="336">
        <f t="shared" si="24"/>
        <v>0</v>
      </c>
      <c r="BL21" s="336">
        <f t="shared" si="24"/>
        <v>0</v>
      </c>
      <c r="BM21" s="337">
        <f t="shared" si="24"/>
        <v>0</v>
      </c>
      <c r="BN21" s="335">
        <f t="shared" si="25"/>
        <v>0</v>
      </c>
      <c r="BO21" s="336">
        <f t="shared" si="25"/>
        <v>0</v>
      </c>
      <c r="BP21" s="336">
        <f t="shared" si="25"/>
        <v>0</v>
      </c>
      <c r="BQ21" s="336">
        <f t="shared" si="25"/>
        <v>0</v>
      </c>
      <c r="BR21" s="336">
        <f t="shared" si="25"/>
        <v>0</v>
      </c>
      <c r="BS21" s="336">
        <f t="shared" si="25"/>
        <v>0</v>
      </c>
      <c r="BT21" s="336">
        <f t="shared" si="25"/>
        <v>0</v>
      </c>
      <c r="BU21" s="336">
        <f t="shared" si="25"/>
        <v>0</v>
      </c>
      <c r="BV21" s="336">
        <f t="shared" si="25"/>
        <v>0</v>
      </c>
      <c r="BW21" s="336">
        <f t="shared" si="25"/>
        <v>0</v>
      </c>
      <c r="BX21" s="336">
        <f t="shared" si="25"/>
        <v>0</v>
      </c>
      <c r="BY21" s="337">
        <f t="shared" si="25"/>
        <v>0</v>
      </c>
      <c r="BZ21" s="335">
        <f t="shared" si="26"/>
        <v>0</v>
      </c>
      <c r="CA21" s="336">
        <f t="shared" si="26"/>
        <v>0</v>
      </c>
      <c r="CB21" s="336">
        <f t="shared" si="26"/>
        <v>0</v>
      </c>
      <c r="CC21" s="336">
        <f t="shared" si="26"/>
        <v>0</v>
      </c>
      <c r="CD21" s="336">
        <f t="shared" si="26"/>
        <v>0</v>
      </c>
      <c r="CE21" s="336">
        <f t="shared" si="26"/>
        <v>0</v>
      </c>
      <c r="CF21" s="336">
        <f t="shared" si="26"/>
        <v>0</v>
      </c>
      <c r="CG21" s="336">
        <f t="shared" si="26"/>
        <v>0</v>
      </c>
      <c r="CH21" s="336">
        <f t="shared" si="26"/>
        <v>0</v>
      </c>
      <c r="CI21" s="336">
        <f t="shared" si="26"/>
        <v>0</v>
      </c>
      <c r="CJ21" s="336">
        <f t="shared" si="26"/>
        <v>0</v>
      </c>
      <c r="CK21" s="337">
        <f t="shared" si="26"/>
        <v>0</v>
      </c>
      <c r="CL21" s="335">
        <f t="shared" si="27"/>
        <v>0</v>
      </c>
      <c r="CM21" s="336">
        <f t="shared" si="27"/>
        <v>0</v>
      </c>
      <c r="CN21" s="336">
        <f t="shared" si="27"/>
        <v>0</v>
      </c>
      <c r="CO21" s="336">
        <f t="shared" si="27"/>
        <v>0</v>
      </c>
      <c r="CP21" s="336">
        <f t="shared" si="27"/>
        <v>0</v>
      </c>
      <c r="CQ21" s="336">
        <f t="shared" si="27"/>
        <v>0</v>
      </c>
      <c r="CR21" s="336">
        <f t="shared" si="27"/>
        <v>0</v>
      </c>
      <c r="CS21" s="336">
        <f t="shared" si="27"/>
        <v>0</v>
      </c>
      <c r="CT21" s="336">
        <f t="shared" si="27"/>
        <v>0</v>
      </c>
      <c r="CU21" s="336">
        <f t="shared" si="27"/>
        <v>0</v>
      </c>
      <c r="CV21" s="336">
        <f t="shared" si="27"/>
        <v>0</v>
      </c>
      <c r="CW21" s="337">
        <f t="shared" si="27"/>
        <v>0</v>
      </c>
      <c r="CX21" s="335">
        <f t="shared" si="28"/>
        <v>0</v>
      </c>
      <c r="CY21" s="336">
        <f t="shared" si="28"/>
        <v>0</v>
      </c>
      <c r="CZ21" s="336">
        <f t="shared" si="28"/>
        <v>0</v>
      </c>
      <c r="DA21" s="336">
        <f t="shared" si="28"/>
        <v>0</v>
      </c>
      <c r="DB21" s="336">
        <f t="shared" si="28"/>
        <v>0</v>
      </c>
      <c r="DC21" s="336">
        <f t="shared" si="28"/>
        <v>0</v>
      </c>
      <c r="DD21" s="336">
        <f t="shared" si="28"/>
        <v>0</v>
      </c>
      <c r="DE21" s="336">
        <f t="shared" si="28"/>
        <v>0</v>
      </c>
      <c r="DF21" s="336">
        <f t="shared" si="28"/>
        <v>0</v>
      </c>
      <c r="DG21" s="336">
        <f t="shared" si="28"/>
        <v>0</v>
      </c>
      <c r="DH21" s="336">
        <f t="shared" si="28"/>
        <v>0</v>
      </c>
      <c r="DI21" s="337">
        <f t="shared" si="28"/>
        <v>0</v>
      </c>
      <c r="DJ21" s="335">
        <f t="shared" si="29"/>
        <v>0</v>
      </c>
      <c r="DK21" s="336">
        <f t="shared" si="29"/>
        <v>0</v>
      </c>
      <c r="DL21" s="336">
        <f t="shared" si="29"/>
        <v>0</v>
      </c>
      <c r="DM21" s="336">
        <f t="shared" si="29"/>
        <v>0</v>
      </c>
      <c r="DN21" s="336">
        <f t="shared" si="29"/>
        <v>0</v>
      </c>
      <c r="DO21" s="336">
        <f t="shared" si="29"/>
        <v>0</v>
      </c>
      <c r="DP21" s="336">
        <f t="shared" si="29"/>
        <v>0</v>
      </c>
      <c r="DQ21" s="336">
        <f t="shared" si="29"/>
        <v>0</v>
      </c>
      <c r="DR21" s="336">
        <f t="shared" si="29"/>
        <v>0</v>
      </c>
      <c r="DS21" s="336">
        <f t="shared" si="29"/>
        <v>0</v>
      </c>
      <c r="DT21" s="336">
        <f t="shared" si="29"/>
        <v>0</v>
      </c>
      <c r="DU21" s="337">
        <f t="shared" si="29"/>
        <v>0</v>
      </c>
      <c r="DV21" s="335">
        <f t="shared" si="30"/>
        <v>0</v>
      </c>
      <c r="DW21" s="336">
        <f t="shared" si="30"/>
        <v>0</v>
      </c>
      <c r="DX21" s="336">
        <f t="shared" si="30"/>
        <v>0</v>
      </c>
      <c r="DY21" s="336">
        <f t="shared" si="30"/>
        <v>0</v>
      </c>
      <c r="DZ21" s="336">
        <f t="shared" si="30"/>
        <v>0</v>
      </c>
      <c r="EA21" s="336">
        <f t="shared" si="30"/>
        <v>0</v>
      </c>
      <c r="EB21" s="336">
        <f t="shared" si="30"/>
        <v>0</v>
      </c>
      <c r="EC21" s="336">
        <f t="shared" si="30"/>
        <v>0</v>
      </c>
      <c r="ED21" s="336">
        <f t="shared" si="30"/>
        <v>0</v>
      </c>
      <c r="EE21" s="336">
        <f t="shared" si="30"/>
        <v>0</v>
      </c>
      <c r="EF21" s="336">
        <f t="shared" si="30"/>
        <v>0</v>
      </c>
      <c r="EG21" s="337">
        <f t="shared" si="30"/>
        <v>0</v>
      </c>
      <c r="EH21" s="335">
        <f t="shared" si="31"/>
        <v>0</v>
      </c>
      <c r="EI21" s="336">
        <f t="shared" si="31"/>
        <v>0</v>
      </c>
      <c r="EJ21" s="336">
        <f t="shared" si="31"/>
        <v>0</v>
      </c>
      <c r="EK21" s="336">
        <f t="shared" si="31"/>
        <v>0</v>
      </c>
      <c r="EL21" s="336">
        <f t="shared" si="31"/>
        <v>0</v>
      </c>
      <c r="EM21" s="336">
        <f t="shared" si="31"/>
        <v>0</v>
      </c>
      <c r="EN21" s="336">
        <f t="shared" si="31"/>
        <v>0</v>
      </c>
      <c r="EO21" s="336">
        <f t="shared" si="31"/>
        <v>0</v>
      </c>
      <c r="EP21" s="336">
        <f t="shared" si="31"/>
        <v>0</v>
      </c>
      <c r="EQ21" s="336">
        <f t="shared" si="31"/>
        <v>0</v>
      </c>
      <c r="ER21" s="336">
        <f t="shared" si="31"/>
        <v>0</v>
      </c>
      <c r="ES21" s="337">
        <f t="shared" si="31"/>
        <v>0</v>
      </c>
      <c r="ET21" s="335">
        <f t="shared" si="32"/>
        <v>0</v>
      </c>
      <c r="EU21" s="336">
        <f t="shared" si="32"/>
        <v>0</v>
      </c>
      <c r="EV21" s="336">
        <f t="shared" si="32"/>
        <v>0</v>
      </c>
      <c r="EW21" s="336">
        <f t="shared" si="32"/>
        <v>0</v>
      </c>
      <c r="EX21" s="336">
        <f t="shared" si="32"/>
        <v>0</v>
      </c>
      <c r="EY21" s="336">
        <f t="shared" si="32"/>
        <v>0</v>
      </c>
      <c r="EZ21" s="336">
        <f t="shared" si="32"/>
        <v>0</v>
      </c>
      <c r="FA21" s="336">
        <f t="shared" si="32"/>
        <v>0</v>
      </c>
      <c r="FB21" s="336">
        <f t="shared" si="32"/>
        <v>0</v>
      </c>
      <c r="FC21" s="336">
        <f t="shared" si="32"/>
        <v>0</v>
      </c>
      <c r="FD21" s="336">
        <f t="shared" si="32"/>
        <v>0</v>
      </c>
      <c r="FE21" s="337">
        <f t="shared" si="32"/>
        <v>0</v>
      </c>
      <c r="FF21" s="335">
        <f t="shared" si="33"/>
        <v>0</v>
      </c>
      <c r="FG21" s="336">
        <f t="shared" si="33"/>
        <v>0</v>
      </c>
      <c r="FH21" s="336">
        <f t="shared" si="33"/>
        <v>0</v>
      </c>
      <c r="FI21" s="336">
        <f t="shared" si="33"/>
        <v>0</v>
      </c>
      <c r="FJ21" s="336">
        <f t="shared" si="33"/>
        <v>0</v>
      </c>
      <c r="FK21" s="336">
        <f t="shared" si="33"/>
        <v>0</v>
      </c>
      <c r="FL21" s="336">
        <f t="shared" si="33"/>
        <v>0</v>
      </c>
      <c r="FM21" s="336">
        <f t="shared" si="33"/>
        <v>0</v>
      </c>
      <c r="FN21" s="336">
        <f t="shared" si="33"/>
        <v>0</v>
      </c>
      <c r="FO21" s="336">
        <f t="shared" si="33"/>
        <v>0</v>
      </c>
      <c r="FP21" s="336">
        <f t="shared" si="33"/>
        <v>0</v>
      </c>
      <c r="FQ21" s="337">
        <f t="shared" si="33"/>
        <v>0</v>
      </c>
    </row>
    <row r="22" spans="1:173" ht="12.75" customHeight="1" x14ac:dyDescent="0.2">
      <c r="A22" s="74" t="str">
        <f t="shared" si="21"/>
        <v xml:space="preserve"> - </v>
      </c>
      <c r="B22" s="112"/>
      <c r="C22" s="171" t="s">
        <v>305</v>
      </c>
      <c r="D22" s="366" t="str">
        <f>IF(ISBLANK(EMISSIONS_8!D22), " ", EMISSIONS_8!D22)</f>
        <v xml:space="preserve"> </v>
      </c>
      <c r="E22" s="366" t="str">
        <f>IF(ISBLANK(EMISSIONS_8!E22), " ", EMISSIONS_8!E22)</f>
        <v xml:space="preserve"> </v>
      </c>
      <c r="F22" s="366" t="str">
        <f>IF(ISBLANK(EMISSIONS_8!F22), " ", EMISSIONS_8!F22)</f>
        <v xml:space="preserve"> </v>
      </c>
      <c r="G22" s="367"/>
      <c r="H22" s="368"/>
      <c r="I22" s="33" t="s">
        <v>299</v>
      </c>
      <c r="J22" s="367"/>
      <c r="K22" s="33">
        <f t="shared" si="22"/>
        <v>1</v>
      </c>
      <c r="L22" s="33">
        <f t="shared" si="23"/>
        <v>0</v>
      </c>
      <c r="M22" s="367">
        <v>0</v>
      </c>
      <c r="N22" s="373">
        <v>0</v>
      </c>
      <c r="O22" s="299"/>
      <c r="P22" s="300"/>
      <c r="Q22" s="73" t="str">
        <f t="shared" si="13"/>
        <v>Enter vessel info</v>
      </c>
      <c r="R22" s="79" t="str">
        <f t="shared" si="14"/>
        <v>Enter vessel info</v>
      </c>
      <c r="S22" s="79" t="str">
        <f t="shared" si="15"/>
        <v>Enter vessel info</v>
      </c>
      <c r="T22" s="79" t="str">
        <f t="shared" si="16"/>
        <v>Enter vessel info</v>
      </c>
      <c r="U22" s="79" t="str">
        <f t="shared" si="17"/>
        <v>Enter vessel info</v>
      </c>
      <c r="V22" s="79" t="str">
        <f t="shared" si="18"/>
        <v>Enter vessel info</v>
      </c>
      <c r="W22" s="79" t="str">
        <f t="shared" si="19"/>
        <v>Enter vessel info</v>
      </c>
      <c r="X22" s="79" t="str">
        <f t="shared" si="20"/>
        <v>Enter vessel info</v>
      </c>
      <c r="Y22" s="78" t="s">
        <v>115</v>
      </c>
      <c r="Z22" s="79" t="s">
        <v>115</v>
      </c>
      <c r="AA22" s="82" t="s">
        <v>115</v>
      </c>
      <c r="AB22" s="76" t="str">
        <f>IF(OR($D22=" ",$E22=" ",$F22=" "),"Enter vessel info",IF(T($H22)&lt;&gt;"","Enter Activity",IF(OR($M22=0,$N22=0),"Enter Run Time",IF((VLOOKUP($F22,'VESSEL FACTORS'!$A$3:$O$5,AB$5,FALSE))="N/A","--",IF($G22=" ",IF(ISERROR(SEARCH("Aux",$E22,1)),($H22*VLOOKUP($F22,'VESSEL FACTORS'!$A$2:$O$5,AB$5,FALSE)*0.0000011023*$M22*$N22*0.82),($H22*VLOOKUP($F22,'VESSEL FACTORS'!$A$2:$O$5,AB$5,FALSE)*0.0000011023*$M22*$N22*1)),IF($G22&lt;21,($H22*VLOOKUP($F22,'VESSEL FACTORS'!$A$2:$O$5,AB$5,FALSE)*0.0000011023*$M22*$N22*VLOOKUP($G22,'VESSEL FACTORS'!$A$16:$L$36,AB$5,FALSE)),($H22*VLOOKUP($F22,'VESSEL FACTORS'!$A$3:$O$5,AB$5,FALSE)*0.0000011023*$M22*$N22*($G22/100))))))))</f>
        <v>Enter vessel info</v>
      </c>
      <c r="AC22" s="76" t="str">
        <f>IF(OR($D22=" ",$E22=" ",$F22=" "),"Enter vessel info",IF(T($H22)&lt;&gt;"","Enter Activity",IF(OR($M22=0,$N22=0),"Enter Run Time",IF((VLOOKUP($F22,'VESSEL FACTORS'!$A$3:$O$5,AC$5,FALSE))="N/A","--",IF($G22=" ",IF(ISERROR(SEARCH("Aux",$E22,1)),($H22*VLOOKUP($F22,'VESSEL FACTORS'!$A$2:$O$5,AC$5,FALSE)*0.0000011023*$M22*$N22*0.82),($H22*VLOOKUP($F22,'VESSEL FACTORS'!$A$2:$O$5,AC$5,FALSE)*0.0000011023*$M22*$N22*1)),IF($G22&lt;21,($H22*VLOOKUP($F22,'VESSEL FACTORS'!$A$2:$O$5,AC$5,FALSE)*0.0000011023*$M22*$N22*VLOOKUP($G22,'VESSEL FACTORS'!$A$16:$L$36,AC$5,FALSE)),($H22*VLOOKUP($F22,'VESSEL FACTORS'!$A$3:$O$5,AC$5,FALSE)*0.0000011023*$M22*$N22*($G22/100))))))))</f>
        <v>Enter vessel info</v>
      </c>
      <c r="AD22" s="76" t="str">
        <f>IF(OR($D22=" ",$E22=" ",$F22=" "),"Enter vessel info",IF(T($H22)&lt;&gt;"","Enter Activity",IF(OR($M22=0,$N22=0),"Enter Run Time",IF((VLOOKUP($F22,'VESSEL FACTORS'!$A$3:$O$5,AD$5,FALSE))="N/A","--",IF($G22=" ",IF(ISERROR(SEARCH("Aux",$E22,1)),($H22*VLOOKUP($F22,'VESSEL FACTORS'!$A$2:$O$5,AD$5,FALSE)*0.0000011023*$M22*$N22*0.82),($H22*VLOOKUP($F22,'VESSEL FACTORS'!$A$2:$O$5,AD$5,FALSE)*0.0000011023*$M22*$N22*1)),IF($G22&lt;21,($H22*VLOOKUP($F22,'VESSEL FACTORS'!$A$2:$O$5,AD$5,FALSE)*0.0000011023*$M22*$N22*VLOOKUP($G22,'VESSEL FACTORS'!$A$16:$L$36,AD$5,FALSE)),($H22*VLOOKUP($F22,'VESSEL FACTORS'!$A$3:$O$5,AD$5,FALSE)*0.0000011023*$M22*$N22*($G22/100))))))))</f>
        <v>Enter vessel info</v>
      </c>
      <c r="AE22" s="76" t="str">
        <f>IF(OR($D22=" ",$E22=" ",$F22=" "),"Enter vessel info",IF(T($H22)&lt;&gt;"","Enter Activity",IF(OR($M22=0,$N22=0),"Enter Run Time",IF((VLOOKUP($F22,'VESSEL FACTORS'!$A$3:$O$5,AE$5,FALSE))="N/A","--",IF($G22=" ",IF(ISERROR(SEARCH("Aux",$E22,1)),($H22*VLOOKUP($F22,'VESSEL FACTORS'!$A$2:$O$5,AE$5,FALSE)*0.0000011023*$M22*$N22*0.82),($H22*VLOOKUP($F22,'VESSEL FACTORS'!$A$2:$O$5,AE$5,FALSE)*0.0000011023*$M22*$N22*1)),IF($G22&lt;21,($H22*VLOOKUP($F22,'VESSEL FACTORS'!$A$2:$O$5,AE$5,FALSE)*0.0000011023*$M22*$N22*VLOOKUP($G22,'VESSEL FACTORS'!$A$16:$L$36,AE$5,FALSE)),($H22*VLOOKUP($F22,'VESSEL FACTORS'!$A$3:$O$5,AE$5,FALSE)*0.0000011023*$M22*$N22*($G22/100))))))))</f>
        <v>Enter vessel info</v>
      </c>
      <c r="AF22" s="76" t="str">
        <f>IF(OR($D22=" ",$E22=" ",$F22=" "),"Enter vessel info",IF(T($H22)&lt;&gt;"","Enter Activity",IF(OR($M22=0,$N22=0),"Enter Run Time",IF((VLOOKUP($F22,'VESSEL FACTORS'!$A$3:$O$5,AF$5,FALSE))="N/A","--",IF($G22=" ",IF(ISERROR(SEARCH("Aux",$E22,1)),($H22*VLOOKUP($F22,'VESSEL FACTORS'!$A$2:$O$5,AF$5,FALSE)*0.0000011023*$M22*$N22*0.82),($H22*VLOOKUP($F22,'VESSEL FACTORS'!$A$2:$O$5,AF$5,FALSE)*0.0000011023*$M22*$N22*1)),IF($G22&lt;21,($H22*VLOOKUP($F22,'VESSEL FACTORS'!$A$2:$O$5,AF$5,FALSE)*0.0000011023*$M22*$N22*VLOOKUP($G22,'VESSEL FACTORS'!$A$16:$L$36,AF$5,FALSE)),($H22*VLOOKUP($F22,'VESSEL FACTORS'!$A$3:$O$5,AF$5,FALSE)*0.0000011023*$M22*$N22*($G22/100))))))))</f>
        <v>Enter vessel info</v>
      </c>
      <c r="AG22" s="76" t="str">
        <f>IF(OR($D22=" ",$E22=" ",$F22=" "),"Enter vessel info",IF(T($H22)&lt;&gt;"","Enter Activity",IF(OR($M22=0,$N22=0),"Enter Run Time",IF((VLOOKUP($F22,'VESSEL FACTORS'!$A$3:$O$5,AG$5,FALSE))="N/A","--",IF($G22=" ",IF(ISERROR(SEARCH("Aux",$E22,1)),($H22*VLOOKUP($F22,'VESSEL FACTORS'!$A$2:$O$5,AG$5,FALSE)*0.0000011023*$M22*$N22*0.82),($H22*VLOOKUP($F22,'VESSEL FACTORS'!$A$2:$O$5,AG$5,FALSE)*0.0000011023*$M22*$N22*1)),IF($G22&lt;21,($H22*VLOOKUP($F22,'VESSEL FACTORS'!$A$2:$O$5,AG$5,FALSE)*0.0000011023*$M22*$N22*VLOOKUP($G22,'VESSEL FACTORS'!$A$16:$L$36,AG$5,FALSE)),($H22*VLOOKUP($F22,'VESSEL FACTORS'!$A$3:$O$5,AG$5,FALSE)*0.0000011023*$M22*$N22*($G22/100))))))))</f>
        <v>Enter vessel info</v>
      </c>
      <c r="AH22" s="76" t="str">
        <f>IF(OR($D22=" ",$E22=" ",$F22=" "),"Enter vessel info",IF(T($H22)&lt;&gt;"","Enter Activity",IF(OR($M22=0,$N22=0),"Enter Run Time",IF((VLOOKUP($F22,'VESSEL FACTORS'!$A$3:$O$5,AH$5,FALSE))="N/A","--",IF($G22=" ",IF(ISERROR(SEARCH("Aux",$E22,1)),($H22*VLOOKUP($F22,'VESSEL FACTORS'!$A$2:$O$5,AH$5,FALSE)*0.0000011023*$M22*$N22*0.82),($H22*VLOOKUP($F22,'VESSEL FACTORS'!$A$2:$O$5,AH$5,FALSE)*0.0000011023*$M22*$N22*1)),IF($G22&lt;21,($H22*VLOOKUP($F22,'VESSEL FACTORS'!$A$2:$O$5,AH$5,FALSE)*0.0000011023*$M22*$N22*VLOOKUP($G22,'VESSEL FACTORS'!$A$16:$L$36,AH$5,FALSE)),($H22*VLOOKUP($F22,'VESSEL FACTORS'!$A$3:$O$5,AH$5,FALSE)*0.0000011023*$M22*$N22*($G22/100))))))))</f>
        <v>Enter vessel info</v>
      </c>
      <c r="AI22" s="76" t="str">
        <f>IF(OR($D22=" ",$E22=" ",$F22=" "),"Enter vessel info",IF(T($H22)&lt;&gt;"","Enter Activity",IF(OR($M22=0,$N22=0),"Enter Run Time",IF((VLOOKUP($F22,'VESSEL FACTORS'!$A$3:$O$5,AI$5,FALSE))="N/A","--",IF($G22=" ",IF(ISERROR(SEARCH("Aux",$E22,1)),($H22*VLOOKUP($F22,'VESSEL FACTORS'!$A$2:$O$5,AI$5,FALSE)*0.0000011023*$M22*$N22*0.82),($H22*VLOOKUP($F22,'VESSEL FACTORS'!$A$2:$O$5,AI$5,FALSE)*0.0000011023*$M22*$N22*1)),IF($G22&lt;21,($H22*VLOOKUP($F22,'VESSEL FACTORS'!$A$2:$O$5,AI$5,FALSE)*0.0000011023*$M22*$N22*VLOOKUP($G22,'VESSEL FACTORS'!$A$16:$L$36,AI$5,FALSE)),($H22*VLOOKUP($F22,'VESSEL FACTORS'!$A$3:$O$5,AI$5,FALSE)*0.0000011023*$M22*$N22*($G22/100))))))))</f>
        <v>Enter vessel info</v>
      </c>
      <c r="AJ22" s="76" t="str">
        <f>IF(OR($D22=" ",$E22=" ",$F22=" "),"Enter vessel info",IF(T($H22)&lt;&gt;"","Enter Activity",IF(OR($M22=0,$N22=0),"Enter Run Time",IF((VLOOKUP($F22,'VESSEL FACTORS'!$A$3:$O$5,AJ$5,FALSE))="N/A","--",IF($G22=" ",IF(ISERROR(SEARCH("Aux",$E22,1)),($H22*VLOOKUP($F22,'VESSEL FACTORS'!$A$2:$O$5,AJ$5,FALSE)*0.0000011023*$M22*$N22*0.82),($H22*VLOOKUP($F22,'VESSEL FACTORS'!$A$2:$O$5,AJ$5,FALSE)*0.0000011023*$M22*$N22*1)),IF($G22&lt;21,($H22*VLOOKUP($F22,'VESSEL FACTORS'!$A$2:$O$5,AJ$5,FALSE)*0.0000011023*$M22*$N22*VLOOKUP($G22,'VESSEL FACTORS'!$A$16:$L$36,AJ$5,FALSE)),($H22*VLOOKUP($F22,'VESSEL FACTORS'!$A$3:$O$5,AJ$5,FALSE)*0.0000011023*$M22*$N22*($G22/100))))))))</f>
        <v>Enter vessel info</v>
      </c>
      <c r="AK22" s="76" t="str">
        <f>IF(OR($D22=" ",$E22=" ",$F22=" "),"Enter vessel info",IF(T($H22)&lt;&gt;"","Enter Activity",IF(OR($M22=0,$N22=0),"Enter Run Time",IF((VLOOKUP($F22,'VESSEL FACTORS'!$A$3:$O$5,AK$5,FALSE))="N/A","--",IF($G22=" ",IF(ISERROR(SEARCH("Aux",$E22,1)),($H22*VLOOKUP($F22,'VESSEL FACTORS'!$A$2:$O$5,AK$5,FALSE)*0.0000011023*$M22*$N22*0.82),($H22*VLOOKUP($F22,'VESSEL FACTORS'!$A$2:$O$5,AK$5,FALSE)*0.0000011023*$M22*$N22*1)),IF($G22&lt;21,($H22*VLOOKUP($F22,'VESSEL FACTORS'!$A$2:$O$5,AK$5,FALSE)*0.0000011023*$M22*$N22*VLOOKUP($G22,'VESSEL FACTORS'!$A$16:$L$36,AK$5,FALSE)),($H22*VLOOKUP($F22,'VESSEL FACTORS'!$A$3:$O$5,AK$5,FALSE)*0.0000011023*$M22*$N22*($G22/100))))))))</f>
        <v>Enter vessel info</v>
      </c>
      <c r="AL22" s="67" t="str">
        <f>IF(OR($D22=" ",$E22=" ",$F22=" "),"Enter vessel info",IF(T($H22)&lt;&gt;"","Enter Activity",IF(OR($M22=0,$N22=0),"Enter Run Time",IF((VLOOKUP($F22,'VESSEL FACTORS'!$A$3:$O$5,AL$5,FALSE))="N/A","--",IF($G22=" ",IF(ISERROR(SEARCH("Aux",$E22,1)),($H22*VLOOKUP($F22,'VESSEL FACTORS'!$A$2:$O$5,AL$5,FALSE)*0.0000011023*$M22*$N22*0.82),($H22*VLOOKUP($F22,'VESSEL FACTORS'!$A$2:$O$5,AL$5,FALSE)*0.0000011023*$M22*$N22*1)),IF($G22&lt;21,($H22*VLOOKUP($F22,'VESSEL FACTORS'!$A$2:$O$5,AL$5,FALSE)*0.0000011023*$M22*$N22*VLOOKUP($G22,'VESSEL FACTORS'!$A$16:$L$36,AL$5,FALSE)),($H22*VLOOKUP($F22,'VESSEL FACTORS'!$A$3:$O$5,AL$5,FALSE)*0.0000011023*$M22*$N22*($G22/100))))))))</f>
        <v>Enter vessel info</v>
      </c>
      <c r="AM22" s="315"/>
      <c r="AO22" s="74">
        <f>MONTH(EMISSIONS_1!P22)-MONTH(EMISSIONS_1!O22)+1</f>
        <v>1</v>
      </c>
      <c r="AP22" s="335">
        <f t="shared" si="12"/>
        <v>0</v>
      </c>
      <c r="AQ22" s="336">
        <f t="shared" si="0"/>
        <v>0</v>
      </c>
      <c r="AR22" s="336">
        <f t="shared" si="0"/>
        <v>0</v>
      </c>
      <c r="AS22" s="336">
        <f t="shared" si="0"/>
        <v>0</v>
      </c>
      <c r="AT22" s="336">
        <f t="shared" si="0"/>
        <v>0</v>
      </c>
      <c r="AU22" s="336">
        <f t="shared" si="0"/>
        <v>0</v>
      </c>
      <c r="AV22" s="336">
        <f t="shared" si="0"/>
        <v>0</v>
      </c>
      <c r="AW22" s="336">
        <f t="shared" si="0"/>
        <v>0</v>
      </c>
      <c r="AX22" s="336">
        <f t="shared" si="0"/>
        <v>0</v>
      </c>
      <c r="AY22" s="336">
        <f t="shared" si="0"/>
        <v>0</v>
      </c>
      <c r="AZ22" s="336">
        <f t="shared" si="0"/>
        <v>0</v>
      </c>
      <c r="BA22" s="337">
        <f t="shared" si="0"/>
        <v>0</v>
      </c>
      <c r="BB22" s="335">
        <f t="shared" si="24"/>
        <v>0</v>
      </c>
      <c r="BC22" s="336">
        <f t="shared" si="24"/>
        <v>0</v>
      </c>
      <c r="BD22" s="336">
        <f t="shared" si="24"/>
        <v>0</v>
      </c>
      <c r="BE22" s="336">
        <f t="shared" si="24"/>
        <v>0</v>
      </c>
      <c r="BF22" s="336">
        <f t="shared" si="24"/>
        <v>0</v>
      </c>
      <c r="BG22" s="336">
        <f t="shared" si="24"/>
        <v>0</v>
      </c>
      <c r="BH22" s="336">
        <f t="shared" si="24"/>
        <v>0</v>
      </c>
      <c r="BI22" s="336">
        <f t="shared" si="24"/>
        <v>0</v>
      </c>
      <c r="BJ22" s="336">
        <f t="shared" si="24"/>
        <v>0</v>
      </c>
      <c r="BK22" s="336">
        <f t="shared" si="24"/>
        <v>0</v>
      </c>
      <c r="BL22" s="336">
        <f t="shared" si="24"/>
        <v>0</v>
      </c>
      <c r="BM22" s="337">
        <f t="shared" si="24"/>
        <v>0</v>
      </c>
      <c r="BN22" s="335">
        <f t="shared" si="25"/>
        <v>0</v>
      </c>
      <c r="BO22" s="336">
        <f t="shared" si="25"/>
        <v>0</v>
      </c>
      <c r="BP22" s="336">
        <f t="shared" si="25"/>
        <v>0</v>
      </c>
      <c r="BQ22" s="336">
        <f t="shared" si="25"/>
        <v>0</v>
      </c>
      <c r="BR22" s="336">
        <f t="shared" si="25"/>
        <v>0</v>
      </c>
      <c r="BS22" s="336">
        <f t="shared" si="25"/>
        <v>0</v>
      </c>
      <c r="BT22" s="336">
        <f t="shared" si="25"/>
        <v>0</v>
      </c>
      <c r="BU22" s="336">
        <f t="shared" si="25"/>
        <v>0</v>
      </c>
      <c r="BV22" s="336">
        <f t="shared" si="25"/>
        <v>0</v>
      </c>
      <c r="BW22" s="336">
        <f t="shared" si="25"/>
        <v>0</v>
      </c>
      <c r="BX22" s="336">
        <f t="shared" si="25"/>
        <v>0</v>
      </c>
      <c r="BY22" s="337">
        <f t="shared" si="25"/>
        <v>0</v>
      </c>
      <c r="BZ22" s="335">
        <f t="shared" si="26"/>
        <v>0</v>
      </c>
      <c r="CA22" s="336">
        <f t="shared" si="26"/>
        <v>0</v>
      </c>
      <c r="CB22" s="336">
        <f t="shared" si="26"/>
        <v>0</v>
      </c>
      <c r="CC22" s="336">
        <f t="shared" si="26"/>
        <v>0</v>
      </c>
      <c r="CD22" s="336">
        <f t="shared" si="26"/>
        <v>0</v>
      </c>
      <c r="CE22" s="336">
        <f t="shared" si="26"/>
        <v>0</v>
      </c>
      <c r="CF22" s="336">
        <f t="shared" si="26"/>
        <v>0</v>
      </c>
      <c r="CG22" s="336">
        <f t="shared" si="26"/>
        <v>0</v>
      </c>
      <c r="CH22" s="336">
        <f t="shared" si="26"/>
        <v>0</v>
      </c>
      <c r="CI22" s="336">
        <f t="shared" si="26"/>
        <v>0</v>
      </c>
      <c r="CJ22" s="336">
        <f t="shared" si="26"/>
        <v>0</v>
      </c>
      <c r="CK22" s="337">
        <f t="shared" si="26"/>
        <v>0</v>
      </c>
      <c r="CL22" s="335">
        <f t="shared" si="27"/>
        <v>0</v>
      </c>
      <c r="CM22" s="336">
        <f t="shared" si="27"/>
        <v>0</v>
      </c>
      <c r="CN22" s="336">
        <f t="shared" si="27"/>
        <v>0</v>
      </c>
      <c r="CO22" s="336">
        <f t="shared" si="27"/>
        <v>0</v>
      </c>
      <c r="CP22" s="336">
        <f t="shared" si="27"/>
        <v>0</v>
      </c>
      <c r="CQ22" s="336">
        <f t="shared" si="27"/>
        <v>0</v>
      </c>
      <c r="CR22" s="336">
        <f t="shared" si="27"/>
        <v>0</v>
      </c>
      <c r="CS22" s="336">
        <f t="shared" si="27"/>
        <v>0</v>
      </c>
      <c r="CT22" s="336">
        <f t="shared" si="27"/>
        <v>0</v>
      </c>
      <c r="CU22" s="336">
        <f t="shared" si="27"/>
        <v>0</v>
      </c>
      <c r="CV22" s="336">
        <f t="shared" si="27"/>
        <v>0</v>
      </c>
      <c r="CW22" s="337">
        <f t="shared" si="27"/>
        <v>0</v>
      </c>
      <c r="CX22" s="335">
        <f t="shared" si="28"/>
        <v>0</v>
      </c>
      <c r="CY22" s="336">
        <f t="shared" si="28"/>
        <v>0</v>
      </c>
      <c r="CZ22" s="336">
        <f t="shared" si="28"/>
        <v>0</v>
      </c>
      <c r="DA22" s="336">
        <f t="shared" si="28"/>
        <v>0</v>
      </c>
      <c r="DB22" s="336">
        <f t="shared" si="28"/>
        <v>0</v>
      </c>
      <c r="DC22" s="336">
        <f t="shared" si="28"/>
        <v>0</v>
      </c>
      <c r="DD22" s="336">
        <f t="shared" si="28"/>
        <v>0</v>
      </c>
      <c r="DE22" s="336">
        <f t="shared" si="28"/>
        <v>0</v>
      </c>
      <c r="DF22" s="336">
        <f t="shared" si="28"/>
        <v>0</v>
      </c>
      <c r="DG22" s="336">
        <f t="shared" si="28"/>
        <v>0</v>
      </c>
      <c r="DH22" s="336">
        <f t="shared" si="28"/>
        <v>0</v>
      </c>
      <c r="DI22" s="337">
        <f t="shared" si="28"/>
        <v>0</v>
      </c>
      <c r="DJ22" s="335">
        <f t="shared" si="29"/>
        <v>0</v>
      </c>
      <c r="DK22" s="336">
        <f t="shared" si="29"/>
        <v>0</v>
      </c>
      <c r="DL22" s="336">
        <f t="shared" si="29"/>
        <v>0</v>
      </c>
      <c r="DM22" s="336">
        <f t="shared" si="29"/>
        <v>0</v>
      </c>
      <c r="DN22" s="336">
        <f t="shared" si="29"/>
        <v>0</v>
      </c>
      <c r="DO22" s="336">
        <f t="shared" si="29"/>
        <v>0</v>
      </c>
      <c r="DP22" s="336">
        <f t="shared" si="29"/>
        <v>0</v>
      </c>
      <c r="DQ22" s="336">
        <f t="shared" si="29"/>
        <v>0</v>
      </c>
      <c r="DR22" s="336">
        <f t="shared" si="29"/>
        <v>0</v>
      </c>
      <c r="DS22" s="336">
        <f t="shared" si="29"/>
        <v>0</v>
      </c>
      <c r="DT22" s="336">
        <f t="shared" si="29"/>
        <v>0</v>
      </c>
      <c r="DU22" s="337">
        <f t="shared" si="29"/>
        <v>0</v>
      </c>
      <c r="DV22" s="335">
        <f t="shared" si="30"/>
        <v>0</v>
      </c>
      <c r="DW22" s="336">
        <f t="shared" si="30"/>
        <v>0</v>
      </c>
      <c r="DX22" s="336">
        <f t="shared" si="30"/>
        <v>0</v>
      </c>
      <c r="DY22" s="336">
        <f t="shared" si="30"/>
        <v>0</v>
      </c>
      <c r="DZ22" s="336">
        <f t="shared" si="30"/>
        <v>0</v>
      </c>
      <c r="EA22" s="336">
        <f t="shared" si="30"/>
        <v>0</v>
      </c>
      <c r="EB22" s="336">
        <f t="shared" si="30"/>
        <v>0</v>
      </c>
      <c r="EC22" s="336">
        <f t="shared" si="30"/>
        <v>0</v>
      </c>
      <c r="ED22" s="336">
        <f t="shared" si="30"/>
        <v>0</v>
      </c>
      <c r="EE22" s="336">
        <f t="shared" si="30"/>
        <v>0</v>
      </c>
      <c r="EF22" s="336">
        <f t="shared" si="30"/>
        <v>0</v>
      </c>
      <c r="EG22" s="337">
        <f t="shared" si="30"/>
        <v>0</v>
      </c>
      <c r="EH22" s="335">
        <f t="shared" si="31"/>
        <v>0</v>
      </c>
      <c r="EI22" s="336">
        <f t="shared" si="31"/>
        <v>0</v>
      </c>
      <c r="EJ22" s="336">
        <f t="shared" si="31"/>
        <v>0</v>
      </c>
      <c r="EK22" s="336">
        <f t="shared" si="31"/>
        <v>0</v>
      </c>
      <c r="EL22" s="336">
        <f t="shared" si="31"/>
        <v>0</v>
      </c>
      <c r="EM22" s="336">
        <f t="shared" si="31"/>
        <v>0</v>
      </c>
      <c r="EN22" s="336">
        <f t="shared" si="31"/>
        <v>0</v>
      </c>
      <c r="EO22" s="336">
        <f t="shared" si="31"/>
        <v>0</v>
      </c>
      <c r="EP22" s="336">
        <f t="shared" si="31"/>
        <v>0</v>
      </c>
      <c r="EQ22" s="336">
        <f t="shared" si="31"/>
        <v>0</v>
      </c>
      <c r="ER22" s="336">
        <f t="shared" si="31"/>
        <v>0</v>
      </c>
      <c r="ES22" s="337">
        <f t="shared" si="31"/>
        <v>0</v>
      </c>
      <c r="ET22" s="335">
        <f t="shared" si="32"/>
        <v>0</v>
      </c>
      <c r="EU22" s="336">
        <f t="shared" si="32"/>
        <v>0</v>
      </c>
      <c r="EV22" s="336">
        <f t="shared" si="32"/>
        <v>0</v>
      </c>
      <c r="EW22" s="336">
        <f t="shared" si="32"/>
        <v>0</v>
      </c>
      <c r="EX22" s="336">
        <f t="shared" si="32"/>
        <v>0</v>
      </c>
      <c r="EY22" s="336">
        <f t="shared" si="32"/>
        <v>0</v>
      </c>
      <c r="EZ22" s="336">
        <f t="shared" si="32"/>
        <v>0</v>
      </c>
      <c r="FA22" s="336">
        <f t="shared" si="32"/>
        <v>0</v>
      </c>
      <c r="FB22" s="336">
        <f t="shared" si="32"/>
        <v>0</v>
      </c>
      <c r="FC22" s="336">
        <f t="shared" si="32"/>
        <v>0</v>
      </c>
      <c r="FD22" s="336">
        <f t="shared" si="32"/>
        <v>0</v>
      </c>
      <c r="FE22" s="337">
        <f t="shared" si="32"/>
        <v>0</v>
      </c>
      <c r="FF22" s="335">
        <f t="shared" si="33"/>
        <v>0</v>
      </c>
      <c r="FG22" s="336">
        <f t="shared" si="33"/>
        <v>0</v>
      </c>
      <c r="FH22" s="336">
        <f t="shared" si="33"/>
        <v>0</v>
      </c>
      <c r="FI22" s="336">
        <f t="shared" si="33"/>
        <v>0</v>
      </c>
      <c r="FJ22" s="336">
        <f t="shared" si="33"/>
        <v>0</v>
      </c>
      <c r="FK22" s="336">
        <f t="shared" si="33"/>
        <v>0</v>
      </c>
      <c r="FL22" s="336">
        <f t="shared" si="33"/>
        <v>0</v>
      </c>
      <c r="FM22" s="336">
        <f t="shared" si="33"/>
        <v>0</v>
      </c>
      <c r="FN22" s="336">
        <f t="shared" si="33"/>
        <v>0</v>
      </c>
      <c r="FO22" s="336">
        <f t="shared" si="33"/>
        <v>0</v>
      </c>
      <c r="FP22" s="336">
        <f t="shared" si="33"/>
        <v>0</v>
      </c>
      <c r="FQ22" s="337">
        <f t="shared" si="33"/>
        <v>0</v>
      </c>
    </row>
    <row r="23" spans="1:173" ht="12.75" customHeight="1" x14ac:dyDescent="0.2">
      <c r="A23" s="74" t="str">
        <f t="shared" si="21"/>
        <v xml:space="preserve"> - </v>
      </c>
      <c r="B23" s="112"/>
      <c r="C23" s="171" t="s">
        <v>305</v>
      </c>
      <c r="D23" s="366" t="str">
        <f>IF(ISBLANK(EMISSIONS_8!D23), " ", EMISSIONS_8!D23)</f>
        <v xml:space="preserve"> </v>
      </c>
      <c r="E23" s="366" t="str">
        <f>IF(ISBLANK(EMISSIONS_8!E23), " ", EMISSIONS_8!E23)</f>
        <v xml:space="preserve"> </v>
      </c>
      <c r="F23" s="366" t="str">
        <f>IF(ISBLANK(EMISSIONS_8!F23), " ", EMISSIONS_8!F23)</f>
        <v xml:space="preserve"> </v>
      </c>
      <c r="G23" s="367"/>
      <c r="H23" s="368"/>
      <c r="I23" s="33" t="s">
        <v>299</v>
      </c>
      <c r="J23" s="367"/>
      <c r="K23" s="33">
        <f t="shared" si="22"/>
        <v>1</v>
      </c>
      <c r="L23" s="33">
        <f t="shared" si="23"/>
        <v>0</v>
      </c>
      <c r="M23" s="367">
        <v>0</v>
      </c>
      <c r="N23" s="373">
        <v>0</v>
      </c>
      <c r="O23" s="299"/>
      <c r="P23" s="300"/>
      <c r="Q23" s="73" t="str">
        <f t="shared" si="13"/>
        <v>Enter vessel info</v>
      </c>
      <c r="R23" s="79" t="str">
        <f t="shared" si="14"/>
        <v>Enter vessel info</v>
      </c>
      <c r="S23" s="79" t="str">
        <f t="shared" si="15"/>
        <v>Enter vessel info</v>
      </c>
      <c r="T23" s="79" t="str">
        <f t="shared" si="16"/>
        <v>Enter vessel info</v>
      </c>
      <c r="U23" s="79" t="str">
        <f t="shared" si="17"/>
        <v>Enter vessel info</v>
      </c>
      <c r="V23" s="79" t="str">
        <f t="shared" si="18"/>
        <v>Enter vessel info</v>
      </c>
      <c r="W23" s="79" t="str">
        <f t="shared" si="19"/>
        <v>Enter vessel info</v>
      </c>
      <c r="X23" s="79" t="str">
        <f t="shared" si="20"/>
        <v>Enter vessel info</v>
      </c>
      <c r="Y23" s="78" t="s">
        <v>115</v>
      </c>
      <c r="Z23" s="79" t="s">
        <v>115</v>
      </c>
      <c r="AA23" s="82" t="s">
        <v>115</v>
      </c>
      <c r="AB23" s="76" t="str">
        <f>IF(OR($D23=" ",$E23=" ",$F23=" "),"Enter vessel info",IF(T($H23)&lt;&gt;"","Enter Activity",IF(OR($M23=0,$N23=0),"Enter Run Time",IF((VLOOKUP($F23,'VESSEL FACTORS'!$A$3:$O$5,AB$5,FALSE))="N/A","--",IF($G23=" ",IF(ISERROR(SEARCH("Aux",$E23,1)),($H23*VLOOKUP($F23,'VESSEL FACTORS'!$A$2:$O$5,AB$5,FALSE)*0.0000011023*$M23*$N23*0.82),($H23*VLOOKUP($F23,'VESSEL FACTORS'!$A$2:$O$5,AB$5,FALSE)*0.0000011023*$M23*$N23*1)),IF($G23&lt;21,($H23*VLOOKUP($F23,'VESSEL FACTORS'!$A$2:$O$5,AB$5,FALSE)*0.0000011023*$M23*$N23*VLOOKUP($G23,'VESSEL FACTORS'!$A$16:$L$36,AB$5,FALSE)),($H23*VLOOKUP($F23,'VESSEL FACTORS'!$A$3:$O$5,AB$5,FALSE)*0.0000011023*$M23*$N23*($G23/100))))))))</f>
        <v>Enter vessel info</v>
      </c>
      <c r="AC23" s="76" t="str">
        <f>IF(OR($D23=" ",$E23=" ",$F23=" "),"Enter vessel info",IF(T($H23)&lt;&gt;"","Enter Activity",IF(OR($M23=0,$N23=0),"Enter Run Time",IF((VLOOKUP($F23,'VESSEL FACTORS'!$A$3:$O$5,AC$5,FALSE))="N/A","--",IF($G23=" ",IF(ISERROR(SEARCH("Aux",$E23,1)),($H23*VLOOKUP($F23,'VESSEL FACTORS'!$A$2:$O$5,AC$5,FALSE)*0.0000011023*$M23*$N23*0.82),($H23*VLOOKUP($F23,'VESSEL FACTORS'!$A$2:$O$5,AC$5,FALSE)*0.0000011023*$M23*$N23*1)),IF($G23&lt;21,($H23*VLOOKUP($F23,'VESSEL FACTORS'!$A$2:$O$5,AC$5,FALSE)*0.0000011023*$M23*$N23*VLOOKUP($G23,'VESSEL FACTORS'!$A$16:$L$36,AC$5,FALSE)),($H23*VLOOKUP($F23,'VESSEL FACTORS'!$A$3:$O$5,AC$5,FALSE)*0.0000011023*$M23*$N23*($G23/100))))))))</f>
        <v>Enter vessel info</v>
      </c>
      <c r="AD23" s="76" t="str">
        <f>IF(OR($D23=" ",$E23=" ",$F23=" "),"Enter vessel info",IF(T($H23)&lt;&gt;"","Enter Activity",IF(OR($M23=0,$N23=0),"Enter Run Time",IF((VLOOKUP($F23,'VESSEL FACTORS'!$A$3:$O$5,AD$5,FALSE))="N/A","--",IF($G23=" ",IF(ISERROR(SEARCH("Aux",$E23,1)),($H23*VLOOKUP($F23,'VESSEL FACTORS'!$A$2:$O$5,AD$5,FALSE)*0.0000011023*$M23*$N23*0.82),($H23*VLOOKUP($F23,'VESSEL FACTORS'!$A$2:$O$5,AD$5,FALSE)*0.0000011023*$M23*$N23*1)),IF($G23&lt;21,($H23*VLOOKUP($F23,'VESSEL FACTORS'!$A$2:$O$5,AD$5,FALSE)*0.0000011023*$M23*$N23*VLOOKUP($G23,'VESSEL FACTORS'!$A$16:$L$36,AD$5,FALSE)),($H23*VLOOKUP($F23,'VESSEL FACTORS'!$A$3:$O$5,AD$5,FALSE)*0.0000011023*$M23*$N23*($G23/100))))))))</f>
        <v>Enter vessel info</v>
      </c>
      <c r="AE23" s="76" t="str">
        <f>IF(OR($D23=" ",$E23=" ",$F23=" "),"Enter vessel info",IF(T($H23)&lt;&gt;"","Enter Activity",IF(OR($M23=0,$N23=0),"Enter Run Time",IF((VLOOKUP($F23,'VESSEL FACTORS'!$A$3:$O$5,AE$5,FALSE))="N/A","--",IF($G23=" ",IF(ISERROR(SEARCH("Aux",$E23,1)),($H23*VLOOKUP($F23,'VESSEL FACTORS'!$A$2:$O$5,AE$5,FALSE)*0.0000011023*$M23*$N23*0.82),($H23*VLOOKUP($F23,'VESSEL FACTORS'!$A$2:$O$5,AE$5,FALSE)*0.0000011023*$M23*$N23*1)),IF($G23&lt;21,($H23*VLOOKUP($F23,'VESSEL FACTORS'!$A$2:$O$5,AE$5,FALSE)*0.0000011023*$M23*$N23*VLOOKUP($G23,'VESSEL FACTORS'!$A$16:$L$36,AE$5,FALSE)),($H23*VLOOKUP($F23,'VESSEL FACTORS'!$A$3:$O$5,AE$5,FALSE)*0.0000011023*$M23*$N23*($G23/100))))))))</f>
        <v>Enter vessel info</v>
      </c>
      <c r="AF23" s="76" t="str">
        <f>IF(OR($D23=" ",$E23=" ",$F23=" "),"Enter vessel info",IF(T($H23)&lt;&gt;"","Enter Activity",IF(OR($M23=0,$N23=0),"Enter Run Time",IF((VLOOKUP($F23,'VESSEL FACTORS'!$A$3:$O$5,AF$5,FALSE))="N/A","--",IF($G23=" ",IF(ISERROR(SEARCH("Aux",$E23,1)),($H23*VLOOKUP($F23,'VESSEL FACTORS'!$A$2:$O$5,AF$5,FALSE)*0.0000011023*$M23*$N23*0.82),($H23*VLOOKUP($F23,'VESSEL FACTORS'!$A$2:$O$5,AF$5,FALSE)*0.0000011023*$M23*$N23*1)),IF($G23&lt;21,($H23*VLOOKUP($F23,'VESSEL FACTORS'!$A$2:$O$5,AF$5,FALSE)*0.0000011023*$M23*$N23*VLOOKUP($G23,'VESSEL FACTORS'!$A$16:$L$36,AF$5,FALSE)),($H23*VLOOKUP($F23,'VESSEL FACTORS'!$A$3:$O$5,AF$5,FALSE)*0.0000011023*$M23*$N23*($G23/100))))))))</f>
        <v>Enter vessel info</v>
      </c>
      <c r="AG23" s="76" t="str">
        <f>IF(OR($D23=" ",$E23=" ",$F23=" "),"Enter vessel info",IF(T($H23)&lt;&gt;"","Enter Activity",IF(OR($M23=0,$N23=0),"Enter Run Time",IF((VLOOKUP($F23,'VESSEL FACTORS'!$A$3:$O$5,AG$5,FALSE))="N/A","--",IF($G23=" ",IF(ISERROR(SEARCH("Aux",$E23,1)),($H23*VLOOKUP($F23,'VESSEL FACTORS'!$A$2:$O$5,AG$5,FALSE)*0.0000011023*$M23*$N23*0.82),($H23*VLOOKUP($F23,'VESSEL FACTORS'!$A$2:$O$5,AG$5,FALSE)*0.0000011023*$M23*$N23*1)),IF($G23&lt;21,($H23*VLOOKUP($F23,'VESSEL FACTORS'!$A$2:$O$5,AG$5,FALSE)*0.0000011023*$M23*$N23*VLOOKUP($G23,'VESSEL FACTORS'!$A$16:$L$36,AG$5,FALSE)),($H23*VLOOKUP($F23,'VESSEL FACTORS'!$A$3:$O$5,AG$5,FALSE)*0.0000011023*$M23*$N23*($G23/100))))))))</f>
        <v>Enter vessel info</v>
      </c>
      <c r="AH23" s="76" t="str">
        <f>IF(OR($D23=" ",$E23=" ",$F23=" "),"Enter vessel info",IF(T($H23)&lt;&gt;"","Enter Activity",IF(OR($M23=0,$N23=0),"Enter Run Time",IF((VLOOKUP($F23,'VESSEL FACTORS'!$A$3:$O$5,AH$5,FALSE))="N/A","--",IF($G23=" ",IF(ISERROR(SEARCH("Aux",$E23,1)),($H23*VLOOKUP($F23,'VESSEL FACTORS'!$A$2:$O$5,AH$5,FALSE)*0.0000011023*$M23*$N23*0.82),($H23*VLOOKUP($F23,'VESSEL FACTORS'!$A$2:$O$5,AH$5,FALSE)*0.0000011023*$M23*$N23*1)),IF($G23&lt;21,($H23*VLOOKUP($F23,'VESSEL FACTORS'!$A$2:$O$5,AH$5,FALSE)*0.0000011023*$M23*$N23*VLOOKUP($G23,'VESSEL FACTORS'!$A$16:$L$36,AH$5,FALSE)),($H23*VLOOKUP($F23,'VESSEL FACTORS'!$A$3:$O$5,AH$5,FALSE)*0.0000011023*$M23*$N23*($G23/100))))))))</f>
        <v>Enter vessel info</v>
      </c>
      <c r="AI23" s="76" t="str">
        <f>IF(OR($D23=" ",$E23=" ",$F23=" "),"Enter vessel info",IF(T($H23)&lt;&gt;"","Enter Activity",IF(OR($M23=0,$N23=0),"Enter Run Time",IF((VLOOKUP($F23,'VESSEL FACTORS'!$A$3:$O$5,AI$5,FALSE))="N/A","--",IF($G23=" ",IF(ISERROR(SEARCH("Aux",$E23,1)),($H23*VLOOKUP($F23,'VESSEL FACTORS'!$A$2:$O$5,AI$5,FALSE)*0.0000011023*$M23*$N23*0.82),($H23*VLOOKUP($F23,'VESSEL FACTORS'!$A$2:$O$5,AI$5,FALSE)*0.0000011023*$M23*$N23*1)),IF($G23&lt;21,($H23*VLOOKUP($F23,'VESSEL FACTORS'!$A$2:$O$5,AI$5,FALSE)*0.0000011023*$M23*$N23*VLOOKUP($G23,'VESSEL FACTORS'!$A$16:$L$36,AI$5,FALSE)),($H23*VLOOKUP($F23,'VESSEL FACTORS'!$A$3:$O$5,AI$5,FALSE)*0.0000011023*$M23*$N23*($G23/100))))))))</f>
        <v>Enter vessel info</v>
      </c>
      <c r="AJ23" s="76" t="str">
        <f>IF(OR($D23=" ",$E23=" ",$F23=" "),"Enter vessel info",IF(T($H23)&lt;&gt;"","Enter Activity",IF(OR($M23=0,$N23=0),"Enter Run Time",IF((VLOOKUP($F23,'VESSEL FACTORS'!$A$3:$O$5,AJ$5,FALSE))="N/A","--",IF($G23=" ",IF(ISERROR(SEARCH("Aux",$E23,1)),($H23*VLOOKUP($F23,'VESSEL FACTORS'!$A$2:$O$5,AJ$5,FALSE)*0.0000011023*$M23*$N23*0.82),($H23*VLOOKUP($F23,'VESSEL FACTORS'!$A$2:$O$5,AJ$5,FALSE)*0.0000011023*$M23*$N23*1)),IF($G23&lt;21,($H23*VLOOKUP($F23,'VESSEL FACTORS'!$A$2:$O$5,AJ$5,FALSE)*0.0000011023*$M23*$N23*VLOOKUP($G23,'VESSEL FACTORS'!$A$16:$L$36,AJ$5,FALSE)),($H23*VLOOKUP($F23,'VESSEL FACTORS'!$A$3:$O$5,AJ$5,FALSE)*0.0000011023*$M23*$N23*($G23/100))))))))</f>
        <v>Enter vessel info</v>
      </c>
      <c r="AK23" s="76" t="str">
        <f>IF(OR($D23=" ",$E23=" ",$F23=" "),"Enter vessel info",IF(T($H23)&lt;&gt;"","Enter Activity",IF(OR($M23=0,$N23=0),"Enter Run Time",IF((VLOOKUP($F23,'VESSEL FACTORS'!$A$3:$O$5,AK$5,FALSE))="N/A","--",IF($G23=" ",IF(ISERROR(SEARCH("Aux",$E23,1)),($H23*VLOOKUP($F23,'VESSEL FACTORS'!$A$2:$O$5,AK$5,FALSE)*0.0000011023*$M23*$N23*0.82),($H23*VLOOKUP($F23,'VESSEL FACTORS'!$A$2:$O$5,AK$5,FALSE)*0.0000011023*$M23*$N23*1)),IF($G23&lt;21,($H23*VLOOKUP($F23,'VESSEL FACTORS'!$A$2:$O$5,AK$5,FALSE)*0.0000011023*$M23*$N23*VLOOKUP($G23,'VESSEL FACTORS'!$A$16:$L$36,AK$5,FALSE)),($H23*VLOOKUP($F23,'VESSEL FACTORS'!$A$3:$O$5,AK$5,FALSE)*0.0000011023*$M23*$N23*($G23/100))))))))</f>
        <v>Enter vessel info</v>
      </c>
      <c r="AL23" s="67" t="str">
        <f>IF(OR($D23=" ",$E23=" ",$F23=" "),"Enter vessel info",IF(T($H23)&lt;&gt;"","Enter Activity",IF(OR($M23=0,$N23=0),"Enter Run Time",IF((VLOOKUP($F23,'VESSEL FACTORS'!$A$3:$O$5,AL$5,FALSE))="N/A","--",IF($G23=" ",IF(ISERROR(SEARCH("Aux",$E23,1)),($H23*VLOOKUP($F23,'VESSEL FACTORS'!$A$2:$O$5,AL$5,FALSE)*0.0000011023*$M23*$N23*0.82),($H23*VLOOKUP($F23,'VESSEL FACTORS'!$A$2:$O$5,AL$5,FALSE)*0.0000011023*$M23*$N23*1)),IF($G23&lt;21,($H23*VLOOKUP($F23,'VESSEL FACTORS'!$A$2:$O$5,AL$5,FALSE)*0.0000011023*$M23*$N23*VLOOKUP($G23,'VESSEL FACTORS'!$A$16:$L$36,AL$5,FALSE)),($H23*VLOOKUP($F23,'VESSEL FACTORS'!$A$3:$O$5,AL$5,FALSE)*0.0000011023*$M23*$N23*($G23/100))))))))</f>
        <v>Enter vessel info</v>
      </c>
      <c r="AM23" s="315"/>
      <c r="AO23" s="74">
        <f>MONTH(EMISSIONS_1!P23)-MONTH(EMISSIONS_1!O23)+1</f>
        <v>1</v>
      </c>
      <c r="AP23" s="335">
        <f t="shared" si="12"/>
        <v>0</v>
      </c>
      <c r="AQ23" s="336">
        <f t="shared" ref="AQ23:BA30" si="34">IF(T($AB23)="",IF((AQ$6&gt;=MONTH($O23))*(AQ$6&lt;=MONTH($P23)), $AB23/$AO23, 0),0)</f>
        <v>0</v>
      </c>
      <c r="AR23" s="336">
        <f t="shared" si="34"/>
        <v>0</v>
      </c>
      <c r="AS23" s="336">
        <f t="shared" si="34"/>
        <v>0</v>
      </c>
      <c r="AT23" s="336">
        <f t="shared" si="34"/>
        <v>0</v>
      </c>
      <c r="AU23" s="336">
        <f t="shared" si="34"/>
        <v>0</v>
      </c>
      <c r="AV23" s="336">
        <f t="shared" si="34"/>
        <v>0</v>
      </c>
      <c r="AW23" s="336">
        <f t="shared" si="34"/>
        <v>0</v>
      </c>
      <c r="AX23" s="336">
        <f t="shared" si="34"/>
        <v>0</v>
      </c>
      <c r="AY23" s="336">
        <f t="shared" si="34"/>
        <v>0</v>
      </c>
      <c r="AZ23" s="336">
        <f t="shared" si="34"/>
        <v>0</v>
      </c>
      <c r="BA23" s="337">
        <f t="shared" si="34"/>
        <v>0</v>
      </c>
      <c r="BB23" s="335">
        <f t="shared" si="24"/>
        <v>0</v>
      </c>
      <c r="BC23" s="336">
        <f t="shared" si="24"/>
        <v>0</v>
      </c>
      <c r="BD23" s="336">
        <f t="shared" si="24"/>
        <v>0</v>
      </c>
      <c r="BE23" s="336">
        <f t="shared" si="24"/>
        <v>0</v>
      </c>
      <c r="BF23" s="336">
        <f t="shared" si="24"/>
        <v>0</v>
      </c>
      <c r="BG23" s="336">
        <f t="shared" si="24"/>
        <v>0</v>
      </c>
      <c r="BH23" s="336">
        <f t="shared" si="24"/>
        <v>0</v>
      </c>
      <c r="BI23" s="336">
        <f t="shared" si="24"/>
        <v>0</v>
      </c>
      <c r="BJ23" s="336">
        <f t="shared" si="24"/>
        <v>0</v>
      </c>
      <c r="BK23" s="336">
        <f t="shared" si="24"/>
        <v>0</v>
      </c>
      <c r="BL23" s="336">
        <f t="shared" si="24"/>
        <v>0</v>
      </c>
      <c r="BM23" s="337">
        <f t="shared" si="24"/>
        <v>0</v>
      </c>
      <c r="BN23" s="335">
        <f t="shared" si="25"/>
        <v>0</v>
      </c>
      <c r="BO23" s="336">
        <f t="shared" si="25"/>
        <v>0</v>
      </c>
      <c r="BP23" s="336">
        <f t="shared" si="25"/>
        <v>0</v>
      </c>
      <c r="BQ23" s="336">
        <f t="shared" si="25"/>
        <v>0</v>
      </c>
      <c r="BR23" s="336">
        <f t="shared" si="25"/>
        <v>0</v>
      </c>
      <c r="BS23" s="336">
        <f t="shared" si="25"/>
        <v>0</v>
      </c>
      <c r="BT23" s="336">
        <f t="shared" si="25"/>
        <v>0</v>
      </c>
      <c r="BU23" s="336">
        <f t="shared" si="25"/>
        <v>0</v>
      </c>
      <c r="BV23" s="336">
        <f t="shared" si="25"/>
        <v>0</v>
      </c>
      <c r="BW23" s="336">
        <f t="shared" si="25"/>
        <v>0</v>
      </c>
      <c r="BX23" s="336">
        <f t="shared" si="25"/>
        <v>0</v>
      </c>
      <c r="BY23" s="337">
        <f t="shared" si="25"/>
        <v>0</v>
      </c>
      <c r="BZ23" s="335">
        <f t="shared" si="26"/>
        <v>0</v>
      </c>
      <c r="CA23" s="336">
        <f t="shared" si="26"/>
        <v>0</v>
      </c>
      <c r="CB23" s="336">
        <f t="shared" si="26"/>
        <v>0</v>
      </c>
      <c r="CC23" s="336">
        <f t="shared" si="26"/>
        <v>0</v>
      </c>
      <c r="CD23" s="336">
        <f t="shared" si="26"/>
        <v>0</v>
      </c>
      <c r="CE23" s="336">
        <f t="shared" si="26"/>
        <v>0</v>
      </c>
      <c r="CF23" s="336">
        <f t="shared" si="26"/>
        <v>0</v>
      </c>
      <c r="CG23" s="336">
        <f t="shared" si="26"/>
        <v>0</v>
      </c>
      <c r="CH23" s="336">
        <f t="shared" si="26"/>
        <v>0</v>
      </c>
      <c r="CI23" s="336">
        <f t="shared" si="26"/>
        <v>0</v>
      </c>
      <c r="CJ23" s="336">
        <f t="shared" si="26"/>
        <v>0</v>
      </c>
      <c r="CK23" s="337">
        <f t="shared" si="26"/>
        <v>0</v>
      </c>
      <c r="CL23" s="335">
        <f t="shared" si="27"/>
        <v>0</v>
      </c>
      <c r="CM23" s="336">
        <f t="shared" si="27"/>
        <v>0</v>
      </c>
      <c r="CN23" s="336">
        <f t="shared" si="27"/>
        <v>0</v>
      </c>
      <c r="CO23" s="336">
        <f t="shared" si="27"/>
        <v>0</v>
      </c>
      <c r="CP23" s="336">
        <f t="shared" si="27"/>
        <v>0</v>
      </c>
      <c r="CQ23" s="336">
        <f t="shared" si="27"/>
        <v>0</v>
      </c>
      <c r="CR23" s="336">
        <f t="shared" si="27"/>
        <v>0</v>
      </c>
      <c r="CS23" s="336">
        <f t="shared" si="27"/>
        <v>0</v>
      </c>
      <c r="CT23" s="336">
        <f t="shared" si="27"/>
        <v>0</v>
      </c>
      <c r="CU23" s="336">
        <f t="shared" si="27"/>
        <v>0</v>
      </c>
      <c r="CV23" s="336">
        <f t="shared" si="27"/>
        <v>0</v>
      </c>
      <c r="CW23" s="337">
        <f t="shared" si="27"/>
        <v>0</v>
      </c>
      <c r="CX23" s="335">
        <f t="shared" si="28"/>
        <v>0</v>
      </c>
      <c r="CY23" s="336">
        <f t="shared" si="28"/>
        <v>0</v>
      </c>
      <c r="CZ23" s="336">
        <f t="shared" si="28"/>
        <v>0</v>
      </c>
      <c r="DA23" s="336">
        <f t="shared" si="28"/>
        <v>0</v>
      </c>
      <c r="DB23" s="336">
        <f t="shared" si="28"/>
        <v>0</v>
      </c>
      <c r="DC23" s="336">
        <f t="shared" si="28"/>
        <v>0</v>
      </c>
      <c r="DD23" s="336">
        <f t="shared" si="28"/>
        <v>0</v>
      </c>
      <c r="DE23" s="336">
        <f t="shared" si="28"/>
        <v>0</v>
      </c>
      <c r="DF23" s="336">
        <f t="shared" si="28"/>
        <v>0</v>
      </c>
      <c r="DG23" s="336">
        <f t="shared" si="28"/>
        <v>0</v>
      </c>
      <c r="DH23" s="336">
        <f t="shared" si="28"/>
        <v>0</v>
      </c>
      <c r="DI23" s="337">
        <f t="shared" si="28"/>
        <v>0</v>
      </c>
      <c r="DJ23" s="335">
        <f t="shared" si="29"/>
        <v>0</v>
      </c>
      <c r="DK23" s="336">
        <f t="shared" si="29"/>
        <v>0</v>
      </c>
      <c r="DL23" s="336">
        <f t="shared" si="29"/>
        <v>0</v>
      </c>
      <c r="DM23" s="336">
        <f t="shared" si="29"/>
        <v>0</v>
      </c>
      <c r="DN23" s="336">
        <f t="shared" si="29"/>
        <v>0</v>
      </c>
      <c r="DO23" s="336">
        <f t="shared" si="29"/>
        <v>0</v>
      </c>
      <c r="DP23" s="336">
        <f t="shared" si="29"/>
        <v>0</v>
      </c>
      <c r="DQ23" s="336">
        <f t="shared" si="29"/>
        <v>0</v>
      </c>
      <c r="DR23" s="336">
        <f t="shared" si="29"/>
        <v>0</v>
      </c>
      <c r="DS23" s="336">
        <f t="shared" si="29"/>
        <v>0</v>
      </c>
      <c r="DT23" s="336">
        <f t="shared" si="29"/>
        <v>0</v>
      </c>
      <c r="DU23" s="337">
        <f t="shared" si="29"/>
        <v>0</v>
      </c>
      <c r="DV23" s="335">
        <f t="shared" si="30"/>
        <v>0</v>
      </c>
      <c r="DW23" s="336">
        <f t="shared" si="30"/>
        <v>0</v>
      </c>
      <c r="DX23" s="336">
        <f t="shared" si="30"/>
        <v>0</v>
      </c>
      <c r="DY23" s="336">
        <f t="shared" si="30"/>
        <v>0</v>
      </c>
      <c r="DZ23" s="336">
        <f t="shared" si="30"/>
        <v>0</v>
      </c>
      <c r="EA23" s="336">
        <f t="shared" si="30"/>
        <v>0</v>
      </c>
      <c r="EB23" s="336">
        <f t="shared" si="30"/>
        <v>0</v>
      </c>
      <c r="EC23" s="336">
        <f t="shared" si="30"/>
        <v>0</v>
      </c>
      <c r="ED23" s="336">
        <f t="shared" si="30"/>
        <v>0</v>
      </c>
      <c r="EE23" s="336">
        <f t="shared" si="30"/>
        <v>0</v>
      </c>
      <c r="EF23" s="336">
        <f t="shared" si="30"/>
        <v>0</v>
      </c>
      <c r="EG23" s="337">
        <f t="shared" si="30"/>
        <v>0</v>
      </c>
      <c r="EH23" s="335">
        <f t="shared" si="31"/>
        <v>0</v>
      </c>
      <c r="EI23" s="336">
        <f t="shared" si="31"/>
        <v>0</v>
      </c>
      <c r="EJ23" s="336">
        <f t="shared" si="31"/>
        <v>0</v>
      </c>
      <c r="EK23" s="336">
        <f t="shared" si="31"/>
        <v>0</v>
      </c>
      <c r="EL23" s="336">
        <f t="shared" si="31"/>
        <v>0</v>
      </c>
      <c r="EM23" s="336">
        <f t="shared" si="31"/>
        <v>0</v>
      </c>
      <c r="EN23" s="336">
        <f t="shared" si="31"/>
        <v>0</v>
      </c>
      <c r="EO23" s="336">
        <f t="shared" si="31"/>
        <v>0</v>
      </c>
      <c r="EP23" s="336">
        <f t="shared" si="31"/>
        <v>0</v>
      </c>
      <c r="EQ23" s="336">
        <f t="shared" si="31"/>
        <v>0</v>
      </c>
      <c r="ER23" s="336">
        <f t="shared" si="31"/>
        <v>0</v>
      </c>
      <c r="ES23" s="337">
        <f t="shared" si="31"/>
        <v>0</v>
      </c>
      <c r="ET23" s="335">
        <f t="shared" si="32"/>
        <v>0</v>
      </c>
      <c r="EU23" s="336">
        <f t="shared" si="32"/>
        <v>0</v>
      </c>
      <c r="EV23" s="336">
        <f t="shared" si="32"/>
        <v>0</v>
      </c>
      <c r="EW23" s="336">
        <f t="shared" si="32"/>
        <v>0</v>
      </c>
      <c r="EX23" s="336">
        <f t="shared" si="32"/>
        <v>0</v>
      </c>
      <c r="EY23" s="336">
        <f t="shared" si="32"/>
        <v>0</v>
      </c>
      <c r="EZ23" s="336">
        <f t="shared" si="32"/>
        <v>0</v>
      </c>
      <c r="FA23" s="336">
        <f t="shared" si="32"/>
        <v>0</v>
      </c>
      <c r="FB23" s="336">
        <f t="shared" si="32"/>
        <v>0</v>
      </c>
      <c r="FC23" s="336">
        <f t="shared" si="32"/>
        <v>0</v>
      </c>
      <c r="FD23" s="336">
        <f t="shared" si="32"/>
        <v>0</v>
      </c>
      <c r="FE23" s="337">
        <f t="shared" si="32"/>
        <v>0</v>
      </c>
      <c r="FF23" s="335">
        <f t="shared" si="33"/>
        <v>0</v>
      </c>
      <c r="FG23" s="336">
        <f t="shared" si="33"/>
        <v>0</v>
      </c>
      <c r="FH23" s="336">
        <f t="shared" si="33"/>
        <v>0</v>
      </c>
      <c r="FI23" s="336">
        <f t="shared" si="33"/>
        <v>0</v>
      </c>
      <c r="FJ23" s="336">
        <f t="shared" si="33"/>
        <v>0</v>
      </c>
      <c r="FK23" s="336">
        <f t="shared" si="33"/>
        <v>0</v>
      </c>
      <c r="FL23" s="336">
        <f t="shared" si="33"/>
        <v>0</v>
      </c>
      <c r="FM23" s="336">
        <f t="shared" si="33"/>
        <v>0</v>
      </c>
      <c r="FN23" s="336">
        <f t="shared" si="33"/>
        <v>0</v>
      </c>
      <c r="FO23" s="336">
        <f t="shared" si="33"/>
        <v>0</v>
      </c>
      <c r="FP23" s="336">
        <f t="shared" si="33"/>
        <v>0</v>
      </c>
      <c r="FQ23" s="337">
        <f t="shared" si="33"/>
        <v>0</v>
      </c>
    </row>
    <row r="24" spans="1:173" ht="12.75" customHeight="1" x14ac:dyDescent="0.2">
      <c r="A24" s="74" t="str">
        <f t="shared" si="21"/>
        <v xml:space="preserve"> - </v>
      </c>
      <c r="B24" s="112"/>
      <c r="C24" s="171" t="s">
        <v>305</v>
      </c>
      <c r="D24" s="366" t="str">
        <f>IF(ISBLANK(EMISSIONS_8!D24), " ", EMISSIONS_8!D24)</f>
        <v xml:space="preserve"> </v>
      </c>
      <c r="E24" s="366" t="str">
        <f>IF(ISBLANK(EMISSIONS_8!E24), " ", EMISSIONS_8!E24)</f>
        <v xml:space="preserve"> </v>
      </c>
      <c r="F24" s="366" t="str">
        <f>IF(ISBLANK(EMISSIONS_8!F24), " ", EMISSIONS_8!F24)</f>
        <v xml:space="preserve"> </v>
      </c>
      <c r="G24" s="367"/>
      <c r="H24" s="368"/>
      <c r="I24" s="33" t="s">
        <v>299</v>
      </c>
      <c r="J24" s="367"/>
      <c r="K24" s="33">
        <f t="shared" si="22"/>
        <v>1</v>
      </c>
      <c r="L24" s="33">
        <f t="shared" si="23"/>
        <v>0</v>
      </c>
      <c r="M24" s="367">
        <v>0</v>
      </c>
      <c r="N24" s="373">
        <v>0</v>
      </c>
      <c r="O24" s="299"/>
      <c r="P24" s="300"/>
      <c r="Q24" s="73" t="str">
        <f t="shared" si="13"/>
        <v>Enter vessel info</v>
      </c>
      <c r="R24" s="79" t="str">
        <f t="shared" si="14"/>
        <v>Enter vessel info</v>
      </c>
      <c r="S24" s="79" t="str">
        <f t="shared" si="15"/>
        <v>Enter vessel info</v>
      </c>
      <c r="T24" s="79" t="str">
        <f t="shared" si="16"/>
        <v>Enter vessel info</v>
      </c>
      <c r="U24" s="79" t="str">
        <f t="shared" si="17"/>
        <v>Enter vessel info</v>
      </c>
      <c r="V24" s="79" t="str">
        <f t="shared" si="18"/>
        <v>Enter vessel info</v>
      </c>
      <c r="W24" s="79" t="str">
        <f t="shared" si="19"/>
        <v>Enter vessel info</v>
      </c>
      <c r="X24" s="79" t="str">
        <f t="shared" si="20"/>
        <v>Enter vessel info</v>
      </c>
      <c r="Y24" s="78" t="s">
        <v>115</v>
      </c>
      <c r="Z24" s="79" t="s">
        <v>115</v>
      </c>
      <c r="AA24" s="82" t="s">
        <v>115</v>
      </c>
      <c r="AB24" s="76" t="str">
        <f>IF(OR($D24=" ",$E24=" ",$F24=" "),"Enter vessel info",IF(T($H24)&lt;&gt;"","Enter Activity",IF(OR($M24=0,$N24=0),"Enter Run Time",IF((VLOOKUP($F24,'VESSEL FACTORS'!$A$3:$O$5,AB$5,FALSE))="N/A","--",IF($G24=" ",IF(ISERROR(SEARCH("Aux",$E24,1)),($H24*VLOOKUP($F24,'VESSEL FACTORS'!$A$2:$O$5,AB$5,FALSE)*0.0000011023*$M24*$N24*0.82),($H24*VLOOKUP($F24,'VESSEL FACTORS'!$A$2:$O$5,AB$5,FALSE)*0.0000011023*$M24*$N24*1)),IF($G24&lt;21,($H24*VLOOKUP($F24,'VESSEL FACTORS'!$A$2:$O$5,AB$5,FALSE)*0.0000011023*$M24*$N24*VLOOKUP($G24,'VESSEL FACTORS'!$A$16:$L$36,AB$5,FALSE)),($H24*VLOOKUP($F24,'VESSEL FACTORS'!$A$3:$O$5,AB$5,FALSE)*0.0000011023*$M24*$N24*($G24/100))))))))</f>
        <v>Enter vessel info</v>
      </c>
      <c r="AC24" s="76" t="str">
        <f>IF(OR($D24=" ",$E24=" ",$F24=" "),"Enter vessel info",IF(T($H24)&lt;&gt;"","Enter Activity",IF(OR($M24=0,$N24=0),"Enter Run Time",IF((VLOOKUP($F24,'VESSEL FACTORS'!$A$3:$O$5,AC$5,FALSE))="N/A","--",IF($G24=" ",IF(ISERROR(SEARCH("Aux",$E24,1)),($H24*VLOOKUP($F24,'VESSEL FACTORS'!$A$2:$O$5,AC$5,FALSE)*0.0000011023*$M24*$N24*0.82),($H24*VLOOKUP($F24,'VESSEL FACTORS'!$A$2:$O$5,AC$5,FALSE)*0.0000011023*$M24*$N24*1)),IF($G24&lt;21,($H24*VLOOKUP($F24,'VESSEL FACTORS'!$A$2:$O$5,AC$5,FALSE)*0.0000011023*$M24*$N24*VLOOKUP($G24,'VESSEL FACTORS'!$A$16:$L$36,AC$5,FALSE)),($H24*VLOOKUP($F24,'VESSEL FACTORS'!$A$3:$O$5,AC$5,FALSE)*0.0000011023*$M24*$N24*($G24/100))))))))</f>
        <v>Enter vessel info</v>
      </c>
      <c r="AD24" s="76" t="str">
        <f>IF(OR($D24=" ",$E24=" ",$F24=" "),"Enter vessel info",IF(T($H24)&lt;&gt;"","Enter Activity",IF(OR($M24=0,$N24=0),"Enter Run Time",IF((VLOOKUP($F24,'VESSEL FACTORS'!$A$3:$O$5,AD$5,FALSE))="N/A","--",IF($G24=" ",IF(ISERROR(SEARCH("Aux",$E24,1)),($H24*VLOOKUP($F24,'VESSEL FACTORS'!$A$2:$O$5,AD$5,FALSE)*0.0000011023*$M24*$N24*0.82),($H24*VLOOKUP($F24,'VESSEL FACTORS'!$A$2:$O$5,AD$5,FALSE)*0.0000011023*$M24*$N24*1)),IF($G24&lt;21,($H24*VLOOKUP($F24,'VESSEL FACTORS'!$A$2:$O$5,AD$5,FALSE)*0.0000011023*$M24*$N24*VLOOKUP($G24,'VESSEL FACTORS'!$A$16:$L$36,AD$5,FALSE)),($H24*VLOOKUP($F24,'VESSEL FACTORS'!$A$3:$O$5,AD$5,FALSE)*0.0000011023*$M24*$N24*($G24/100))))))))</f>
        <v>Enter vessel info</v>
      </c>
      <c r="AE24" s="76" t="str">
        <f>IF(OR($D24=" ",$E24=" ",$F24=" "),"Enter vessel info",IF(T($H24)&lt;&gt;"","Enter Activity",IF(OR($M24=0,$N24=0),"Enter Run Time",IF((VLOOKUP($F24,'VESSEL FACTORS'!$A$3:$O$5,AE$5,FALSE))="N/A","--",IF($G24=" ",IF(ISERROR(SEARCH("Aux",$E24,1)),($H24*VLOOKUP($F24,'VESSEL FACTORS'!$A$2:$O$5,AE$5,FALSE)*0.0000011023*$M24*$N24*0.82),($H24*VLOOKUP($F24,'VESSEL FACTORS'!$A$2:$O$5,AE$5,FALSE)*0.0000011023*$M24*$N24*1)),IF($G24&lt;21,($H24*VLOOKUP($F24,'VESSEL FACTORS'!$A$2:$O$5,AE$5,FALSE)*0.0000011023*$M24*$N24*VLOOKUP($G24,'VESSEL FACTORS'!$A$16:$L$36,AE$5,FALSE)),($H24*VLOOKUP($F24,'VESSEL FACTORS'!$A$3:$O$5,AE$5,FALSE)*0.0000011023*$M24*$N24*($G24/100))))))))</f>
        <v>Enter vessel info</v>
      </c>
      <c r="AF24" s="76" t="str">
        <f>IF(OR($D24=" ",$E24=" ",$F24=" "),"Enter vessel info",IF(T($H24)&lt;&gt;"","Enter Activity",IF(OR($M24=0,$N24=0),"Enter Run Time",IF((VLOOKUP($F24,'VESSEL FACTORS'!$A$3:$O$5,AF$5,FALSE))="N/A","--",IF($G24=" ",IF(ISERROR(SEARCH("Aux",$E24,1)),($H24*VLOOKUP($F24,'VESSEL FACTORS'!$A$2:$O$5,AF$5,FALSE)*0.0000011023*$M24*$N24*0.82),($H24*VLOOKUP($F24,'VESSEL FACTORS'!$A$2:$O$5,AF$5,FALSE)*0.0000011023*$M24*$N24*1)),IF($G24&lt;21,($H24*VLOOKUP($F24,'VESSEL FACTORS'!$A$2:$O$5,AF$5,FALSE)*0.0000011023*$M24*$N24*VLOOKUP($G24,'VESSEL FACTORS'!$A$16:$L$36,AF$5,FALSE)),($H24*VLOOKUP($F24,'VESSEL FACTORS'!$A$3:$O$5,AF$5,FALSE)*0.0000011023*$M24*$N24*($G24/100))))))))</f>
        <v>Enter vessel info</v>
      </c>
      <c r="AG24" s="76" t="str">
        <f>IF(OR($D24=" ",$E24=" ",$F24=" "),"Enter vessel info",IF(T($H24)&lt;&gt;"","Enter Activity",IF(OR($M24=0,$N24=0),"Enter Run Time",IF((VLOOKUP($F24,'VESSEL FACTORS'!$A$3:$O$5,AG$5,FALSE))="N/A","--",IF($G24=" ",IF(ISERROR(SEARCH("Aux",$E24,1)),($H24*VLOOKUP($F24,'VESSEL FACTORS'!$A$2:$O$5,AG$5,FALSE)*0.0000011023*$M24*$N24*0.82),($H24*VLOOKUP($F24,'VESSEL FACTORS'!$A$2:$O$5,AG$5,FALSE)*0.0000011023*$M24*$N24*1)),IF($G24&lt;21,($H24*VLOOKUP($F24,'VESSEL FACTORS'!$A$2:$O$5,AG$5,FALSE)*0.0000011023*$M24*$N24*VLOOKUP($G24,'VESSEL FACTORS'!$A$16:$L$36,AG$5,FALSE)),($H24*VLOOKUP($F24,'VESSEL FACTORS'!$A$3:$O$5,AG$5,FALSE)*0.0000011023*$M24*$N24*($G24/100))))))))</f>
        <v>Enter vessel info</v>
      </c>
      <c r="AH24" s="76" t="str">
        <f>IF(OR($D24=" ",$E24=" ",$F24=" "),"Enter vessel info",IF(T($H24)&lt;&gt;"","Enter Activity",IF(OR($M24=0,$N24=0),"Enter Run Time",IF((VLOOKUP($F24,'VESSEL FACTORS'!$A$3:$O$5,AH$5,FALSE))="N/A","--",IF($G24=" ",IF(ISERROR(SEARCH("Aux",$E24,1)),($H24*VLOOKUP($F24,'VESSEL FACTORS'!$A$2:$O$5,AH$5,FALSE)*0.0000011023*$M24*$N24*0.82),($H24*VLOOKUP($F24,'VESSEL FACTORS'!$A$2:$O$5,AH$5,FALSE)*0.0000011023*$M24*$N24*1)),IF($G24&lt;21,($H24*VLOOKUP($F24,'VESSEL FACTORS'!$A$2:$O$5,AH$5,FALSE)*0.0000011023*$M24*$N24*VLOOKUP($G24,'VESSEL FACTORS'!$A$16:$L$36,AH$5,FALSE)),($H24*VLOOKUP($F24,'VESSEL FACTORS'!$A$3:$O$5,AH$5,FALSE)*0.0000011023*$M24*$N24*($G24/100))))))))</f>
        <v>Enter vessel info</v>
      </c>
      <c r="AI24" s="76" t="str">
        <f>IF(OR($D24=" ",$E24=" ",$F24=" "),"Enter vessel info",IF(T($H24)&lt;&gt;"","Enter Activity",IF(OR($M24=0,$N24=0),"Enter Run Time",IF((VLOOKUP($F24,'VESSEL FACTORS'!$A$3:$O$5,AI$5,FALSE))="N/A","--",IF($G24=" ",IF(ISERROR(SEARCH("Aux",$E24,1)),($H24*VLOOKUP($F24,'VESSEL FACTORS'!$A$2:$O$5,AI$5,FALSE)*0.0000011023*$M24*$N24*0.82),($H24*VLOOKUP($F24,'VESSEL FACTORS'!$A$2:$O$5,AI$5,FALSE)*0.0000011023*$M24*$N24*1)),IF($G24&lt;21,($H24*VLOOKUP($F24,'VESSEL FACTORS'!$A$2:$O$5,AI$5,FALSE)*0.0000011023*$M24*$N24*VLOOKUP($G24,'VESSEL FACTORS'!$A$16:$L$36,AI$5,FALSE)),($H24*VLOOKUP($F24,'VESSEL FACTORS'!$A$3:$O$5,AI$5,FALSE)*0.0000011023*$M24*$N24*($G24/100))))))))</f>
        <v>Enter vessel info</v>
      </c>
      <c r="AJ24" s="76" t="str">
        <f>IF(OR($D24=" ",$E24=" ",$F24=" "),"Enter vessel info",IF(T($H24)&lt;&gt;"","Enter Activity",IF(OR($M24=0,$N24=0),"Enter Run Time",IF((VLOOKUP($F24,'VESSEL FACTORS'!$A$3:$O$5,AJ$5,FALSE))="N/A","--",IF($G24=" ",IF(ISERROR(SEARCH("Aux",$E24,1)),($H24*VLOOKUP($F24,'VESSEL FACTORS'!$A$2:$O$5,AJ$5,FALSE)*0.0000011023*$M24*$N24*0.82),($H24*VLOOKUP($F24,'VESSEL FACTORS'!$A$2:$O$5,AJ$5,FALSE)*0.0000011023*$M24*$N24*1)),IF($G24&lt;21,($H24*VLOOKUP($F24,'VESSEL FACTORS'!$A$2:$O$5,AJ$5,FALSE)*0.0000011023*$M24*$N24*VLOOKUP($G24,'VESSEL FACTORS'!$A$16:$L$36,AJ$5,FALSE)),($H24*VLOOKUP($F24,'VESSEL FACTORS'!$A$3:$O$5,AJ$5,FALSE)*0.0000011023*$M24*$N24*($G24/100))))))))</f>
        <v>Enter vessel info</v>
      </c>
      <c r="AK24" s="76" t="str">
        <f>IF(OR($D24=" ",$E24=" ",$F24=" "),"Enter vessel info",IF(T($H24)&lt;&gt;"","Enter Activity",IF(OR($M24=0,$N24=0),"Enter Run Time",IF((VLOOKUP($F24,'VESSEL FACTORS'!$A$3:$O$5,AK$5,FALSE))="N/A","--",IF($G24=" ",IF(ISERROR(SEARCH("Aux",$E24,1)),($H24*VLOOKUP($F24,'VESSEL FACTORS'!$A$2:$O$5,AK$5,FALSE)*0.0000011023*$M24*$N24*0.82),($H24*VLOOKUP($F24,'VESSEL FACTORS'!$A$2:$O$5,AK$5,FALSE)*0.0000011023*$M24*$N24*1)),IF($G24&lt;21,($H24*VLOOKUP($F24,'VESSEL FACTORS'!$A$2:$O$5,AK$5,FALSE)*0.0000011023*$M24*$N24*VLOOKUP($G24,'VESSEL FACTORS'!$A$16:$L$36,AK$5,FALSE)),($H24*VLOOKUP($F24,'VESSEL FACTORS'!$A$3:$O$5,AK$5,FALSE)*0.0000011023*$M24*$N24*($G24/100))))))))</f>
        <v>Enter vessel info</v>
      </c>
      <c r="AL24" s="67" t="str">
        <f>IF(OR($D24=" ",$E24=" ",$F24=" "),"Enter vessel info",IF(T($H24)&lt;&gt;"","Enter Activity",IF(OR($M24=0,$N24=0),"Enter Run Time",IF((VLOOKUP($F24,'VESSEL FACTORS'!$A$3:$O$5,AL$5,FALSE))="N/A","--",IF($G24=" ",IF(ISERROR(SEARCH("Aux",$E24,1)),($H24*VLOOKUP($F24,'VESSEL FACTORS'!$A$2:$O$5,AL$5,FALSE)*0.0000011023*$M24*$N24*0.82),($H24*VLOOKUP($F24,'VESSEL FACTORS'!$A$2:$O$5,AL$5,FALSE)*0.0000011023*$M24*$N24*1)),IF($G24&lt;21,($H24*VLOOKUP($F24,'VESSEL FACTORS'!$A$2:$O$5,AL$5,FALSE)*0.0000011023*$M24*$N24*VLOOKUP($G24,'VESSEL FACTORS'!$A$16:$L$36,AL$5,FALSE)),($H24*VLOOKUP($F24,'VESSEL FACTORS'!$A$3:$O$5,AL$5,FALSE)*0.0000011023*$M24*$N24*($G24/100))))))))</f>
        <v>Enter vessel info</v>
      </c>
      <c r="AM24" s="315"/>
      <c r="AO24" s="74">
        <f>MONTH(EMISSIONS_1!P24)-MONTH(EMISSIONS_1!O24)+1</f>
        <v>1</v>
      </c>
      <c r="AP24" s="335">
        <f t="shared" si="12"/>
        <v>0</v>
      </c>
      <c r="AQ24" s="336">
        <f t="shared" si="34"/>
        <v>0</v>
      </c>
      <c r="AR24" s="336">
        <f t="shared" si="34"/>
        <v>0</v>
      </c>
      <c r="AS24" s="336">
        <f t="shared" si="34"/>
        <v>0</v>
      </c>
      <c r="AT24" s="336">
        <f t="shared" si="34"/>
        <v>0</v>
      </c>
      <c r="AU24" s="336">
        <f t="shared" si="34"/>
        <v>0</v>
      </c>
      <c r="AV24" s="336">
        <f t="shared" si="34"/>
        <v>0</v>
      </c>
      <c r="AW24" s="336">
        <f t="shared" si="34"/>
        <v>0</v>
      </c>
      <c r="AX24" s="336">
        <f t="shared" si="34"/>
        <v>0</v>
      </c>
      <c r="AY24" s="336">
        <f t="shared" si="34"/>
        <v>0</v>
      </c>
      <c r="AZ24" s="336">
        <f t="shared" si="34"/>
        <v>0</v>
      </c>
      <c r="BA24" s="337">
        <f t="shared" si="34"/>
        <v>0</v>
      </c>
      <c r="BB24" s="335">
        <f t="shared" si="24"/>
        <v>0</v>
      </c>
      <c r="BC24" s="336">
        <f t="shared" si="24"/>
        <v>0</v>
      </c>
      <c r="BD24" s="336">
        <f t="shared" si="24"/>
        <v>0</v>
      </c>
      <c r="BE24" s="336">
        <f t="shared" si="24"/>
        <v>0</v>
      </c>
      <c r="BF24" s="336">
        <f t="shared" si="24"/>
        <v>0</v>
      </c>
      <c r="BG24" s="336">
        <f t="shared" si="24"/>
        <v>0</v>
      </c>
      <c r="BH24" s="336">
        <f t="shared" si="24"/>
        <v>0</v>
      </c>
      <c r="BI24" s="336">
        <f t="shared" si="24"/>
        <v>0</v>
      </c>
      <c r="BJ24" s="336">
        <f t="shared" si="24"/>
        <v>0</v>
      </c>
      <c r="BK24" s="336">
        <f t="shared" si="24"/>
        <v>0</v>
      </c>
      <c r="BL24" s="336">
        <f t="shared" si="24"/>
        <v>0</v>
      </c>
      <c r="BM24" s="337">
        <f t="shared" si="24"/>
        <v>0</v>
      </c>
      <c r="BN24" s="335">
        <f t="shared" si="25"/>
        <v>0</v>
      </c>
      <c r="BO24" s="336">
        <f t="shared" si="25"/>
        <v>0</v>
      </c>
      <c r="BP24" s="336">
        <f t="shared" si="25"/>
        <v>0</v>
      </c>
      <c r="BQ24" s="336">
        <f t="shared" si="25"/>
        <v>0</v>
      </c>
      <c r="BR24" s="336">
        <f t="shared" si="25"/>
        <v>0</v>
      </c>
      <c r="BS24" s="336">
        <f t="shared" si="25"/>
        <v>0</v>
      </c>
      <c r="BT24" s="336">
        <f t="shared" si="25"/>
        <v>0</v>
      </c>
      <c r="BU24" s="336">
        <f t="shared" si="25"/>
        <v>0</v>
      </c>
      <c r="BV24" s="336">
        <f t="shared" si="25"/>
        <v>0</v>
      </c>
      <c r="BW24" s="336">
        <f t="shared" si="25"/>
        <v>0</v>
      </c>
      <c r="BX24" s="336">
        <f t="shared" si="25"/>
        <v>0</v>
      </c>
      <c r="BY24" s="337">
        <f t="shared" si="25"/>
        <v>0</v>
      </c>
      <c r="BZ24" s="335">
        <f t="shared" si="26"/>
        <v>0</v>
      </c>
      <c r="CA24" s="336">
        <f t="shared" si="26"/>
        <v>0</v>
      </c>
      <c r="CB24" s="336">
        <f t="shared" si="26"/>
        <v>0</v>
      </c>
      <c r="CC24" s="336">
        <f t="shared" si="26"/>
        <v>0</v>
      </c>
      <c r="CD24" s="336">
        <f t="shared" si="26"/>
        <v>0</v>
      </c>
      <c r="CE24" s="336">
        <f t="shared" si="26"/>
        <v>0</v>
      </c>
      <c r="CF24" s="336">
        <f t="shared" si="26"/>
        <v>0</v>
      </c>
      <c r="CG24" s="336">
        <f t="shared" si="26"/>
        <v>0</v>
      </c>
      <c r="CH24" s="336">
        <f t="shared" si="26"/>
        <v>0</v>
      </c>
      <c r="CI24" s="336">
        <f t="shared" si="26"/>
        <v>0</v>
      </c>
      <c r="CJ24" s="336">
        <f t="shared" si="26"/>
        <v>0</v>
      </c>
      <c r="CK24" s="337">
        <f t="shared" si="26"/>
        <v>0</v>
      </c>
      <c r="CL24" s="335">
        <f t="shared" si="27"/>
        <v>0</v>
      </c>
      <c r="CM24" s="336">
        <f t="shared" si="27"/>
        <v>0</v>
      </c>
      <c r="CN24" s="336">
        <f t="shared" si="27"/>
        <v>0</v>
      </c>
      <c r="CO24" s="336">
        <f t="shared" si="27"/>
        <v>0</v>
      </c>
      <c r="CP24" s="336">
        <f t="shared" si="27"/>
        <v>0</v>
      </c>
      <c r="CQ24" s="336">
        <f t="shared" si="27"/>
        <v>0</v>
      </c>
      <c r="CR24" s="336">
        <f t="shared" si="27"/>
        <v>0</v>
      </c>
      <c r="CS24" s="336">
        <f t="shared" si="27"/>
        <v>0</v>
      </c>
      <c r="CT24" s="336">
        <f t="shared" si="27"/>
        <v>0</v>
      </c>
      <c r="CU24" s="336">
        <f t="shared" si="27"/>
        <v>0</v>
      </c>
      <c r="CV24" s="336">
        <f t="shared" si="27"/>
        <v>0</v>
      </c>
      <c r="CW24" s="337">
        <f t="shared" si="27"/>
        <v>0</v>
      </c>
      <c r="CX24" s="335">
        <f t="shared" si="28"/>
        <v>0</v>
      </c>
      <c r="CY24" s="336">
        <f t="shared" si="28"/>
        <v>0</v>
      </c>
      <c r="CZ24" s="336">
        <f t="shared" si="28"/>
        <v>0</v>
      </c>
      <c r="DA24" s="336">
        <f t="shared" si="28"/>
        <v>0</v>
      </c>
      <c r="DB24" s="336">
        <f t="shared" si="28"/>
        <v>0</v>
      </c>
      <c r="DC24" s="336">
        <f t="shared" si="28"/>
        <v>0</v>
      </c>
      <c r="DD24" s="336">
        <f t="shared" si="28"/>
        <v>0</v>
      </c>
      <c r="DE24" s="336">
        <f t="shared" si="28"/>
        <v>0</v>
      </c>
      <c r="DF24" s="336">
        <f t="shared" si="28"/>
        <v>0</v>
      </c>
      <c r="DG24" s="336">
        <f t="shared" si="28"/>
        <v>0</v>
      </c>
      <c r="DH24" s="336">
        <f t="shared" si="28"/>
        <v>0</v>
      </c>
      <c r="DI24" s="337">
        <f t="shared" si="28"/>
        <v>0</v>
      </c>
      <c r="DJ24" s="335">
        <f t="shared" si="29"/>
        <v>0</v>
      </c>
      <c r="DK24" s="336">
        <f t="shared" si="29"/>
        <v>0</v>
      </c>
      <c r="DL24" s="336">
        <f t="shared" si="29"/>
        <v>0</v>
      </c>
      <c r="DM24" s="336">
        <f t="shared" si="29"/>
        <v>0</v>
      </c>
      <c r="DN24" s="336">
        <f t="shared" si="29"/>
        <v>0</v>
      </c>
      <c r="DO24" s="336">
        <f t="shared" si="29"/>
        <v>0</v>
      </c>
      <c r="DP24" s="336">
        <f t="shared" si="29"/>
        <v>0</v>
      </c>
      <c r="DQ24" s="336">
        <f t="shared" si="29"/>
        <v>0</v>
      </c>
      <c r="DR24" s="336">
        <f t="shared" si="29"/>
        <v>0</v>
      </c>
      <c r="DS24" s="336">
        <f t="shared" si="29"/>
        <v>0</v>
      </c>
      <c r="DT24" s="336">
        <f t="shared" si="29"/>
        <v>0</v>
      </c>
      <c r="DU24" s="337">
        <f t="shared" si="29"/>
        <v>0</v>
      </c>
      <c r="DV24" s="335">
        <f t="shared" si="30"/>
        <v>0</v>
      </c>
      <c r="DW24" s="336">
        <f t="shared" si="30"/>
        <v>0</v>
      </c>
      <c r="DX24" s="336">
        <f t="shared" si="30"/>
        <v>0</v>
      </c>
      <c r="DY24" s="336">
        <f t="shared" si="30"/>
        <v>0</v>
      </c>
      <c r="DZ24" s="336">
        <f t="shared" si="30"/>
        <v>0</v>
      </c>
      <c r="EA24" s="336">
        <f t="shared" si="30"/>
        <v>0</v>
      </c>
      <c r="EB24" s="336">
        <f t="shared" si="30"/>
        <v>0</v>
      </c>
      <c r="EC24" s="336">
        <f t="shared" si="30"/>
        <v>0</v>
      </c>
      <c r="ED24" s="336">
        <f t="shared" si="30"/>
        <v>0</v>
      </c>
      <c r="EE24" s="336">
        <f t="shared" si="30"/>
        <v>0</v>
      </c>
      <c r="EF24" s="336">
        <f t="shared" si="30"/>
        <v>0</v>
      </c>
      <c r="EG24" s="337">
        <f t="shared" si="30"/>
        <v>0</v>
      </c>
      <c r="EH24" s="335">
        <f t="shared" si="31"/>
        <v>0</v>
      </c>
      <c r="EI24" s="336">
        <f t="shared" si="31"/>
        <v>0</v>
      </c>
      <c r="EJ24" s="336">
        <f t="shared" si="31"/>
        <v>0</v>
      </c>
      <c r="EK24" s="336">
        <f t="shared" si="31"/>
        <v>0</v>
      </c>
      <c r="EL24" s="336">
        <f t="shared" si="31"/>
        <v>0</v>
      </c>
      <c r="EM24" s="336">
        <f t="shared" si="31"/>
        <v>0</v>
      </c>
      <c r="EN24" s="336">
        <f t="shared" si="31"/>
        <v>0</v>
      </c>
      <c r="EO24" s="336">
        <f t="shared" si="31"/>
        <v>0</v>
      </c>
      <c r="EP24" s="336">
        <f t="shared" si="31"/>
        <v>0</v>
      </c>
      <c r="EQ24" s="336">
        <f t="shared" si="31"/>
        <v>0</v>
      </c>
      <c r="ER24" s="336">
        <f t="shared" si="31"/>
        <v>0</v>
      </c>
      <c r="ES24" s="337">
        <f t="shared" si="31"/>
        <v>0</v>
      </c>
      <c r="ET24" s="335">
        <f t="shared" si="32"/>
        <v>0</v>
      </c>
      <c r="EU24" s="336">
        <f t="shared" si="32"/>
        <v>0</v>
      </c>
      <c r="EV24" s="336">
        <f t="shared" si="32"/>
        <v>0</v>
      </c>
      <c r="EW24" s="336">
        <f t="shared" si="32"/>
        <v>0</v>
      </c>
      <c r="EX24" s="336">
        <f t="shared" si="32"/>
        <v>0</v>
      </c>
      <c r="EY24" s="336">
        <f t="shared" si="32"/>
        <v>0</v>
      </c>
      <c r="EZ24" s="336">
        <f t="shared" si="32"/>
        <v>0</v>
      </c>
      <c r="FA24" s="336">
        <f t="shared" si="32"/>
        <v>0</v>
      </c>
      <c r="FB24" s="336">
        <f t="shared" si="32"/>
        <v>0</v>
      </c>
      <c r="FC24" s="336">
        <f t="shared" si="32"/>
        <v>0</v>
      </c>
      <c r="FD24" s="336">
        <f t="shared" si="32"/>
        <v>0</v>
      </c>
      <c r="FE24" s="337">
        <f t="shared" si="32"/>
        <v>0</v>
      </c>
      <c r="FF24" s="335">
        <f t="shared" si="33"/>
        <v>0</v>
      </c>
      <c r="FG24" s="336">
        <f t="shared" si="33"/>
        <v>0</v>
      </c>
      <c r="FH24" s="336">
        <f t="shared" si="33"/>
        <v>0</v>
      </c>
      <c r="FI24" s="336">
        <f t="shared" si="33"/>
        <v>0</v>
      </c>
      <c r="FJ24" s="336">
        <f t="shared" si="33"/>
        <v>0</v>
      </c>
      <c r="FK24" s="336">
        <f t="shared" si="33"/>
        <v>0</v>
      </c>
      <c r="FL24" s="336">
        <f t="shared" si="33"/>
        <v>0</v>
      </c>
      <c r="FM24" s="336">
        <f t="shared" si="33"/>
        <v>0</v>
      </c>
      <c r="FN24" s="336">
        <f t="shared" si="33"/>
        <v>0</v>
      </c>
      <c r="FO24" s="336">
        <f t="shared" si="33"/>
        <v>0</v>
      </c>
      <c r="FP24" s="336">
        <f t="shared" si="33"/>
        <v>0</v>
      </c>
      <c r="FQ24" s="337">
        <f t="shared" si="33"/>
        <v>0</v>
      </c>
    </row>
    <row r="25" spans="1:173" ht="12.75" customHeight="1" x14ac:dyDescent="0.2">
      <c r="A25" s="74" t="str">
        <f t="shared" si="21"/>
        <v xml:space="preserve"> - </v>
      </c>
      <c r="B25" s="112"/>
      <c r="C25" s="171" t="s">
        <v>305</v>
      </c>
      <c r="D25" s="366" t="str">
        <f>IF(ISBLANK(EMISSIONS_8!D25), " ", EMISSIONS_8!D25)</f>
        <v xml:space="preserve"> </v>
      </c>
      <c r="E25" s="366" t="str">
        <f>IF(ISBLANK(EMISSIONS_8!E25), " ", EMISSIONS_8!E25)</f>
        <v xml:space="preserve"> </v>
      </c>
      <c r="F25" s="366" t="str">
        <f>IF(ISBLANK(EMISSIONS_8!F25), " ", EMISSIONS_8!F25)</f>
        <v xml:space="preserve"> </v>
      </c>
      <c r="G25" s="367"/>
      <c r="H25" s="368"/>
      <c r="I25" s="33" t="s">
        <v>299</v>
      </c>
      <c r="J25" s="367"/>
      <c r="K25" s="33">
        <f t="shared" si="22"/>
        <v>1</v>
      </c>
      <c r="L25" s="33">
        <f t="shared" si="23"/>
        <v>0</v>
      </c>
      <c r="M25" s="367">
        <v>0</v>
      </c>
      <c r="N25" s="373">
        <v>0</v>
      </c>
      <c r="O25" s="299"/>
      <c r="P25" s="300"/>
      <c r="Q25" s="73" t="str">
        <f t="shared" si="13"/>
        <v>Enter vessel info</v>
      </c>
      <c r="R25" s="79" t="str">
        <f t="shared" si="14"/>
        <v>Enter vessel info</v>
      </c>
      <c r="S25" s="79" t="str">
        <f t="shared" si="15"/>
        <v>Enter vessel info</v>
      </c>
      <c r="T25" s="79" t="str">
        <f t="shared" si="16"/>
        <v>Enter vessel info</v>
      </c>
      <c r="U25" s="79" t="str">
        <f t="shared" si="17"/>
        <v>Enter vessel info</v>
      </c>
      <c r="V25" s="79" t="str">
        <f t="shared" si="18"/>
        <v>Enter vessel info</v>
      </c>
      <c r="W25" s="79" t="str">
        <f t="shared" si="19"/>
        <v>Enter vessel info</v>
      </c>
      <c r="X25" s="79" t="str">
        <f t="shared" si="20"/>
        <v>Enter vessel info</v>
      </c>
      <c r="Y25" s="78" t="s">
        <v>115</v>
      </c>
      <c r="Z25" s="79" t="s">
        <v>115</v>
      </c>
      <c r="AA25" s="82" t="s">
        <v>115</v>
      </c>
      <c r="AB25" s="76" t="str">
        <f>IF(OR($D25=" ",$E25=" ",$F25=" "),"Enter vessel info",IF(T($H25)&lt;&gt;"","Enter Activity",IF(OR($M25=0,$N25=0),"Enter Run Time",IF((VLOOKUP($F25,'VESSEL FACTORS'!$A$3:$O$5,AB$5,FALSE))="N/A","--",IF($G25=" ",IF(ISERROR(SEARCH("Aux",$E25,1)),($H25*VLOOKUP($F25,'VESSEL FACTORS'!$A$2:$O$5,AB$5,FALSE)*0.0000011023*$M25*$N25*0.82),($H25*VLOOKUP($F25,'VESSEL FACTORS'!$A$2:$O$5,AB$5,FALSE)*0.0000011023*$M25*$N25*1)),IF($G25&lt;21,($H25*VLOOKUP($F25,'VESSEL FACTORS'!$A$2:$O$5,AB$5,FALSE)*0.0000011023*$M25*$N25*VLOOKUP($G25,'VESSEL FACTORS'!$A$16:$L$36,AB$5,FALSE)),($H25*VLOOKUP($F25,'VESSEL FACTORS'!$A$3:$O$5,AB$5,FALSE)*0.0000011023*$M25*$N25*($G25/100))))))))</f>
        <v>Enter vessel info</v>
      </c>
      <c r="AC25" s="76" t="str">
        <f>IF(OR($D25=" ",$E25=" ",$F25=" "),"Enter vessel info",IF(T($H25)&lt;&gt;"","Enter Activity",IF(OR($M25=0,$N25=0),"Enter Run Time",IF((VLOOKUP($F25,'VESSEL FACTORS'!$A$3:$O$5,AC$5,FALSE))="N/A","--",IF($G25=" ",IF(ISERROR(SEARCH("Aux",$E25,1)),($H25*VLOOKUP($F25,'VESSEL FACTORS'!$A$2:$O$5,AC$5,FALSE)*0.0000011023*$M25*$N25*0.82),($H25*VLOOKUP($F25,'VESSEL FACTORS'!$A$2:$O$5,AC$5,FALSE)*0.0000011023*$M25*$N25*1)),IF($G25&lt;21,($H25*VLOOKUP($F25,'VESSEL FACTORS'!$A$2:$O$5,AC$5,FALSE)*0.0000011023*$M25*$N25*VLOOKUP($G25,'VESSEL FACTORS'!$A$16:$L$36,AC$5,FALSE)),($H25*VLOOKUP($F25,'VESSEL FACTORS'!$A$3:$O$5,AC$5,FALSE)*0.0000011023*$M25*$N25*($G25/100))))))))</f>
        <v>Enter vessel info</v>
      </c>
      <c r="AD25" s="76" t="str">
        <f>IF(OR($D25=" ",$E25=" ",$F25=" "),"Enter vessel info",IF(T($H25)&lt;&gt;"","Enter Activity",IF(OR($M25=0,$N25=0),"Enter Run Time",IF((VLOOKUP($F25,'VESSEL FACTORS'!$A$3:$O$5,AD$5,FALSE))="N/A","--",IF($G25=" ",IF(ISERROR(SEARCH("Aux",$E25,1)),($H25*VLOOKUP($F25,'VESSEL FACTORS'!$A$2:$O$5,AD$5,FALSE)*0.0000011023*$M25*$N25*0.82),($H25*VLOOKUP($F25,'VESSEL FACTORS'!$A$2:$O$5,AD$5,FALSE)*0.0000011023*$M25*$N25*1)),IF($G25&lt;21,($H25*VLOOKUP($F25,'VESSEL FACTORS'!$A$2:$O$5,AD$5,FALSE)*0.0000011023*$M25*$N25*VLOOKUP($G25,'VESSEL FACTORS'!$A$16:$L$36,AD$5,FALSE)),($H25*VLOOKUP($F25,'VESSEL FACTORS'!$A$3:$O$5,AD$5,FALSE)*0.0000011023*$M25*$N25*($G25/100))))))))</f>
        <v>Enter vessel info</v>
      </c>
      <c r="AE25" s="76" t="str">
        <f>IF(OR($D25=" ",$E25=" ",$F25=" "),"Enter vessel info",IF(T($H25)&lt;&gt;"","Enter Activity",IF(OR($M25=0,$N25=0),"Enter Run Time",IF((VLOOKUP($F25,'VESSEL FACTORS'!$A$3:$O$5,AE$5,FALSE))="N/A","--",IF($G25=" ",IF(ISERROR(SEARCH("Aux",$E25,1)),($H25*VLOOKUP($F25,'VESSEL FACTORS'!$A$2:$O$5,AE$5,FALSE)*0.0000011023*$M25*$N25*0.82),($H25*VLOOKUP($F25,'VESSEL FACTORS'!$A$2:$O$5,AE$5,FALSE)*0.0000011023*$M25*$N25*1)),IF($G25&lt;21,($H25*VLOOKUP($F25,'VESSEL FACTORS'!$A$2:$O$5,AE$5,FALSE)*0.0000011023*$M25*$N25*VLOOKUP($G25,'VESSEL FACTORS'!$A$16:$L$36,AE$5,FALSE)),($H25*VLOOKUP($F25,'VESSEL FACTORS'!$A$3:$O$5,AE$5,FALSE)*0.0000011023*$M25*$N25*($G25/100))))))))</f>
        <v>Enter vessel info</v>
      </c>
      <c r="AF25" s="76" t="str">
        <f>IF(OR($D25=" ",$E25=" ",$F25=" "),"Enter vessel info",IF(T($H25)&lt;&gt;"","Enter Activity",IF(OR($M25=0,$N25=0),"Enter Run Time",IF((VLOOKUP($F25,'VESSEL FACTORS'!$A$3:$O$5,AF$5,FALSE))="N/A","--",IF($G25=" ",IF(ISERROR(SEARCH("Aux",$E25,1)),($H25*VLOOKUP($F25,'VESSEL FACTORS'!$A$2:$O$5,AF$5,FALSE)*0.0000011023*$M25*$N25*0.82),($H25*VLOOKUP($F25,'VESSEL FACTORS'!$A$2:$O$5,AF$5,FALSE)*0.0000011023*$M25*$N25*1)),IF($G25&lt;21,($H25*VLOOKUP($F25,'VESSEL FACTORS'!$A$2:$O$5,AF$5,FALSE)*0.0000011023*$M25*$N25*VLOOKUP($G25,'VESSEL FACTORS'!$A$16:$L$36,AF$5,FALSE)),($H25*VLOOKUP($F25,'VESSEL FACTORS'!$A$3:$O$5,AF$5,FALSE)*0.0000011023*$M25*$N25*($G25/100))))))))</f>
        <v>Enter vessel info</v>
      </c>
      <c r="AG25" s="76" t="str">
        <f>IF(OR($D25=" ",$E25=" ",$F25=" "),"Enter vessel info",IF(T($H25)&lt;&gt;"","Enter Activity",IF(OR($M25=0,$N25=0),"Enter Run Time",IF((VLOOKUP($F25,'VESSEL FACTORS'!$A$3:$O$5,AG$5,FALSE))="N/A","--",IF($G25=" ",IF(ISERROR(SEARCH("Aux",$E25,1)),($H25*VLOOKUP($F25,'VESSEL FACTORS'!$A$2:$O$5,AG$5,FALSE)*0.0000011023*$M25*$N25*0.82),($H25*VLOOKUP($F25,'VESSEL FACTORS'!$A$2:$O$5,AG$5,FALSE)*0.0000011023*$M25*$N25*1)),IF($G25&lt;21,($H25*VLOOKUP($F25,'VESSEL FACTORS'!$A$2:$O$5,AG$5,FALSE)*0.0000011023*$M25*$N25*VLOOKUP($G25,'VESSEL FACTORS'!$A$16:$L$36,AG$5,FALSE)),($H25*VLOOKUP($F25,'VESSEL FACTORS'!$A$3:$O$5,AG$5,FALSE)*0.0000011023*$M25*$N25*($G25/100))))))))</f>
        <v>Enter vessel info</v>
      </c>
      <c r="AH25" s="76" t="str">
        <f>IF(OR($D25=" ",$E25=" ",$F25=" "),"Enter vessel info",IF(T($H25)&lt;&gt;"","Enter Activity",IF(OR($M25=0,$N25=0),"Enter Run Time",IF((VLOOKUP($F25,'VESSEL FACTORS'!$A$3:$O$5,AH$5,FALSE))="N/A","--",IF($G25=" ",IF(ISERROR(SEARCH("Aux",$E25,1)),($H25*VLOOKUP($F25,'VESSEL FACTORS'!$A$2:$O$5,AH$5,FALSE)*0.0000011023*$M25*$N25*0.82),($H25*VLOOKUP($F25,'VESSEL FACTORS'!$A$2:$O$5,AH$5,FALSE)*0.0000011023*$M25*$N25*1)),IF($G25&lt;21,($H25*VLOOKUP($F25,'VESSEL FACTORS'!$A$2:$O$5,AH$5,FALSE)*0.0000011023*$M25*$N25*VLOOKUP($G25,'VESSEL FACTORS'!$A$16:$L$36,AH$5,FALSE)),($H25*VLOOKUP($F25,'VESSEL FACTORS'!$A$3:$O$5,AH$5,FALSE)*0.0000011023*$M25*$N25*($G25/100))))))))</f>
        <v>Enter vessel info</v>
      </c>
      <c r="AI25" s="76" t="str">
        <f>IF(OR($D25=" ",$E25=" ",$F25=" "),"Enter vessel info",IF(T($H25)&lt;&gt;"","Enter Activity",IF(OR($M25=0,$N25=0),"Enter Run Time",IF((VLOOKUP($F25,'VESSEL FACTORS'!$A$3:$O$5,AI$5,FALSE))="N/A","--",IF($G25=" ",IF(ISERROR(SEARCH("Aux",$E25,1)),($H25*VLOOKUP($F25,'VESSEL FACTORS'!$A$2:$O$5,AI$5,FALSE)*0.0000011023*$M25*$N25*0.82),($H25*VLOOKUP($F25,'VESSEL FACTORS'!$A$2:$O$5,AI$5,FALSE)*0.0000011023*$M25*$N25*1)),IF($G25&lt;21,($H25*VLOOKUP($F25,'VESSEL FACTORS'!$A$2:$O$5,AI$5,FALSE)*0.0000011023*$M25*$N25*VLOOKUP($G25,'VESSEL FACTORS'!$A$16:$L$36,AI$5,FALSE)),($H25*VLOOKUP($F25,'VESSEL FACTORS'!$A$3:$O$5,AI$5,FALSE)*0.0000011023*$M25*$N25*($G25/100))))))))</f>
        <v>Enter vessel info</v>
      </c>
      <c r="AJ25" s="76" t="str">
        <f>IF(OR($D25=" ",$E25=" ",$F25=" "),"Enter vessel info",IF(T($H25)&lt;&gt;"","Enter Activity",IF(OR($M25=0,$N25=0),"Enter Run Time",IF((VLOOKUP($F25,'VESSEL FACTORS'!$A$3:$O$5,AJ$5,FALSE))="N/A","--",IF($G25=" ",IF(ISERROR(SEARCH("Aux",$E25,1)),($H25*VLOOKUP($F25,'VESSEL FACTORS'!$A$2:$O$5,AJ$5,FALSE)*0.0000011023*$M25*$N25*0.82),($H25*VLOOKUP($F25,'VESSEL FACTORS'!$A$2:$O$5,AJ$5,FALSE)*0.0000011023*$M25*$N25*1)),IF($G25&lt;21,($H25*VLOOKUP($F25,'VESSEL FACTORS'!$A$2:$O$5,AJ$5,FALSE)*0.0000011023*$M25*$N25*VLOOKUP($G25,'VESSEL FACTORS'!$A$16:$L$36,AJ$5,FALSE)),($H25*VLOOKUP($F25,'VESSEL FACTORS'!$A$3:$O$5,AJ$5,FALSE)*0.0000011023*$M25*$N25*($G25/100))))))))</f>
        <v>Enter vessel info</v>
      </c>
      <c r="AK25" s="76" t="str">
        <f>IF(OR($D25=" ",$E25=" ",$F25=" "),"Enter vessel info",IF(T($H25)&lt;&gt;"","Enter Activity",IF(OR($M25=0,$N25=0),"Enter Run Time",IF((VLOOKUP($F25,'VESSEL FACTORS'!$A$3:$O$5,AK$5,FALSE))="N/A","--",IF($G25=" ",IF(ISERROR(SEARCH("Aux",$E25,1)),($H25*VLOOKUP($F25,'VESSEL FACTORS'!$A$2:$O$5,AK$5,FALSE)*0.0000011023*$M25*$N25*0.82),($H25*VLOOKUP($F25,'VESSEL FACTORS'!$A$2:$O$5,AK$5,FALSE)*0.0000011023*$M25*$N25*1)),IF($G25&lt;21,($H25*VLOOKUP($F25,'VESSEL FACTORS'!$A$2:$O$5,AK$5,FALSE)*0.0000011023*$M25*$N25*VLOOKUP($G25,'VESSEL FACTORS'!$A$16:$L$36,AK$5,FALSE)),($H25*VLOOKUP($F25,'VESSEL FACTORS'!$A$3:$O$5,AK$5,FALSE)*0.0000011023*$M25*$N25*($G25/100))))))))</f>
        <v>Enter vessel info</v>
      </c>
      <c r="AL25" s="67" t="str">
        <f>IF(OR($D25=" ",$E25=" ",$F25=" "),"Enter vessel info",IF(T($H25)&lt;&gt;"","Enter Activity",IF(OR($M25=0,$N25=0),"Enter Run Time",IF((VLOOKUP($F25,'VESSEL FACTORS'!$A$3:$O$5,AL$5,FALSE))="N/A","--",IF($G25=" ",IF(ISERROR(SEARCH("Aux",$E25,1)),($H25*VLOOKUP($F25,'VESSEL FACTORS'!$A$2:$O$5,AL$5,FALSE)*0.0000011023*$M25*$N25*0.82),($H25*VLOOKUP($F25,'VESSEL FACTORS'!$A$2:$O$5,AL$5,FALSE)*0.0000011023*$M25*$N25*1)),IF($G25&lt;21,($H25*VLOOKUP($F25,'VESSEL FACTORS'!$A$2:$O$5,AL$5,FALSE)*0.0000011023*$M25*$N25*VLOOKUP($G25,'VESSEL FACTORS'!$A$16:$L$36,AL$5,FALSE)),($H25*VLOOKUP($F25,'VESSEL FACTORS'!$A$3:$O$5,AL$5,FALSE)*0.0000011023*$M25*$N25*($G25/100))))))))</f>
        <v>Enter vessel info</v>
      </c>
      <c r="AM25" s="315"/>
      <c r="AO25" s="74">
        <f>MONTH(EMISSIONS_1!P25)-MONTH(EMISSIONS_1!O25)+1</f>
        <v>1</v>
      </c>
      <c r="AP25" s="335">
        <f t="shared" si="12"/>
        <v>0</v>
      </c>
      <c r="AQ25" s="336">
        <f t="shared" si="34"/>
        <v>0</v>
      </c>
      <c r="AR25" s="336">
        <f t="shared" si="34"/>
        <v>0</v>
      </c>
      <c r="AS25" s="336">
        <f t="shared" si="34"/>
        <v>0</v>
      </c>
      <c r="AT25" s="336">
        <f t="shared" si="34"/>
        <v>0</v>
      </c>
      <c r="AU25" s="336">
        <f t="shared" si="34"/>
        <v>0</v>
      </c>
      <c r="AV25" s="336">
        <f t="shared" si="34"/>
        <v>0</v>
      </c>
      <c r="AW25" s="336">
        <f t="shared" si="34"/>
        <v>0</v>
      </c>
      <c r="AX25" s="336">
        <f t="shared" si="34"/>
        <v>0</v>
      </c>
      <c r="AY25" s="336">
        <f t="shared" si="34"/>
        <v>0</v>
      </c>
      <c r="AZ25" s="336">
        <f t="shared" si="34"/>
        <v>0</v>
      </c>
      <c r="BA25" s="337">
        <f t="shared" si="34"/>
        <v>0</v>
      </c>
      <c r="BB25" s="335">
        <f t="shared" si="24"/>
        <v>0</v>
      </c>
      <c r="BC25" s="336">
        <f t="shared" si="24"/>
        <v>0</v>
      </c>
      <c r="BD25" s="336">
        <f t="shared" si="24"/>
        <v>0</v>
      </c>
      <c r="BE25" s="336">
        <f t="shared" si="24"/>
        <v>0</v>
      </c>
      <c r="BF25" s="336">
        <f t="shared" si="24"/>
        <v>0</v>
      </c>
      <c r="BG25" s="336">
        <f t="shared" si="24"/>
        <v>0</v>
      </c>
      <c r="BH25" s="336">
        <f t="shared" si="24"/>
        <v>0</v>
      </c>
      <c r="BI25" s="336">
        <f t="shared" si="24"/>
        <v>0</v>
      </c>
      <c r="BJ25" s="336">
        <f t="shared" si="24"/>
        <v>0</v>
      </c>
      <c r="BK25" s="336">
        <f t="shared" si="24"/>
        <v>0</v>
      </c>
      <c r="BL25" s="336">
        <f t="shared" si="24"/>
        <v>0</v>
      </c>
      <c r="BM25" s="337">
        <f t="shared" si="24"/>
        <v>0</v>
      </c>
      <c r="BN25" s="335">
        <f t="shared" si="25"/>
        <v>0</v>
      </c>
      <c r="BO25" s="336">
        <f t="shared" si="25"/>
        <v>0</v>
      </c>
      <c r="BP25" s="336">
        <f t="shared" si="25"/>
        <v>0</v>
      </c>
      <c r="BQ25" s="336">
        <f t="shared" si="25"/>
        <v>0</v>
      </c>
      <c r="BR25" s="336">
        <f t="shared" si="25"/>
        <v>0</v>
      </c>
      <c r="BS25" s="336">
        <f t="shared" si="25"/>
        <v>0</v>
      </c>
      <c r="BT25" s="336">
        <f t="shared" si="25"/>
        <v>0</v>
      </c>
      <c r="BU25" s="336">
        <f t="shared" si="25"/>
        <v>0</v>
      </c>
      <c r="BV25" s="336">
        <f t="shared" si="25"/>
        <v>0</v>
      </c>
      <c r="BW25" s="336">
        <f t="shared" si="25"/>
        <v>0</v>
      </c>
      <c r="BX25" s="336">
        <f t="shared" si="25"/>
        <v>0</v>
      </c>
      <c r="BY25" s="337">
        <f t="shared" si="25"/>
        <v>0</v>
      </c>
      <c r="BZ25" s="335">
        <f t="shared" si="26"/>
        <v>0</v>
      </c>
      <c r="CA25" s="336">
        <f t="shared" si="26"/>
        <v>0</v>
      </c>
      <c r="CB25" s="336">
        <f t="shared" si="26"/>
        <v>0</v>
      </c>
      <c r="CC25" s="336">
        <f t="shared" si="26"/>
        <v>0</v>
      </c>
      <c r="CD25" s="336">
        <f t="shared" si="26"/>
        <v>0</v>
      </c>
      <c r="CE25" s="336">
        <f t="shared" si="26"/>
        <v>0</v>
      </c>
      <c r="CF25" s="336">
        <f t="shared" si="26"/>
        <v>0</v>
      </c>
      <c r="CG25" s="336">
        <f t="shared" si="26"/>
        <v>0</v>
      </c>
      <c r="CH25" s="336">
        <f t="shared" si="26"/>
        <v>0</v>
      </c>
      <c r="CI25" s="336">
        <f t="shared" si="26"/>
        <v>0</v>
      </c>
      <c r="CJ25" s="336">
        <f t="shared" si="26"/>
        <v>0</v>
      </c>
      <c r="CK25" s="337">
        <f t="shared" si="26"/>
        <v>0</v>
      </c>
      <c r="CL25" s="335">
        <f t="shared" si="27"/>
        <v>0</v>
      </c>
      <c r="CM25" s="336">
        <f t="shared" si="27"/>
        <v>0</v>
      </c>
      <c r="CN25" s="336">
        <f t="shared" si="27"/>
        <v>0</v>
      </c>
      <c r="CO25" s="336">
        <f t="shared" si="27"/>
        <v>0</v>
      </c>
      <c r="CP25" s="336">
        <f t="shared" si="27"/>
        <v>0</v>
      </c>
      <c r="CQ25" s="336">
        <f t="shared" si="27"/>
        <v>0</v>
      </c>
      <c r="CR25" s="336">
        <f t="shared" si="27"/>
        <v>0</v>
      </c>
      <c r="CS25" s="336">
        <f t="shared" si="27"/>
        <v>0</v>
      </c>
      <c r="CT25" s="336">
        <f t="shared" si="27"/>
        <v>0</v>
      </c>
      <c r="CU25" s="336">
        <f t="shared" si="27"/>
        <v>0</v>
      </c>
      <c r="CV25" s="336">
        <f t="shared" si="27"/>
        <v>0</v>
      </c>
      <c r="CW25" s="337">
        <f t="shared" si="27"/>
        <v>0</v>
      </c>
      <c r="CX25" s="335">
        <f t="shared" si="28"/>
        <v>0</v>
      </c>
      <c r="CY25" s="336">
        <f t="shared" si="28"/>
        <v>0</v>
      </c>
      <c r="CZ25" s="336">
        <f t="shared" si="28"/>
        <v>0</v>
      </c>
      <c r="DA25" s="336">
        <f t="shared" si="28"/>
        <v>0</v>
      </c>
      <c r="DB25" s="336">
        <f t="shared" si="28"/>
        <v>0</v>
      </c>
      <c r="DC25" s="336">
        <f t="shared" si="28"/>
        <v>0</v>
      </c>
      <c r="DD25" s="336">
        <f t="shared" si="28"/>
        <v>0</v>
      </c>
      <c r="DE25" s="336">
        <f t="shared" si="28"/>
        <v>0</v>
      </c>
      <c r="DF25" s="336">
        <f t="shared" si="28"/>
        <v>0</v>
      </c>
      <c r="DG25" s="336">
        <f t="shared" si="28"/>
        <v>0</v>
      </c>
      <c r="DH25" s="336">
        <f t="shared" si="28"/>
        <v>0</v>
      </c>
      <c r="DI25" s="337">
        <f t="shared" si="28"/>
        <v>0</v>
      </c>
      <c r="DJ25" s="335">
        <f t="shared" si="29"/>
        <v>0</v>
      </c>
      <c r="DK25" s="336">
        <f t="shared" si="29"/>
        <v>0</v>
      </c>
      <c r="DL25" s="336">
        <f t="shared" si="29"/>
        <v>0</v>
      </c>
      <c r="DM25" s="336">
        <f t="shared" si="29"/>
        <v>0</v>
      </c>
      <c r="DN25" s="336">
        <f t="shared" si="29"/>
        <v>0</v>
      </c>
      <c r="DO25" s="336">
        <f t="shared" si="29"/>
        <v>0</v>
      </c>
      <c r="DP25" s="336">
        <f t="shared" si="29"/>
        <v>0</v>
      </c>
      <c r="DQ25" s="336">
        <f t="shared" si="29"/>
        <v>0</v>
      </c>
      <c r="DR25" s="336">
        <f t="shared" si="29"/>
        <v>0</v>
      </c>
      <c r="DS25" s="336">
        <f t="shared" si="29"/>
        <v>0</v>
      </c>
      <c r="DT25" s="336">
        <f t="shared" si="29"/>
        <v>0</v>
      </c>
      <c r="DU25" s="337">
        <f t="shared" si="29"/>
        <v>0</v>
      </c>
      <c r="DV25" s="335">
        <f t="shared" si="30"/>
        <v>0</v>
      </c>
      <c r="DW25" s="336">
        <f t="shared" si="30"/>
        <v>0</v>
      </c>
      <c r="DX25" s="336">
        <f t="shared" si="30"/>
        <v>0</v>
      </c>
      <c r="DY25" s="336">
        <f t="shared" si="30"/>
        <v>0</v>
      </c>
      <c r="DZ25" s="336">
        <f t="shared" si="30"/>
        <v>0</v>
      </c>
      <c r="EA25" s="336">
        <f t="shared" si="30"/>
        <v>0</v>
      </c>
      <c r="EB25" s="336">
        <f t="shared" si="30"/>
        <v>0</v>
      </c>
      <c r="EC25" s="336">
        <f t="shared" si="30"/>
        <v>0</v>
      </c>
      <c r="ED25" s="336">
        <f t="shared" si="30"/>
        <v>0</v>
      </c>
      <c r="EE25" s="336">
        <f t="shared" si="30"/>
        <v>0</v>
      </c>
      <c r="EF25" s="336">
        <f t="shared" si="30"/>
        <v>0</v>
      </c>
      <c r="EG25" s="337">
        <f t="shared" si="30"/>
        <v>0</v>
      </c>
      <c r="EH25" s="335">
        <f t="shared" si="31"/>
        <v>0</v>
      </c>
      <c r="EI25" s="336">
        <f t="shared" si="31"/>
        <v>0</v>
      </c>
      <c r="EJ25" s="336">
        <f t="shared" si="31"/>
        <v>0</v>
      </c>
      <c r="EK25" s="336">
        <f t="shared" si="31"/>
        <v>0</v>
      </c>
      <c r="EL25" s="336">
        <f t="shared" si="31"/>
        <v>0</v>
      </c>
      <c r="EM25" s="336">
        <f t="shared" si="31"/>
        <v>0</v>
      </c>
      <c r="EN25" s="336">
        <f t="shared" si="31"/>
        <v>0</v>
      </c>
      <c r="EO25" s="336">
        <f t="shared" si="31"/>
        <v>0</v>
      </c>
      <c r="EP25" s="336">
        <f t="shared" si="31"/>
        <v>0</v>
      </c>
      <c r="EQ25" s="336">
        <f t="shared" si="31"/>
        <v>0</v>
      </c>
      <c r="ER25" s="336">
        <f t="shared" si="31"/>
        <v>0</v>
      </c>
      <c r="ES25" s="337">
        <f t="shared" si="31"/>
        <v>0</v>
      </c>
      <c r="ET25" s="335">
        <f t="shared" si="32"/>
        <v>0</v>
      </c>
      <c r="EU25" s="336">
        <f t="shared" si="32"/>
        <v>0</v>
      </c>
      <c r="EV25" s="336">
        <f t="shared" si="32"/>
        <v>0</v>
      </c>
      <c r="EW25" s="336">
        <f t="shared" si="32"/>
        <v>0</v>
      </c>
      <c r="EX25" s="336">
        <f t="shared" si="32"/>
        <v>0</v>
      </c>
      <c r="EY25" s="336">
        <f t="shared" si="32"/>
        <v>0</v>
      </c>
      <c r="EZ25" s="336">
        <f t="shared" si="32"/>
        <v>0</v>
      </c>
      <c r="FA25" s="336">
        <f t="shared" si="32"/>
        <v>0</v>
      </c>
      <c r="FB25" s="336">
        <f t="shared" si="32"/>
        <v>0</v>
      </c>
      <c r="FC25" s="336">
        <f t="shared" si="32"/>
        <v>0</v>
      </c>
      <c r="FD25" s="336">
        <f t="shared" si="32"/>
        <v>0</v>
      </c>
      <c r="FE25" s="337">
        <f t="shared" si="32"/>
        <v>0</v>
      </c>
      <c r="FF25" s="335">
        <f t="shared" si="33"/>
        <v>0</v>
      </c>
      <c r="FG25" s="336">
        <f t="shared" si="33"/>
        <v>0</v>
      </c>
      <c r="FH25" s="336">
        <f t="shared" si="33"/>
        <v>0</v>
      </c>
      <c r="FI25" s="336">
        <f t="shared" si="33"/>
        <v>0</v>
      </c>
      <c r="FJ25" s="336">
        <f t="shared" si="33"/>
        <v>0</v>
      </c>
      <c r="FK25" s="336">
        <f t="shared" si="33"/>
        <v>0</v>
      </c>
      <c r="FL25" s="336">
        <f t="shared" si="33"/>
        <v>0</v>
      </c>
      <c r="FM25" s="336">
        <f t="shared" si="33"/>
        <v>0</v>
      </c>
      <c r="FN25" s="336">
        <f t="shared" si="33"/>
        <v>0</v>
      </c>
      <c r="FO25" s="336">
        <f t="shared" si="33"/>
        <v>0</v>
      </c>
      <c r="FP25" s="336">
        <f t="shared" si="33"/>
        <v>0</v>
      </c>
      <c r="FQ25" s="337">
        <f t="shared" si="33"/>
        <v>0</v>
      </c>
    </row>
    <row r="26" spans="1:173" ht="12.75" customHeight="1" x14ac:dyDescent="0.2">
      <c r="A26" s="74" t="str">
        <f t="shared" si="21"/>
        <v xml:space="preserve"> - </v>
      </c>
      <c r="B26" s="112"/>
      <c r="C26" s="171" t="s">
        <v>305</v>
      </c>
      <c r="D26" s="366" t="str">
        <f>IF(ISBLANK(EMISSIONS_8!D26), " ", EMISSIONS_8!D26)</f>
        <v xml:space="preserve"> </v>
      </c>
      <c r="E26" s="366" t="str">
        <f>IF(ISBLANK(EMISSIONS_8!E26), " ", EMISSIONS_8!E26)</f>
        <v xml:space="preserve"> </v>
      </c>
      <c r="F26" s="366" t="str">
        <f>IF(ISBLANK(EMISSIONS_8!F26), " ", EMISSIONS_8!F26)</f>
        <v xml:space="preserve"> </v>
      </c>
      <c r="G26" s="367"/>
      <c r="H26" s="368"/>
      <c r="I26" s="33" t="s">
        <v>299</v>
      </c>
      <c r="J26" s="367"/>
      <c r="K26" s="33">
        <f t="shared" si="22"/>
        <v>1</v>
      </c>
      <c r="L26" s="33">
        <f t="shared" si="23"/>
        <v>0</v>
      </c>
      <c r="M26" s="367">
        <v>0</v>
      </c>
      <c r="N26" s="373">
        <v>0</v>
      </c>
      <c r="O26" s="299"/>
      <c r="P26" s="300"/>
      <c r="Q26" s="73" t="str">
        <f t="shared" si="13"/>
        <v>Enter vessel info</v>
      </c>
      <c r="R26" s="79" t="str">
        <f t="shared" si="14"/>
        <v>Enter vessel info</v>
      </c>
      <c r="S26" s="79" t="str">
        <f t="shared" si="15"/>
        <v>Enter vessel info</v>
      </c>
      <c r="T26" s="79" t="str">
        <f t="shared" si="16"/>
        <v>Enter vessel info</v>
      </c>
      <c r="U26" s="79" t="str">
        <f t="shared" si="17"/>
        <v>Enter vessel info</v>
      </c>
      <c r="V26" s="79" t="str">
        <f t="shared" si="18"/>
        <v>Enter vessel info</v>
      </c>
      <c r="W26" s="79" t="str">
        <f t="shared" si="19"/>
        <v>Enter vessel info</v>
      </c>
      <c r="X26" s="79" t="str">
        <f t="shared" si="20"/>
        <v>Enter vessel info</v>
      </c>
      <c r="Y26" s="78" t="s">
        <v>115</v>
      </c>
      <c r="Z26" s="79" t="s">
        <v>115</v>
      </c>
      <c r="AA26" s="82" t="s">
        <v>115</v>
      </c>
      <c r="AB26" s="76" t="str">
        <f>IF(OR($D26=" ",$E26=" ",$F26=" "),"Enter vessel info",IF(T($H26)&lt;&gt;"","Enter Activity",IF(OR($M26=0,$N26=0),"Enter Run Time",IF((VLOOKUP($F26,'VESSEL FACTORS'!$A$3:$O$5,AB$5,FALSE))="N/A","--",IF($G26=" ",IF(ISERROR(SEARCH("Aux",$E26,1)),($H26*VLOOKUP($F26,'VESSEL FACTORS'!$A$2:$O$5,AB$5,FALSE)*0.0000011023*$M26*$N26*0.82),($H26*VLOOKUP($F26,'VESSEL FACTORS'!$A$2:$O$5,AB$5,FALSE)*0.0000011023*$M26*$N26*1)),IF($G26&lt;21,($H26*VLOOKUP($F26,'VESSEL FACTORS'!$A$2:$O$5,AB$5,FALSE)*0.0000011023*$M26*$N26*VLOOKUP($G26,'VESSEL FACTORS'!$A$16:$L$36,AB$5,FALSE)),($H26*VLOOKUP($F26,'VESSEL FACTORS'!$A$3:$O$5,AB$5,FALSE)*0.0000011023*$M26*$N26*($G26/100))))))))</f>
        <v>Enter vessel info</v>
      </c>
      <c r="AC26" s="76" t="str">
        <f>IF(OR($D26=" ",$E26=" ",$F26=" "),"Enter vessel info",IF(T($H26)&lt;&gt;"","Enter Activity",IF(OR($M26=0,$N26=0),"Enter Run Time",IF((VLOOKUP($F26,'VESSEL FACTORS'!$A$3:$O$5,AC$5,FALSE))="N/A","--",IF($G26=" ",IF(ISERROR(SEARCH("Aux",$E26,1)),($H26*VLOOKUP($F26,'VESSEL FACTORS'!$A$2:$O$5,AC$5,FALSE)*0.0000011023*$M26*$N26*0.82),($H26*VLOOKUP($F26,'VESSEL FACTORS'!$A$2:$O$5,AC$5,FALSE)*0.0000011023*$M26*$N26*1)),IF($G26&lt;21,($H26*VLOOKUP($F26,'VESSEL FACTORS'!$A$2:$O$5,AC$5,FALSE)*0.0000011023*$M26*$N26*VLOOKUP($G26,'VESSEL FACTORS'!$A$16:$L$36,AC$5,FALSE)),($H26*VLOOKUP($F26,'VESSEL FACTORS'!$A$3:$O$5,AC$5,FALSE)*0.0000011023*$M26*$N26*($G26/100))))))))</f>
        <v>Enter vessel info</v>
      </c>
      <c r="AD26" s="76" t="str">
        <f>IF(OR($D26=" ",$E26=" ",$F26=" "),"Enter vessel info",IF(T($H26)&lt;&gt;"","Enter Activity",IF(OR($M26=0,$N26=0),"Enter Run Time",IF((VLOOKUP($F26,'VESSEL FACTORS'!$A$3:$O$5,AD$5,FALSE))="N/A","--",IF($G26=" ",IF(ISERROR(SEARCH("Aux",$E26,1)),($H26*VLOOKUP($F26,'VESSEL FACTORS'!$A$2:$O$5,AD$5,FALSE)*0.0000011023*$M26*$N26*0.82),($H26*VLOOKUP($F26,'VESSEL FACTORS'!$A$2:$O$5,AD$5,FALSE)*0.0000011023*$M26*$N26*1)),IF($G26&lt;21,($H26*VLOOKUP($F26,'VESSEL FACTORS'!$A$2:$O$5,AD$5,FALSE)*0.0000011023*$M26*$N26*VLOOKUP($G26,'VESSEL FACTORS'!$A$16:$L$36,AD$5,FALSE)),($H26*VLOOKUP($F26,'VESSEL FACTORS'!$A$3:$O$5,AD$5,FALSE)*0.0000011023*$M26*$N26*($G26/100))))))))</f>
        <v>Enter vessel info</v>
      </c>
      <c r="AE26" s="76" t="str">
        <f>IF(OR($D26=" ",$E26=" ",$F26=" "),"Enter vessel info",IF(T($H26)&lt;&gt;"","Enter Activity",IF(OR($M26=0,$N26=0),"Enter Run Time",IF((VLOOKUP($F26,'VESSEL FACTORS'!$A$3:$O$5,AE$5,FALSE))="N/A","--",IF($G26=" ",IF(ISERROR(SEARCH("Aux",$E26,1)),($H26*VLOOKUP($F26,'VESSEL FACTORS'!$A$2:$O$5,AE$5,FALSE)*0.0000011023*$M26*$N26*0.82),($H26*VLOOKUP($F26,'VESSEL FACTORS'!$A$2:$O$5,AE$5,FALSE)*0.0000011023*$M26*$N26*1)),IF($G26&lt;21,($H26*VLOOKUP($F26,'VESSEL FACTORS'!$A$2:$O$5,AE$5,FALSE)*0.0000011023*$M26*$N26*VLOOKUP($G26,'VESSEL FACTORS'!$A$16:$L$36,AE$5,FALSE)),($H26*VLOOKUP($F26,'VESSEL FACTORS'!$A$3:$O$5,AE$5,FALSE)*0.0000011023*$M26*$N26*($G26/100))))))))</f>
        <v>Enter vessel info</v>
      </c>
      <c r="AF26" s="76" t="str">
        <f>IF(OR($D26=" ",$E26=" ",$F26=" "),"Enter vessel info",IF(T($H26)&lt;&gt;"","Enter Activity",IF(OR($M26=0,$N26=0),"Enter Run Time",IF((VLOOKUP($F26,'VESSEL FACTORS'!$A$3:$O$5,AF$5,FALSE))="N/A","--",IF($G26=" ",IF(ISERROR(SEARCH("Aux",$E26,1)),($H26*VLOOKUP($F26,'VESSEL FACTORS'!$A$2:$O$5,AF$5,FALSE)*0.0000011023*$M26*$N26*0.82),($H26*VLOOKUP($F26,'VESSEL FACTORS'!$A$2:$O$5,AF$5,FALSE)*0.0000011023*$M26*$N26*1)),IF($G26&lt;21,($H26*VLOOKUP($F26,'VESSEL FACTORS'!$A$2:$O$5,AF$5,FALSE)*0.0000011023*$M26*$N26*VLOOKUP($G26,'VESSEL FACTORS'!$A$16:$L$36,AF$5,FALSE)),($H26*VLOOKUP($F26,'VESSEL FACTORS'!$A$3:$O$5,AF$5,FALSE)*0.0000011023*$M26*$N26*($G26/100))))))))</f>
        <v>Enter vessel info</v>
      </c>
      <c r="AG26" s="76" t="str">
        <f>IF(OR($D26=" ",$E26=" ",$F26=" "),"Enter vessel info",IF(T($H26)&lt;&gt;"","Enter Activity",IF(OR($M26=0,$N26=0),"Enter Run Time",IF((VLOOKUP($F26,'VESSEL FACTORS'!$A$3:$O$5,AG$5,FALSE))="N/A","--",IF($G26=" ",IF(ISERROR(SEARCH("Aux",$E26,1)),($H26*VLOOKUP($F26,'VESSEL FACTORS'!$A$2:$O$5,AG$5,FALSE)*0.0000011023*$M26*$N26*0.82),($H26*VLOOKUP($F26,'VESSEL FACTORS'!$A$2:$O$5,AG$5,FALSE)*0.0000011023*$M26*$N26*1)),IF($G26&lt;21,($H26*VLOOKUP($F26,'VESSEL FACTORS'!$A$2:$O$5,AG$5,FALSE)*0.0000011023*$M26*$N26*VLOOKUP($G26,'VESSEL FACTORS'!$A$16:$L$36,AG$5,FALSE)),($H26*VLOOKUP($F26,'VESSEL FACTORS'!$A$3:$O$5,AG$5,FALSE)*0.0000011023*$M26*$N26*($G26/100))))))))</f>
        <v>Enter vessel info</v>
      </c>
      <c r="AH26" s="76" t="str">
        <f>IF(OR($D26=" ",$E26=" ",$F26=" "),"Enter vessel info",IF(T($H26)&lt;&gt;"","Enter Activity",IF(OR($M26=0,$N26=0),"Enter Run Time",IF((VLOOKUP($F26,'VESSEL FACTORS'!$A$3:$O$5,AH$5,FALSE))="N/A","--",IF($G26=" ",IF(ISERROR(SEARCH("Aux",$E26,1)),($H26*VLOOKUP($F26,'VESSEL FACTORS'!$A$2:$O$5,AH$5,FALSE)*0.0000011023*$M26*$N26*0.82),($H26*VLOOKUP($F26,'VESSEL FACTORS'!$A$2:$O$5,AH$5,FALSE)*0.0000011023*$M26*$N26*1)),IF($G26&lt;21,($H26*VLOOKUP($F26,'VESSEL FACTORS'!$A$2:$O$5,AH$5,FALSE)*0.0000011023*$M26*$N26*VLOOKUP($G26,'VESSEL FACTORS'!$A$16:$L$36,AH$5,FALSE)),($H26*VLOOKUP($F26,'VESSEL FACTORS'!$A$3:$O$5,AH$5,FALSE)*0.0000011023*$M26*$N26*($G26/100))))))))</f>
        <v>Enter vessel info</v>
      </c>
      <c r="AI26" s="76" t="str">
        <f>IF(OR($D26=" ",$E26=" ",$F26=" "),"Enter vessel info",IF(T($H26)&lt;&gt;"","Enter Activity",IF(OR($M26=0,$N26=0),"Enter Run Time",IF((VLOOKUP($F26,'VESSEL FACTORS'!$A$3:$O$5,AI$5,FALSE))="N/A","--",IF($G26=" ",IF(ISERROR(SEARCH("Aux",$E26,1)),($H26*VLOOKUP($F26,'VESSEL FACTORS'!$A$2:$O$5,AI$5,FALSE)*0.0000011023*$M26*$N26*0.82),($H26*VLOOKUP($F26,'VESSEL FACTORS'!$A$2:$O$5,AI$5,FALSE)*0.0000011023*$M26*$N26*1)),IF($G26&lt;21,($H26*VLOOKUP($F26,'VESSEL FACTORS'!$A$2:$O$5,AI$5,FALSE)*0.0000011023*$M26*$N26*VLOOKUP($G26,'VESSEL FACTORS'!$A$16:$L$36,AI$5,FALSE)),($H26*VLOOKUP($F26,'VESSEL FACTORS'!$A$3:$O$5,AI$5,FALSE)*0.0000011023*$M26*$N26*($G26/100))))))))</f>
        <v>Enter vessel info</v>
      </c>
      <c r="AJ26" s="76" t="str">
        <f>IF(OR($D26=" ",$E26=" ",$F26=" "),"Enter vessel info",IF(T($H26)&lt;&gt;"","Enter Activity",IF(OR($M26=0,$N26=0),"Enter Run Time",IF((VLOOKUP($F26,'VESSEL FACTORS'!$A$3:$O$5,AJ$5,FALSE))="N/A","--",IF($G26=" ",IF(ISERROR(SEARCH("Aux",$E26,1)),($H26*VLOOKUP($F26,'VESSEL FACTORS'!$A$2:$O$5,AJ$5,FALSE)*0.0000011023*$M26*$N26*0.82),($H26*VLOOKUP($F26,'VESSEL FACTORS'!$A$2:$O$5,AJ$5,FALSE)*0.0000011023*$M26*$N26*1)),IF($G26&lt;21,($H26*VLOOKUP($F26,'VESSEL FACTORS'!$A$2:$O$5,AJ$5,FALSE)*0.0000011023*$M26*$N26*VLOOKUP($G26,'VESSEL FACTORS'!$A$16:$L$36,AJ$5,FALSE)),($H26*VLOOKUP($F26,'VESSEL FACTORS'!$A$3:$O$5,AJ$5,FALSE)*0.0000011023*$M26*$N26*($G26/100))))))))</f>
        <v>Enter vessel info</v>
      </c>
      <c r="AK26" s="76" t="str">
        <f>IF(OR($D26=" ",$E26=" ",$F26=" "),"Enter vessel info",IF(T($H26)&lt;&gt;"","Enter Activity",IF(OR($M26=0,$N26=0),"Enter Run Time",IF((VLOOKUP($F26,'VESSEL FACTORS'!$A$3:$O$5,AK$5,FALSE))="N/A","--",IF($G26=" ",IF(ISERROR(SEARCH("Aux",$E26,1)),($H26*VLOOKUP($F26,'VESSEL FACTORS'!$A$2:$O$5,AK$5,FALSE)*0.0000011023*$M26*$N26*0.82),($H26*VLOOKUP($F26,'VESSEL FACTORS'!$A$2:$O$5,AK$5,FALSE)*0.0000011023*$M26*$N26*1)),IF($G26&lt;21,($H26*VLOOKUP($F26,'VESSEL FACTORS'!$A$2:$O$5,AK$5,FALSE)*0.0000011023*$M26*$N26*VLOOKUP($G26,'VESSEL FACTORS'!$A$16:$L$36,AK$5,FALSE)),($H26*VLOOKUP($F26,'VESSEL FACTORS'!$A$3:$O$5,AK$5,FALSE)*0.0000011023*$M26*$N26*($G26/100))))))))</f>
        <v>Enter vessel info</v>
      </c>
      <c r="AL26" s="67" t="str">
        <f>IF(OR($D26=" ",$E26=" ",$F26=" "),"Enter vessel info",IF(T($H26)&lt;&gt;"","Enter Activity",IF(OR($M26=0,$N26=0),"Enter Run Time",IF((VLOOKUP($F26,'VESSEL FACTORS'!$A$3:$O$5,AL$5,FALSE))="N/A","--",IF($G26=" ",IF(ISERROR(SEARCH("Aux",$E26,1)),($H26*VLOOKUP($F26,'VESSEL FACTORS'!$A$2:$O$5,AL$5,FALSE)*0.0000011023*$M26*$N26*0.82),($H26*VLOOKUP($F26,'VESSEL FACTORS'!$A$2:$O$5,AL$5,FALSE)*0.0000011023*$M26*$N26*1)),IF($G26&lt;21,($H26*VLOOKUP($F26,'VESSEL FACTORS'!$A$2:$O$5,AL$5,FALSE)*0.0000011023*$M26*$N26*VLOOKUP($G26,'VESSEL FACTORS'!$A$16:$L$36,AL$5,FALSE)),($H26*VLOOKUP($F26,'VESSEL FACTORS'!$A$3:$O$5,AL$5,FALSE)*0.0000011023*$M26*$N26*($G26/100))))))))</f>
        <v>Enter vessel info</v>
      </c>
      <c r="AM26" s="315"/>
      <c r="AO26" s="74">
        <f>MONTH(EMISSIONS_1!P26)-MONTH(EMISSIONS_1!O26)+1</f>
        <v>1</v>
      </c>
      <c r="AP26" s="335">
        <f t="shared" si="12"/>
        <v>0</v>
      </c>
      <c r="AQ26" s="336">
        <f t="shared" si="34"/>
        <v>0</v>
      </c>
      <c r="AR26" s="336">
        <f t="shared" si="34"/>
        <v>0</v>
      </c>
      <c r="AS26" s="336">
        <f t="shared" si="34"/>
        <v>0</v>
      </c>
      <c r="AT26" s="336">
        <f t="shared" si="34"/>
        <v>0</v>
      </c>
      <c r="AU26" s="336">
        <f t="shared" si="34"/>
        <v>0</v>
      </c>
      <c r="AV26" s="336">
        <f t="shared" si="34"/>
        <v>0</v>
      </c>
      <c r="AW26" s="336">
        <f t="shared" si="34"/>
        <v>0</v>
      </c>
      <c r="AX26" s="336">
        <f t="shared" si="34"/>
        <v>0</v>
      </c>
      <c r="AY26" s="336">
        <f t="shared" si="34"/>
        <v>0</v>
      </c>
      <c r="AZ26" s="336">
        <f t="shared" si="34"/>
        <v>0</v>
      </c>
      <c r="BA26" s="337">
        <f t="shared" si="34"/>
        <v>0</v>
      </c>
      <c r="BB26" s="335">
        <f t="shared" si="24"/>
        <v>0</v>
      </c>
      <c r="BC26" s="336">
        <f t="shared" si="24"/>
        <v>0</v>
      </c>
      <c r="BD26" s="336">
        <f t="shared" si="24"/>
        <v>0</v>
      </c>
      <c r="BE26" s="336">
        <f t="shared" si="24"/>
        <v>0</v>
      </c>
      <c r="BF26" s="336">
        <f t="shared" si="24"/>
        <v>0</v>
      </c>
      <c r="BG26" s="336">
        <f t="shared" si="24"/>
        <v>0</v>
      </c>
      <c r="BH26" s="336">
        <f t="shared" si="24"/>
        <v>0</v>
      </c>
      <c r="BI26" s="336">
        <f t="shared" si="24"/>
        <v>0</v>
      </c>
      <c r="BJ26" s="336">
        <f t="shared" si="24"/>
        <v>0</v>
      </c>
      <c r="BK26" s="336">
        <f t="shared" si="24"/>
        <v>0</v>
      </c>
      <c r="BL26" s="336">
        <f t="shared" si="24"/>
        <v>0</v>
      </c>
      <c r="BM26" s="337">
        <f t="shared" si="24"/>
        <v>0</v>
      </c>
      <c r="BN26" s="335">
        <f t="shared" si="25"/>
        <v>0</v>
      </c>
      <c r="BO26" s="336">
        <f t="shared" si="25"/>
        <v>0</v>
      </c>
      <c r="BP26" s="336">
        <f t="shared" si="25"/>
        <v>0</v>
      </c>
      <c r="BQ26" s="336">
        <f t="shared" si="25"/>
        <v>0</v>
      </c>
      <c r="BR26" s="336">
        <f t="shared" si="25"/>
        <v>0</v>
      </c>
      <c r="BS26" s="336">
        <f t="shared" si="25"/>
        <v>0</v>
      </c>
      <c r="BT26" s="336">
        <f t="shared" si="25"/>
        <v>0</v>
      </c>
      <c r="BU26" s="336">
        <f t="shared" si="25"/>
        <v>0</v>
      </c>
      <c r="BV26" s="336">
        <f t="shared" si="25"/>
        <v>0</v>
      </c>
      <c r="BW26" s="336">
        <f t="shared" si="25"/>
        <v>0</v>
      </c>
      <c r="BX26" s="336">
        <f t="shared" si="25"/>
        <v>0</v>
      </c>
      <c r="BY26" s="337">
        <f t="shared" si="25"/>
        <v>0</v>
      </c>
      <c r="BZ26" s="335">
        <f t="shared" si="26"/>
        <v>0</v>
      </c>
      <c r="CA26" s="336">
        <f t="shared" si="26"/>
        <v>0</v>
      </c>
      <c r="CB26" s="336">
        <f t="shared" si="26"/>
        <v>0</v>
      </c>
      <c r="CC26" s="336">
        <f t="shared" si="26"/>
        <v>0</v>
      </c>
      <c r="CD26" s="336">
        <f t="shared" si="26"/>
        <v>0</v>
      </c>
      <c r="CE26" s="336">
        <f t="shared" si="26"/>
        <v>0</v>
      </c>
      <c r="CF26" s="336">
        <f t="shared" si="26"/>
        <v>0</v>
      </c>
      <c r="CG26" s="336">
        <f t="shared" si="26"/>
        <v>0</v>
      </c>
      <c r="CH26" s="336">
        <f t="shared" si="26"/>
        <v>0</v>
      </c>
      <c r="CI26" s="336">
        <f t="shared" si="26"/>
        <v>0</v>
      </c>
      <c r="CJ26" s="336">
        <f t="shared" si="26"/>
        <v>0</v>
      </c>
      <c r="CK26" s="337">
        <f t="shared" si="26"/>
        <v>0</v>
      </c>
      <c r="CL26" s="335">
        <f t="shared" si="27"/>
        <v>0</v>
      </c>
      <c r="CM26" s="336">
        <f t="shared" si="27"/>
        <v>0</v>
      </c>
      <c r="CN26" s="336">
        <f t="shared" si="27"/>
        <v>0</v>
      </c>
      <c r="CO26" s="336">
        <f t="shared" si="27"/>
        <v>0</v>
      </c>
      <c r="CP26" s="336">
        <f t="shared" si="27"/>
        <v>0</v>
      </c>
      <c r="CQ26" s="336">
        <f t="shared" si="27"/>
        <v>0</v>
      </c>
      <c r="CR26" s="336">
        <f t="shared" si="27"/>
        <v>0</v>
      </c>
      <c r="CS26" s="336">
        <f t="shared" si="27"/>
        <v>0</v>
      </c>
      <c r="CT26" s="336">
        <f t="shared" si="27"/>
        <v>0</v>
      </c>
      <c r="CU26" s="336">
        <f t="shared" si="27"/>
        <v>0</v>
      </c>
      <c r="CV26" s="336">
        <f t="shared" si="27"/>
        <v>0</v>
      </c>
      <c r="CW26" s="337">
        <f t="shared" si="27"/>
        <v>0</v>
      </c>
      <c r="CX26" s="335">
        <f t="shared" si="28"/>
        <v>0</v>
      </c>
      <c r="CY26" s="336">
        <f t="shared" si="28"/>
        <v>0</v>
      </c>
      <c r="CZ26" s="336">
        <f t="shared" si="28"/>
        <v>0</v>
      </c>
      <c r="DA26" s="336">
        <f t="shared" si="28"/>
        <v>0</v>
      </c>
      <c r="DB26" s="336">
        <f t="shared" si="28"/>
        <v>0</v>
      </c>
      <c r="DC26" s="336">
        <f t="shared" si="28"/>
        <v>0</v>
      </c>
      <c r="DD26" s="336">
        <f t="shared" si="28"/>
        <v>0</v>
      </c>
      <c r="DE26" s="336">
        <f t="shared" si="28"/>
        <v>0</v>
      </c>
      <c r="DF26" s="336">
        <f t="shared" si="28"/>
        <v>0</v>
      </c>
      <c r="DG26" s="336">
        <f t="shared" si="28"/>
        <v>0</v>
      </c>
      <c r="DH26" s="336">
        <f t="shared" si="28"/>
        <v>0</v>
      </c>
      <c r="DI26" s="337">
        <f t="shared" si="28"/>
        <v>0</v>
      </c>
      <c r="DJ26" s="335">
        <f t="shared" si="29"/>
        <v>0</v>
      </c>
      <c r="DK26" s="336">
        <f t="shared" si="29"/>
        <v>0</v>
      </c>
      <c r="DL26" s="336">
        <f t="shared" si="29"/>
        <v>0</v>
      </c>
      <c r="DM26" s="336">
        <f t="shared" si="29"/>
        <v>0</v>
      </c>
      <c r="DN26" s="336">
        <f t="shared" si="29"/>
        <v>0</v>
      </c>
      <c r="DO26" s="336">
        <f t="shared" si="29"/>
        <v>0</v>
      </c>
      <c r="DP26" s="336">
        <f t="shared" si="29"/>
        <v>0</v>
      </c>
      <c r="DQ26" s="336">
        <f t="shared" si="29"/>
        <v>0</v>
      </c>
      <c r="DR26" s="336">
        <f t="shared" si="29"/>
        <v>0</v>
      </c>
      <c r="DS26" s="336">
        <f t="shared" si="29"/>
        <v>0</v>
      </c>
      <c r="DT26" s="336">
        <f t="shared" si="29"/>
        <v>0</v>
      </c>
      <c r="DU26" s="337">
        <f t="shared" si="29"/>
        <v>0</v>
      </c>
      <c r="DV26" s="335">
        <f t="shared" si="30"/>
        <v>0</v>
      </c>
      <c r="DW26" s="336">
        <f t="shared" si="30"/>
        <v>0</v>
      </c>
      <c r="DX26" s="336">
        <f t="shared" si="30"/>
        <v>0</v>
      </c>
      <c r="DY26" s="336">
        <f t="shared" si="30"/>
        <v>0</v>
      </c>
      <c r="DZ26" s="336">
        <f t="shared" si="30"/>
        <v>0</v>
      </c>
      <c r="EA26" s="336">
        <f t="shared" si="30"/>
        <v>0</v>
      </c>
      <c r="EB26" s="336">
        <f t="shared" si="30"/>
        <v>0</v>
      </c>
      <c r="EC26" s="336">
        <f t="shared" si="30"/>
        <v>0</v>
      </c>
      <c r="ED26" s="336">
        <f t="shared" si="30"/>
        <v>0</v>
      </c>
      <c r="EE26" s="336">
        <f t="shared" si="30"/>
        <v>0</v>
      </c>
      <c r="EF26" s="336">
        <f t="shared" si="30"/>
        <v>0</v>
      </c>
      <c r="EG26" s="337">
        <f t="shared" si="30"/>
        <v>0</v>
      </c>
      <c r="EH26" s="335">
        <f t="shared" si="31"/>
        <v>0</v>
      </c>
      <c r="EI26" s="336">
        <f t="shared" si="31"/>
        <v>0</v>
      </c>
      <c r="EJ26" s="336">
        <f t="shared" si="31"/>
        <v>0</v>
      </c>
      <c r="EK26" s="336">
        <f t="shared" si="31"/>
        <v>0</v>
      </c>
      <c r="EL26" s="336">
        <f t="shared" si="31"/>
        <v>0</v>
      </c>
      <c r="EM26" s="336">
        <f t="shared" si="31"/>
        <v>0</v>
      </c>
      <c r="EN26" s="336">
        <f t="shared" si="31"/>
        <v>0</v>
      </c>
      <c r="EO26" s="336">
        <f t="shared" si="31"/>
        <v>0</v>
      </c>
      <c r="EP26" s="336">
        <f t="shared" si="31"/>
        <v>0</v>
      </c>
      <c r="EQ26" s="336">
        <f t="shared" si="31"/>
        <v>0</v>
      </c>
      <c r="ER26" s="336">
        <f t="shared" si="31"/>
        <v>0</v>
      </c>
      <c r="ES26" s="337">
        <f t="shared" si="31"/>
        <v>0</v>
      </c>
      <c r="ET26" s="335">
        <f t="shared" si="32"/>
        <v>0</v>
      </c>
      <c r="EU26" s="336">
        <f t="shared" si="32"/>
        <v>0</v>
      </c>
      <c r="EV26" s="336">
        <f t="shared" si="32"/>
        <v>0</v>
      </c>
      <c r="EW26" s="336">
        <f t="shared" si="32"/>
        <v>0</v>
      </c>
      <c r="EX26" s="336">
        <f t="shared" si="32"/>
        <v>0</v>
      </c>
      <c r="EY26" s="336">
        <f t="shared" si="32"/>
        <v>0</v>
      </c>
      <c r="EZ26" s="336">
        <f t="shared" si="32"/>
        <v>0</v>
      </c>
      <c r="FA26" s="336">
        <f t="shared" si="32"/>
        <v>0</v>
      </c>
      <c r="FB26" s="336">
        <f t="shared" si="32"/>
        <v>0</v>
      </c>
      <c r="FC26" s="336">
        <f t="shared" si="32"/>
        <v>0</v>
      </c>
      <c r="FD26" s="336">
        <f t="shared" si="32"/>
        <v>0</v>
      </c>
      <c r="FE26" s="337">
        <f t="shared" si="32"/>
        <v>0</v>
      </c>
      <c r="FF26" s="335">
        <f t="shared" si="33"/>
        <v>0</v>
      </c>
      <c r="FG26" s="336">
        <f t="shared" si="33"/>
        <v>0</v>
      </c>
      <c r="FH26" s="336">
        <f t="shared" si="33"/>
        <v>0</v>
      </c>
      <c r="FI26" s="336">
        <f t="shared" si="33"/>
        <v>0</v>
      </c>
      <c r="FJ26" s="336">
        <f t="shared" si="33"/>
        <v>0</v>
      </c>
      <c r="FK26" s="336">
        <f t="shared" si="33"/>
        <v>0</v>
      </c>
      <c r="FL26" s="336">
        <f t="shared" si="33"/>
        <v>0</v>
      </c>
      <c r="FM26" s="336">
        <f t="shared" si="33"/>
        <v>0</v>
      </c>
      <c r="FN26" s="336">
        <f t="shared" si="33"/>
        <v>0</v>
      </c>
      <c r="FO26" s="336">
        <f t="shared" si="33"/>
        <v>0</v>
      </c>
      <c r="FP26" s="336">
        <f t="shared" si="33"/>
        <v>0</v>
      </c>
      <c r="FQ26" s="337">
        <f t="shared" si="33"/>
        <v>0</v>
      </c>
    </row>
    <row r="27" spans="1:173" ht="12.75" customHeight="1" x14ac:dyDescent="0.2">
      <c r="A27" s="74" t="str">
        <f t="shared" si="21"/>
        <v xml:space="preserve"> - </v>
      </c>
      <c r="B27" s="112"/>
      <c r="C27" s="171" t="s">
        <v>305</v>
      </c>
      <c r="D27" s="366" t="str">
        <f>IF(ISBLANK(EMISSIONS_8!D27), " ", EMISSIONS_8!D27)</f>
        <v xml:space="preserve"> </v>
      </c>
      <c r="E27" s="366" t="str">
        <f>IF(ISBLANK(EMISSIONS_8!E27), " ", EMISSIONS_8!E27)</f>
        <v xml:space="preserve"> </v>
      </c>
      <c r="F27" s="366" t="str">
        <f>IF(ISBLANK(EMISSIONS_8!F27), " ", EMISSIONS_8!F27)</f>
        <v xml:space="preserve"> </v>
      </c>
      <c r="G27" s="367"/>
      <c r="H27" s="368"/>
      <c r="I27" s="33" t="s">
        <v>299</v>
      </c>
      <c r="J27" s="367"/>
      <c r="K27" s="33">
        <f t="shared" si="22"/>
        <v>1</v>
      </c>
      <c r="L27" s="33">
        <f t="shared" si="23"/>
        <v>0</v>
      </c>
      <c r="M27" s="367">
        <v>0</v>
      </c>
      <c r="N27" s="373">
        <v>0</v>
      </c>
      <c r="O27" s="299"/>
      <c r="P27" s="300"/>
      <c r="Q27" s="73" t="str">
        <f t="shared" si="13"/>
        <v>Enter vessel info</v>
      </c>
      <c r="R27" s="79" t="str">
        <f t="shared" si="14"/>
        <v>Enter vessel info</v>
      </c>
      <c r="S27" s="79" t="str">
        <f t="shared" si="15"/>
        <v>Enter vessel info</v>
      </c>
      <c r="T27" s="79" t="str">
        <f t="shared" si="16"/>
        <v>Enter vessel info</v>
      </c>
      <c r="U27" s="79" t="str">
        <f t="shared" si="17"/>
        <v>Enter vessel info</v>
      </c>
      <c r="V27" s="79" t="str">
        <f t="shared" si="18"/>
        <v>Enter vessel info</v>
      </c>
      <c r="W27" s="79" t="str">
        <f t="shared" si="19"/>
        <v>Enter vessel info</v>
      </c>
      <c r="X27" s="79" t="str">
        <f t="shared" si="20"/>
        <v>Enter vessel info</v>
      </c>
      <c r="Y27" s="78" t="s">
        <v>115</v>
      </c>
      <c r="Z27" s="79" t="s">
        <v>115</v>
      </c>
      <c r="AA27" s="82" t="s">
        <v>115</v>
      </c>
      <c r="AB27" s="76" t="str">
        <f>IF(OR($D27=" ",$E27=" ",$F27=" "),"Enter vessel info",IF(T($H27)&lt;&gt;"","Enter Activity",IF(OR($M27=0,$N27=0),"Enter Run Time",IF((VLOOKUP($F27,'VESSEL FACTORS'!$A$3:$O$5,AB$5,FALSE))="N/A","--",IF($G27=" ",IF(ISERROR(SEARCH("Aux",$E27,1)),($H27*VLOOKUP($F27,'VESSEL FACTORS'!$A$2:$O$5,AB$5,FALSE)*0.0000011023*$M27*$N27*0.82),($H27*VLOOKUP($F27,'VESSEL FACTORS'!$A$2:$O$5,AB$5,FALSE)*0.0000011023*$M27*$N27*1)),IF($G27&lt;21,($H27*VLOOKUP($F27,'VESSEL FACTORS'!$A$2:$O$5,AB$5,FALSE)*0.0000011023*$M27*$N27*VLOOKUP($G27,'VESSEL FACTORS'!$A$16:$L$36,AB$5,FALSE)),($H27*VLOOKUP($F27,'VESSEL FACTORS'!$A$3:$O$5,AB$5,FALSE)*0.0000011023*$M27*$N27*($G27/100))))))))</f>
        <v>Enter vessel info</v>
      </c>
      <c r="AC27" s="76" t="str">
        <f>IF(OR($D27=" ",$E27=" ",$F27=" "),"Enter vessel info",IF(T($H27)&lt;&gt;"","Enter Activity",IF(OR($M27=0,$N27=0),"Enter Run Time",IF((VLOOKUP($F27,'VESSEL FACTORS'!$A$3:$O$5,AC$5,FALSE))="N/A","--",IF($G27=" ",IF(ISERROR(SEARCH("Aux",$E27,1)),($H27*VLOOKUP($F27,'VESSEL FACTORS'!$A$2:$O$5,AC$5,FALSE)*0.0000011023*$M27*$N27*0.82),($H27*VLOOKUP($F27,'VESSEL FACTORS'!$A$2:$O$5,AC$5,FALSE)*0.0000011023*$M27*$N27*1)),IF($G27&lt;21,($H27*VLOOKUP($F27,'VESSEL FACTORS'!$A$2:$O$5,AC$5,FALSE)*0.0000011023*$M27*$N27*VLOOKUP($G27,'VESSEL FACTORS'!$A$16:$L$36,AC$5,FALSE)),($H27*VLOOKUP($F27,'VESSEL FACTORS'!$A$3:$O$5,AC$5,FALSE)*0.0000011023*$M27*$N27*($G27/100))))))))</f>
        <v>Enter vessel info</v>
      </c>
      <c r="AD27" s="76" t="str">
        <f>IF(OR($D27=" ",$E27=" ",$F27=" "),"Enter vessel info",IF(T($H27)&lt;&gt;"","Enter Activity",IF(OR($M27=0,$N27=0),"Enter Run Time",IF((VLOOKUP($F27,'VESSEL FACTORS'!$A$3:$O$5,AD$5,FALSE))="N/A","--",IF($G27=" ",IF(ISERROR(SEARCH("Aux",$E27,1)),($H27*VLOOKUP($F27,'VESSEL FACTORS'!$A$2:$O$5,AD$5,FALSE)*0.0000011023*$M27*$N27*0.82),($H27*VLOOKUP($F27,'VESSEL FACTORS'!$A$2:$O$5,AD$5,FALSE)*0.0000011023*$M27*$N27*1)),IF($G27&lt;21,($H27*VLOOKUP($F27,'VESSEL FACTORS'!$A$2:$O$5,AD$5,FALSE)*0.0000011023*$M27*$N27*VLOOKUP($G27,'VESSEL FACTORS'!$A$16:$L$36,AD$5,FALSE)),($H27*VLOOKUP($F27,'VESSEL FACTORS'!$A$3:$O$5,AD$5,FALSE)*0.0000011023*$M27*$N27*($G27/100))))))))</f>
        <v>Enter vessel info</v>
      </c>
      <c r="AE27" s="76" t="str">
        <f>IF(OR($D27=" ",$E27=" ",$F27=" "),"Enter vessel info",IF(T($H27)&lt;&gt;"","Enter Activity",IF(OR($M27=0,$N27=0),"Enter Run Time",IF((VLOOKUP($F27,'VESSEL FACTORS'!$A$3:$O$5,AE$5,FALSE))="N/A","--",IF($G27=" ",IF(ISERROR(SEARCH("Aux",$E27,1)),($H27*VLOOKUP($F27,'VESSEL FACTORS'!$A$2:$O$5,AE$5,FALSE)*0.0000011023*$M27*$N27*0.82),($H27*VLOOKUP($F27,'VESSEL FACTORS'!$A$2:$O$5,AE$5,FALSE)*0.0000011023*$M27*$N27*1)),IF($G27&lt;21,($H27*VLOOKUP($F27,'VESSEL FACTORS'!$A$2:$O$5,AE$5,FALSE)*0.0000011023*$M27*$N27*VLOOKUP($G27,'VESSEL FACTORS'!$A$16:$L$36,AE$5,FALSE)),($H27*VLOOKUP($F27,'VESSEL FACTORS'!$A$3:$O$5,AE$5,FALSE)*0.0000011023*$M27*$N27*($G27/100))))))))</f>
        <v>Enter vessel info</v>
      </c>
      <c r="AF27" s="76" t="str">
        <f>IF(OR($D27=" ",$E27=" ",$F27=" "),"Enter vessel info",IF(T($H27)&lt;&gt;"","Enter Activity",IF(OR($M27=0,$N27=0),"Enter Run Time",IF((VLOOKUP($F27,'VESSEL FACTORS'!$A$3:$O$5,AF$5,FALSE))="N/A","--",IF($G27=" ",IF(ISERROR(SEARCH("Aux",$E27,1)),($H27*VLOOKUP($F27,'VESSEL FACTORS'!$A$2:$O$5,AF$5,FALSE)*0.0000011023*$M27*$N27*0.82),($H27*VLOOKUP($F27,'VESSEL FACTORS'!$A$2:$O$5,AF$5,FALSE)*0.0000011023*$M27*$N27*1)),IF($G27&lt;21,($H27*VLOOKUP($F27,'VESSEL FACTORS'!$A$2:$O$5,AF$5,FALSE)*0.0000011023*$M27*$N27*VLOOKUP($G27,'VESSEL FACTORS'!$A$16:$L$36,AF$5,FALSE)),($H27*VLOOKUP($F27,'VESSEL FACTORS'!$A$3:$O$5,AF$5,FALSE)*0.0000011023*$M27*$N27*($G27/100))))))))</f>
        <v>Enter vessel info</v>
      </c>
      <c r="AG27" s="76" t="str">
        <f>IF(OR($D27=" ",$E27=" ",$F27=" "),"Enter vessel info",IF(T($H27)&lt;&gt;"","Enter Activity",IF(OR($M27=0,$N27=0),"Enter Run Time",IF((VLOOKUP($F27,'VESSEL FACTORS'!$A$3:$O$5,AG$5,FALSE))="N/A","--",IF($G27=" ",IF(ISERROR(SEARCH("Aux",$E27,1)),($H27*VLOOKUP($F27,'VESSEL FACTORS'!$A$2:$O$5,AG$5,FALSE)*0.0000011023*$M27*$N27*0.82),($H27*VLOOKUP($F27,'VESSEL FACTORS'!$A$2:$O$5,AG$5,FALSE)*0.0000011023*$M27*$N27*1)),IF($G27&lt;21,($H27*VLOOKUP($F27,'VESSEL FACTORS'!$A$2:$O$5,AG$5,FALSE)*0.0000011023*$M27*$N27*VLOOKUP($G27,'VESSEL FACTORS'!$A$16:$L$36,AG$5,FALSE)),($H27*VLOOKUP($F27,'VESSEL FACTORS'!$A$3:$O$5,AG$5,FALSE)*0.0000011023*$M27*$N27*($G27/100))))))))</f>
        <v>Enter vessel info</v>
      </c>
      <c r="AH27" s="76" t="str">
        <f>IF(OR($D27=" ",$E27=" ",$F27=" "),"Enter vessel info",IF(T($H27)&lt;&gt;"","Enter Activity",IF(OR($M27=0,$N27=0),"Enter Run Time",IF((VLOOKUP($F27,'VESSEL FACTORS'!$A$3:$O$5,AH$5,FALSE))="N/A","--",IF($G27=" ",IF(ISERROR(SEARCH("Aux",$E27,1)),($H27*VLOOKUP($F27,'VESSEL FACTORS'!$A$2:$O$5,AH$5,FALSE)*0.0000011023*$M27*$N27*0.82),($H27*VLOOKUP($F27,'VESSEL FACTORS'!$A$2:$O$5,AH$5,FALSE)*0.0000011023*$M27*$N27*1)),IF($G27&lt;21,($H27*VLOOKUP($F27,'VESSEL FACTORS'!$A$2:$O$5,AH$5,FALSE)*0.0000011023*$M27*$N27*VLOOKUP($G27,'VESSEL FACTORS'!$A$16:$L$36,AH$5,FALSE)),($H27*VLOOKUP($F27,'VESSEL FACTORS'!$A$3:$O$5,AH$5,FALSE)*0.0000011023*$M27*$N27*($G27/100))))))))</f>
        <v>Enter vessel info</v>
      </c>
      <c r="AI27" s="76" t="str">
        <f>IF(OR($D27=" ",$E27=" ",$F27=" "),"Enter vessel info",IF(T($H27)&lt;&gt;"","Enter Activity",IF(OR($M27=0,$N27=0),"Enter Run Time",IF((VLOOKUP($F27,'VESSEL FACTORS'!$A$3:$O$5,AI$5,FALSE))="N/A","--",IF($G27=" ",IF(ISERROR(SEARCH("Aux",$E27,1)),($H27*VLOOKUP($F27,'VESSEL FACTORS'!$A$2:$O$5,AI$5,FALSE)*0.0000011023*$M27*$N27*0.82),($H27*VLOOKUP($F27,'VESSEL FACTORS'!$A$2:$O$5,AI$5,FALSE)*0.0000011023*$M27*$N27*1)),IF($G27&lt;21,($H27*VLOOKUP($F27,'VESSEL FACTORS'!$A$2:$O$5,AI$5,FALSE)*0.0000011023*$M27*$N27*VLOOKUP($G27,'VESSEL FACTORS'!$A$16:$L$36,AI$5,FALSE)),($H27*VLOOKUP($F27,'VESSEL FACTORS'!$A$3:$O$5,AI$5,FALSE)*0.0000011023*$M27*$N27*($G27/100))))))))</f>
        <v>Enter vessel info</v>
      </c>
      <c r="AJ27" s="76" t="str">
        <f>IF(OR($D27=" ",$E27=" ",$F27=" "),"Enter vessel info",IF(T($H27)&lt;&gt;"","Enter Activity",IF(OR($M27=0,$N27=0),"Enter Run Time",IF((VLOOKUP($F27,'VESSEL FACTORS'!$A$3:$O$5,AJ$5,FALSE))="N/A","--",IF($G27=" ",IF(ISERROR(SEARCH("Aux",$E27,1)),($H27*VLOOKUP($F27,'VESSEL FACTORS'!$A$2:$O$5,AJ$5,FALSE)*0.0000011023*$M27*$N27*0.82),($H27*VLOOKUP($F27,'VESSEL FACTORS'!$A$2:$O$5,AJ$5,FALSE)*0.0000011023*$M27*$N27*1)),IF($G27&lt;21,($H27*VLOOKUP($F27,'VESSEL FACTORS'!$A$2:$O$5,AJ$5,FALSE)*0.0000011023*$M27*$N27*VLOOKUP($G27,'VESSEL FACTORS'!$A$16:$L$36,AJ$5,FALSE)),($H27*VLOOKUP($F27,'VESSEL FACTORS'!$A$3:$O$5,AJ$5,FALSE)*0.0000011023*$M27*$N27*($G27/100))))))))</f>
        <v>Enter vessel info</v>
      </c>
      <c r="AK27" s="76" t="str">
        <f>IF(OR($D27=" ",$E27=" ",$F27=" "),"Enter vessel info",IF(T($H27)&lt;&gt;"","Enter Activity",IF(OR($M27=0,$N27=0),"Enter Run Time",IF((VLOOKUP($F27,'VESSEL FACTORS'!$A$3:$O$5,AK$5,FALSE))="N/A","--",IF($G27=" ",IF(ISERROR(SEARCH("Aux",$E27,1)),($H27*VLOOKUP($F27,'VESSEL FACTORS'!$A$2:$O$5,AK$5,FALSE)*0.0000011023*$M27*$N27*0.82),($H27*VLOOKUP($F27,'VESSEL FACTORS'!$A$2:$O$5,AK$5,FALSE)*0.0000011023*$M27*$N27*1)),IF($G27&lt;21,($H27*VLOOKUP($F27,'VESSEL FACTORS'!$A$2:$O$5,AK$5,FALSE)*0.0000011023*$M27*$N27*VLOOKUP($G27,'VESSEL FACTORS'!$A$16:$L$36,AK$5,FALSE)),($H27*VLOOKUP($F27,'VESSEL FACTORS'!$A$3:$O$5,AK$5,FALSE)*0.0000011023*$M27*$N27*($G27/100))))))))</f>
        <v>Enter vessel info</v>
      </c>
      <c r="AL27" s="67" t="str">
        <f>IF(OR($D27=" ",$E27=" ",$F27=" "),"Enter vessel info",IF(T($H27)&lt;&gt;"","Enter Activity",IF(OR($M27=0,$N27=0),"Enter Run Time",IF((VLOOKUP($F27,'VESSEL FACTORS'!$A$3:$O$5,AL$5,FALSE))="N/A","--",IF($G27=" ",IF(ISERROR(SEARCH("Aux",$E27,1)),($H27*VLOOKUP($F27,'VESSEL FACTORS'!$A$2:$O$5,AL$5,FALSE)*0.0000011023*$M27*$N27*0.82),($H27*VLOOKUP($F27,'VESSEL FACTORS'!$A$2:$O$5,AL$5,FALSE)*0.0000011023*$M27*$N27*1)),IF($G27&lt;21,($H27*VLOOKUP($F27,'VESSEL FACTORS'!$A$2:$O$5,AL$5,FALSE)*0.0000011023*$M27*$N27*VLOOKUP($G27,'VESSEL FACTORS'!$A$16:$L$36,AL$5,FALSE)),($H27*VLOOKUP($F27,'VESSEL FACTORS'!$A$3:$O$5,AL$5,FALSE)*0.0000011023*$M27*$N27*($G27/100))))))))</f>
        <v>Enter vessel info</v>
      </c>
      <c r="AM27" s="315"/>
      <c r="AO27" s="74">
        <f>MONTH(EMISSIONS_1!P27)-MONTH(EMISSIONS_1!O27)+1</f>
        <v>1</v>
      </c>
      <c r="AP27" s="335">
        <f t="shared" si="12"/>
        <v>0</v>
      </c>
      <c r="AQ27" s="336">
        <f t="shared" si="34"/>
        <v>0</v>
      </c>
      <c r="AR27" s="336">
        <f t="shared" si="34"/>
        <v>0</v>
      </c>
      <c r="AS27" s="336">
        <f t="shared" si="34"/>
        <v>0</v>
      </c>
      <c r="AT27" s="336">
        <f t="shared" si="34"/>
        <v>0</v>
      </c>
      <c r="AU27" s="336">
        <f t="shared" si="34"/>
        <v>0</v>
      </c>
      <c r="AV27" s="336">
        <f t="shared" si="34"/>
        <v>0</v>
      </c>
      <c r="AW27" s="336">
        <f t="shared" si="34"/>
        <v>0</v>
      </c>
      <c r="AX27" s="336">
        <f t="shared" si="34"/>
        <v>0</v>
      </c>
      <c r="AY27" s="336">
        <f t="shared" si="34"/>
        <v>0</v>
      </c>
      <c r="AZ27" s="336">
        <f t="shared" si="34"/>
        <v>0</v>
      </c>
      <c r="BA27" s="337">
        <f t="shared" si="34"/>
        <v>0</v>
      </c>
      <c r="BB27" s="335">
        <f t="shared" si="24"/>
        <v>0</v>
      </c>
      <c r="BC27" s="336">
        <f t="shared" si="24"/>
        <v>0</v>
      </c>
      <c r="BD27" s="336">
        <f t="shared" si="24"/>
        <v>0</v>
      </c>
      <c r="BE27" s="336">
        <f t="shared" si="24"/>
        <v>0</v>
      </c>
      <c r="BF27" s="336">
        <f t="shared" si="24"/>
        <v>0</v>
      </c>
      <c r="BG27" s="336">
        <f t="shared" si="24"/>
        <v>0</v>
      </c>
      <c r="BH27" s="336">
        <f t="shared" si="24"/>
        <v>0</v>
      </c>
      <c r="BI27" s="336">
        <f t="shared" si="24"/>
        <v>0</v>
      </c>
      <c r="BJ27" s="336">
        <f t="shared" si="24"/>
        <v>0</v>
      </c>
      <c r="BK27" s="336">
        <f t="shared" si="24"/>
        <v>0</v>
      </c>
      <c r="BL27" s="336">
        <f t="shared" si="24"/>
        <v>0</v>
      </c>
      <c r="BM27" s="337">
        <f t="shared" si="24"/>
        <v>0</v>
      </c>
      <c r="BN27" s="335">
        <f t="shared" si="25"/>
        <v>0</v>
      </c>
      <c r="BO27" s="336">
        <f t="shared" si="25"/>
        <v>0</v>
      </c>
      <c r="BP27" s="336">
        <f t="shared" si="25"/>
        <v>0</v>
      </c>
      <c r="BQ27" s="336">
        <f t="shared" si="25"/>
        <v>0</v>
      </c>
      <c r="BR27" s="336">
        <f t="shared" si="25"/>
        <v>0</v>
      </c>
      <c r="BS27" s="336">
        <f t="shared" si="25"/>
        <v>0</v>
      </c>
      <c r="BT27" s="336">
        <f t="shared" si="25"/>
        <v>0</v>
      </c>
      <c r="BU27" s="336">
        <f t="shared" si="25"/>
        <v>0</v>
      </c>
      <c r="BV27" s="336">
        <f t="shared" si="25"/>
        <v>0</v>
      </c>
      <c r="BW27" s="336">
        <f t="shared" si="25"/>
        <v>0</v>
      </c>
      <c r="BX27" s="336">
        <f t="shared" si="25"/>
        <v>0</v>
      </c>
      <c r="BY27" s="337">
        <f t="shared" si="25"/>
        <v>0</v>
      </c>
      <c r="BZ27" s="335">
        <f t="shared" si="26"/>
        <v>0</v>
      </c>
      <c r="CA27" s="336">
        <f t="shared" si="26"/>
        <v>0</v>
      </c>
      <c r="CB27" s="336">
        <f t="shared" si="26"/>
        <v>0</v>
      </c>
      <c r="CC27" s="336">
        <f t="shared" si="26"/>
        <v>0</v>
      </c>
      <c r="CD27" s="336">
        <f t="shared" si="26"/>
        <v>0</v>
      </c>
      <c r="CE27" s="336">
        <f t="shared" si="26"/>
        <v>0</v>
      </c>
      <c r="CF27" s="336">
        <f t="shared" si="26"/>
        <v>0</v>
      </c>
      <c r="CG27" s="336">
        <f t="shared" si="26"/>
        <v>0</v>
      </c>
      <c r="CH27" s="336">
        <f t="shared" si="26"/>
        <v>0</v>
      </c>
      <c r="CI27" s="336">
        <f t="shared" si="26"/>
        <v>0</v>
      </c>
      <c r="CJ27" s="336">
        <f t="shared" si="26"/>
        <v>0</v>
      </c>
      <c r="CK27" s="337">
        <f t="shared" si="26"/>
        <v>0</v>
      </c>
      <c r="CL27" s="335">
        <f t="shared" si="27"/>
        <v>0</v>
      </c>
      <c r="CM27" s="336">
        <f t="shared" si="27"/>
        <v>0</v>
      </c>
      <c r="CN27" s="336">
        <f t="shared" si="27"/>
        <v>0</v>
      </c>
      <c r="CO27" s="336">
        <f t="shared" si="27"/>
        <v>0</v>
      </c>
      <c r="CP27" s="336">
        <f t="shared" si="27"/>
        <v>0</v>
      </c>
      <c r="CQ27" s="336">
        <f t="shared" si="27"/>
        <v>0</v>
      </c>
      <c r="CR27" s="336">
        <f t="shared" si="27"/>
        <v>0</v>
      </c>
      <c r="CS27" s="336">
        <f t="shared" si="27"/>
        <v>0</v>
      </c>
      <c r="CT27" s="336">
        <f t="shared" si="27"/>
        <v>0</v>
      </c>
      <c r="CU27" s="336">
        <f t="shared" si="27"/>
        <v>0</v>
      </c>
      <c r="CV27" s="336">
        <f t="shared" si="27"/>
        <v>0</v>
      </c>
      <c r="CW27" s="337">
        <f t="shared" si="27"/>
        <v>0</v>
      </c>
      <c r="CX27" s="335">
        <f t="shared" si="28"/>
        <v>0</v>
      </c>
      <c r="CY27" s="336">
        <f t="shared" si="28"/>
        <v>0</v>
      </c>
      <c r="CZ27" s="336">
        <f t="shared" si="28"/>
        <v>0</v>
      </c>
      <c r="DA27" s="336">
        <f t="shared" si="28"/>
        <v>0</v>
      </c>
      <c r="DB27" s="336">
        <f t="shared" si="28"/>
        <v>0</v>
      </c>
      <c r="DC27" s="336">
        <f t="shared" si="28"/>
        <v>0</v>
      </c>
      <c r="DD27" s="336">
        <f t="shared" si="28"/>
        <v>0</v>
      </c>
      <c r="DE27" s="336">
        <f t="shared" si="28"/>
        <v>0</v>
      </c>
      <c r="DF27" s="336">
        <f t="shared" si="28"/>
        <v>0</v>
      </c>
      <c r="DG27" s="336">
        <f t="shared" si="28"/>
        <v>0</v>
      </c>
      <c r="DH27" s="336">
        <f t="shared" si="28"/>
        <v>0</v>
      </c>
      <c r="DI27" s="337">
        <f t="shared" si="28"/>
        <v>0</v>
      </c>
      <c r="DJ27" s="335">
        <f t="shared" si="29"/>
        <v>0</v>
      </c>
      <c r="DK27" s="336">
        <f t="shared" si="29"/>
        <v>0</v>
      </c>
      <c r="DL27" s="336">
        <f t="shared" si="29"/>
        <v>0</v>
      </c>
      <c r="DM27" s="336">
        <f t="shared" si="29"/>
        <v>0</v>
      </c>
      <c r="DN27" s="336">
        <f t="shared" si="29"/>
        <v>0</v>
      </c>
      <c r="DO27" s="336">
        <f t="shared" si="29"/>
        <v>0</v>
      </c>
      <c r="DP27" s="336">
        <f t="shared" si="29"/>
        <v>0</v>
      </c>
      <c r="DQ27" s="336">
        <f t="shared" si="29"/>
        <v>0</v>
      </c>
      <c r="DR27" s="336">
        <f t="shared" si="29"/>
        <v>0</v>
      </c>
      <c r="DS27" s="336">
        <f t="shared" si="29"/>
        <v>0</v>
      </c>
      <c r="DT27" s="336">
        <f t="shared" si="29"/>
        <v>0</v>
      </c>
      <c r="DU27" s="337">
        <f t="shared" si="29"/>
        <v>0</v>
      </c>
      <c r="DV27" s="335">
        <f t="shared" si="30"/>
        <v>0</v>
      </c>
      <c r="DW27" s="336">
        <f t="shared" si="30"/>
        <v>0</v>
      </c>
      <c r="DX27" s="336">
        <f t="shared" si="30"/>
        <v>0</v>
      </c>
      <c r="DY27" s="336">
        <f t="shared" si="30"/>
        <v>0</v>
      </c>
      <c r="DZ27" s="336">
        <f t="shared" si="30"/>
        <v>0</v>
      </c>
      <c r="EA27" s="336">
        <f t="shared" si="30"/>
        <v>0</v>
      </c>
      <c r="EB27" s="336">
        <f t="shared" si="30"/>
        <v>0</v>
      </c>
      <c r="EC27" s="336">
        <f t="shared" si="30"/>
        <v>0</v>
      </c>
      <c r="ED27" s="336">
        <f t="shared" si="30"/>
        <v>0</v>
      </c>
      <c r="EE27" s="336">
        <f t="shared" si="30"/>
        <v>0</v>
      </c>
      <c r="EF27" s="336">
        <f t="shared" si="30"/>
        <v>0</v>
      </c>
      <c r="EG27" s="337">
        <f t="shared" si="30"/>
        <v>0</v>
      </c>
      <c r="EH27" s="335">
        <f t="shared" si="31"/>
        <v>0</v>
      </c>
      <c r="EI27" s="336">
        <f t="shared" si="31"/>
        <v>0</v>
      </c>
      <c r="EJ27" s="336">
        <f t="shared" si="31"/>
        <v>0</v>
      </c>
      <c r="EK27" s="336">
        <f t="shared" si="31"/>
        <v>0</v>
      </c>
      <c r="EL27" s="336">
        <f t="shared" si="31"/>
        <v>0</v>
      </c>
      <c r="EM27" s="336">
        <f t="shared" si="31"/>
        <v>0</v>
      </c>
      <c r="EN27" s="336">
        <f t="shared" si="31"/>
        <v>0</v>
      </c>
      <c r="EO27" s="336">
        <f t="shared" si="31"/>
        <v>0</v>
      </c>
      <c r="EP27" s="336">
        <f t="shared" si="31"/>
        <v>0</v>
      </c>
      <c r="EQ27" s="336">
        <f t="shared" si="31"/>
        <v>0</v>
      </c>
      <c r="ER27" s="336">
        <f t="shared" si="31"/>
        <v>0</v>
      </c>
      <c r="ES27" s="337">
        <f t="shared" si="31"/>
        <v>0</v>
      </c>
      <c r="ET27" s="335">
        <f t="shared" si="32"/>
        <v>0</v>
      </c>
      <c r="EU27" s="336">
        <f t="shared" si="32"/>
        <v>0</v>
      </c>
      <c r="EV27" s="336">
        <f t="shared" si="32"/>
        <v>0</v>
      </c>
      <c r="EW27" s="336">
        <f t="shared" si="32"/>
        <v>0</v>
      </c>
      <c r="EX27" s="336">
        <f t="shared" si="32"/>
        <v>0</v>
      </c>
      <c r="EY27" s="336">
        <f t="shared" si="32"/>
        <v>0</v>
      </c>
      <c r="EZ27" s="336">
        <f t="shared" si="32"/>
        <v>0</v>
      </c>
      <c r="FA27" s="336">
        <f t="shared" si="32"/>
        <v>0</v>
      </c>
      <c r="FB27" s="336">
        <f t="shared" si="32"/>
        <v>0</v>
      </c>
      <c r="FC27" s="336">
        <f t="shared" si="32"/>
        <v>0</v>
      </c>
      <c r="FD27" s="336">
        <f t="shared" si="32"/>
        <v>0</v>
      </c>
      <c r="FE27" s="337">
        <f t="shared" si="32"/>
        <v>0</v>
      </c>
      <c r="FF27" s="335">
        <f t="shared" si="33"/>
        <v>0</v>
      </c>
      <c r="FG27" s="336">
        <f t="shared" si="33"/>
        <v>0</v>
      </c>
      <c r="FH27" s="336">
        <f t="shared" si="33"/>
        <v>0</v>
      </c>
      <c r="FI27" s="336">
        <f t="shared" si="33"/>
        <v>0</v>
      </c>
      <c r="FJ27" s="336">
        <f t="shared" si="33"/>
        <v>0</v>
      </c>
      <c r="FK27" s="336">
        <f t="shared" si="33"/>
        <v>0</v>
      </c>
      <c r="FL27" s="336">
        <f t="shared" si="33"/>
        <v>0</v>
      </c>
      <c r="FM27" s="336">
        <f t="shared" si="33"/>
        <v>0</v>
      </c>
      <c r="FN27" s="336">
        <f t="shared" si="33"/>
        <v>0</v>
      </c>
      <c r="FO27" s="336">
        <f t="shared" si="33"/>
        <v>0</v>
      </c>
      <c r="FP27" s="336">
        <f t="shared" si="33"/>
        <v>0</v>
      </c>
      <c r="FQ27" s="337">
        <f t="shared" si="33"/>
        <v>0</v>
      </c>
    </row>
    <row r="28" spans="1:173" ht="12.75" customHeight="1" x14ac:dyDescent="0.2">
      <c r="A28" s="74" t="str">
        <f t="shared" si="21"/>
        <v xml:space="preserve"> - </v>
      </c>
      <c r="B28" s="112"/>
      <c r="C28" s="171" t="s">
        <v>305</v>
      </c>
      <c r="D28" s="366" t="str">
        <f>IF(ISBLANK(EMISSIONS_8!D28), " ", EMISSIONS_8!D28)</f>
        <v xml:space="preserve"> </v>
      </c>
      <c r="E28" s="366" t="str">
        <f>IF(ISBLANK(EMISSIONS_8!E28), " ", EMISSIONS_8!E28)</f>
        <v xml:space="preserve"> </v>
      </c>
      <c r="F28" s="366" t="str">
        <f>IF(ISBLANK(EMISSIONS_8!F28), " ", EMISSIONS_8!F28)</f>
        <v xml:space="preserve"> </v>
      </c>
      <c r="G28" s="367"/>
      <c r="H28" s="368"/>
      <c r="I28" s="33" t="s">
        <v>299</v>
      </c>
      <c r="J28" s="367"/>
      <c r="K28" s="33">
        <f t="shared" si="22"/>
        <v>1</v>
      </c>
      <c r="L28" s="33">
        <f t="shared" si="23"/>
        <v>0</v>
      </c>
      <c r="M28" s="367">
        <v>0</v>
      </c>
      <c r="N28" s="373">
        <v>0</v>
      </c>
      <c r="O28" s="299"/>
      <c r="P28" s="300"/>
      <c r="Q28" s="73" t="str">
        <f t="shared" si="13"/>
        <v>Enter vessel info</v>
      </c>
      <c r="R28" s="79" t="str">
        <f t="shared" si="14"/>
        <v>Enter vessel info</v>
      </c>
      <c r="S28" s="79" t="str">
        <f t="shared" si="15"/>
        <v>Enter vessel info</v>
      </c>
      <c r="T28" s="79" t="str">
        <f t="shared" si="16"/>
        <v>Enter vessel info</v>
      </c>
      <c r="U28" s="79" t="str">
        <f t="shared" si="17"/>
        <v>Enter vessel info</v>
      </c>
      <c r="V28" s="79" t="str">
        <f t="shared" si="18"/>
        <v>Enter vessel info</v>
      </c>
      <c r="W28" s="79" t="str">
        <f t="shared" si="19"/>
        <v>Enter vessel info</v>
      </c>
      <c r="X28" s="79" t="str">
        <f t="shared" si="20"/>
        <v>Enter vessel info</v>
      </c>
      <c r="Y28" s="78" t="s">
        <v>115</v>
      </c>
      <c r="Z28" s="79" t="s">
        <v>115</v>
      </c>
      <c r="AA28" s="82" t="s">
        <v>115</v>
      </c>
      <c r="AB28" s="76" t="str">
        <f>IF(OR($D28=" ",$E28=" ",$F28=" "),"Enter vessel info",IF(T($H28)&lt;&gt;"","Enter Activity",IF(OR($M28=0,$N28=0),"Enter Run Time",IF((VLOOKUP($F28,'VESSEL FACTORS'!$A$3:$O$5,AB$5,FALSE))="N/A","--",IF($G28=" ",IF(ISERROR(SEARCH("Aux",$E28,1)),($H28*VLOOKUP($F28,'VESSEL FACTORS'!$A$2:$O$5,AB$5,FALSE)*0.0000011023*$M28*$N28*0.82),($H28*VLOOKUP($F28,'VESSEL FACTORS'!$A$2:$O$5,AB$5,FALSE)*0.0000011023*$M28*$N28*1)),IF($G28&lt;21,($H28*VLOOKUP($F28,'VESSEL FACTORS'!$A$2:$O$5,AB$5,FALSE)*0.0000011023*$M28*$N28*VLOOKUP($G28,'VESSEL FACTORS'!$A$16:$L$36,AB$5,FALSE)),($H28*VLOOKUP($F28,'VESSEL FACTORS'!$A$3:$O$5,AB$5,FALSE)*0.0000011023*$M28*$N28*($G28/100))))))))</f>
        <v>Enter vessel info</v>
      </c>
      <c r="AC28" s="76" t="str">
        <f>IF(OR($D28=" ",$E28=" ",$F28=" "),"Enter vessel info",IF(T($H28)&lt;&gt;"","Enter Activity",IF(OR($M28=0,$N28=0),"Enter Run Time",IF((VLOOKUP($F28,'VESSEL FACTORS'!$A$3:$O$5,AC$5,FALSE))="N/A","--",IF($G28=" ",IF(ISERROR(SEARCH("Aux",$E28,1)),($H28*VLOOKUP($F28,'VESSEL FACTORS'!$A$2:$O$5,AC$5,FALSE)*0.0000011023*$M28*$N28*0.82),($H28*VLOOKUP($F28,'VESSEL FACTORS'!$A$2:$O$5,AC$5,FALSE)*0.0000011023*$M28*$N28*1)),IF($G28&lt;21,($H28*VLOOKUP($F28,'VESSEL FACTORS'!$A$2:$O$5,AC$5,FALSE)*0.0000011023*$M28*$N28*VLOOKUP($G28,'VESSEL FACTORS'!$A$16:$L$36,AC$5,FALSE)),($H28*VLOOKUP($F28,'VESSEL FACTORS'!$A$3:$O$5,AC$5,FALSE)*0.0000011023*$M28*$N28*($G28/100))))))))</f>
        <v>Enter vessel info</v>
      </c>
      <c r="AD28" s="76" t="str">
        <f>IF(OR($D28=" ",$E28=" ",$F28=" "),"Enter vessel info",IF(T($H28)&lt;&gt;"","Enter Activity",IF(OR($M28=0,$N28=0),"Enter Run Time",IF((VLOOKUP($F28,'VESSEL FACTORS'!$A$3:$O$5,AD$5,FALSE))="N/A","--",IF($G28=" ",IF(ISERROR(SEARCH("Aux",$E28,1)),($H28*VLOOKUP($F28,'VESSEL FACTORS'!$A$2:$O$5,AD$5,FALSE)*0.0000011023*$M28*$N28*0.82),($H28*VLOOKUP($F28,'VESSEL FACTORS'!$A$2:$O$5,AD$5,FALSE)*0.0000011023*$M28*$N28*1)),IF($G28&lt;21,($H28*VLOOKUP($F28,'VESSEL FACTORS'!$A$2:$O$5,AD$5,FALSE)*0.0000011023*$M28*$N28*VLOOKUP($G28,'VESSEL FACTORS'!$A$16:$L$36,AD$5,FALSE)),($H28*VLOOKUP($F28,'VESSEL FACTORS'!$A$3:$O$5,AD$5,FALSE)*0.0000011023*$M28*$N28*($G28/100))))))))</f>
        <v>Enter vessel info</v>
      </c>
      <c r="AE28" s="76" t="str">
        <f>IF(OR($D28=" ",$E28=" ",$F28=" "),"Enter vessel info",IF(T($H28)&lt;&gt;"","Enter Activity",IF(OR($M28=0,$N28=0),"Enter Run Time",IF((VLOOKUP($F28,'VESSEL FACTORS'!$A$3:$O$5,AE$5,FALSE))="N/A","--",IF($G28=" ",IF(ISERROR(SEARCH("Aux",$E28,1)),($H28*VLOOKUP($F28,'VESSEL FACTORS'!$A$2:$O$5,AE$5,FALSE)*0.0000011023*$M28*$N28*0.82),($H28*VLOOKUP($F28,'VESSEL FACTORS'!$A$2:$O$5,AE$5,FALSE)*0.0000011023*$M28*$N28*1)),IF($G28&lt;21,($H28*VLOOKUP($F28,'VESSEL FACTORS'!$A$2:$O$5,AE$5,FALSE)*0.0000011023*$M28*$N28*VLOOKUP($G28,'VESSEL FACTORS'!$A$16:$L$36,AE$5,FALSE)),($H28*VLOOKUP($F28,'VESSEL FACTORS'!$A$3:$O$5,AE$5,FALSE)*0.0000011023*$M28*$N28*($G28/100))))))))</f>
        <v>Enter vessel info</v>
      </c>
      <c r="AF28" s="76" t="str">
        <f>IF(OR($D28=" ",$E28=" ",$F28=" "),"Enter vessel info",IF(T($H28)&lt;&gt;"","Enter Activity",IF(OR($M28=0,$N28=0),"Enter Run Time",IF((VLOOKUP($F28,'VESSEL FACTORS'!$A$3:$O$5,AF$5,FALSE))="N/A","--",IF($G28=" ",IF(ISERROR(SEARCH("Aux",$E28,1)),($H28*VLOOKUP($F28,'VESSEL FACTORS'!$A$2:$O$5,AF$5,FALSE)*0.0000011023*$M28*$N28*0.82),($H28*VLOOKUP($F28,'VESSEL FACTORS'!$A$2:$O$5,AF$5,FALSE)*0.0000011023*$M28*$N28*1)),IF($G28&lt;21,($H28*VLOOKUP($F28,'VESSEL FACTORS'!$A$2:$O$5,AF$5,FALSE)*0.0000011023*$M28*$N28*VLOOKUP($G28,'VESSEL FACTORS'!$A$16:$L$36,AF$5,FALSE)),($H28*VLOOKUP($F28,'VESSEL FACTORS'!$A$3:$O$5,AF$5,FALSE)*0.0000011023*$M28*$N28*($G28/100))))))))</f>
        <v>Enter vessel info</v>
      </c>
      <c r="AG28" s="76" t="str">
        <f>IF(OR($D28=" ",$E28=" ",$F28=" "),"Enter vessel info",IF(T($H28)&lt;&gt;"","Enter Activity",IF(OR($M28=0,$N28=0),"Enter Run Time",IF((VLOOKUP($F28,'VESSEL FACTORS'!$A$3:$O$5,AG$5,FALSE))="N/A","--",IF($G28=" ",IF(ISERROR(SEARCH("Aux",$E28,1)),($H28*VLOOKUP($F28,'VESSEL FACTORS'!$A$2:$O$5,AG$5,FALSE)*0.0000011023*$M28*$N28*0.82),($H28*VLOOKUP($F28,'VESSEL FACTORS'!$A$2:$O$5,AG$5,FALSE)*0.0000011023*$M28*$N28*1)),IF($G28&lt;21,($H28*VLOOKUP($F28,'VESSEL FACTORS'!$A$2:$O$5,AG$5,FALSE)*0.0000011023*$M28*$N28*VLOOKUP($G28,'VESSEL FACTORS'!$A$16:$L$36,AG$5,FALSE)),($H28*VLOOKUP($F28,'VESSEL FACTORS'!$A$3:$O$5,AG$5,FALSE)*0.0000011023*$M28*$N28*($G28/100))))))))</f>
        <v>Enter vessel info</v>
      </c>
      <c r="AH28" s="76" t="str">
        <f>IF(OR($D28=" ",$E28=" ",$F28=" "),"Enter vessel info",IF(T($H28)&lt;&gt;"","Enter Activity",IF(OR($M28=0,$N28=0),"Enter Run Time",IF((VLOOKUP($F28,'VESSEL FACTORS'!$A$3:$O$5,AH$5,FALSE))="N/A","--",IF($G28=" ",IF(ISERROR(SEARCH("Aux",$E28,1)),($H28*VLOOKUP($F28,'VESSEL FACTORS'!$A$2:$O$5,AH$5,FALSE)*0.0000011023*$M28*$N28*0.82),($H28*VLOOKUP($F28,'VESSEL FACTORS'!$A$2:$O$5,AH$5,FALSE)*0.0000011023*$M28*$N28*1)),IF($G28&lt;21,($H28*VLOOKUP($F28,'VESSEL FACTORS'!$A$2:$O$5,AH$5,FALSE)*0.0000011023*$M28*$N28*VLOOKUP($G28,'VESSEL FACTORS'!$A$16:$L$36,AH$5,FALSE)),($H28*VLOOKUP($F28,'VESSEL FACTORS'!$A$3:$O$5,AH$5,FALSE)*0.0000011023*$M28*$N28*($G28/100))))))))</f>
        <v>Enter vessel info</v>
      </c>
      <c r="AI28" s="76" t="str">
        <f>IF(OR($D28=" ",$E28=" ",$F28=" "),"Enter vessel info",IF(T($H28)&lt;&gt;"","Enter Activity",IF(OR($M28=0,$N28=0),"Enter Run Time",IF((VLOOKUP($F28,'VESSEL FACTORS'!$A$3:$O$5,AI$5,FALSE))="N/A","--",IF($G28=" ",IF(ISERROR(SEARCH("Aux",$E28,1)),($H28*VLOOKUP($F28,'VESSEL FACTORS'!$A$2:$O$5,AI$5,FALSE)*0.0000011023*$M28*$N28*0.82),($H28*VLOOKUP($F28,'VESSEL FACTORS'!$A$2:$O$5,AI$5,FALSE)*0.0000011023*$M28*$N28*1)),IF($G28&lt;21,($H28*VLOOKUP($F28,'VESSEL FACTORS'!$A$2:$O$5,AI$5,FALSE)*0.0000011023*$M28*$N28*VLOOKUP($G28,'VESSEL FACTORS'!$A$16:$L$36,AI$5,FALSE)),($H28*VLOOKUP($F28,'VESSEL FACTORS'!$A$3:$O$5,AI$5,FALSE)*0.0000011023*$M28*$N28*($G28/100))))))))</f>
        <v>Enter vessel info</v>
      </c>
      <c r="AJ28" s="76" t="str">
        <f>IF(OR($D28=" ",$E28=" ",$F28=" "),"Enter vessel info",IF(T($H28)&lt;&gt;"","Enter Activity",IF(OR($M28=0,$N28=0),"Enter Run Time",IF((VLOOKUP($F28,'VESSEL FACTORS'!$A$3:$O$5,AJ$5,FALSE))="N/A","--",IF($G28=" ",IF(ISERROR(SEARCH("Aux",$E28,1)),($H28*VLOOKUP($F28,'VESSEL FACTORS'!$A$2:$O$5,AJ$5,FALSE)*0.0000011023*$M28*$N28*0.82),($H28*VLOOKUP($F28,'VESSEL FACTORS'!$A$2:$O$5,AJ$5,FALSE)*0.0000011023*$M28*$N28*1)),IF($G28&lt;21,($H28*VLOOKUP($F28,'VESSEL FACTORS'!$A$2:$O$5,AJ$5,FALSE)*0.0000011023*$M28*$N28*VLOOKUP($G28,'VESSEL FACTORS'!$A$16:$L$36,AJ$5,FALSE)),($H28*VLOOKUP($F28,'VESSEL FACTORS'!$A$3:$O$5,AJ$5,FALSE)*0.0000011023*$M28*$N28*($G28/100))))))))</f>
        <v>Enter vessel info</v>
      </c>
      <c r="AK28" s="76" t="str">
        <f>IF(OR($D28=" ",$E28=" ",$F28=" "),"Enter vessel info",IF(T($H28)&lt;&gt;"","Enter Activity",IF(OR($M28=0,$N28=0),"Enter Run Time",IF((VLOOKUP($F28,'VESSEL FACTORS'!$A$3:$O$5,AK$5,FALSE))="N/A","--",IF($G28=" ",IF(ISERROR(SEARCH("Aux",$E28,1)),($H28*VLOOKUP($F28,'VESSEL FACTORS'!$A$2:$O$5,AK$5,FALSE)*0.0000011023*$M28*$N28*0.82),($H28*VLOOKUP($F28,'VESSEL FACTORS'!$A$2:$O$5,AK$5,FALSE)*0.0000011023*$M28*$N28*1)),IF($G28&lt;21,($H28*VLOOKUP($F28,'VESSEL FACTORS'!$A$2:$O$5,AK$5,FALSE)*0.0000011023*$M28*$N28*VLOOKUP($G28,'VESSEL FACTORS'!$A$16:$L$36,AK$5,FALSE)),($H28*VLOOKUP($F28,'VESSEL FACTORS'!$A$3:$O$5,AK$5,FALSE)*0.0000011023*$M28*$N28*($G28/100))))))))</f>
        <v>Enter vessel info</v>
      </c>
      <c r="AL28" s="67" t="str">
        <f>IF(OR($D28=" ",$E28=" ",$F28=" "),"Enter vessel info",IF(T($H28)&lt;&gt;"","Enter Activity",IF(OR($M28=0,$N28=0),"Enter Run Time",IF((VLOOKUP($F28,'VESSEL FACTORS'!$A$3:$O$5,AL$5,FALSE))="N/A","--",IF($G28=" ",IF(ISERROR(SEARCH("Aux",$E28,1)),($H28*VLOOKUP($F28,'VESSEL FACTORS'!$A$2:$O$5,AL$5,FALSE)*0.0000011023*$M28*$N28*0.82),($H28*VLOOKUP($F28,'VESSEL FACTORS'!$A$2:$O$5,AL$5,FALSE)*0.0000011023*$M28*$N28*1)),IF($G28&lt;21,($H28*VLOOKUP($F28,'VESSEL FACTORS'!$A$2:$O$5,AL$5,FALSE)*0.0000011023*$M28*$N28*VLOOKUP($G28,'VESSEL FACTORS'!$A$16:$L$36,AL$5,FALSE)),($H28*VLOOKUP($F28,'VESSEL FACTORS'!$A$3:$O$5,AL$5,FALSE)*0.0000011023*$M28*$N28*($G28/100))))))))</f>
        <v>Enter vessel info</v>
      </c>
      <c r="AM28" s="315"/>
      <c r="AO28" s="74">
        <f>MONTH(EMISSIONS_1!P28)-MONTH(EMISSIONS_1!O28)+1</f>
        <v>1</v>
      </c>
      <c r="AP28" s="335">
        <f t="shared" si="12"/>
        <v>0</v>
      </c>
      <c r="AQ28" s="336">
        <f t="shared" si="34"/>
        <v>0</v>
      </c>
      <c r="AR28" s="336">
        <f t="shared" si="34"/>
        <v>0</v>
      </c>
      <c r="AS28" s="336">
        <f t="shared" si="34"/>
        <v>0</v>
      </c>
      <c r="AT28" s="336">
        <f t="shared" si="34"/>
        <v>0</v>
      </c>
      <c r="AU28" s="336">
        <f t="shared" si="34"/>
        <v>0</v>
      </c>
      <c r="AV28" s="336">
        <f t="shared" si="34"/>
        <v>0</v>
      </c>
      <c r="AW28" s="336">
        <f t="shared" si="34"/>
        <v>0</v>
      </c>
      <c r="AX28" s="336">
        <f t="shared" si="34"/>
        <v>0</v>
      </c>
      <c r="AY28" s="336">
        <f t="shared" si="34"/>
        <v>0</v>
      </c>
      <c r="AZ28" s="336">
        <f t="shared" si="34"/>
        <v>0</v>
      </c>
      <c r="BA28" s="337">
        <f t="shared" si="34"/>
        <v>0</v>
      </c>
      <c r="BB28" s="335">
        <f t="shared" si="24"/>
        <v>0</v>
      </c>
      <c r="BC28" s="336">
        <f t="shared" si="24"/>
        <v>0</v>
      </c>
      <c r="BD28" s="336">
        <f t="shared" si="24"/>
        <v>0</v>
      </c>
      <c r="BE28" s="336">
        <f t="shared" si="24"/>
        <v>0</v>
      </c>
      <c r="BF28" s="336">
        <f t="shared" si="24"/>
        <v>0</v>
      </c>
      <c r="BG28" s="336">
        <f t="shared" si="24"/>
        <v>0</v>
      </c>
      <c r="BH28" s="336">
        <f t="shared" si="24"/>
        <v>0</v>
      </c>
      <c r="BI28" s="336">
        <f t="shared" si="24"/>
        <v>0</v>
      </c>
      <c r="BJ28" s="336">
        <f t="shared" si="24"/>
        <v>0</v>
      </c>
      <c r="BK28" s="336">
        <f t="shared" si="24"/>
        <v>0</v>
      </c>
      <c r="BL28" s="336">
        <f t="shared" si="24"/>
        <v>0</v>
      </c>
      <c r="BM28" s="337">
        <f t="shared" si="24"/>
        <v>0</v>
      </c>
      <c r="BN28" s="335">
        <f t="shared" si="25"/>
        <v>0</v>
      </c>
      <c r="BO28" s="336">
        <f t="shared" si="25"/>
        <v>0</v>
      </c>
      <c r="BP28" s="336">
        <f t="shared" si="25"/>
        <v>0</v>
      </c>
      <c r="BQ28" s="336">
        <f t="shared" si="25"/>
        <v>0</v>
      </c>
      <c r="BR28" s="336">
        <f t="shared" si="25"/>
        <v>0</v>
      </c>
      <c r="BS28" s="336">
        <f t="shared" si="25"/>
        <v>0</v>
      </c>
      <c r="BT28" s="336">
        <f t="shared" si="25"/>
        <v>0</v>
      </c>
      <c r="BU28" s="336">
        <f t="shared" si="25"/>
        <v>0</v>
      </c>
      <c r="BV28" s="336">
        <f t="shared" si="25"/>
        <v>0</v>
      </c>
      <c r="BW28" s="336">
        <f t="shared" si="25"/>
        <v>0</v>
      </c>
      <c r="BX28" s="336">
        <f t="shared" si="25"/>
        <v>0</v>
      </c>
      <c r="BY28" s="337">
        <f t="shared" si="25"/>
        <v>0</v>
      </c>
      <c r="BZ28" s="335">
        <f t="shared" si="26"/>
        <v>0</v>
      </c>
      <c r="CA28" s="336">
        <f t="shared" si="26"/>
        <v>0</v>
      </c>
      <c r="CB28" s="336">
        <f t="shared" si="26"/>
        <v>0</v>
      </c>
      <c r="CC28" s="336">
        <f t="shared" si="26"/>
        <v>0</v>
      </c>
      <c r="CD28" s="336">
        <f t="shared" si="26"/>
        <v>0</v>
      </c>
      <c r="CE28" s="336">
        <f t="shared" si="26"/>
        <v>0</v>
      </c>
      <c r="CF28" s="336">
        <f t="shared" si="26"/>
        <v>0</v>
      </c>
      <c r="CG28" s="336">
        <f t="shared" si="26"/>
        <v>0</v>
      </c>
      <c r="CH28" s="336">
        <f t="shared" si="26"/>
        <v>0</v>
      </c>
      <c r="CI28" s="336">
        <f t="shared" si="26"/>
        <v>0</v>
      </c>
      <c r="CJ28" s="336">
        <f t="shared" si="26"/>
        <v>0</v>
      </c>
      <c r="CK28" s="337">
        <f t="shared" si="26"/>
        <v>0</v>
      </c>
      <c r="CL28" s="335">
        <f t="shared" si="27"/>
        <v>0</v>
      </c>
      <c r="CM28" s="336">
        <f t="shared" si="27"/>
        <v>0</v>
      </c>
      <c r="CN28" s="336">
        <f t="shared" si="27"/>
        <v>0</v>
      </c>
      <c r="CO28" s="336">
        <f t="shared" si="27"/>
        <v>0</v>
      </c>
      <c r="CP28" s="336">
        <f t="shared" si="27"/>
        <v>0</v>
      </c>
      <c r="CQ28" s="336">
        <f t="shared" si="27"/>
        <v>0</v>
      </c>
      <c r="CR28" s="336">
        <f t="shared" si="27"/>
        <v>0</v>
      </c>
      <c r="CS28" s="336">
        <f t="shared" si="27"/>
        <v>0</v>
      </c>
      <c r="CT28" s="336">
        <f t="shared" si="27"/>
        <v>0</v>
      </c>
      <c r="CU28" s="336">
        <f t="shared" si="27"/>
        <v>0</v>
      </c>
      <c r="CV28" s="336">
        <f t="shared" si="27"/>
        <v>0</v>
      </c>
      <c r="CW28" s="337">
        <f t="shared" si="27"/>
        <v>0</v>
      </c>
      <c r="CX28" s="335">
        <f t="shared" si="28"/>
        <v>0</v>
      </c>
      <c r="CY28" s="336">
        <f t="shared" si="28"/>
        <v>0</v>
      </c>
      <c r="CZ28" s="336">
        <f t="shared" si="28"/>
        <v>0</v>
      </c>
      <c r="DA28" s="336">
        <f t="shared" si="28"/>
        <v>0</v>
      </c>
      <c r="DB28" s="336">
        <f t="shared" si="28"/>
        <v>0</v>
      </c>
      <c r="DC28" s="336">
        <f t="shared" si="28"/>
        <v>0</v>
      </c>
      <c r="DD28" s="336">
        <f t="shared" si="28"/>
        <v>0</v>
      </c>
      <c r="DE28" s="336">
        <f t="shared" si="28"/>
        <v>0</v>
      </c>
      <c r="DF28" s="336">
        <f t="shared" si="28"/>
        <v>0</v>
      </c>
      <c r="DG28" s="336">
        <f t="shared" si="28"/>
        <v>0</v>
      </c>
      <c r="DH28" s="336">
        <f t="shared" si="28"/>
        <v>0</v>
      </c>
      <c r="DI28" s="337">
        <f t="shared" si="28"/>
        <v>0</v>
      </c>
      <c r="DJ28" s="335">
        <f t="shared" si="29"/>
        <v>0</v>
      </c>
      <c r="DK28" s="336">
        <f t="shared" si="29"/>
        <v>0</v>
      </c>
      <c r="DL28" s="336">
        <f t="shared" si="29"/>
        <v>0</v>
      </c>
      <c r="DM28" s="336">
        <f t="shared" si="29"/>
        <v>0</v>
      </c>
      <c r="DN28" s="336">
        <f t="shared" si="29"/>
        <v>0</v>
      </c>
      <c r="DO28" s="336">
        <f t="shared" si="29"/>
        <v>0</v>
      </c>
      <c r="DP28" s="336">
        <f t="shared" si="29"/>
        <v>0</v>
      </c>
      <c r="DQ28" s="336">
        <f t="shared" si="29"/>
        <v>0</v>
      </c>
      <c r="DR28" s="336">
        <f t="shared" si="29"/>
        <v>0</v>
      </c>
      <c r="DS28" s="336">
        <f t="shared" si="29"/>
        <v>0</v>
      </c>
      <c r="DT28" s="336">
        <f t="shared" si="29"/>
        <v>0</v>
      </c>
      <c r="DU28" s="337">
        <f t="shared" si="29"/>
        <v>0</v>
      </c>
      <c r="DV28" s="335">
        <f t="shared" si="30"/>
        <v>0</v>
      </c>
      <c r="DW28" s="336">
        <f t="shared" si="30"/>
        <v>0</v>
      </c>
      <c r="DX28" s="336">
        <f t="shared" si="30"/>
        <v>0</v>
      </c>
      <c r="DY28" s="336">
        <f t="shared" si="30"/>
        <v>0</v>
      </c>
      <c r="DZ28" s="336">
        <f t="shared" si="30"/>
        <v>0</v>
      </c>
      <c r="EA28" s="336">
        <f t="shared" si="30"/>
        <v>0</v>
      </c>
      <c r="EB28" s="336">
        <f t="shared" si="30"/>
        <v>0</v>
      </c>
      <c r="EC28" s="336">
        <f t="shared" si="30"/>
        <v>0</v>
      </c>
      <c r="ED28" s="336">
        <f t="shared" si="30"/>
        <v>0</v>
      </c>
      <c r="EE28" s="336">
        <f t="shared" si="30"/>
        <v>0</v>
      </c>
      <c r="EF28" s="336">
        <f t="shared" si="30"/>
        <v>0</v>
      </c>
      <c r="EG28" s="337">
        <f t="shared" si="30"/>
        <v>0</v>
      </c>
      <c r="EH28" s="335">
        <f t="shared" si="31"/>
        <v>0</v>
      </c>
      <c r="EI28" s="336">
        <f t="shared" si="31"/>
        <v>0</v>
      </c>
      <c r="EJ28" s="336">
        <f t="shared" si="31"/>
        <v>0</v>
      </c>
      <c r="EK28" s="336">
        <f t="shared" si="31"/>
        <v>0</v>
      </c>
      <c r="EL28" s="336">
        <f t="shared" si="31"/>
        <v>0</v>
      </c>
      <c r="EM28" s="336">
        <f t="shared" si="31"/>
        <v>0</v>
      </c>
      <c r="EN28" s="336">
        <f t="shared" si="31"/>
        <v>0</v>
      </c>
      <c r="EO28" s="336">
        <f t="shared" si="31"/>
        <v>0</v>
      </c>
      <c r="EP28" s="336">
        <f t="shared" si="31"/>
        <v>0</v>
      </c>
      <c r="EQ28" s="336">
        <f t="shared" si="31"/>
        <v>0</v>
      </c>
      <c r="ER28" s="336">
        <f t="shared" si="31"/>
        <v>0</v>
      </c>
      <c r="ES28" s="337">
        <f t="shared" si="31"/>
        <v>0</v>
      </c>
      <c r="ET28" s="335">
        <f t="shared" si="32"/>
        <v>0</v>
      </c>
      <c r="EU28" s="336">
        <f t="shared" si="32"/>
        <v>0</v>
      </c>
      <c r="EV28" s="336">
        <f t="shared" si="32"/>
        <v>0</v>
      </c>
      <c r="EW28" s="336">
        <f t="shared" si="32"/>
        <v>0</v>
      </c>
      <c r="EX28" s="336">
        <f t="shared" si="32"/>
        <v>0</v>
      </c>
      <c r="EY28" s="336">
        <f t="shared" si="32"/>
        <v>0</v>
      </c>
      <c r="EZ28" s="336">
        <f t="shared" si="32"/>
        <v>0</v>
      </c>
      <c r="FA28" s="336">
        <f t="shared" si="32"/>
        <v>0</v>
      </c>
      <c r="FB28" s="336">
        <f t="shared" si="32"/>
        <v>0</v>
      </c>
      <c r="FC28" s="336">
        <f t="shared" si="32"/>
        <v>0</v>
      </c>
      <c r="FD28" s="336">
        <f t="shared" si="32"/>
        <v>0</v>
      </c>
      <c r="FE28" s="337">
        <f t="shared" si="32"/>
        <v>0</v>
      </c>
      <c r="FF28" s="335">
        <f t="shared" si="33"/>
        <v>0</v>
      </c>
      <c r="FG28" s="336">
        <f t="shared" si="33"/>
        <v>0</v>
      </c>
      <c r="FH28" s="336">
        <f t="shared" si="33"/>
        <v>0</v>
      </c>
      <c r="FI28" s="336">
        <f t="shared" si="33"/>
        <v>0</v>
      </c>
      <c r="FJ28" s="336">
        <f t="shared" si="33"/>
        <v>0</v>
      </c>
      <c r="FK28" s="336">
        <f t="shared" si="33"/>
        <v>0</v>
      </c>
      <c r="FL28" s="336">
        <f t="shared" si="33"/>
        <v>0</v>
      </c>
      <c r="FM28" s="336">
        <f t="shared" si="33"/>
        <v>0</v>
      </c>
      <c r="FN28" s="336">
        <f t="shared" si="33"/>
        <v>0</v>
      </c>
      <c r="FO28" s="336">
        <f t="shared" si="33"/>
        <v>0</v>
      </c>
      <c r="FP28" s="336">
        <f t="shared" si="33"/>
        <v>0</v>
      </c>
      <c r="FQ28" s="337">
        <f t="shared" si="33"/>
        <v>0</v>
      </c>
    </row>
    <row r="29" spans="1:173" ht="12.75" customHeight="1" x14ac:dyDescent="0.2">
      <c r="A29" s="74" t="str">
        <f t="shared" si="21"/>
        <v xml:space="preserve"> - </v>
      </c>
      <c r="B29" s="112"/>
      <c r="C29" s="171" t="s">
        <v>305</v>
      </c>
      <c r="D29" s="366" t="str">
        <f>IF(ISBLANK(EMISSIONS_8!D29), " ", EMISSIONS_8!D29)</f>
        <v xml:space="preserve"> </v>
      </c>
      <c r="E29" s="366" t="str">
        <f>IF(ISBLANK(EMISSIONS_8!E29), " ", EMISSIONS_8!E29)</f>
        <v xml:space="preserve"> </v>
      </c>
      <c r="F29" s="366" t="str">
        <f>IF(ISBLANK(EMISSIONS_8!F29), " ", EMISSIONS_8!F29)</f>
        <v xml:space="preserve"> </v>
      </c>
      <c r="G29" s="367"/>
      <c r="H29" s="368"/>
      <c r="I29" s="33" t="s">
        <v>299</v>
      </c>
      <c r="J29" s="367"/>
      <c r="K29" s="33">
        <f t="shared" si="22"/>
        <v>1</v>
      </c>
      <c r="L29" s="33">
        <f t="shared" si="23"/>
        <v>0</v>
      </c>
      <c r="M29" s="367">
        <v>0</v>
      </c>
      <c r="N29" s="373">
        <v>0</v>
      </c>
      <c r="O29" s="299"/>
      <c r="P29" s="300"/>
      <c r="Q29" s="73" t="str">
        <f t="shared" si="13"/>
        <v>Enter vessel info</v>
      </c>
      <c r="R29" s="79" t="str">
        <f t="shared" si="14"/>
        <v>Enter vessel info</v>
      </c>
      <c r="S29" s="79" t="str">
        <f t="shared" si="15"/>
        <v>Enter vessel info</v>
      </c>
      <c r="T29" s="79" t="str">
        <f t="shared" si="16"/>
        <v>Enter vessel info</v>
      </c>
      <c r="U29" s="79" t="str">
        <f t="shared" si="17"/>
        <v>Enter vessel info</v>
      </c>
      <c r="V29" s="79" t="str">
        <f t="shared" si="18"/>
        <v>Enter vessel info</v>
      </c>
      <c r="W29" s="79" t="str">
        <f t="shared" si="19"/>
        <v>Enter vessel info</v>
      </c>
      <c r="X29" s="79" t="str">
        <f t="shared" si="20"/>
        <v>Enter vessel info</v>
      </c>
      <c r="Y29" s="78" t="s">
        <v>115</v>
      </c>
      <c r="Z29" s="79" t="s">
        <v>115</v>
      </c>
      <c r="AA29" s="82" t="s">
        <v>115</v>
      </c>
      <c r="AB29" s="76" t="str">
        <f>IF(OR($D29=" ",$E29=" ",$F29=" "),"Enter vessel info",IF(T($H29)&lt;&gt;"","Enter Activity",IF(OR($M29=0,$N29=0),"Enter Run Time",IF((VLOOKUP($F29,'VESSEL FACTORS'!$A$3:$O$5,AB$5,FALSE))="N/A","--",IF($G29=" ",IF(ISERROR(SEARCH("Aux",$E29,1)),($H29*VLOOKUP($F29,'VESSEL FACTORS'!$A$2:$O$5,AB$5,FALSE)*0.0000011023*$M29*$N29*0.82),($H29*VLOOKUP($F29,'VESSEL FACTORS'!$A$2:$O$5,AB$5,FALSE)*0.0000011023*$M29*$N29*1)),IF($G29&lt;21,($H29*VLOOKUP($F29,'VESSEL FACTORS'!$A$2:$O$5,AB$5,FALSE)*0.0000011023*$M29*$N29*VLOOKUP($G29,'VESSEL FACTORS'!$A$16:$L$36,AB$5,FALSE)),($H29*VLOOKUP($F29,'VESSEL FACTORS'!$A$3:$O$5,AB$5,FALSE)*0.0000011023*$M29*$N29*($G29/100))))))))</f>
        <v>Enter vessel info</v>
      </c>
      <c r="AC29" s="76" t="str">
        <f>IF(OR($D29=" ",$E29=" ",$F29=" "),"Enter vessel info",IF(T($H29)&lt;&gt;"","Enter Activity",IF(OR($M29=0,$N29=0),"Enter Run Time",IF((VLOOKUP($F29,'VESSEL FACTORS'!$A$3:$O$5,AC$5,FALSE))="N/A","--",IF($G29=" ",IF(ISERROR(SEARCH("Aux",$E29,1)),($H29*VLOOKUP($F29,'VESSEL FACTORS'!$A$2:$O$5,AC$5,FALSE)*0.0000011023*$M29*$N29*0.82),($H29*VLOOKUP($F29,'VESSEL FACTORS'!$A$2:$O$5,AC$5,FALSE)*0.0000011023*$M29*$N29*1)),IF($G29&lt;21,($H29*VLOOKUP($F29,'VESSEL FACTORS'!$A$2:$O$5,AC$5,FALSE)*0.0000011023*$M29*$N29*VLOOKUP($G29,'VESSEL FACTORS'!$A$16:$L$36,AC$5,FALSE)),($H29*VLOOKUP($F29,'VESSEL FACTORS'!$A$3:$O$5,AC$5,FALSE)*0.0000011023*$M29*$N29*($G29/100))))))))</f>
        <v>Enter vessel info</v>
      </c>
      <c r="AD29" s="76" t="str">
        <f>IF(OR($D29=" ",$E29=" ",$F29=" "),"Enter vessel info",IF(T($H29)&lt;&gt;"","Enter Activity",IF(OR($M29=0,$N29=0),"Enter Run Time",IF((VLOOKUP($F29,'VESSEL FACTORS'!$A$3:$O$5,AD$5,FALSE))="N/A","--",IF($G29=" ",IF(ISERROR(SEARCH("Aux",$E29,1)),($H29*VLOOKUP($F29,'VESSEL FACTORS'!$A$2:$O$5,AD$5,FALSE)*0.0000011023*$M29*$N29*0.82),($H29*VLOOKUP($F29,'VESSEL FACTORS'!$A$2:$O$5,AD$5,FALSE)*0.0000011023*$M29*$N29*1)),IF($G29&lt;21,($H29*VLOOKUP($F29,'VESSEL FACTORS'!$A$2:$O$5,AD$5,FALSE)*0.0000011023*$M29*$N29*VLOOKUP($G29,'VESSEL FACTORS'!$A$16:$L$36,AD$5,FALSE)),($H29*VLOOKUP($F29,'VESSEL FACTORS'!$A$3:$O$5,AD$5,FALSE)*0.0000011023*$M29*$N29*($G29/100))))))))</f>
        <v>Enter vessel info</v>
      </c>
      <c r="AE29" s="76" t="str">
        <f>IF(OR($D29=" ",$E29=" ",$F29=" "),"Enter vessel info",IF(T($H29)&lt;&gt;"","Enter Activity",IF(OR($M29=0,$N29=0),"Enter Run Time",IF((VLOOKUP($F29,'VESSEL FACTORS'!$A$3:$O$5,AE$5,FALSE))="N/A","--",IF($G29=" ",IF(ISERROR(SEARCH("Aux",$E29,1)),($H29*VLOOKUP($F29,'VESSEL FACTORS'!$A$2:$O$5,AE$5,FALSE)*0.0000011023*$M29*$N29*0.82),($H29*VLOOKUP($F29,'VESSEL FACTORS'!$A$2:$O$5,AE$5,FALSE)*0.0000011023*$M29*$N29*1)),IF($G29&lt;21,($H29*VLOOKUP($F29,'VESSEL FACTORS'!$A$2:$O$5,AE$5,FALSE)*0.0000011023*$M29*$N29*VLOOKUP($G29,'VESSEL FACTORS'!$A$16:$L$36,AE$5,FALSE)),($H29*VLOOKUP($F29,'VESSEL FACTORS'!$A$3:$O$5,AE$5,FALSE)*0.0000011023*$M29*$N29*($G29/100))))))))</f>
        <v>Enter vessel info</v>
      </c>
      <c r="AF29" s="76" t="str">
        <f>IF(OR($D29=" ",$E29=" ",$F29=" "),"Enter vessel info",IF(T($H29)&lt;&gt;"","Enter Activity",IF(OR($M29=0,$N29=0),"Enter Run Time",IF((VLOOKUP($F29,'VESSEL FACTORS'!$A$3:$O$5,AF$5,FALSE))="N/A","--",IF($G29=" ",IF(ISERROR(SEARCH("Aux",$E29,1)),($H29*VLOOKUP($F29,'VESSEL FACTORS'!$A$2:$O$5,AF$5,FALSE)*0.0000011023*$M29*$N29*0.82),($H29*VLOOKUP($F29,'VESSEL FACTORS'!$A$2:$O$5,AF$5,FALSE)*0.0000011023*$M29*$N29*1)),IF($G29&lt;21,($H29*VLOOKUP($F29,'VESSEL FACTORS'!$A$2:$O$5,AF$5,FALSE)*0.0000011023*$M29*$N29*VLOOKUP($G29,'VESSEL FACTORS'!$A$16:$L$36,AF$5,FALSE)),($H29*VLOOKUP($F29,'VESSEL FACTORS'!$A$3:$O$5,AF$5,FALSE)*0.0000011023*$M29*$N29*($G29/100))))))))</f>
        <v>Enter vessel info</v>
      </c>
      <c r="AG29" s="76" t="str">
        <f>IF(OR($D29=" ",$E29=" ",$F29=" "),"Enter vessel info",IF(T($H29)&lt;&gt;"","Enter Activity",IF(OR($M29=0,$N29=0),"Enter Run Time",IF((VLOOKUP($F29,'VESSEL FACTORS'!$A$3:$O$5,AG$5,FALSE))="N/A","--",IF($G29=" ",IF(ISERROR(SEARCH("Aux",$E29,1)),($H29*VLOOKUP($F29,'VESSEL FACTORS'!$A$2:$O$5,AG$5,FALSE)*0.0000011023*$M29*$N29*0.82),($H29*VLOOKUP($F29,'VESSEL FACTORS'!$A$2:$O$5,AG$5,FALSE)*0.0000011023*$M29*$N29*1)),IF($G29&lt;21,($H29*VLOOKUP($F29,'VESSEL FACTORS'!$A$2:$O$5,AG$5,FALSE)*0.0000011023*$M29*$N29*VLOOKUP($G29,'VESSEL FACTORS'!$A$16:$L$36,AG$5,FALSE)),($H29*VLOOKUP($F29,'VESSEL FACTORS'!$A$3:$O$5,AG$5,FALSE)*0.0000011023*$M29*$N29*($G29/100))))))))</f>
        <v>Enter vessel info</v>
      </c>
      <c r="AH29" s="76" t="str">
        <f>IF(OR($D29=" ",$E29=" ",$F29=" "),"Enter vessel info",IF(T($H29)&lt;&gt;"","Enter Activity",IF(OR($M29=0,$N29=0),"Enter Run Time",IF((VLOOKUP($F29,'VESSEL FACTORS'!$A$3:$O$5,AH$5,FALSE))="N/A","--",IF($G29=" ",IF(ISERROR(SEARCH("Aux",$E29,1)),($H29*VLOOKUP($F29,'VESSEL FACTORS'!$A$2:$O$5,AH$5,FALSE)*0.0000011023*$M29*$N29*0.82),($H29*VLOOKUP($F29,'VESSEL FACTORS'!$A$2:$O$5,AH$5,FALSE)*0.0000011023*$M29*$N29*1)),IF($G29&lt;21,($H29*VLOOKUP($F29,'VESSEL FACTORS'!$A$2:$O$5,AH$5,FALSE)*0.0000011023*$M29*$N29*VLOOKUP($G29,'VESSEL FACTORS'!$A$16:$L$36,AH$5,FALSE)),($H29*VLOOKUP($F29,'VESSEL FACTORS'!$A$3:$O$5,AH$5,FALSE)*0.0000011023*$M29*$N29*($G29/100))))))))</f>
        <v>Enter vessel info</v>
      </c>
      <c r="AI29" s="76" t="str">
        <f>IF(OR($D29=" ",$E29=" ",$F29=" "),"Enter vessel info",IF(T($H29)&lt;&gt;"","Enter Activity",IF(OR($M29=0,$N29=0),"Enter Run Time",IF((VLOOKUP($F29,'VESSEL FACTORS'!$A$3:$O$5,AI$5,FALSE))="N/A","--",IF($G29=" ",IF(ISERROR(SEARCH("Aux",$E29,1)),($H29*VLOOKUP($F29,'VESSEL FACTORS'!$A$2:$O$5,AI$5,FALSE)*0.0000011023*$M29*$N29*0.82),($H29*VLOOKUP($F29,'VESSEL FACTORS'!$A$2:$O$5,AI$5,FALSE)*0.0000011023*$M29*$N29*1)),IF($G29&lt;21,($H29*VLOOKUP($F29,'VESSEL FACTORS'!$A$2:$O$5,AI$5,FALSE)*0.0000011023*$M29*$N29*VLOOKUP($G29,'VESSEL FACTORS'!$A$16:$L$36,AI$5,FALSE)),($H29*VLOOKUP($F29,'VESSEL FACTORS'!$A$3:$O$5,AI$5,FALSE)*0.0000011023*$M29*$N29*($G29/100))))))))</f>
        <v>Enter vessel info</v>
      </c>
      <c r="AJ29" s="76" t="str">
        <f>IF(OR($D29=" ",$E29=" ",$F29=" "),"Enter vessel info",IF(T($H29)&lt;&gt;"","Enter Activity",IF(OR($M29=0,$N29=0),"Enter Run Time",IF((VLOOKUP($F29,'VESSEL FACTORS'!$A$3:$O$5,AJ$5,FALSE))="N/A","--",IF($G29=" ",IF(ISERROR(SEARCH("Aux",$E29,1)),($H29*VLOOKUP($F29,'VESSEL FACTORS'!$A$2:$O$5,AJ$5,FALSE)*0.0000011023*$M29*$N29*0.82),($H29*VLOOKUP($F29,'VESSEL FACTORS'!$A$2:$O$5,AJ$5,FALSE)*0.0000011023*$M29*$N29*1)),IF($G29&lt;21,($H29*VLOOKUP($F29,'VESSEL FACTORS'!$A$2:$O$5,AJ$5,FALSE)*0.0000011023*$M29*$N29*VLOOKUP($G29,'VESSEL FACTORS'!$A$16:$L$36,AJ$5,FALSE)),($H29*VLOOKUP($F29,'VESSEL FACTORS'!$A$3:$O$5,AJ$5,FALSE)*0.0000011023*$M29*$N29*($G29/100))))))))</f>
        <v>Enter vessel info</v>
      </c>
      <c r="AK29" s="76" t="str">
        <f>IF(OR($D29=" ",$E29=" ",$F29=" "),"Enter vessel info",IF(T($H29)&lt;&gt;"","Enter Activity",IF(OR($M29=0,$N29=0),"Enter Run Time",IF((VLOOKUP($F29,'VESSEL FACTORS'!$A$3:$O$5,AK$5,FALSE))="N/A","--",IF($G29=" ",IF(ISERROR(SEARCH("Aux",$E29,1)),($H29*VLOOKUP($F29,'VESSEL FACTORS'!$A$2:$O$5,AK$5,FALSE)*0.0000011023*$M29*$N29*0.82),($H29*VLOOKUP($F29,'VESSEL FACTORS'!$A$2:$O$5,AK$5,FALSE)*0.0000011023*$M29*$N29*1)),IF($G29&lt;21,($H29*VLOOKUP($F29,'VESSEL FACTORS'!$A$2:$O$5,AK$5,FALSE)*0.0000011023*$M29*$N29*VLOOKUP($G29,'VESSEL FACTORS'!$A$16:$L$36,AK$5,FALSE)),($H29*VLOOKUP($F29,'VESSEL FACTORS'!$A$3:$O$5,AK$5,FALSE)*0.0000011023*$M29*$N29*($G29/100))))))))</f>
        <v>Enter vessel info</v>
      </c>
      <c r="AL29" s="67" t="str">
        <f>IF(OR($D29=" ",$E29=" ",$F29=" "),"Enter vessel info",IF(T($H29)&lt;&gt;"","Enter Activity",IF(OR($M29=0,$N29=0),"Enter Run Time",IF((VLOOKUP($F29,'VESSEL FACTORS'!$A$3:$O$5,AL$5,FALSE))="N/A","--",IF($G29=" ",IF(ISERROR(SEARCH("Aux",$E29,1)),($H29*VLOOKUP($F29,'VESSEL FACTORS'!$A$2:$O$5,AL$5,FALSE)*0.0000011023*$M29*$N29*0.82),($H29*VLOOKUP($F29,'VESSEL FACTORS'!$A$2:$O$5,AL$5,FALSE)*0.0000011023*$M29*$N29*1)),IF($G29&lt;21,($H29*VLOOKUP($F29,'VESSEL FACTORS'!$A$2:$O$5,AL$5,FALSE)*0.0000011023*$M29*$N29*VLOOKUP($G29,'VESSEL FACTORS'!$A$16:$L$36,AL$5,FALSE)),($H29*VLOOKUP($F29,'VESSEL FACTORS'!$A$3:$O$5,AL$5,FALSE)*0.0000011023*$M29*$N29*($G29/100))))))))</f>
        <v>Enter vessel info</v>
      </c>
      <c r="AM29" s="315"/>
      <c r="AO29" s="74">
        <f>MONTH(EMISSIONS_1!P29)-MONTH(EMISSIONS_1!O29)+1</f>
        <v>1</v>
      </c>
      <c r="AP29" s="335">
        <f t="shared" si="12"/>
        <v>0</v>
      </c>
      <c r="AQ29" s="336">
        <f t="shared" si="34"/>
        <v>0</v>
      </c>
      <c r="AR29" s="336">
        <f t="shared" si="34"/>
        <v>0</v>
      </c>
      <c r="AS29" s="336">
        <f t="shared" si="34"/>
        <v>0</v>
      </c>
      <c r="AT29" s="336">
        <f t="shared" si="34"/>
        <v>0</v>
      </c>
      <c r="AU29" s="336">
        <f t="shared" si="34"/>
        <v>0</v>
      </c>
      <c r="AV29" s="336">
        <f t="shared" si="34"/>
        <v>0</v>
      </c>
      <c r="AW29" s="336">
        <f t="shared" si="34"/>
        <v>0</v>
      </c>
      <c r="AX29" s="336">
        <f t="shared" si="34"/>
        <v>0</v>
      </c>
      <c r="AY29" s="336">
        <f t="shared" si="34"/>
        <v>0</v>
      </c>
      <c r="AZ29" s="336">
        <f t="shared" si="34"/>
        <v>0</v>
      </c>
      <c r="BA29" s="337">
        <f t="shared" si="34"/>
        <v>0</v>
      </c>
      <c r="BB29" s="335">
        <f t="shared" si="24"/>
        <v>0</v>
      </c>
      <c r="BC29" s="336">
        <f t="shared" si="24"/>
        <v>0</v>
      </c>
      <c r="BD29" s="336">
        <f t="shared" si="24"/>
        <v>0</v>
      </c>
      <c r="BE29" s="336">
        <f t="shared" si="24"/>
        <v>0</v>
      </c>
      <c r="BF29" s="336">
        <f t="shared" si="24"/>
        <v>0</v>
      </c>
      <c r="BG29" s="336">
        <f t="shared" si="24"/>
        <v>0</v>
      </c>
      <c r="BH29" s="336">
        <f t="shared" si="24"/>
        <v>0</v>
      </c>
      <c r="BI29" s="336">
        <f t="shared" si="24"/>
        <v>0</v>
      </c>
      <c r="BJ29" s="336">
        <f t="shared" si="24"/>
        <v>0</v>
      </c>
      <c r="BK29" s="336">
        <f t="shared" si="24"/>
        <v>0</v>
      </c>
      <c r="BL29" s="336">
        <f t="shared" si="24"/>
        <v>0</v>
      </c>
      <c r="BM29" s="337">
        <f t="shared" si="24"/>
        <v>0</v>
      </c>
      <c r="BN29" s="335">
        <f t="shared" si="25"/>
        <v>0</v>
      </c>
      <c r="BO29" s="336">
        <f t="shared" si="25"/>
        <v>0</v>
      </c>
      <c r="BP29" s="336">
        <f t="shared" si="25"/>
        <v>0</v>
      </c>
      <c r="BQ29" s="336">
        <f t="shared" si="25"/>
        <v>0</v>
      </c>
      <c r="BR29" s="336">
        <f t="shared" si="25"/>
        <v>0</v>
      </c>
      <c r="BS29" s="336">
        <f t="shared" si="25"/>
        <v>0</v>
      </c>
      <c r="BT29" s="336">
        <f t="shared" si="25"/>
        <v>0</v>
      </c>
      <c r="BU29" s="336">
        <f t="shared" si="25"/>
        <v>0</v>
      </c>
      <c r="BV29" s="336">
        <f t="shared" si="25"/>
        <v>0</v>
      </c>
      <c r="BW29" s="336">
        <f t="shared" si="25"/>
        <v>0</v>
      </c>
      <c r="BX29" s="336">
        <f t="shared" si="25"/>
        <v>0</v>
      </c>
      <c r="BY29" s="337">
        <f t="shared" si="25"/>
        <v>0</v>
      </c>
      <c r="BZ29" s="335">
        <f t="shared" si="26"/>
        <v>0</v>
      </c>
      <c r="CA29" s="336">
        <f t="shared" si="26"/>
        <v>0</v>
      </c>
      <c r="CB29" s="336">
        <f t="shared" si="26"/>
        <v>0</v>
      </c>
      <c r="CC29" s="336">
        <f t="shared" si="26"/>
        <v>0</v>
      </c>
      <c r="CD29" s="336">
        <f t="shared" si="26"/>
        <v>0</v>
      </c>
      <c r="CE29" s="336">
        <f t="shared" si="26"/>
        <v>0</v>
      </c>
      <c r="CF29" s="336">
        <f t="shared" si="26"/>
        <v>0</v>
      </c>
      <c r="CG29" s="336">
        <f t="shared" si="26"/>
        <v>0</v>
      </c>
      <c r="CH29" s="336">
        <f t="shared" si="26"/>
        <v>0</v>
      </c>
      <c r="CI29" s="336">
        <f t="shared" si="26"/>
        <v>0</v>
      </c>
      <c r="CJ29" s="336">
        <f t="shared" si="26"/>
        <v>0</v>
      </c>
      <c r="CK29" s="337">
        <f t="shared" si="26"/>
        <v>0</v>
      </c>
      <c r="CL29" s="335">
        <f t="shared" si="27"/>
        <v>0</v>
      </c>
      <c r="CM29" s="336">
        <f t="shared" si="27"/>
        <v>0</v>
      </c>
      <c r="CN29" s="336">
        <f t="shared" si="27"/>
        <v>0</v>
      </c>
      <c r="CO29" s="336">
        <f t="shared" si="27"/>
        <v>0</v>
      </c>
      <c r="CP29" s="336">
        <f t="shared" si="27"/>
        <v>0</v>
      </c>
      <c r="CQ29" s="336">
        <f t="shared" si="27"/>
        <v>0</v>
      </c>
      <c r="CR29" s="336">
        <f t="shared" si="27"/>
        <v>0</v>
      </c>
      <c r="CS29" s="336">
        <f t="shared" si="27"/>
        <v>0</v>
      </c>
      <c r="CT29" s="336">
        <f t="shared" si="27"/>
        <v>0</v>
      </c>
      <c r="CU29" s="336">
        <f t="shared" si="27"/>
        <v>0</v>
      </c>
      <c r="CV29" s="336">
        <f t="shared" si="27"/>
        <v>0</v>
      </c>
      <c r="CW29" s="337">
        <f t="shared" si="27"/>
        <v>0</v>
      </c>
      <c r="CX29" s="335">
        <f t="shared" si="28"/>
        <v>0</v>
      </c>
      <c r="CY29" s="336">
        <f t="shared" si="28"/>
        <v>0</v>
      </c>
      <c r="CZ29" s="336">
        <f t="shared" si="28"/>
        <v>0</v>
      </c>
      <c r="DA29" s="336">
        <f t="shared" si="28"/>
        <v>0</v>
      </c>
      <c r="DB29" s="336">
        <f t="shared" si="28"/>
        <v>0</v>
      </c>
      <c r="DC29" s="336">
        <f t="shared" si="28"/>
        <v>0</v>
      </c>
      <c r="DD29" s="336">
        <f t="shared" si="28"/>
        <v>0</v>
      </c>
      <c r="DE29" s="336">
        <f t="shared" si="28"/>
        <v>0</v>
      </c>
      <c r="DF29" s="336">
        <f t="shared" si="28"/>
        <v>0</v>
      </c>
      <c r="DG29" s="336">
        <f t="shared" si="28"/>
        <v>0</v>
      </c>
      <c r="DH29" s="336">
        <f t="shared" si="28"/>
        <v>0</v>
      </c>
      <c r="DI29" s="337">
        <f t="shared" si="28"/>
        <v>0</v>
      </c>
      <c r="DJ29" s="335">
        <f t="shared" si="29"/>
        <v>0</v>
      </c>
      <c r="DK29" s="336">
        <f t="shared" si="29"/>
        <v>0</v>
      </c>
      <c r="DL29" s="336">
        <f t="shared" si="29"/>
        <v>0</v>
      </c>
      <c r="DM29" s="336">
        <f t="shared" si="29"/>
        <v>0</v>
      </c>
      <c r="DN29" s="336">
        <f t="shared" si="29"/>
        <v>0</v>
      </c>
      <c r="DO29" s="336">
        <f t="shared" si="29"/>
        <v>0</v>
      </c>
      <c r="DP29" s="336">
        <f t="shared" si="29"/>
        <v>0</v>
      </c>
      <c r="DQ29" s="336">
        <f t="shared" si="29"/>
        <v>0</v>
      </c>
      <c r="DR29" s="336">
        <f t="shared" si="29"/>
        <v>0</v>
      </c>
      <c r="DS29" s="336">
        <f t="shared" si="29"/>
        <v>0</v>
      </c>
      <c r="DT29" s="336">
        <f t="shared" si="29"/>
        <v>0</v>
      </c>
      <c r="DU29" s="337">
        <f t="shared" si="29"/>
        <v>0</v>
      </c>
      <c r="DV29" s="335">
        <f t="shared" si="30"/>
        <v>0</v>
      </c>
      <c r="DW29" s="336">
        <f t="shared" si="30"/>
        <v>0</v>
      </c>
      <c r="DX29" s="336">
        <f t="shared" si="30"/>
        <v>0</v>
      </c>
      <c r="DY29" s="336">
        <f t="shared" si="30"/>
        <v>0</v>
      </c>
      <c r="DZ29" s="336">
        <f t="shared" si="30"/>
        <v>0</v>
      </c>
      <c r="EA29" s="336">
        <f t="shared" si="30"/>
        <v>0</v>
      </c>
      <c r="EB29" s="336">
        <f t="shared" si="30"/>
        <v>0</v>
      </c>
      <c r="EC29" s="336">
        <f t="shared" si="30"/>
        <v>0</v>
      </c>
      <c r="ED29" s="336">
        <f t="shared" si="30"/>
        <v>0</v>
      </c>
      <c r="EE29" s="336">
        <f t="shared" si="30"/>
        <v>0</v>
      </c>
      <c r="EF29" s="336">
        <f t="shared" si="30"/>
        <v>0</v>
      </c>
      <c r="EG29" s="337">
        <f t="shared" si="30"/>
        <v>0</v>
      </c>
      <c r="EH29" s="335">
        <f t="shared" si="31"/>
        <v>0</v>
      </c>
      <c r="EI29" s="336">
        <f t="shared" si="31"/>
        <v>0</v>
      </c>
      <c r="EJ29" s="336">
        <f t="shared" si="31"/>
        <v>0</v>
      </c>
      <c r="EK29" s="336">
        <f t="shared" si="31"/>
        <v>0</v>
      </c>
      <c r="EL29" s="336">
        <f t="shared" si="31"/>
        <v>0</v>
      </c>
      <c r="EM29" s="336">
        <f t="shared" si="31"/>
        <v>0</v>
      </c>
      <c r="EN29" s="336">
        <f t="shared" si="31"/>
        <v>0</v>
      </c>
      <c r="EO29" s="336">
        <f t="shared" si="31"/>
        <v>0</v>
      </c>
      <c r="EP29" s="336">
        <f t="shared" si="31"/>
        <v>0</v>
      </c>
      <c r="EQ29" s="336">
        <f t="shared" si="31"/>
        <v>0</v>
      </c>
      <c r="ER29" s="336">
        <f t="shared" si="31"/>
        <v>0</v>
      </c>
      <c r="ES29" s="337">
        <f t="shared" si="31"/>
        <v>0</v>
      </c>
      <c r="ET29" s="335">
        <f t="shared" si="32"/>
        <v>0</v>
      </c>
      <c r="EU29" s="336">
        <f t="shared" si="32"/>
        <v>0</v>
      </c>
      <c r="EV29" s="336">
        <f t="shared" si="32"/>
        <v>0</v>
      </c>
      <c r="EW29" s="336">
        <f t="shared" si="32"/>
        <v>0</v>
      </c>
      <c r="EX29" s="336">
        <f t="shared" si="32"/>
        <v>0</v>
      </c>
      <c r="EY29" s="336">
        <f t="shared" si="32"/>
        <v>0</v>
      </c>
      <c r="EZ29" s="336">
        <f t="shared" si="32"/>
        <v>0</v>
      </c>
      <c r="FA29" s="336">
        <f t="shared" si="32"/>
        <v>0</v>
      </c>
      <c r="FB29" s="336">
        <f t="shared" si="32"/>
        <v>0</v>
      </c>
      <c r="FC29" s="336">
        <f t="shared" si="32"/>
        <v>0</v>
      </c>
      <c r="FD29" s="336">
        <f t="shared" si="32"/>
        <v>0</v>
      </c>
      <c r="FE29" s="337">
        <f t="shared" si="32"/>
        <v>0</v>
      </c>
      <c r="FF29" s="335">
        <f t="shared" si="33"/>
        <v>0</v>
      </c>
      <c r="FG29" s="336">
        <f t="shared" si="33"/>
        <v>0</v>
      </c>
      <c r="FH29" s="336">
        <f t="shared" si="33"/>
        <v>0</v>
      </c>
      <c r="FI29" s="336">
        <f t="shared" si="33"/>
        <v>0</v>
      </c>
      <c r="FJ29" s="336">
        <f t="shared" si="33"/>
        <v>0</v>
      </c>
      <c r="FK29" s="336">
        <f t="shared" si="33"/>
        <v>0</v>
      </c>
      <c r="FL29" s="336">
        <f t="shared" si="33"/>
        <v>0</v>
      </c>
      <c r="FM29" s="336">
        <f t="shared" si="33"/>
        <v>0</v>
      </c>
      <c r="FN29" s="336">
        <f t="shared" si="33"/>
        <v>0</v>
      </c>
      <c r="FO29" s="336">
        <f t="shared" si="33"/>
        <v>0</v>
      </c>
      <c r="FP29" s="336">
        <f t="shared" si="33"/>
        <v>0</v>
      </c>
      <c r="FQ29" s="337">
        <f t="shared" si="33"/>
        <v>0</v>
      </c>
    </row>
    <row r="30" spans="1:173" x14ac:dyDescent="0.2">
      <c r="A30" s="74" t="str">
        <f t="shared" si="21"/>
        <v xml:space="preserve"> - </v>
      </c>
      <c r="B30" s="112"/>
      <c r="C30" s="171" t="s">
        <v>305</v>
      </c>
      <c r="D30" s="366" t="str">
        <f>IF(ISBLANK(EMISSIONS_8!D30), " ", EMISSIONS_8!D30)</f>
        <v xml:space="preserve"> </v>
      </c>
      <c r="E30" s="366" t="str">
        <f>IF(ISBLANK(EMISSIONS_8!E30), " ", EMISSIONS_8!E30)</f>
        <v xml:space="preserve"> </v>
      </c>
      <c r="F30" s="366" t="str">
        <f>IF(ISBLANK(EMISSIONS_8!F30), " ", EMISSIONS_8!F30)</f>
        <v xml:space="preserve"> </v>
      </c>
      <c r="G30" s="367"/>
      <c r="H30" s="368"/>
      <c r="I30" s="33" t="s">
        <v>299</v>
      </c>
      <c r="J30" s="367"/>
      <c r="K30" s="33">
        <f t="shared" si="22"/>
        <v>1</v>
      </c>
      <c r="L30" s="33">
        <f t="shared" si="23"/>
        <v>0</v>
      </c>
      <c r="M30" s="367">
        <v>0</v>
      </c>
      <c r="N30" s="373">
        <v>0</v>
      </c>
      <c r="O30" s="303"/>
      <c r="P30" s="301"/>
      <c r="Q30" s="73" t="str">
        <f t="shared" si="13"/>
        <v>Enter vessel info</v>
      </c>
      <c r="R30" s="79" t="str">
        <f t="shared" si="14"/>
        <v>Enter vessel info</v>
      </c>
      <c r="S30" s="79" t="str">
        <f t="shared" si="15"/>
        <v>Enter vessel info</v>
      </c>
      <c r="T30" s="79" t="str">
        <f t="shared" si="16"/>
        <v>Enter vessel info</v>
      </c>
      <c r="U30" s="79" t="str">
        <f t="shared" si="17"/>
        <v>Enter vessel info</v>
      </c>
      <c r="V30" s="79" t="str">
        <f t="shared" si="18"/>
        <v>Enter vessel info</v>
      </c>
      <c r="W30" s="79" t="str">
        <f t="shared" si="19"/>
        <v>Enter vessel info</v>
      </c>
      <c r="X30" s="79" t="str">
        <f t="shared" si="20"/>
        <v>Enter vessel info</v>
      </c>
      <c r="Y30" s="78" t="s">
        <v>115</v>
      </c>
      <c r="Z30" s="79" t="s">
        <v>115</v>
      </c>
      <c r="AA30" s="82" t="s">
        <v>115</v>
      </c>
      <c r="AB30" s="76" t="str">
        <f>IF(OR($D30=" ",$E30=" ",$F30=" "),"Enter vessel info",IF(T($H30)&lt;&gt;"","Enter Activity",IF(OR($M30=0,$N30=0),"Enter Run Time",IF((VLOOKUP($F30,'VESSEL FACTORS'!$A$3:$O$5,AB$5,FALSE))="N/A","--",IF($G30=" ",IF(ISERROR(SEARCH("Aux",$E30,1)),($H30*VLOOKUP($F30,'VESSEL FACTORS'!$A$2:$O$5,AB$5,FALSE)*0.0000011023*$M30*$N30*0.82),($H30*VLOOKUP($F30,'VESSEL FACTORS'!$A$2:$O$5,AB$5,FALSE)*0.0000011023*$M30*$N30*1)),IF($G30&lt;21,($H30*VLOOKUP($F30,'VESSEL FACTORS'!$A$2:$O$5,AB$5,FALSE)*0.0000011023*$M30*$N30*VLOOKUP($G30,'VESSEL FACTORS'!$A$16:$L$36,AB$5,FALSE)),($H30*VLOOKUP($F30,'VESSEL FACTORS'!$A$3:$O$5,AB$5,FALSE)*0.0000011023*$M30*$N30*($G30/100))))))))</f>
        <v>Enter vessel info</v>
      </c>
      <c r="AC30" s="76" t="str">
        <f>IF(OR($D30=" ",$E30=" ",$F30=" "),"Enter vessel info",IF(T($H30)&lt;&gt;"","Enter Activity",IF(OR($M30=0,$N30=0),"Enter Run Time",IF((VLOOKUP($F30,'VESSEL FACTORS'!$A$3:$O$5,AC$5,FALSE))="N/A","--",IF($G30=" ",IF(ISERROR(SEARCH("Aux",$E30,1)),($H30*VLOOKUP($F30,'VESSEL FACTORS'!$A$2:$O$5,AC$5,FALSE)*0.0000011023*$M30*$N30*0.82),($H30*VLOOKUP($F30,'VESSEL FACTORS'!$A$2:$O$5,AC$5,FALSE)*0.0000011023*$M30*$N30*1)),IF($G30&lt;21,($H30*VLOOKUP($F30,'VESSEL FACTORS'!$A$2:$O$5,AC$5,FALSE)*0.0000011023*$M30*$N30*VLOOKUP($G30,'VESSEL FACTORS'!$A$16:$L$36,AC$5,FALSE)),($H30*VLOOKUP($F30,'VESSEL FACTORS'!$A$3:$O$5,AC$5,FALSE)*0.0000011023*$M30*$N30*($G30/100))))))))</f>
        <v>Enter vessel info</v>
      </c>
      <c r="AD30" s="76" t="str">
        <f>IF(OR($D30=" ",$E30=" ",$F30=" "),"Enter vessel info",IF(T($H30)&lt;&gt;"","Enter Activity",IF(OR($M30=0,$N30=0),"Enter Run Time",IF((VLOOKUP($F30,'VESSEL FACTORS'!$A$3:$O$5,AD$5,FALSE))="N/A","--",IF($G30=" ",IF(ISERROR(SEARCH("Aux",$E30,1)),($H30*VLOOKUP($F30,'VESSEL FACTORS'!$A$2:$O$5,AD$5,FALSE)*0.0000011023*$M30*$N30*0.82),($H30*VLOOKUP($F30,'VESSEL FACTORS'!$A$2:$O$5,AD$5,FALSE)*0.0000011023*$M30*$N30*1)),IF($G30&lt;21,($H30*VLOOKUP($F30,'VESSEL FACTORS'!$A$2:$O$5,AD$5,FALSE)*0.0000011023*$M30*$N30*VLOOKUP($G30,'VESSEL FACTORS'!$A$16:$L$36,AD$5,FALSE)),($H30*VLOOKUP($F30,'VESSEL FACTORS'!$A$3:$O$5,AD$5,FALSE)*0.0000011023*$M30*$N30*($G30/100))))))))</f>
        <v>Enter vessel info</v>
      </c>
      <c r="AE30" s="76" t="str">
        <f>IF(OR($D30=" ",$E30=" ",$F30=" "),"Enter vessel info",IF(T($H30)&lt;&gt;"","Enter Activity",IF(OR($M30=0,$N30=0),"Enter Run Time",IF((VLOOKUP($F30,'VESSEL FACTORS'!$A$3:$O$5,AE$5,FALSE))="N/A","--",IF($G30=" ",IF(ISERROR(SEARCH("Aux",$E30,1)),($H30*VLOOKUP($F30,'VESSEL FACTORS'!$A$2:$O$5,AE$5,FALSE)*0.0000011023*$M30*$N30*0.82),($H30*VLOOKUP($F30,'VESSEL FACTORS'!$A$2:$O$5,AE$5,FALSE)*0.0000011023*$M30*$N30*1)),IF($G30&lt;21,($H30*VLOOKUP($F30,'VESSEL FACTORS'!$A$2:$O$5,AE$5,FALSE)*0.0000011023*$M30*$N30*VLOOKUP($G30,'VESSEL FACTORS'!$A$16:$L$36,AE$5,FALSE)),($H30*VLOOKUP($F30,'VESSEL FACTORS'!$A$3:$O$5,AE$5,FALSE)*0.0000011023*$M30*$N30*($G30/100))))))))</f>
        <v>Enter vessel info</v>
      </c>
      <c r="AF30" s="76" t="str">
        <f>IF(OR($D30=" ",$E30=" ",$F30=" "),"Enter vessel info",IF(T($H30)&lt;&gt;"","Enter Activity",IF(OR($M30=0,$N30=0),"Enter Run Time",IF((VLOOKUP($F30,'VESSEL FACTORS'!$A$3:$O$5,AF$5,FALSE))="N/A","--",IF($G30=" ",IF(ISERROR(SEARCH("Aux",$E30,1)),($H30*VLOOKUP($F30,'VESSEL FACTORS'!$A$2:$O$5,AF$5,FALSE)*0.0000011023*$M30*$N30*0.82),($H30*VLOOKUP($F30,'VESSEL FACTORS'!$A$2:$O$5,AF$5,FALSE)*0.0000011023*$M30*$N30*1)),IF($G30&lt;21,($H30*VLOOKUP($F30,'VESSEL FACTORS'!$A$2:$O$5,AF$5,FALSE)*0.0000011023*$M30*$N30*VLOOKUP($G30,'VESSEL FACTORS'!$A$16:$L$36,AF$5,FALSE)),($H30*VLOOKUP($F30,'VESSEL FACTORS'!$A$3:$O$5,AF$5,FALSE)*0.0000011023*$M30*$N30*($G30/100))))))))</f>
        <v>Enter vessel info</v>
      </c>
      <c r="AG30" s="76" t="str">
        <f>IF(OR($D30=" ",$E30=" ",$F30=" "),"Enter vessel info",IF(T($H30)&lt;&gt;"","Enter Activity",IF(OR($M30=0,$N30=0),"Enter Run Time",IF((VLOOKUP($F30,'VESSEL FACTORS'!$A$3:$O$5,AG$5,FALSE))="N/A","--",IF($G30=" ",IF(ISERROR(SEARCH("Aux",$E30,1)),($H30*VLOOKUP($F30,'VESSEL FACTORS'!$A$2:$O$5,AG$5,FALSE)*0.0000011023*$M30*$N30*0.82),($H30*VLOOKUP($F30,'VESSEL FACTORS'!$A$2:$O$5,AG$5,FALSE)*0.0000011023*$M30*$N30*1)),IF($G30&lt;21,($H30*VLOOKUP($F30,'VESSEL FACTORS'!$A$2:$O$5,AG$5,FALSE)*0.0000011023*$M30*$N30*VLOOKUP($G30,'VESSEL FACTORS'!$A$16:$L$36,AG$5,FALSE)),($H30*VLOOKUP($F30,'VESSEL FACTORS'!$A$3:$O$5,AG$5,FALSE)*0.0000011023*$M30*$N30*($G30/100))))))))</f>
        <v>Enter vessel info</v>
      </c>
      <c r="AH30" s="76" t="str">
        <f>IF(OR($D30=" ",$E30=" ",$F30=" "),"Enter vessel info",IF(T($H30)&lt;&gt;"","Enter Activity",IF(OR($M30=0,$N30=0),"Enter Run Time",IF((VLOOKUP($F30,'VESSEL FACTORS'!$A$3:$O$5,AH$5,FALSE))="N/A","--",IF($G30=" ",IF(ISERROR(SEARCH("Aux",$E30,1)),($H30*VLOOKUP($F30,'VESSEL FACTORS'!$A$2:$O$5,AH$5,FALSE)*0.0000011023*$M30*$N30*0.82),($H30*VLOOKUP($F30,'VESSEL FACTORS'!$A$2:$O$5,AH$5,FALSE)*0.0000011023*$M30*$N30*1)),IF($G30&lt;21,($H30*VLOOKUP($F30,'VESSEL FACTORS'!$A$2:$O$5,AH$5,FALSE)*0.0000011023*$M30*$N30*VLOOKUP($G30,'VESSEL FACTORS'!$A$16:$L$36,AH$5,FALSE)),($H30*VLOOKUP($F30,'VESSEL FACTORS'!$A$3:$O$5,AH$5,FALSE)*0.0000011023*$M30*$N30*($G30/100))))))))</f>
        <v>Enter vessel info</v>
      </c>
      <c r="AI30" s="76" t="str">
        <f>IF(OR($D30=" ",$E30=" ",$F30=" "),"Enter vessel info",IF(T($H30)&lt;&gt;"","Enter Activity",IF(OR($M30=0,$N30=0),"Enter Run Time",IF((VLOOKUP($F30,'VESSEL FACTORS'!$A$3:$O$5,AI$5,FALSE))="N/A","--",IF($G30=" ",IF(ISERROR(SEARCH("Aux",$E30,1)),($H30*VLOOKUP($F30,'VESSEL FACTORS'!$A$2:$O$5,AI$5,FALSE)*0.0000011023*$M30*$N30*0.82),($H30*VLOOKUP($F30,'VESSEL FACTORS'!$A$2:$O$5,AI$5,FALSE)*0.0000011023*$M30*$N30*1)),IF($G30&lt;21,($H30*VLOOKUP($F30,'VESSEL FACTORS'!$A$2:$O$5,AI$5,FALSE)*0.0000011023*$M30*$N30*VLOOKUP($G30,'VESSEL FACTORS'!$A$16:$L$36,AI$5,FALSE)),($H30*VLOOKUP($F30,'VESSEL FACTORS'!$A$3:$O$5,AI$5,FALSE)*0.0000011023*$M30*$N30*($G30/100))))))))</f>
        <v>Enter vessel info</v>
      </c>
      <c r="AJ30" s="76" t="str">
        <f>IF(OR($D30=" ",$E30=" ",$F30=" "),"Enter vessel info",IF(T($H30)&lt;&gt;"","Enter Activity",IF(OR($M30=0,$N30=0),"Enter Run Time",IF((VLOOKUP($F30,'VESSEL FACTORS'!$A$3:$O$5,AJ$5,FALSE))="N/A","--",IF($G30=" ",IF(ISERROR(SEARCH("Aux",$E30,1)),($H30*VLOOKUP($F30,'VESSEL FACTORS'!$A$2:$O$5,AJ$5,FALSE)*0.0000011023*$M30*$N30*0.82),($H30*VLOOKUP($F30,'VESSEL FACTORS'!$A$2:$O$5,AJ$5,FALSE)*0.0000011023*$M30*$N30*1)),IF($G30&lt;21,($H30*VLOOKUP($F30,'VESSEL FACTORS'!$A$2:$O$5,AJ$5,FALSE)*0.0000011023*$M30*$N30*VLOOKUP($G30,'VESSEL FACTORS'!$A$16:$L$36,AJ$5,FALSE)),($H30*VLOOKUP($F30,'VESSEL FACTORS'!$A$3:$O$5,AJ$5,FALSE)*0.0000011023*$M30*$N30*($G30/100))))))))</f>
        <v>Enter vessel info</v>
      </c>
      <c r="AK30" s="76" t="str">
        <f>IF(OR($D30=" ",$E30=" ",$F30=" "),"Enter vessel info",IF(T($H30)&lt;&gt;"","Enter Activity",IF(OR($M30=0,$N30=0),"Enter Run Time",IF((VLOOKUP($F30,'VESSEL FACTORS'!$A$3:$O$5,AK$5,FALSE))="N/A","--",IF($G30=" ",IF(ISERROR(SEARCH("Aux",$E30,1)),($H30*VLOOKUP($F30,'VESSEL FACTORS'!$A$2:$O$5,AK$5,FALSE)*0.0000011023*$M30*$N30*0.82),($H30*VLOOKUP($F30,'VESSEL FACTORS'!$A$2:$O$5,AK$5,FALSE)*0.0000011023*$M30*$N30*1)),IF($G30&lt;21,($H30*VLOOKUP($F30,'VESSEL FACTORS'!$A$2:$O$5,AK$5,FALSE)*0.0000011023*$M30*$N30*VLOOKUP($G30,'VESSEL FACTORS'!$A$16:$L$36,AK$5,FALSE)),($H30*VLOOKUP($F30,'VESSEL FACTORS'!$A$3:$O$5,AK$5,FALSE)*0.0000011023*$M30*$N30*($G30/100))))))))</f>
        <v>Enter vessel info</v>
      </c>
      <c r="AL30" s="67" t="str">
        <f>IF(OR($D30=" ",$E30=" ",$F30=" "),"Enter vessel info",IF(T($H30)&lt;&gt;"","Enter Activity",IF(OR($M30=0,$N30=0),"Enter Run Time",IF((VLOOKUP($F30,'VESSEL FACTORS'!$A$3:$O$5,AL$5,FALSE))="N/A","--",IF($G30=" ",IF(ISERROR(SEARCH("Aux",$E30,1)),($H30*VLOOKUP($F30,'VESSEL FACTORS'!$A$2:$O$5,AL$5,FALSE)*0.0000011023*$M30*$N30*0.82),($H30*VLOOKUP($F30,'VESSEL FACTORS'!$A$2:$O$5,AL$5,FALSE)*0.0000011023*$M30*$N30*1)),IF($G30&lt;21,($H30*VLOOKUP($F30,'VESSEL FACTORS'!$A$2:$O$5,AL$5,FALSE)*0.0000011023*$M30*$N30*VLOOKUP($G30,'VESSEL FACTORS'!$A$16:$L$36,AL$5,FALSE)),($H30*VLOOKUP($F30,'VESSEL FACTORS'!$A$3:$O$5,AL$5,FALSE)*0.0000011023*$M30*$N30*($G30/100))))))))</f>
        <v>Enter vessel info</v>
      </c>
      <c r="AM30" s="74"/>
      <c r="AO30" s="74">
        <f>MONTH(EMISSIONS_1!P30)-MONTH(EMISSIONS_1!O30)+1</f>
        <v>1</v>
      </c>
      <c r="AP30" s="335">
        <f t="shared" si="12"/>
        <v>0</v>
      </c>
      <c r="AQ30" s="336">
        <f t="shared" si="34"/>
        <v>0</v>
      </c>
      <c r="AR30" s="336">
        <f t="shared" si="34"/>
        <v>0</v>
      </c>
      <c r="AS30" s="336">
        <f t="shared" si="34"/>
        <v>0</v>
      </c>
      <c r="AT30" s="336">
        <f t="shared" si="34"/>
        <v>0</v>
      </c>
      <c r="AU30" s="336">
        <f t="shared" si="34"/>
        <v>0</v>
      </c>
      <c r="AV30" s="336">
        <f t="shared" si="34"/>
        <v>0</v>
      </c>
      <c r="AW30" s="336">
        <f t="shared" si="34"/>
        <v>0</v>
      </c>
      <c r="AX30" s="336">
        <f t="shared" si="34"/>
        <v>0</v>
      </c>
      <c r="AY30" s="336">
        <f t="shared" si="34"/>
        <v>0</v>
      </c>
      <c r="AZ30" s="336">
        <f t="shared" si="34"/>
        <v>0</v>
      </c>
      <c r="BA30" s="337">
        <f t="shared" si="34"/>
        <v>0</v>
      </c>
      <c r="BB30" s="335">
        <f t="shared" si="24"/>
        <v>0</v>
      </c>
      <c r="BC30" s="336">
        <f t="shared" si="24"/>
        <v>0</v>
      </c>
      <c r="BD30" s="336">
        <f t="shared" si="24"/>
        <v>0</v>
      </c>
      <c r="BE30" s="336">
        <f t="shared" si="24"/>
        <v>0</v>
      </c>
      <c r="BF30" s="336">
        <f t="shared" si="24"/>
        <v>0</v>
      </c>
      <c r="BG30" s="336">
        <f t="shared" si="24"/>
        <v>0</v>
      </c>
      <c r="BH30" s="336">
        <f t="shared" si="24"/>
        <v>0</v>
      </c>
      <c r="BI30" s="336">
        <f t="shared" si="24"/>
        <v>0</v>
      </c>
      <c r="BJ30" s="336">
        <f t="shared" si="24"/>
        <v>0</v>
      </c>
      <c r="BK30" s="336">
        <f t="shared" si="24"/>
        <v>0</v>
      </c>
      <c r="BL30" s="336">
        <f t="shared" si="24"/>
        <v>0</v>
      </c>
      <c r="BM30" s="337">
        <f t="shared" si="24"/>
        <v>0</v>
      </c>
      <c r="BN30" s="335">
        <f t="shared" si="25"/>
        <v>0</v>
      </c>
      <c r="BO30" s="336">
        <f t="shared" si="25"/>
        <v>0</v>
      </c>
      <c r="BP30" s="336">
        <f t="shared" si="25"/>
        <v>0</v>
      </c>
      <c r="BQ30" s="336">
        <f t="shared" si="25"/>
        <v>0</v>
      </c>
      <c r="BR30" s="336">
        <f t="shared" si="25"/>
        <v>0</v>
      </c>
      <c r="BS30" s="336">
        <f t="shared" si="25"/>
        <v>0</v>
      </c>
      <c r="BT30" s="336">
        <f t="shared" si="25"/>
        <v>0</v>
      </c>
      <c r="BU30" s="336">
        <f t="shared" si="25"/>
        <v>0</v>
      </c>
      <c r="BV30" s="336">
        <f t="shared" si="25"/>
        <v>0</v>
      </c>
      <c r="BW30" s="336">
        <f t="shared" si="25"/>
        <v>0</v>
      </c>
      <c r="BX30" s="336">
        <f t="shared" si="25"/>
        <v>0</v>
      </c>
      <c r="BY30" s="337">
        <f t="shared" si="25"/>
        <v>0</v>
      </c>
      <c r="BZ30" s="335">
        <f t="shared" si="26"/>
        <v>0</v>
      </c>
      <c r="CA30" s="336">
        <f t="shared" si="26"/>
        <v>0</v>
      </c>
      <c r="CB30" s="336">
        <f t="shared" si="26"/>
        <v>0</v>
      </c>
      <c r="CC30" s="336">
        <f t="shared" si="26"/>
        <v>0</v>
      </c>
      <c r="CD30" s="336">
        <f t="shared" si="26"/>
        <v>0</v>
      </c>
      <c r="CE30" s="336">
        <f t="shared" si="26"/>
        <v>0</v>
      </c>
      <c r="CF30" s="336">
        <f t="shared" si="26"/>
        <v>0</v>
      </c>
      <c r="CG30" s="336">
        <f t="shared" si="26"/>
        <v>0</v>
      </c>
      <c r="CH30" s="336">
        <f t="shared" si="26"/>
        <v>0</v>
      </c>
      <c r="CI30" s="336">
        <f t="shared" si="26"/>
        <v>0</v>
      </c>
      <c r="CJ30" s="336">
        <f t="shared" si="26"/>
        <v>0</v>
      </c>
      <c r="CK30" s="337">
        <f t="shared" si="26"/>
        <v>0</v>
      </c>
      <c r="CL30" s="335">
        <f t="shared" si="27"/>
        <v>0</v>
      </c>
      <c r="CM30" s="336">
        <f t="shared" si="27"/>
        <v>0</v>
      </c>
      <c r="CN30" s="336">
        <f t="shared" si="27"/>
        <v>0</v>
      </c>
      <c r="CO30" s="336">
        <f t="shared" si="27"/>
        <v>0</v>
      </c>
      <c r="CP30" s="336">
        <f t="shared" si="27"/>
        <v>0</v>
      </c>
      <c r="CQ30" s="336">
        <f t="shared" si="27"/>
        <v>0</v>
      </c>
      <c r="CR30" s="336">
        <f t="shared" si="27"/>
        <v>0</v>
      </c>
      <c r="CS30" s="336">
        <f t="shared" si="27"/>
        <v>0</v>
      </c>
      <c r="CT30" s="336">
        <f t="shared" si="27"/>
        <v>0</v>
      </c>
      <c r="CU30" s="336">
        <f t="shared" si="27"/>
        <v>0</v>
      </c>
      <c r="CV30" s="336">
        <f t="shared" si="27"/>
        <v>0</v>
      </c>
      <c r="CW30" s="337">
        <f t="shared" si="27"/>
        <v>0</v>
      </c>
      <c r="CX30" s="335">
        <f t="shared" si="28"/>
        <v>0</v>
      </c>
      <c r="CY30" s="336">
        <f t="shared" si="28"/>
        <v>0</v>
      </c>
      <c r="CZ30" s="336">
        <f t="shared" si="28"/>
        <v>0</v>
      </c>
      <c r="DA30" s="336">
        <f t="shared" si="28"/>
        <v>0</v>
      </c>
      <c r="DB30" s="336">
        <f t="shared" si="28"/>
        <v>0</v>
      </c>
      <c r="DC30" s="336">
        <f t="shared" si="28"/>
        <v>0</v>
      </c>
      <c r="DD30" s="336">
        <f t="shared" si="28"/>
        <v>0</v>
      </c>
      <c r="DE30" s="336">
        <f t="shared" si="28"/>
        <v>0</v>
      </c>
      <c r="DF30" s="336">
        <f t="shared" si="28"/>
        <v>0</v>
      </c>
      <c r="DG30" s="336">
        <f t="shared" si="28"/>
        <v>0</v>
      </c>
      <c r="DH30" s="336">
        <f t="shared" si="28"/>
        <v>0</v>
      </c>
      <c r="DI30" s="337">
        <f t="shared" si="28"/>
        <v>0</v>
      </c>
      <c r="DJ30" s="335">
        <f t="shared" si="29"/>
        <v>0</v>
      </c>
      <c r="DK30" s="336">
        <f t="shared" si="29"/>
        <v>0</v>
      </c>
      <c r="DL30" s="336">
        <f t="shared" si="29"/>
        <v>0</v>
      </c>
      <c r="DM30" s="336">
        <f t="shared" si="29"/>
        <v>0</v>
      </c>
      <c r="DN30" s="336">
        <f t="shared" si="29"/>
        <v>0</v>
      </c>
      <c r="DO30" s="336">
        <f t="shared" si="29"/>
        <v>0</v>
      </c>
      <c r="DP30" s="336">
        <f t="shared" si="29"/>
        <v>0</v>
      </c>
      <c r="DQ30" s="336">
        <f t="shared" si="29"/>
        <v>0</v>
      </c>
      <c r="DR30" s="336">
        <f t="shared" si="29"/>
        <v>0</v>
      </c>
      <c r="DS30" s="336">
        <f t="shared" si="29"/>
        <v>0</v>
      </c>
      <c r="DT30" s="336">
        <f t="shared" si="29"/>
        <v>0</v>
      </c>
      <c r="DU30" s="337">
        <f t="shared" si="29"/>
        <v>0</v>
      </c>
      <c r="DV30" s="335">
        <f t="shared" si="30"/>
        <v>0</v>
      </c>
      <c r="DW30" s="336">
        <f t="shared" si="30"/>
        <v>0</v>
      </c>
      <c r="DX30" s="336">
        <f t="shared" si="30"/>
        <v>0</v>
      </c>
      <c r="DY30" s="336">
        <f t="shared" si="30"/>
        <v>0</v>
      </c>
      <c r="DZ30" s="336">
        <f t="shared" si="30"/>
        <v>0</v>
      </c>
      <c r="EA30" s="336">
        <f t="shared" si="30"/>
        <v>0</v>
      </c>
      <c r="EB30" s="336">
        <f t="shared" si="30"/>
        <v>0</v>
      </c>
      <c r="EC30" s="336">
        <f t="shared" si="30"/>
        <v>0</v>
      </c>
      <c r="ED30" s="336">
        <f t="shared" si="30"/>
        <v>0</v>
      </c>
      <c r="EE30" s="336">
        <f t="shared" si="30"/>
        <v>0</v>
      </c>
      <c r="EF30" s="336">
        <f t="shared" si="30"/>
        <v>0</v>
      </c>
      <c r="EG30" s="337">
        <f t="shared" si="30"/>
        <v>0</v>
      </c>
      <c r="EH30" s="335">
        <f t="shared" si="31"/>
        <v>0</v>
      </c>
      <c r="EI30" s="336">
        <f t="shared" si="31"/>
        <v>0</v>
      </c>
      <c r="EJ30" s="336">
        <f t="shared" si="31"/>
        <v>0</v>
      </c>
      <c r="EK30" s="336">
        <f t="shared" si="31"/>
        <v>0</v>
      </c>
      <c r="EL30" s="336">
        <f t="shared" si="31"/>
        <v>0</v>
      </c>
      <c r="EM30" s="336">
        <f t="shared" si="31"/>
        <v>0</v>
      </c>
      <c r="EN30" s="336">
        <f t="shared" si="31"/>
        <v>0</v>
      </c>
      <c r="EO30" s="336">
        <f t="shared" si="31"/>
        <v>0</v>
      </c>
      <c r="EP30" s="336">
        <f t="shared" si="31"/>
        <v>0</v>
      </c>
      <c r="EQ30" s="336">
        <f t="shared" si="31"/>
        <v>0</v>
      </c>
      <c r="ER30" s="336">
        <f t="shared" si="31"/>
        <v>0</v>
      </c>
      <c r="ES30" s="337">
        <f t="shared" si="31"/>
        <v>0</v>
      </c>
      <c r="ET30" s="335">
        <f t="shared" si="32"/>
        <v>0</v>
      </c>
      <c r="EU30" s="336">
        <f t="shared" si="32"/>
        <v>0</v>
      </c>
      <c r="EV30" s="336">
        <f t="shared" si="32"/>
        <v>0</v>
      </c>
      <c r="EW30" s="336">
        <f t="shared" si="32"/>
        <v>0</v>
      </c>
      <c r="EX30" s="336">
        <f t="shared" si="32"/>
        <v>0</v>
      </c>
      <c r="EY30" s="336">
        <f t="shared" si="32"/>
        <v>0</v>
      </c>
      <c r="EZ30" s="336">
        <f t="shared" si="32"/>
        <v>0</v>
      </c>
      <c r="FA30" s="336">
        <f t="shared" si="32"/>
        <v>0</v>
      </c>
      <c r="FB30" s="336">
        <f t="shared" si="32"/>
        <v>0</v>
      </c>
      <c r="FC30" s="336">
        <f t="shared" si="32"/>
        <v>0</v>
      </c>
      <c r="FD30" s="336">
        <f t="shared" si="32"/>
        <v>0</v>
      </c>
      <c r="FE30" s="337">
        <f t="shared" si="32"/>
        <v>0</v>
      </c>
      <c r="FF30" s="335">
        <f t="shared" si="33"/>
        <v>0</v>
      </c>
      <c r="FG30" s="336">
        <f t="shared" si="33"/>
        <v>0</v>
      </c>
      <c r="FH30" s="336">
        <f t="shared" si="33"/>
        <v>0</v>
      </c>
      <c r="FI30" s="336">
        <f t="shared" si="33"/>
        <v>0</v>
      </c>
      <c r="FJ30" s="336">
        <f t="shared" si="33"/>
        <v>0</v>
      </c>
      <c r="FK30" s="336">
        <f t="shared" si="33"/>
        <v>0</v>
      </c>
      <c r="FL30" s="336">
        <f t="shared" si="33"/>
        <v>0</v>
      </c>
      <c r="FM30" s="336">
        <f t="shared" si="33"/>
        <v>0</v>
      </c>
      <c r="FN30" s="336">
        <f t="shared" si="33"/>
        <v>0</v>
      </c>
      <c r="FO30" s="336">
        <f t="shared" si="33"/>
        <v>0</v>
      </c>
      <c r="FP30" s="336">
        <f t="shared" si="33"/>
        <v>0</v>
      </c>
      <c r="FQ30" s="337">
        <f t="shared" si="33"/>
        <v>0</v>
      </c>
    </row>
    <row r="31" spans="1:173" ht="12.75" customHeight="1" x14ac:dyDescent="0.2">
      <c r="A31" s="251"/>
      <c r="B31" s="252"/>
      <c r="C31" s="253"/>
      <c r="D31" s="254"/>
      <c r="E31" s="254"/>
      <c r="F31" s="254"/>
      <c r="G31" s="255"/>
      <c r="H31" s="255"/>
      <c r="I31" s="255"/>
      <c r="J31" s="255"/>
      <c r="K31" s="255"/>
      <c r="L31" s="255"/>
      <c r="M31" s="256"/>
      <c r="N31" s="257"/>
      <c r="O31" s="258"/>
      <c r="P31" s="259"/>
      <c r="Q31" s="266" t="s">
        <v>2</v>
      </c>
      <c r="R31" s="261"/>
      <c r="S31" s="261" t="s">
        <v>2</v>
      </c>
      <c r="T31" s="261"/>
      <c r="U31" s="261"/>
      <c r="V31" s="261"/>
      <c r="W31" s="261"/>
      <c r="X31" s="261"/>
      <c r="Y31" s="260"/>
      <c r="Z31" s="261"/>
      <c r="AA31" s="416"/>
      <c r="AB31" s="260" t="s">
        <v>2</v>
      </c>
      <c r="AC31" s="261"/>
      <c r="AD31" s="261"/>
      <c r="AE31" s="261"/>
      <c r="AF31" s="261"/>
      <c r="AG31" s="262"/>
      <c r="AH31" s="261"/>
      <c r="AI31" s="263"/>
      <c r="AJ31" s="263"/>
      <c r="AK31" s="263"/>
      <c r="AL31" s="264"/>
      <c r="AM31" s="73"/>
      <c r="AP31" s="338"/>
      <c r="AQ31" s="339"/>
      <c r="AR31" s="339"/>
      <c r="AS31" s="339"/>
      <c r="AT31" s="339"/>
      <c r="AU31" s="339"/>
      <c r="AV31" s="339"/>
      <c r="AW31" s="339"/>
      <c r="AX31" s="339"/>
      <c r="AY31" s="339"/>
      <c r="AZ31" s="339"/>
      <c r="BA31" s="340"/>
      <c r="BB31" s="338"/>
      <c r="BC31" s="339"/>
      <c r="BD31" s="339"/>
      <c r="BE31" s="339"/>
      <c r="BF31" s="339"/>
      <c r="BG31" s="339"/>
      <c r="BH31" s="339"/>
      <c r="BI31" s="339"/>
      <c r="BJ31" s="339"/>
      <c r="BK31" s="339"/>
      <c r="BL31" s="339"/>
      <c r="BM31" s="340"/>
      <c r="BN31" s="338"/>
      <c r="BO31" s="339"/>
      <c r="BP31" s="339"/>
      <c r="BQ31" s="339"/>
      <c r="BR31" s="339"/>
      <c r="BS31" s="339"/>
      <c r="BT31" s="339"/>
      <c r="BU31" s="339"/>
      <c r="BV31" s="339"/>
      <c r="BW31" s="339"/>
      <c r="BX31" s="339"/>
      <c r="BY31" s="340"/>
      <c r="BZ31" s="338"/>
      <c r="CA31" s="339"/>
      <c r="CB31" s="339"/>
      <c r="CC31" s="339"/>
      <c r="CD31" s="339"/>
      <c r="CE31" s="339"/>
      <c r="CF31" s="339"/>
      <c r="CG31" s="339"/>
      <c r="CH31" s="339"/>
      <c r="CI31" s="339"/>
      <c r="CJ31" s="339"/>
      <c r="CK31" s="340"/>
      <c r="CL31" s="338"/>
      <c r="CM31" s="339"/>
      <c r="CN31" s="339"/>
      <c r="CO31" s="339"/>
      <c r="CP31" s="339"/>
      <c r="CQ31" s="339"/>
      <c r="CR31" s="339"/>
      <c r="CS31" s="339"/>
      <c r="CT31" s="339"/>
      <c r="CU31" s="339"/>
      <c r="CV31" s="339"/>
      <c r="CW31" s="340"/>
      <c r="CX31" s="338"/>
      <c r="CY31" s="339"/>
      <c r="CZ31" s="339"/>
      <c r="DA31" s="339"/>
      <c r="DB31" s="339"/>
      <c r="DC31" s="339"/>
      <c r="DD31" s="339"/>
      <c r="DE31" s="339"/>
      <c r="DF31" s="339"/>
      <c r="DG31" s="339"/>
      <c r="DH31" s="339"/>
      <c r="DI31" s="340"/>
      <c r="DJ31" s="338"/>
      <c r="DK31" s="339"/>
      <c r="DL31" s="339"/>
      <c r="DM31" s="339"/>
      <c r="DN31" s="339"/>
      <c r="DO31" s="339"/>
      <c r="DP31" s="339"/>
      <c r="DQ31" s="339"/>
      <c r="DR31" s="339"/>
      <c r="DS31" s="339"/>
      <c r="DT31" s="339"/>
      <c r="DU31" s="340"/>
      <c r="DV31" s="338"/>
      <c r="DW31" s="339"/>
      <c r="DX31" s="339"/>
      <c r="DY31" s="339"/>
      <c r="DZ31" s="339"/>
      <c r="EA31" s="339"/>
      <c r="EB31" s="339"/>
      <c r="EC31" s="339"/>
      <c r="ED31" s="339"/>
      <c r="EE31" s="339"/>
      <c r="EF31" s="339"/>
      <c r="EG31" s="340"/>
      <c r="EH31" s="338"/>
      <c r="EI31" s="339"/>
      <c r="EJ31" s="339"/>
      <c r="EK31" s="339"/>
      <c r="EL31" s="339"/>
      <c r="EM31" s="339"/>
      <c r="EN31" s="339"/>
      <c r="EO31" s="339"/>
      <c r="EP31" s="339"/>
      <c r="EQ31" s="339"/>
      <c r="ER31" s="339"/>
      <c r="ES31" s="340"/>
      <c r="ET31" s="338"/>
      <c r="EU31" s="339"/>
      <c r="EV31" s="339"/>
      <c r="EW31" s="339"/>
      <c r="EX31" s="339"/>
      <c r="EY31" s="339"/>
      <c r="EZ31" s="339"/>
      <c r="FA31" s="339"/>
      <c r="FB31" s="339"/>
      <c r="FC31" s="339"/>
      <c r="FD31" s="339"/>
      <c r="FE31" s="340"/>
      <c r="FF31" s="338"/>
      <c r="FG31" s="339"/>
      <c r="FH31" s="339"/>
      <c r="FI31" s="339"/>
      <c r="FJ31" s="339"/>
      <c r="FK31" s="339"/>
      <c r="FL31" s="339"/>
      <c r="FM31" s="339"/>
      <c r="FN31" s="339"/>
      <c r="FO31" s="339"/>
      <c r="FP31" s="339"/>
      <c r="FQ31" s="340"/>
    </row>
    <row r="32" spans="1:173" ht="12.75" customHeight="1" x14ac:dyDescent="0.2">
      <c r="A32" s="74" t="str">
        <f t="shared" si="21"/>
        <v xml:space="preserve"> - </v>
      </c>
      <c r="B32" s="361" t="s">
        <v>39</v>
      </c>
      <c r="C32" s="172" t="s">
        <v>305</v>
      </c>
      <c r="D32" s="366" t="str">
        <f>IF(ISBLANK(EMISSIONS_8!D32), " ", EMISSIONS_8!D32)</f>
        <v xml:space="preserve"> </v>
      </c>
      <c r="E32" s="366" t="str">
        <f>IF(ISBLANK(EMISSIONS_8!E32), " ", EMISSIONS_8!E32)</f>
        <v xml:space="preserve"> </v>
      </c>
      <c r="F32" s="366" t="str">
        <f>IF(ISBLANK(EMISSIONS_8!F32), " ", EMISSIONS_8!F32)</f>
        <v xml:space="preserve"> </v>
      </c>
      <c r="G32" s="367"/>
      <c r="H32" s="368"/>
      <c r="I32" s="33" t="s">
        <v>299</v>
      </c>
      <c r="J32" s="367"/>
      <c r="K32" s="33">
        <f t="shared" ref="K32:K43" si="35">IF($J$4="NO Attribution",1,IF($J$4="Enter NO. PLATFORMS",IF(J32="",1,1/J32),IF($J$4="Enter EMISS TO SUBTRACT",IF(J32="",0,J32),1)))</f>
        <v>1</v>
      </c>
      <c r="L32" s="33" t="e">
        <f>IF(#REF!="Enter Emissions (tpy)",IF( J32="", 0, J32), 0)</f>
        <v>#REF!</v>
      </c>
      <c r="M32" s="367">
        <v>0</v>
      </c>
      <c r="N32" s="373">
        <v>0</v>
      </c>
      <c r="O32" s="299"/>
      <c r="P32" s="300"/>
      <c r="Q32" s="73" t="str">
        <f t="shared" ref="Q32:Q43" si="36">IF(T(AB32)=" ",(IF($M32=0,(IF($N32=0,0,AB32/$N32/$M32*2000)),AB32/$N32/$M32*2000)),T(AB32))</f>
        <v>Enter vessel info</v>
      </c>
      <c r="R32" s="79" t="str">
        <f t="shared" ref="R32:R43" si="37">IF(T(AC32)=" ",(IF($M32=0,(IF($N32=0,0,AC32/$N32/$M32*2000)),AC32/$N32/$M32*2000)),T(AC32))</f>
        <v>Enter vessel info</v>
      </c>
      <c r="S32" s="79" t="str">
        <f t="shared" ref="S32:S43" si="38">IF(T(AD32)=" ",(IF($M32=0,(IF($N32=0,0,AD32/$N32/$M32*2000)),AD32/$N32/$M32*2000)),T(AD32))</f>
        <v>Enter vessel info</v>
      </c>
      <c r="T32" s="79" t="str">
        <f t="shared" ref="T32:T43" si="39">IF(T(AE32)=" ",(IF($M32=0,(IF($N32=0,0,AE32/$N32/$M32*2000)),AE32/$N32/$M32*2000)),T(AE32))</f>
        <v>Enter vessel info</v>
      </c>
      <c r="U32" s="79" t="str">
        <f t="shared" ref="U32:U43" si="40">IF(T(AF32)=" ",(IF($M32=0,(IF($N32=0,0,AF32/$N32/$M32*2000)),AF32/$N32/$M32*2000)),T(AF32))</f>
        <v>Enter vessel info</v>
      </c>
      <c r="V32" s="79" t="str">
        <f t="shared" ref="V32:V43" si="41">IF(T(AG32)=" ",(IF($M32=0,(IF($N32=0,0,AG32/$N32/$M32*2000)),AG32/$N32/$M32*2000)),T(AG32))</f>
        <v>Enter vessel info</v>
      </c>
      <c r="W32" s="79" t="str">
        <f t="shared" ref="W32:W43" si="42">IF(T(AH32)=" ",(IF($M32=0,(IF($N32=0,0,AH32/$N32/$M32*2000)),AH32/$N32/$M32*2000)),T(AH32))</f>
        <v>Enter vessel info</v>
      </c>
      <c r="X32" s="79" t="str">
        <f t="shared" ref="X32:X43" si="43">IF(T(AI32)=" ",(IF($M32=0,(IF($N32=0,0,AI32/$N32/$M32*2000)),AI32/$N32/$M32*2000)),T(AI32))</f>
        <v>Enter vessel info</v>
      </c>
      <c r="Y32" s="78" t="s">
        <v>115</v>
      </c>
      <c r="Z32" s="79" t="s">
        <v>115</v>
      </c>
      <c r="AA32" s="82" t="s">
        <v>115</v>
      </c>
      <c r="AB32" s="76" t="str">
        <f>IF(OR($D32=" ",$E32=" ",$F32=" "),"Enter vessel info",IF(T($H32)&lt;&gt;"","Enter Activity",IF(OR($M32=0,$N32=0),"Enter Run Time",IF((VLOOKUP($F32,'VESSEL FACTORS'!$A$3:$O$5,AB$5,FALSE))="N/A","--",IF($G32=" ",IF(ISERROR(SEARCH("Aux",$E32,1)),($H32*VLOOKUP($F32,'VESSEL FACTORS'!$A$2:$O$5,AB$5,FALSE)*0.0000011023*$M32*$N32*0.82),($H32*VLOOKUP($F32,'VESSEL FACTORS'!$A$2:$O$5,AB$5,FALSE)*0.0000011023*$M32*$N32*1)),IF($G32&lt;21,($H32*VLOOKUP($F32,'VESSEL FACTORS'!$A$2:$O$5,AB$5,FALSE)*0.0000011023*$M32*$N32*VLOOKUP($G32,'VESSEL FACTORS'!$A$16:$L$36,AB$5,FALSE)),($H32*VLOOKUP($F32,'VESSEL FACTORS'!$A$3:$O$5,AB$5,FALSE)*0.0000011023*$M32*$N32*($G32/100))))))))</f>
        <v>Enter vessel info</v>
      </c>
      <c r="AC32" s="76" t="str">
        <f>IF(OR($D32=" ",$E32=" ",$F32=" "),"Enter vessel info",IF(T($H32)&lt;&gt;"","Enter Activity",IF(OR($M32=0,$N32=0),"Enter Run Time",IF((VLOOKUP($F32,'VESSEL FACTORS'!$A$3:$O$5,AC$5,FALSE))="N/A","--",IF($G32=" ",IF(ISERROR(SEARCH("Aux",$E32,1)),($H32*VLOOKUP($F32,'VESSEL FACTORS'!$A$2:$O$5,AC$5,FALSE)*0.0000011023*$M32*$N32*0.82),($H32*VLOOKUP($F32,'VESSEL FACTORS'!$A$2:$O$5,AC$5,FALSE)*0.0000011023*$M32*$N32*1)),IF($G32&lt;21,($H32*VLOOKUP($F32,'VESSEL FACTORS'!$A$2:$O$5,AC$5,FALSE)*0.0000011023*$M32*$N32*VLOOKUP($G32,'VESSEL FACTORS'!$A$16:$L$36,AC$5,FALSE)),($H32*VLOOKUP($F32,'VESSEL FACTORS'!$A$3:$O$5,AC$5,FALSE)*0.0000011023*$M32*$N32*($G32/100))))))))</f>
        <v>Enter vessel info</v>
      </c>
      <c r="AD32" s="76" t="str">
        <f>IF(OR($D32=" ",$E32=" ",$F32=" "),"Enter vessel info",IF(T($H32)&lt;&gt;"","Enter Activity",IF(OR($M32=0,$N32=0),"Enter Run Time",IF((VLOOKUP($F32,'VESSEL FACTORS'!$A$3:$O$5,AD$5,FALSE))="N/A","--",IF($G32=" ",IF(ISERROR(SEARCH("Aux",$E32,1)),($H32*VLOOKUP($F32,'VESSEL FACTORS'!$A$2:$O$5,AD$5,FALSE)*0.0000011023*$M32*$N32*0.82),($H32*VLOOKUP($F32,'VESSEL FACTORS'!$A$2:$O$5,AD$5,FALSE)*0.0000011023*$M32*$N32*1)),IF($G32&lt;21,($H32*VLOOKUP($F32,'VESSEL FACTORS'!$A$2:$O$5,AD$5,FALSE)*0.0000011023*$M32*$N32*VLOOKUP($G32,'VESSEL FACTORS'!$A$16:$L$36,AD$5,FALSE)),($H32*VLOOKUP($F32,'VESSEL FACTORS'!$A$3:$O$5,AD$5,FALSE)*0.0000011023*$M32*$N32*($G32/100))))))))</f>
        <v>Enter vessel info</v>
      </c>
      <c r="AE32" s="76" t="str">
        <f>IF(OR($D32=" ",$E32=" ",$F32=" "),"Enter vessel info",IF(T($H32)&lt;&gt;"","Enter Activity",IF(OR($M32=0,$N32=0),"Enter Run Time",IF((VLOOKUP($F32,'VESSEL FACTORS'!$A$3:$O$5,AE$5,FALSE))="N/A","--",IF($G32=" ",IF(ISERROR(SEARCH("Aux",$E32,1)),($H32*VLOOKUP($F32,'VESSEL FACTORS'!$A$2:$O$5,AE$5,FALSE)*0.0000011023*$M32*$N32*0.82),($H32*VLOOKUP($F32,'VESSEL FACTORS'!$A$2:$O$5,AE$5,FALSE)*0.0000011023*$M32*$N32*1)),IF($G32&lt;21,($H32*VLOOKUP($F32,'VESSEL FACTORS'!$A$2:$O$5,AE$5,FALSE)*0.0000011023*$M32*$N32*VLOOKUP($G32,'VESSEL FACTORS'!$A$16:$L$36,AE$5,FALSE)),($H32*VLOOKUP($F32,'VESSEL FACTORS'!$A$3:$O$5,AE$5,FALSE)*0.0000011023*$M32*$N32*($G32/100))))))))</f>
        <v>Enter vessel info</v>
      </c>
      <c r="AF32" s="76" t="str">
        <f>IF(OR($D32=" ",$E32=" ",$F32=" "),"Enter vessel info",IF(T($H32)&lt;&gt;"","Enter Activity",IF(OR($M32=0,$N32=0),"Enter Run Time",IF((VLOOKUP($F32,'VESSEL FACTORS'!$A$3:$O$5,AF$5,FALSE))="N/A","--",IF($G32=" ",IF(ISERROR(SEARCH("Aux",$E32,1)),($H32*VLOOKUP($F32,'VESSEL FACTORS'!$A$2:$O$5,AF$5,FALSE)*0.0000011023*$M32*$N32*0.82),($H32*VLOOKUP($F32,'VESSEL FACTORS'!$A$2:$O$5,AF$5,FALSE)*0.0000011023*$M32*$N32*1)),IF($G32&lt;21,($H32*VLOOKUP($F32,'VESSEL FACTORS'!$A$2:$O$5,AF$5,FALSE)*0.0000011023*$M32*$N32*VLOOKUP($G32,'VESSEL FACTORS'!$A$16:$L$36,AF$5,FALSE)),($H32*VLOOKUP($F32,'VESSEL FACTORS'!$A$3:$O$5,AF$5,FALSE)*0.0000011023*$M32*$N32*($G32/100))))))))</f>
        <v>Enter vessel info</v>
      </c>
      <c r="AG32" s="76" t="str">
        <f>IF(OR($D32=" ",$E32=" ",$F32=" "),"Enter vessel info",IF(T($H32)&lt;&gt;"","Enter Activity",IF(OR($M32=0,$N32=0),"Enter Run Time",IF((VLOOKUP($F32,'VESSEL FACTORS'!$A$3:$O$5,AG$5,FALSE))="N/A","--",IF($G32=" ",IF(ISERROR(SEARCH("Aux",$E32,1)),($H32*VLOOKUP($F32,'VESSEL FACTORS'!$A$2:$O$5,AG$5,FALSE)*0.0000011023*$M32*$N32*0.82),($H32*VLOOKUP($F32,'VESSEL FACTORS'!$A$2:$O$5,AG$5,FALSE)*0.0000011023*$M32*$N32*1)),IF($G32&lt;21,($H32*VLOOKUP($F32,'VESSEL FACTORS'!$A$2:$O$5,AG$5,FALSE)*0.0000011023*$M32*$N32*VLOOKUP($G32,'VESSEL FACTORS'!$A$16:$L$36,AG$5,FALSE)),($H32*VLOOKUP($F32,'VESSEL FACTORS'!$A$3:$O$5,AG$5,FALSE)*0.0000011023*$M32*$N32*($G32/100))))))))</f>
        <v>Enter vessel info</v>
      </c>
      <c r="AH32" s="76" t="str">
        <f>IF(OR($D32=" ",$E32=" ",$F32=" "),"Enter vessel info",IF(T($H32)&lt;&gt;"","Enter Activity",IF(OR($M32=0,$N32=0),"Enter Run Time",IF((VLOOKUP($F32,'VESSEL FACTORS'!$A$3:$O$5,AH$5,FALSE))="N/A","--",IF($G32=" ",IF(ISERROR(SEARCH("Aux",$E32,1)),($H32*VLOOKUP($F32,'VESSEL FACTORS'!$A$2:$O$5,AH$5,FALSE)*0.0000011023*$M32*$N32*0.82),($H32*VLOOKUP($F32,'VESSEL FACTORS'!$A$2:$O$5,AH$5,FALSE)*0.0000011023*$M32*$N32*1)),IF($G32&lt;21,($H32*VLOOKUP($F32,'VESSEL FACTORS'!$A$2:$O$5,AH$5,FALSE)*0.0000011023*$M32*$N32*VLOOKUP($G32,'VESSEL FACTORS'!$A$16:$L$36,AH$5,FALSE)),($H32*VLOOKUP($F32,'VESSEL FACTORS'!$A$3:$O$5,AH$5,FALSE)*0.0000011023*$M32*$N32*($G32/100))))))))</f>
        <v>Enter vessel info</v>
      </c>
      <c r="AI32" s="76" t="str">
        <f>IF(OR($D32=" ",$E32=" ",$F32=" "),"Enter vessel info",IF(T($H32)&lt;&gt;"","Enter Activity",IF(OR($M32=0,$N32=0),"Enter Run Time",IF((VLOOKUP($F32,'VESSEL FACTORS'!$A$3:$O$5,AI$5,FALSE))="N/A","--",IF($G32=" ",IF(ISERROR(SEARCH("Aux",$E32,1)),($H32*VLOOKUP($F32,'VESSEL FACTORS'!$A$2:$O$5,AI$5,FALSE)*0.0000011023*$M32*$N32*0.82),($H32*VLOOKUP($F32,'VESSEL FACTORS'!$A$2:$O$5,AI$5,FALSE)*0.0000011023*$M32*$N32*1)),IF($G32&lt;21,($H32*VLOOKUP($F32,'VESSEL FACTORS'!$A$2:$O$5,AI$5,FALSE)*0.0000011023*$M32*$N32*VLOOKUP($G32,'VESSEL FACTORS'!$A$16:$L$36,AI$5,FALSE)),($H32*VLOOKUP($F32,'VESSEL FACTORS'!$A$3:$O$5,AI$5,FALSE)*0.0000011023*$M32*$N32*($G32/100))))))))</f>
        <v>Enter vessel info</v>
      </c>
      <c r="AJ32" s="76" t="str">
        <f>IF(OR($D32=" ",$E32=" ",$F32=" "),"Enter vessel info",IF(T($H32)&lt;&gt;"","Enter Activity",IF(OR($M32=0,$N32=0),"Enter Run Time",IF((VLOOKUP($F32,'VESSEL FACTORS'!$A$3:$O$5,AJ$5,FALSE))="N/A","--",IF($G32=" ",IF(ISERROR(SEARCH("Aux",$E32,1)),($H32*VLOOKUP($F32,'VESSEL FACTORS'!$A$2:$O$5,AJ$5,FALSE)*0.0000011023*$M32*$N32*0.82),($H32*VLOOKUP($F32,'VESSEL FACTORS'!$A$2:$O$5,AJ$5,FALSE)*0.0000011023*$M32*$N32*1)),IF($G32&lt;21,($H32*VLOOKUP($F32,'VESSEL FACTORS'!$A$2:$O$5,AJ$5,FALSE)*0.0000011023*$M32*$N32*VLOOKUP($G32,'VESSEL FACTORS'!$A$16:$L$36,AJ$5,FALSE)),($H32*VLOOKUP($F32,'VESSEL FACTORS'!$A$3:$O$5,AJ$5,FALSE)*0.0000011023*$M32*$N32*($G32/100))))))))</f>
        <v>Enter vessel info</v>
      </c>
      <c r="AK32" s="76" t="str">
        <f>IF(OR($D32=" ",$E32=" ",$F32=" "),"Enter vessel info",IF(T($H32)&lt;&gt;"","Enter Activity",IF(OR($M32=0,$N32=0),"Enter Run Time",IF((VLOOKUP($F32,'VESSEL FACTORS'!$A$3:$O$5,AK$5,FALSE))="N/A","--",IF($G32=" ",IF(ISERROR(SEARCH("Aux",$E32,1)),($H32*VLOOKUP($F32,'VESSEL FACTORS'!$A$2:$O$5,AK$5,FALSE)*0.0000011023*$M32*$N32*0.82),($H32*VLOOKUP($F32,'VESSEL FACTORS'!$A$2:$O$5,AK$5,FALSE)*0.0000011023*$M32*$N32*1)),IF($G32&lt;21,($H32*VLOOKUP($F32,'VESSEL FACTORS'!$A$2:$O$5,AK$5,FALSE)*0.0000011023*$M32*$N32*VLOOKUP($G32,'VESSEL FACTORS'!$A$16:$L$36,AK$5,FALSE)),($H32*VLOOKUP($F32,'VESSEL FACTORS'!$A$3:$O$5,AK$5,FALSE)*0.0000011023*$M32*$N32*($G32/100))))))))</f>
        <v>Enter vessel info</v>
      </c>
      <c r="AL32" s="67" t="str">
        <f>IF(OR($D32=" ",$E32=" ",$F32=" "),"Enter vessel info",IF(T($H32)&lt;&gt;"","Enter Activity",IF(OR($M32=0,$N32=0),"Enter Run Time",IF((VLOOKUP($F32,'VESSEL FACTORS'!$A$3:$O$5,AL$5,FALSE))="N/A","--",IF($G32=" ",IF(ISERROR(SEARCH("Aux",$E32,1)),($H32*VLOOKUP($F32,'VESSEL FACTORS'!$A$2:$O$5,AL$5,FALSE)*0.0000011023*$M32*$N32*0.82),($H32*VLOOKUP($F32,'VESSEL FACTORS'!$A$2:$O$5,AL$5,FALSE)*0.0000011023*$M32*$N32*1)),IF($G32&lt;21,($H32*VLOOKUP($F32,'VESSEL FACTORS'!$A$2:$O$5,AL$5,FALSE)*0.0000011023*$M32*$N32*VLOOKUP($G32,'VESSEL FACTORS'!$A$16:$L$36,AL$5,FALSE)),($H32*VLOOKUP($F32,'VESSEL FACTORS'!$A$3:$O$5,AL$5,FALSE)*0.0000011023*$M32*$N32*($G32/100))))))))</f>
        <v>Enter vessel info</v>
      </c>
      <c r="AM32" s="73"/>
      <c r="AO32" s="74">
        <f>MONTH(EMISSIONS_1!P32)-MONTH(EMISSIONS_1!O32)+1</f>
        <v>1</v>
      </c>
      <c r="AP32" s="335">
        <f t="shared" ref="AP32:BA39" si="44">IF(T($AB32)="",IF((AP$6&gt;=MONTH($O32))*(AP$6&lt;=MONTH($P32)), $AB32/$AO32, 0),0)</f>
        <v>0</v>
      </c>
      <c r="AQ32" s="336">
        <f t="shared" si="44"/>
        <v>0</v>
      </c>
      <c r="AR32" s="336">
        <f t="shared" si="44"/>
        <v>0</v>
      </c>
      <c r="AS32" s="336">
        <f t="shared" si="44"/>
        <v>0</v>
      </c>
      <c r="AT32" s="336">
        <f t="shared" si="44"/>
        <v>0</v>
      </c>
      <c r="AU32" s="336">
        <f t="shared" si="44"/>
        <v>0</v>
      </c>
      <c r="AV32" s="336">
        <f t="shared" si="44"/>
        <v>0</v>
      </c>
      <c r="AW32" s="336">
        <f t="shared" si="44"/>
        <v>0</v>
      </c>
      <c r="AX32" s="336">
        <f t="shared" si="44"/>
        <v>0</v>
      </c>
      <c r="AY32" s="336">
        <f t="shared" si="44"/>
        <v>0</v>
      </c>
      <c r="AZ32" s="336">
        <f t="shared" si="44"/>
        <v>0</v>
      </c>
      <c r="BA32" s="337">
        <f t="shared" si="44"/>
        <v>0</v>
      </c>
      <c r="BB32" s="335">
        <f t="shared" ref="BB32:BM43" si="45">IF(T($AC32)="",IF((BB$6&gt;=MONTH($O32))*(BB$6&lt;=MONTH($P32)), $AC32/$AO32, 0),0)</f>
        <v>0</v>
      </c>
      <c r="BC32" s="336">
        <f t="shared" si="45"/>
        <v>0</v>
      </c>
      <c r="BD32" s="336">
        <f t="shared" si="45"/>
        <v>0</v>
      </c>
      <c r="BE32" s="336">
        <f t="shared" si="45"/>
        <v>0</v>
      </c>
      <c r="BF32" s="336">
        <f t="shared" si="45"/>
        <v>0</v>
      </c>
      <c r="BG32" s="336">
        <f t="shared" si="45"/>
        <v>0</v>
      </c>
      <c r="BH32" s="336">
        <f t="shared" si="45"/>
        <v>0</v>
      </c>
      <c r="BI32" s="336">
        <f t="shared" si="45"/>
        <v>0</v>
      </c>
      <c r="BJ32" s="336">
        <f t="shared" si="45"/>
        <v>0</v>
      </c>
      <c r="BK32" s="336">
        <f t="shared" si="45"/>
        <v>0</v>
      </c>
      <c r="BL32" s="336">
        <f t="shared" si="45"/>
        <v>0</v>
      </c>
      <c r="BM32" s="337">
        <f t="shared" si="45"/>
        <v>0</v>
      </c>
      <c r="BN32" s="335">
        <f t="shared" ref="BN32:BY43" si="46">IF(T($AD32)="",IF((BN$6&gt;=MONTH($O32))*(BN$6&lt;=MONTH($P32)), $AD32/$AO32, 0),0)</f>
        <v>0</v>
      </c>
      <c r="BO32" s="336">
        <f t="shared" si="46"/>
        <v>0</v>
      </c>
      <c r="BP32" s="336">
        <f t="shared" si="46"/>
        <v>0</v>
      </c>
      <c r="BQ32" s="336">
        <f t="shared" si="46"/>
        <v>0</v>
      </c>
      <c r="BR32" s="336">
        <f t="shared" si="46"/>
        <v>0</v>
      </c>
      <c r="BS32" s="336">
        <f t="shared" si="46"/>
        <v>0</v>
      </c>
      <c r="BT32" s="336">
        <f t="shared" si="46"/>
        <v>0</v>
      </c>
      <c r="BU32" s="336">
        <f t="shared" si="46"/>
        <v>0</v>
      </c>
      <c r="BV32" s="336">
        <f t="shared" si="46"/>
        <v>0</v>
      </c>
      <c r="BW32" s="336">
        <f t="shared" si="46"/>
        <v>0</v>
      </c>
      <c r="BX32" s="336">
        <f t="shared" si="46"/>
        <v>0</v>
      </c>
      <c r="BY32" s="337">
        <f t="shared" si="46"/>
        <v>0</v>
      </c>
      <c r="BZ32" s="335">
        <f t="shared" ref="BZ32:CK43" si="47">IF(T($AE32)="",IF((BZ$6&gt;=MONTH($O32))*(BZ$6&lt;=MONTH($P32)), $AE32/$AO32, 0),0)</f>
        <v>0</v>
      </c>
      <c r="CA32" s="336">
        <f t="shared" si="47"/>
        <v>0</v>
      </c>
      <c r="CB32" s="336">
        <f t="shared" si="47"/>
        <v>0</v>
      </c>
      <c r="CC32" s="336">
        <f t="shared" si="47"/>
        <v>0</v>
      </c>
      <c r="CD32" s="336">
        <f t="shared" si="47"/>
        <v>0</v>
      </c>
      <c r="CE32" s="336">
        <f t="shared" si="47"/>
        <v>0</v>
      </c>
      <c r="CF32" s="336">
        <f t="shared" si="47"/>
        <v>0</v>
      </c>
      <c r="CG32" s="336">
        <f t="shared" si="47"/>
        <v>0</v>
      </c>
      <c r="CH32" s="336">
        <f t="shared" si="47"/>
        <v>0</v>
      </c>
      <c r="CI32" s="336">
        <f t="shared" si="47"/>
        <v>0</v>
      </c>
      <c r="CJ32" s="336">
        <f t="shared" si="47"/>
        <v>0</v>
      </c>
      <c r="CK32" s="337">
        <f t="shared" si="47"/>
        <v>0</v>
      </c>
      <c r="CL32" s="335">
        <f t="shared" ref="CL32:CW43" si="48">IF(T($AF32)="",IF((CL$6&gt;=MONTH($O32))*(CL$6&lt;=MONTH($P32)), $AF32/$AO32, 0),0)</f>
        <v>0</v>
      </c>
      <c r="CM32" s="336">
        <f t="shared" si="48"/>
        <v>0</v>
      </c>
      <c r="CN32" s="336">
        <f t="shared" si="48"/>
        <v>0</v>
      </c>
      <c r="CO32" s="336">
        <f t="shared" si="48"/>
        <v>0</v>
      </c>
      <c r="CP32" s="336">
        <f t="shared" si="48"/>
        <v>0</v>
      </c>
      <c r="CQ32" s="336">
        <f t="shared" si="48"/>
        <v>0</v>
      </c>
      <c r="CR32" s="336">
        <f t="shared" si="48"/>
        <v>0</v>
      </c>
      <c r="CS32" s="336">
        <f t="shared" si="48"/>
        <v>0</v>
      </c>
      <c r="CT32" s="336">
        <f t="shared" si="48"/>
        <v>0</v>
      </c>
      <c r="CU32" s="336">
        <f t="shared" si="48"/>
        <v>0</v>
      </c>
      <c r="CV32" s="336">
        <f t="shared" si="48"/>
        <v>0</v>
      </c>
      <c r="CW32" s="337">
        <f t="shared" si="48"/>
        <v>0</v>
      </c>
      <c r="CX32" s="335">
        <f t="shared" ref="CX32:DI43" si="49">IF(T($AG32)="",IF((CX$6&gt;=MONTH($O32))*(CX$6&lt;=MONTH($P32)), $AG32/$AO32, 0),0)</f>
        <v>0</v>
      </c>
      <c r="CY32" s="336">
        <f t="shared" si="49"/>
        <v>0</v>
      </c>
      <c r="CZ32" s="336">
        <f t="shared" si="49"/>
        <v>0</v>
      </c>
      <c r="DA32" s="336">
        <f t="shared" si="49"/>
        <v>0</v>
      </c>
      <c r="DB32" s="336">
        <f t="shared" si="49"/>
        <v>0</v>
      </c>
      <c r="DC32" s="336">
        <f t="shared" si="49"/>
        <v>0</v>
      </c>
      <c r="DD32" s="336">
        <f t="shared" si="49"/>
        <v>0</v>
      </c>
      <c r="DE32" s="336">
        <f t="shared" si="49"/>
        <v>0</v>
      </c>
      <c r="DF32" s="336">
        <f t="shared" si="49"/>
        <v>0</v>
      </c>
      <c r="DG32" s="336">
        <f t="shared" si="49"/>
        <v>0</v>
      </c>
      <c r="DH32" s="336">
        <f t="shared" si="49"/>
        <v>0</v>
      </c>
      <c r="DI32" s="337">
        <f t="shared" si="49"/>
        <v>0</v>
      </c>
      <c r="DJ32" s="335">
        <f t="shared" ref="DJ32:DU43" si="50">IF(T($AH32)="",IF((DJ$6&gt;=MONTH($O32))*(DJ$6&lt;=MONTH($P32)), $AH32/$AO32, 0),0)</f>
        <v>0</v>
      </c>
      <c r="DK32" s="336">
        <f t="shared" si="50"/>
        <v>0</v>
      </c>
      <c r="DL32" s="336">
        <f t="shared" si="50"/>
        <v>0</v>
      </c>
      <c r="DM32" s="336">
        <f t="shared" si="50"/>
        <v>0</v>
      </c>
      <c r="DN32" s="336">
        <f t="shared" si="50"/>
        <v>0</v>
      </c>
      <c r="DO32" s="336">
        <f t="shared" si="50"/>
        <v>0</v>
      </c>
      <c r="DP32" s="336">
        <f t="shared" si="50"/>
        <v>0</v>
      </c>
      <c r="DQ32" s="336">
        <f t="shared" si="50"/>
        <v>0</v>
      </c>
      <c r="DR32" s="336">
        <f t="shared" si="50"/>
        <v>0</v>
      </c>
      <c r="DS32" s="336">
        <f t="shared" si="50"/>
        <v>0</v>
      </c>
      <c r="DT32" s="336">
        <f t="shared" si="50"/>
        <v>0</v>
      </c>
      <c r="DU32" s="337">
        <f t="shared" si="50"/>
        <v>0</v>
      </c>
      <c r="DV32" s="335">
        <f t="shared" ref="DV32:EG43" si="51">IF(T($AI32)="",IF((DV$6&gt;=MONTH($O32))*(DV$6&lt;=MONTH($P32)), $AI32/$AO32, 0),0)</f>
        <v>0</v>
      </c>
      <c r="DW32" s="336">
        <f t="shared" si="51"/>
        <v>0</v>
      </c>
      <c r="DX32" s="336">
        <f t="shared" si="51"/>
        <v>0</v>
      </c>
      <c r="DY32" s="336">
        <f t="shared" si="51"/>
        <v>0</v>
      </c>
      <c r="DZ32" s="336">
        <f t="shared" si="51"/>
        <v>0</v>
      </c>
      <c r="EA32" s="336">
        <f t="shared" si="51"/>
        <v>0</v>
      </c>
      <c r="EB32" s="336">
        <f t="shared" si="51"/>
        <v>0</v>
      </c>
      <c r="EC32" s="336">
        <f t="shared" si="51"/>
        <v>0</v>
      </c>
      <c r="ED32" s="336">
        <f t="shared" si="51"/>
        <v>0</v>
      </c>
      <c r="EE32" s="336">
        <f t="shared" si="51"/>
        <v>0</v>
      </c>
      <c r="EF32" s="336">
        <f t="shared" si="51"/>
        <v>0</v>
      </c>
      <c r="EG32" s="337">
        <f t="shared" si="51"/>
        <v>0</v>
      </c>
      <c r="EH32" s="335">
        <f t="shared" ref="EH32:ES43" si="52">IF(T($AJ32)="",IF((EH$6&gt;=MONTH($O32))*(EH$6&lt;=MONTH($P32)), $AJ32/$AO32, 0),0)</f>
        <v>0</v>
      </c>
      <c r="EI32" s="336">
        <f t="shared" si="52"/>
        <v>0</v>
      </c>
      <c r="EJ32" s="336">
        <f t="shared" si="52"/>
        <v>0</v>
      </c>
      <c r="EK32" s="336">
        <f t="shared" si="52"/>
        <v>0</v>
      </c>
      <c r="EL32" s="336">
        <f t="shared" si="52"/>
        <v>0</v>
      </c>
      <c r="EM32" s="336">
        <f t="shared" si="52"/>
        <v>0</v>
      </c>
      <c r="EN32" s="336">
        <f t="shared" si="52"/>
        <v>0</v>
      </c>
      <c r="EO32" s="336">
        <f t="shared" si="52"/>
        <v>0</v>
      </c>
      <c r="EP32" s="336">
        <f t="shared" si="52"/>
        <v>0</v>
      </c>
      <c r="EQ32" s="336">
        <f t="shared" si="52"/>
        <v>0</v>
      </c>
      <c r="ER32" s="336">
        <f t="shared" si="52"/>
        <v>0</v>
      </c>
      <c r="ES32" s="337">
        <f t="shared" si="52"/>
        <v>0</v>
      </c>
      <c r="ET32" s="335">
        <f t="shared" ref="ET32:FE43" si="53">IF(T($AK32)="",IF((ET$6&gt;=MONTH($O32))*(ET$6&lt;=MONTH($P32)), $AK32/$AO32, 0),0)</f>
        <v>0</v>
      </c>
      <c r="EU32" s="336">
        <f t="shared" si="53"/>
        <v>0</v>
      </c>
      <c r="EV32" s="336">
        <f t="shared" si="53"/>
        <v>0</v>
      </c>
      <c r="EW32" s="336">
        <f t="shared" si="53"/>
        <v>0</v>
      </c>
      <c r="EX32" s="336">
        <f t="shared" si="53"/>
        <v>0</v>
      </c>
      <c r="EY32" s="336">
        <f t="shared" si="53"/>
        <v>0</v>
      </c>
      <c r="EZ32" s="336">
        <f t="shared" si="53"/>
        <v>0</v>
      </c>
      <c r="FA32" s="336">
        <f t="shared" si="53"/>
        <v>0</v>
      </c>
      <c r="FB32" s="336">
        <f t="shared" si="53"/>
        <v>0</v>
      </c>
      <c r="FC32" s="336">
        <f t="shared" si="53"/>
        <v>0</v>
      </c>
      <c r="FD32" s="336">
        <f t="shared" si="53"/>
        <v>0</v>
      </c>
      <c r="FE32" s="337">
        <f t="shared" si="53"/>
        <v>0</v>
      </c>
      <c r="FF32" s="335">
        <f t="shared" ref="FF32:FQ43" si="54">IF(T($AL32)="",IF((FF$6&gt;=MONTH($O32))*(FF$6&lt;=MONTH($P32)), $AL32/$AO32, 0),0)</f>
        <v>0</v>
      </c>
      <c r="FG32" s="336">
        <f t="shared" si="54"/>
        <v>0</v>
      </c>
      <c r="FH32" s="336">
        <f t="shared" si="54"/>
        <v>0</v>
      </c>
      <c r="FI32" s="336">
        <f t="shared" si="54"/>
        <v>0</v>
      </c>
      <c r="FJ32" s="336">
        <f t="shared" si="54"/>
        <v>0</v>
      </c>
      <c r="FK32" s="336">
        <f t="shared" si="54"/>
        <v>0</v>
      </c>
      <c r="FL32" s="336">
        <f t="shared" si="54"/>
        <v>0</v>
      </c>
      <c r="FM32" s="336">
        <f t="shared" si="54"/>
        <v>0</v>
      </c>
      <c r="FN32" s="336">
        <f t="shared" si="54"/>
        <v>0</v>
      </c>
      <c r="FO32" s="336">
        <f t="shared" si="54"/>
        <v>0</v>
      </c>
      <c r="FP32" s="336">
        <f t="shared" si="54"/>
        <v>0</v>
      </c>
      <c r="FQ32" s="337">
        <f t="shared" si="54"/>
        <v>0</v>
      </c>
    </row>
    <row r="33" spans="1:173" ht="12.75" customHeight="1" x14ac:dyDescent="0.2">
      <c r="A33" s="74" t="str">
        <f t="shared" si="21"/>
        <v xml:space="preserve"> - </v>
      </c>
      <c r="B33" s="361" t="s">
        <v>38</v>
      </c>
      <c r="C33" s="171" t="s">
        <v>305</v>
      </c>
      <c r="D33" s="366" t="str">
        <f>IF(ISBLANK(EMISSIONS_8!D33), " ", EMISSIONS_8!D33)</f>
        <v xml:space="preserve"> </v>
      </c>
      <c r="E33" s="366" t="str">
        <f>IF(ISBLANK(EMISSIONS_8!E33), " ", EMISSIONS_8!E33)</f>
        <v xml:space="preserve"> </v>
      </c>
      <c r="F33" s="366" t="str">
        <f>IF(ISBLANK(EMISSIONS_8!F33), " ", EMISSIONS_8!F33)</f>
        <v xml:space="preserve"> </v>
      </c>
      <c r="G33" s="367"/>
      <c r="H33" s="368"/>
      <c r="I33" s="33" t="s">
        <v>299</v>
      </c>
      <c r="J33" s="367"/>
      <c r="K33" s="33">
        <f t="shared" si="35"/>
        <v>1</v>
      </c>
      <c r="L33" s="33" t="e">
        <f>IF(#REF!="Enter Emissions (tpy)",IF( J33="", 0, J33), 0)</f>
        <v>#REF!</v>
      </c>
      <c r="M33" s="367">
        <v>0</v>
      </c>
      <c r="N33" s="373">
        <v>0</v>
      </c>
      <c r="O33" s="299"/>
      <c r="P33" s="300"/>
      <c r="Q33" s="73" t="str">
        <f t="shared" si="36"/>
        <v>Enter vessel info</v>
      </c>
      <c r="R33" s="79" t="str">
        <f t="shared" si="37"/>
        <v>Enter vessel info</v>
      </c>
      <c r="S33" s="79" t="str">
        <f t="shared" si="38"/>
        <v>Enter vessel info</v>
      </c>
      <c r="T33" s="79" t="str">
        <f t="shared" si="39"/>
        <v>Enter vessel info</v>
      </c>
      <c r="U33" s="79" t="str">
        <f t="shared" si="40"/>
        <v>Enter vessel info</v>
      </c>
      <c r="V33" s="79" t="str">
        <f t="shared" si="41"/>
        <v>Enter vessel info</v>
      </c>
      <c r="W33" s="79" t="str">
        <f t="shared" si="42"/>
        <v>Enter vessel info</v>
      </c>
      <c r="X33" s="79" t="str">
        <f t="shared" si="43"/>
        <v>Enter vessel info</v>
      </c>
      <c r="Y33" s="78" t="s">
        <v>115</v>
      </c>
      <c r="Z33" s="79" t="s">
        <v>115</v>
      </c>
      <c r="AA33" s="82" t="s">
        <v>115</v>
      </c>
      <c r="AB33" s="76" t="str">
        <f>IF(OR($D33=" ",$E33=" ",$F33=" "),"Enter vessel info",IF(T($H33)&lt;&gt;"","Enter Activity",IF(OR($M33=0,$N33=0),"Enter Run Time",IF((VLOOKUP($F33,'VESSEL FACTORS'!$A$3:$O$5,AB$5,FALSE))="N/A","--",IF($G33=" ",IF(ISERROR(SEARCH("Aux",$E33,1)),($H33*VLOOKUP($F33,'VESSEL FACTORS'!$A$2:$O$5,AB$5,FALSE)*0.0000011023*$M33*$N33*0.82),($H33*VLOOKUP($F33,'VESSEL FACTORS'!$A$2:$O$5,AB$5,FALSE)*0.0000011023*$M33*$N33*1)),IF($G33&lt;21,($H33*VLOOKUP($F33,'VESSEL FACTORS'!$A$2:$O$5,AB$5,FALSE)*0.0000011023*$M33*$N33*VLOOKUP($G33,'VESSEL FACTORS'!$A$16:$L$36,AB$5,FALSE)),($H33*VLOOKUP($F33,'VESSEL FACTORS'!$A$3:$O$5,AB$5,FALSE)*0.0000011023*$M33*$N33*($G33/100))))))))</f>
        <v>Enter vessel info</v>
      </c>
      <c r="AC33" s="76" t="str">
        <f>IF(OR($D33=" ",$E33=" ",$F33=" "),"Enter vessel info",IF(T($H33)&lt;&gt;"","Enter Activity",IF(OR($M33=0,$N33=0),"Enter Run Time",IF((VLOOKUP($F33,'VESSEL FACTORS'!$A$3:$O$5,AC$5,FALSE))="N/A","--",IF($G33=" ",IF(ISERROR(SEARCH("Aux",$E33,1)),($H33*VLOOKUP($F33,'VESSEL FACTORS'!$A$2:$O$5,AC$5,FALSE)*0.0000011023*$M33*$N33*0.82),($H33*VLOOKUP($F33,'VESSEL FACTORS'!$A$2:$O$5,AC$5,FALSE)*0.0000011023*$M33*$N33*1)),IF($G33&lt;21,($H33*VLOOKUP($F33,'VESSEL FACTORS'!$A$2:$O$5,AC$5,FALSE)*0.0000011023*$M33*$N33*VLOOKUP($G33,'VESSEL FACTORS'!$A$16:$L$36,AC$5,FALSE)),($H33*VLOOKUP($F33,'VESSEL FACTORS'!$A$3:$O$5,AC$5,FALSE)*0.0000011023*$M33*$N33*($G33/100))))))))</f>
        <v>Enter vessel info</v>
      </c>
      <c r="AD33" s="76" t="str">
        <f>IF(OR($D33=" ",$E33=" ",$F33=" "),"Enter vessel info",IF(T($H33)&lt;&gt;"","Enter Activity",IF(OR($M33=0,$N33=0),"Enter Run Time",IF((VLOOKUP($F33,'VESSEL FACTORS'!$A$3:$O$5,AD$5,FALSE))="N/A","--",IF($G33=" ",IF(ISERROR(SEARCH("Aux",$E33,1)),($H33*VLOOKUP($F33,'VESSEL FACTORS'!$A$2:$O$5,AD$5,FALSE)*0.0000011023*$M33*$N33*0.82),($H33*VLOOKUP($F33,'VESSEL FACTORS'!$A$2:$O$5,AD$5,FALSE)*0.0000011023*$M33*$N33*1)),IF($G33&lt;21,($H33*VLOOKUP($F33,'VESSEL FACTORS'!$A$2:$O$5,AD$5,FALSE)*0.0000011023*$M33*$N33*VLOOKUP($G33,'VESSEL FACTORS'!$A$16:$L$36,AD$5,FALSE)),($H33*VLOOKUP($F33,'VESSEL FACTORS'!$A$3:$O$5,AD$5,FALSE)*0.0000011023*$M33*$N33*($G33/100))))))))</f>
        <v>Enter vessel info</v>
      </c>
      <c r="AE33" s="76" t="str">
        <f>IF(OR($D33=" ",$E33=" ",$F33=" "),"Enter vessel info",IF(T($H33)&lt;&gt;"","Enter Activity",IF(OR($M33=0,$N33=0),"Enter Run Time",IF((VLOOKUP($F33,'VESSEL FACTORS'!$A$3:$O$5,AE$5,FALSE))="N/A","--",IF($G33=" ",IF(ISERROR(SEARCH("Aux",$E33,1)),($H33*VLOOKUP($F33,'VESSEL FACTORS'!$A$2:$O$5,AE$5,FALSE)*0.0000011023*$M33*$N33*0.82),($H33*VLOOKUP($F33,'VESSEL FACTORS'!$A$2:$O$5,AE$5,FALSE)*0.0000011023*$M33*$N33*1)),IF($G33&lt;21,($H33*VLOOKUP($F33,'VESSEL FACTORS'!$A$2:$O$5,AE$5,FALSE)*0.0000011023*$M33*$N33*VLOOKUP($G33,'VESSEL FACTORS'!$A$16:$L$36,AE$5,FALSE)),($H33*VLOOKUP($F33,'VESSEL FACTORS'!$A$3:$O$5,AE$5,FALSE)*0.0000011023*$M33*$N33*($G33/100))))))))</f>
        <v>Enter vessel info</v>
      </c>
      <c r="AF33" s="76" t="str">
        <f>IF(OR($D33=" ",$E33=" ",$F33=" "),"Enter vessel info",IF(T($H33)&lt;&gt;"","Enter Activity",IF(OR($M33=0,$N33=0),"Enter Run Time",IF((VLOOKUP($F33,'VESSEL FACTORS'!$A$3:$O$5,AF$5,FALSE))="N/A","--",IF($G33=" ",IF(ISERROR(SEARCH("Aux",$E33,1)),($H33*VLOOKUP($F33,'VESSEL FACTORS'!$A$2:$O$5,AF$5,FALSE)*0.0000011023*$M33*$N33*0.82),($H33*VLOOKUP($F33,'VESSEL FACTORS'!$A$2:$O$5,AF$5,FALSE)*0.0000011023*$M33*$N33*1)),IF($G33&lt;21,($H33*VLOOKUP($F33,'VESSEL FACTORS'!$A$2:$O$5,AF$5,FALSE)*0.0000011023*$M33*$N33*VLOOKUP($G33,'VESSEL FACTORS'!$A$16:$L$36,AF$5,FALSE)),($H33*VLOOKUP($F33,'VESSEL FACTORS'!$A$3:$O$5,AF$5,FALSE)*0.0000011023*$M33*$N33*($G33/100))))))))</f>
        <v>Enter vessel info</v>
      </c>
      <c r="AG33" s="76" t="str">
        <f>IF(OR($D33=" ",$E33=" ",$F33=" "),"Enter vessel info",IF(T($H33)&lt;&gt;"","Enter Activity",IF(OR($M33=0,$N33=0),"Enter Run Time",IF((VLOOKUP($F33,'VESSEL FACTORS'!$A$3:$O$5,AG$5,FALSE))="N/A","--",IF($G33=" ",IF(ISERROR(SEARCH("Aux",$E33,1)),($H33*VLOOKUP($F33,'VESSEL FACTORS'!$A$2:$O$5,AG$5,FALSE)*0.0000011023*$M33*$N33*0.82),($H33*VLOOKUP($F33,'VESSEL FACTORS'!$A$2:$O$5,AG$5,FALSE)*0.0000011023*$M33*$N33*1)),IF($G33&lt;21,($H33*VLOOKUP($F33,'VESSEL FACTORS'!$A$2:$O$5,AG$5,FALSE)*0.0000011023*$M33*$N33*VLOOKUP($G33,'VESSEL FACTORS'!$A$16:$L$36,AG$5,FALSE)),($H33*VLOOKUP($F33,'VESSEL FACTORS'!$A$3:$O$5,AG$5,FALSE)*0.0000011023*$M33*$N33*($G33/100))))))))</f>
        <v>Enter vessel info</v>
      </c>
      <c r="AH33" s="76" t="str">
        <f>IF(OR($D33=" ",$E33=" ",$F33=" "),"Enter vessel info",IF(T($H33)&lt;&gt;"","Enter Activity",IF(OR($M33=0,$N33=0),"Enter Run Time",IF((VLOOKUP($F33,'VESSEL FACTORS'!$A$3:$O$5,AH$5,FALSE))="N/A","--",IF($G33=" ",IF(ISERROR(SEARCH("Aux",$E33,1)),($H33*VLOOKUP($F33,'VESSEL FACTORS'!$A$2:$O$5,AH$5,FALSE)*0.0000011023*$M33*$N33*0.82),($H33*VLOOKUP($F33,'VESSEL FACTORS'!$A$2:$O$5,AH$5,FALSE)*0.0000011023*$M33*$N33*1)),IF($G33&lt;21,($H33*VLOOKUP($F33,'VESSEL FACTORS'!$A$2:$O$5,AH$5,FALSE)*0.0000011023*$M33*$N33*VLOOKUP($G33,'VESSEL FACTORS'!$A$16:$L$36,AH$5,FALSE)),($H33*VLOOKUP($F33,'VESSEL FACTORS'!$A$3:$O$5,AH$5,FALSE)*0.0000011023*$M33*$N33*($G33/100))))))))</f>
        <v>Enter vessel info</v>
      </c>
      <c r="AI33" s="76" t="str">
        <f>IF(OR($D33=" ",$E33=" ",$F33=" "),"Enter vessel info",IF(T($H33)&lt;&gt;"","Enter Activity",IF(OR($M33=0,$N33=0),"Enter Run Time",IF((VLOOKUP($F33,'VESSEL FACTORS'!$A$3:$O$5,AI$5,FALSE))="N/A","--",IF($G33=" ",IF(ISERROR(SEARCH("Aux",$E33,1)),($H33*VLOOKUP($F33,'VESSEL FACTORS'!$A$2:$O$5,AI$5,FALSE)*0.0000011023*$M33*$N33*0.82),($H33*VLOOKUP($F33,'VESSEL FACTORS'!$A$2:$O$5,AI$5,FALSE)*0.0000011023*$M33*$N33*1)),IF($G33&lt;21,($H33*VLOOKUP($F33,'VESSEL FACTORS'!$A$2:$O$5,AI$5,FALSE)*0.0000011023*$M33*$N33*VLOOKUP($G33,'VESSEL FACTORS'!$A$16:$L$36,AI$5,FALSE)),($H33*VLOOKUP($F33,'VESSEL FACTORS'!$A$3:$O$5,AI$5,FALSE)*0.0000011023*$M33*$N33*($G33/100))))))))</f>
        <v>Enter vessel info</v>
      </c>
      <c r="AJ33" s="76" t="str">
        <f>IF(OR($D33=" ",$E33=" ",$F33=" "),"Enter vessel info",IF(T($H33)&lt;&gt;"","Enter Activity",IF(OR($M33=0,$N33=0),"Enter Run Time",IF((VLOOKUP($F33,'VESSEL FACTORS'!$A$3:$O$5,AJ$5,FALSE))="N/A","--",IF($G33=" ",IF(ISERROR(SEARCH("Aux",$E33,1)),($H33*VLOOKUP($F33,'VESSEL FACTORS'!$A$2:$O$5,AJ$5,FALSE)*0.0000011023*$M33*$N33*0.82),($H33*VLOOKUP($F33,'VESSEL FACTORS'!$A$2:$O$5,AJ$5,FALSE)*0.0000011023*$M33*$N33*1)),IF($G33&lt;21,($H33*VLOOKUP($F33,'VESSEL FACTORS'!$A$2:$O$5,AJ$5,FALSE)*0.0000011023*$M33*$N33*VLOOKUP($G33,'VESSEL FACTORS'!$A$16:$L$36,AJ$5,FALSE)),($H33*VLOOKUP($F33,'VESSEL FACTORS'!$A$3:$O$5,AJ$5,FALSE)*0.0000011023*$M33*$N33*($G33/100))))))))</f>
        <v>Enter vessel info</v>
      </c>
      <c r="AK33" s="76" t="str">
        <f>IF(OR($D33=" ",$E33=" ",$F33=" "),"Enter vessel info",IF(T($H33)&lt;&gt;"","Enter Activity",IF(OR($M33=0,$N33=0),"Enter Run Time",IF((VLOOKUP($F33,'VESSEL FACTORS'!$A$3:$O$5,AK$5,FALSE))="N/A","--",IF($G33=" ",IF(ISERROR(SEARCH("Aux",$E33,1)),($H33*VLOOKUP($F33,'VESSEL FACTORS'!$A$2:$O$5,AK$5,FALSE)*0.0000011023*$M33*$N33*0.82),($H33*VLOOKUP($F33,'VESSEL FACTORS'!$A$2:$O$5,AK$5,FALSE)*0.0000011023*$M33*$N33*1)),IF($G33&lt;21,($H33*VLOOKUP($F33,'VESSEL FACTORS'!$A$2:$O$5,AK$5,FALSE)*0.0000011023*$M33*$N33*VLOOKUP($G33,'VESSEL FACTORS'!$A$16:$L$36,AK$5,FALSE)),($H33*VLOOKUP($F33,'VESSEL FACTORS'!$A$3:$O$5,AK$5,FALSE)*0.0000011023*$M33*$N33*($G33/100))))))))</f>
        <v>Enter vessel info</v>
      </c>
      <c r="AL33" s="67" t="str">
        <f>IF(OR($D33=" ",$E33=" ",$F33=" "),"Enter vessel info",IF(T($H33)&lt;&gt;"","Enter Activity",IF(OR($M33=0,$N33=0),"Enter Run Time",IF((VLOOKUP($F33,'VESSEL FACTORS'!$A$3:$O$5,AL$5,FALSE))="N/A","--",IF($G33=" ",IF(ISERROR(SEARCH("Aux",$E33,1)),($H33*VLOOKUP($F33,'VESSEL FACTORS'!$A$2:$O$5,AL$5,FALSE)*0.0000011023*$M33*$N33*0.82),($H33*VLOOKUP($F33,'VESSEL FACTORS'!$A$2:$O$5,AL$5,FALSE)*0.0000011023*$M33*$N33*1)),IF($G33&lt;21,($H33*VLOOKUP($F33,'VESSEL FACTORS'!$A$2:$O$5,AL$5,FALSE)*0.0000011023*$M33*$N33*VLOOKUP($G33,'VESSEL FACTORS'!$A$16:$L$36,AL$5,FALSE)),($H33*VLOOKUP($F33,'VESSEL FACTORS'!$A$3:$O$5,AL$5,FALSE)*0.0000011023*$M33*$N33*($G33/100))))))))</f>
        <v>Enter vessel info</v>
      </c>
      <c r="AM33" s="73"/>
      <c r="AO33" s="74">
        <f>MONTH(EMISSIONS_1!P33)-MONTH(EMISSIONS_1!O33)+1</f>
        <v>1</v>
      </c>
      <c r="AP33" s="335">
        <f t="shared" si="44"/>
        <v>0</v>
      </c>
      <c r="AQ33" s="336">
        <f t="shared" si="44"/>
        <v>0</v>
      </c>
      <c r="AR33" s="336">
        <f t="shared" si="44"/>
        <v>0</v>
      </c>
      <c r="AS33" s="336">
        <f t="shared" si="44"/>
        <v>0</v>
      </c>
      <c r="AT33" s="336">
        <f t="shared" si="44"/>
        <v>0</v>
      </c>
      <c r="AU33" s="336">
        <f t="shared" si="44"/>
        <v>0</v>
      </c>
      <c r="AV33" s="336">
        <f t="shared" si="44"/>
        <v>0</v>
      </c>
      <c r="AW33" s="336">
        <f t="shared" si="44"/>
        <v>0</v>
      </c>
      <c r="AX33" s="336">
        <f t="shared" si="44"/>
        <v>0</v>
      </c>
      <c r="AY33" s="336">
        <f t="shared" si="44"/>
        <v>0</v>
      </c>
      <c r="AZ33" s="336">
        <f t="shared" si="44"/>
        <v>0</v>
      </c>
      <c r="BA33" s="337">
        <f t="shared" si="44"/>
        <v>0</v>
      </c>
      <c r="BB33" s="335">
        <f t="shared" si="45"/>
        <v>0</v>
      </c>
      <c r="BC33" s="336">
        <f t="shared" si="45"/>
        <v>0</v>
      </c>
      <c r="BD33" s="336">
        <f t="shared" si="45"/>
        <v>0</v>
      </c>
      <c r="BE33" s="336">
        <f t="shared" si="45"/>
        <v>0</v>
      </c>
      <c r="BF33" s="336">
        <f t="shared" si="45"/>
        <v>0</v>
      </c>
      <c r="BG33" s="336">
        <f t="shared" si="45"/>
        <v>0</v>
      </c>
      <c r="BH33" s="336">
        <f t="shared" si="45"/>
        <v>0</v>
      </c>
      <c r="BI33" s="336">
        <f t="shared" si="45"/>
        <v>0</v>
      </c>
      <c r="BJ33" s="336">
        <f t="shared" si="45"/>
        <v>0</v>
      </c>
      <c r="BK33" s="336">
        <f t="shared" si="45"/>
        <v>0</v>
      </c>
      <c r="BL33" s="336">
        <f t="shared" si="45"/>
        <v>0</v>
      </c>
      <c r="BM33" s="337">
        <f t="shared" si="45"/>
        <v>0</v>
      </c>
      <c r="BN33" s="335">
        <f t="shared" si="46"/>
        <v>0</v>
      </c>
      <c r="BO33" s="336">
        <f t="shared" si="46"/>
        <v>0</v>
      </c>
      <c r="BP33" s="336">
        <f t="shared" si="46"/>
        <v>0</v>
      </c>
      <c r="BQ33" s="336">
        <f t="shared" si="46"/>
        <v>0</v>
      </c>
      <c r="BR33" s="336">
        <f t="shared" si="46"/>
        <v>0</v>
      </c>
      <c r="BS33" s="336">
        <f t="shared" si="46"/>
        <v>0</v>
      </c>
      <c r="BT33" s="336">
        <f t="shared" si="46"/>
        <v>0</v>
      </c>
      <c r="BU33" s="336">
        <f t="shared" si="46"/>
        <v>0</v>
      </c>
      <c r="BV33" s="336">
        <f t="shared" si="46"/>
        <v>0</v>
      </c>
      <c r="BW33" s="336">
        <f t="shared" si="46"/>
        <v>0</v>
      </c>
      <c r="BX33" s="336">
        <f t="shared" si="46"/>
        <v>0</v>
      </c>
      <c r="BY33" s="337">
        <f t="shared" si="46"/>
        <v>0</v>
      </c>
      <c r="BZ33" s="335">
        <f t="shared" si="47"/>
        <v>0</v>
      </c>
      <c r="CA33" s="336">
        <f t="shared" si="47"/>
        <v>0</v>
      </c>
      <c r="CB33" s="336">
        <f t="shared" si="47"/>
        <v>0</v>
      </c>
      <c r="CC33" s="336">
        <f t="shared" si="47"/>
        <v>0</v>
      </c>
      <c r="CD33" s="336">
        <f t="shared" si="47"/>
        <v>0</v>
      </c>
      <c r="CE33" s="336">
        <f t="shared" si="47"/>
        <v>0</v>
      </c>
      <c r="CF33" s="336">
        <f t="shared" si="47"/>
        <v>0</v>
      </c>
      <c r="CG33" s="336">
        <f t="shared" si="47"/>
        <v>0</v>
      </c>
      <c r="CH33" s="336">
        <f t="shared" si="47"/>
        <v>0</v>
      </c>
      <c r="CI33" s="336">
        <f t="shared" si="47"/>
        <v>0</v>
      </c>
      <c r="CJ33" s="336">
        <f t="shared" si="47"/>
        <v>0</v>
      </c>
      <c r="CK33" s="337">
        <f t="shared" si="47"/>
        <v>0</v>
      </c>
      <c r="CL33" s="335">
        <f t="shared" si="48"/>
        <v>0</v>
      </c>
      <c r="CM33" s="336">
        <f t="shared" si="48"/>
        <v>0</v>
      </c>
      <c r="CN33" s="336">
        <f t="shared" si="48"/>
        <v>0</v>
      </c>
      <c r="CO33" s="336">
        <f t="shared" si="48"/>
        <v>0</v>
      </c>
      <c r="CP33" s="336">
        <f t="shared" si="48"/>
        <v>0</v>
      </c>
      <c r="CQ33" s="336">
        <f t="shared" si="48"/>
        <v>0</v>
      </c>
      <c r="CR33" s="336">
        <f t="shared" si="48"/>
        <v>0</v>
      </c>
      <c r="CS33" s="336">
        <f t="shared" si="48"/>
        <v>0</v>
      </c>
      <c r="CT33" s="336">
        <f t="shared" si="48"/>
        <v>0</v>
      </c>
      <c r="CU33" s="336">
        <f t="shared" si="48"/>
        <v>0</v>
      </c>
      <c r="CV33" s="336">
        <f t="shared" si="48"/>
        <v>0</v>
      </c>
      <c r="CW33" s="337">
        <f t="shared" si="48"/>
        <v>0</v>
      </c>
      <c r="CX33" s="335">
        <f t="shared" si="49"/>
        <v>0</v>
      </c>
      <c r="CY33" s="336">
        <f t="shared" si="49"/>
        <v>0</v>
      </c>
      <c r="CZ33" s="336">
        <f t="shared" si="49"/>
        <v>0</v>
      </c>
      <c r="DA33" s="336">
        <f t="shared" si="49"/>
        <v>0</v>
      </c>
      <c r="DB33" s="336">
        <f t="shared" si="49"/>
        <v>0</v>
      </c>
      <c r="DC33" s="336">
        <f t="shared" si="49"/>
        <v>0</v>
      </c>
      <c r="DD33" s="336">
        <f t="shared" si="49"/>
        <v>0</v>
      </c>
      <c r="DE33" s="336">
        <f t="shared" si="49"/>
        <v>0</v>
      </c>
      <c r="DF33" s="336">
        <f t="shared" si="49"/>
        <v>0</v>
      </c>
      <c r="DG33" s="336">
        <f t="shared" si="49"/>
        <v>0</v>
      </c>
      <c r="DH33" s="336">
        <f t="shared" si="49"/>
        <v>0</v>
      </c>
      <c r="DI33" s="337">
        <f t="shared" si="49"/>
        <v>0</v>
      </c>
      <c r="DJ33" s="335">
        <f t="shared" si="50"/>
        <v>0</v>
      </c>
      <c r="DK33" s="336">
        <f t="shared" si="50"/>
        <v>0</v>
      </c>
      <c r="DL33" s="336">
        <f t="shared" si="50"/>
        <v>0</v>
      </c>
      <c r="DM33" s="336">
        <f t="shared" si="50"/>
        <v>0</v>
      </c>
      <c r="DN33" s="336">
        <f t="shared" si="50"/>
        <v>0</v>
      </c>
      <c r="DO33" s="336">
        <f t="shared" si="50"/>
        <v>0</v>
      </c>
      <c r="DP33" s="336">
        <f t="shared" si="50"/>
        <v>0</v>
      </c>
      <c r="DQ33" s="336">
        <f t="shared" si="50"/>
        <v>0</v>
      </c>
      <c r="DR33" s="336">
        <f t="shared" si="50"/>
        <v>0</v>
      </c>
      <c r="DS33" s="336">
        <f t="shared" si="50"/>
        <v>0</v>
      </c>
      <c r="DT33" s="336">
        <f t="shared" si="50"/>
        <v>0</v>
      </c>
      <c r="DU33" s="337">
        <f t="shared" si="50"/>
        <v>0</v>
      </c>
      <c r="DV33" s="335">
        <f t="shared" si="51"/>
        <v>0</v>
      </c>
      <c r="DW33" s="336">
        <f t="shared" si="51"/>
        <v>0</v>
      </c>
      <c r="DX33" s="336">
        <f t="shared" si="51"/>
        <v>0</v>
      </c>
      <c r="DY33" s="336">
        <f t="shared" si="51"/>
        <v>0</v>
      </c>
      <c r="DZ33" s="336">
        <f t="shared" si="51"/>
        <v>0</v>
      </c>
      <c r="EA33" s="336">
        <f t="shared" si="51"/>
        <v>0</v>
      </c>
      <c r="EB33" s="336">
        <f t="shared" si="51"/>
        <v>0</v>
      </c>
      <c r="EC33" s="336">
        <f t="shared" si="51"/>
        <v>0</v>
      </c>
      <c r="ED33" s="336">
        <f t="shared" si="51"/>
        <v>0</v>
      </c>
      <c r="EE33" s="336">
        <f t="shared" si="51"/>
        <v>0</v>
      </c>
      <c r="EF33" s="336">
        <f t="shared" si="51"/>
        <v>0</v>
      </c>
      <c r="EG33" s="337">
        <f t="shared" si="51"/>
        <v>0</v>
      </c>
      <c r="EH33" s="335">
        <f t="shared" si="52"/>
        <v>0</v>
      </c>
      <c r="EI33" s="336">
        <f t="shared" si="52"/>
        <v>0</v>
      </c>
      <c r="EJ33" s="336">
        <f t="shared" si="52"/>
        <v>0</v>
      </c>
      <c r="EK33" s="336">
        <f t="shared" si="52"/>
        <v>0</v>
      </c>
      <c r="EL33" s="336">
        <f t="shared" si="52"/>
        <v>0</v>
      </c>
      <c r="EM33" s="336">
        <f t="shared" si="52"/>
        <v>0</v>
      </c>
      <c r="EN33" s="336">
        <f t="shared" si="52"/>
        <v>0</v>
      </c>
      <c r="EO33" s="336">
        <f t="shared" si="52"/>
        <v>0</v>
      </c>
      <c r="EP33" s="336">
        <f t="shared" si="52"/>
        <v>0</v>
      </c>
      <c r="EQ33" s="336">
        <f t="shared" si="52"/>
        <v>0</v>
      </c>
      <c r="ER33" s="336">
        <f t="shared" si="52"/>
        <v>0</v>
      </c>
      <c r="ES33" s="337">
        <f t="shared" si="52"/>
        <v>0</v>
      </c>
      <c r="ET33" s="335">
        <f t="shared" si="53"/>
        <v>0</v>
      </c>
      <c r="EU33" s="336">
        <f t="shared" si="53"/>
        <v>0</v>
      </c>
      <c r="EV33" s="336">
        <f t="shared" si="53"/>
        <v>0</v>
      </c>
      <c r="EW33" s="336">
        <f t="shared" si="53"/>
        <v>0</v>
      </c>
      <c r="EX33" s="336">
        <f t="shared" si="53"/>
        <v>0</v>
      </c>
      <c r="EY33" s="336">
        <f t="shared" si="53"/>
        <v>0</v>
      </c>
      <c r="EZ33" s="336">
        <f t="shared" si="53"/>
        <v>0</v>
      </c>
      <c r="FA33" s="336">
        <f t="shared" si="53"/>
        <v>0</v>
      </c>
      <c r="FB33" s="336">
        <f t="shared" si="53"/>
        <v>0</v>
      </c>
      <c r="FC33" s="336">
        <f t="shared" si="53"/>
        <v>0</v>
      </c>
      <c r="FD33" s="336">
        <f t="shared" si="53"/>
        <v>0</v>
      </c>
      <c r="FE33" s="337">
        <f t="shared" si="53"/>
        <v>0</v>
      </c>
      <c r="FF33" s="335">
        <f t="shared" si="54"/>
        <v>0</v>
      </c>
      <c r="FG33" s="336">
        <f t="shared" si="54"/>
        <v>0</v>
      </c>
      <c r="FH33" s="336">
        <f t="shared" si="54"/>
        <v>0</v>
      </c>
      <c r="FI33" s="336">
        <f t="shared" si="54"/>
        <v>0</v>
      </c>
      <c r="FJ33" s="336">
        <f t="shared" si="54"/>
        <v>0</v>
      </c>
      <c r="FK33" s="336">
        <f t="shared" si="54"/>
        <v>0</v>
      </c>
      <c r="FL33" s="336">
        <f t="shared" si="54"/>
        <v>0</v>
      </c>
      <c r="FM33" s="336">
        <f t="shared" si="54"/>
        <v>0</v>
      </c>
      <c r="FN33" s="336">
        <f t="shared" si="54"/>
        <v>0</v>
      </c>
      <c r="FO33" s="336">
        <f t="shared" si="54"/>
        <v>0</v>
      </c>
      <c r="FP33" s="336">
        <f t="shared" si="54"/>
        <v>0</v>
      </c>
      <c r="FQ33" s="337">
        <f t="shared" si="54"/>
        <v>0</v>
      </c>
    </row>
    <row r="34" spans="1:173" ht="12.75" customHeight="1" x14ac:dyDescent="0.2">
      <c r="A34" s="74" t="str">
        <f t="shared" si="21"/>
        <v xml:space="preserve"> - </v>
      </c>
      <c r="B34" s="112"/>
      <c r="C34" s="171" t="s">
        <v>305</v>
      </c>
      <c r="D34" s="366" t="str">
        <f>IF(ISBLANK(EMISSIONS_8!D34), " ", EMISSIONS_8!D34)</f>
        <v xml:space="preserve"> </v>
      </c>
      <c r="E34" s="366" t="str">
        <f>IF(ISBLANK(EMISSIONS_8!E34), " ", EMISSIONS_8!E34)</f>
        <v xml:space="preserve"> </v>
      </c>
      <c r="F34" s="366" t="str">
        <f>IF(ISBLANK(EMISSIONS_8!F34), " ", EMISSIONS_8!F34)</f>
        <v xml:space="preserve"> </v>
      </c>
      <c r="G34" s="367"/>
      <c r="H34" s="368"/>
      <c r="I34" s="33" t="s">
        <v>299</v>
      </c>
      <c r="J34" s="367"/>
      <c r="K34" s="33">
        <f t="shared" si="35"/>
        <v>1</v>
      </c>
      <c r="L34" s="33" t="e">
        <f>IF(#REF!="Enter Emissions (tpy)",IF( J34="", 0, J34), 0)</f>
        <v>#REF!</v>
      </c>
      <c r="M34" s="367">
        <v>0</v>
      </c>
      <c r="N34" s="373">
        <v>0</v>
      </c>
      <c r="O34" s="299"/>
      <c r="P34" s="300"/>
      <c r="Q34" s="73" t="str">
        <f t="shared" si="36"/>
        <v>Enter vessel info</v>
      </c>
      <c r="R34" s="79" t="str">
        <f t="shared" si="37"/>
        <v>Enter vessel info</v>
      </c>
      <c r="S34" s="79" t="str">
        <f t="shared" si="38"/>
        <v>Enter vessel info</v>
      </c>
      <c r="T34" s="79" t="str">
        <f t="shared" si="39"/>
        <v>Enter vessel info</v>
      </c>
      <c r="U34" s="79" t="str">
        <f t="shared" si="40"/>
        <v>Enter vessel info</v>
      </c>
      <c r="V34" s="79" t="str">
        <f t="shared" si="41"/>
        <v>Enter vessel info</v>
      </c>
      <c r="W34" s="79" t="str">
        <f t="shared" si="42"/>
        <v>Enter vessel info</v>
      </c>
      <c r="X34" s="79" t="str">
        <f t="shared" si="43"/>
        <v>Enter vessel info</v>
      </c>
      <c r="Y34" s="78" t="s">
        <v>115</v>
      </c>
      <c r="Z34" s="79" t="s">
        <v>115</v>
      </c>
      <c r="AA34" s="82" t="s">
        <v>115</v>
      </c>
      <c r="AB34" s="76" t="str">
        <f>IF(OR($D34=" ",$E34=" ",$F34=" "),"Enter vessel info",IF(T($H34)&lt;&gt;"","Enter Activity",IF(OR($M34=0,$N34=0),"Enter Run Time",IF((VLOOKUP($F34,'VESSEL FACTORS'!$A$3:$O$5,AB$5,FALSE))="N/A","--",IF($G34=" ",IF(ISERROR(SEARCH("Aux",$E34,1)),($H34*VLOOKUP($F34,'VESSEL FACTORS'!$A$2:$O$5,AB$5,FALSE)*0.0000011023*$M34*$N34*0.82),($H34*VLOOKUP($F34,'VESSEL FACTORS'!$A$2:$O$5,AB$5,FALSE)*0.0000011023*$M34*$N34*1)),IF($G34&lt;21,($H34*VLOOKUP($F34,'VESSEL FACTORS'!$A$2:$O$5,AB$5,FALSE)*0.0000011023*$M34*$N34*VLOOKUP($G34,'VESSEL FACTORS'!$A$16:$L$36,AB$5,FALSE)),($H34*VLOOKUP($F34,'VESSEL FACTORS'!$A$3:$O$5,AB$5,FALSE)*0.0000011023*$M34*$N34*($G34/100))))))))</f>
        <v>Enter vessel info</v>
      </c>
      <c r="AC34" s="76" t="str">
        <f>IF(OR($D34=" ",$E34=" ",$F34=" "),"Enter vessel info",IF(T($H34)&lt;&gt;"","Enter Activity",IF(OR($M34=0,$N34=0),"Enter Run Time",IF((VLOOKUP($F34,'VESSEL FACTORS'!$A$3:$O$5,AC$5,FALSE))="N/A","--",IF($G34=" ",IF(ISERROR(SEARCH("Aux",$E34,1)),($H34*VLOOKUP($F34,'VESSEL FACTORS'!$A$2:$O$5,AC$5,FALSE)*0.0000011023*$M34*$N34*0.82),($H34*VLOOKUP($F34,'VESSEL FACTORS'!$A$2:$O$5,AC$5,FALSE)*0.0000011023*$M34*$N34*1)),IF($G34&lt;21,($H34*VLOOKUP($F34,'VESSEL FACTORS'!$A$2:$O$5,AC$5,FALSE)*0.0000011023*$M34*$N34*VLOOKUP($G34,'VESSEL FACTORS'!$A$16:$L$36,AC$5,FALSE)),($H34*VLOOKUP($F34,'VESSEL FACTORS'!$A$3:$O$5,AC$5,FALSE)*0.0000011023*$M34*$N34*($G34/100))))))))</f>
        <v>Enter vessel info</v>
      </c>
      <c r="AD34" s="76" t="str">
        <f>IF(OR($D34=" ",$E34=" ",$F34=" "),"Enter vessel info",IF(T($H34)&lt;&gt;"","Enter Activity",IF(OR($M34=0,$N34=0),"Enter Run Time",IF((VLOOKUP($F34,'VESSEL FACTORS'!$A$3:$O$5,AD$5,FALSE))="N/A","--",IF($G34=" ",IF(ISERROR(SEARCH("Aux",$E34,1)),($H34*VLOOKUP($F34,'VESSEL FACTORS'!$A$2:$O$5,AD$5,FALSE)*0.0000011023*$M34*$N34*0.82),($H34*VLOOKUP($F34,'VESSEL FACTORS'!$A$2:$O$5,AD$5,FALSE)*0.0000011023*$M34*$N34*1)),IF($G34&lt;21,($H34*VLOOKUP($F34,'VESSEL FACTORS'!$A$2:$O$5,AD$5,FALSE)*0.0000011023*$M34*$N34*VLOOKUP($G34,'VESSEL FACTORS'!$A$16:$L$36,AD$5,FALSE)),($H34*VLOOKUP($F34,'VESSEL FACTORS'!$A$3:$O$5,AD$5,FALSE)*0.0000011023*$M34*$N34*($G34/100))))))))</f>
        <v>Enter vessel info</v>
      </c>
      <c r="AE34" s="76" t="str">
        <f>IF(OR($D34=" ",$E34=" ",$F34=" "),"Enter vessel info",IF(T($H34)&lt;&gt;"","Enter Activity",IF(OR($M34=0,$N34=0),"Enter Run Time",IF((VLOOKUP($F34,'VESSEL FACTORS'!$A$3:$O$5,AE$5,FALSE))="N/A","--",IF($G34=" ",IF(ISERROR(SEARCH("Aux",$E34,1)),($H34*VLOOKUP($F34,'VESSEL FACTORS'!$A$2:$O$5,AE$5,FALSE)*0.0000011023*$M34*$N34*0.82),($H34*VLOOKUP($F34,'VESSEL FACTORS'!$A$2:$O$5,AE$5,FALSE)*0.0000011023*$M34*$N34*1)),IF($G34&lt;21,($H34*VLOOKUP($F34,'VESSEL FACTORS'!$A$2:$O$5,AE$5,FALSE)*0.0000011023*$M34*$N34*VLOOKUP($G34,'VESSEL FACTORS'!$A$16:$L$36,AE$5,FALSE)),($H34*VLOOKUP($F34,'VESSEL FACTORS'!$A$3:$O$5,AE$5,FALSE)*0.0000011023*$M34*$N34*($G34/100))))))))</f>
        <v>Enter vessel info</v>
      </c>
      <c r="AF34" s="76" t="str">
        <f>IF(OR($D34=" ",$E34=" ",$F34=" "),"Enter vessel info",IF(T($H34)&lt;&gt;"","Enter Activity",IF(OR($M34=0,$N34=0),"Enter Run Time",IF((VLOOKUP($F34,'VESSEL FACTORS'!$A$3:$O$5,AF$5,FALSE))="N/A","--",IF($G34=" ",IF(ISERROR(SEARCH("Aux",$E34,1)),($H34*VLOOKUP($F34,'VESSEL FACTORS'!$A$2:$O$5,AF$5,FALSE)*0.0000011023*$M34*$N34*0.82),($H34*VLOOKUP($F34,'VESSEL FACTORS'!$A$2:$O$5,AF$5,FALSE)*0.0000011023*$M34*$N34*1)),IF($G34&lt;21,($H34*VLOOKUP($F34,'VESSEL FACTORS'!$A$2:$O$5,AF$5,FALSE)*0.0000011023*$M34*$N34*VLOOKUP($G34,'VESSEL FACTORS'!$A$16:$L$36,AF$5,FALSE)),($H34*VLOOKUP($F34,'VESSEL FACTORS'!$A$3:$O$5,AF$5,FALSE)*0.0000011023*$M34*$N34*($G34/100))))))))</f>
        <v>Enter vessel info</v>
      </c>
      <c r="AG34" s="76" t="str">
        <f>IF(OR($D34=" ",$E34=" ",$F34=" "),"Enter vessel info",IF(T($H34)&lt;&gt;"","Enter Activity",IF(OR($M34=0,$N34=0),"Enter Run Time",IF((VLOOKUP($F34,'VESSEL FACTORS'!$A$3:$O$5,AG$5,FALSE))="N/A","--",IF($G34=" ",IF(ISERROR(SEARCH("Aux",$E34,1)),($H34*VLOOKUP($F34,'VESSEL FACTORS'!$A$2:$O$5,AG$5,FALSE)*0.0000011023*$M34*$N34*0.82),($H34*VLOOKUP($F34,'VESSEL FACTORS'!$A$2:$O$5,AG$5,FALSE)*0.0000011023*$M34*$N34*1)),IF($G34&lt;21,($H34*VLOOKUP($F34,'VESSEL FACTORS'!$A$2:$O$5,AG$5,FALSE)*0.0000011023*$M34*$N34*VLOOKUP($G34,'VESSEL FACTORS'!$A$16:$L$36,AG$5,FALSE)),($H34*VLOOKUP($F34,'VESSEL FACTORS'!$A$3:$O$5,AG$5,FALSE)*0.0000011023*$M34*$N34*($G34/100))))))))</f>
        <v>Enter vessel info</v>
      </c>
      <c r="AH34" s="76" t="str">
        <f>IF(OR($D34=" ",$E34=" ",$F34=" "),"Enter vessel info",IF(T($H34)&lt;&gt;"","Enter Activity",IF(OR($M34=0,$N34=0),"Enter Run Time",IF((VLOOKUP($F34,'VESSEL FACTORS'!$A$3:$O$5,AH$5,FALSE))="N/A","--",IF($G34=" ",IF(ISERROR(SEARCH("Aux",$E34,1)),($H34*VLOOKUP($F34,'VESSEL FACTORS'!$A$2:$O$5,AH$5,FALSE)*0.0000011023*$M34*$N34*0.82),($H34*VLOOKUP($F34,'VESSEL FACTORS'!$A$2:$O$5,AH$5,FALSE)*0.0000011023*$M34*$N34*1)),IF($G34&lt;21,($H34*VLOOKUP($F34,'VESSEL FACTORS'!$A$2:$O$5,AH$5,FALSE)*0.0000011023*$M34*$N34*VLOOKUP($G34,'VESSEL FACTORS'!$A$16:$L$36,AH$5,FALSE)),($H34*VLOOKUP($F34,'VESSEL FACTORS'!$A$3:$O$5,AH$5,FALSE)*0.0000011023*$M34*$N34*($G34/100))))))))</f>
        <v>Enter vessel info</v>
      </c>
      <c r="AI34" s="76" t="str">
        <f>IF(OR($D34=" ",$E34=" ",$F34=" "),"Enter vessel info",IF(T($H34)&lt;&gt;"","Enter Activity",IF(OR($M34=0,$N34=0),"Enter Run Time",IF((VLOOKUP($F34,'VESSEL FACTORS'!$A$3:$O$5,AI$5,FALSE))="N/A","--",IF($G34=" ",IF(ISERROR(SEARCH("Aux",$E34,1)),($H34*VLOOKUP($F34,'VESSEL FACTORS'!$A$2:$O$5,AI$5,FALSE)*0.0000011023*$M34*$N34*0.82),($H34*VLOOKUP($F34,'VESSEL FACTORS'!$A$2:$O$5,AI$5,FALSE)*0.0000011023*$M34*$N34*1)),IF($G34&lt;21,($H34*VLOOKUP($F34,'VESSEL FACTORS'!$A$2:$O$5,AI$5,FALSE)*0.0000011023*$M34*$N34*VLOOKUP($G34,'VESSEL FACTORS'!$A$16:$L$36,AI$5,FALSE)),($H34*VLOOKUP($F34,'VESSEL FACTORS'!$A$3:$O$5,AI$5,FALSE)*0.0000011023*$M34*$N34*($G34/100))))))))</f>
        <v>Enter vessel info</v>
      </c>
      <c r="AJ34" s="76" t="str">
        <f>IF(OR($D34=" ",$E34=" ",$F34=" "),"Enter vessel info",IF(T($H34)&lt;&gt;"","Enter Activity",IF(OR($M34=0,$N34=0),"Enter Run Time",IF((VLOOKUP($F34,'VESSEL FACTORS'!$A$3:$O$5,AJ$5,FALSE))="N/A","--",IF($G34=" ",IF(ISERROR(SEARCH("Aux",$E34,1)),($H34*VLOOKUP($F34,'VESSEL FACTORS'!$A$2:$O$5,AJ$5,FALSE)*0.0000011023*$M34*$N34*0.82),($H34*VLOOKUP($F34,'VESSEL FACTORS'!$A$2:$O$5,AJ$5,FALSE)*0.0000011023*$M34*$N34*1)),IF($G34&lt;21,($H34*VLOOKUP($F34,'VESSEL FACTORS'!$A$2:$O$5,AJ$5,FALSE)*0.0000011023*$M34*$N34*VLOOKUP($G34,'VESSEL FACTORS'!$A$16:$L$36,AJ$5,FALSE)),($H34*VLOOKUP($F34,'VESSEL FACTORS'!$A$3:$O$5,AJ$5,FALSE)*0.0000011023*$M34*$N34*($G34/100))))))))</f>
        <v>Enter vessel info</v>
      </c>
      <c r="AK34" s="76" t="str">
        <f>IF(OR($D34=" ",$E34=" ",$F34=" "),"Enter vessel info",IF(T($H34)&lt;&gt;"","Enter Activity",IF(OR($M34=0,$N34=0),"Enter Run Time",IF((VLOOKUP($F34,'VESSEL FACTORS'!$A$3:$O$5,AK$5,FALSE))="N/A","--",IF($G34=" ",IF(ISERROR(SEARCH("Aux",$E34,1)),($H34*VLOOKUP($F34,'VESSEL FACTORS'!$A$2:$O$5,AK$5,FALSE)*0.0000011023*$M34*$N34*0.82),($H34*VLOOKUP($F34,'VESSEL FACTORS'!$A$2:$O$5,AK$5,FALSE)*0.0000011023*$M34*$N34*1)),IF($G34&lt;21,($H34*VLOOKUP($F34,'VESSEL FACTORS'!$A$2:$O$5,AK$5,FALSE)*0.0000011023*$M34*$N34*VLOOKUP($G34,'VESSEL FACTORS'!$A$16:$L$36,AK$5,FALSE)),($H34*VLOOKUP($F34,'VESSEL FACTORS'!$A$3:$O$5,AK$5,FALSE)*0.0000011023*$M34*$N34*($G34/100))))))))</f>
        <v>Enter vessel info</v>
      </c>
      <c r="AL34" s="67" t="str">
        <f>IF(OR($D34=" ",$E34=" ",$F34=" "),"Enter vessel info",IF(T($H34)&lt;&gt;"","Enter Activity",IF(OR($M34=0,$N34=0),"Enter Run Time",IF((VLOOKUP($F34,'VESSEL FACTORS'!$A$3:$O$5,AL$5,FALSE))="N/A","--",IF($G34=" ",IF(ISERROR(SEARCH("Aux",$E34,1)),($H34*VLOOKUP($F34,'VESSEL FACTORS'!$A$2:$O$5,AL$5,FALSE)*0.0000011023*$M34*$N34*0.82),($H34*VLOOKUP($F34,'VESSEL FACTORS'!$A$2:$O$5,AL$5,FALSE)*0.0000011023*$M34*$N34*1)),IF($G34&lt;21,($H34*VLOOKUP($F34,'VESSEL FACTORS'!$A$2:$O$5,AL$5,FALSE)*0.0000011023*$M34*$N34*VLOOKUP($G34,'VESSEL FACTORS'!$A$16:$L$36,AL$5,FALSE)),($H34*VLOOKUP($F34,'VESSEL FACTORS'!$A$3:$O$5,AL$5,FALSE)*0.0000011023*$M34*$N34*($G34/100))))))))</f>
        <v>Enter vessel info</v>
      </c>
      <c r="AM34" s="73"/>
      <c r="AO34" s="74">
        <f>MONTH(EMISSIONS_1!P34)-MONTH(EMISSIONS_1!O34)+1</f>
        <v>1</v>
      </c>
      <c r="AP34" s="335">
        <f t="shared" si="44"/>
        <v>0</v>
      </c>
      <c r="AQ34" s="336">
        <f t="shared" si="44"/>
        <v>0</v>
      </c>
      <c r="AR34" s="336">
        <f t="shared" si="44"/>
        <v>0</v>
      </c>
      <c r="AS34" s="336">
        <f t="shared" si="44"/>
        <v>0</v>
      </c>
      <c r="AT34" s="336">
        <f t="shared" si="44"/>
        <v>0</v>
      </c>
      <c r="AU34" s="336">
        <f t="shared" si="44"/>
        <v>0</v>
      </c>
      <c r="AV34" s="336">
        <f t="shared" si="44"/>
        <v>0</v>
      </c>
      <c r="AW34" s="336">
        <f t="shared" si="44"/>
        <v>0</v>
      </c>
      <c r="AX34" s="336">
        <f t="shared" si="44"/>
        <v>0</v>
      </c>
      <c r="AY34" s="336">
        <f t="shared" si="44"/>
        <v>0</v>
      </c>
      <c r="AZ34" s="336">
        <f t="shared" si="44"/>
        <v>0</v>
      </c>
      <c r="BA34" s="337">
        <f t="shared" si="44"/>
        <v>0</v>
      </c>
      <c r="BB34" s="335">
        <f t="shared" si="45"/>
        <v>0</v>
      </c>
      <c r="BC34" s="336">
        <f t="shared" si="45"/>
        <v>0</v>
      </c>
      <c r="BD34" s="336">
        <f t="shared" si="45"/>
        <v>0</v>
      </c>
      <c r="BE34" s="336">
        <f t="shared" si="45"/>
        <v>0</v>
      </c>
      <c r="BF34" s="336">
        <f t="shared" si="45"/>
        <v>0</v>
      </c>
      <c r="BG34" s="336">
        <f t="shared" si="45"/>
        <v>0</v>
      </c>
      <c r="BH34" s="336">
        <f t="shared" si="45"/>
        <v>0</v>
      </c>
      <c r="BI34" s="336">
        <f t="shared" si="45"/>
        <v>0</v>
      </c>
      <c r="BJ34" s="336">
        <f t="shared" si="45"/>
        <v>0</v>
      </c>
      <c r="BK34" s="336">
        <f t="shared" si="45"/>
        <v>0</v>
      </c>
      <c r="BL34" s="336">
        <f t="shared" si="45"/>
        <v>0</v>
      </c>
      <c r="BM34" s="337">
        <f t="shared" si="45"/>
        <v>0</v>
      </c>
      <c r="BN34" s="335">
        <f t="shared" si="46"/>
        <v>0</v>
      </c>
      <c r="BO34" s="336">
        <f t="shared" si="46"/>
        <v>0</v>
      </c>
      <c r="BP34" s="336">
        <f t="shared" si="46"/>
        <v>0</v>
      </c>
      <c r="BQ34" s="336">
        <f t="shared" si="46"/>
        <v>0</v>
      </c>
      <c r="BR34" s="336">
        <f t="shared" si="46"/>
        <v>0</v>
      </c>
      <c r="BS34" s="336">
        <f t="shared" si="46"/>
        <v>0</v>
      </c>
      <c r="BT34" s="336">
        <f t="shared" si="46"/>
        <v>0</v>
      </c>
      <c r="BU34" s="336">
        <f t="shared" si="46"/>
        <v>0</v>
      </c>
      <c r="BV34" s="336">
        <f t="shared" si="46"/>
        <v>0</v>
      </c>
      <c r="BW34" s="336">
        <f t="shared" si="46"/>
        <v>0</v>
      </c>
      <c r="BX34" s="336">
        <f t="shared" si="46"/>
        <v>0</v>
      </c>
      <c r="BY34" s="337">
        <f t="shared" si="46"/>
        <v>0</v>
      </c>
      <c r="BZ34" s="335">
        <f t="shared" si="47"/>
        <v>0</v>
      </c>
      <c r="CA34" s="336">
        <f t="shared" si="47"/>
        <v>0</v>
      </c>
      <c r="CB34" s="336">
        <f t="shared" si="47"/>
        <v>0</v>
      </c>
      <c r="CC34" s="336">
        <f t="shared" si="47"/>
        <v>0</v>
      </c>
      <c r="CD34" s="336">
        <f t="shared" si="47"/>
        <v>0</v>
      </c>
      <c r="CE34" s="336">
        <f t="shared" si="47"/>
        <v>0</v>
      </c>
      <c r="CF34" s="336">
        <f t="shared" si="47"/>
        <v>0</v>
      </c>
      <c r="CG34" s="336">
        <f t="shared" si="47"/>
        <v>0</v>
      </c>
      <c r="CH34" s="336">
        <f t="shared" si="47"/>
        <v>0</v>
      </c>
      <c r="CI34" s="336">
        <f t="shared" si="47"/>
        <v>0</v>
      </c>
      <c r="CJ34" s="336">
        <f t="shared" si="47"/>
        <v>0</v>
      </c>
      <c r="CK34" s="337">
        <f t="shared" si="47"/>
        <v>0</v>
      </c>
      <c r="CL34" s="335">
        <f t="shared" si="48"/>
        <v>0</v>
      </c>
      <c r="CM34" s="336">
        <f t="shared" si="48"/>
        <v>0</v>
      </c>
      <c r="CN34" s="336">
        <f t="shared" si="48"/>
        <v>0</v>
      </c>
      <c r="CO34" s="336">
        <f t="shared" si="48"/>
        <v>0</v>
      </c>
      <c r="CP34" s="336">
        <f t="shared" si="48"/>
        <v>0</v>
      </c>
      <c r="CQ34" s="336">
        <f t="shared" si="48"/>
        <v>0</v>
      </c>
      <c r="CR34" s="336">
        <f t="shared" si="48"/>
        <v>0</v>
      </c>
      <c r="CS34" s="336">
        <f t="shared" si="48"/>
        <v>0</v>
      </c>
      <c r="CT34" s="336">
        <f t="shared" si="48"/>
        <v>0</v>
      </c>
      <c r="CU34" s="336">
        <f t="shared" si="48"/>
        <v>0</v>
      </c>
      <c r="CV34" s="336">
        <f t="shared" si="48"/>
        <v>0</v>
      </c>
      <c r="CW34" s="337">
        <f t="shared" si="48"/>
        <v>0</v>
      </c>
      <c r="CX34" s="335">
        <f t="shared" si="49"/>
        <v>0</v>
      </c>
      <c r="CY34" s="336">
        <f t="shared" si="49"/>
        <v>0</v>
      </c>
      <c r="CZ34" s="336">
        <f t="shared" si="49"/>
        <v>0</v>
      </c>
      <c r="DA34" s="336">
        <f t="shared" si="49"/>
        <v>0</v>
      </c>
      <c r="DB34" s="336">
        <f t="shared" si="49"/>
        <v>0</v>
      </c>
      <c r="DC34" s="336">
        <f t="shared" si="49"/>
        <v>0</v>
      </c>
      <c r="DD34" s="336">
        <f t="shared" si="49"/>
        <v>0</v>
      </c>
      <c r="DE34" s="336">
        <f t="shared" si="49"/>
        <v>0</v>
      </c>
      <c r="DF34" s="336">
        <f t="shared" si="49"/>
        <v>0</v>
      </c>
      <c r="DG34" s="336">
        <f t="shared" si="49"/>
        <v>0</v>
      </c>
      <c r="DH34" s="336">
        <f t="shared" si="49"/>
        <v>0</v>
      </c>
      <c r="DI34" s="337">
        <f t="shared" si="49"/>
        <v>0</v>
      </c>
      <c r="DJ34" s="335">
        <f t="shared" si="50"/>
        <v>0</v>
      </c>
      <c r="DK34" s="336">
        <f t="shared" si="50"/>
        <v>0</v>
      </c>
      <c r="DL34" s="336">
        <f t="shared" si="50"/>
        <v>0</v>
      </c>
      <c r="DM34" s="336">
        <f t="shared" si="50"/>
        <v>0</v>
      </c>
      <c r="DN34" s="336">
        <f t="shared" si="50"/>
        <v>0</v>
      </c>
      <c r="DO34" s="336">
        <f t="shared" si="50"/>
        <v>0</v>
      </c>
      <c r="DP34" s="336">
        <f t="shared" si="50"/>
        <v>0</v>
      </c>
      <c r="DQ34" s="336">
        <f t="shared" si="50"/>
        <v>0</v>
      </c>
      <c r="DR34" s="336">
        <f t="shared" si="50"/>
        <v>0</v>
      </c>
      <c r="DS34" s="336">
        <f t="shared" si="50"/>
        <v>0</v>
      </c>
      <c r="DT34" s="336">
        <f t="shared" si="50"/>
        <v>0</v>
      </c>
      <c r="DU34" s="337">
        <f t="shared" si="50"/>
        <v>0</v>
      </c>
      <c r="DV34" s="335">
        <f t="shared" si="51"/>
        <v>0</v>
      </c>
      <c r="DW34" s="336">
        <f t="shared" si="51"/>
        <v>0</v>
      </c>
      <c r="DX34" s="336">
        <f t="shared" si="51"/>
        <v>0</v>
      </c>
      <c r="DY34" s="336">
        <f t="shared" si="51"/>
        <v>0</v>
      </c>
      <c r="DZ34" s="336">
        <f t="shared" si="51"/>
        <v>0</v>
      </c>
      <c r="EA34" s="336">
        <f t="shared" si="51"/>
        <v>0</v>
      </c>
      <c r="EB34" s="336">
        <f t="shared" si="51"/>
        <v>0</v>
      </c>
      <c r="EC34" s="336">
        <f t="shared" si="51"/>
        <v>0</v>
      </c>
      <c r="ED34" s="336">
        <f t="shared" si="51"/>
        <v>0</v>
      </c>
      <c r="EE34" s="336">
        <f t="shared" si="51"/>
        <v>0</v>
      </c>
      <c r="EF34" s="336">
        <f t="shared" si="51"/>
        <v>0</v>
      </c>
      <c r="EG34" s="337">
        <f t="shared" si="51"/>
        <v>0</v>
      </c>
      <c r="EH34" s="335">
        <f t="shared" si="52"/>
        <v>0</v>
      </c>
      <c r="EI34" s="336">
        <f t="shared" si="52"/>
        <v>0</v>
      </c>
      <c r="EJ34" s="336">
        <f t="shared" si="52"/>
        <v>0</v>
      </c>
      <c r="EK34" s="336">
        <f t="shared" si="52"/>
        <v>0</v>
      </c>
      <c r="EL34" s="336">
        <f t="shared" si="52"/>
        <v>0</v>
      </c>
      <c r="EM34" s="336">
        <f t="shared" si="52"/>
        <v>0</v>
      </c>
      <c r="EN34" s="336">
        <f t="shared" si="52"/>
        <v>0</v>
      </c>
      <c r="EO34" s="336">
        <f t="shared" si="52"/>
        <v>0</v>
      </c>
      <c r="EP34" s="336">
        <f t="shared" si="52"/>
        <v>0</v>
      </c>
      <c r="EQ34" s="336">
        <f t="shared" si="52"/>
        <v>0</v>
      </c>
      <c r="ER34" s="336">
        <f t="shared" si="52"/>
        <v>0</v>
      </c>
      <c r="ES34" s="337">
        <f t="shared" si="52"/>
        <v>0</v>
      </c>
      <c r="ET34" s="335">
        <f t="shared" si="53"/>
        <v>0</v>
      </c>
      <c r="EU34" s="336">
        <f t="shared" si="53"/>
        <v>0</v>
      </c>
      <c r="EV34" s="336">
        <f t="shared" si="53"/>
        <v>0</v>
      </c>
      <c r="EW34" s="336">
        <f t="shared" si="53"/>
        <v>0</v>
      </c>
      <c r="EX34" s="336">
        <f t="shared" si="53"/>
        <v>0</v>
      </c>
      <c r="EY34" s="336">
        <f t="shared" si="53"/>
        <v>0</v>
      </c>
      <c r="EZ34" s="336">
        <f t="shared" si="53"/>
        <v>0</v>
      </c>
      <c r="FA34" s="336">
        <f t="shared" si="53"/>
        <v>0</v>
      </c>
      <c r="FB34" s="336">
        <f t="shared" si="53"/>
        <v>0</v>
      </c>
      <c r="FC34" s="336">
        <f t="shared" si="53"/>
        <v>0</v>
      </c>
      <c r="FD34" s="336">
        <f t="shared" si="53"/>
        <v>0</v>
      </c>
      <c r="FE34" s="337">
        <f t="shared" si="53"/>
        <v>0</v>
      </c>
      <c r="FF34" s="335">
        <f t="shared" si="54"/>
        <v>0</v>
      </c>
      <c r="FG34" s="336">
        <f t="shared" si="54"/>
        <v>0</v>
      </c>
      <c r="FH34" s="336">
        <f t="shared" si="54"/>
        <v>0</v>
      </c>
      <c r="FI34" s="336">
        <f t="shared" si="54"/>
        <v>0</v>
      </c>
      <c r="FJ34" s="336">
        <f t="shared" si="54"/>
        <v>0</v>
      </c>
      <c r="FK34" s="336">
        <f t="shared" si="54"/>
        <v>0</v>
      </c>
      <c r="FL34" s="336">
        <f t="shared" si="54"/>
        <v>0</v>
      </c>
      <c r="FM34" s="336">
        <f t="shared" si="54"/>
        <v>0</v>
      </c>
      <c r="FN34" s="336">
        <f t="shared" si="54"/>
        <v>0</v>
      </c>
      <c r="FO34" s="336">
        <f t="shared" si="54"/>
        <v>0</v>
      </c>
      <c r="FP34" s="336">
        <f t="shared" si="54"/>
        <v>0</v>
      </c>
      <c r="FQ34" s="337">
        <f t="shared" si="54"/>
        <v>0</v>
      </c>
    </row>
    <row r="35" spans="1:173" ht="12.75" customHeight="1" x14ac:dyDescent="0.2">
      <c r="A35" s="74" t="str">
        <f t="shared" si="21"/>
        <v xml:space="preserve"> - </v>
      </c>
      <c r="B35" s="112"/>
      <c r="C35" s="171" t="s">
        <v>305</v>
      </c>
      <c r="D35" s="366" t="str">
        <f>IF(ISBLANK(EMISSIONS_8!D35), " ", EMISSIONS_8!D35)</f>
        <v xml:space="preserve"> </v>
      </c>
      <c r="E35" s="366" t="str">
        <f>IF(ISBLANK(EMISSIONS_8!E35), " ", EMISSIONS_8!E35)</f>
        <v xml:space="preserve"> </v>
      </c>
      <c r="F35" s="366" t="str">
        <f>IF(ISBLANK(EMISSIONS_8!F35), " ", EMISSIONS_8!F35)</f>
        <v xml:space="preserve"> </v>
      </c>
      <c r="G35" s="367"/>
      <c r="H35" s="368"/>
      <c r="I35" s="33" t="s">
        <v>299</v>
      </c>
      <c r="J35" s="367"/>
      <c r="K35" s="33">
        <f t="shared" si="35"/>
        <v>1</v>
      </c>
      <c r="L35" s="33" t="e">
        <f>IF(#REF!="Enter Emissions (tpy)",IF( J35="", 0, J35), 0)</f>
        <v>#REF!</v>
      </c>
      <c r="M35" s="367">
        <v>0</v>
      </c>
      <c r="N35" s="373">
        <v>0</v>
      </c>
      <c r="O35" s="299"/>
      <c r="P35" s="300"/>
      <c r="Q35" s="73" t="str">
        <f t="shared" si="36"/>
        <v>Enter vessel info</v>
      </c>
      <c r="R35" s="79" t="str">
        <f t="shared" si="37"/>
        <v>Enter vessel info</v>
      </c>
      <c r="S35" s="79" t="str">
        <f t="shared" si="38"/>
        <v>Enter vessel info</v>
      </c>
      <c r="T35" s="79" t="str">
        <f t="shared" si="39"/>
        <v>Enter vessel info</v>
      </c>
      <c r="U35" s="79" t="str">
        <f t="shared" si="40"/>
        <v>Enter vessel info</v>
      </c>
      <c r="V35" s="79" t="str">
        <f t="shared" si="41"/>
        <v>Enter vessel info</v>
      </c>
      <c r="W35" s="79" t="str">
        <f t="shared" si="42"/>
        <v>Enter vessel info</v>
      </c>
      <c r="X35" s="79" t="str">
        <f t="shared" si="43"/>
        <v>Enter vessel info</v>
      </c>
      <c r="Y35" s="78" t="s">
        <v>115</v>
      </c>
      <c r="Z35" s="79" t="s">
        <v>115</v>
      </c>
      <c r="AA35" s="82" t="s">
        <v>115</v>
      </c>
      <c r="AB35" s="76" t="str">
        <f>IF(OR($D35=" ",$E35=" ",$F35=" "),"Enter vessel info",IF(T($H35)&lt;&gt;"","Enter Activity",IF(OR($M35=0,$N35=0),"Enter Run Time",IF((VLOOKUP($F35,'VESSEL FACTORS'!$A$3:$O$5,AB$5,FALSE))="N/A","--",IF($G35=" ",IF(ISERROR(SEARCH("Aux",$E35,1)),($H35*VLOOKUP($F35,'VESSEL FACTORS'!$A$2:$O$5,AB$5,FALSE)*0.0000011023*$M35*$N35*0.82),($H35*VLOOKUP($F35,'VESSEL FACTORS'!$A$2:$O$5,AB$5,FALSE)*0.0000011023*$M35*$N35*1)),IF($G35&lt;21,($H35*VLOOKUP($F35,'VESSEL FACTORS'!$A$2:$O$5,AB$5,FALSE)*0.0000011023*$M35*$N35*VLOOKUP($G35,'VESSEL FACTORS'!$A$16:$L$36,AB$5,FALSE)),($H35*VLOOKUP($F35,'VESSEL FACTORS'!$A$3:$O$5,AB$5,FALSE)*0.0000011023*$M35*$N35*($G35/100))))))))</f>
        <v>Enter vessel info</v>
      </c>
      <c r="AC35" s="76" t="str">
        <f>IF(OR($D35=" ",$E35=" ",$F35=" "),"Enter vessel info",IF(T($H35)&lt;&gt;"","Enter Activity",IF(OR($M35=0,$N35=0),"Enter Run Time",IF((VLOOKUP($F35,'VESSEL FACTORS'!$A$3:$O$5,AC$5,FALSE))="N/A","--",IF($G35=" ",IF(ISERROR(SEARCH("Aux",$E35,1)),($H35*VLOOKUP($F35,'VESSEL FACTORS'!$A$2:$O$5,AC$5,FALSE)*0.0000011023*$M35*$N35*0.82),($H35*VLOOKUP($F35,'VESSEL FACTORS'!$A$2:$O$5,AC$5,FALSE)*0.0000011023*$M35*$N35*1)),IF($G35&lt;21,($H35*VLOOKUP($F35,'VESSEL FACTORS'!$A$2:$O$5,AC$5,FALSE)*0.0000011023*$M35*$N35*VLOOKUP($G35,'VESSEL FACTORS'!$A$16:$L$36,AC$5,FALSE)),($H35*VLOOKUP($F35,'VESSEL FACTORS'!$A$3:$O$5,AC$5,FALSE)*0.0000011023*$M35*$N35*($G35/100))))))))</f>
        <v>Enter vessel info</v>
      </c>
      <c r="AD35" s="76" t="str">
        <f>IF(OR($D35=" ",$E35=" ",$F35=" "),"Enter vessel info",IF(T($H35)&lt;&gt;"","Enter Activity",IF(OR($M35=0,$N35=0),"Enter Run Time",IF((VLOOKUP($F35,'VESSEL FACTORS'!$A$3:$O$5,AD$5,FALSE))="N/A","--",IF($G35=" ",IF(ISERROR(SEARCH("Aux",$E35,1)),($H35*VLOOKUP($F35,'VESSEL FACTORS'!$A$2:$O$5,AD$5,FALSE)*0.0000011023*$M35*$N35*0.82),($H35*VLOOKUP($F35,'VESSEL FACTORS'!$A$2:$O$5,AD$5,FALSE)*0.0000011023*$M35*$N35*1)),IF($G35&lt;21,($H35*VLOOKUP($F35,'VESSEL FACTORS'!$A$2:$O$5,AD$5,FALSE)*0.0000011023*$M35*$N35*VLOOKUP($G35,'VESSEL FACTORS'!$A$16:$L$36,AD$5,FALSE)),($H35*VLOOKUP($F35,'VESSEL FACTORS'!$A$3:$O$5,AD$5,FALSE)*0.0000011023*$M35*$N35*($G35/100))))))))</f>
        <v>Enter vessel info</v>
      </c>
      <c r="AE35" s="76" t="str">
        <f>IF(OR($D35=" ",$E35=" ",$F35=" "),"Enter vessel info",IF(T($H35)&lt;&gt;"","Enter Activity",IF(OR($M35=0,$N35=0),"Enter Run Time",IF((VLOOKUP($F35,'VESSEL FACTORS'!$A$3:$O$5,AE$5,FALSE))="N/A","--",IF($G35=" ",IF(ISERROR(SEARCH("Aux",$E35,1)),($H35*VLOOKUP($F35,'VESSEL FACTORS'!$A$2:$O$5,AE$5,FALSE)*0.0000011023*$M35*$N35*0.82),($H35*VLOOKUP($F35,'VESSEL FACTORS'!$A$2:$O$5,AE$5,FALSE)*0.0000011023*$M35*$N35*1)),IF($G35&lt;21,($H35*VLOOKUP($F35,'VESSEL FACTORS'!$A$2:$O$5,AE$5,FALSE)*0.0000011023*$M35*$N35*VLOOKUP($G35,'VESSEL FACTORS'!$A$16:$L$36,AE$5,FALSE)),($H35*VLOOKUP($F35,'VESSEL FACTORS'!$A$3:$O$5,AE$5,FALSE)*0.0000011023*$M35*$N35*($G35/100))))))))</f>
        <v>Enter vessel info</v>
      </c>
      <c r="AF35" s="76" t="str">
        <f>IF(OR($D35=" ",$E35=" ",$F35=" "),"Enter vessel info",IF(T($H35)&lt;&gt;"","Enter Activity",IF(OR($M35=0,$N35=0),"Enter Run Time",IF((VLOOKUP($F35,'VESSEL FACTORS'!$A$3:$O$5,AF$5,FALSE))="N/A","--",IF($G35=" ",IF(ISERROR(SEARCH("Aux",$E35,1)),($H35*VLOOKUP($F35,'VESSEL FACTORS'!$A$2:$O$5,AF$5,FALSE)*0.0000011023*$M35*$N35*0.82),($H35*VLOOKUP($F35,'VESSEL FACTORS'!$A$2:$O$5,AF$5,FALSE)*0.0000011023*$M35*$N35*1)),IF($G35&lt;21,($H35*VLOOKUP($F35,'VESSEL FACTORS'!$A$2:$O$5,AF$5,FALSE)*0.0000011023*$M35*$N35*VLOOKUP($G35,'VESSEL FACTORS'!$A$16:$L$36,AF$5,FALSE)),($H35*VLOOKUP($F35,'VESSEL FACTORS'!$A$3:$O$5,AF$5,FALSE)*0.0000011023*$M35*$N35*($G35/100))))))))</f>
        <v>Enter vessel info</v>
      </c>
      <c r="AG35" s="76" t="str">
        <f>IF(OR($D35=" ",$E35=" ",$F35=" "),"Enter vessel info",IF(T($H35)&lt;&gt;"","Enter Activity",IF(OR($M35=0,$N35=0),"Enter Run Time",IF((VLOOKUP($F35,'VESSEL FACTORS'!$A$3:$O$5,AG$5,FALSE))="N/A","--",IF($G35=" ",IF(ISERROR(SEARCH("Aux",$E35,1)),($H35*VLOOKUP($F35,'VESSEL FACTORS'!$A$2:$O$5,AG$5,FALSE)*0.0000011023*$M35*$N35*0.82),($H35*VLOOKUP($F35,'VESSEL FACTORS'!$A$2:$O$5,AG$5,FALSE)*0.0000011023*$M35*$N35*1)),IF($G35&lt;21,($H35*VLOOKUP($F35,'VESSEL FACTORS'!$A$2:$O$5,AG$5,FALSE)*0.0000011023*$M35*$N35*VLOOKUP($G35,'VESSEL FACTORS'!$A$16:$L$36,AG$5,FALSE)),($H35*VLOOKUP($F35,'VESSEL FACTORS'!$A$3:$O$5,AG$5,FALSE)*0.0000011023*$M35*$N35*($G35/100))))))))</f>
        <v>Enter vessel info</v>
      </c>
      <c r="AH35" s="76" t="str">
        <f>IF(OR($D35=" ",$E35=" ",$F35=" "),"Enter vessel info",IF(T($H35)&lt;&gt;"","Enter Activity",IF(OR($M35=0,$N35=0),"Enter Run Time",IF((VLOOKUP($F35,'VESSEL FACTORS'!$A$3:$O$5,AH$5,FALSE))="N/A","--",IF($G35=" ",IF(ISERROR(SEARCH("Aux",$E35,1)),($H35*VLOOKUP($F35,'VESSEL FACTORS'!$A$2:$O$5,AH$5,FALSE)*0.0000011023*$M35*$N35*0.82),($H35*VLOOKUP($F35,'VESSEL FACTORS'!$A$2:$O$5,AH$5,FALSE)*0.0000011023*$M35*$N35*1)),IF($G35&lt;21,($H35*VLOOKUP($F35,'VESSEL FACTORS'!$A$2:$O$5,AH$5,FALSE)*0.0000011023*$M35*$N35*VLOOKUP($G35,'VESSEL FACTORS'!$A$16:$L$36,AH$5,FALSE)),($H35*VLOOKUP($F35,'VESSEL FACTORS'!$A$3:$O$5,AH$5,FALSE)*0.0000011023*$M35*$N35*($G35/100))))))))</f>
        <v>Enter vessel info</v>
      </c>
      <c r="AI35" s="76" t="str">
        <f>IF(OR($D35=" ",$E35=" ",$F35=" "),"Enter vessel info",IF(T($H35)&lt;&gt;"","Enter Activity",IF(OR($M35=0,$N35=0),"Enter Run Time",IF((VLOOKUP($F35,'VESSEL FACTORS'!$A$3:$O$5,AI$5,FALSE))="N/A","--",IF($G35=" ",IF(ISERROR(SEARCH("Aux",$E35,1)),($H35*VLOOKUP($F35,'VESSEL FACTORS'!$A$2:$O$5,AI$5,FALSE)*0.0000011023*$M35*$N35*0.82),($H35*VLOOKUP($F35,'VESSEL FACTORS'!$A$2:$O$5,AI$5,FALSE)*0.0000011023*$M35*$N35*1)),IF($G35&lt;21,($H35*VLOOKUP($F35,'VESSEL FACTORS'!$A$2:$O$5,AI$5,FALSE)*0.0000011023*$M35*$N35*VLOOKUP($G35,'VESSEL FACTORS'!$A$16:$L$36,AI$5,FALSE)),($H35*VLOOKUP($F35,'VESSEL FACTORS'!$A$3:$O$5,AI$5,FALSE)*0.0000011023*$M35*$N35*($G35/100))))))))</f>
        <v>Enter vessel info</v>
      </c>
      <c r="AJ35" s="76" t="str">
        <f>IF(OR($D35=" ",$E35=" ",$F35=" "),"Enter vessel info",IF(T($H35)&lt;&gt;"","Enter Activity",IF(OR($M35=0,$N35=0),"Enter Run Time",IF((VLOOKUP($F35,'VESSEL FACTORS'!$A$3:$O$5,AJ$5,FALSE))="N/A","--",IF($G35=" ",IF(ISERROR(SEARCH("Aux",$E35,1)),($H35*VLOOKUP($F35,'VESSEL FACTORS'!$A$2:$O$5,AJ$5,FALSE)*0.0000011023*$M35*$N35*0.82),($H35*VLOOKUP($F35,'VESSEL FACTORS'!$A$2:$O$5,AJ$5,FALSE)*0.0000011023*$M35*$N35*1)),IF($G35&lt;21,($H35*VLOOKUP($F35,'VESSEL FACTORS'!$A$2:$O$5,AJ$5,FALSE)*0.0000011023*$M35*$N35*VLOOKUP($G35,'VESSEL FACTORS'!$A$16:$L$36,AJ$5,FALSE)),($H35*VLOOKUP($F35,'VESSEL FACTORS'!$A$3:$O$5,AJ$5,FALSE)*0.0000011023*$M35*$N35*($G35/100))))))))</f>
        <v>Enter vessel info</v>
      </c>
      <c r="AK35" s="76" t="str">
        <f>IF(OR($D35=" ",$E35=" ",$F35=" "),"Enter vessel info",IF(T($H35)&lt;&gt;"","Enter Activity",IF(OR($M35=0,$N35=0),"Enter Run Time",IF((VLOOKUP($F35,'VESSEL FACTORS'!$A$3:$O$5,AK$5,FALSE))="N/A","--",IF($G35=" ",IF(ISERROR(SEARCH("Aux",$E35,1)),($H35*VLOOKUP($F35,'VESSEL FACTORS'!$A$2:$O$5,AK$5,FALSE)*0.0000011023*$M35*$N35*0.82),($H35*VLOOKUP($F35,'VESSEL FACTORS'!$A$2:$O$5,AK$5,FALSE)*0.0000011023*$M35*$N35*1)),IF($G35&lt;21,($H35*VLOOKUP($F35,'VESSEL FACTORS'!$A$2:$O$5,AK$5,FALSE)*0.0000011023*$M35*$N35*VLOOKUP($G35,'VESSEL FACTORS'!$A$16:$L$36,AK$5,FALSE)),($H35*VLOOKUP($F35,'VESSEL FACTORS'!$A$3:$O$5,AK$5,FALSE)*0.0000011023*$M35*$N35*($G35/100))))))))</f>
        <v>Enter vessel info</v>
      </c>
      <c r="AL35" s="67" t="str">
        <f>IF(OR($D35=" ",$E35=" ",$F35=" "),"Enter vessel info",IF(T($H35)&lt;&gt;"","Enter Activity",IF(OR($M35=0,$N35=0),"Enter Run Time",IF((VLOOKUP($F35,'VESSEL FACTORS'!$A$3:$O$5,AL$5,FALSE))="N/A","--",IF($G35=" ",IF(ISERROR(SEARCH("Aux",$E35,1)),($H35*VLOOKUP($F35,'VESSEL FACTORS'!$A$2:$O$5,AL$5,FALSE)*0.0000011023*$M35*$N35*0.82),($H35*VLOOKUP($F35,'VESSEL FACTORS'!$A$2:$O$5,AL$5,FALSE)*0.0000011023*$M35*$N35*1)),IF($G35&lt;21,($H35*VLOOKUP($F35,'VESSEL FACTORS'!$A$2:$O$5,AL$5,FALSE)*0.0000011023*$M35*$N35*VLOOKUP($G35,'VESSEL FACTORS'!$A$16:$L$36,AL$5,FALSE)),($H35*VLOOKUP($F35,'VESSEL FACTORS'!$A$3:$O$5,AL$5,FALSE)*0.0000011023*$M35*$N35*($G35/100))))))))</f>
        <v>Enter vessel info</v>
      </c>
      <c r="AM35" s="73"/>
      <c r="AO35" s="74">
        <f>MONTH(EMISSIONS_1!P35)-MONTH(EMISSIONS_1!O35)+1</f>
        <v>1</v>
      </c>
      <c r="AP35" s="335">
        <f t="shared" si="44"/>
        <v>0</v>
      </c>
      <c r="AQ35" s="336">
        <f t="shared" si="44"/>
        <v>0</v>
      </c>
      <c r="AR35" s="336">
        <f t="shared" si="44"/>
        <v>0</v>
      </c>
      <c r="AS35" s="336">
        <f t="shared" si="44"/>
        <v>0</v>
      </c>
      <c r="AT35" s="336">
        <f t="shared" si="44"/>
        <v>0</v>
      </c>
      <c r="AU35" s="336">
        <f t="shared" si="44"/>
        <v>0</v>
      </c>
      <c r="AV35" s="336">
        <f t="shared" si="44"/>
        <v>0</v>
      </c>
      <c r="AW35" s="336">
        <f t="shared" si="44"/>
        <v>0</v>
      </c>
      <c r="AX35" s="336">
        <f t="shared" si="44"/>
        <v>0</v>
      </c>
      <c r="AY35" s="336">
        <f t="shared" si="44"/>
        <v>0</v>
      </c>
      <c r="AZ35" s="336">
        <f t="shared" si="44"/>
        <v>0</v>
      </c>
      <c r="BA35" s="337">
        <f t="shared" si="44"/>
        <v>0</v>
      </c>
      <c r="BB35" s="335">
        <f t="shared" si="45"/>
        <v>0</v>
      </c>
      <c r="BC35" s="336">
        <f t="shared" si="45"/>
        <v>0</v>
      </c>
      <c r="BD35" s="336">
        <f t="shared" si="45"/>
        <v>0</v>
      </c>
      <c r="BE35" s="336">
        <f t="shared" si="45"/>
        <v>0</v>
      </c>
      <c r="BF35" s="336">
        <f t="shared" si="45"/>
        <v>0</v>
      </c>
      <c r="BG35" s="336">
        <f t="shared" si="45"/>
        <v>0</v>
      </c>
      <c r="BH35" s="336">
        <f t="shared" si="45"/>
        <v>0</v>
      </c>
      <c r="BI35" s="336">
        <f t="shared" si="45"/>
        <v>0</v>
      </c>
      <c r="BJ35" s="336">
        <f t="shared" si="45"/>
        <v>0</v>
      </c>
      <c r="BK35" s="336">
        <f t="shared" si="45"/>
        <v>0</v>
      </c>
      <c r="BL35" s="336">
        <f t="shared" si="45"/>
        <v>0</v>
      </c>
      <c r="BM35" s="337">
        <f t="shared" si="45"/>
        <v>0</v>
      </c>
      <c r="BN35" s="335">
        <f t="shared" si="46"/>
        <v>0</v>
      </c>
      <c r="BO35" s="336">
        <f t="shared" si="46"/>
        <v>0</v>
      </c>
      <c r="BP35" s="336">
        <f t="shared" si="46"/>
        <v>0</v>
      </c>
      <c r="BQ35" s="336">
        <f t="shared" si="46"/>
        <v>0</v>
      </c>
      <c r="BR35" s="336">
        <f t="shared" si="46"/>
        <v>0</v>
      </c>
      <c r="BS35" s="336">
        <f t="shared" si="46"/>
        <v>0</v>
      </c>
      <c r="BT35" s="336">
        <f t="shared" si="46"/>
        <v>0</v>
      </c>
      <c r="BU35" s="336">
        <f t="shared" si="46"/>
        <v>0</v>
      </c>
      <c r="BV35" s="336">
        <f t="shared" si="46"/>
        <v>0</v>
      </c>
      <c r="BW35" s="336">
        <f t="shared" si="46"/>
        <v>0</v>
      </c>
      <c r="BX35" s="336">
        <f t="shared" si="46"/>
        <v>0</v>
      </c>
      <c r="BY35" s="337">
        <f t="shared" si="46"/>
        <v>0</v>
      </c>
      <c r="BZ35" s="335">
        <f t="shared" si="47"/>
        <v>0</v>
      </c>
      <c r="CA35" s="336">
        <f t="shared" si="47"/>
        <v>0</v>
      </c>
      <c r="CB35" s="336">
        <f t="shared" si="47"/>
        <v>0</v>
      </c>
      <c r="CC35" s="336">
        <f t="shared" si="47"/>
        <v>0</v>
      </c>
      <c r="CD35" s="336">
        <f t="shared" si="47"/>
        <v>0</v>
      </c>
      <c r="CE35" s="336">
        <f t="shared" si="47"/>
        <v>0</v>
      </c>
      <c r="CF35" s="336">
        <f t="shared" si="47"/>
        <v>0</v>
      </c>
      <c r="CG35" s="336">
        <f t="shared" si="47"/>
        <v>0</v>
      </c>
      <c r="CH35" s="336">
        <f t="shared" si="47"/>
        <v>0</v>
      </c>
      <c r="CI35" s="336">
        <f t="shared" si="47"/>
        <v>0</v>
      </c>
      <c r="CJ35" s="336">
        <f t="shared" si="47"/>
        <v>0</v>
      </c>
      <c r="CK35" s="337">
        <f t="shared" si="47"/>
        <v>0</v>
      </c>
      <c r="CL35" s="335">
        <f t="shared" si="48"/>
        <v>0</v>
      </c>
      <c r="CM35" s="336">
        <f t="shared" si="48"/>
        <v>0</v>
      </c>
      <c r="CN35" s="336">
        <f t="shared" si="48"/>
        <v>0</v>
      </c>
      <c r="CO35" s="336">
        <f t="shared" si="48"/>
        <v>0</v>
      </c>
      <c r="CP35" s="336">
        <f t="shared" si="48"/>
        <v>0</v>
      </c>
      <c r="CQ35" s="336">
        <f t="shared" si="48"/>
        <v>0</v>
      </c>
      <c r="CR35" s="336">
        <f t="shared" si="48"/>
        <v>0</v>
      </c>
      <c r="CS35" s="336">
        <f t="shared" si="48"/>
        <v>0</v>
      </c>
      <c r="CT35" s="336">
        <f t="shared" si="48"/>
        <v>0</v>
      </c>
      <c r="CU35" s="336">
        <f t="shared" si="48"/>
        <v>0</v>
      </c>
      <c r="CV35" s="336">
        <f t="shared" si="48"/>
        <v>0</v>
      </c>
      <c r="CW35" s="337">
        <f t="shared" si="48"/>
        <v>0</v>
      </c>
      <c r="CX35" s="335">
        <f t="shared" si="49"/>
        <v>0</v>
      </c>
      <c r="CY35" s="336">
        <f t="shared" si="49"/>
        <v>0</v>
      </c>
      <c r="CZ35" s="336">
        <f t="shared" si="49"/>
        <v>0</v>
      </c>
      <c r="DA35" s="336">
        <f t="shared" si="49"/>
        <v>0</v>
      </c>
      <c r="DB35" s="336">
        <f t="shared" si="49"/>
        <v>0</v>
      </c>
      <c r="DC35" s="336">
        <f t="shared" si="49"/>
        <v>0</v>
      </c>
      <c r="DD35" s="336">
        <f t="shared" si="49"/>
        <v>0</v>
      </c>
      <c r="DE35" s="336">
        <f t="shared" si="49"/>
        <v>0</v>
      </c>
      <c r="DF35" s="336">
        <f t="shared" si="49"/>
        <v>0</v>
      </c>
      <c r="DG35" s="336">
        <f t="shared" si="49"/>
        <v>0</v>
      </c>
      <c r="DH35" s="336">
        <f t="shared" si="49"/>
        <v>0</v>
      </c>
      <c r="DI35" s="337">
        <f t="shared" si="49"/>
        <v>0</v>
      </c>
      <c r="DJ35" s="335">
        <f t="shared" si="50"/>
        <v>0</v>
      </c>
      <c r="DK35" s="336">
        <f t="shared" si="50"/>
        <v>0</v>
      </c>
      <c r="DL35" s="336">
        <f t="shared" si="50"/>
        <v>0</v>
      </c>
      <c r="DM35" s="336">
        <f t="shared" si="50"/>
        <v>0</v>
      </c>
      <c r="DN35" s="336">
        <f t="shared" si="50"/>
        <v>0</v>
      </c>
      <c r="DO35" s="336">
        <f t="shared" si="50"/>
        <v>0</v>
      </c>
      <c r="DP35" s="336">
        <f t="shared" si="50"/>
        <v>0</v>
      </c>
      <c r="DQ35" s="336">
        <f t="shared" si="50"/>
        <v>0</v>
      </c>
      <c r="DR35" s="336">
        <f t="shared" si="50"/>
        <v>0</v>
      </c>
      <c r="DS35" s="336">
        <f t="shared" si="50"/>
        <v>0</v>
      </c>
      <c r="DT35" s="336">
        <f t="shared" si="50"/>
        <v>0</v>
      </c>
      <c r="DU35" s="337">
        <f t="shared" si="50"/>
        <v>0</v>
      </c>
      <c r="DV35" s="335">
        <f t="shared" si="51"/>
        <v>0</v>
      </c>
      <c r="DW35" s="336">
        <f t="shared" si="51"/>
        <v>0</v>
      </c>
      <c r="DX35" s="336">
        <f t="shared" si="51"/>
        <v>0</v>
      </c>
      <c r="DY35" s="336">
        <f t="shared" si="51"/>
        <v>0</v>
      </c>
      <c r="DZ35" s="336">
        <f t="shared" si="51"/>
        <v>0</v>
      </c>
      <c r="EA35" s="336">
        <f t="shared" si="51"/>
        <v>0</v>
      </c>
      <c r="EB35" s="336">
        <f t="shared" si="51"/>
        <v>0</v>
      </c>
      <c r="EC35" s="336">
        <f t="shared" si="51"/>
        <v>0</v>
      </c>
      <c r="ED35" s="336">
        <f t="shared" si="51"/>
        <v>0</v>
      </c>
      <c r="EE35" s="336">
        <f t="shared" si="51"/>
        <v>0</v>
      </c>
      <c r="EF35" s="336">
        <f t="shared" si="51"/>
        <v>0</v>
      </c>
      <c r="EG35" s="337">
        <f t="shared" si="51"/>
        <v>0</v>
      </c>
      <c r="EH35" s="335">
        <f t="shared" si="52"/>
        <v>0</v>
      </c>
      <c r="EI35" s="336">
        <f t="shared" si="52"/>
        <v>0</v>
      </c>
      <c r="EJ35" s="336">
        <f t="shared" si="52"/>
        <v>0</v>
      </c>
      <c r="EK35" s="336">
        <f t="shared" si="52"/>
        <v>0</v>
      </c>
      <c r="EL35" s="336">
        <f t="shared" si="52"/>
        <v>0</v>
      </c>
      <c r="EM35" s="336">
        <f t="shared" si="52"/>
        <v>0</v>
      </c>
      <c r="EN35" s="336">
        <f t="shared" si="52"/>
        <v>0</v>
      </c>
      <c r="EO35" s="336">
        <f t="shared" si="52"/>
        <v>0</v>
      </c>
      <c r="EP35" s="336">
        <f t="shared" si="52"/>
        <v>0</v>
      </c>
      <c r="EQ35" s="336">
        <f t="shared" si="52"/>
        <v>0</v>
      </c>
      <c r="ER35" s="336">
        <f t="shared" si="52"/>
        <v>0</v>
      </c>
      <c r="ES35" s="337">
        <f t="shared" si="52"/>
        <v>0</v>
      </c>
      <c r="ET35" s="335">
        <f t="shared" si="53"/>
        <v>0</v>
      </c>
      <c r="EU35" s="336">
        <f t="shared" si="53"/>
        <v>0</v>
      </c>
      <c r="EV35" s="336">
        <f t="shared" si="53"/>
        <v>0</v>
      </c>
      <c r="EW35" s="336">
        <f t="shared" si="53"/>
        <v>0</v>
      </c>
      <c r="EX35" s="336">
        <f t="shared" si="53"/>
        <v>0</v>
      </c>
      <c r="EY35" s="336">
        <f t="shared" si="53"/>
        <v>0</v>
      </c>
      <c r="EZ35" s="336">
        <f t="shared" si="53"/>
        <v>0</v>
      </c>
      <c r="FA35" s="336">
        <f t="shared" si="53"/>
        <v>0</v>
      </c>
      <c r="FB35" s="336">
        <f t="shared" si="53"/>
        <v>0</v>
      </c>
      <c r="FC35" s="336">
        <f t="shared" si="53"/>
        <v>0</v>
      </c>
      <c r="FD35" s="336">
        <f t="shared" si="53"/>
        <v>0</v>
      </c>
      <c r="FE35" s="337">
        <f t="shared" si="53"/>
        <v>0</v>
      </c>
      <c r="FF35" s="335">
        <f t="shared" si="54"/>
        <v>0</v>
      </c>
      <c r="FG35" s="336">
        <f t="shared" si="54"/>
        <v>0</v>
      </c>
      <c r="FH35" s="336">
        <f t="shared" si="54"/>
        <v>0</v>
      </c>
      <c r="FI35" s="336">
        <f t="shared" si="54"/>
        <v>0</v>
      </c>
      <c r="FJ35" s="336">
        <f t="shared" si="54"/>
        <v>0</v>
      </c>
      <c r="FK35" s="336">
        <f t="shared" si="54"/>
        <v>0</v>
      </c>
      <c r="FL35" s="336">
        <f t="shared" si="54"/>
        <v>0</v>
      </c>
      <c r="FM35" s="336">
        <f t="shared" si="54"/>
        <v>0</v>
      </c>
      <c r="FN35" s="336">
        <f t="shared" si="54"/>
        <v>0</v>
      </c>
      <c r="FO35" s="336">
        <f t="shared" si="54"/>
        <v>0</v>
      </c>
      <c r="FP35" s="336">
        <f t="shared" si="54"/>
        <v>0</v>
      </c>
      <c r="FQ35" s="337">
        <f t="shared" si="54"/>
        <v>0</v>
      </c>
    </row>
    <row r="36" spans="1:173" ht="12.75" customHeight="1" x14ac:dyDescent="0.2">
      <c r="A36" s="74" t="str">
        <f t="shared" si="21"/>
        <v xml:space="preserve"> - </v>
      </c>
      <c r="B36" s="112"/>
      <c r="C36" s="171" t="s">
        <v>305</v>
      </c>
      <c r="D36" s="366" t="str">
        <f>IF(ISBLANK(EMISSIONS_8!D36), " ", EMISSIONS_8!D36)</f>
        <v xml:space="preserve"> </v>
      </c>
      <c r="E36" s="366" t="str">
        <f>IF(ISBLANK(EMISSIONS_8!E36), " ", EMISSIONS_8!E36)</f>
        <v xml:space="preserve"> </v>
      </c>
      <c r="F36" s="366" t="str">
        <f>IF(ISBLANK(EMISSIONS_8!F36), " ", EMISSIONS_8!F36)</f>
        <v xml:space="preserve"> </v>
      </c>
      <c r="G36" s="367"/>
      <c r="H36" s="368"/>
      <c r="I36" s="33" t="s">
        <v>299</v>
      </c>
      <c r="J36" s="367"/>
      <c r="K36" s="33">
        <f t="shared" si="35"/>
        <v>1</v>
      </c>
      <c r="L36" s="33" t="e">
        <f>IF(#REF!="Enter Emissions (tpy)",IF( J36="", 0, J36), 0)</f>
        <v>#REF!</v>
      </c>
      <c r="M36" s="367">
        <v>0</v>
      </c>
      <c r="N36" s="373">
        <v>0</v>
      </c>
      <c r="O36" s="299"/>
      <c r="P36" s="300"/>
      <c r="Q36" s="73" t="str">
        <f t="shared" si="36"/>
        <v>Enter vessel info</v>
      </c>
      <c r="R36" s="79" t="str">
        <f t="shared" si="37"/>
        <v>Enter vessel info</v>
      </c>
      <c r="S36" s="79" t="str">
        <f t="shared" si="38"/>
        <v>Enter vessel info</v>
      </c>
      <c r="T36" s="79" t="str">
        <f t="shared" si="39"/>
        <v>Enter vessel info</v>
      </c>
      <c r="U36" s="79" t="str">
        <f t="shared" si="40"/>
        <v>Enter vessel info</v>
      </c>
      <c r="V36" s="79" t="str">
        <f t="shared" si="41"/>
        <v>Enter vessel info</v>
      </c>
      <c r="W36" s="79" t="str">
        <f t="shared" si="42"/>
        <v>Enter vessel info</v>
      </c>
      <c r="X36" s="79" t="str">
        <f t="shared" si="43"/>
        <v>Enter vessel info</v>
      </c>
      <c r="Y36" s="78" t="s">
        <v>115</v>
      </c>
      <c r="Z36" s="79" t="s">
        <v>115</v>
      </c>
      <c r="AA36" s="82" t="s">
        <v>115</v>
      </c>
      <c r="AB36" s="76" t="str">
        <f>IF(OR($D36=" ",$E36=" ",$F36=" "),"Enter vessel info",IF(T($H36)&lt;&gt;"","Enter Activity",IF(OR($M36=0,$N36=0),"Enter Run Time",IF((VLOOKUP($F36,'VESSEL FACTORS'!$A$3:$O$5,AB$5,FALSE))="N/A","--",IF($G36=" ",IF(ISERROR(SEARCH("Aux",$E36,1)),($H36*VLOOKUP($F36,'VESSEL FACTORS'!$A$2:$O$5,AB$5,FALSE)*0.0000011023*$M36*$N36*0.82),($H36*VLOOKUP($F36,'VESSEL FACTORS'!$A$2:$O$5,AB$5,FALSE)*0.0000011023*$M36*$N36*1)),IF($G36&lt;21,($H36*VLOOKUP($F36,'VESSEL FACTORS'!$A$2:$O$5,AB$5,FALSE)*0.0000011023*$M36*$N36*VLOOKUP($G36,'VESSEL FACTORS'!$A$16:$L$36,AB$5,FALSE)),($H36*VLOOKUP($F36,'VESSEL FACTORS'!$A$3:$O$5,AB$5,FALSE)*0.0000011023*$M36*$N36*($G36/100))))))))</f>
        <v>Enter vessel info</v>
      </c>
      <c r="AC36" s="76" t="str">
        <f>IF(OR($D36=" ",$E36=" ",$F36=" "),"Enter vessel info",IF(T($H36)&lt;&gt;"","Enter Activity",IF(OR($M36=0,$N36=0),"Enter Run Time",IF((VLOOKUP($F36,'VESSEL FACTORS'!$A$3:$O$5,AC$5,FALSE))="N/A","--",IF($G36=" ",IF(ISERROR(SEARCH("Aux",$E36,1)),($H36*VLOOKUP($F36,'VESSEL FACTORS'!$A$2:$O$5,AC$5,FALSE)*0.0000011023*$M36*$N36*0.82),($H36*VLOOKUP($F36,'VESSEL FACTORS'!$A$2:$O$5,AC$5,FALSE)*0.0000011023*$M36*$N36*1)),IF($G36&lt;21,($H36*VLOOKUP($F36,'VESSEL FACTORS'!$A$2:$O$5,AC$5,FALSE)*0.0000011023*$M36*$N36*VLOOKUP($G36,'VESSEL FACTORS'!$A$16:$L$36,AC$5,FALSE)),($H36*VLOOKUP($F36,'VESSEL FACTORS'!$A$3:$O$5,AC$5,FALSE)*0.0000011023*$M36*$N36*($G36/100))))))))</f>
        <v>Enter vessel info</v>
      </c>
      <c r="AD36" s="76" t="str">
        <f>IF(OR($D36=" ",$E36=" ",$F36=" "),"Enter vessel info",IF(T($H36)&lt;&gt;"","Enter Activity",IF(OR($M36=0,$N36=0),"Enter Run Time",IF((VLOOKUP($F36,'VESSEL FACTORS'!$A$3:$O$5,AD$5,FALSE))="N/A","--",IF($G36=" ",IF(ISERROR(SEARCH("Aux",$E36,1)),($H36*VLOOKUP($F36,'VESSEL FACTORS'!$A$2:$O$5,AD$5,FALSE)*0.0000011023*$M36*$N36*0.82),($H36*VLOOKUP($F36,'VESSEL FACTORS'!$A$2:$O$5,AD$5,FALSE)*0.0000011023*$M36*$N36*1)),IF($G36&lt;21,($H36*VLOOKUP($F36,'VESSEL FACTORS'!$A$2:$O$5,AD$5,FALSE)*0.0000011023*$M36*$N36*VLOOKUP($G36,'VESSEL FACTORS'!$A$16:$L$36,AD$5,FALSE)),($H36*VLOOKUP($F36,'VESSEL FACTORS'!$A$3:$O$5,AD$5,FALSE)*0.0000011023*$M36*$N36*($G36/100))))))))</f>
        <v>Enter vessel info</v>
      </c>
      <c r="AE36" s="76" t="str">
        <f>IF(OR($D36=" ",$E36=" ",$F36=" "),"Enter vessel info",IF(T($H36)&lt;&gt;"","Enter Activity",IF(OR($M36=0,$N36=0),"Enter Run Time",IF((VLOOKUP($F36,'VESSEL FACTORS'!$A$3:$O$5,AE$5,FALSE))="N/A","--",IF($G36=" ",IF(ISERROR(SEARCH("Aux",$E36,1)),($H36*VLOOKUP($F36,'VESSEL FACTORS'!$A$2:$O$5,AE$5,FALSE)*0.0000011023*$M36*$N36*0.82),($H36*VLOOKUP($F36,'VESSEL FACTORS'!$A$2:$O$5,AE$5,FALSE)*0.0000011023*$M36*$N36*1)),IF($G36&lt;21,($H36*VLOOKUP($F36,'VESSEL FACTORS'!$A$2:$O$5,AE$5,FALSE)*0.0000011023*$M36*$N36*VLOOKUP($G36,'VESSEL FACTORS'!$A$16:$L$36,AE$5,FALSE)),($H36*VLOOKUP($F36,'VESSEL FACTORS'!$A$3:$O$5,AE$5,FALSE)*0.0000011023*$M36*$N36*($G36/100))))))))</f>
        <v>Enter vessel info</v>
      </c>
      <c r="AF36" s="76" t="str">
        <f>IF(OR($D36=" ",$E36=" ",$F36=" "),"Enter vessel info",IF(T($H36)&lt;&gt;"","Enter Activity",IF(OR($M36=0,$N36=0),"Enter Run Time",IF((VLOOKUP($F36,'VESSEL FACTORS'!$A$3:$O$5,AF$5,FALSE))="N/A","--",IF($G36=" ",IF(ISERROR(SEARCH("Aux",$E36,1)),($H36*VLOOKUP($F36,'VESSEL FACTORS'!$A$2:$O$5,AF$5,FALSE)*0.0000011023*$M36*$N36*0.82),($H36*VLOOKUP($F36,'VESSEL FACTORS'!$A$2:$O$5,AF$5,FALSE)*0.0000011023*$M36*$N36*1)),IF($G36&lt;21,($H36*VLOOKUP($F36,'VESSEL FACTORS'!$A$2:$O$5,AF$5,FALSE)*0.0000011023*$M36*$N36*VLOOKUP($G36,'VESSEL FACTORS'!$A$16:$L$36,AF$5,FALSE)),($H36*VLOOKUP($F36,'VESSEL FACTORS'!$A$3:$O$5,AF$5,FALSE)*0.0000011023*$M36*$N36*($G36/100))))))))</f>
        <v>Enter vessel info</v>
      </c>
      <c r="AG36" s="76" t="str">
        <f>IF(OR($D36=" ",$E36=" ",$F36=" "),"Enter vessel info",IF(T($H36)&lt;&gt;"","Enter Activity",IF(OR($M36=0,$N36=0),"Enter Run Time",IF((VLOOKUP($F36,'VESSEL FACTORS'!$A$3:$O$5,AG$5,FALSE))="N/A","--",IF($G36=" ",IF(ISERROR(SEARCH("Aux",$E36,1)),($H36*VLOOKUP($F36,'VESSEL FACTORS'!$A$2:$O$5,AG$5,FALSE)*0.0000011023*$M36*$N36*0.82),($H36*VLOOKUP($F36,'VESSEL FACTORS'!$A$2:$O$5,AG$5,FALSE)*0.0000011023*$M36*$N36*1)),IF($G36&lt;21,($H36*VLOOKUP($F36,'VESSEL FACTORS'!$A$2:$O$5,AG$5,FALSE)*0.0000011023*$M36*$N36*VLOOKUP($G36,'VESSEL FACTORS'!$A$16:$L$36,AG$5,FALSE)),($H36*VLOOKUP($F36,'VESSEL FACTORS'!$A$3:$O$5,AG$5,FALSE)*0.0000011023*$M36*$N36*($G36/100))))))))</f>
        <v>Enter vessel info</v>
      </c>
      <c r="AH36" s="76" t="str">
        <f>IF(OR($D36=" ",$E36=" ",$F36=" "),"Enter vessel info",IF(T($H36)&lt;&gt;"","Enter Activity",IF(OR($M36=0,$N36=0),"Enter Run Time",IF((VLOOKUP($F36,'VESSEL FACTORS'!$A$3:$O$5,AH$5,FALSE))="N/A","--",IF($G36=" ",IF(ISERROR(SEARCH("Aux",$E36,1)),($H36*VLOOKUP($F36,'VESSEL FACTORS'!$A$2:$O$5,AH$5,FALSE)*0.0000011023*$M36*$N36*0.82),($H36*VLOOKUP($F36,'VESSEL FACTORS'!$A$2:$O$5,AH$5,FALSE)*0.0000011023*$M36*$N36*1)),IF($G36&lt;21,($H36*VLOOKUP($F36,'VESSEL FACTORS'!$A$2:$O$5,AH$5,FALSE)*0.0000011023*$M36*$N36*VLOOKUP($G36,'VESSEL FACTORS'!$A$16:$L$36,AH$5,FALSE)),($H36*VLOOKUP($F36,'VESSEL FACTORS'!$A$3:$O$5,AH$5,FALSE)*0.0000011023*$M36*$N36*($G36/100))))))))</f>
        <v>Enter vessel info</v>
      </c>
      <c r="AI36" s="76" t="str">
        <f>IF(OR($D36=" ",$E36=" ",$F36=" "),"Enter vessel info",IF(T($H36)&lt;&gt;"","Enter Activity",IF(OR($M36=0,$N36=0),"Enter Run Time",IF((VLOOKUP($F36,'VESSEL FACTORS'!$A$3:$O$5,AI$5,FALSE))="N/A","--",IF($G36=" ",IF(ISERROR(SEARCH("Aux",$E36,1)),($H36*VLOOKUP($F36,'VESSEL FACTORS'!$A$2:$O$5,AI$5,FALSE)*0.0000011023*$M36*$N36*0.82),($H36*VLOOKUP($F36,'VESSEL FACTORS'!$A$2:$O$5,AI$5,FALSE)*0.0000011023*$M36*$N36*1)),IF($G36&lt;21,($H36*VLOOKUP($F36,'VESSEL FACTORS'!$A$2:$O$5,AI$5,FALSE)*0.0000011023*$M36*$N36*VLOOKUP($G36,'VESSEL FACTORS'!$A$16:$L$36,AI$5,FALSE)),($H36*VLOOKUP($F36,'VESSEL FACTORS'!$A$3:$O$5,AI$5,FALSE)*0.0000011023*$M36*$N36*($G36/100))))))))</f>
        <v>Enter vessel info</v>
      </c>
      <c r="AJ36" s="76" t="str">
        <f>IF(OR($D36=" ",$E36=" ",$F36=" "),"Enter vessel info",IF(T($H36)&lt;&gt;"","Enter Activity",IF(OR($M36=0,$N36=0),"Enter Run Time",IF((VLOOKUP($F36,'VESSEL FACTORS'!$A$3:$O$5,AJ$5,FALSE))="N/A","--",IF($G36=" ",IF(ISERROR(SEARCH("Aux",$E36,1)),($H36*VLOOKUP($F36,'VESSEL FACTORS'!$A$2:$O$5,AJ$5,FALSE)*0.0000011023*$M36*$N36*0.82),($H36*VLOOKUP($F36,'VESSEL FACTORS'!$A$2:$O$5,AJ$5,FALSE)*0.0000011023*$M36*$N36*1)),IF($G36&lt;21,($H36*VLOOKUP($F36,'VESSEL FACTORS'!$A$2:$O$5,AJ$5,FALSE)*0.0000011023*$M36*$N36*VLOOKUP($G36,'VESSEL FACTORS'!$A$16:$L$36,AJ$5,FALSE)),($H36*VLOOKUP($F36,'VESSEL FACTORS'!$A$3:$O$5,AJ$5,FALSE)*0.0000011023*$M36*$N36*($G36/100))))))))</f>
        <v>Enter vessel info</v>
      </c>
      <c r="AK36" s="76" t="str">
        <f>IF(OR($D36=" ",$E36=" ",$F36=" "),"Enter vessel info",IF(T($H36)&lt;&gt;"","Enter Activity",IF(OR($M36=0,$N36=0),"Enter Run Time",IF((VLOOKUP($F36,'VESSEL FACTORS'!$A$3:$O$5,AK$5,FALSE))="N/A","--",IF($G36=" ",IF(ISERROR(SEARCH("Aux",$E36,1)),($H36*VLOOKUP($F36,'VESSEL FACTORS'!$A$2:$O$5,AK$5,FALSE)*0.0000011023*$M36*$N36*0.82),($H36*VLOOKUP($F36,'VESSEL FACTORS'!$A$2:$O$5,AK$5,FALSE)*0.0000011023*$M36*$N36*1)),IF($G36&lt;21,($H36*VLOOKUP($F36,'VESSEL FACTORS'!$A$2:$O$5,AK$5,FALSE)*0.0000011023*$M36*$N36*VLOOKUP($G36,'VESSEL FACTORS'!$A$16:$L$36,AK$5,FALSE)),($H36*VLOOKUP($F36,'VESSEL FACTORS'!$A$3:$O$5,AK$5,FALSE)*0.0000011023*$M36*$N36*($G36/100))))))))</f>
        <v>Enter vessel info</v>
      </c>
      <c r="AL36" s="67" t="str">
        <f>IF(OR($D36=" ",$E36=" ",$F36=" "),"Enter vessel info",IF(T($H36)&lt;&gt;"","Enter Activity",IF(OR($M36=0,$N36=0),"Enter Run Time",IF((VLOOKUP($F36,'VESSEL FACTORS'!$A$3:$O$5,AL$5,FALSE))="N/A","--",IF($G36=" ",IF(ISERROR(SEARCH("Aux",$E36,1)),($H36*VLOOKUP($F36,'VESSEL FACTORS'!$A$2:$O$5,AL$5,FALSE)*0.0000011023*$M36*$N36*0.82),($H36*VLOOKUP($F36,'VESSEL FACTORS'!$A$2:$O$5,AL$5,FALSE)*0.0000011023*$M36*$N36*1)),IF($G36&lt;21,($H36*VLOOKUP($F36,'VESSEL FACTORS'!$A$2:$O$5,AL$5,FALSE)*0.0000011023*$M36*$N36*VLOOKUP($G36,'VESSEL FACTORS'!$A$16:$L$36,AL$5,FALSE)),($H36*VLOOKUP($F36,'VESSEL FACTORS'!$A$3:$O$5,AL$5,FALSE)*0.0000011023*$M36*$N36*($G36/100))))))))</f>
        <v>Enter vessel info</v>
      </c>
      <c r="AM36" s="73"/>
      <c r="AO36" s="74">
        <f>MONTH(EMISSIONS_1!P36)-MONTH(EMISSIONS_1!O36)+1</f>
        <v>1</v>
      </c>
      <c r="AP36" s="335">
        <f t="shared" si="44"/>
        <v>0</v>
      </c>
      <c r="AQ36" s="336">
        <f t="shared" si="44"/>
        <v>0</v>
      </c>
      <c r="AR36" s="336">
        <f t="shared" si="44"/>
        <v>0</v>
      </c>
      <c r="AS36" s="336">
        <f t="shared" si="44"/>
        <v>0</v>
      </c>
      <c r="AT36" s="336">
        <f t="shared" si="44"/>
        <v>0</v>
      </c>
      <c r="AU36" s="336">
        <f t="shared" si="44"/>
        <v>0</v>
      </c>
      <c r="AV36" s="336">
        <f t="shared" si="44"/>
        <v>0</v>
      </c>
      <c r="AW36" s="336">
        <f t="shared" si="44"/>
        <v>0</v>
      </c>
      <c r="AX36" s="336">
        <f t="shared" si="44"/>
        <v>0</v>
      </c>
      <c r="AY36" s="336">
        <f t="shared" si="44"/>
        <v>0</v>
      </c>
      <c r="AZ36" s="336">
        <f t="shared" si="44"/>
        <v>0</v>
      </c>
      <c r="BA36" s="337">
        <f t="shared" si="44"/>
        <v>0</v>
      </c>
      <c r="BB36" s="335">
        <f t="shared" si="45"/>
        <v>0</v>
      </c>
      <c r="BC36" s="336">
        <f t="shared" si="45"/>
        <v>0</v>
      </c>
      <c r="BD36" s="336">
        <f t="shared" si="45"/>
        <v>0</v>
      </c>
      <c r="BE36" s="336">
        <f t="shared" si="45"/>
        <v>0</v>
      </c>
      <c r="BF36" s="336">
        <f t="shared" si="45"/>
        <v>0</v>
      </c>
      <c r="BG36" s="336">
        <f t="shared" si="45"/>
        <v>0</v>
      </c>
      <c r="BH36" s="336">
        <f t="shared" si="45"/>
        <v>0</v>
      </c>
      <c r="BI36" s="336">
        <f t="shared" si="45"/>
        <v>0</v>
      </c>
      <c r="BJ36" s="336">
        <f t="shared" si="45"/>
        <v>0</v>
      </c>
      <c r="BK36" s="336">
        <f t="shared" si="45"/>
        <v>0</v>
      </c>
      <c r="BL36" s="336">
        <f t="shared" si="45"/>
        <v>0</v>
      </c>
      <c r="BM36" s="337">
        <f t="shared" si="45"/>
        <v>0</v>
      </c>
      <c r="BN36" s="335">
        <f t="shared" si="46"/>
        <v>0</v>
      </c>
      <c r="BO36" s="336">
        <f t="shared" si="46"/>
        <v>0</v>
      </c>
      <c r="BP36" s="336">
        <f t="shared" si="46"/>
        <v>0</v>
      </c>
      <c r="BQ36" s="336">
        <f t="shared" si="46"/>
        <v>0</v>
      </c>
      <c r="BR36" s="336">
        <f t="shared" si="46"/>
        <v>0</v>
      </c>
      <c r="BS36" s="336">
        <f t="shared" si="46"/>
        <v>0</v>
      </c>
      <c r="BT36" s="336">
        <f t="shared" si="46"/>
        <v>0</v>
      </c>
      <c r="BU36" s="336">
        <f t="shared" si="46"/>
        <v>0</v>
      </c>
      <c r="BV36" s="336">
        <f t="shared" si="46"/>
        <v>0</v>
      </c>
      <c r="BW36" s="336">
        <f t="shared" si="46"/>
        <v>0</v>
      </c>
      <c r="BX36" s="336">
        <f t="shared" si="46"/>
        <v>0</v>
      </c>
      <c r="BY36" s="337">
        <f t="shared" si="46"/>
        <v>0</v>
      </c>
      <c r="BZ36" s="335">
        <f t="shared" si="47"/>
        <v>0</v>
      </c>
      <c r="CA36" s="336">
        <f t="shared" si="47"/>
        <v>0</v>
      </c>
      <c r="CB36" s="336">
        <f t="shared" si="47"/>
        <v>0</v>
      </c>
      <c r="CC36" s="336">
        <f t="shared" si="47"/>
        <v>0</v>
      </c>
      <c r="CD36" s="336">
        <f t="shared" si="47"/>
        <v>0</v>
      </c>
      <c r="CE36" s="336">
        <f t="shared" si="47"/>
        <v>0</v>
      </c>
      <c r="CF36" s="336">
        <f t="shared" si="47"/>
        <v>0</v>
      </c>
      <c r="CG36" s="336">
        <f t="shared" si="47"/>
        <v>0</v>
      </c>
      <c r="CH36" s="336">
        <f t="shared" si="47"/>
        <v>0</v>
      </c>
      <c r="CI36" s="336">
        <f t="shared" si="47"/>
        <v>0</v>
      </c>
      <c r="CJ36" s="336">
        <f t="shared" si="47"/>
        <v>0</v>
      </c>
      <c r="CK36" s="337">
        <f t="shared" si="47"/>
        <v>0</v>
      </c>
      <c r="CL36" s="335">
        <f t="shared" si="48"/>
        <v>0</v>
      </c>
      <c r="CM36" s="336">
        <f t="shared" si="48"/>
        <v>0</v>
      </c>
      <c r="CN36" s="336">
        <f t="shared" si="48"/>
        <v>0</v>
      </c>
      <c r="CO36" s="336">
        <f t="shared" si="48"/>
        <v>0</v>
      </c>
      <c r="CP36" s="336">
        <f t="shared" si="48"/>
        <v>0</v>
      </c>
      <c r="CQ36" s="336">
        <f t="shared" si="48"/>
        <v>0</v>
      </c>
      <c r="CR36" s="336">
        <f t="shared" si="48"/>
        <v>0</v>
      </c>
      <c r="CS36" s="336">
        <f t="shared" si="48"/>
        <v>0</v>
      </c>
      <c r="CT36" s="336">
        <f t="shared" si="48"/>
        <v>0</v>
      </c>
      <c r="CU36" s="336">
        <f t="shared" si="48"/>
        <v>0</v>
      </c>
      <c r="CV36" s="336">
        <f t="shared" si="48"/>
        <v>0</v>
      </c>
      <c r="CW36" s="337">
        <f t="shared" si="48"/>
        <v>0</v>
      </c>
      <c r="CX36" s="335">
        <f t="shared" si="49"/>
        <v>0</v>
      </c>
      <c r="CY36" s="336">
        <f t="shared" si="49"/>
        <v>0</v>
      </c>
      <c r="CZ36" s="336">
        <f t="shared" si="49"/>
        <v>0</v>
      </c>
      <c r="DA36" s="336">
        <f t="shared" si="49"/>
        <v>0</v>
      </c>
      <c r="DB36" s="336">
        <f t="shared" si="49"/>
        <v>0</v>
      </c>
      <c r="DC36" s="336">
        <f t="shared" si="49"/>
        <v>0</v>
      </c>
      <c r="DD36" s="336">
        <f t="shared" si="49"/>
        <v>0</v>
      </c>
      <c r="DE36" s="336">
        <f t="shared" si="49"/>
        <v>0</v>
      </c>
      <c r="DF36" s="336">
        <f t="shared" si="49"/>
        <v>0</v>
      </c>
      <c r="DG36" s="336">
        <f t="shared" si="49"/>
        <v>0</v>
      </c>
      <c r="DH36" s="336">
        <f t="shared" si="49"/>
        <v>0</v>
      </c>
      <c r="DI36" s="337">
        <f t="shared" si="49"/>
        <v>0</v>
      </c>
      <c r="DJ36" s="335">
        <f t="shared" si="50"/>
        <v>0</v>
      </c>
      <c r="DK36" s="336">
        <f t="shared" si="50"/>
        <v>0</v>
      </c>
      <c r="DL36" s="336">
        <f t="shared" si="50"/>
        <v>0</v>
      </c>
      <c r="DM36" s="336">
        <f t="shared" si="50"/>
        <v>0</v>
      </c>
      <c r="DN36" s="336">
        <f t="shared" si="50"/>
        <v>0</v>
      </c>
      <c r="DO36" s="336">
        <f t="shared" si="50"/>
        <v>0</v>
      </c>
      <c r="DP36" s="336">
        <f t="shared" si="50"/>
        <v>0</v>
      </c>
      <c r="DQ36" s="336">
        <f t="shared" si="50"/>
        <v>0</v>
      </c>
      <c r="DR36" s="336">
        <f t="shared" si="50"/>
        <v>0</v>
      </c>
      <c r="DS36" s="336">
        <f t="shared" si="50"/>
        <v>0</v>
      </c>
      <c r="DT36" s="336">
        <f t="shared" si="50"/>
        <v>0</v>
      </c>
      <c r="DU36" s="337">
        <f t="shared" si="50"/>
        <v>0</v>
      </c>
      <c r="DV36" s="335">
        <f t="shared" si="51"/>
        <v>0</v>
      </c>
      <c r="DW36" s="336">
        <f t="shared" si="51"/>
        <v>0</v>
      </c>
      <c r="DX36" s="336">
        <f t="shared" si="51"/>
        <v>0</v>
      </c>
      <c r="DY36" s="336">
        <f t="shared" si="51"/>
        <v>0</v>
      </c>
      <c r="DZ36" s="336">
        <f t="shared" si="51"/>
        <v>0</v>
      </c>
      <c r="EA36" s="336">
        <f t="shared" si="51"/>
        <v>0</v>
      </c>
      <c r="EB36" s="336">
        <f t="shared" si="51"/>
        <v>0</v>
      </c>
      <c r="EC36" s="336">
        <f t="shared" si="51"/>
        <v>0</v>
      </c>
      <c r="ED36" s="336">
        <f t="shared" si="51"/>
        <v>0</v>
      </c>
      <c r="EE36" s="336">
        <f t="shared" si="51"/>
        <v>0</v>
      </c>
      <c r="EF36" s="336">
        <f t="shared" si="51"/>
        <v>0</v>
      </c>
      <c r="EG36" s="337">
        <f t="shared" si="51"/>
        <v>0</v>
      </c>
      <c r="EH36" s="335">
        <f t="shared" si="52"/>
        <v>0</v>
      </c>
      <c r="EI36" s="336">
        <f t="shared" si="52"/>
        <v>0</v>
      </c>
      <c r="EJ36" s="336">
        <f t="shared" si="52"/>
        <v>0</v>
      </c>
      <c r="EK36" s="336">
        <f t="shared" si="52"/>
        <v>0</v>
      </c>
      <c r="EL36" s="336">
        <f t="shared" si="52"/>
        <v>0</v>
      </c>
      <c r="EM36" s="336">
        <f t="shared" si="52"/>
        <v>0</v>
      </c>
      <c r="EN36" s="336">
        <f t="shared" si="52"/>
        <v>0</v>
      </c>
      <c r="EO36" s="336">
        <f t="shared" si="52"/>
        <v>0</v>
      </c>
      <c r="EP36" s="336">
        <f t="shared" si="52"/>
        <v>0</v>
      </c>
      <c r="EQ36" s="336">
        <f t="shared" si="52"/>
        <v>0</v>
      </c>
      <c r="ER36" s="336">
        <f t="shared" si="52"/>
        <v>0</v>
      </c>
      <c r="ES36" s="337">
        <f t="shared" si="52"/>
        <v>0</v>
      </c>
      <c r="ET36" s="335">
        <f t="shared" si="53"/>
        <v>0</v>
      </c>
      <c r="EU36" s="336">
        <f t="shared" si="53"/>
        <v>0</v>
      </c>
      <c r="EV36" s="336">
        <f t="shared" si="53"/>
        <v>0</v>
      </c>
      <c r="EW36" s="336">
        <f t="shared" si="53"/>
        <v>0</v>
      </c>
      <c r="EX36" s="336">
        <f t="shared" si="53"/>
        <v>0</v>
      </c>
      <c r="EY36" s="336">
        <f t="shared" si="53"/>
        <v>0</v>
      </c>
      <c r="EZ36" s="336">
        <f t="shared" si="53"/>
        <v>0</v>
      </c>
      <c r="FA36" s="336">
        <f t="shared" si="53"/>
        <v>0</v>
      </c>
      <c r="FB36" s="336">
        <f t="shared" si="53"/>
        <v>0</v>
      </c>
      <c r="FC36" s="336">
        <f t="shared" si="53"/>
        <v>0</v>
      </c>
      <c r="FD36" s="336">
        <f t="shared" si="53"/>
        <v>0</v>
      </c>
      <c r="FE36" s="337">
        <f t="shared" si="53"/>
        <v>0</v>
      </c>
      <c r="FF36" s="335">
        <f t="shared" si="54"/>
        <v>0</v>
      </c>
      <c r="FG36" s="336">
        <f t="shared" si="54"/>
        <v>0</v>
      </c>
      <c r="FH36" s="336">
        <f t="shared" si="54"/>
        <v>0</v>
      </c>
      <c r="FI36" s="336">
        <f t="shared" si="54"/>
        <v>0</v>
      </c>
      <c r="FJ36" s="336">
        <f t="shared" si="54"/>
        <v>0</v>
      </c>
      <c r="FK36" s="336">
        <f t="shared" si="54"/>
        <v>0</v>
      </c>
      <c r="FL36" s="336">
        <f t="shared" si="54"/>
        <v>0</v>
      </c>
      <c r="FM36" s="336">
        <f t="shared" si="54"/>
        <v>0</v>
      </c>
      <c r="FN36" s="336">
        <f t="shared" si="54"/>
        <v>0</v>
      </c>
      <c r="FO36" s="336">
        <f t="shared" si="54"/>
        <v>0</v>
      </c>
      <c r="FP36" s="336">
        <f t="shared" si="54"/>
        <v>0</v>
      </c>
      <c r="FQ36" s="337">
        <f t="shared" si="54"/>
        <v>0</v>
      </c>
    </row>
    <row r="37" spans="1:173" ht="12.75" customHeight="1" x14ac:dyDescent="0.2">
      <c r="A37" s="74" t="str">
        <f t="shared" si="21"/>
        <v xml:space="preserve"> - </v>
      </c>
      <c r="B37" s="112"/>
      <c r="C37" s="171" t="s">
        <v>305</v>
      </c>
      <c r="D37" s="366" t="str">
        <f>IF(ISBLANK(EMISSIONS_8!D37), " ", EMISSIONS_8!D37)</f>
        <v xml:space="preserve"> </v>
      </c>
      <c r="E37" s="366" t="str">
        <f>IF(ISBLANK(EMISSIONS_8!E37), " ", EMISSIONS_8!E37)</f>
        <v xml:space="preserve"> </v>
      </c>
      <c r="F37" s="366" t="str">
        <f>IF(ISBLANK(EMISSIONS_8!F37), " ", EMISSIONS_8!F37)</f>
        <v xml:space="preserve"> </v>
      </c>
      <c r="G37" s="367"/>
      <c r="H37" s="368"/>
      <c r="I37" s="33" t="s">
        <v>299</v>
      </c>
      <c r="J37" s="367"/>
      <c r="K37" s="33">
        <f t="shared" si="35"/>
        <v>1</v>
      </c>
      <c r="L37" s="33" t="e">
        <f>IF(#REF!="Enter Emissions (tpy)",IF( J37="", 0, J37), 0)</f>
        <v>#REF!</v>
      </c>
      <c r="M37" s="367">
        <v>0</v>
      </c>
      <c r="N37" s="373">
        <v>0</v>
      </c>
      <c r="O37" s="299"/>
      <c r="P37" s="300"/>
      <c r="Q37" s="73" t="str">
        <f t="shared" si="36"/>
        <v>Enter vessel info</v>
      </c>
      <c r="R37" s="79" t="str">
        <f t="shared" si="37"/>
        <v>Enter vessel info</v>
      </c>
      <c r="S37" s="79" t="str">
        <f t="shared" si="38"/>
        <v>Enter vessel info</v>
      </c>
      <c r="T37" s="79" t="str">
        <f t="shared" si="39"/>
        <v>Enter vessel info</v>
      </c>
      <c r="U37" s="79" t="str">
        <f t="shared" si="40"/>
        <v>Enter vessel info</v>
      </c>
      <c r="V37" s="79" t="str">
        <f t="shared" si="41"/>
        <v>Enter vessel info</v>
      </c>
      <c r="W37" s="79" t="str">
        <f t="shared" si="42"/>
        <v>Enter vessel info</v>
      </c>
      <c r="X37" s="79" t="str">
        <f t="shared" si="43"/>
        <v>Enter vessel info</v>
      </c>
      <c r="Y37" s="78" t="s">
        <v>115</v>
      </c>
      <c r="Z37" s="79" t="s">
        <v>115</v>
      </c>
      <c r="AA37" s="82" t="s">
        <v>115</v>
      </c>
      <c r="AB37" s="76" t="str">
        <f>IF(OR($D37=" ",$E37=" ",$F37=" "),"Enter vessel info",IF(T($H37)&lt;&gt;"","Enter Activity",IF(OR($M37=0,$N37=0),"Enter Run Time",IF((VLOOKUP($F37,'VESSEL FACTORS'!$A$3:$O$5,AB$5,FALSE))="N/A","--",IF($G37=" ",IF(ISERROR(SEARCH("Aux",$E37,1)),($H37*VLOOKUP($F37,'VESSEL FACTORS'!$A$2:$O$5,AB$5,FALSE)*0.0000011023*$M37*$N37*0.82),($H37*VLOOKUP($F37,'VESSEL FACTORS'!$A$2:$O$5,AB$5,FALSE)*0.0000011023*$M37*$N37*1)),IF($G37&lt;21,($H37*VLOOKUP($F37,'VESSEL FACTORS'!$A$2:$O$5,AB$5,FALSE)*0.0000011023*$M37*$N37*VLOOKUP($G37,'VESSEL FACTORS'!$A$16:$L$36,AB$5,FALSE)),($H37*VLOOKUP($F37,'VESSEL FACTORS'!$A$3:$O$5,AB$5,FALSE)*0.0000011023*$M37*$N37*($G37/100))))))))</f>
        <v>Enter vessel info</v>
      </c>
      <c r="AC37" s="76" t="str">
        <f>IF(OR($D37=" ",$E37=" ",$F37=" "),"Enter vessel info",IF(T($H37)&lt;&gt;"","Enter Activity",IF(OR($M37=0,$N37=0),"Enter Run Time",IF((VLOOKUP($F37,'VESSEL FACTORS'!$A$3:$O$5,AC$5,FALSE))="N/A","--",IF($G37=" ",IF(ISERROR(SEARCH("Aux",$E37,1)),($H37*VLOOKUP($F37,'VESSEL FACTORS'!$A$2:$O$5,AC$5,FALSE)*0.0000011023*$M37*$N37*0.82),($H37*VLOOKUP($F37,'VESSEL FACTORS'!$A$2:$O$5,AC$5,FALSE)*0.0000011023*$M37*$N37*1)),IF($G37&lt;21,($H37*VLOOKUP($F37,'VESSEL FACTORS'!$A$2:$O$5,AC$5,FALSE)*0.0000011023*$M37*$N37*VLOOKUP($G37,'VESSEL FACTORS'!$A$16:$L$36,AC$5,FALSE)),($H37*VLOOKUP($F37,'VESSEL FACTORS'!$A$3:$O$5,AC$5,FALSE)*0.0000011023*$M37*$N37*($G37/100))))))))</f>
        <v>Enter vessel info</v>
      </c>
      <c r="AD37" s="76" t="str">
        <f>IF(OR($D37=" ",$E37=" ",$F37=" "),"Enter vessel info",IF(T($H37)&lt;&gt;"","Enter Activity",IF(OR($M37=0,$N37=0),"Enter Run Time",IF((VLOOKUP($F37,'VESSEL FACTORS'!$A$3:$O$5,AD$5,FALSE))="N/A","--",IF($G37=" ",IF(ISERROR(SEARCH("Aux",$E37,1)),($H37*VLOOKUP($F37,'VESSEL FACTORS'!$A$2:$O$5,AD$5,FALSE)*0.0000011023*$M37*$N37*0.82),($H37*VLOOKUP($F37,'VESSEL FACTORS'!$A$2:$O$5,AD$5,FALSE)*0.0000011023*$M37*$N37*1)),IF($G37&lt;21,($H37*VLOOKUP($F37,'VESSEL FACTORS'!$A$2:$O$5,AD$5,FALSE)*0.0000011023*$M37*$N37*VLOOKUP($G37,'VESSEL FACTORS'!$A$16:$L$36,AD$5,FALSE)),($H37*VLOOKUP($F37,'VESSEL FACTORS'!$A$3:$O$5,AD$5,FALSE)*0.0000011023*$M37*$N37*($G37/100))))))))</f>
        <v>Enter vessel info</v>
      </c>
      <c r="AE37" s="76" t="str">
        <f>IF(OR($D37=" ",$E37=" ",$F37=" "),"Enter vessel info",IF(T($H37)&lt;&gt;"","Enter Activity",IF(OR($M37=0,$N37=0),"Enter Run Time",IF((VLOOKUP($F37,'VESSEL FACTORS'!$A$3:$O$5,AE$5,FALSE))="N/A","--",IF($G37=" ",IF(ISERROR(SEARCH("Aux",$E37,1)),($H37*VLOOKUP($F37,'VESSEL FACTORS'!$A$2:$O$5,AE$5,FALSE)*0.0000011023*$M37*$N37*0.82),($H37*VLOOKUP($F37,'VESSEL FACTORS'!$A$2:$O$5,AE$5,FALSE)*0.0000011023*$M37*$N37*1)),IF($G37&lt;21,($H37*VLOOKUP($F37,'VESSEL FACTORS'!$A$2:$O$5,AE$5,FALSE)*0.0000011023*$M37*$N37*VLOOKUP($G37,'VESSEL FACTORS'!$A$16:$L$36,AE$5,FALSE)),($H37*VLOOKUP($F37,'VESSEL FACTORS'!$A$3:$O$5,AE$5,FALSE)*0.0000011023*$M37*$N37*($G37/100))))))))</f>
        <v>Enter vessel info</v>
      </c>
      <c r="AF37" s="76" t="str">
        <f>IF(OR($D37=" ",$E37=" ",$F37=" "),"Enter vessel info",IF(T($H37)&lt;&gt;"","Enter Activity",IF(OR($M37=0,$N37=0),"Enter Run Time",IF((VLOOKUP($F37,'VESSEL FACTORS'!$A$3:$O$5,AF$5,FALSE))="N/A","--",IF($G37=" ",IF(ISERROR(SEARCH("Aux",$E37,1)),($H37*VLOOKUP($F37,'VESSEL FACTORS'!$A$2:$O$5,AF$5,FALSE)*0.0000011023*$M37*$N37*0.82),($H37*VLOOKUP($F37,'VESSEL FACTORS'!$A$2:$O$5,AF$5,FALSE)*0.0000011023*$M37*$N37*1)),IF($G37&lt;21,($H37*VLOOKUP($F37,'VESSEL FACTORS'!$A$2:$O$5,AF$5,FALSE)*0.0000011023*$M37*$N37*VLOOKUP($G37,'VESSEL FACTORS'!$A$16:$L$36,AF$5,FALSE)),($H37*VLOOKUP($F37,'VESSEL FACTORS'!$A$3:$O$5,AF$5,FALSE)*0.0000011023*$M37*$N37*($G37/100))))))))</f>
        <v>Enter vessel info</v>
      </c>
      <c r="AG37" s="76" t="str">
        <f>IF(OR($D37=" ",$E37=" ",$F37=" "),"Enter vessel info",IF(T($H37)&lt;&gt;"","Enter Activity",IF(OR($M37=0,$N37=0),"Enter Run Time",IF((VLOOKUP($F37,'VESSEL FACTORS'!$A$3:$O$5,AG$5,FALSE))="N/A","--",IF($G37=" ",IF(ISERROR(SEARCH("Aux",$E37,1)),($H37*VLOOKUP($F37,'VESSEL FACTORS'!$A$2:$O$5,AG$5,FALSE)*0.0000011023*$M37*$N37*0.82),($H37*VLOOKUP($F37,'VESSEL FACTORS'!$A$2:$O$5,AG$5,FALSE)*0.0000011023*$M37*$N37*1)),IF($G37&lt;21,($H37*VLOOKUP($F37,'VESSEL FACTORS'!$A$2:$O$5,AG$5,FALSE)*0.0000011023*$M37*$N37*VLOOKUP($G37,'VESSEL FACTORS'!$A$16:$L$36,AG$5,FALSE)),($H37*VLOOKUP($F37,'VESSEL FACTORS'!$A$3:$O$5,AG$5,FALSE)*0.0000011023*$M37*$N37*($G37/100))))))))</f>
        <v>Enter vessel info</v>
      </c>
      <c r="AH37" s="76" t="str">
        <f>IF(OR($D37=" ",$E37=" ",$F37=" "),"Enter vessel info",IF(T($H37)&lt;&gt;"","Enter Activity",IF(OR($M37=0,$N37=0),"Enter Run Time",IF((VLOOKUP($F37,'VESSEL FACTORS'!$A$3:$O$5,AH$5,FALSE))="N/A","--",IF($G37=" ",IF(ISERROR(SEARCH("Aux",$E37,1)),($H37*VLOOKUP($F37,'VESSEL FACTORS'!$A$2:$O$5,AH$5,FALSE)*0.0000011023*$M37*$N37*0.82),($H37*VLOOKUP($F37,'VESSEL FACTORS'!$A$2:$O$5,AH$5,FALSE)*0.0000011023*$M37*$N37*1)),IF($G37&lt;21,($H37*VLOOKUP($F37,'VESSEL FACTORS'!$A$2:$O$5,AH$5,FALSE)*0.0000011023*$M37*$N37*VLOOKUP($G37,'VESSEL FACTORS'!$A$16:$L$36,AH$5,FALSE)),($H37*VLOOKUP($F37,'VESSEL FACTORS'!$A$3:$O$5,AH$5,FALSE)*0.0000011023*$M37*$N37*($G37/100))))))))</f>
        <v>Enter vessel info</v>
      </c>
      <c r="AI37" s="76" t="str">
        <f>IF(OR($D37=" ",$E37=" ",$F37=" "),"Enter vessel info",IF(T($H37)&lt;&gt;"","Enter Activity",IF(OR($M37=0,$N37=0),"Enter Run Time",IF((VLOOKUP($F37,'VESSEL FACTORS'!$A$3:$O$5,AI$5,FALSE))="N/A","--",IF($G37=" ",IF(ISERROR(SEARCH("Aux",$E37,1)),($H37*VLOOKUP($F37,'VESSEL FACTORS'!$A$2:$O$5,AI$5,FALSE)*0.0000011023*$M37*$N37*0.82),($H37*VLOOKUP($F37,'VESSEL FACTORS'!$A$2:$O$5,AI$5,FALSE)*0.0000011023*$M37*$N37*1)),IF($G37&lt;21,($H37*VLOOKUP($F37,'VESSEL FACTORS'!$A$2:$O$5,AI$5,FALSE)*0.0000011023*$M37*$N37*VLOOKUP($G37,'VESSEL FACTORS'!$A$16:$L$36,AI$5,FALSE)),($H37*VLOOKUP($F37,'VESSEL FACTORS'!$A$3:$O$5,AI$5,FALSE)*0.0000011023*$M37*$N37*($G37/100))))))))</f>
        <v>Enter vessel info</v>
      </c>
      <c r="AJ37" s="76" t="str">
        <f>IF(OR($D37=" ",$E37=" ",$F37=" "),"Enter vessel info",IF(T($H37)&lt;&gt;"","Enter Activity",IF(OR($M37=0,$N37=0),"Enter Run Time",IF((VLOOKUP($F37,'VESSEL FACTORS'!$A$3:$O$5,AJ$5,FALSE))="N/A","--",IF($G37=" ",IF(ISERROR(SEARCH("Aux",$E37,1)),($H37*VLOOKUP($F37,'VESSEL FACTORS'!$A$2:$O$5,AJ$5,FALSE)*0.0000011023*$M37*$N37*0.82),($H37*VLOOKUP($F37,'VESSEL FACTORS'!$A$2:$O$5,AJ$5,FALSE)*0.0000011023*$M37*$N37*1)),IF($G37&lt;21,($H37*VLOOKUP($F37,'VESSEL FACTORS'!$A$2:$O$5,AJ$5,FALSE)*0.0000011023*$M37*$N37*VLOOKUP($G37,'VESSEL FACTORS'!$A$16:$L$36,AJ$5,FALSE)),($H37*VLOOKUP($F37,'VESSEL FACTORS'!$A$3:$O$5,AJ$5,FALSE)*0.0000011023*$M37*$N37*($G37/100))))))))</f>
        <v>Enter vessel info</v>
      </c>
      <c r="AK37" s="76" t="str">
        <f>IF(OR($D37=" ",$E37=" ",$F37=" "),"Enter vessel info",IF(T($H37)&lt;&gt;"","Enter Activity",IF(OR($M37=0,$N37=0),"Enter Run Time",IF((VLOOKUP($F37,'VESSEL FACTORS'!$A$3:$O$5,AK$5,FALSE))="N/A","--",IF($G37=" ",IF(ISERROR(SEARCH("Aux",$E37,1)),($H37*VLOOKUP($F37,'VESSEL FACTORS'!$A$2:$O$5,AK$5,FALSE)*0.0000011023*$M37*$N37*0.82),($H37*VLOOKUP($F37,'VESSEL FACTORS'!$A$2:$O$5,AK$5,FALSE)*0.0000011023*$M37*$N37*1)),IF($G37&lt;21,($H37*VLOOKUP($F37,'VESSEL FACTORS'!$A$2:$O$5,AK$5,FALSE)*0.0000011023*$M37*$N37*VLOOKUP($G37,'VESSEL FACTORS'!$A$16:$L$36,AK$5,FALSE)),($H37*VLOOKUP($F37,'VESSEL FACTORS'!$A$3:$O$5,AK$5,FALSE)*0.0000011023*$M37*$N37*($G37/100))))))))</f>
        <v>Enter vessel info</v>
      </c>
      <c r="AL37" s="67" t="str">
        <f>IF(OR($D37=" ",$E37=" ",$F37=" "),"Enter vessel info",IF(T($H37)&lt;&gt;"","Enter Activity",IF(OR($M37=0,$N37=0),"Enter Run Time",IF((VLOOKUP($F37,'VESSEL FACTORS'!$A$3:$O$5,AL$5,FALSE))="N/A","--",IF($G37=" ",IF(ISERROR(SEARCH("Aux",$E37,1)),($H37*VLOOKUP($F37,'VESSEL FACTORS'!$A$2:$O$5,AL$5,FALSE)*0.0000011023*$M37*$N37*0.82),($H37*VLOOKUP($F37,'VESSEL FACTORS'!$A$2:$O$5,AL$5,FALSE)*0.0000011023*$M37*$N37*1)),IF($G37&lt;21,($H37*VLOOKUP($F37,'VESSEL FACTORS'!$A$2:$O$5,AL$5,FALSE)*0.0000011023*$M37*$N37*VLOOKUP($G37,'VESSEL FACTORS'!$A$16:$L$36,AL$5,FALSE)),($H37*VLOOKUP($F37,'VESSEL FACTORS'!$A$3:$O$5,AL$5,FALSE)*0.0000011023*$M37*$N37*($G37/100))))))))</f>
        <v>Enter vessel info</v>
      </c>
      <c r="AM37" s="73"/>
      <c r="AO37" s="74">
        <f>MONTH(EMISSIONS_1!P37)-MONTH(EMISSIONS_1!O37)+1</f>
        <v>1</v>
      </c>
      <c r="AP37" s="335">
        <f t="shared" si="44"/>
        <v>0</v>
      </c>
      <c r="AQ37" s="336">
        <f t="shared" si="44"/>
        <v>0</v>
      </c>
      <c r="AR37" s="336">
        <f t="shared" si="44"/>
        <v>0</v>
      </c>
      <c r="AS37" s="336">
        <f t="shared" si="44"/>
        <v>0</v>
      </c>
      <c r="AT37" s="336">
        <f t="shared" si="44"/>
        <v>0</v>
      </c>
      <c r="AU37" s="336">
        <f t="shared" si="44"/>
        <v>0</v>
      </c>
      <c r="AV37" s="336">
        <f t="shared" si="44"/>
        <v>0</v>
      </c>
      <c r="AW37" s="336">
        <f t="shared" si="44"/>
        <v>0</v>
      </c>
      <c r="AX37" s="336">
        <f t="shared" si="44"/>
        <v>0</v>
      </c>
      <c r="AY37" s="336">
        <f t="shared" si="44"/>
        <v>0</v>
      </c>
      <c r="AZ37" s="336">
        <f t="shared" si="44"/>
        <v>0</v>
      </c>
      <c r="BA37" s="337">
        <f t="shared" si="44"/>
        <v>0</v>
      </c>
      <c r="BB37" s="335">
        <f t="shared" si="45"/>
        <v>0</v>
      </c>
      <c r="BC37" s="336">
        <f t="shared" si="45"/>
        <v>0</v>
      </c>
      <c r="BD37" s="336">
        <f t="shared" si="45"/>
        <v>0</v>
      </c>
      <c r="BE37" s="336">
        <f t="shared" si="45"/>
        <v>0</v>
      </c>
      <c r="BF37" s="336">
        <f t="shared" si="45"/>
        <v>0</v>
      </c>
      <c r="BG37" s="336">
        <f t="shared" si="45"/>
        <v>0</v>
      </c>
      <c r="BH37" s="336">
        <f t="shared" si="45"/>
        <v>0</v>
      </c>
      <c r="BI37" s="336">
        <f t="shared" si="45"/>
        <v>0</v>
      </c>
      <c r="BJ37" s="336">
        <f t="shared" si="45"/>
        <v>0</v>
      </c>
      <c r="BK37" s="336">
        <f t="shared" si="45"/>
        <v>0</v>
      </c>
      <c r="BL37" s="336">
        <f t="shared" si="45"/>
        <v>0</v>
      </c>
      <c r="BM37" s="337">
        <f t="shared" si="45"/>
        <v>0</v>
      </c>
      <c r="BN37" s="335">
        <f t="shared" si="46"/>
        <v>0</v>
      </c>
      <c r="BO37" s="336">
        <f t="shared" si="46"/>
        <v>0</v>
      </c>
      <c r="BP37" s="336">
        <f t="shared" si="46"/>
        <v>0</v>
      </c>
      <c r="BQ37" s="336">
        <f t="shared" si="46"/>
        <v>0</v>
      </c>
      <c r="BR37" s="336">
        <f t="shared" si="46"/>
        <v>0</v>
      </c>
      <c r="BS37" s="336">
        <f t="shared" si="46"/>
        <v>0</v>
      </c>
      <c r="BT37" s="336">
        <f t="shared" si="46"/>
        <v>0</v>
      </c>
      <c r="BU37" s="336">
        <f t="shared" si="46"/>
        <v>0</v>
      </c>
      <c r="BV37" s="336">
        <f t="shared" si="46"/>
        <v>0</v>
      </c>
      <c r="BW37" s="336">
        <f t="shared" si="46"/>
        <v>0</v>
      </c>
      <c r="BX37" s="336">
        <f t="shared" si="46"/>
        <v>0</v>
      </c>
      <c r="BY37" s="337">
        <f t="shared" si="46"/>
        <v>0</v>
      </c>
      <c r="BZ37" s="335">
        <f t="shared" si="47"/>
        <v>0</v>
      </c>
      <c r="CA37" s="336">
        <f t="shared" si="47"/>
        <v>0</v>
      </c>
      <c r="CB37" s="336">
        <f t="shared" si="47"/>
        <v>0</v>
      </c>
      <c r="CC37" s="336">
        <f t="shared" si="47"/>
        <v>0</v>
      </c>
      <c r="CD37" s="336">
        <f t="shared" si="47"/>
        <v>0</v>
      </c>
      <c r="CE37" s="336">
        <f t="shared" si="47"/>
        <v>0</v>
      </c>
      <c r="CF37" s="336">
        <f t="shared" si="47"/>
        <v>0</v>
      </c>
      <c r="CG37" s="336">
        <f t="shared" si="47"/>
        <v>0</v>
      </c>
      <c r="CH37" s="336">
        <f t="shared" si="47"/>
        <v>0</v>
      </c>
      <c r="CI37" s="336">
        <f t="shared" si="47"/>
        <v>0</v>
      </c>
      <c r="CJ37" s="336">
        <f t="shared" si="47"/>
        <v>0</v>
      </c>
      <c r="CK37" s="337">
        <f t="shared" si="47"/>
        <v>0</v>
      </c>
      <c r="CL37" s="335">
        <f t="shared" si="48"/>
        <v>0</v>
      </c>
      <c r="CM37" s="336">
        <f t="shared" si="48"/>
        <v>0</v>
      </c>
      <c r="CN37" s="336">
        <f t="shared" si="48"/>
        <v>0</v>
      </c>
      <c r="CO37" s="336">
        <f t="shared" si="48"/>
        <v>0</v>
      </c>
      <c r="CP37" s="336">
        <f t="shared" si="48"/>
        <v>0</v>
      </c>
      <c r="CQ37" s="336">
        <f t="shared" si="48"/>
        <v>0</v>
      </c>
      <c r="CR37" s="336">
        <f t="shared" si="48"/>
        <v>0</v>
      </c>
      <c r="CS37" s="336">
        <f t="shared" si="48"/>
        <v>0</v>
      </c>
      <c r="CT37" s="336">
        <f t="shared" si="48"/>
        <v>0</v>
      </c>
      <c r="CU37" s="336">
        <f t="shared" si="48"/>
        <v>0</v>
      </c>
      <c r="CV37" s="336">
        <f t="shared" si="48"/>
        <v>0</v>
      </c>
      <c r="CW37" s="337">
        <f t="shared" si="48"/>
        <v>0</v>
      </c>
      <c r="CX37" s="335">
        <f t="shared" si="49"/>
        <v>0</v>
      </c>
      <c r="CY37" s="336">
        <f t="shared" si="49"/>
        <v>0</v>
      </c>
      <c r="CZ37" s="336">
        <f t="shared" si="49"/>
        <v>0</v>
      </c>
      <c r="DA37" s="336">
        <f t="shared" si="49"/>
        <v>0</v>
      </c>
      <c r="DB37" s="336">
        <f t="shared" si="49"/>
        <v>0</v>
      </c>
      <c r="DC37" s="336">
        <f t="shared" si="49"/>
        <v>0</v>
      </c>
      <c r="DD37" s="336">
        <f t="shared" si="49"/>
        <v>0</v>
      </c>
      <c r="DE37" s="336">
        <f t="shared" si="49"/>
        <v>0</v>
      </c>
      <c r="DF37" s="336">
        <f t="shared" si="49"/>
        <v>0</v>
      </c>
      <c r="DG37" s="336">
        <f t="shared" si="49"/>
        <v>0</v>
      </c>
      <c r="DH37" s="336">
        <f t="shared" si="49"/>
        <v>0</v>
      </c>
      <c r="DI37" s="337">
        <f t="shared" si="49"/>
        <v>0</v>
      </c>
      <c r="DJ37" s="335">
        <f t="shared" si="50"/>
        <v>0</v>
      </c>
      <c r="DK37" s="336">
        <f t="shared" si="50"/>
        <v>0</v>
      </c>
      <c r="DL37" s="336">
        <f t="shared" si="50"/>
        <v>0</v>
      </c>
      <c r="DM37" s="336">
        <f t="shared" si="50"/>
        <v>0</v>
      </c>
      <c r="DN37" s="336">
        <f t="shared" si="50"/>
        <v>0</v>
      </c>
      <c r="DO37" s="336">
        <f t="shared" si="50"/>
        <v>0</v>
      </c>
      <c r="DP37" s="336">
        <f t="shared" si="50"/>
        <v>0</v>
      </c>
      <c r="DQ37" s="336">
        <f t="shared" si="50"/>
        <v>0</v>
      </c>
      <c r="DR37" s="336">
        <f t="shared" si="50"/>
        <v>0</v>
      </c>
      <c r="DS37" s="336">
        <f t="shared" si="50"/>
        <v>0</v>
      </c>
      <c r="DT37" s="336">
        <f t="shared" si="50"/>
        <v>0</v>
      </c>
      <c r="DU37" s="337">
        <f t="shared" si="50"/>
        <v>0</v>
      </c>
      <c r="DV37" s="335">
        <f t="shared" si="51"/>
        <v>0</v>
      </c>
      <c r="DW37" s="336">
        <f t="shared" si="51"/>
        <v>0</v>
      </c>
      <c r="DX37" s="336">
        <f t="shared" si="51"/>
        <v>0</v>
      </c>
      <c r="DY37" s="336">
        <f t="shared" si="51"/>
        <v>0</v>
      </c>
      <c r="DZ37" s="336">
        <f t="shared" si="51"/>
        <v>0</v>
      </c>
      <c r="EA37" s="336">
        <f t="shared" si="51"/>
        <v>0</v>
      </c>
      <c r="EB37" s="336">
        <f t="shared" si="51"/>
        <v>0</v>
      </c>
      <c r="EC37" s="336">
        <f t="shared" si="51"/>
        <v>0</v>
      </c>
      <c r="ED37" s="336">
        <f t="shared" si="51"/>
        <v>0</v>
      </c>
      <c r="EE37" s="336">
        <f t="shared" si="51"/>
        <v>0</v>
      </c>
      <c r="EF37" s="336">
        <f t="shared" si="51"/>
        <v>0</v>
      </c>
      <c r="EG37" s="337">
        <f t="shared" si="51"/>
        <v>0</v>
      </c>
      <c r="EH37" s="335">
        <f t="shared" si="52"/>
        <v>0</v>
      </c>
      <c r="EI37" s="336">
        <f t="shared" si="52"/>
        <v>0</v>
      </c>
      <c r="EJ37" s="336">
        <f t="shared" si="52"/>
        <v>0</v>
      </c>
      <c r="EK37" s="336">
        <f t="shared" si="52"/>
        <v>0</v>
      </c>
      <c r="EL37" s="336">
        <f t="shared" si="52"/>
        <v>0</v>
      </c>
      <c r="EM37" s="336">
        <f t="shared" si="52"/>
        <v>0</v>
      </c>
      <c r="EN37" s="336">
        <f t="shared" si="52"/>
        <v>0</v>
      </c>
      <c r="EO37" s="336">
        <f t="shared" si="52"/>
        <v>0</v>
      </c>
      <c r="EP37" s="336">
        <f t="shared" si="52"/>
        <v>0</v>
      </c>
      <c r="EQ37" s="336">
        <f t="shared" si="52"/>
        <v>0</v>
      </c>
      <c r="ER37" s="336">
        <f t="shared" si="52"/>
        <v>0</v>
      </c>
      <c r="ES37" s="337">
        <f t="shared" si="52"/>
        <v>0</v>
      </c>
      <c r="ET37" s="335">
        <f t="shared" si="53"/>
        <v>0</v>
      </c>
      <c r="EU37" s="336">
        <f t="shared" si="53"/>
        <v>0</v>
      </c>
      <c r="EV37" s="336">
        <f t="shared" si="53"/>
        <v>0</v>
      </c>
      <c r="EW37" s="336">
        <f t="shared" si="53"/>
        <v>0</v>
      </c>
      <c r="EX37" s="336">
        <f t="shared" si="53"/>
        <v>0</v>
      </c>
      <c r="EY37" s="336">
        <f t="shared" si="53"/>
        <v>0</v>
      </c>
      <c r="EZ37" s="336">
        <f t="shared" si="53"/>
        <v>0</v>
      </c>
      <c r="FA37" s="336">
        <f t="shared" si="53"/>
        <v>0</v>
      </c>
      <c r="FB37" s="336">
        <f t="shared" si="53"/>
        <v>0</v>
      </c>
      <c r="FC37" s="336">
        <f t="shared" si="53"/>
        <v>0</v>
      </c>
      <c r="FD37" s="336">
        <f t="shared" si="53"/>
        <v>0</v>
      </c>
      <c r="FE37" s="337">
        <f t="shared" si="53"/>
        <v>0</v>
      </c>
      <c r="FF37" s="335">
        <f t="shared" si="54"/>
        <v>0</v>
      </c>
      <c r="FG37" s="336">
        <f t="shared" si="54"/>
        <v>0</v>
      </c>
      <c r="FH37" s="336">
        <f t="shared" si="54"/>
        <v>0</v>
      </c>
      <c r="FI37" s="336">
        <f t="shared" si="54"/>
        <v>0</v>
      </c>
      <c r="FJ37" s="336">
        <f t="shared" si="54"/>
        <v>0</v>
      </c>
      <c r="FK37" s="336">
        <f t="shared" si="54"/>
        <v>0</v>
      </c>
      <c r="FL37" s="336">
        <f t="shared" si="54"/>
        <v>0</v>
      </c>
      <c r="FM37" s="336">
        <f t="shared" si="54"/>
        <v>0</v>
      </c>
      <c r="FN37" s="336">
        <f t="shared" si="54"/>
        <v>0</v>
      </c>
      <c r="FO37" s="336">
        <f t="shared" si="54"/>
        <v>0</v>
      </c>
      <c r="FP37" s="336">
        <f t="shared" si="54"/>
        <v>0</v>
      </c>
      <c r="FQ37" s="337">
        <f t="shared" si="54"/>
        <v>0</v>
      </c>
    </row>
    <row r="38" spans="1:173" ht="12.75" customHeight="1" x14ac:dyDescent="0.2">
      <c r="A38" s="74" t="str">
        <f t="shared" si="21"/>
        <v xml:space="preserve"> - </v>
      </c>
      <c r="B38" s="112"/>
      <c r="C38" s="171" t="s">
        <v>305</v>
      </c>
      <c r="D38" s="366" t="str">
        <f>IF(ISBLANK(EMISSIONS_8!D38), " ", EMISSIONS_8!D38)</f>
        <v xml:space="preserve"> </v>
      </c>
      <c r="E38" s="366" t="str">
        <f>IF(ISBLANK(EMISSIONS_8!E38), " ", EMISSIONS_8!E38)</f>
        <v xml:space="preserve"> </v>
      </c>
      <c r="F38" s="366" t="str">
        <f>IF(ISBLANK(EMISSIONS_8!F38), " ", EMISSIONS_8!F38)</f>
        <v xml:space="preserve"> </v>
      </c>
      <c r="G38" s="367"/>
      <c r="H38" s="368"/>
      <c r="I38" s="33" t="s">
        <v>299</v>
      </c>
      <c r="J38" s="367"/>
      <c r="K38" s="33">
        <f t="shared" si="35"/>
        <v>1</v>
      </c>
      <c r="L38" s="33" t="e">
        <f>IF(#REF!="Enter Emissions (tpy)",IF( J38="", 0, J38), 0)</f>
        <v>#REF!</v>
      </c>
      <c r="M38" s="367">
        <v>0</v>
      </c>
      <c r="N38" s="373">
        <v>0</v>
      </c>
      <c r="O38" s="299"/>
      <c r="P38" s="300"/>
      <c r="Q38" s="73" t="str">
        <f t="shared" si="36"/>
        <v>Enter vessel info</v>
      </c>
      <c r="R38" s="79" t="str">
        <f t="shared" si="37"/>
        <v>Enter vessel info</v>
      </c>
      <c r="S38" s="79" t="str">
        <f t="shared" si="38"/>
        <v>Enter vessel info</v>
      </c>
      <c r="T38" s="79" t="str">
        <f t="shared" si="39"/>
        <v>Enter vessel info</v>
      </c>
      <c r="U38" s="79" t="str">
        <f t="shared" si="40"/>
        <v>Enter vessel info</v>
      </c>
      <c r="V38" s="79" t="str">
        <f t="shared" si="41"/>
        <v>Enter vessel info</v>
      </c>
      <c r="W38" s="79" t="str">
        <f t="shared" si="42"/>
        <v>Enter vessel info</v>
      </c>
      <c r="X38" s="79" t="str">
        <f t="shared" si="43"/>
        <v>Enter vessel info</v>
      </c>
      <c r="Y38" s="78" t="s">
        <v>115</v>
      </c>
      <c r="Z38" s="79" t="s">
        <v>115</v>
      </c>
      <c r="AA38" s="82" t="s">
        <v>115</v>
      </c>
      <c r="AB38" s="76" t="str">
        <f>IF(OR($D38=" ",$E38=" ",$F38=" "),"Enter vessel info",IF(T($H38)&lt;&gt;"","Enter Activity",IF(OR($M38=0,$N38=0),"Enter Run Time",IF((VLOOKUP($F38,'VESSEL FACTORS'!$A$3:$O$5,AB$5,FALSE))="N/A","--",IF($G38=" ",IF(ISERROR(SEARCH("Aux",$E38,1)),($H38*VLOOKUP($F38,'VESSEL FACTORS'!$A$2:$O$5,AB$5,FALSE)*0.0000011023*$M38*$N38*0.82),($H38*VLOOKUP($F38,'VESSEL FACTORS'!$A$2:$O$5,AB$5,FALSE)*0.0000011023*$M38*$N38*1)),IF($G38&lt;21,($H38*VLOOKUP($F38,'VESSEL FACTORS'!$A$2:$O$5,AB$5,FALSE)*0.0000011023*$M38*$N38*VLOOKUP($G38,'VESSEL FACTORS'!$A$16:$L$36,AB$5,FALSE)),($H38*VLOOKUP($F38,'VESSEL FACTORS'!$A$3:$O$5,AB$5,FALSE)*0.0000011023*$M38*$N38*($G38/100))))))))</f>
        <v>Enter vessel info</v>
      </c>
      <c r="AC38" s="76" t="str">
        <f>IF(OR($D38=" ",$E38=" ",$F38=" "),"Enter vessel info",IF(T($H38)&lt;&gt;"","Enter Activity",IF(OR($M38=0,$N38=0),"Enter Run Time",IF((VLOOKUP($F38,'VESSEL FACTORS'!$A$3:$O$5,AC$5,FALSE))="N/A","--",IF($G38=" ",IF(ISERROR(SEARCH("Aux",$E38,1)),($H38*VLOOKUP($F38,'VESSEL FACTORS'!$A$2:$O$5,AC$5,FALSE)*0.0000011023*$M38*$N38*0.82),($H38*VLOOKUP($F38,'VESSEL FACTORS'!$A$2:$O$5,AC$5,FALSE)*0.0000011023*$M38*$N38*1)),IF($G38&lt;21,($H38*VLOOKUP($F38,'VESSEL FACTORS'!$A$2:$O$5,AC$5,FALSE)*0.0000011023*$M38*$N38*VLOOKUP($G38,'VESSEL FACTORS'!$A$16:$L$36,AC$5,FALSE)),($H38*VLOOKUP($F38,'VESSEL FACTORS'!$A$3:$O$5,AC$5,FALSE)*0.0000011023*$M38*$N38*($G38/100))))))))</f>
        <v>Enter vessel info</v>
      </c>
      <c r="AD38" s="76" t="str">
        <f>IF(OR($D38=" ",$E38=" ",$F38=" "),"Enter vessel info",IF(T($H38)&lt;&gt;"","Enter Activity",IF(OR($M38=0,$N38=0),"Enter Run Time",IF((VLOOKUP($F38,'VESSEL FACTORS'!$A$3:$O$5,AD$5,FALSE))="N/A","--",IF($G38=" ",IF(ISERROR(SEARCH("Aux",$E38,1)),($H38*VLOOKUP($F38,'VESSEL FACTORS'!$A$2:$O$5,AD$5,FALSE)*0.0000011023*$M38*$N38*0.82),($H38*VLOOKUP($F38,'VESSEL FACTORS'!$A$2:$O$5,AD$5,FALSE)*0.0000011023*$M38*$N38*1)),IF($G38&lt;21,($H38*VLOOKUP($F38,'VESSEL FACTORS'!$A$2:$O$5,AD$5,FALSE)*0.0000011023*$M38*$N38*VLOOKUP($G38,'VESSEL FACTORS'!$A$16:$L$36,AD$5,FALSE)),($H38*VLOOKUP($F38,'VESSEL FACTORS'!$A$3:$O$5,AD$5,FALSE)*0.0000011023*$M38*$N38*($G38/100))))))))</f>
        <v>Enter vessel info</v>
      </c>
      <c r="AE38" s="76" t="str">
        <f>IF(OR($D38=" ",$E38=" ",$F38=" "),"Enter vessel info",IF(T($H38)&lt;&gt;"","Enter Activity",IF(OR($M38=0,$N38=0),"Enter Run Time",IF((VLOOKUP($F38,'VESSEL FACTORS'!$A$3:$O$5,AE$5,FALSE))="N/A","--",IF($G38=" ",IF(ISERROR(SEARCH("Aux",$E38,1)),($H38*VLOOKUP($F38,'VESSEL FACTORS'!$A$2:$O$5,AE$5,FALSE)*0.0000011023*$M38*$N38*0.82),($H38*VLOOKUP($F38,'VESSEL FACTORS'!$A$2:$O$5,AE$5,FALSE)*0.0000011023*$M38*$N38*1)),IF($G38&lt;21,($H38*VLOOKUP($F38,'VESSEL FACTORS'!$A$2:$O$5,AE$5,FALSE)*0.0000011023*$M38*$N38*VLOOKUP($G38,'VESSEL FACTORS'!$A$16:$L$36,AE$5,FALSE)),($H38*VLOOKUP($F38,'VESSEL FACTORS'!$A$3:$O$5,AE$5,FALSE)*0.0000011023*$M38*$N38*($G38/100))))))))</f>
        <v>Enter vessel info</v>
      </c>
      <c r="AF38" s="76" t="str">
        <f>IF(OR($D38=" ",$E38=" ",$F38=" "),"Enter vessel info",IF(T($H38)&lt;&gt;"","Enter Activity",IF(OR($M38=0,$N38=0),"Enter Run Time",IF((VLOOKUP($F38,'VESSEL FACTORS'!$A$3:$O$5,AF$5,FALSE))="N/A","--",IF($G38=" ",IF(ISERROR(SEARCH("Aux",$E38,1)),($H38*VLOOKUP($F38,'VESSEL FACTORS'!$A$2:$O$5,AF$5,FALSE)*0.0000011023*$M38*$N38*0.82),($H38*VLOOKUP($F38,'VESSEL FACTORS'!$A$2:$O$5,AF$5,FALSE)*0.0000011023*$M38*$N38*1)),IF($G38&lt;21,($H38*VLOOKUP($F38,'VESSEL FACTORS'!$A$2:$O$5,AF$5,FALSE)*0.0000011023*$M38*$N38*VLOOKUP($G38,'VESSEL FACTORS'!$A$16:$L$36,AF$5,FALSE)),($H38*VLOOKUP($F38,'VESSEL FACTORS'!$A$3:$O$5,AF$5,FALSE)*0.0000011023*$M38*$N38*($G38/100))))))))</f>
        <v>Enter vessel info</v>
      </c>
      <c r="AG38" s="76" t="str">
        <f>IF(OR($D38=" ",$E38=" ",$F38=" "),"Enter vessel info",IF(T($H38)&lt;&gt;"","Enter Activity",IF(OR($M38=0,$N38=0),"Enter Run Time",IF((VLOOKUP($F38,'VESSEL FACTORS'!$A$3:$O$5,AG$5,FALSE))="N/A","--",IF($G38=" ",IF(ISERROR(SEARCH("Aux",$E38,1)),($H38*VLOOKUP($F38,'VESSEL FACTORS'!$A$2:$O$5,AG$5,FALSE)*0.0000011023*$M38*$N38*0.82),($H38*VLOOKUP($F38,'VESSEL FACTORS'!$A$2:$O$5,AG$5,FALSE)*0.0000011023*$M38*$N38*1)),IF($G38&lt;21,($H38*VLOOKUP($F38,'VESSEL FACTORS'!$A$2:$O$5,AG$5,FALSE)*0.0000011023*$M38*$N38*VLOOKUP($G38,'VESSEL FACTORS'!$A$16:$L$36,AG$5,FALSE)),($H38*VLOOKUP($F38,'VESSEL FACTORS'!$A$3:$O$5,AG$5,FALSE)*0.0000011023*$M38*$N38*($G38/100))))))))</f>
        <v>Enter vessel info</v>
      </c>
      <c r="AH38" s="76" t="str">
        <f>IF(OR($D38=" ",$E38=" ",$F38=" "),"Enter vessel info",IF(T($H38)&lt;&gt;"","Enter Activity",IF(OR($M38=0,$N38=0),"Enter Run Time",IF((VLOOKUP($F38,'VESSEL FACTORS'!$A$3:$O$5,AH$5,FALSE))="N/A","--",IF($G38=" ",IF(ISERROR(SEARCH("Aux",$E38,1)),($H38*VLOOKUP($F38,'VESSEL FACTORS'!$A$2:$O$5,AH$5,FALSE)*0.0000011023*$M38*$N38*0.82),($H38*VLOOKUP($F38,'VESSEL FACTORS'!$A$2:$O$5,AH$5,FALSE)*0.0000011023*$M38*$N38*1)),IF($G38&lt;21,($H38*VLOOKUP($F38,'VESSEL FACTORS'!$A$2:$O$5,AH$5,FALSE)*0.0000011023*$M38*$N38*VLOOKUP($G38,'VESSEL FACTORS'!$A$16:$L$36,AH$5,FALSE)),($H38*VLOOKUP($F38,'VESSEL FACTORS'!$A$3:$O$5,AH$5,FALSE)*0.0000011023*$M38*$N38*($G38/100))))))))</f>
        <v>Enter vessel info</v>
      </c>
      <c r="AI38" s="76" t="str">
        <f>IF(OR($D38=" ",$E38=" ",$F38=" "),"Enter vessel info",IF(T($H38)&lt;&gt;"","Enter Activity",IF(OR($M38=0,$N38=0),"Enter Run Time",IF((VLOOKUP($F38,'VESSEL FACTORS'!$A$3:$O$5,AI$5,FALSE))="N/A","--",IF($G38=" ",IF(ISERROR(SEARCH("Aux",$E38,1)),($H38*VLOOKUP($F38,'VESSEL FACTORS'!$A$2:$O$5,AI$5,FALSE)*0.0000011023*$M38*$N38*0.82),($H38*VLOOKUP($F38,'VESSEL FACTORS'!$A$2:$O$5,AI$5,FALSE)*0.0000011023*$M38*$N38*1)),IF($G38&lt;21,($H38*VLOOKUP($F38,'VESSEL FACTORS'!$A$2:$O$5,AI$5,FALSE)*0.0000011023*$M38*$N38*VLOOKUP($G38,'VESSEL FACTORS'!$A$16:$L$36,AI$5,FALSE)),($H38*VLOOKUP($F38,'VESSEL FACTORS'!$A$3:$O$5,AI$5,FALSE)*0.0000011023*$M38*$N38*($G38/100))))))))</f>
        <v>Enter vessel info</v>
      </c>
      <c r="AJ38" s="76" t="str">
        <f>IF(OR($D38=" ",$E38=" ",$F38=" "),"Enter vessel info",IF(T($H38)&lt;&gt;"","Enter Activity",IF(OR($M38=0,$N38=0),"Enter Run Time",IF((VLOOKUP($F38,'VESSEL FACTORS'!$A$3:$O$5,AJ$5,FALSE))="N/A","--",IF($G38=" ",IF(ISERROR(SEARCH("Aux",$E38,1)),($H38*VLOOKUP($F38,'VESSEL FACTORS'!$A$2:$O$5,AJ$5,FALSE)*0.0000011023*$M38*$N38*0.82),($H38*VLOOKUP($F38,'VESSEL FACTORS'!$A$2:$O$5,AJ$5,FALSE)*0.0000011023*$M38*$N38*1)),IF($G38&lt;21,($H38*VLOOKUP($F38,'VESSEL FACTORS'!$A$2:$O$5,AJ$5,FALSE)*0.0000011023*$M38*$N38*VLOOKUP($G38,'VESSEL FACTORS'!$A$16:$L$36,AJ$5,FALSE)),($H38*VLOOKUP($F38,'VESSEL FACTORS'!$A$3:$O$5,AJ$5,FALSE)*0.0000011023*$M38*$N38*($G38/100))))))))</f>
        <v>Enter vessel info</v>
      </c>
      <c r="AK38" s="76" t="str">
        <f>IF(OR($D38=" ",$E38=" ",$F38=" "),"Enter vessel info",IF(T($H38)&lt;&gt;"","Enter Activity",IF(OR($M38=0,$N38=0),"Enter Run Time",IF((VLOOKUP($F38,'VESSEL FACTORS'!$A$3:$O$5,AK$5,FALSE))="N/A","--",IF($G38=" ",IF(ISERROR(SEARCH("Aux",$E38,1)),($H38*VLOOKUP($F38,'VESSEL FACTORS'!$A$2:$O$5,AK$5,FALSE)*0.0000011023*$M38*$N38*0.82),($H38*VLOOKUP($F38,'VESSEL FACTORS'!$A$2:$O$5,AK$5,FALSE)*0.0000011023*$M38*$N38*1)),IF($G38&lt;21,($H38*VLOOKUP($F38,'VESSEL FACTORS'!$A$2:$O$5,AK$5,FALSE)*0.0000011023*$M38*$N38*VLOOKUP($G38,'VESSEL FACTORS'!$A$16:$L$36,AK$5,FALSE)),($H38*VLOOKUP($F38,'VESSEL FACTORS'!$A$3:$O$5,AK$5,FALSE)*0.0000011023*$M38*$N38*($G38/100))))))))</f>
        <v>Enter vessel info</v>
      </c>
      <c r="AL38" s="67" t="str">
        <f>IF(OR($D38=" ",$E38=" ",$F38=" "),"Enter vessel info",IF(T($H38)&lt;&gt;"","Enter Activity",IF(OR($M38=0,$N38=0),"Enter Run Time",IF((VLOOKUP($F38,'VESSEL FACTORS'!$A$3:$O$5,AL$5,FALSE))="N/A","--",IF($G38=" ",IF(ISERROR(SEARCH("Aux",$E38,1)),($H38*VLOOKUP($F38,'VESSEL FACTORS'!$A$2:$O$5,AL$5,FALSE)*0.0000011023*$M38*$N38*0.82),($H38*VLOOKUP($F38,'VESSEL FACTORS'!$A$2:$O$5,AL$5,FALSE)*0.0000011023*$M38*$N38*1)),IF($G38&lt;21,($H38*VLOOKUP($F38,'VESSEL FACTORS'!$A$2:$O$5,AL$5,FALSE)*0.0000011023*$M38*$N38*VLOOKUP($G38,'VESSEL FACTORS'!$A$16:$L$36,AL$5,FALSE)),($H38*VLOOKUP($F38,'VESSEL FACTORS'!$A$3:$O$5,AL$5,FALSE)*0.0000011023*$M38*$N38*($G38/100))))))))</f>
        <v>Enter vessel info</v>
      </c>
      <c r="AM38" s="73"/>
      <c r="AO38" s="74">
        <f>MONTH(EMISSIONS_1!P38)-MONTH(EMISSIONS_1!O38)+1</f>
        <v>1</v>
      </c>
      <c r="AP38" s="335">
        <f t="shared" si="44"/>
        <v>0</v>
      </c>
      <c r="AQ38" s="336">
        <f t="shared" si="44"/>
        <v>0</v>
      </c>
      <c r="AR38" s="336">
        <f t="shared" si="44"/>
        <v>0</v>
      </c>
      <c r="AS38" s="336">
        <f t="shared" si="44"/>
        <v>0</v>
      </c>
      <c r="AT38" s="336">
        <f t="shared" si="44"/>
        <v>0</v>
      </c>
      <c r="AU38" s="336">
        <f t="shared" si="44"/>
        <v>0</v>
      </c>
      <c r="AV38" s="336">
        <f t="shared" si="44"/>
        <v>0</v>
      </c>
      <c r="AW38" s="336">
        <f t="shared" si="44"/>
        <v>0</v>
      </c>
      <c r="AX38" s="336">
        <f t="shared" si="44"/>
        <v>0</v>
      </c>
      <c r="AY38" s="336">
        <f t="shared" si="44"/>
        <v>0</v>
      </c>
      <c r="AZ38" s="336">
        <f t="shared" si="44"/>
        <v>0</v>
      </c>
      <c r="BA38" s="337">
        <f t="shared" si="44"/>
        <v>0</v>
      </c>
      <c r="BB38" s="335">
        <f t="shared" si="45"/>
        <v>0</v>
      </c>
      <c r="BC38" s="336">
        <f t="shared" si="45"/>
        <v>0</v>
      </c>
      <c r="BD38" s="336">
        <f t="shared" si="45"/>
        <v>0</v>
      </c>
      <c r="BE38" s="336">
        <f t="shared" si="45"/>
        <v>0</v>
      </c>
      <c r="BF38" s="336">
        <f t="shared" si="45"/>
        <v>0</v>
      </c>
      <c r="BG38" s="336">
        <f t="shared" si="45"/>
        <v>0</v>
      </c>
      <c r="BH38" s="336">
        <f t="shared" si="45"/>
        <v>0</v>
      </c>
      <c r="BI38" s="336">
        <f t="shared" si="45"/>
        <v>0</v>
      </c>
      <c r="BJ38" s="336">
        <f t="shared" si="45"/>
        <v>0</v>
      </c>
      <c r="BK38" s="336">
        <f t="shared" si="45"/>
        <v>0</v>
      </c>
      <c r="BL38" s="336">
        <f t="shared" si="45"/>
        <v>0</v>
      </c>
      <c r="BM38" s="337">
        <f t="shared" si="45"/>
        <v>0</v>
      </c>
      <c r="BN38" s="335">
        <f t="shared" si="46"/>
        <v>0</v>
      </c>
      <c r="BO38" s="336">
        <f t="shared" si="46"/>
        <v>0</v>
      </c>
      <c r="BP38" s="336">
        <f t="shared" si="46"/>
        <v>0</v>
      </c>
      <c r="BQ38" s="336">
        <f t="shared" si="46"/>
        <v>0</v>
      </c>
      <c r="BR38" s="336">
        <f t="shared" si="46"/>
        <v>0</v>
      </c>
      <c r="BS38" s="336">
        <f t="shared" si="46"/>
        <v>0</v>
      </c>
      <c r="BT38" s="336">
        <f t="shared" si="46"/>
        <v>0</v>
      </c>
      <c r="BU38" s="336">
        <f t="shared" si="46"/>
        <v>0</v>
      </c>
      <c r="BV38" s="336">
        <f t="shared" si="46"/>
        <v>0</v>
      </c>
      <c r="BW38" s="336">
        <f t="shared" si="46"/>
        <v>0</v>
      </c>
      <c r="BX38" s="336">
        <f t="shared" si="46"/>
        <v>0</v>
      </c>
      <c r="BY38" s="337">
        <f t="shared" si="46"/>
        <v>0</v>
      </c>
      <c r="BZ38" s="335">
        <f t="shared" si="47"/>
        <v>0</v>
      </c>
      <c r="CA38" s="336">
        <f t="shared" si="47"/>
        <v>0</v>
      </c>
      <c r="CB38" s="336">
        <f t="shared" si="47"/>
        <v>0</v>
      </c>
      <c r="CC38" s="336">
        <f t="shared" si="47"/>
        <v>0</v>
      </c>
      <c r="CD38" s="336">
        <f t="shared" si="47"/>
        <v>0</v>
      </c>
      <c r="CE38" s="336">
        <f t="shared" si="47"/>
        <v>0</v>
      </c>
      <c r="CF38" s="336">
        <f t="shared" si="47"/>
        <v>0</v>
      </c>
      <c r="CG38" s="336">
        <f t="shared" si="47"/>
        <v>0</v>
      </c>
      <c r="CH38" s="336">
        <f t="shared" si="47"/>
        <v>0</v>
      </c>
      <c r="CI38" s="336">
        <f t="shared" si="47"/>
        <v>0</v>
      </c>
      <c r="CJ38" s="336">
        <f t="shared" si="47"/>
        <v>0</v>
      </c>
      <c r="CK38" s="337">
        <f t="shared" si="47"/>
        <v>0</v>
      </c>
      <c r="CL38" s="335">
        <f t="shared" si="48"/>
        <v>0</v>
      </c>
      <c r="CM38" s="336">
        <f t="shared" si="48"/>
        <v>0</v>
      </c>
      <c r="CN38" s="336">
        <f t="shared" si="48"/>
        <v>0</v>
      </c>
      <c r="CO38" s="336">
        <f t="shared" si="48"/>
        <v>0</v>
      </c>
      <c r="CP38" s="336">
        <f t="shared" si="48"/>
        <v>0</v>
      </c>
      <c r="CQ38" s="336">
        <f t="shared" si="48"/>
        <v>0</v>
      </c>
      <c r="CR38" s="336">
        <f t="shared" si="48"/>
        <v>0</v>
      </c>
      <c r="CS38" s="336">
        <f t="shared" si="48"/>
        <v>0</v>
      </c>
      <c r="CT38" s="336">
        <f t="shared" si="48"/>
        <v>0</v>
      </c>
      <c r="CU38" s="336">
        <f t="shared" si="48"/>
        <v>0</v>
      </c>
      <c r="CV38" s="336">
        <f t="shared" si="48"/>
        <v>0</v>
      </c>
      <c r="CW38" s="337">
        <f t="shared" si="48"/>
        <v>0</v>
      </c>
      <c r="CX38" s="335">
        <f t="shared" si="49"/>
        <v>0</v>
      </c>
      <c r="CY38" s="336">
        <f t="shared" si="49"/>
        <v>0</v>
      </c>
      <c r="CZ38" s="336">
        <f t="shared" si="49"/>
        <v>0</v>
      </c>
      <c r="DA38" s="336">
        <f t="shared" si="49"/>
        <v>0</v>
      </c>
      <c r="DB38" s="336">
        <f t="shared" si="49"/>
        <v>0</v>
      </c>
      <c r="DC38" s="336">
        <f t="shared" si="49"/>
        <v>0</v>
      </c>
      <c r="DD38" s="336">
        <f t="shared" si="49"/>
        <v>0</v>
      </c>
      <c r="DE38" s="336">
        <f t="shared" si="49"/>
        <v>0</v>
      </c>
      <c r="DF38" s="336">
        <f t="shared" si="49"/>
        <v>0</v>
      </c>
      <c r="DG38" s="336">
        <f t="shared" si="49"/>
        <v>0</v>
      </c>
      <c r="DH38" s="336">
        <f t="shared" si="49"/>
        <v>0</v>
      </c>
      <c r="DI38" s="337">
        <f t="shared" si="49"/>
        <v>0</v>
      </c>
      <c r="DJ38" s="335">
        <f t="shared" si="50"/>
        <v>0</v>
      </c>
      <c r="DK38" s="336">
        <f t="shared" si="50"/>
        <v>0</v>
      </c>
      <c r="DL38" s="336">
        <f t="shared" si="50"/>
        <v>0</v>
      </c>
      <c r="DM38" s="336">
        <f t="shared" si="50"/>
        <v>0</v>
      </c>
      <c r="DN38" s="336">
        <f t="shared" si="50"/>
        <v>0</v>
      </c>
      <c r="DO38" s="336">
        <f t="shared" si="50"/>
        <v>0</v>
      </c>
      <c r="DP38" s="336">
        <f t="shared" si="50"/>
        <v>0</v>
      </c>
      <c r="DQ38" s="336">
        <f t="shared" si="50"/>
        <v>0</v>
      </c>
      <c r="DR38" s="336">
        <f t="shared" si="50"/>
        <v>0</v>
      </c>
      <c r="DS38" s="336">
        <f t="shared" si="50"/>
        <v>0</v>
      </c>
      <c r="DT38" s="336">
        <f t="shared" si="50"/>
        <v>0</v>
      </c>
      <c r="DU38" s="337">
        <f t="shared" si="50"/>
        <v>0</v>
      </c>
      <c r="DV38" s="335">
        <f t="shared" si="51"/>
        <v>0</v>
      </c>
      <c r="DW38" s="336">
        <f t="shared" si="51"/>
        <v>0</v>
      </c>
      <c r="DX38" s="336">
        <f t="shared" si="51"/>
        <v>0</v>
      </c>
      <c r="DY38" s="336">
        <f t="shared" si="51"/>
        <v>0</v>
      </c>
      <c r="DZ38" s="336">
        <f t="shared" si="51"/>
        <v>0</v>
      </c>
      <c r="EA38" s="336">
        <f t="shared" si="51"/>
        <v>0</v>
      </c>
      <c r="EB38" s="336">
        <f t="shared" si="51"/>
        <v>0</v>
      </c>
      <c r="EC38" s="336">
        <f t="shared" si="51"/>
        <v>0</v>
      </c>
      <c r="ED38" s="336">
        <f t="shared" si="51"/>
        <v>0</v>
      </c>
      <c r="EE38" s="336">
        <f t="shared" si="51"/>
        <v>0</v>
      </c>
      <c r="EF38" s="336">
        <f t="shared" si="51"/>
        <v>0</v>
      </c>
      <c r="EG38" s="337">
        <f t="shared" si="51"/>
        <v>0</v>
      </c>
      <c r="EH38" s="335">
        <f t="shared" si="52"/>
        <v>0</v>
      </c>
      <c r="EI38" s="336">
        <f t="shared" si="52"/>
        <v>0</v>
      </c>
      <c r="EJ38" s="336">
        <f t="shared" si="52"/>
        <v>0</v>
      </c>
      <c r="EK38" s="336">
        <f t="shared" si="52"/>
        <v>0</v>
      </c>
      <c r="EL38" s="336">
        <f t="shared" si="52"/>
        <v>0</v>
      </c>
      <c r="EM38" s="336">
        <f t="shared" si="52"/>
        <v>0</v>
      </c>
      <c r="EN38" s="336">
        <f t="shared" si="52"/>
        <v>0</v>
      </c>
      <c r="EO38" s="336">
        <f t="shared" si="52"/>
        <v>0</v>
      </c>
      <c r="EP38" s="336">
        <f t="shared" si="52"/>
        <v>0</v>
      </c>
      <c r="EQ38" s="336">
        <f t="shared" si="52"/>
        <v>0</v>
      </c>
      <c r="ER38" s="336">
        <f t="shared" si="52"/>
        <v>0</v>
      </c>
      <c r="ES38" s="337">
        <f t="shared" si="52"/>
        <v>0</v>
      </c>
      <c r="ET38" s="335">
        <f t="shared" si="53"/>
        <v>0</v>
      </c>
      <c r="EU38" s="336">
        <f t="shared" si="53"/>
        <v>0</v>
      </c>
      <c r="EV38" s="336">
        <f t="shared" si="53"/>
        <v>0</v>
      </c>
      <c r="EW38" s="336">
        <f t="shared" si="53"/>
        <v>0</v>
      </c>
      <c r="EX38" s="336">
        <f t="shared" si="53"/>
        <v>0</v>
      </c>
      <c r="EY38" s="336">
        <f t="shared" si="53"/>
        <v>0</v>
      </c>
      <c r="EZ38" s="336">
        <f t="shared" si="53"/>
        <v>0</v>
      </c>
      <c r="FA38" s="336">
        <f t="shared" si="53"/>
        <v>0</v>
      </c>
      <c r="FB38" s="336">
        <f t="shared" si="53"/>
        <v>0</v>
      </c>
      <c r="FC38" s="336">
        <f t="shared" si="53"/>
        <v>0</v>
      </c>
      <c r="FD38" s="336">
        <f t="shared" si="53"/>
        <v>0</v>
      </c>
      <c r="FE38" s="337">
        <f t="shared" si="53"/>
        <v>0</v>
      </c>
      <c r="FF38" s="335">
        <f t="shared" si="54"/>
        <v>0</v>
      </c>
      <c r="FG38" s="336">
        <f t="shared" si="54"/>
        <v>0</v>
      </c>
      <c r="FH38" s="336">
        <f t="shared" si="54"/>
        <v>0</v>
      </c>
      <c r="FI38" s="336">
        <f t="shared" si="54"/>
        <v>0</v>
      </c>
      <c r="FJ38" s="336">
        <f t="shared" si="54"/>
        <v>0</v>
      </c>
      <c r="FK38" s="336">
        <f t="shared" si="54"/>
        <v>0</v>
      </c>
      <c r="FL38" s="336">
        <f t="shared" si="54"/>
        <v>0</v>
      </c>
      <c r="FM38" s="336">
        <f t="shared" si="54"/>
        <v>0</v>
      </c>
      <c r="FN38" s="336">
        <f t="shared" si="54"/>
        <v>0</v>
      </c>
      <c r="FO38" s="336">
        <f t="shared" si="54"/>
        <v>0</v>
      </c>
      <c r="FP38" s="336">
        <f t="shared" si="54"/>
        <v>0</v>
      </c>
      <c r="FQ38" s="337">
        <f t="shared" si="54"/>
        <v>0</v>
      </c>
    </row>
    <row r="39" spans="1:173" ht="12.75" customHeight="1" x14ac:dyDescent="0.2">
      <c r="A39" s="74" t="str">
        <f t="shared" si="21"/>
        <v xml:space="preserve"> - </v>
      </c>
      <c r="B39" s="112"/>
      <c r="C39" s="171" t="s">
        <v>305</v>
      </c>
      <c r="D39" s="366" t="str">
        <f>IF(ISBLANK(EMISSIONS_8!D39), " ", EMISSIONS_8!D39)</f>
        <v xml:space="preserve"> </v>
      </c>
      <c r="E39" s="366" t="str">
        <f>IF(ISBLANK(EMISSIONS_8!E39), " ", EMISSIONS_8!E39)</f>
        <v xml:space="preserve"> </v>
      </c>
      <c r="F39" s="366" t="str">
        <f>IF(ISBLANK(EMISSIONS_8!F39), " ", EMISSIONS_8!F39)</f>
        <v xml:space="preserve"> </v>
      </c>
      <c r="G39" s="367"/>
      <c r="H39" s="368"/>
      <c r="I39" s="33" t="s">
        <v>299</v>
      </c>
      <c r="J39" s="367"/>
      <c r="K39" s="33">
        <f t="shared" si="35"/>
        <v>1</v>
      </c>
      <c r="L39" s="33" t="e">
        <f>IF(#REF!="Enter Emissions (tpy)",IF( J39="", 0, J39), 0)</f>
        <v>#REF!</v>
      </c>
      <c r="M39" s="367">
        <v>0</v>
      </c>
      <c r="N39" s="373">
        <v>0</v>
      </c>
      <c r="O39" s="299"/>
      <c r="P39" s="300"/>
      <c r="Q39" s="73" t="str">
        <f t="shared" si="36"/>
        <v>Enter vessel info</v>
      </c>
      <c r="R39" s="79" t="str">
        <f t="shared" si="37"/>
        <v>Enter vessel info</v>
      </c>
      <c r="S39" s="79" t="str">
        <f t="shared" si="38"/>
        <v>Enter vessel info</v>
      </c>
      <c r="T39" s="79" t="str">
        <f t="shared" si="39"/>
        <v>Enter vessel info</v>
      </c>
      <c r="U39" s="79" t="str">
        <f t="shared" si="40"/>
        <v>Enter vessel info</v>
      </c>
      <c r="V39" s="79" t="str">
        <f t="shared" si="41"/>
        <v>Enter vessel info</v>
      </c>
      <c r="W39" s="79" t="str">
        <f t="shared" si="42"/>
        <v>Enter vessel info</v>
      </c>
      <c r="X39" s="79" t="str">
        <f t="shared" si="43"/>
        <v>Enter vessel info</v>
      </c>
      <c r="Y39" s="78" t="s">
        <v>115</v>
      </c>
      <c r="Z39" s="79" t="s">
        <v>115</v>
      </c>
      <c r="AA39" s="82" t="s">
        <v>115</v>
      </c>
      <c r="AB39" s="76" t="str">
        <f>IF(OR($D39=" ",$E39=" ",$F39=" "),"Enter vessel info",IF(T($H39)&lt;&gt;"","Enter Activity",IF(OR($M39=0,$N39=0),"Enter Run Time",IF((VLOOKUP($F39,'VESSEL FACTORS'!$A$3:$O$5,AB$5,FALSE))="N/A","--",IF($G39=" ",IF(ISERROR(SEARCH("Aux",$E39,1)),($H39*VLOOKUP($F39,'VESSEL FACTORS'!$A$2:$O$5,AB$5,FALSE)*0.0000011023*$M39*$N39*0.82),($H39*VLOOKUP($F39,'VESSEL FACTORS'!$A$2:$O$5,AB$5,FALSE)*0.0000011023*$M39*$N39*1)),IF($G39&lt;21,($H39*VLOOKUP($F39,'VESSEL FACTORS'!$A$2:$O$5,AB$5,FALSE)*0.0000011023*$M39*$N39*VLOOKUP($G39,'VESSEL FACTORS'!$A$16:$L$36,AB$5,FALSE)),($H39*VLOOKUP($F39,'VESSEL FACTORS'!$A$3:$O$5,AB$5,FALSE)*0.0000011023*$M39*$N39*($G39/100))))))))</f>
        <v>Enter vessel info</v>
      </c>
      <c r="AC39" s="76" t="str">
        <f>IF(OR($D39=" ",$E39=" ",$F39=" "),"Enter vessel info",IF(T($H39)&lt;&gt;"","Enter Activity",IF(OR($M39=0,$N39=0),"Enter Run Time",IF((VLOOKUP($F39,'VESSEL FACTORS'!$A$3:$O$5,AC$5,FALSE))="N/A","--",IF($G39=" ",IF(ISERROR(SEARCH("Aux",$E39,1)),($H39*VLOOKUP($F39,'VESSEL FACTORS'!$A$2:$O$5,AC$5,FALSE)*0.0000011023*$M39*$N39*0.82),($H39*VLOOKUP($F39,'VESSEL FACTORS'!$A$2:$O$5,AC$5,FALSE)*0.0000011023*$M39*$N39*1)),IF($G39&lt;21,($H39*VLOOKUP($F39,'VESSEL FACTORS'!$A$2:$O$5,AC$5,FALSE)*0.0000011023*$M39*$N39*VLOOKUP($G39,'VESSEL FACTORS'!$A$16:$L$36,AC$5,FALSE)),($H39*VLOOKUP($F39,'VESSEL FACTORS'!$A$3:$O$5,AC$5,FALSE)*0.0000011023*$M39*$N39*($G39/100))))))))</f>
        <v>Enter vessel info</v>
      </c>
      <c r="AD39" s="76" t="str">
        <f>IF(OR($D39=" ",$E39=" ",$F39=" "),"Enter vessel info",IF(T($H39)&lt;&gt;"","Enter Activity",IF(OR($M39=0,$N39=0),"Enter Run Time",IF((VLOOKUP($F39,'VESSEL FACTORS'!$A$3:$O$5,AD$5,FALSE))="N/A","--",IF($G39=" ",IF(ISERROR(SEARCH("Aux",$E39,1)),($H39*VLOOKUP($F39,'VESSEL FACTORS'!$A$2:$O$5,AD$5,FALSE)*0.0000011023*$M39*$N39*0.82),($H39*VLOOKUP($F39,'VESSEL FACTORS'!$A$2:$O$5,AD$5,FALSE)*0.0000011023*$M39*$N39*1)),IF($G39&lt;21,($H39*VLOOKUP($F39,'VESSEL FACTORS'!$A$2:$O$5,AD$5,FALSE)*0.0000011023*$M39*$N39*VLOOKUP($G39,'VESSEL FACTORS'!$A$16:$L$36,AD$5,FALSE)),($H39*VLOOKUP($F39,'VESSEL FACTORS'!$A$3:$O$5,AD$5,FALSE)*0.0000011023*$M39*$N39*($G39/100))))))))</f>
        <v>Enter vessel info</v>
      </c>
      <c r="AE39" s="76" t="str">
        <f>IF(OR($D39=" ",$E39=" ",$F39=" "),"Enter vessel info",IF(T($H39)&lt;&gt;"","Enter Activity",IF(OR($M39=0,$N39=0),"Enter Run Time",IF((VLOOKUP($F39,'VESSEL FACTORS'!$A$3:$O$5,AE$5,FALSE))="N/A","--",IF($G39=" ",IF(ISERROR(SEARCH("Aux",$E39,1)),($H39*VLOOKUP($F39,'VESSEL FACTORS'!$A$2:$O$5,AE$5,FALSE)*0.0000011023*$M39*$N39*0.82),($H39*VLOOKUP($F39,'VESSEL FACTORS'!$A$2:$O$5,AE$5,FALSE)*0.0000011023*$M39*$N39*1)),IF($G39&lt;21,($H39*VLOOKUP($F39,'VESSEL FACTORS'!$A$2:$O$5,AE$5,FALSE)*0.0000011023*$M39*$N39*VLOOKUP($G39,'VESSEL FACTORS'!$A$16:$L$36,AE$5,FALSE)),($H39*VLOOKUP($F39,'VESSEL FACTORS'!$A$3:$O$5,AE$5,FALSE)*0.0000011023*$M39*$N39*($G39/100))))))))</f>
        <v>Enter vessel info</v>
      </c>
      <c r="AF39" s="76" t="str">
        <f>IF(OR($D39=" ",$E39=" ",$F39=" "),"Enter vessel info",IF(T($H39)&lt;&gt;"","Enter Activity",IF(OR($M39=0,$N39=0),"Enter Run Time",IF((VLOOKUP($F39,'VESSEL FACTORS'!$A$3:$O$5,AF$5,FALSE))="N/A","--",IF($G39=" ",IF(ISERROR(SEARCH("Aux",$E39,1)),($H39*VLOOKUP($F39,'VESSEL FACTORS'!$A$2:$O$5,AF$5,FALSE)*0.0000011023*$M39*$N39*0.82),($H39*VLOOKUP($F39,'VESSEL FACTORS'!$A$2:$O$5,AF$5,FALSE)*0.0000011023*$M39*$N39*1)),IF($G39&lt;21,($H39*VLOOKUP($F39,'VESSEL FACTORS'!$A$2:$O$5,AF$5,FALSE)*0.0000011023*$M39*$N39*VLOOKUP($G39,'VESSEL FACTORS'!$A$16:$L$36,AF$5,FALSE)),($H39*VLOOKUP($F39,'VESSEL FACTORS'!$A$3:$O$5,AF$5,FALSE)*0.0000011023*$M39*$N39*($G39/100))))))))</f>
        <v>Enter vessel info</v>
      </c>
      <c r="AG39" s="76" t="str">
        <f>IF(OR($D39=" ",$E39=" ",$F39=" "),"Enter vessel info",IF(T($H39)&lt;&gt;"","Enter Activity",IF(OR($M39=0,$N39=0),"Enter Run Time",IF((VLOOKUP($F39,'VESSEL FACTORS'!$A$3:$O$5,AG$5,FALSE))="N/A","--",IF($G39=" ",IF(ISERROR(SEARCH("Aux",$E39,1)),($H39*VLOOKUP($F39,'VESSEL FACTORS'!$A$2:$O$5,AG$5,FALSE)*0.0000011023*$M39*$N39*0.82),($H39*VLOOKUP($F39,'VESSEL FACTORS'!$A$2:$O$5,AG$5,FALSE)*0.0000011023*$M39*$N39*1)),IF($G39&lt;21,($H39*VLOOKUP($F39,'VESSEL FACTORS'!$A$2:$O$5,AG$5,FALSE)*0.0000011023*$M39*$N39*VLOOKUP($G39,'VESSEL FACTORS'!$A$16:$L$36,AG$5,FALSE)),($H39*VLOOKUP($F39,'VESSEL FACTORS'!$A$3:$O$5,AG$5,FALSE)*0.0000011023*$M39*$N39*($G39/100))))))))</f>
        <v>Enter vessel info</v>
      </c>
      <c r="AH39" s="76" t="str">
        <f>IF(OR($D39=" ",$E39=" ",$F39=" "),"Enter vessel info",IF(T($H39)&lt;&gt;"","Enter Activity",IF(OR($M39=0,$N39=0),"Enter Run Time",IF((VLOOKUP($F39,'VESSEL FACTORS'!$A$3:$O$5,AH$5,FALSE))="N/A","--",IF($G39=" ",IF(ISERROR(SEARCH("Aux",$E39,1)),($H39*VLOOKUP($F39,'VESSEL FACTORS'!$A$2:$O$5,AH$5,FALSE)*0.0000011023*$M39*$N39*0.82),($H39*VLOOKUP($F39,'VESSEL FACTORS'!$A$2:$O$5,AH$5,FALSE)*0.0000011023*$M39*$N39*1)),IF($G39&lt;21,($H39*VLOOKUP($F39,'VESSEL FACTORS'!$A$2:$O$5,AH$5,FALSE)*0.0000011023*$M39*$N39*VLOOKUP($G39,'VESSEL FACTORS'!$A$16:$L$36,AH$5,FALSE)),($H39*VLOOKUP($F39,'VESSEL FACTORS'!$A$3:$O$5,AH$5,FALSE)*0.0000011023*$M39*$N39*($G39/100))))))))</f>
        <v>Enter vessel info</v>
      </c>
      <c r="AI39" s="76" t="str">
        <f>IF(OR($D39=" ",$E39=" ",$F39=" "),"Enter vessel info",IF(T($H39)&lt;&gt;"","Enter Activity",IF(OR($M39=0,$N39=0),"Enter Run Time",IF((VLOOKUP($F39,'VESSEL FACTORS'!$A$3:$O$5,AI$5,FALSE))="N/A","--",IF($G39=" ",IF(ISERROR(SEARCH("Aux",$E39,1)),($H39*VLOOKUP($F39,'VESSEL FACTORS'!$A$2:$O$5,AI$5,FALSE)*0.0000011023*$M39*$N39*0.82),($H39*VLOOKUP($F39,'VESSEL FACTORS'!$A$2:$O$5,AI$5,FALSE)*0.0000011023*$M39*$N39*1)),IF($G39&lt;21,($H39*VLOOKUP($F39,'VESSEL FACTORS'!$A$2:$O$5,AI$5,FALSE)*0.0000011023*$M39*$N39*VLOOKUP($G39,'VESSEL FACTORS'!$A$16:$L$36,AI$5,FALSE)),($H39*VLOOKUP($F39,'VESSEL FACTORS'!$A$3:$O$5,AI$5,FALSE)*0.0000011023*$M39*$N39*($G39/100))))))))</f>
        <v>Enter vessel info</v>
      </c>
      <c r="AJ39" s="76" t="str">
        <f>IF(OR($D39=" ",$E39=" ",$F39=" "),"Enter vessel info",IF(T($H39)&lt;&gt;"","Enter Activity",IF(OR($M39=0,$N39=0),"Enter Run Time",IF((VLOOKUP($F39,'VESSEL FACTORS'!$A$3:$O$5,AJ$5,FALSE))="N/A","--",IF($G39=" ",IF(ISERROR(SEARCH("Aux",$E39,1)),($H39*VLOOKUP($F39,'VESSEL FACTORS'!$A$2:$O$5,AJ$5,FALSE)*0.0000011023*$M39*$N39*0.82),($H39*VLOOKUP($F39,'VESSEL FACTORS'!$A$2:$O$5,AJ$5,FALSE)*0.0000011023*$M39*$N39*1)),IF($G39&lt;21,($H39*VLOOKUP($F39,'VESSEL FACTORS'!$A$2:$O$5,AJ$5,FALSE)*0.0000011023*$M39*$N39*VLOOKUP($G39,'VESSEL FACTORS'!$A$16:$L$36,AJ$5,FALSE)),($H39*VLOOKUP($F39,'VESSEL FACTORS'!$A$3:$O$5,AJ$5,FALSE)*0.0000011023*$M39*$N39*($G39/100))))))))</f>
        <v>Enter vessel info</v>
      </c>
      <c r="AK39" s="76" t="str">
        <f>IF(OR($D39=" ",$E39=" ",$F39=" "),"Enter vessel info",IF(T($H39)&lt;&gt;"","Enter Activity",IF(OR($M39=0,$N39=0),"Enter Run Time",IF((VLOOKUP($F39,'VESSEL FACTORS'!$A$3:$O$5,AK$5,FALSE))="N/A","--",IF($G39=" ",IF(ISERROR(SEARCH("Aux",$E39,1)),($H39*VLOOKUP($F39,'VESSEL FACTORS'!$A$2:$O$5,AK$5,FALSE)*0.0000011023*$M39*$N39*0.82),($H39*VLOOKUP($F39,'VESSEL FACTORS'!$A$2:$O$5,AK$5,FALSE)*0.0000011023*$M39*$N39*1)),IF($G39&lt;21,($H39*VLOOKUP($F39,'VESSEL FACTORS'!$A$2:$O$5,AK$5,FALSE)*0.0000011023*$M39*$N39*VLOOKUP($G39,'VESSEL FACTORS'!$A$16:$L$36,AK$5,FALSE)),($H39*VLOOKUP($F39,'VESSEL FACTORS'!$A$3:$O$5,AK$5,FALSE)*0.0000011023*$M39*$N39*($G39/100))))))))</f>
        <v>Enter vessel info</v>
      </c>
      <c r="AL39" s="67" t="str">
        <f>IF(OR($D39=" ",$E39=" ",$F39=" "),"Enter vessel info",IF(T($H39)&lt;&gt;"","Enter Activity",IF(OR($M39=0,$N39=0),"Enter Run Time",IF((VLOOKUP($F39,'VESSEL FACTORS'!$A$3:$O$5,AL$5,FALSE))="N/A","--",IF($G39=" ",IF(ISERROR(SEARCH("Aux",$E39,1)),($H39*VLOOKUP($F39,'VESSEL FACTORS'!$A$2:$O$5,AL$5,FALSE)*0.0000011023*$M39*$N39*0.82),($H39*VLOOKUP($F39,'VESSEL FACTORS'!$A$2:$O$5,AL$5,FALSE)*0.0000011023*$M39*$N39*1)),IF($G39&lt;21,($H39*VLOOKUP($F39,'VESSEL FACTORS'!$A$2:$O$5,AL$5,FALSE)*0.0000011023*$M39*$N39*VLOOKUP($G39,'VESSEL FACTORS'!$A$16:$L$36,AL$5,FALSE)),($H39*VLOOKUP($F39,'VESSEL FACTORS'!$A$3:$O$5,AL$5,FALSE)*0.0000011023*$M39*$N39*($G39/100))))))))</f>
        <v>Enter vessel info</v>
      </c>
      <c r="AM39" s="73"/>
      <c r="AO39" s="74">
        <f>MONTH(EMISSIONS_1!P39)-MONTH(EMISSIONS_1!O39)+1</f>
        <v>1</v>
      </c>
      <c r="AP39" s="335">
        <f t="shared" si="44"/>
        <v>0</v>
      </c>
      <c r="AQ39" s="336">
        <f t="shared" si="44"/>
        <v>0</v>
      </c>
      <c r="AR39" s="336">
        <f t="shared" si="44"/>
        <v>0</v>
      </c>
      <c r="AS39" s="336">
        <f t="shared" si="44"/>
        <v>0</v>
      </c>
      <c r="AT39" s="336">
        <f t="shared" si="44"/>
        <v>0</v>
      </c>
      <c r="AU39" s="336">
        <f t="shared" si="44"/>
        <v>0</v>
      </c>
      <c r="AV39" s="336">
        <f t="shared" si="44"/>
        <v>0</v>
      </c>
      <c r="AW39" s="336">
        <f t="shared" si="44"/>
        <v>0</v>
      </c>
      <c r="AX39" s="336">
        <f t="shared" si="44"/>
        <v>0</v>
      </c>
      <c r="AY39" s="336">
        <f t="shared" si="44"/>
        <v>0</v>
      </c>
      <c r="AZ39" s="336">
        <f t="shared" si="44"/>
        <v>0</v>
      </c>
      <c r="BA39" s="337">
        <f t="shared" si="44"/>
        <v>0</v>
      </c>
      <c r="BB39" s="335">
        <f t="shared" si="45"/>
        <v>0</v>
      </c>
      <c r="BC39" s="336">
        <f t="shared" si="45"/>
        <v>0</v>
      </c>
      <c r="BD39" s="336">
        <f t="shared" si="45"/>
        <v>0</v>
      </c>
      <c r="BE39" s="336">
        <f t="shared" si="45"/>
        <v>0</v>
      </c>
      <c r="BF39" s="336">
        <f t="shared" si="45"/>
        <v>0</v>
      </c>
      <c r="BG39" s="336">
        <f t="shared" si="45"/>
        <v>0</v>
      </c>
      <c r="BH39" s="336">
        <f t="shared" si="45"/>
        <v>0</v>
      </c>
      <c r="BI39" s="336">
        <f t="shared" si="45"/>
        <v>0</v>
      </c>
      <c r="BJ39" s="336">
        <f t="shared" si="45"/>
        <v>0</v>
      </c>
      <c r="BK39" s="336">
        <f t="shared" si="45"/>
        <v>0</v>
      </c>
      <c r="BL39" s="336">
        <f t="shared" si="45"/>
        <v>0</v>
      </c>
      <c r="BM39" s="337">
        <f t="shared" si="45"/>
        <v>0</v>
      </c>
      <c r="BN39" s="335">
        <f t="shared" si="46"/>
        <v>0</v>
      </c>
      <c r="BO39" s="336">
        <f t="shared" si="46"/>
        <v>0</v>
      </c>
      <c r="BP39" s="336">
        <f t="shared" si="46"/>
        <v>0</v>
      </c>
      <c r="BQ39" s="336">
        <f t="shared" si="46"/>
        <v>0</v>
      </c>
      <c r="BR39" s="336">
        <f t="shared" si="46"/>
        <v>0</v>
      </c>
      <c r="BS39" s="336">
        <f t="shared" si="46"/>
        <v>0</v>
      </c>
      <c r="BT39" s="336">
        <f t="shared" si="46"/>
        <v>0</v>
      </c>
      <c r="BU39" s="336">
        <f t="shared" si="46"/>
        <v>0</v>
      </c>
      <c r="BV39" s="336">
        <f t="shared" si="46"/>
        <v>0</v>
      </c>
      <c r="BW39" s="336">
        <f t="shared" si="46"/>
        <v>0</v>
      </c>
      <c r="BX39" s="336">
        <f t="shared" si="46"/>
        <v>0</v>
      </c>
      <c r="BY39" s="337">
        <f t="shared" si="46"/>
        <v>0</v>
      </c>
      <c r="BZ39" s="335">
        <f t="shared" si="47"/>
        <v>0</v>
      </c>
      <c r="CA39" s="336">
        <f t="shared" si="47"/>
        <v>0</v>
      </c>
      <c r="CB39" s="336">
        <f t="shared" si="47"/>
        <v>0</v>
      </c>
      <c r="CC39" s="336">
        <f t="shared" si="47"/>
        <v>0</v>
      </c>
      <c r="CD39" s="336">
        <f t="shared" si="47"/>
        <v>0</v>
      </c>
      <c r="CE39" s="336">
        <f t="shared" si="47"/>
        <v>0</v>
      </c>
      <c r="CF39" s="336">
        <f t="shared" si="47"/>
        <v>0</v>
      </c>
      <c r="CG39" s="336">
        <f t="shared" si="47"/>
        <v>0</v>
      </c>
      <c r="CH39" s="336">
        <f t="shared" si="47"/>
        <v>0</v>
      </c>
      <c r="CI39" s="336">
        <f t="shared" si="47"/>
        <v>0</v>
      </c>
      <c r="CJ39" s="336">
        <f t="shared" si="47"/>
        <v>0</v>
      </c>
      <c r="CK39" s="337">
        <f t="shared" si="47"/>
        <v>0</v>
      </c>
      <c r="CL39" s="335">
        <f t="shared" si="48"/>
        <v>0</v>
      </c>
      <c r="CM39" s="336">
        <f t="shared" si="48"/>
        <v>0</v>
      </c>
      <c r="CN39" s="336">
        <f t="shared" si="48"/>
        <v>0</v>
      </c>
      <c r="CO39" s="336">
        <f t="shared" si="48"/>
        <v>0</v>
      </c>
      <c r="CP39" s="336">
        <f t="shared" si="48"/>
        <v>0</v>
      </c>
      <c r="CQ39" s="336">
        <f t="shared" si="48"/>
        <v>0</v>
      </c>
      <c r="CR39" s="336">
        <f t="shared" si="48"/>
        <v>0</v>
      </c>
      <c r="CS39" s="336">
        <f t="shared" si="48"/>
        <v>0</v>
      </c>
      <c r="CT39" s="336">
        <f t="shared" si="48"/>
        <v>0</v>
      </c>
      <c r="CU39" s="336">
        <f t="shared" si="48"/>
        <v>0</v>
      </c>
      <c r="CV39" s="336">
        <f t="shared" si="48"/>
        <v>0</v>
      </c>
      <c r="CW39" s="337">
        <f t="shared" si="48"/>
        <v>0</v>
      </c>
      <c r="CX39" s="335">
        <f t="shared" si="49"/>
        <v>0</v>
      </c>
      <c r="CY39" s="336">
        <f t="shared" si="49"/>
        <v>0</v>
      </c>
      <c r="CZ39" s="336">
        <f t="shared" si="49"/>
        <v>0</v>
      </c>
      <c r="DA39" s="336">
        <f t="shared" si="49"/>
        <v>0</v>
      </c>
      <c r="DB39" s="336">
        <f t="shared" si="49"/>
        <v>0</v>
      </c>
      <c r="DC39" s="336">
        <f t="shared" si="49"/>
        <v>0</v>
      </c>
      <c r="DD39" s="336">
        <f t="shared" si="49"/>
        <v>0</v>
      </c>
      <c r="DE39" s="336">
        <f t="shared" si="49"/>
        <v>0</v>
      </c>
      <c r="DF39" s="336">
        <f t="shared" si="49"/>
        <v>0</v>
      </c>
      <c r="DG39" s="336">
        <f t="shared" si="49"/>
        <v>0</v>
      </c>
      <c r="DH39" s="336">
        <f t="shared" si="49"/>
        <v>0</v>
      </c>
      <c r="DI39" s="337">
        <f t="shared" si="49"/>
        <v>0</v>
      </c>
      <c r="DJ39" s="335">
        <f t="shared" si="50"/>
        <v>0</v>
      </c>
      <c r="DK39" s="336">
        <f t="shared" si="50"/>
        <v>0</v>
      </c>
      <c r="DL39" s="336">
        <f t="shared" si="50"/>
        <v>0</v>
      </c>
      <c r="DM39" s="336">
        <f t="shared" si="50"/>
        <v>0</v>
      </c>
      <c r="DN39" s="336">
        <f t="shared" si="50"/>
        <v>0</v>
      </c>
      <c r="DO39" s="336">
        <f t="shared" si="50"/>
        <v>0</v>
      </c>
      <c r="DP39" s="336">
        <f t="shared" si="50"/>
        <v>0</v>
      </c>
      <c r="DQ39" s="336">
        <f t="shared" si="50"/>
        <v>0</v>
      </c>
      <c r="DR39" s="336">
        <f t="shared" si="50"/>
        <v>0</v>
      </c>
      <c r="DS39" s="336">
        <f t="shared" si="50"/>
        <v>0</v>
      </c>
      <c r="DT39" s="336">
        <f t="shared" si="50"/>
        <v>0</v>
      </c>
      <c r="DU39" s="337">
        <f t="shared" si="50"/>
        <v>0</v>
      </c>
      <c r="DV39" s="335">
        <f t="shared" si="51"/>
        <v>0</v>
      </c>
      <c r="DW39" s="336">
        <f t="shared" si="51"/>
        <v>0</v>
      </c>
      <c r="DX39" s="336">
        <f t="shared" si="51"/>
        <v>0</v>
      </c>
      <c r="DY39" s="336">
        <f t="shared" si="51"/>
        <v>0</v>
      </c>
      <c r="DZ39" s="336">
        <f t="shared" si="51"/>
        <v>0</v>
      </c>
      <c r="EA39" s="336">
        <f t="shared" si="51"/>
        <v>0</v>
      </c>
      <c r="EB39" s="336">
        <f t="shared" si="51"/>
        <v>0</v>
      </c>
      <c r="EC39" s="336">
        <f t="shared" si="51"/>
        <v>0</v>
      </c>
      <c r="ED39" s="336">
        <f t="shared" si="51"/>
        <v>0</v>
      </c>
      <c r="EE39" s="336">
        <f t="shared" si="51"/>
        <v>0</v>
      </c>
      <c r="EF39" s="336">
        <f t="shared" si="51"/>
        <v>0</v>
      </c>
      <c r="EG39" s="337">
        <f t="shared" si="51"/>
        <v>0</v>
      </c>
      <c r="EH39" s="335">
        <f t="shared" si="52"/>
        <v>0</v>
      </c>
      <c r="EI39" s="336">
        <f t="shared" si="52"/>
        <v>0</v>
      </c>
      <c r="EJ39" s="336">
        <f t="shared" si="52"/>
        <v>0</v>
      </c>
      <c r="EK39" s="336">
        <f t="shared" si="52"/>
        <v>0</v>
      </c>
      <c r="EL39" s="336">
        <f t="shared" si="52"/>
        <v>0</v>
      </c>
      <c r="EM39" s="336">
        <f t="shared" si="52"/>
        <v>0</v>
      </c>
      <c r="EN39" s="336">
        <f t="shared" si="52"/>
        <v>0</v>
      </c>
      <c r="EO39" s="336">
        <f t="shared" si="52"/>
        <v>0</v>
      </c>
      <c r="EP39" s="336">
        <f t="shared" si="52"/>
        <v>0</v>
      </c>
      <c r="EQ39" s="336">
        <f t="shared" si="52"/>
        <v>0</v>
      </c>
      <c r="ER39" s="336">
        <f t="shared" si="52"/>
        <v>0</v>
      </c>
      <c r="ES39" s="337">
        <f t="shared" si="52"/>
        <v>0</v>
      </c>
      <c r="ET39" s="335">
        <f t="shared" si="53"/>
        <v>0</v>
      </c>
      <c r="EU39" s="336">
        <f t="shared" si="53"/>
        <v>0</v>
      </c>
      <c r="EV39" s="336">
        <f t="shared" si="53"/>
        <v>0</v>
      </c>
      <c r="EW39" s="336">
        <f t="shared" si="53"/>
        <v>0</v>
      </c>
      <c r="EX39" s="336">
        <f t="shared" si="53"/>
        <v>0</v>
      </c>
      <c r="EY39" s="336">
        <f t="shared" si="53"/>
        <v>0</v>
      </c>
      <c r="EZ39" s="336">
        <f t="shared" si="53"/>
        <v>0</v>
      </c>
      <c r="FA39" s="336">
        <f t="shared" si="53"/>
        <v>0</v>
      </c>
      <c r="FB39" s="336">
        <f t="shared" si="53"/>
        <v>0</v>
      </c>
      <c r="FC39" s="336">
        <f t="shared" si="53"/>
        <v>0</v>
      </c>
      <c r="FD39" s="336">
        <f t="shared" si="53"/>
        <v>0</v>
      </c>
      <c r="FE39" s="337">
        <f t="shared" si="53"/>
        <v>0</v>
      </c>
      <c r="FF39" s="335">
        <f t="shared" si="54"/>
        <v>0</v>
      </c>
      <c r="FG39" s="336">
        <f t="shared" si="54"/>
        <v>0</v>
      </c>
      <c r="FH39" s="336">
        <f t="shared" si="54"/>
        <v>0</v>
      </c>
      <c r="FI39" s="336">
        <f t="shared" si="54"/>
        <v>0</v>
      </c>
      <c r="FJ39" s="336">
        <f t="shared" si="54"/>
        <v>0</v>
      </c>
      <c r="FK39" s="336">
        <f t="shared" si="54"/>
        <v>0</v>
      </c>
      <c r="FL39" s="336">
        <f t="shared" si="54"/>
        <v>0</v>
      </c>
      <c r="FM39" s="336">
        <f t="shared" si="54"/>
        <v>0</v>
      </c>
      <c r="FN39" s="336">
        <f t="shared" si="54"/>
        <v>0</v>
      </c>
      <c r="FO39" s="336">
        <f t="shared" si="54"/>
        <v>0</v>
      </c>
      <c r="FP39" s="336">
        <f t="shared" si="54"/>
        <v>0</v>
      </c>
      <c r="FQ39" s="337">
        <f t="shared" si="54"/>
        <v>0</v>
      </c>
    </row>
    <row r="40" spans="1:173" ht="12.75" customHeight="1" x14ac:dyDescent="0.2">
      <c r="A40" s="74" t="str">
        <f t="shared" si="21"/>
        <v xml:space="preserve"> - </v>
      </c>
      <c r="B40" s="112"/>
      <c r="C40" s="171" t="s">
        <v>305</v>
      </c>
      <c r="D40" s="366" t="str">
        <f>IF(ISBLANK(EMISSIONS_8!D40), " ", EMISSIONS_8!D40)</f>
        <v xml:space="preserve"> </v>
      </c>
      <c r="E40" s="366" t="str">
        <f>IF(ISBLANK(EMISSIONS_8!E40), " ", EMISSIONS_8!E40)</f>
        <v xml:space="preserve"> </v>
      </c>
      <c r="F40" s="366" t="str">
        <f>IF(ISBLANK(EMISSIONS_8!F40), " ", EMISSIONS_8!F40)</f>
        <v xml:space="preserve"> </v>
      </c>
      <c r="G40" s="367"/>
      <c r="H40" s="368"/>
      <c r="I40" s="33" t="s">
        <v>299</v>
      </c>
      <c r="J40" s="367"/>
      <c r="K40" s="33">
        <f t="shared" si="35"/>
        <v>1</v>
      </c>
      <c r="L40" s="33">
        <f t="shared" si="23"/>
        <v>0</v>
      </c>
      <c r="M40" s="367">
        <v>0</v>
      </c>
      <c r="N40" s="373">
        <v>0</v>
      </c>
      <c r="O40" s="299"/>
      <c r="P40" s="300"/>
      <c r="Q40" s="73" t="str">
        <f t="shared" si="36"/>
        <v>Enter vessel info</v>
      </c>
      <c r="R40" s="79" t="str">
        <f t="shared" si="37"/>
        <v>Enter vessel info</v>
      </c>
      <c r="S40" s="79" t="str">
        <f t="shared" si="38"/>
        <v>Enter vessel info</v>
      </c>
      <c r="T40" s="79" t="str">
        <f t="shared" si="39"/>
        <v>Enter vessel info</v>
      </c>
      <c r="U40" s="79" t="str">
        <f t="shared" si="40"/>
        <v>Enter vessel info</v>
      </c>
      <c r="V40" s="79" t="str">
        <f t="shared" si="41"/>
        <v>Enter vessel info</v>
      </c>
      <c r="W40" s="79" t="str">
        <f t="shared" si="42"/>
        <v>Enter vessel info</v>
      </c>
      <c r="X40" s="79" t="str">
        <f t="shared" si="43"/>
        <v>Enter vessel info</v>
      </c>
      <c r="Y40" s="78" t="s">
        <v>115</v>
      </c>
      <c r="Z40" s="79" t="s">
        <v>115</v>
      </c>
      <c r="AA40" s="82" t="s">
        <v>115</v>
      </c>
      <c r="AB40" s="76" t="str">
        <f>IF(OR($D40=" ",$E40=" ",$F40=" "),"Enter vessel info",IF(T($H40)&lt;&gt;"","Enter Activity",IF(OR($M40=0,$N40=0),"Enter Run Time",IF((VLOOKUP($F40,'VESSEL FACTORS'!$A$3:$O$5,AB$5,FALSE))="N/A","--",IF($G40=" ",IF(ISERROR(SEARCH("Aux",$E40,1)),($H40*VLOOKUP($F40,'VESSEL FACTORS'!$A$2:$O$5,AB$5,FALSE)*0.0000011023*$M40*$N40*0.82),($H40*VLOOKUP($F40,'VESSEL FACTORS'!$A$2:$O$5,AB$5,FALSE)*0.0000011023*$M40*$N40*1)),IF($G40&lt;21,($H40*VLOOKUP($F40,'VESSEL FACTORS'!$A$2:$O$5,AB$5,FALSE)*0.0000011023*$M40*$N40*VLOOKUP($G40,'VESSEL FACTORS'!$A$16:$L$36,AB$5,FALSE)),($H40*VLOOKUP($F40,'VESSEL FACTORS'!$A$3:$O$5,AB$5,FALSE)*0.0000011023*$M40*$N40*($G40/100))))))))</f>
        <v>Enter vessel info</v>
      </c>
      <c r="AC40" s="76" t="str">
        <f>IF(OR($D40=" ",$E40=" ",$F40=" "),"Enter vessel info",IF(T($H40)&lt;&gt;"","Enter Activity",IF(OR($M40=0,$N40=0),"Enter Run Time",IF((VLOOKUP($F40,'VESSEL FACTORS'!$A$3:$O$5,AC$5,FALSE))="N/A","--",IF($G40=" ",IF(ISERROR(SEARCH("Aux",$E40,1)),($H40*VLOOKUP($F40,'VESSEL FACTORS'!$A$2:$O$5,AC$5,FALSE)*0.0000011023*$M40*$N40*0.82),($H40*VLOOKUP($F40,'VESSEL FACTORS'!$A$2:$O$5,AC$5,FALSE)*0.0000011023*$M40*$N40*1)),IF($G40&lt;21,($H40*VLOOKUP($F40,'VESSEL FACTORS'!$A$2:$O$5,AC$5,FALSE)*0.0000011023*$M40*$N40*VLOOKUP($G40,'VESSEL FACTORS'!$A$16:$L$36,AC$5,FALSE)),($H40*VLOOKUP($F40,'VESSEL FACTORS'!$A$3:$O$5,AC$5,FALSE)*0.0000011023*$M40*$N40*($G40/100))))))))</f>
        <v>Enter vessel info</v>
      </c>
      <c r="AD40" s="76" t="str">
        <f>IF(OR($D40=" ",$E40=" ",$F40=" "),"Enter vessel info",IF(T($H40)&lt;&gt;"","Enter Activity",IF(OR($M40=0,$N40=0),"Enter Run Time",IF((VLOOKUP($F40,'VESSEL FACTORS'!$A$3:$O$5,AD$5,FALSE))="N/A","--",IF($G40=" ",IF(ISERROR(SEARCH("Aux",$E40,1)),($H40*VLOOKUP($F40,'VESSEL FACTORS'!$A$2:$O$5,AD$5,FALSE)*0.0000011023*$M40*$N40*0.82),($H40*VLOOKUP($F40,'VESSEL FACTORS'!$A$2:$O$5,AD$5,FALSE)*0.0000011023*$M40*$N40*1)),IF($G40&lt;21,($H40*VLOOKUP($F40,'VESSEL FACTORS'!$A$2:$O$5,AD$5,FALSE)*0.0000011023*$M40*$N40*VLOOKUP($G40,'VESSEL FACTORS'!$A$16:$L$36,AD$5,FALSE)),($H40*VLOOKUP($F40,'VESSEL FACTORS'!$A$3:$O$5,AD$5,FALSE)*0.0000011023*$M40*$N40*($G40/100))))))))</f>
        <v>Enter vessel info</v>
      </c>
      <c r="AE40" s="76" t="str">
        <f>IF(OR($D40=" ",$E40=" ",$F40=" "),"Enter vessel info",IF(T($H40)&lt;&gt;"","Enter Activity",IF(OR($M40=0,$N40=0),"Enter Run Time",IF((VLOOKUP($F40,'VESSEL FACTORS'!$A$3:$O$5,AE$5,FALSE))="N/A","--",IF($G40=" ",IF(ISERROR(SEARCH("Aux",$E40,1)),($H40*VLOOKUP($F40,'VESSEL FACTORS'!$A$2:$O$5,AE$5,FALSE)*0.0000011023*$M40*$N40*0.82),($H40*VLOOKUP($F40,'VESSEL FACTORS'!$A$2:$O$5,AE$5,FALSE)*0.0000011023*$M40*$N40*1)),IF($G40&lt;21,($H40*VLOOKUP($F40,'VESSEL FACTORS'!$A$2:$O$5,AE$5,FALSE)*0.0000011023*$M40*$N40*VLOOKUP($G40,'VESSEL FACTORS'!$A$16:$L$36,AE$5,FALSE)),($H40*VLOOKUP($F40,'VESSEL FACTORS'!$A$3:$O$5,AE$5,FALSE)*0.0000011023*$M40*$N40*($G40/100))))))))</f>
        <v>Enter vessel info</v>
      </c>
      <c r="AF40" s="76" t="str">
        <f>IF(OR($D40=" ",$E40=" ",$F40=" "),"Enter vessel info",IF(T($H40)&lt;&gt;"","Enter Activity",IF(OR($M40=0,$N40=0),"Enter Run Time",IF((VLOOKUP($F40,'VESSEL FACTORS'!$A$3:$O$5,AF$5,FALSE))="N/A","--",IF($G40=" ",IF(ISERROR(SEARCH("Aux",$E40,1)),($H40*VLOOKUP($F40,'VESSEL FACTORS'!$A$2:$O$5,AF$5,FALSE)*0.0000011023*$M40*$N40*0.82),($H40*VLOOKUP($F40,'VESSEL FACTORS'!$A$2:$O$5,AF$5,FALSE)*0.0000011023*$M40*$N40*1)),IF($G40&lt;21,($H40*VLOOKUP($F40,'VESSEL FACTORS'!$A$2:$O$5,AF$5,FALSE)*0.0000011023*$M40*$N40*VLOOKUP($G40,'VESSEL FACTORS'!$A$16:$L$36,AF$5,FALSE)),($H40*VLOOKUP($F40,'VESSEL FACTORS'!$A$3:$O$5,AF$5,FALSE)*0.0000011023*$M40*$N40*($G40/100))))))))</f>
        <v>Enter vessel info</v>
      </c>
      <c r="AG40" s="76" t="str">
        <f>IF(OR($D40=" ",$E40=" ",$F40=" "),"Enter vessel info",IF(T($H40)&lt;&gt;"","Enter Activity",IF(OR($M40=0,$N40=0),"Enter Run Time",IF((VLOOKUP($F40,'VESSEL FACTORS'!$A$3:$O$5,AG$5,FALSE))="N/A","--",IF($G40=" ",IF(ISERROR(SEARCH("Aux",$E40,1)),($H40*VLOOKUP($F40,'VESSEL FACTORS'!$A$2:$O$5,AG$5,FALSE)*0.0000011023*$M40*$N40*0.82),($H40*VLOOKUP($F40,'VESSEL FACTORS'!$A$2:$O$5,AG$5,FALSE)*0.0000011023*$M40*$N40*1)),IF($G40&lt;21,($H40*VLOOKUP($F40,'VESSEL FACTORS'!$A$2:$O$5,AG$5,FALSE)*0.0000011023*$M40*$N40*VLOOKUP($G40,'VESSEL FACTORS'!$A$16:$L$36,AG$5,FALSE)),($H40*VLOOKUP($F40,'VESSEL FACTORS'!$A$3:$O$5,AG$5,FALSE)*0.0000011023*$M40*$N40*($G40/100))))))))</f>
        <v>Enter vessel info</v>
      </c>
      <c r="AH40" s="76" t="str">
        <f>IF(OR($D40=" ",$E40=" ",$F40=" "),"Enter vessel info",IF(T($H40)&lt;&gt;"","Enter Activity",IF(OR($M40=0,$N40=0),"Enter Run Time",IF((VLOOKUP($F40,'VESSEL FACTORS'!$A$3:$O$5,AH$5,FALSE))="N/A","--",IF($G40=" ",IF(ISERROR(SEARCH("Aux",$E40,1)),($H40*VLOOKUP($F40,'VESSEL FACTORS'!$A$2:$O$5,AH$5,FALSE)*0.0000011023*$M40*$N40*0.82),($H40*VLOOKUP($F40,'VESSEL FACTORS'!$A$2:$O$5,AH$5,FALSE)*0.0000011023*$M40*$N40*1)),IF($G40&lt;21,($H40*VLOOKUP($F40,'VESSEL FACTORS'!$A$2:$O$5,AH$5,FALSE)*0.0000011023*$M40*$N40*VLOOKUP($G40,'VESSEL FACTORS'!$A$16:$L$36,AH$5,FALSE)),($H40*VLOOKUP($F40,'VESSEL FACTORS'!$A$3:$O$5,AH$5,FALSE)*0.0000011023*$M40*$N40*($G40/100))))))))</f>
        <v>Enter vessel info</v>
      </c>
      <c r="AI40" s="76" t="str">
        <f>IF(OR($D40=" ",$E40=" ",$F40=" "),"Enter vessel info",IF(T($H40)&lt;&gt;"","Enter Activity",IF(OR($M40=0,$N40=0),"Enter Run Time",IF((VLOOKUP($F40,'VESSEL FACTORS'!$A$3:$O$5,AI$5,FALSE))="N/A","--",IF($G40=" ",IF(ISERROR(SEARCH("Aux",$E40,1)),($H40*VLOOKUP($F40,'VESSEL FACTORS'!$A$2:$O$5,AI$5,FALSE)*0.0000011023*$M40*$N40*0.82),($H40*VLOOKUP($F40,'VESSEL FACTORS'!$A$2:$O$5,AI$5,FALSE)*0.0000011023*$M40*$N40*1)),IF($G40&lt;21,($H40*VLOOKUP($F40,'VESSEL FACTORS'!$A$2:$O$5,AI$5,FALSE)*0.0000011023*$M40*$N40*VLOOKUP($G40,'VESSEL FACTORS'!$A$16:$L$36,AI$5,FALSE)),($H40*VLOOKUP($F40,'VESSEL FACTORS'!$A$3:$O$5,AI$5,FALSE)*0.0000011023*$M40*$N40*($G40/100))))))))</f>
        <v>Enter vessel info</v>
      </c>
      <c r="AJ40" s="76" t="str">
        <f>IF(OR($D40=" ",$E40=" ",$F40=" "),"Enter vessel info",IF(T($H40)&lt;&gt;"","Enter Activity",IF(OR($M40=0,$N40=0),"Enter Run Time",IF((VLOOKUP($F40,'VESSEL FACTORS'!$A$3:$O$5,AJ$5,FALSE))="N/A","--",IF($G40=" ",IF(ISERROR(SEARCH("Aux",$E40,1)),($H40*VLOOKUP($F40,'VESSEL FACTORS'!$A$2:$O$5,AJ$5,FALSE)*0.0000011023*$M40*$N40*0.82),($H40*VLOOKUP($F40,'VESSEL FACTORS'!$A$2:$O$5,AJ$5,FALSE)*0.0000011023*$M40*$N40*1)),IF($G40&lt;21,($H40*VLOOKUP($F40,'VESSEL FACTORS'!$A$2:$O$5,AJ$5,FALSE)*0.0000011023*$M40*$N40*VLOOKUP($G40,'VESSEL FACTORS'!$A$16:$L$36,AJ$5,FALSE)),($H40*VLOOKUP($F40,'VESSEL FACTORS'!$A$3:$O$5,AJ$5,FALSE)*0.0000011023*$M40*$N40*($G40/100))))))))</f>
        <v>Enter vessel info</v>
      </c>
      <c r="AK40" s="76" t="str">
        <f>IF(OR($D40=" ",$E40=" ",$F40=" "),"Enter vessel info",IF(T($H40)&lt;&gt;"","Enter Activity",IF(OR($M40=0,$N40=0),"Enter Run Time",IF((VLOOKUP($F40,'VESSEL FACTORS'!$A$3:$O$5,AK$5,FALSE))="N/A","--",IF($G40=" ",IF(ISERROR(SEARCH("Aux",$E40,1)),($H40*VLOOKUP($F40,'VESSEL FACTORS'!$A$2:$O$5,AK$5,FALSE)*0.0000011023*$M40*$N40*0.82),($H40*VLOOKUP($F40,'VESSEL FACTORS'!$A$2:$O$5,AK$5,FALSE)*0.0000011023*$M40*$N40*1)),IF($G40&lt;21,($H40*VLOOKUP($F40,'VESSEL FACTORS'!$A$2:$O$5,AK$5,FALSE)*0.0000011023*$M40*$N40*VLOOKUP($G40,'VESSEL FACTORS'!$A$16:$L$36,AK$5,FALSE)),($H40*VLOOKUP($F40,'VESSEL FACTORS'!$A$3:$O$5,AK$5,FALSE)*0.0000011023*$M40*$N40*($G40/100))))))))</f>
        <v>Enter vessel info</v>
      </c>
      <c r="AL40" s="67" t="str">
        <f>IF(OR($D40=" ",$E40=" ",$F40=" "),"Enter vessel info",IF(T($H40)&lt;&gt;"","Enter Activity",IF(OR($M40=0,$N40=0),"Enter Run Time",IF((VLOOKUP($F40,'VESSEL FACTORS'!$A$3:$O$5,AL$5,FALSE))="N/A","--",IF($G40=" ",IF(ISERROR(SEARCH("Aux",$E40,1)),($H40*VLOOKUP($F40,'VESSEL FACTORS'!$A$2:$O$5,AL$5,FALSE)*0.0000011023*$M40*$N40*0.82),($H40*VLOOKUP($F40,'VESSEL FACTORS'!$A$2:$O$5,AL$5,FALSE)*0.0000011023*$M40*$N40*1)),IF($G40&lt;21,($H40*VLOOKUP($F40,'VESSEL FACTORS'!$A$2:$O$5,AL$5,FALSE)*0.0000011023*$M40*$N40*VLOOKUP($G40,'VESSEL FACTORS'!$A$16:$L$36,AL$5,FALSE)),($H40*VLOOKUP($F40,'VESSEL FACTORS'!$A$3:$O$5,AL$5,FALSE)*0.0000011023*$M40*$N40*($G40/100))))))))</f>
        <v>Enter vessel info</v>
      </c>
      <c r="AM40" s="73"/>
      <c r="AO40" s="74">
        <f>MONTH(EMISSIONS_1!P40)-MONTH(EMISSIONS_1!O40)+1</f>
        <v>1</v>
      </c>
      <c r="AP40" s="335">
        <f t="shared" ref="AP40:BA43" si="55">IF(T($AB40)="",IF((AP$6&gt;=MONTH($O40))*(AP$6&lt;=MONTH($P40)), $AB40/$AO40, 0),0)</f>
        <v>0</v>
      </c>
      <c r="AQ40" s="336">
        <f t="shared" si="55"/>
        <v>0</v>
      </c>
      <c r="AR40" s="336">
        <f t="shared" si="55"/>
        <v>0</v>
      </c>
      <c r="AS40" s="336">
        <f t="shared" si="55"/>
        <v>0</v>
      </c>
      <c r="AT40" s="336">
        <f t="shared" si="55"/>
        <v>0</v>
      </c>
      <c r="AU40" s="336">
        <f t="shared" si="55"/>
        <v>0</v>
      </c>
      <c r="AV40" s="336">
        <f t="shared" si="55"/>
        <v>0</v>
      </c>
      <c r="AW40" s="336">
        <f t="shared" si="55"/>
        <v>0</v>
      </c>
      <c r="AX40" s="336">
        <f t="shared" si="55"/>
        <v>0</v>
      </c>
      <c r="AY40" s="336">
        <f t="shared" si="55"/>
        <v>0</v>
      </c>
      <c r="AZ40" s="336">
        <f t="shared" si="55"/>
        <v>0</v>
      </c>
      <c r="BA40" s="337">
        <f t="shared" si="55"/>
        <v>0</v>
      </c>
      <c r="BB40" s="335">
        <f t="shared" si="45"/>
        <v>0</v>
      </c>
      <c r="BC40" s="336">
        <f t="shared" si="45"/>
        <v>0</v>
      </c>
      <c r="BD40" s="336">
        <f t="shared" si="45"/>
        <v>0</v>
      </c>
      <c r="BE40" s="336">
        <f t="shared" si="45"/>
        <v>0</v>
      </c>
      <c r="BF40" s="336">
        <f t="shared" si="45"/>
        <v>0</v>
      </c>
      <c r="BG40" s="336">
        <f t="shared" si="45"/>
        <v>0</v>
      </c>
      <c r="BH40" s="336">
        <f t="shared" si="45"/>
        <v>0</v>
      </c>
      <c r="BI40" s="336">
        <f t="shared" si="45"/>
        <v>0</v>
      </c>
      <c r="BJ40" s="336">
        <f t="shared" si="45"/>
        <v>0</v>
      </c>
      <c r="BK40" s="336">
        <f t="shared" si="45"/>
        <v>0</v>
      </c>
      <c r="BL40" s="336">
        <f t="shared" si="45"/>
        <v>0</v>
      </c>
      <c r="BM40" s="337">
        <f t="shared" si="45"/>
        <v>0</v>
      </c>
      <c r="BN40" s="335">
        <f t="shared" si="46"/>
        <v>0</v>
      </c>
      <c r="BO40" s="336">
        <f t="shared" si="46"/>
        <v>0</v>
      </c>
      <c r="BP40" s="336">
        <f t="shared" si="46"/>
        <v>0</v>
      </c>
      <c r="BQ40" s="336">
        <f t="shared" si="46"/>
        <v>0</v>
      </c>
      <c r="BR40" s="336">
        <f t="shared" si="46"/>
        <v>0</v>
      </c>
      <c r="BS40" s="336">
        <f t="shared" si="46"/>
        <v>0</v>
      </c>
      <c r="BT40" s="336">
        <f t="shared" si="46"/>
        <v>0</v>
      </c>
      <c r="BU40" s="336">
        <f t="shared" si="46"/>
        <v>0</v>
      </c>
      <c r="BV40" s="336">
        <f t="shared" si="46"/>
        <v>0</v>
      </c>
      <c r="BW40" s="336">
        <f t="shared" si="46"/>
        <v>0</v>
      </c>
      <c r="BX40" s="336">
        <f t="shared" si="46"/>
        <v>0</v>
      </c>
      <c r="BY40" s="337">
        <f t="shared" si="46"/>
        <v>0</v>
      </c>
      <c r="BZ40" s="335">
        <f t="shared" si="47"/>
        <v>0</v>
      </c>
      <c r="CA40" s="336">
        <f t="shared" si="47"/>
        <v>0</v>
      </c>
      <c r="CB40" s="336">
        <f t="shared" si="47"/>
        <v>0</v>
      </c>
      <c r="CC40" s="336">
        <f t="shared" si="47"/>
        <v>0</v>
      </c>
      <c r="CD40" s="336">
        <f t="shared" si="47"/>
        <v>0</v>
      </c>
      <c r="CE40" s="336">
        <f t="shared" si="47"/>
        <v>0</v>
      </c>
      <c r="CF40" s="336">
        <f t="shared" si="47"/>
        <v>0</v>
      </c>
      <c r="CG40" s="336">
        <f t="shared" si="47"/>
        <v>0</v>
      </c>
      <c r="CH40" s="336">
        <f t="shared" si="47"/>
        <v>0</v>
      </c>
      <c r="CI40" s="336">
        <f t="shared" si="47"/>
        <v>0</v>
      </c>
      <c r="CJ40" s="336">
        <f t="shared" si="47"/>
        <v>0</v>
      </c>
      <c r="CK40" s="337">
        <f t="shared" si="47"/>
        <v>0</v>
      </c>
      <c r="CL40" s="335">
        <f t="shared" si="48"/>
        <v>0</v>
      </c>
      <c r="CM40" s="336">
        <f t="shared" si="48"/>
        <v>0</v>
      </c>
      <c r="CN40" s="336">
        <f t="shared" si="48"/>
        <v>0</v>
      </c>
      <c r="CO40" s="336">
        <f t="shared" si="48"/>
        <v>0</v>
      </c>
      <c r="CP40" s="336">
        <f t="shared" si="48"/>
        <v>0</v>
      </c>
      <c r="CQ40" s="336">
        <f t="shared" si="48"/>
        <v>0</v>
      </c>
      <c r="CR40" s="336">
        <f t="shared" si="48"/>
        <v>0</v>
      </c>
      <c r="CS40" s="336">
        <f t="shared" si="48"/>
        <v>0</v>
      </c>
      <c r="CT40" s="336">
        <f t="shared" si="48"/>
        <v>0</v>
      </c>
      <c r="CU40" s="336">
        <f t="shared" si="48"/>
        <v>0</v>
      </c>
      <c r="CV40" s="336">
        <f t="shared" si="48"/>
        <v>0</v>
      </c>
      <c r="CW40" s="337">
        <f t="shared" si="48"/>
        <v>0</v>
      </c>
      <c r="CX40" s="335">
        <f t="shared" si="49"/>
        <v>0</v>
      </c>
      <c r="CY40" s="336">
        <f t="shared" si="49"/>
        <v>0</v>
      </c>
      <c r="CZ40" s="336">
        <f t="shared" si="49"/>
        <v>0</v>
      </c>
      <c r="DA40" s="336">
        <f t="shared" si="49"/>
        <v>0</v>
      </c>
      <c r="DB40" s="336">
        <f t="shared" si="49"/>
        <v>0</v>
      </c>
      <c r="DC40" s="336">
        <f t="shared" si="49"/>
        <v>0</v>
      </c>
      <c r="DD40" s="336">
        <f t="shared" si="49"/>
        <v>0</v>
      </c>
      <c r="DE40" s="336">
        <f t="shared" si="49"/>
        <v>0</v>
      </c>
      <c r="DF40" s="336">
        <f t="shared" si="49"/>
        <v>0</v>
      </c>
      <c r="DG40" s="336">
        <f t="shared" si="49"/>
        <v>0</v>
      </c>
      <c r="DH40" s="336">
        <f t="shared" si="49"/>
        <v>0</v>
      </c>
      <c r="DI40" s="337">
        <f t="shared" si="49"/>
        <v>0</v>
      </c>
      <c r="DJ40" s="335">
        <f t="shared" si="50"/>
        <v>0</v>
      </c>
      <c r="DK40" s="336">
        <f t="shared" si="50"/>
        <v>0</v>
      </c>
      <c r="DL40" s="336">
        <f t="shared" si="50"/>
        <v>0</v>
      </c>
      <c r="DM40" s="336">
        <f t="shared" si="50"/>
        <v>0</v>
      </c>
      <c r="DN40" s="336">
        <f t="shared" si="50"/>
        <v>0</v>
      </c>
      <c r="DO40" s="336">
        <f t="shared" si="50"/>
        <v>0</v>
      </c>
      <c r="DP40" s="336">
        <f t="shared" si="50"/>
        <v>0</v>
      </c>
      <c r="DQ40" s="336">
        <f t="shared" si="50"/>
        <v>0</v>
      </c>
      <c r="DR40" s="336">
        <f t="shared" si="50"/>
        <v>0</v>
      </c>
      <c r="DS40" s="336">
        <f t="shared" si="50"/>
        <v>0</v>
      </c>
      <c r="DT40" s="336">
        <f t="shared" si="50"/>
        <v>0</v>
      </c>
      <c r="DU40" s="337">
        <f t="shared" si="50"/>
        <v>0</v>
      </c>
      <c r="DV40" s="335">
        <f t="shared" si="51"/>
        <v>0</v>
      </c>
      <c r="DW40" s="336">
        <f t="shared" si="51"/>
        <v>0</v>
      </c>
      <c r="DX40" s="336">
        <f t="shared" si="51"/>
        <v>0</v>
      </c>
      <c r="DY40" s="336">
        <f t="shared" si="51"/>
        <v>0</v>
      </c>
      <c r="DZ40" s="336">
        <f t="shared" si="51"/>
        <v>0</v>
      </c>
      <c r="EA40" s="336">
        <f t="shared" si="51"/>
        <v>0</v>
      </c>
      <c r="EB40" s="336">
        <f t="shared" si="51"/>
        <v>0</v>
      </c>
      <c r="EC40" s="336">
        <f t="shared" si="51"/>
        <v>0</v>
      </c>
      <c r="ED40" s="336">
        <f t="shared" si="51"/>
        <v>0</v>
      </c>
      <c r="EE40" s="336">
        <f t="shared" si="51"/>
        <v>0</v>
      </c>
      <c r="EF40" s="336">
        <f t="shared" si="51"/>
        <v>0</v>
      </c>
      <c r="EG40" s="337">
        <f t="shared" si="51"/>
        <v>0</v>
      </c>
      <c r="EH40" s="335">
        <f t="shared" si="52"/>
        <v>0</v>
      </c>
      <c r="EI40" s="336">
        <f t="shared" si="52"/>
        <v>0</v>
      </c>
      <c r="EJ40" s="336">
        <f t="shared" si="52"/>
        <v>0</v>
      </c>
      <c r="EK40" s="336">
        <f t="shared" si="52"/>
        <v>0</v>
      </c>
      <c r="EL40" s="336">
        <f t="shared" si="52"/>
        <v>0</v>
      </c>
      <c r="EM40" s="336">
        <f t="shared" si="52"/>
        <v>0</v>
      </c>
      <c r="EN40" s="336">
        <f t="shared" si="52"/>
        <v>0</v>
      </c>
      <c r="EO40" s="336">
        <f t="shared" si="52"/>
        <v>0</v>
      </c>
      <c r="EP40" s="336">
        <f t="shared" si="52"/>
        <v>0</v>
      </c>
      <c r="EQ40" s="336">
        <f t="shared" si="52"/>
        <v>0</v>
      </c>
      <c r="ER40" s="336">
        <f t="shared" si="52"/>
        <v>0</v>
      </c>
      <c r="ES40" s="337">
        <f t="shared" si="52"/>
        <v>0</v>
      </c>
      <c r="ET40" s="335">
        <f t="shared" si="53"/>
        <v>0</v>
      </c>
      <c r="EU40" s="336">
        <f t="shared" si="53"/>
        <v>0</v>
      </c>
      <c r="EV40" s="336">
        <f t="shared" si="53"/>
        <v>0</v>
      </c>
      <c r="EW40" s="336">
        <f t="shared" si="53"/>
        <v>0</v>
      </c>
      <c r="EX40" s="336">
        <f t="shared" si="53"/>
        <v>0</v>
      </c>
      <c r="EY40" s="336">
        <f t="shared" si="53"/>
        <v>0</v>
      </c>
      <c r="EZ40" s="336">
        <f t="shared" si="53"/>
        <v>0</v>
      </c>
      <c r="FA40" s="336">
        <f t="shared" si="53"/>
        <v>0</v>
      </c>
      <c r="FB40" s="336">
        <f t="shared" si="53"/>
        <v>0</v>
      </c>
      <c r="FC40" s="336">
        <f t="shared" si="53"/>
        <v>0</v>
      </c>
      <c r="FD40" s="336">
        <f t="shared" si="53"/>
        <v>0</v>
      </c>
      <c r="FE40" s="337">
        <f t="shared" si="53"/>
        <v>0</v>
      </c>
      <c r="FF40" s="335">
        <f t="shared" si="54"/>
        <v>0</v>
      </c>
      <c r="FG40" s="336">
        <f t="shared" si="54"/>
        <v>0</v>
      </c>
      <c r="FH40" s="336">
        <f t="shared" si="54"/>
        <v>0</v>
      </c>
      <c r="FI40" s="336">
        <f t="shared" si="54"/>
        <v>0</v>
      </c>
      <c r="FJ40" s="336">
        <f t="shared" si="54"/>
        <v>0</v>
      </c>
      <c r="FK40" s="336">
        <f t="shared" si="54"/>
        <v>0</v>
      </c>
      <c r="FL40" s="336">
        <f t="shared" si="54"/>
        <v>0</v>
      </c>
      <c r="FM40" s="336">
        <f t="shared" si="54"/>
        <v>0</v>
      </c>
      <c r="FN40" s="336">
        <f t="shared" si="54"/>
        <v>0</v>
      </c>
      <c r="FO40" s="336">
        <f t="shared" si="54"/>
        <v>0</v>
      </c>
      <c r="FP40" s="336">
        <f t="shared" si="54"/>
        <v>0</v>
      </c>
      <c r="FQ40" s="337">
        <f t="shared" si="54"/>
        <v>0</v>
      </c>
    </row>
    <row r="41" spans="1:173" ht="12.75" customHeight="1" x14ac:dyDescent="0.2">
      <c r="A41" s="74" t="str">
        <f t="shared" si="21"/>
        <v xml:space="preserve"> - </v>
      </c>
      <c r="B41" s="112"/>
      <c r="C41" s="171" t="s">
        <v>305</v>
      </c>
      <c r="D41" s="366" t="str">
        <f>IF(ISBLANK(EMISSIONS_8!D41), " ", EMISSIONS_8!D41)</f>
        <v xml:space="preserve"> </v>
      </c>
      <c r="E41" s="366" t="str">
        <f>IF(ISBLANK(EMISSIONS_8!E41), " ", EMISSIONS_8!E41)</f>
        <v xml:space="preserve"> </v>
      </c>
      <c r="F41" s="366" t="str">
        <f>IF(ISBLANK(EMISSIONS_8!F41), " ", EMISSIONS_8!F41)</f>
        <v xml:space="preserve"> </v>
      </c>
      <c r="G41" s="367"/>
      <c r="H41" s="368"/>
      <c r="I41" s="33" t="s">
        <v>299</v>
      </c>
      <c r="J41" s="367"/>
      <c r="K41" s="33">
        <f t="shared" si="35"/>
        <v>1</v>
      </c>
      <c r="L41" s="33">
        <f t="shared" si="23"/>
        <v>0</v>
      </c>
      <c r="M41" s="367">
        <v>0</v>
      </c>
      <c r="N41" s="373">
        <v>0</v>
      </c>
      <c r="O41" s="299"/>
      <c r="P41" s="300"/>
      <c r="Q41" s="73" t="str">
        <f t="shared" si="36"/>
        <v>Enter vessel info</v>
      </c>
      <c r="R41" s="79" t="str">
        <f t="shared" si="37"/>
        <v>Enter vessel info</v>
      </c>
      <c r="S41" s="79" t="str">
        <f t="shared" si="38"/>
        <v>Enter vessel info</v>
      </c>
      <c r="T41" s="79" t="str">
        <f t="shared" si="39"/>
        <v>Enter vessel info</v>
      </c>
      <c r="U41" s="79" t="str">
        <f t="shared" si="40"/>
        <v>Enter vessel info</v>
      </c>
      <c r="V41" s="79" t="str">
        <f t="shared" si="41"/>
        <v>Enter vessel info</v>
      </c>
      <c r="W41" s="79" t="str">
        <f t="shared" si="42"/>
        <v>Enter vessel info</v>
      </c>
      <c r="X41" s="79" t="str">
        <f t="shared" si="43"/>
        <v>Enter vessel info</v>
      </c>
      <c r="Y41" s="78" t="s">
        <v>115</v>
      </c>
      <c r="Z41" s="79" t="s">
        <v>115</v>
      </c>
      <c r="AA41" s="82" t="s">
        <v>115</v>
      </c>
      <c r="AB41" s="76" t="str">
        <f>IF(OR($D41=" ",$E41=" ",$F41=" "),"Enter vessel info",IF(T($H41)&lt;&gt;"","Enter Activity",IF(OR($M41=0,$N41=0),"Enter Run Time",IF((VLOOKUP($F41,'VESSEL FACTORS'!$A$3:$O$5,AB$5,FALSE))="N/A","--",IF($G41=" ",IF(ISERROR(SEARCH("Aux",$E41,1)),($H41*VLOOKUP($F41,'VESSEL FACTORS'!$A$2:$O$5,AB$5,FALSE)*0.0000011023*$M41*$N41*0.82),($H41*VLOOKUP($F41,'VESSEL FACTORS'!$A$2:$O$5,AB$5,FALSE)*0.0000011023*$M41*$N41*1)),IF($G41&lt;21,($H41*VLOOKUP($F41,'VESSEL FACTORS'!$A$2:$O$5,AB$5,FALSE)*0.0000011023*$M41*$N41*VLOOKUP($G41,'VESSEL FACTORS'!$A$16:$L$36,AB$5,FALSE)),($H41*VLOOKUP($F41,'VESSEL FACTORS'!$A$3:$O$5,AB$5,FALSE)*0.0000011023*$M41*$N41*($G41/100))))))))</f>
        <v>Enter vessel info</v>
      </c>
      <c r="AC41" s="76" t="str">
        <f>IF(OR($D41=" ",$E41=" ",$F41=" "),"Enter vessel info",IF(T($H41)&lt;&gt;"","Enter Activity",IF(OR($M41=0,$N41=0),"Enter Run Time",IF((VLOOKUP($F41,'VESSEL FACTORS'!$A$3:$O$5,AC$5,FALSE))="N/A","--",IF($G41=" ",IF(ISERROR(SEARCH("Aux",$E41,1)),($H41*VLOOKUP($F41,'VESSEL FACTORS'!$A$2:$O$5,AC$5,FALSE)*0.0000011023*$M41*$N41*0.82),($H41*VLOOKUP($F41,'VESSEL FACTORS'!$A$2:$O$5,AC$5,FALSE)*0.0000011023*$M41*$N41*1)),IF($G41&lt;21,($H41*VLOOKUP($F41,'VESSEL FACTORS'!$A$2:$O$5,AC$5,FALSE)*0.0000011023*$M41*$N41*VLOOKUP($G41,'VESSEL FACTORS'!$A$16:$L$36,AC$5,FALSE)),($H41*VLOOKUP($F41,'VESSEL FACTORS'!$A$3:$O$5,AC$5,FALSE)*0.0000011023*$M41*$N41*($G41/100))))))))</f>
        <v>Enter vessel info</v>
      </c>
      <c r="AD41" s="76" t="str">
        <f>IF(OR($D41=" ",$E41=" ",$F41=" "),"Enter vessel info",IF(T($H41)&lt;&gt;"","Enter Activity",IF(OR($M41=0,$N41=0),"Enter Run Time",IF((VLOOKUP($F41,'VESSEL FACTORS'!$A$3:$O$5,AD$5,FALSE))="N/A","--",IF($G41=" ",IF(ISERROR(SEARCH("Aux",$E41,1)),($H41*VLOOKUP($F41,'VESSEL FACTORS'!$A$2:$O$5,AD$5,FALSE)*0.0000011023*$M41*$N41*0.82),($H41*VLOOKUP($F41,'VESSEL FACTORS'!$A$2:$O$5,AD$5,FALSE)*0.0000011023*$M41*$N41*1)),IF($G41&lt;21,($H41*VLOOKUP($F41,'VESSEL FACTORS'!$A$2:$O$5,AD$5,FALSE)*0.0000011023*$M41*$N41*VLOOKUP($G41,'VESSEL FACTORS'!$A$16:$L$36,AD$5,FALSE)),($H41*VLOOKUP($F41,'VESSEL FACTORS'!$A$3:$O$5,AD$5,FALSE)*0.0000011023*$M41*$N41*($G41/100))))))))</f>
        <v>Enter vessel info</v>
      </c>
      <c r="AE41" s="76" t="str">
        <f>IF(OR($D41=" ",$E41=" ",$F41=" "),"Enter vessel info",IF(T($H41)&lt;&gt;"","Enter Activity",IF(OR($M41=0,$N41=0),"Enter Run Time",IF((VLOOKUP($F41,'VESSEL FACTORS'!$A$3:$O$5,AE$5,FALSE))="N/A","--",IF($G41=" ",IF(ISERROR(SEARCH("Aux",$E41,1)),($H41*VLOOKUP($F41,'VESSEL FACTORS'!$A$2:$O$5,AE$5,FALSE)*0.0000011023*$M41*$N41*0.82),($H41*VLOOKUP($F41,'VESSEL FACTORS'!$A$2:$O$5,AE$5,FALSE)*0.0000011023*$M41*$N41*1)),IF($G41&lt;21,($H41*VLOOKUP($F41,'VESSEL FACTORS'!$A$2:$O$5,AE$5,FALSE)*0.0000011023*$M41*$N41*VLOOKUP($G41,'VESSEL FACTORS'!$A$16:$L$36,AE$5,FALSE)),($H41*VLOOKUP($F41,'VESSEL FACTORS'!$A$3:$O$5,AE$5,FALSE)*0.0000011023*$M41*$N41*($G41/100))))))))</f>
        <v>Enter vessel info</v>
      </c>
      <c r="AF41" s="76" t="str">
        <f>IF(OR($D41=" ",$E41=" ",$F41=" "),"Enter vessel info",IF(T($H41)&lt;&gt;"","Enter Activity",IF(OR($M41=0,$N41=0),"Enter Run Time",IF((VLOOKUP($F41,'VESSEL FACTORS'!$A$3:$O$5,AF$5,FALSE))="N/A","--",IF($G41=" ",IF(ISERROR(SEARCH("Aux",$E41,1)),($H41*VLOOKUP($F41,'VESSEL FACTORS'!$A$2:$O$5,AF$5,FALSE)*0.0000011023*$M41*$N41*0.82),($H41*VLOOKUP($F41,'VESSEL FACTORS'!$A$2:$O$5,AF$5,FALSE)*0.0000011023*$M41*$N41*1)),IF($G41&lt;21,($H41*VLOOKUP($F41,'VESSEL FACTORS'!$A$2:$O$5,AF$5,FALSE)*0.0000011023*$M41*$N41*VLOOKUP($G41,'VESSEL FACTORS'!$A$16:$L$36,AF$5,FALSE)),($H41*VLOOKUP($F41,'VESSEL FACTORS'!$A$3:$O$5,AF$5,FALSE)*0.0000011023*$M41*$N41*($G41/100))))))))</f>
        <v>Enter vessel info</v>
      </c>
      <c r="AG41" s="76" t="str">
        <f>IF(OR($D41=" ",$E41=" ",$F41=" "),"Enter vessel info",IF(T($H41)&lt;&gt;"","Enter Activity",IF(OR($M41=0,$N41=0),"Enter Run Time",IF((VLOOKUP($F41,'VESSEL FACTORS'!$A$3:$O$5,AG$5,FALSE))="N/A","--",IF($G41=" ",IF(ISERROR(SEARCH("Aux",$E41,1)),($H41*VLOOKUP($F41,'VESSEL FACTORS'!$A$2:$O$5,AG$5,FALSE)*0.0000011023*$M41*$N41*0.82),($H41*VLOOKUP($F41,'VESSEL FACTORS'!$A$2:$O$5,AG$5,FALSE)*0.0000011023*$M41*$N41*1)),IF($G41&lt;21,($H41*VLOOKUP($F41,'VESSEL FACTORS'!$A$2:$O$5,AG$5,FALSE)*0.0000011023*$M41*$N41*VLOOKUP($G41,'VESSEL FACTORS'!$A$16:$L$36,AG$5,FALSE)),($H41*VLOOKUP($F41,'VESSEL FACTORS'!$A$3:$O$5,AG$5,FALSE)*0.0000011023*$M41*$N41*($G41/100))))))))</f>
        <v>Enter vessel info</v>
      </c>
      <c r="AH41" s="76" t="str">
        <f>IF(OR($D41=" ",$E41=" ",$F41=" "),"Enter vessel info",IF(T($H41)&lt;&gt;"","Enter Activity",IF(OR($M41=0,$N41=0),"Enter Run Time",IF((VLOOKUP($F41,'VESSEL FACTORS'!$A$3:$O$5,AH$5,FALSE))="N/A","--",IF($G41=" ",IF(ISERROR(SEARCH("Aux",$E41,1)),($H41*VLOOKUP($F41,'VESSEL FACTORS'!$A$2:$O$5,AH$5,FALSE)*0.0000011023*$M41*$N41*0.82),($H41*VLOOKUP($F41,'VESSEL FACTORS'!$A$2:$O$5,AH$5,FALSE)*0.0000011023*$M41*$N41*1)),IF($G41&lt;21,($H41*VLOOKUP($F41,'VESSEL FACTORS'!$A$2:$O$5,AH$5,FALSE)*0.0000011023*$M41*$N41*VLOOKUP($G41,'VESSEL FACTORS'!$A$16:$L$36,AH$5,FALSE)),($H41*VLOOKUP($F41,'VESSEL FACTORS'!$A$3:$O$5,AH$5,FALSE)*0.0000011023*$M41*$N41*($G41/100))))))))</f>
        <v>Enter vessel info</v>
      </c>
      <c r="AI41" s="76" t="str">
        <f>IF(OR($D41=" ",$E41=" ",$F41=" "),"Enter vessel info",IF(T($H41)&lt;&gt;"","Enter Activity",IF(OR($M41=0,$N41=0),"Enter Run Time",IF((VLOOKUP($F41,'VESSEL FACTORS'!$A$3:$O$5,AI$5,FALSE))="N/A","--",IF($G41=" ",IF(ISERROR(SEARCH("Aux",$E41,1)),($H41*VLOOKUP($F41,'VESSEL FACTORS'!$A$2:$O$5,AI$5,FALSE)*0.0000011023*$M41*$N41*0.82),($H41*VLOOKUP($F41,'VESSEL FACTORS'!$A$2:$O$5,AI$5,FALSE)*0.0000011023*$M41*$N41*1)),IF($G41&lt;21,($H41*VLOOKUP($F41,'VESSEL FACTORS'!$A$2:$O$5,AI$5,FALSE)*0.0000011023*$M41*$N41*VLOOKUP($G41,'VESSEL FACTORS'!$A$16:$L$36,AI$5,FALSE)),($H41*VLOOKUP($F41,'VESSEL FACTORS'!$A$3:$O$5,AI$5,FALSE)*0.0000011023*$M41*$N41*($G41/100))))))))</f>
        <v>Enter vessel info</v>
      </c>
      <c r="AJ41" s="76" t="str">
        <f>IF(OR($D41=" ",$E41=" ",$F41=" "),"Enter vessel info",IF(T($H41)&lt;&gt;"","Enter Activity",IF(OR($M41=0,$N41=0),"Enter Run Time",IF((VLOOKUP($F41,'VESSEL FACTORS'!$A$3:$O$5,AJ$5,FALSE))="N/A","--",IF($G41=" ",IF(ISERROR(SEARCH("Aux",$E41,1)),($H41*VLOOKUP($F41,'VESSEL FACTORS'!$A$2:$O$5,AJ$5,FALSE)*0.0000011023*$M41*$N41*0.82),($H41*VLOOKUP($F41,'VESSEL FACTORS'!$A$2:$O$5,AJ$5,FALSE)*0.0000011023*$M41*$N41*1)),IF($G41&lt;21,($H41*VLOOKUP($F41,'VESSEL FACTORS'!$A$2:$O$5,AJ$5,FALSE)*0.0000011023*$M41*$N41*VLOOKUP($G41,'VESSEL FACTORS'!$A$16:$L$36,AJ$5,FALSE)),($H41*VLOOKUP($F41,'VESSEL FACTORS'!$A$3:$O$5,AJ$5,FALSE)*0.0000011023*$M41*$N41*($G41/100))))))))</f>
        <v>Enter vessel info</v>
      </c>
      <c r="AK41" s="76" t="str">
        <f>IF(OR($D41=" ",$E41=" ",$F41=" "),"Enter vessel info",IF(T($H41)&lt;&gt;"","Enter Activity",IF(OR($M41=0,$N41=0),"Enter Run Time",IF((VLOOKUP($F41,'VESSEL FACTORS'!$A$3:$O$5,AK$5,FALSE))="N/A","--",IF($G41=" ",IF(ISERROR(SEARCH("Aux",$E41,1)),($H41*VLOOKUP($F41,'VESSEL FACTORS'!$A$2:$O$5,AK$5,FALSE)*0.0000011023*$M41*$N41*0.82),($H41*VLOOKUP($F41,'VESSEL FACTORS'!$A$2:$O$5,AK$5,FALSE)*0.0000011023*$M41*$N41*1)),IF($G41&lt;21,($H41*VLOOKUP($F41,'VESSEL FACTORS'!$A$2:$O$5,AK$5,FALSE)*0.0000011023*$M41*$N41*VLOOKUP($G41,'VESSEL FACTORS'!$A$16:$L$36,AK$5,FALSE)),($H41*VLOOKUP($F41,'VESSEL FACTORS'!$A$3:$O$5,AK$5,FALSE)*0.0000011023*$M41*$N41*($G41/100))))))))</f>
        <v>Enter vessel info</v>
      </c>
      <c r="AL41" s="67" t="str">
        <f>IF(OR($D41=" ",$E41=" ",$F41=" "),"Enter vessel info",IF(T($H41)&lt;&gt;"","Enter Activity",IF(OR($M41=0,$N41=0),"Enter Run Time",IF((VLOOKUP($F41,'VESSEL FACTORS'!$A$3:$O$5,AL$5,FALSE))="N/A","--",IF($G41=" ",IF(ISERROR(SEARCH("Aux",$E41,1)),($H41*VLOOKUP($F41,'VESSEL FACTORS'!$A$2:$O$5,AL$5,FALSE)*0.0000011023*$M41*$N41*0.82),($H41*VLOOKUP($F41,'VESSEL FACTORS'!$A$2:$O$5,AL$5,FALSE)*0.0000011023*$M41*$N41*1)),IF($G41&lt;21,($H41*VLOOKUP($F41,'VESSEL FACTORS'!$A$2:$O$5,AL$5,FALSE)*0.0000011023*$M41*$N41*VLOOKUP($G41,'VESSEL FACTORS'!$A$16:$L$36,AL$5,FALSE)),($H41*VLOOKUP($F41,'VESSEL FACTORS'!$A$3:$O$5,AL$5,FALSE)*0.0000011023*$M41*$N41*($G41/100))))))))</f>
        <v>Enter vessel info</v>
      </c>
      <c r="AM41" s="73"/>
      <c r="AO41" s="74">
        <f>MONTH(EMISSIONS_1!P41)-MONTH(EMISSIONS_1!O41)+1</f>
        <v>1</v>
      </c>
      <c r="AP41" s="335">
        <f t="shared" si="55"/>
        <v>0</v>
      </c>
      <c r="AQ41" s="336">
        <f t="shared" si="55"/>
        <v>0</v>
      </c>
      <c r="AR41" s="336">
        <f t="shared" si="55"/>
        <v>0</v>
      </c>
      <c r="AS41" s="336">
        <f t="shared" si="55"/>
        <v>0</v>
      </c>
      <c r="AT41" s="336">
        <f t="shared" si="55"/>
        <v>0</v>
      </c>
      <c r="AU41" s="336">
        <f t="shared" si="55"/>
        <v>0</v>
      </c>
      <c r="AV41" s="336">
        <f t="shared" si="55"/>
        <v>0</v>
      </c>
      <c r="AW41" s="336">
        <f t="shared" si="55"/>
        <v>0</v>
      </c>
      <c r="AX41" s="336">
        <f t="shared" si="55"/>
        <v>0</v>
      </c>
      <c r="AY41" s="336">
        <f t="shared" si="55"/>
        <v>0</v>
      </c>
      <c r="AZ41" s="336">
        <f t="shared" si="55"/>
        <v>0</v>
      </c>
      <c r="BA41" s="337">
        <f t="shared" si="55"/>
        <v>0</v>
      </c>
      <c r="BB41" s="335">
        <f t="shared" si="45"/>
        <v>0</v>
      </c>
      <c r="BC41" s="336">
        <f t="shared" si="45"/>
        <v>0</v>
      </c>
      <c r="BD41" s="336">
        <f t="shared" si="45"/>
        <v>0</v>
      </c>
      <c r="BE41" s="336">
        <f t="shared" si="45"/>
        <v>0</v>
      </c>
      <c r="BF41" s="336">
        <f t="shared" si="45"/>
        <v>0</v>
      </c>
      <c r="BG41" s="336">
        <f t="shared" si="45"/>
        <v>0</v>
      </c>
      <c r="BH41" s="336">
        <f t="shared" si="45"/>
        <v>0</v>
      </c>
      <c r="BI41" s="336">
        <f t="shared" si="45"/>
        <v>0</v>
      </c>
      <c r="BJ41" s="336">
        <f t="shared" si="45"/>
        <v>0</v>
      </c>
      <c r="BK41" s="336">
        <f t="shared" si="45"/>
        <v>0</v>
      </c>
      <c r="BL41" s="336">
        <f t="shared" si="45"/>
        <v>0</v>
      </c>
      <c r="BM41" s="337">
        <f t="shared" si="45"/>
        <v>0</v>
      </c>
      <c r="BN41" s="335">
        <f t="shared" si="46"/>
        <v>0</v>
      </c>
      <c r="BO41" s="336">
        <f t="shared" si="46"/>
        <v>0</v>
      </c>
      <c r="BP41" s="336">
        <f t="shared" si="46"/>
        <v>0</v>
      </c>
      <c r="BQ41" s="336">
        <f t="shared" si="46"/>
        <v>0</v>
      </c>
      <c r="BR41" s="336">
        <f t="shared" si="46"/>
        <v>0</v>
      </c>
      <c r="BS41" s="336">
        <f t="shared" si="46"/>
        <v>0</v>
      </c>
      <c r="BT41" s="336">
        <f t="shared" si="46"/>
        <v>0</v>
      </c>
      <c r="BU41" s="336">
        <f t="shared" si="46"/>
        <v>0</v>
      </c>
      <c r="BV41" s="336">
        <f t="shared" si="46"/>
        <v>0</v>
      </c>
      <c r="BW41" s="336">
        <f t="shared" si="46"/>
        <v>0</v>
      </c>
      <c r="BX41" s="336">
        <f t="shared" si="46"/>
        <v>0</v>
      </c>
      <c r="BY41" s="337">
        <f t="shared" si="46"/>
        <v>0</v>
      </c>
      <c r="BZ41" s="335">
        <f t="shared" si="47"/>
        <v>0</v>
      </c>
      <c r="CA41" s="336">
        <f t="shared" si="47"/>
        <v>0</v>
      </c>
      <c r="CB41" s="336">
        <f t="shared" si="47"/>
        <v>0</v>
      </c>
      <c r="CC41" s="336">
        <f t="shared" si="47"/>
        <v>0</v>
      </c>
      <c r="CD41" s="336">
        <f t="shared" si="47"/>
        <v>0</v>
      </c>
      <c r="CE41" s="336">
        <f t="shared" si="47"/>
        <v>0</v>
      </c>
      <c r="CF41" s="336">
        <f t="shared" si="47"/>
        <v>0</v>
      </c>
      <c r="CG41" s="336">
        <f t="shared" si="47"/>
        <v>0</v>
      </c>
      <c r="CH41" s="336">
        <f t="shared" si="47"/>
        <v>0</v>
      </c>
      <c r="CI41" s="336">
        <f t="shared" si="47"/>
        <v>0</v>
      </c>
      <c r="CJ41" s="336">
        <f t="shared" si="47"/>
        <v>0</v>
      </c>
      <c r="CK41" s="337">
        <f t="shared" si="47"/>
        <v>0</v>
      </c>
      <c r="CL41" s="335">
        <f t="shared" si="48"/>
        <v>0</v>
      </c>
      <c r="CM41" s="336">
        <f t="shared" si="48"/>
        <v>0</v>
      </c>
      <c r="CN41" s="336">
        <f t="shared" si="48"/>
        <v>0</v>
      </c>
      <c r="CO41" s="336">
        <f t="shared" si="48"/>
        <v>0</v>
      </c>
      <c r="CP41" s="336">
        <f t="shared" si="48"/>
        <v>0</v>
      </c>
      <c r="CQ41" s="336">
        <f t="shared" si="48"/>
        <v>0</v>
      </c>
      <c r="CR41" s="336">
        <f t="shared" si="48"/>
        <v>0</v>
      </c>
      <c r="CS41" s="336">
        <f t="shared" si="48"/>
        <v>0</v>
      </c>
      <c r="CT41" s="336">
        <f t="shared" si="48"/>
        <v>0</v>
      </c>
      <c r="CU41" s="336">
        <f t="shared" si="48"/>
        <v>0</v>
      </c>
      <c r="CV41" s="336">
        <f t="shared" si="48"/>
        <v>0</v>
      </c>
      <c r="CW41" s="337">
        <f t="shared" si="48"/>
        <v>0</v>
      </c>
      <c r="CX41" s="335">
        <f t="shared" si="49"/>
        <v>0</v>
      </c>
      <c r="CY41" s="336">
        <f t="shared" si="49"/>
        <v>0</v>
      </c>
      <c r="CZ41" s="336">
        <f t="shared" si="49"/>
        <v>0</v>
      </c>
      <c r="DA41" s="336">
        <f t="shared" si="49"/>
        <v>0</v>
      </c>
      <c r="DB41" s="336">
        <f t="shared" si="49"/>
        <v>0</v>
      </c>
      <c r="DC41" s="336">
        <f t="shared" si="49"/>
        <v>0</v>
      </c>
      <c r="DD41" s="336">
        <f t="shared" si="49"/>
        <v>0</v>
      </c>
      <c r="DE41" s="336">
        <f t="shared" si="49"/>
        <v>0</v>
      </c>
      <c r="DF41" s="336">
        <f t="shared" si="49"/>
        <v>0</v>
      </c>
      <c r="DG41" s="336">
        <f t="shared" si="49"/>
        <v>0</v>
      </c>
      <c r="DH41" s="336">
        <f t="shared" si="49"/>
        <v>0</v>
      </c>
      <c r="DI41" s="337">
        <f t="shared" si="49"/>
        <v>0</v>
      </c>
      <c r="DJ41" s="335">
        <f t="shared" si="50"/>
        <v>0</v>
      </c>
      <c r="DK41" s="336">
        <f t="shared" si="50"/>
        <v>0</v>
      </c>
      <c r="DL41" s="336">
        <f t="shared" si="50"/>
        <v>0</v>
      </c>
      <c r="DM41" s="336">
        <f t="shared" si="50"/>
        <v>0</v>
      </c>
      <c r="DN41" s="336">
        <f t="shared" si="50"/>
        <v>0</v>
      </c>
      <c r="DO41" s="336">
        <f t="shared" si="50"/>
        <v>0</v>
      </c>
      <c r="DP41" s="336">
        <f t="shared" si="50"/>
        <v>0</v>
      </c>
      <c r="DQ41" s="336">
        <f t="shared" si="50"/>
        <v>0</v>
      </c>
      <c r="DR41" s="336">
        <f t="shared" si="50"/>
        <v>0</v>
      </c>
      <c r="DS41" s="336">
        <f t="shared" si="50"/>
        <v>0</v>
      </c>
      <c r="DT41" s="336">
        <f t="shared" si="50"/>
        <v>0</v>
      </c>
      <c r="DU41" s="337">
        <f t="shared" si="50"/>
        <v>0</v>
      </c>
      <c r="DV41" s="335">
        <f t="shared" si="51"/>
        <v>0</v>
      </c>
      <c r="DW41" s="336">
        <f t="shared" si="51"/>
        <v>0</v>
      </c>
      <c r="DX41" s="336">
        <f t="shared" si="51"/>
        <v>0</v>
      </c>
      <c r="DY41" s="336">
        <f t="shared" si="51"/>
        <v>0</v>
      </c>
      <c r="DZ41" s="336">
        <f t="shared" si="51"/>
        <v>0</v>
      </c>
      <c r="EA41" s="336">
        <f t="shared" si="51"/>
        <v>0</v>
      </c>
      <c r="EB41" s="336">
        <f t="shared" si="51"/>
        <v>0</v>
      </c>
      <c r="EC41" s="336">
        <f t="shared" si="51"/>
        <v>0</v>
      </c>
      <c r="ED41" s="336">
        <f t="shared" si="51"/>
        <v>0</v>
      </c>
      <c r="EE41" s="336">
        <f t="shared" si="51"/>
        <v>0</v>
      </c>
      <c r="EF41" s="336">
        <f t="shared" si="51"/>
        <v>0</v>
      </c>
      <c r="EG41" s="337">
        <f t="shared" si="51"/>
        <v>0</v>
      </c>
      <c r="EH41" s="335">
        <f t="shared" si="52"/>
        <v>0</v>
      </c>
      <c r="EI41" s="336">
        <f t="shared" si="52"/>
        <v>0</v>
      </c>
      <c r="EJ41" s="336">
        <f t="shared" si="52"/>
        <v>0</v>
      </c>
      <c r="EK41" s="336">
        <f t="shared" si="52"/>
        <v>0</v>
      </c>
      <c r="EL41" s="336">
        <f t="shared" si="52"/>
        <v>0</v>
      </c>
      <c r="EM41" s="336">
        <f t="shared" si="52"/>
        <v>0</v>
      </c>
      <c r="EN41" s="336">
        <f t="shared" si="52"/>
        <v>0</v>
      </c>
      <c r="EO41" s="336">
        <f t="shared" si="52"/>
        <v>0</v>
      </c>
      <c r="EP41" s="336">
        <f t="shared" si="52"/>
        <v>0</v>
      </c>
      <c r="EQ41" s="336">
        <f t="shared" si="52"/>
        <v>0</v>
      </c>
      <c r="ER41" s="336">
        <f t="shared" si="52"/>
        <v>0</v>
      </c>
      <c r="ES41" s="337">
        <f t="shared" si="52"/>
        <v>0</v>
      </c>
      <c r="ET41" s="335">
        <f t="shared" si="53"/>
        <v>0</v>
      </c>
      <c r="EU41" s="336">
        <f t="shared" si="53"/>
        <v>0</v>
      </c>
      <c r="EV41" s="336">
        <f t="shared" si="53"/>
        <v>0</v>
      </c>
      <c r="EW41" s="336">
        <f t="shared" si="53"/>
        <v>0</v>
      </c>
      <c r="EX41" s="336">
        <f t="shared" si="53"/>
        <v>0</v>
      </c>
      <c r="EY41" s="336">
        <f t="shared" si="53"/>
        <v>0</v>
      </c>
      <c r="EZ41" s="336">
        <f t="shared" si="53"/>
        <v>0</v>
      </c>
      <c r="FA41" s="336">
        <f t="shared" si="53"/>
        <v>0</v>
      </c>
      <c r="FB41" s="336">
        <f t="shared" si="53"/>
        <v>0</v>
      </c>
      <c r="FC41" s="336">
        <f t="shared" si="53"/>
        <v>0</v>
      </c>
      <c r="FD41" s="336">
        <f t="shared" si="53"/>
        <v>0</v>
      </c>
      <c r="FE41" s="337">
        <f t="shared" si="53"/>
        <v>0</v>
      </c>
      <c r="FF41" s="335">
        <f t="shared" si="54"/>
        <v>0</v>
      </c>
      <c r="FG41" s="336">
        <f t="shared" si="54"/>
        <v>0</v>
      </c>
      <c r="FH41" s="336">
        <f t="shared" si="54"/>
        <v>0</v>
      </c>
      <c r="FI41" s="336">
        <f t="shared" si="54"/>
        <v>0</v>
      </c>
      <c r="FJ41" s="336">
        <f t="shared" si="54"/>
        <v>0</v>
      </c>
      <c r="FK41" s="336">
        <f t="shared" si="54"/>
        <v>0</v>
      </c>
      <c r="FL41" s="336">
        <f t="shared" si="54"/>
        <v>0</v>
      </c>
      <c r="FM41" s="336">
        <f t="shared" si="54"/>
        <v>0</v>
      </c>
      <c r="FN41" s="336">
        <f t="shared" si="54"/>
        <v>0</v>
      </c>
      <c r="FO41" s="336">
        <f t="shared" si="54"/>
        <v>0</v>
      </c>
      <c r="FP41" s="336">
        <f t="shared" si="54"/>
        <v>0</v>
      </c>
      <c r="FQ41" s="337">
        <f t="shared" si="54"/>
        <v>0</v>
      </c>
    </row>
    <row r="42" spans="1:173" ht="12.75" customHeight="1" x14ac:dyDescent="0.2">
      <c r="A42" s="74" t="str">
        <f t="shared" si="21"/>
        <v xml:space="preserve"> - </v>
      </c>
      <c r="B42" s="112"/>
      <c r="C42" s="171" t="s">
        <v>305</v>
      </c>
      <c r="D42" s="366" t="str">
        <f>IF(ISBLANK(EMISSIONS_8!D42), " ", EMISSIONS_8!D42)</f>
        <v xml:space="preserve"> </v>
      </c>
      <c r="E42" s="366" t="str">
        <f>IF(ISBLANK(EMISSIONS_8!E42), " ", EMISSIONS_8!E42)</f>
        <v xml:space="preserve"> </v>
      </c>
      <c r="F42" s="366" t="str">
        <f>IF(ISBLANK(EMISSIONS_8!F42), " ", EMISSIONS_8!F42)</f>
        <v xml:space="preserve"> </v>
      </c>
      <c r="G42" s="367"/>
      <c r="H42" s="368"/>
      <c r="I42" s="33" t="s">
        <v>299</v>
      </c>
      <c r="J42" s="367"/>
      <c r="K42" s="33">
        <f t="shared" si="35"/>
        <v>1</v>
      </c>
      <c r="L42" s="33">
        <f t="shared" si="23"/>
        <v>0</v>
      </c>
      <c r="M42" s="367">
        <v>0</v>
      </c>
      <c r="N42" s="373">
        <v>0</v>
      </c>
      <c r="O42" s="299"/>
      <c r="P42" s="300"/>
      <c r="Q42" s="73" t="str">
        <f t="shared" si="36"/>
        <v>Enter vessel info</v>
      </c>
      <c r="R42" s="79" t="str">
        <f t="shared" si="37"/>
        <v>Enter vessel info</v>
      </c>
      <c r="S42" s="79" t="str">
        <f t="shared" si="38"/>
        <v>Enter vessel info</v>
      </c>
      <c r="T42" s="79" t="str">
        <f t="shared" si="39"/>
        <v>Enter vessel info</v>
      </c>
      <c r="U42" s="79" t="str">
        <f t="shared" si="40"/>
        <v>Enter vessel info</v>
      </c>
      <c r="V42" s="79" t="str">
        <f t="shared" si="41"/>
        <v>Enter vessel info</v>
      </c>
      <c r="W42" s="79" t="str">
        <f t="shared" si="42"/>
        <v>Enter vessel info</v>
      </c>
      <c r="X42" s="79" t="str">
        <f t="shared" si="43"/>
        <v>Enter vessel info</v>
      </c>
      <c r="Y42" s="78" t="s">
        <v>115</v>
      </c>
      <c r="Z42" s="79" t="s">
        <v>115</v>
      </c>
      <c r="AA42" s="82" t="s">
        <v>115</v>
      </c>
      <c r="AB42" s="76" t="str">
        <f>IF(OR($D42=" ",$E42=" ",$F42=" "),"Enter vessel info",IF(T($H42)&lt;&gt;"","Enter Activity",IF(OR($M42=0,$N42=0),"Enter Run Time",IF((VLOOKUP($F42,'VESSEL FACTORS'!$A$3:$O$5,AB$5,FALSE))="N/A","--",IF($G42=" ",IF(ISERROR(SEARCH("Aux",$E42,1)),($H42*VLOOKUP($F42,'VESSEL FACTORS'!$A$2:$O$5,AB$5,FALSE)*0.0000011023*$M42*$N42*0.82),($H42*VLOOKUP($F42,'VESSEL FACTORS'!$A$2:$O$5,AB$5,FALSE)*0.0000011023*$M42*$N42*1)),IF($G42&lt;21,($H42*VLOOKUP($F42,'VESSEL FACTORS'!$A$2:$O$5,AB$5,FALSE)*0.0000011023*$M42*$N42*VLOOKUP($G42,'VESSEL FACTORS'!$A$16:$L$36,AB$5,FALSE)),($H42*VLOOKUP($F42,'VESSEL FACTORS'!$A$3:$O$5,AB$5,FALSE)*0.0000011023*$M42*$N42*($G42/100))))))))</f>
        <v>Enter vessel info</v>
      </c>
      <c r="AC42" s="76" t="str">
        <f>IF(OR($D42=" ",$E42=" ",$F42=" "),"Enter vessel info",IF(T($H42)&lt;&gt;"","Enter Activity",IF(OR($M42=0,$N42=0),"Enter Run Time",IF((VLOOKUP($F42,'VESSEL FACTORS'!$A$3:$O$5,AC$5,FALSE))="N/A","--",IF($G42=" ",IF(ISERROR(SEARCH("Aux",$E42,1)),($H42*VLOOKUP($F42,'VESSEL FACTORS'!$A$2:$O$5,AC$5,FALSE)*0.0000011023*$M42*$N42*0.82),($H42*VLOOKUP($F42,'VESSEL FACTORS'!$A$2:$O$5,AC$5,FALSE)*0.0000011023*$M42*$N42*1)),IF($G42&lt;21,($H42*VLOOKUP($F42,'VESSEL FACTORS'!$A$2:$O$5,AC$5,FALSE)*0.0000011023*$M42*$N42*VLOOKUP($G42,'VESSEL FACTORS'!$A$16:$L$36,AC$5,FALSE)),($H42*VLOOKUP($F42,'VESSEL FACTORS'!$A$3:$O$5,AC$5,FALSE)*0.0000011023*$M42*$N42*($G42/100))))))))</f>
        <v>Enter vessel info</v>
      </c>
      <c r="AD42" s="76" t="str">
        <f>IF(OR($D42=" ",$E42=" ",$F42=" "),"Enter vessel info",IF(T($H42)&lt;&gt;"","Enter Activity",IF(OR($M42=0,$N42=0),"Enter Run Time",IF((VLOOKUP($F42,'VESSEL FACTORS'!$A$3:$O$5,AD$5,FALSE))="N/A","--",IF($G42=" ",IF(ISERROR(SEARCH("Aux",$E42,1)),($H42*VLOOKUP($F42,'VESSEL FACTORS'!$A$2:$O$5,AD$5,FALSE)*0.0000011023*$M42*$N42*0.82),($H42*VLOOKUP($F42,'VESSEL FACTORS'!$A$2:$O$5,AD$5,FALSE)*0.0000011023*$M42*$N42*1)),IF($G42&lt;21,($H42*VLOOKUP($F42,'VESSEL FACTORS'!$A$2:$O$5,AD$5,FALSE)*0.0000011023*$M42*$N42*VLOOKUP($G42,'VESSEL FACTORS'!$A$16:$L$36,AD$5,FALSE)),($H42*VLOOKUP($F42,'VESSEL FACTORS'!$A$3:$O$5,AD$5,FALSE)*0.0000011023*$M42*$N42*($G42/100))))))))</f>
        <v>Enter vessel info</v>
      </c>
      <c r="AE42" s="76" t="str">
        <f>IF(OR($D42=" ",$E42=" ",$F42=" "),"Enter vessel info",IF(T($H42)&lt;&gt;"","Enter Activity",IF(OR($M42=0,$N42=0),"Enter Run Time",IF((VLOOKUP($F42,'VESSEL FACTORS'!$A$3:$O$5,AE$5,FALSE))="N/A","--",IF($G42=" ",IF(ISERROR(SEARCH("Aux",$E42,1)),($H42*VLOOKUP($F42,'VESSEL FACTORS'!$A$2:$O$5,AE$5,FALSE)*0.0000011023*$M42*$N42*0.82),($H42*VLOOKUP($F42,'VESSEL FACTORS'!$A$2:$O$5,AE$5,FALSE)*0.0000011023*$M42*$N42*1)),IF($G42&lt;21,($H42*VLOOKUP($F42,'VESSEL FACTORS'!$A$2:$O$5,AE$5,FALSE)*0.0000011023*$M42*$N42*VLOOKUP($G42,'VESSEL FACTORS'!$A$16:$L$36,AE$5,FALSE)),($H42*VLOOKUP($F42,'VESSEL FACTORS'!$A$3:$O$5,AE$5,FALSE)*0.0000011023*$M42*$N42*($G42/100))))))))</f>
        <v>Enter vessel info</v>
      </c>
      <c r="AF42" s="76" t="str">
        <f>IF(OR($D42=" ",$E42=" ",$F42=" "),"Enter vessel info",IF(T($H42)&lt;&gt;"","Enter Activity",IF(OR($M42=0,$N42=0),"Enter Run Time",IF((VLOOKUP($F42,'VESSEL FACTORS'!$A$3:$O$5,AF$5,FALSE))="N/A","--",IF($G42=" ",IF(ISERROR(SEARCH("Aux",$E42,1)),($H42*VLOOKUP($F42,'VESSEL FACTORS'!$A$2:$O$5,AF$5,FALSE)*0.0000011023*$M42*$N42*0.82),($H42*VLOOKUP($F42,'VESSEL FACTORS'!$A$2:$O$5,AF$5,FALSE)*0.0000011023*$M42*$N42*1)),IF($G42&lt;21,($H42*VLOOKUP($F42,'VESSEL FACTORS'!$A$2:$O$5,AF$5,FALSE)*0.0000011023*$M42*$N42*VLOOKUP($G42,'VESSEL FACTORS'!$A$16:$L$36,AF$5,FALSE)),($H42*VLOOKUP($F42,'VESSEL FACTORS'!$A$3:$O$5,AF$5,FALSE)*0.0000011023*$M42*$N42*($G42/100))))))))</f>
        <v>Enter vessel info</v>
      </c>
      <c r="AG42" s="76" t="str">
        <f>IF(OR($D42=" ",$E42=" ",$F42=" "),"Enter vessel info",IF(T($H42)&lt;&gt;"","Enter Activity",IF(OR($M42=0,$N42=0),"Enter Run Time",IF((VLOOKUP($F42,'VESSEL FACTORS'!$A$3:$O$5,AG$5,FALSE))="N/A","--",IF($G42=" ",IF(ISERROR(SEARCH("Aux",$E42,1)),($H42*VLOOKUP($F42,'VESSEL FACTORS'!$A$2:$O$5,AG$5,FALSE)*0.0000011023*$M42*$N42*0.82),($H42*VLOOKUP($F42,'VESSEL FACTORS'!$A$2:$O$5,AG$5,FALSE)*0.0000011023*$M42*$N42*1)),IF($G42&lt;21,($H42*VLOOKUP($F42,'VESSEL FACTORS'!$A$2:$O$5,AG$5,FALSE)*0.0000011023*$M42*$N42*VLOOKUP($G42,'VESSEL FACTORS'!$A$16:$L$36,AG$5,FALSE)),($H42*VLOOKUP($F42,'VESSEL FACTORS'!$A$3:$O$5,AG$5,FALSE)*0.0000011023*$M42*$N42*($G42/100))))))))</f>
        <v>Enter vessel info</v>
      </c>
      <c r="AH42" s="76" t="str">
        <f>IF(OR($D42=" ",$E42=" ",$F42=" "),"Enter vessel info",IF(T($H42)&lt;&gt;"","Enter Activity",IF(OR($M42=0,$N42=0),"Enter Run Time",IF((VLOOKUP($F42,'VESSEL FACTORS'!$A$3:$O$5,AH$5,FALSE))="N/A","--",IF($G42=" ",IF(ISERROR(SEARCH("Aux",$E42,1)),($H42*VLOOKUP($F42,'VESSEL FACTORS'!$A$2:$O$5,AH$5,FALSE)*0.0000011023*$M42*$N42*0.82),($H42*VLOOKUP($F42,'VESSEL FACTORS'!$A$2:$O$5,AH$5,FALSE)*0.0000011023*$M42*$N42*1)),IF($G42&lt;21,($H42*VLOOKUP($F42,'VESSEL FACTORS'!$A$2:$O$5,AH$5,FALSE)*0.0000011023*$M42*$N42*VLOOKUP($G42,'VESSEL FACTORS'!$A$16:$L$36,AH$5,FALSE)),($H42*VLOOKUP($F42,'VESSEL FACTORS'!$A$3:$O$5,AH$5,FALSE)*0.0000011023*$M42*$N42*($G42/100))))))))</f>
        <v>Enter vessel info</v>
      </c>
      <c r="AI42" s="76" t="str">
        <f>IF(OR($D42=" ",$E42=" ",$F42=" "),"Enter vessel info",IF(T($H42)&lt;&gt;"","Enter Activity",IF(OR($M42=0,$N42=0),"Enter Run Time",IF((VLOOKUP($F42,'VESSEL FACTORS'!$A$3:$O$5,AI$5,FALSE))="N/A","--",IF($G42=" ",IF(ISERROR(SEARCH("Aux",$E42,1)),($H42*VLOOKUP($F42,'VESSEL FACTORS'!$A$2:$O$5,AI$5,FALSE)*0.0000011023*$M42*$N42*0.82),($H42*VLOOKUP($F42,'VESSEL FACTORS'!$A$2:$O$5,AI$5,FALSE)*0.0000011023*$M42*$N42*1)),IF($G42&lt;21,($H42*VLOOKUP($F42,'VESSEL FACTORS'!$A$2:$O$5,AI$5,FALSE)*0.0000011023*$M42*$N42*VLOOKUP($G42,'VESSEL FACTORS'!$A$16:$L$36,AI$5,FALSE)),($H42*VLOOKUP($F42,'VESSEL FACTORS'!$A$3:$O$5,AI$5,FALSE)*0.0000011023*$M42*$N42*($G42/100))))))))</f>
        <v>Enter vessel info</v>
      </c>
      <c r="AJ42" s="76" t="str">
        <f>IF(OR($D42=" ",$E42=" ",$F42=" "),"Enter vessel info",IF(T($H42)&lt;&gt;"","Enter Activity",IF(OR($M42=0,$N42=0),"Enter Run Time",IF((VLOOKUP($F42,'VESSEL FACTORS'!$A$3:$O$5,AJ$5,FALSE))="N/A","--",IF($G42=" ",IF(ISERROR(SEARCH("Aux",$E42,1)),($H42*VLOOKUP($F42,'VESSEL FACTORS'!$A$2:$O$5,AJ$5,FALSE)*0.0000011023*$M42*$N42*0.82),($H42*VLOOKUP($F42,'VESSEL FACTORS'!$A$2:$O$5,AJ$5,FALSE)*0.0000011023*$M42*$N42*1)),IF($G42&lt;21,($H42*VLOOKUP($F42,'VESSEL FACTORS'!$A$2:$O$5,AJ$5,FALSE)*0.0000011023*$M42*$N42*VLOOKUP($G42,'VESSEL FACTORS'!$A$16:$L$36,AJ$5,FALSE)),($H42*VLOOKUP($F42,'VESSEL FACTORS'!$A$3:$O$5,AJ$5,FALSE)*0.0000011023*$M42*$N42*($G42/100))))))))</f>
        <v>Enter vessel info</v>
      </c>
      <c r="AK42" s="76" t="str">
        <f>IF(OR($D42=" ",$E42=" ",$F42=" "),"Enter vessel info",IF(T($H42)&lt;&gt;"","Enter Activity",IF(OR($M42=0,$N42=0),"Enter Run Time",IF((VLOOKUP($F42,'VESSEL FACTORS'!$A$3:$O$5,AK$5,FALSE))="N/A","--",IF($G42=" ",IF(ISERROR(SEARCH("Aux",$E42,1)),($H42*VLOOKUP($F42,'VESSEL FACTORS'!$A$2:$O$5,AK$5,FALSE)*0.0000011023*$M42*$N42*0.82),($H42*VLOOKUP($F42,'VESSEL FACTORS'!$A$2:$O$5,AK$5,FALSE)*0.0000011023*$M42*$N42*1)),IF($G42&lt;21,($H42*VLOOKUP($F42,'VESSEL FACTORS'!$A$2:$O$5,AK$5,FALSE)*0.0000011023*$M42*$N42*VLOOKUP($G42,'VESSEL FACTORS'!$A$16:$L$36,AK$5,FALSE)),($H42*VLOOKUP($F42,'VESSEL FACTORS'!$A$3:$O$5,AK$5,FALSE)*0.0000011023*$M42*$N42*($G42/100))))))))</f>
        <v>Enter vessel info</v>
      </c>
      <c r="AL42" s="67" t="str">
        <f>IF(OR($D42=" ",$E42=" ",$F42=" "),"Enter vessel info",IF(T($H42)&lt;&gt;"","Enter Activity",IF(OR($M42=0,$N42=0),"Enter Run Time",IF((VLOOKUP($F42,'VESSEL FACTORS'!$A$3:$O$5,AL$5,FALSE))="N/A","--",IF($G42=" ",IF(ISERROR(SEARCH("Aux",$E42,1)),($H42*VLOOKUP($F42,'VESSEL FACTORS'!$A$2:$O$5,AL$5,FALSE)*0.0000011023*$M42*$N42*0.82),($H42*VLOOKUP($F42,'VESSEL FACTORS'!$A$2:$O$5,AL$5,FALSE)*0.0000011023*$M42*$N42*1)),IF($G42&lt;21,($H42*VLOOKUP($F42,'VESSEL FACTORS'!$A$2:$O$5,AL$5,FALSE)*0.0000011023*$M42*$N42*VLOOKUP($G42,'VESSEL FACTORS'!$A$16:$L$36,AL$5,FALSE)),($H42*VLOOKUP($F42,'VESSEL FACTORS'!$A$3:$O$5,AL$5,FALSE)*0.0000011023*$M42*$N42*($G42/100))))))))</f>
        <v>Enter vessel info</v>
      </c>
      <c r="AM42" s="73"/>
      <c r="AO42" s="74">
        <f>MONTH(EMISSIONS_1!P42)-MONTH(EMISSIONS_1!O42)+1</f>
        <v>1</v>
      </c>
      <c r="AP42" s="335">
        <f t="shared" si="55"/>
        <v>0</v>
      </c>
      <c r="AQ42" s="336">
        <f t="shared" si="55"/>
        <v>0</v>
      </c>
      <c r="AR42" s="336">
        <f t="shared" si="55"/>
        <v>0</v>
      </c>
      <c r="AS42" s="336">
        <f t="shared" si="55"/>
        <v>0</v>
      </c>
      <c r="AT42" s="336">
        <f t="shared" si="55"/>
        <v>0</v>
      </c>
      <c r="AU42" s="336">
        <f t="shared" si="55"/>
        <v>0</v>
      </c>
      <c r="AV42" s="336">
        <f t="shared" si="55"/>
        <v>0</v>
      </c>
      <c r="AW42" s="336">
        <f t="shared" si="55"/>
        <v>0</v>
      </c>
      <c r="AX42" s="336">
        <f t="shared" si="55"/>
        <v>0</v>
      </c>
      <c r="AY42" s="336">
        <f t="shared" si="55"/>
        <v>0</v>
      </c>
      <c r="AZ42" s="336">
        <f t="shared" si="55"/>
        <v>0</v>
      </c>
      <c r="BA42" s="337">
        <f t="shared" si="55"/>
        <v>0</v>
      </c>
      <c r="BB42" s="335">
        <f t="shared" si="45"/>
        <v>0</v>
      </c>
      <c r="BC42" s="336">
        <f t="shared" si="45"/>
        <v>0</v>
      </c>
      <c r="BD42" s="336">
        <f t="shared" si="45"/>
        <v>0</v>
      </c>
      <c r="BE42" s="336">
        <f t="shared" si="45"/>
        <v>0</v>
      </c>
      <c r="BF42" s="336">
        <f t="shared" si="45"/>
        <v>0</v>
      </c>
      <c r="BG42" s="336">
        <f t="shared" si="45"/>
        <v>0</v>
      </c>
      <c r="BH42" s="336">
        <f t="shared" si="45"/>
        <v>0</v>
      </c>
      <c r="BI42" s="336">
        <f t="shared" si="45"/>
        <v>0</v>
      </c>
      <c r="BJ42" s="336">
        <f t="shared" si="45"/>
        <v>0</v>
      </c>
      <c r="BK42" s="336">
        <f t="shared" si="45"/>
        <v>0</v>
      </c>
      <c r="BL42" s="336">
        <f t="shared" si="45"/>
        <v>0</v>
      </c>
      <c r="BM42" s="337">
        <f t="shared" si="45"/>
        <v>0</v>
      </c>
      <c r="BN42" s="335">
        <f t="shared" si="46"/>
        <v>0</v>
      </c>
      <c r="BO42" s="336">
        <f t="shared" si="46"/>
        <v>0</v>
      </c>
      <c r="BP42" s="336">
        <f t="shared" si="46"/>
        <v>0</v>
      </c>
      <c r="BQ42" s="336">
        <f t="shared" si="46"/>
        <v>0</v>
      </c>
      <c r="BR42" s="336">
        <f t="shared" si="46"/>
        <v>0</v>
      </c>
      <c r="BS42" s="336">
        <f t="shared" si="46"/>
        <v>0</v>
      </c>
      <c r="BT42" s="336">
        <f t="shared" si="46"/>
        <v>0</v>
      </c>
      <c r="BU42" s="336">
        <f t="shared" si="46"/>
        <v>0</v>
      </c>
      <c r="BV42" s="336">
        <f t="shared" si="46"/>
        <v>0</v>
      </c>
      <c r="BW42" s="336">
        <f t="shared" si="46"/>
        <v>0</v>
      </c>
      <c r="BX42" s="336">
        <f t="shared" si="46"/>
        <v>0</v>
      </c>
      <c r="BY42" s="337">
        <f t="shared" si="46"/>
        <v>0</v>
      </c>
      <c r="BZ42" s="335">
        <f t="shared" si="47"/>
        <v>0</v>
      </c>
      <c r="CA42" s="336">
        <f t="shared" si="47"/>
        <v>0</v>
      </c>
      <c r="CB42" s="336">
        <f t="shared" si="47"/>
        <v>0</v>
      </c>
      <c r="CC42" s="336">
        <f t="shared" si="47"/>
        <v>0</v>
      </c>
      <c r="CD42" s="336">
        <f t="shared" si="47"/>
        <v>0</v>
      </c>
      <c r="CE42" s="336">
        <f t="shared" si="47"/>
        <v>0</v>
      </c>
      <c r="CF42" s="336">
        <f t="shared" si="47"/>
        <v>0</v>
      </c>
      <c r="CG42" s="336">
        <f t="shared" si="47"/>
        <v>0</v>
      </c>
      <c r="CH42" s="336">
        <f t="shared" si="47"/>
        <v>0</v>
      </c>
      <c r="CI42" s="336">
        <f t="shared" si="47"/>
        <v>0</v>
      </c>
      <c r="CJ42" s="336">
        <f t="shared" si="47"/>
        <v>0</v>
      </c>
      <c r="CK42" s="337">
        <f t="shared" si="47"/>
        <v>0</v>
      </c>
      <c r="CL42" s="335">
        <f t="shared" si="48"/>
        <v>0</v>
      </c>
      <c r="CM42" s="336">
        <f t="shared" si="48"/>
        <v>0</v>
      </c>
      <c r="CN42" s="336">
        <f t="shared" si="48"/>
        <v>0</v>
      </c>
      <c r="CO42" s="336">
        <f t="shared" si="48"/>
        <v>0</v>
      </c>
      <c r="CP42" s="336">
        <f t="shared" si="48"/>
        <v>0</v>
      </c>
      <c r="CQ42" s="336">
        <f t="shared" si="48"/>
        <v>0</v>
      </c>
      <c r="CR42" s="336">
        <f t="shared" si="48"/>
        <v>0</v>
      </c>
      <c r="CS42" s="336">
        <f t="shared" si="48"/>
        <v>0</v>
      </c>
      <c r="CT42" s="336">
        <f t="shared" si="48"/>
        <v>0</v>
      </c>
      <c r="CU42" s="336">
        <f t="shared" si="48"/>
        <v>0</v>
      </c>
      <c r="CV42" s="336">
        <f t="shared" si="48"/>
        <v>0</v>
      </c>
      <c r="CW42" s="337">
        <f t="shared" si="48"/>
        <v>0</v>
      </c>
      <c r="CX42" s="335">
        <f t="shared" si="49"/>
        <v>0</v>
      </c>
      <c r="CY42" s="336">
        <f t="shared" si="49"/>
        <v>0</v>
      </c>
      <c r="CZ42" s="336">
        <f t="shared" si="49"/>
        <v>0</v>
      </c>
      <c r="DA42" s="336">
        <f t="shared" si="49"/>
        <v>0</v>
      </c>
      <c r="DB42" s="336">
        <f t="shared" si="49"/>
        <v>0</v>
      </c>
      <c r="DC42" s="336">
        <f t="shared" si="49"/>
        <v>0</v>
      </c>
      <c r="DD42" s="336">
        <f t="shared" si="49"/>
        <v>0</v>
      </c>
      <c r="DE42" s="336">
        <f t="shared" si="49"/>
        <v>0</v>
      </c>
      <c r="DF42" s="336">
        <f t="shared" si="49"/>
        <v>0</v>
      </c>
      <c r="DG42" s="336">
        <f t="shared" si="49"/>
        <v>0</v>
      </c>
      <c r="DH42" s="336">
        <f t="shared" si="49"/>
        <v>0</v>
      </c>
      <c r="DI42" s="337">
        <f t="shared" si="49"/>
        <v>0</v>
      </c>
      <c r="DJ42" s="335">
        <f t="shared" si="50"/>
        <v>0</v>
      </c>
      <c r="DK42" s="336">
        <f t="shared" si="50"/>
        <v>0</v>
      </c>
      <c r="DL42" s="336">
        <f t="shared" si="50"/>
        <v>0</v>
      </c>
      <c r="DM42" s="336">
        <f t="shared" si="50"/>
        <v>0</v>
      </c>
      <c r="DN42" s="336">
        <f t="shared" si="50"/>
        <v>0</v>
      </c>
      <c r="DO42" s="336">
        <f t="shared" si="50"/>
        <v>0</v>
      </c>
      <c r="DP42" s="336">
        <f t="shared" si="50"/>
        <v>0</v>
      </c>
      <c r="DQ42" s="336">
        <f t="shared" si="50"/>
        <v>0</v>
      </c>
      <c r="DR42" s="336">
        <f t="shared" si="50"/>
        <v>0</v>
      </c>
      <c r="DS42" s="336">
        <f t="shared" si="50"/>
        <v>0</v>
      </c>
      <c r="DT42" s="336">
        <f t="shared" si="50"/>
        <v>0</v>
      </c>
      <c r="DU42" s="337">
        <f t="shared" si="50"/>
        <v>0</v>
      </c>
      <c r="DV42" s="335">
        <f t="shared" si="51"/>
        <v>0</v>
      </c>
      <c r="DW42" s="336">
        <f t="shared" si="51"/>
        <v>0</v>
      </c>
      <c r="DX42" s="336">
        <f t="shared" si="51"/>
        <v>0</v>
      </c>
      <c r="DY42" s="336">
        <f t="shared" si="51"/>
        <v>0</v>
      </c>
      <c r="DZ42" s="336">
        <f t="shared" si="51"/>
        <v>0</v>
      </c>
      <c r="EA42" s="336">
        <f t="shared" si="51"/>
        <v>0</v>
      </c>
      <c r="EB42" s="336">
        <f t="shared" si="51"/>
        <v>0</v>
      </c>
      <c r="EC42" s="336">
        <f t="shared" si="51"/>
        <v>0</v>
      </c>
      <c r="ED42" s="336">
        <f t="shared" si="51"/>
        <v>0</v>
      </c>
      <c r="EE42" s="336">
        <f t="shared" si="51"/>
        <v>0</v>
      </c>
      <c r="EF42" s="336">
        <f t="shared" si="51"/>
        <v>0</v>
      </c>
      <c r="EG42" s="337">
        <f t="shared" si="51"/>
        <v>0</v>
      </c>
      <c r="EH42" s="335">
        <f t="shared" si="52"/>
        <v>0</v>
      </c>
      <c r="EI42" s="336">
        <f t="shared" si="52"/>
        <v>0</v>
      </c>
      <c r="EJ42" s="336">
        <f t="shared" si="52"/>
        <v>0</v>
      </c>
      <c r="EK42" s="336">
        <f t="shared" si="52"/>
        <v>0</v>
      </c>
      <c r="EL42" s="336">
        <f t="shared" si="52"/>
        <v>0</v>
      </c>
      <c r="EM42" s="336">
        <f t="shared" si="52"/>
        <v>0</v>
      </c>
      <c r="EN42" s="336">
        <f t="shared" si="52"/>
        <v>0</v>
      </c>
      <c r="EO42" s="336">
        <f t="shared" si="52"/>
        <v>0</v>
      </c>
      <c r="EP42" s="336">
        <f t="shared" si="52"/>
        <v>0</v>
      </c>
      <c r="EQ42" s="336">
        <f t="shared" si="52"/>
        <v>0</v>
      </c>
      <c r="ER42" s="336">
        <f t="shared" si="52"/>
        <v>0</v>
      </c>
      <c r="ES42" s="337">
        <f t="shared" si="52"/>
        <v>0</v>
      </c>
      <c r="ET42" s="335">
        <f t="shared" si="53"/>
        <v>0</v>
      </c>
      <c r="EU42" s="336">
        <f t="shared" si="53"/>
        <v>0</v>
      </c>
      <c r="EV42" s="336">
        <f t="shared" si="53"/>
        <v>0</v>
      </c>
      <c r="EW42" s="336">
        <f t="shared" si="53"/>
        <v>0</v>
      </c>
      <c r="EX42" s="336">
        <f t="shared" si="53"/>
        <v>0</v>
      </c>
      <c r="EY42" s="336">
        <f t="shared" si="53"/>
        <v>0</v>
      </c>
      <c r="EZ42" s="336">
        <f t="shared" si="53"/>
        <v>0</v>
      </c>
      <c r="FA42" s="336">
        <f t="shared" si="53"/>
        <v>0</v>
      </c>
      <c r="FB42" s="336">
        <f t="shared" si="53"/>
        <v>0</v>
      </c>
      <c r="FC42" s="336">
        <f t="shared" si="53"/>
        <v>0</v>
      </c>
      <c r="FD42" s="336">
        <f t="shared" si="53"/>
        <v>0</v>
      </c>
      <c r="FE42" s="337">
        <f t="shared" si="53"/>
        <v>0</v>
      </c>
      <c r="FF42" s="335">
        <f t="shared" si="54"/>
        <v>0</v>
      </c>
      <c r="FG42" s="336">
        <f t="shared" si="54"/>
        <v>0</v>
      </c>
      <c r="FH42" s="336">
        <f t="shared" si="54"/>
        <v>0</v>
      </c>
      <c r="FI42" s="336">
        <f t="shared" si="54"/>
        <v>0</v>
      </c>
      <c r="FJ42" s="336">
        <f t="shared" si="54"/>
        <v>0</v>
      </c>
      <c r="FK42" s="336">
        <f t="shared" si="54"/>
        <v>0</v>
      </c>
      <c r="FL42" s="336">
        <f t="shared" si="54"/>
        <v>0</v>
      </c>
      <c r="FM42" s="336">
        <f t="shared" si="54"/>
        <v>0</v>
      </c>
      <c r="FN42" s="336">
        <f t="shared" si="54"/>
        <v>0</v>
      </c>
      <c r="FO42" s="336">
        <f t="shared" si="54"/>
        <v>0</v>
      </c>
      <c r="FP42" s="336">
        <f t="shared" si="54"/>
        <v>0</v>
      </c>
      <c r="FQ42" s="337">
        <f t="shared" si="54"/>
        <v>0</v>
      </c>
    </row>
    <row r="43" spans="1:173" ht="12.75" customHeight="1" x14ac:dyDescent="0.2">
      <c r="A43" s="74" t="str">
        <f t="shared" si="21"/>
        <v xml:space="preserve"> - </v>
      </c>
      <c r="B43" s="112"/>
      <c r="C43" s="171" t="s">
        <v>305</v>
      </c>
      <c r="D43" s="366" t="str">
        <f>IF(ISBLANK(EMISSIONS_8!D43), " ", EMISSIONS_8!D43)</f>
        <v xml:space="preserve"> </v>
      </c>
      <c r="E43" s="366" t="str">
        <f>IF(ISBLANK(EMISSIONS_8!E43), " ", EMISSIONS_8!E43)</f>
        <v xml:space="preserve"> </v>
      </c>
      <c r="F43" s="366" t="str">
        <f>IF(ISBLANK(EMISSIONS_8!F43), " ", EMISSIONS_8!F43)</f>
        <v xml:space="preserve"> </v>
      </c>
      <c r="G43" s="367"/>
      <c r="H43" s="368"/>
      <c r="I43" s="33" t="s">
        <v>299</v>
      </c>
      <c r="J43" s="367"/>
      <c r="K43" s="33">
        <f t="shared" si="35"/>
        <v>1</v>
      </c>
      <c r="L43" s="33">
        <f t="shared" si="23"/>
        <v>0</v>
      </c>
      <c r="M43" s="367">
        <v>0</v>
      </c>
      <c r="N43" s="373">
        <v>0</v>
      </c>
      <c r="O43" s="303"/>
      <c r="P43" s="301"/>
      <c r="Q43" s="73" t="str">
        <f t="shared" si="36"/>
        <v>Enter vessel info</v>
      </c>
      <c r="R43" s="79" t="str">
        <f t="shared" si="37"/>
        <v>Enter vessel info</v>
      </c>
      <c r="S43" s="79" t="str">
        <f t="shared" si="38"/>
        <v>Enter vessel info</v>
      </c>
      <c r="T43" s="79" t="str">
        <f t="shared" si="39"/>
        <v>Enter vessel info</v>
      </c>
      <c r="U43" s="79" t="str">
        <f t="shared" si="40"/>
        <v>Enter vessel info</v>
      </c>
      <c r="V43" s="79" t="str">
        <f t="shared" si="41"/>
        <v>Enter vessel info</v>
      </c>
      <c r="W43" s="79" t="str">
        <f t="shared" si="42"/>
        <v>Enter vessel info</v>
      </c>
      <c r="X43" s="79" t="str">
        <f t="shared" si="43"/>
        <v>Enter vessel info</v>
      </c>
      <c r="Y43" s="78" t="s">
        <v>115</v>
      </c>
      <c r="Z43" s="79" t="s">
        <v>115</v>
      </c>
      <c r="AA43" s="82" t="s">
        <v>115</v>
      </c>
      <c r="AB43" s="76" t="str">
        <f>IF(OR($D43=" ",$E43=" ",$F43=" "),"Enter vessel info",IF(T($H43)&lt;&gt;"","Enter Activity",IF(OR($M43=0,$N43=0),"Enter Run Time",IF((VLOOKUP($F43,'VESSEL FACTORS'!$A$3:$O$5,AB$5,FALSE))="N/A","--",IF($G43=" ",IF(ISERROR(SEARCH("Aux",$E43,1)),($H43*VLOOKUP($F43,'VESSEL FACTORS'!$A$2:$O$5,AB$5,FALSE)*0.0000011023*$M43*$N43*0.82),($H43*VLOOKUP($F43,'VESSEL FACTORS'!$A$2:$O$5,AB$5,FALSE)*0.0000011023*$M43*$N43*1)),IF($G43&lt;21,($H43*VLOOKUP($F43,'VESSEL FACTORS'!$A$2:$O$5,AB$5,FALSE)*0.0000011023*$M43*$N43*VLOOKUP($G43,'VESSEL FACTORS'!$A$16:$L$36,AB$5,FALSE)),($H43*VLOOKUP($F43,'VESSEL FACTORS'!$A$3:$O$5,AB$5,FALSE)*0.0000011023*$M43*$N43*($G43/100))))))))</f>
        <v>Enter vessel info</v>
      </c>
      <c r="AC43" s="76" t="str">
        <f>IF(OR($D43=" ",$E43=" ",$F43=" "),"Enter vessel info",IF(T($H43)&lt;&gt;"","Enter Activity",IF(OR($M43=0,$N43=0),"Enter Run Time",IF((VLOOKUP($F43,'VESSEL FACTORS'!$A$3:$O$5,AC$5,FALSE))="N/A","--",IF($G43=" ",IF(ISERROR(SEARCH("Aux",$E43,1)),($H43*VLOOKUP($F43,'VESSEL FACTORS'!$A$2:$O$5,AC$5,FALSE)*0.0000011023*$M43*$N43*0.82),($H43*VLOOKUP($F43,'VESSEL FACTORS'!$A$2:$O$5,AC$5,FALSE)*0.0000011023*$M43*$N43*1)),IF($G43&lt;21,($H43*VLOOKUP($F43,'VESSEL FACTORS'!$A$2:$O$5,AC$5,FALSE)*0.0000011023*$M43*$N43*VLOOKUP($G43,'VESSEL FACTORS'!$A$16:$L$36,AC$5,FALSE)),($H43*VLOOKUP($F43,'VESSEL FACTORS'!$A$3:$O$5,AC$5,FALSE)*0.0000011023*$M43*$N43*($G43/100))))))))</f>
        <v>Enter vessel info</v>
      </c>
      <c r="AD43" s="76" t="str">
        <f>IF(OR($D43=" ",$E43=" ",$F43=" "),"Enter vessel info",IF(T($H43)&lt;&gt;"","Enter Activity",IF(OR($M43=0,$N43=0),"Enter Run Time",IF((VLOOKUP($F43,'VESSEL FACTORS'!$A$3:$O$5,AD$5,FALSE))="N/A","--",IF($G43=" ",IF(ISERROR(SEARCH("Aux",$E43,1)),($H43*VLOOKUP($F43,'VESSEL FACTORS'!$A$2:$O$5,AD$5,FALSE)*0.0000011023*$M43*$N43*0.82),($H43*VLOOKUP($F43,'VESSEL FACTORS'!$A$2:$O$5,AD$5,FALSE)*0.0000011023*$M43*$N43*1)),IF($G43&lt;21,($H43*VLOOKUP($F43,'VESSEL FACTORS'!$A$2:$O$5,AD$5,FALSE)*0.0000011023*$M43*$N43*VLOOKUP($G43,'VESSEL FACTORS'!$A$16:$L$36,AD$5,FALSE)),($H43*VLOOKUP($F43,'VESSEL FACTORS'!$A$3:$O$5,AD$5,FALSE)*0.0000011023*$M43*$N43*($G43/100))))))))</f>
        <v>Enter vessel info</v>
      </c>
      <c r="AE43" s="76" t="str">
        <f>IF(OR($D43=" ",$E43=" ",$F43=" "),"Enter vessel info",IF(T($H43)&lt;&gt;"","Enter Activity",IF(OR($M43=0,$N43=0),"Enter Run Time",IF((VLOOKUP($F43,'VESSEL FACTORS'!$A$3:$O$5,AE$5,FALSE))="N/A","--",IF($G43=" ",IF(ISERROR(SEARCH("Aux",$E43,1)),($H43*VLOOKUP($F43,'VESSEL FACTORS'!$A$2:$O$5,AE$5,FALSE)*0.0000011023*$M43*$N43*0.82),($H43*VLOOKUP($F43,'VESSEL FACTORS'!$A$2:$O$5,AE$5,FALSE)*0.0000011023*$M43*$N43*1)),IF($G43&lt;21,($H43*VLOOKUP($F43,'VESSEL FACTORS'!$A$2:$O$5,AE$5,FALSE)*0.0000011023*$M43*$N43*VLOOKUP($G43,'VESSEL FACTORS'!$A$16:$L$36,AE$5,FALSE)),($H43*VLOOKUP($F43,'VESSEL FACTORS'!$A$3:$O$5,AE$5,FALSE)*0.0000011023*$M43*$N43*($G43/100))))))))</f>
        <v>Enter vessel info</v>
      </c>
      <c r="AF43" s="76" t="str">
        <f>IF(OR($D43=" ",$E43=" ",$F43=" "),"Enter vessel info",IF(T($H43)&lt;&gt;"","Enter Activity",IF(OR($M43=0,$N43=0),"Enter Run Time",IF((VLOOKUP($F43,'VESSEL FACTORS'!$A$3:$O$5,AF$5,FALSE))="N/A","--",IF($G43=" ",IF(ISERROR(SEARCH("Aux",$E43,1)),($H43*VLOOKUP($F43,'VESSEL FACTORS'!$A$2:$O$5,AF$5,FALSE)*0.0000011023*$M43*$N43*0.82),($H43*VLOOKUP($F43,'VESSEL FACTORS'!$A$2:$O$5,AF$5,FALSE)*0.0000011023*$M43*$N43*1)),IF($G43&lt;21,($H43*VLOOKUP($F43,'VESSEL FACTORS'!$A$2:$O$5,AF$5,FALSE)*0.0000011023*$M43*$N43*VLOOKUP($G43,'VESSEL FACTORS'!$A$16:$L$36,AF$5,FALSE)),($H43*VLOOKUP($F43,'VESSEL FACTORS'!$A$3:$O$5,AF$5,FALSE)*0.0000011023*$M43*$N43*($G43/100))))))))</f>
        <v>Enter vessel info</v>
      </c>
      <c r="AG43" s="76" t="str">
        <f>IF(OR($D43=" ",$E43=" ",$F43=" "),"Enter vessel info",IF(T($H43)&lt;&gt;"","Enter Activity",IF(OR($M43=0,$N43=0),"Enter Run Time",IF((VLOOKUP($F43,'VESSEL FACTORS'!$A$3:$O$5,AG$5,FALSE))="N/A","--",IF($G43=" ",IF(ISERROR(SEARCH("Aux",$E43,1)),($H43*VLOOKUP($F43,'VESSEL FACTORS'!$A$2:$O$5,AG$5,FALSE)*0.0000011023*$M43*$N43*0.82),($H43*VLOOKUP($F43,'VESSEL FACTORS'!$A$2:$O$5,AG$5,FALSE)*0.0000011023*$M43*$N43*1)),IF($G43&lt;21,($H43*VLOOKUP($F43,'VESSEL FACTORS'!$A$2:$O$5,AG$5,FALSE)*0.0000011023*$M43*$N43*VLOOKUP($G43,'VESSEL FACTORS'!$A$16:$L$36,AG$5,FALSE)),($H43*VLOOKUP($F43,'VESSEL FACTORS'!$A$3:$O$5,AG$5,FALSE)*0.0000011023*$M43*$N43*($G43/100))))))))</f>
        <v>Enter vessel info</v>
      </c>
      <c r="AH43" s="76" t="str">
        <f>IF(OR($D43=" ",$E43=" ",$F43=" "),"Enter vessel info",IF(T($H43)&lt;&gt;"","Enter Activity",IF(OR($M43=0,$N43=0),"Enter Run Time",IF((VLOOKUP($F43,'VESSEL FACTORS'!$A$3:$O$5,AH$5,FALSE))="N/A","--",IF($G43=" ",IF(ISERROR(SEARCH("Aux",$E43,1)),($H43*VLOOKUP($F43,'VESSEL FACTORS'!$A$2:$O$5,AH$5,FALSE)*0.0000011023*$M43*$N43*0.82),($H43*VLOOKUP($F43,'VESSEL FACTORS'!$A$2:$O$5,AH$5,FALSE)*0.0000011023*$M43*$N43*1)),IF($G43&lt;21,($H43*VLOOKUP($F43,'VESSEL FACTORS'!$A$2:$O$5,AH$5,FALSE)*0.0000011023*$M43*$N43*VLOOKUP($G43,'VESSEL FACTORS'!$A$16:$L$36,AH$5,FALSE)),($H43*VLOOKUP($F43,'VESSEL FACTORS'!$A$3:$O$5,AH$5,FALSE)*0.0000011023*$M43*$N43*($G43/100))))))))</f>
        <v>Enter vessel info</v>
      </c>
      <c r="AI43" s="76" t="str">
        <f>IF(OR($D43=" ",$E43=" ",$F43=" "),"Enter vessel info",IF(T($H43)&lt;&gt;"","Enter Activity",IF(OR($M43=0,$N43=0),"Enter Run Time",IF((VLOOKUP($F43,'VESSEL FACTORS'!$A$3:$O$5,AI$5,FALSE))="N/A","--",IF($G43=" ",IF(ISERROR(SEARCH("Aux",$E43,1)),($H43*VLOOKUP($F43,'VESSEL FACTORS'!$A$2:$O$5,AI$5,FALSE)*0.0000011023*$M43*$N43*0.82),($H43*VLOOKUP($F43,'VESSEL FACTORS'!$A$2:$O$5,AI$5,FALSE)*0.0000011023*$M43*$N43*1)),IF($G43&lt;21,($H43*VLOOKUP($F43,'VESSEL FACTORS'!$A$2:$O$5,AI$5,FALSE)*0.0000011023*$M43*$N43*VLOOKUP($G43,'VESSEL FACTORS'!$A$16:$L$36,AI$5,FALSE)),($H43*VLOOKUP($F43,'VESSEL FACTORS'!$A$3:$O$5,AI$5,FALSE)*0.0000011023*$M43*$N43*($G43/100))))))))</f>
        <v>Enter vessel info</v>
      </c>
      <c r="AJ43" s="76" t="str">
        <f>IF(OR($D43=" ",$E43=" ",$F43=" "),"Enter vessel info",IF(T($H43)&lt;&gt;"","Enter Activity",IF(OR($M43=0,$N43=0),"Enter Run Time",IF((VLOOKUP($F43,'VESSEL FACTORS'!$A$3:$O$5,AJ$5,FALSE))="N/A","--",IF($G43=" ",IF(ISERROR(SEARCH("Aux",$E43,1)),($H43*VLOOKUP($F43,'VESSEL FACTORS'!$A$2:$O$5,AJ$5,FALSE)*0.0000011023*$M43*$N43*0.82),($H43*VLOOKUP($F43,'VESSEL FACTORS'!$A$2:$O$5,AJ$5,FALSE)*0.0000011023*$M43*$N43*1)),IF($G43&lt;21,($H43*VLOOKUP($F43,'VESSEL FACTORS'!$A$2:$O$5,AJ$5,FALSE)*0.0000011023*$M43*$N43*VLOOKUP($G43,'VESSEL FACTORS'!$A$16:$L$36,AJ$5,FALSE)),($H43*VLOOKUP($F43,'VESSEL FACTORS'!$A$3:$O$5,AJ$5,FALSE)*0.0000011023*$M43*$N43*($G43/100))))))))</f>
        <v>Enter vessel info</v>
      </c>
      <c r="AK43" s="76" t="str">
        <f>IF(OR($D43=" ",$E43=" ",$F43=" "),"Enter vessel info",IF(T($H43)&lt;&gt;"","Enter Activity",IF(OR($M43=0,$N43=0),"Enter Run Time",IF((VLOOKUP($F43,'VESSEL FACTORS'!$A$3:$O$5,AK$5,FALSE))="N/A","--",IF($G43=" ",IF(ISERROR(SEARCH("Aux",$E43,1)),($H43*VLOOKUP($F43,'VESSEL FACTORS'!$A$2:$O$5,AK$5,FALSE)*0.0000011023*$M43*$N43*0.82),($H43*VLOOKUP($F43,'VESSEL FACTORS'!$A$2:$O$5,AK$5,FALSE)*0.0000011023*$M43*$N43*1)),IF($G43&lt;21,($H43*VLOOKUP($F43,'VESSEL FACTORS'!$A$2:$O$5,AK$5,FALSE)*0.0000011023*$M43*$N43*VLOOKUP($G43,'VESSEL FACTORS'!$A$16:$L$36,AK$5,FALSE)),($H43*VLOOKUP($F43,'VESSEL FACTORS'!$A$3:$O$5,AK$5,FALSE)*0.0000011023*$M43*$N43*($G43/100))))))))</f>
        <v>Enter vessel info</v>
      </c>
      <c r="AL43" s="67" t="str">
        <f>IF(OR($D43=" ",$E43=" ",$F43=" "),"Enter vessel info",IF(T($H43)&lt;&gt;"","Enter Activity",IF(OR($M43=0,$N43=0),"Enter Run Time",IF((VLOOKUP($F43,'VESSEL FACTORS'!$A$3:$O$5,AL$5,FALSE))="N/A","--",IF($G43=" ",IF(ISERROR(SEARCH("Aux",$E43,1)),($H43*VLOOKUP($F43,'VESSEL FACTORS'!$A$2:$O$5,AL$5,FALSE)*0.0000011023*$M43*$N43*0.82),($H43*VLOOKUP($F43,'VESSEL FACTORS'!$A$2:$O$5,AL$5,FALSE)*0.0000011023*$M43*$N43*1)),IF($G43&lt;21,($H43*VLOOKUP($F43,'VESSEL FACTORS'!$A$2:$O$5,AL$5,FALSE)*0.0000011023*$M43*$N43*VLOOKUP($G43,'VESSEL FACTORS'!$A$16:$L$36,AL$5,FALSE)),($H43*VLOOKUP($F43,'VESSEL FACTORS'!$A$3:$O$5,AL$5,FALSE)*0.0000011023*$M43*$N43*($G43/100))))))))</f>
        <v>Enter vessel info</v>
      </c>
      <c r="AM43" s="73"/>
      <c r="AO43" s="74">
        <f>MONTH(EMISSIONS_1!P43)-MONTH(EMISSIONS_1!O43)+1</f>
        <v>1</v>
      </c>
      <c r="AP43" s="335">
        <f t="shared" si="55"/>
        <v>0</v>
      </c>
      <c r="AQ43" s="336">
        <f t="shared" si="55"/>
        <v>0</v>
      </c>
      <c r="AR43" s="336">
        <f t="shared" si="55"/>
        <v>0</v>
      </c>
      <c r="AS43" s="336">
        <f t="shared" si="55"/>
        <v>0</v>
      </c>
      <c r="AT43" s="336">
        <f t="shared" si="55"/>
        <v>0</v>
      </c>
      <c r="AU43" s="336">
        <f t="shared" si="55"/>
        <v>0</v>
      </c>
      <c r="AV43" s="336">
        <f t="shared" si="55"/>
        <v>0</v>
      </c>
      <c r="AW43" s="336">
        <f t="shared" si="55"/>
        <v>0</v>
      </c>
      <c r="AX43" s="336">
        <f t="shared" si="55"/>
        <v>0</v>
      </c>
      <c r="AY43" s="336">
        <f t="shared" si="55"/>
        <v>0</v>
      </c>
      <c r="AZ43" s="336">
        <f t="shared" si="55"/>
        <v>0</v>
      </c>
      <c r="BA43" s="337">
        <f t="shared" si="55"/>
        <v>0</v>
      </c>
      <c r="BB43" s="335">
        <f t="shared" si="45"/>
        <v>0</v>
      </c>
      <c r="BC43" s="336">
        <f t="shared" si="45"/>
        <v>0</v>
      </c>
      <c r="BD43" s="336">
        <f t="shared" si="45"/>
        <v>0</v>
      </c>
      <c r="BE43" s="336">
        <f t="shared" si="45"/>
        <v>0</v>
      </c>
      <c r="BF43" s="336">
        <f t="shared" si="45"/>
        <v>0</v>
      </c>
      <c r="BG43" s="336">
        <f t="shared" si="45"/>
        <v>0</v>
      </c>
      <c r="BH43" s="336">
        <f t="shared" si="45"/>
        <v>0</v>
      </c>
      <c r="BI43" s="336">
        <f t="shared" si="45"/>
        <v>0</v>
      </c>
      <c r="BJ43" s="336">
        <f t="shared" si="45"/>
        <v>0</v>
      </c>
      <c r="BK43" s="336">
        <f t="shared" si="45"/>
        <v>0</v>
      </c>
      <c r="BL43" s="336">
        <f t="shared" si="45"/>
        <v>0</v>
      </c>
      <c r="BM43" s="337">
        <f t="shared" si="45"/>
        <v>0</v>
      </c>
      <c r="BN43" s="335">
        <f t="shared" si="46"/>
        <v>0</v>
      </c>
      <c r="BO43" s="336">
        <f t="shared" si="46"/>
        <v>0</v>
      </c>
      <c r="BP43" s="336">
        <f t="shared" si="46"/>
        <v>0</v>
      </c>
      <c r="BQ43" s="336">
        <f t="shared" si="46"/>
        <v>0</v>
      </c>
      <c r="BR43" s="336">
        <f t="shared" si="46"/>
        <v>0</v>
      </c>
      <c r="BS43" s="336">
        <f t="shared" si="46"/>
        <v>0</v>
      </c>
      <c r="BT43" s="336">
        <f t="shared" si="46"/>
        <v>0</v>
      </c>
      <c r="BU43" s="336">
        <f t="shared" si="46"/>
        <v>0</v>
      </c>
      <c r="BV43" s="336">
        <f t="shared" si="46"/>
        <v>0</v>
      </c>
      <c r="BW43" s="336">
        <f t="shared" si="46"/>
        <v>0</v>
      </c>
      <c r="BX43" s="336">
        <f t="shared" si="46"/>
        <v>0</v>
      </c>
      <c r="BY43" s="337">
        <f t="shared" si="46"/>
        <v>0</v>
      </c>
      <c r="BZ43" s="335">
        <f t="shared" si="47"/>
        <v>0</v>
      </c>
      <c r="CA43" s="336">
        <f t="shared" si="47"/>
        <v>0</v>
      </c>
      <c r="CB43" s="336">
        <f t="shared" si="47"/>
        <v>0</v>
      </c>
      <c r="CC43" s="336">
        <f t="shared" si="47"/>
        <v>0</v>
      </c>
      <c r="CD43" s="336">
        <f t="shared" si="47"/>
        <v>0</v>
      </c>
      <c r="CE43" s="336">
        <f t="shared" si="47"/>
        <v>0</v>
      </c>
      <c r="CF43" s="336">
        <f t="shared" si="47"/>
        <v>0</v>
      </c>
      <c r="CG43" s="336">
        <f t="shared" si="47"/>
        <v>0</v>
      </c>
      <c r="CH43" s="336">
        <f t="shared" si="47"/>
        <v>0</v>
      </c>
      <c r="CI43" s="336">
        <f t="shared" si="47"/>
        <v>0</v>
      </c>
      <c r="CJ43" s="336">
        <f t="shared" si="47"/>
        <v>0</v>
      </c>
      <c r="CK43" s="337">
        <f t="shared" si="47"/>
        <v>0</v>
      </c>
      <c r="CL43" s="335">
        <f t="shared" si="48"/>
        <v>0</v>
      </c>
      <c r="CM43" s="336">
        <f t="shared" si="48"/>
        <v>0</v>
      </c>
      <c r="CN43" s="336">
        <f t="shared" si="48"/>
        <v>0</v>
      </c>
      <c r="CO43" s="336">
        <f t="shared" si="48"/>
        <v>0</v>
      </c>
      <c r="CP43" s="336">
        <f t="shared" si="48"/>
        <v>0</v>
      </c>
      <c r="CQ43" s="336">
        <f t="shared" si="48"/>
        <v>0</v>
      </c>
      <c r="CR43" s="336">
        <f t="shared" si="48"/>
        <v>0</v>
      </c>
      <c r="CS43" s="336">
        <f t="shared" si="48"/>
        <v>0</v>
      </c>
      <c r="CT43" s="336">
        <f t="shared" si="48"/>
        <v>0</v>
      </c>
      <c r="CU43" s="336">
        <f t="shared" si="48"/>
        <v>0</v>
      </c>
      <c r="CV43" s="336">
        <f t="shared" si="48"/>
        <v>0</v>
      </c>
      <c r="CW43" s="337">
        <f t="shared" si="48"/>
        <v>0</v>
      </c>
      <c r="CX43" s="335">
        <f t="shared" si="49"/>
        <v>0</v>
      </c>
      <c r="CY43" s="336">
        <f t="shared" si="49"/>
        <v>0</v>
      </c>
      <c r="CZ43" s="336">
        <f t="shared" si="49"/>
        <v>0</v>
      </c>
      <c r="DA43" s="336">
        <f t="shared" si="49"/>
        <v>0</v>
      </c>
      <c r="DB43" s="336">
        <f t="shared" si="49"/>
        <v>0</v>
      </c>
      <c r="DC43" s="336">
        <f t="shared" si="49"/>
        <v>0</v>
      </c>
      <c r="DD43" s="336">
        <f t="shared" si="49"/>
        <v>0</v>
      </c>
      <c r="DE43" s="336">
        <f t="shared" si="49"/>
        <v>0</v>
      </c>
      <c r="DF43" s="336">
        <f t="shared" si="49"/>
        <v>0</v>
      </c>
      <c r="DG43" s="336">
        <f t="shared" si="49"/>
        <v>0</v>
      </c>
      <c r="DH43" s="336">
        <f t="shared" si="49"/>
        <v>0</v>
      </c>
      <c r="DI43" s="337">
        <f t="shared" si="49"/>
        <v>0</v>
      </c>
      <c r="DJ43" s="335">
        <f t="shared" si="50"/>
        <v>0</v>
      </c>
      <c r="DK43" s="336">
        <f t="shared" si="50"/>
        <v>0</v>
      </c>
      <c r="DL43" s="336">
        <f t="shared" si="50"/>
        <v>0</v>
      </c>
      <c r="DM43" s="336">
        <f t="shared" si="50"/>
        <v>0</v>
      </c>
      <c r="DN43" s="336">
        <f t="shared" si="50"/>
        <v>0</v>
      </c>
      <c r="DO43" s="336">
        <f t="shared" si="50"/>
        <v>0</v>
      </c>
      <c r="DP43" s="336">
        <f t="shared" si="50"/>
        <v>0</v>
      </c>
      <c r="DQ43" s="336">
        <f t="shared" si="50"/>
        <v>0</v>
      </c>
      <c r="DR43" s="336">
        <f t="shared" si="50"/>
        <v>0</v>
      </c>
      <c r="DS43" s="336">
        <f t="shared" si="50"/>
        <v>0</v>
      </c>
      <c r="DT43" s="336">
        <f t="shared" si="50"/>
        <v>0</v>
      </c>
      <c r="DU43" s="337">
        <f t="shared" si="50"/>
        <v>0</v>
      </c>
      <c r="DV43" s="335">
        <f t="shared" si="51"/>
        <v>0</v>
      </c>
      <c r="DW43" s="336">
        <f t="shared" si="51"/>
        <v>0</v>
      </c>
      <c r="DX43" s="336">
        <f t="shared" si="51"/>
        <v>0</v>
      </c>
      <c r="DY43" s="336">
        <f t="shared" si="51"/>
        <v>0</v>
      </c>
      <c r="DZ43" s="336">
        <f t="shared" si="51"/>
        <v>0</v>
      </c>
      <c r="EA43" s="336">
        <f t="shared" si="51"/>
        <v>0</v>
      </c>
      <c r="EB43" s="336">
        <f t="shared" si="51"/>
        <v>0</v>
      </c>
      <c r="EC43" s="336">
        <f t="shared" si="51"/>
        <v>0</v>
      </c>
      <c r="ED43" s="336">
        <f t="shared" si="51"/>
        <v>0</v>
      </c>
      <c r="EE43" s="336">
        <f t="shared" si="51"/>
        <v>0</v>
      </c>
      <c r="EF43" s="336">
        <f t="shared" si="51"/>
        <v>0</v>
      </c>
      <c r="EG43" s="337">
        <f t="shared" si="51"/>
        <v>0</v>
      </c>
      <c r="EH43" s="335">
        <f t="shared" si="52"/>
        <v>0</v>
      </c>
      <c r="EI43" s="336">
        <f t="shared" si="52"/>
        <v>0</v>
      </c>
      <c r="EJ43" s="336">
        <f t="shared" si="52"/>
        <v>0</v>
      </c>
      <c r="EK43" s="336">
        <f t="shared" si="52"/>
        <v>0</v>
      </c>
      <c r="EL43" s="336">
        <f t="shared" si="52"/>
        <v>0</v>
      </c>
      <c r="EM43" s="336">
        <f t="shared" si="52"/>
        <v>0</v>
      </c>
      <c r="EN43" s="336">
        <f t="shared" si="52"/>
        <v>0</v>
      </c>
      <c r="EO43" s="336">
        <f t="shared" si="52"/>
        <v>0</v>
      </c>
      <c r="EP43" s="336">
        <f t="shared" si="52"/>
        <v>0</v>
      </c>
      <c r="EQ43" s="336">
        <f t="shared" si="52"/>
        <v>0</v>
      </c>
      <c r="ER43" s="336">
        <f t="shared" si="52"/>
        <v>0</v>
      </c>
      <c r="ES43" s="337">
        <f t="shared" si="52"/>
        <v>0</v>
      </c>
      <c r="ET43" s="335">
        <f t="shared" si="53"/>
        <v>0</v>
      </c>
      <c r="EU43" s="336">
        <f t="shared" si="53"/>
        <v>0</v>
      </c>
      <c r="EV43" s="336">
        <f t="shared" si="53"/>
        <v>0</v>
      </c>
      <c r="EW43" s="336">
        <f t="shared" si="53"/>
        <v>0</v>
      </c>
      <c r="EX43" s="336">
        <f t="shared" si="53"/>
        <v>0</v>
      </c>
      <c r="EY43" s="336">
        <f t="shared" si="53"/>
        <v>0</v>
      </c>
      <c r="EZ43" s="336">
        <f t="shared" si="53"/>
        <v>0</v>
      </c>
      <c r="FA43" s="336">
        <f t="shared" si="53"/>
        <v>0</v>
      </c>
      <c r="FB43" s="336">
        <f t="shared" si="53"/>
        <v>0</v>
      </c>
      <c r="FC43" s="336">
        <f t="shared" si="53"/>
        <v>0</v>
      </c>
      <c r="FD43" s="336">
        <f t="shared" si="53"/>
        <v>0</v>
      </c>
      <c r="FE43" s="337">
        <f t="shared" si="53"/>
        <v>0</v>
      </c>
      <c r="FF43" s="335">
        <f t="shared" si="54"/>
        <v>0</v>
      </c>
      <c r="FG43" s="336">
        <f t="shared" si="54"/>
        <v>0</v>
      </c>
      <c r="FH43" s="336">
        <f t="shared" si="54"/>
        <v>0</v>
      </c>
      <c r="FI43" s="336">
        <f t="shared" si="54"/>
        <v>0</v>
      </c>
      <c r="FJ43" s="336">
        <f t="shared" si="54"/>
        <v>0</v>
      </c>
      <c r="FK43" s="336">
        <f t="shared" si="54"/>
        <v>0</v>
      </c>
      <c r="FL43" s="336">
        <f t="shared" si="54"/>
        <v>0</v>
      </c>
      <c r="FM43" s="336">
        <f t="shared" si="54"/>
        <v>0</v>
      </c>
      <c r="FN43" s="336">
        <f t="shared" si="54"/>
        <v>0</v>
      </c>
      <c r="FO43" s="336">
        <f t="shared" si="54"/>
        <v>0</v>
      </c>
      <c r="FP43" s="336">
        <f t="shared" si="54"/>
        <v>0</v>
      </c>
      <c r="FQ43" s="337">
        <f t="shared" si="54"/>
        <v>0</v>
      </c>
    </row>
    <row r="44" spans="1:173" ht="12.75" customHeight="1" x14ac:dyDescent="0.2">
      <c r="A44" s="251"/>
      <c r="B44" s="252"/>
      <c r="C44" s="253"/>
      <c r="D44" s="254"/>
      <c r="E44" s="254"/>
      <c r="F44" s="254"/>
      <c r="G44" s="255"/>
      <c r="H44" s="255"/>
      <c r="I44" s="255"/>
      <c r="J44" s="255"/>
      <c r="K44" s="255"/>
      <c r="L44" s="255"/>
      <c r="M44" s="256"/>
      <c r="N44" s="257"/>
      <c r="O44" s="305"/>
      <c r="P44" s="304"/>
      <c r="Q44" s="266" t="s">
        <v>2</v>
      </c>
      <c r="R44" s="261"/>
      <c r="S44" s="261" t="s">
        <v>2</v>
      </c>
      <c r="T44" s="261"/>
      <c r="U44" s="261"/>
      <c r="V44" s="261"/>
      <c r="W44" s="261"/>
      <c r="X44" s="261"/>
      <c r="Y44" s="260"/>
      <c r="Z44" s="261"/>
      <c r="AA44" s="416"/>
      <c r="AB44" s="260"/>
      <c r="AC44" s="260"/>
      <c r="AD44" s="260"/>
      <c r="AE44" s="261"/>
      <c r="AF44" s="261"/>
      <c r="AG44" s="266"/>
      <c r="AH44" s="261"/>
      <c r="AI44" s="263"/>
      <c r="AJ44" s="263"/>
      <c r="AK44" s="263"/>
      <c r="AL44" s="264"/>
      <c r="AM44" s="73"/>
      <c r="AP44" s="338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40"/>
      <c r="BB44" s="338"/>
      <c r="BC44" s="339"/>
      <c r="BD44" s="339"/>
      <c r="BE44" s="339"/>
      <c r="BF44" s="339"/>
      <c r="BG44" s="339"/>
      <c r="BH44" s="339"/>
      <c r="BI44" s="339"/>
      <c r="BJ44" s="339"/>
      <c r="BK44" s="339"/>
      <c r="BL44" s="339"/>
      <c r="BM44" s="340"/>
      <c r="BN44" s="338"/>
      <c r="BO44" s="339"/>
      <c r="BP44" s="339"/>
      <c r="BQ44" s="339"/>
      <c r="BR44" s="339"/>
      <c r="BS44" s="339"/>
      <c r="BT44" s="339"/>
      <c r="BU44" s="339"/>
      <c r="BV44" s="339"/>
      <c r="BW44" s="339"/>
      <c r="BX44" s="339"/>
      <c r="BY44" s="340"/>
      <c r="BZ44" s="338"/>
      <c r="CA44" s="339"/>
      <c r="CB44" s="339"/>
      <c r="CC44" s="339"/>
      <c r="CD44" s="339"/>
      <c r="CE44" s="339"/>
      <c r="CF44" s="339"/>
      <c r="CG44" s="339"/>
      <c r="CH44" s="339"/>
      <c r="CI44" s="339"/>
      <c r="CJ44" s="339"/>
      <c r="CK44" s="340"/>
      <c r="CL44" s="338"/>
      <c r="CM44" s="339"/>
      <c r="CN44" s="339"/>
      <c r="CO44" s="339"/>
      <c r="CP44" s="339"/>
      <c r="CQ44" s="339"/>
      <c r="CR44" s="339"/>
      <c r="CS44" s="339"/>
      <c r="CT44" s="339"/>
      <c r="CU44" s="339"/>
      <c r="CV44" s="339"/>
      <c r="CW44" s="340"/>
      <c r="CX44" s="338"/>
      <c r="CY44" s="339"/>
      <c r="CZ44" s="339"/>
      <c r="DA44" s="339"/>
      <c r="DB44" s="339"/>
      <c r="DC44" s="339"/>
      <c r="DD44" s="339"/>
      <c r="DE44" s="339"/>
      <c r="DF44" s="339"/>
      <c r="DG44" s="339"/>
      <c r="DH44" s="339"/>
      <c r="DI44" s="340"/>
      <c r="DJ44" s="338"/>
      <c r="DK44" s="339"/>
      <c r="DL44" s="339"/>
      <c r="DM44" s="339"/>
      <c r="DN44" s="339"/>
      <c r="DO44" s="339"/>
      <c r="DP44" s="339"/>
      <c r="DQ44" s="339"/>
      <c r="DR44" s="339"/>
      <c r="DS44" s="339"/>
      <c r="DT44" s="339"/>
      <c r="DU44" s="340"/>
      <c r="DV44" s="338"/>
      <c r="DW44" s="339"/>
      <c r="DX44" s="339"/>
      <c r="DY44" s="339"/>
      <c r="DZ44" s="339"/>
      <c r="EA44" s="339"/>
      <c r="EB44" s="339"/>
      <c r="EC44" s="339"/>
      <c r="ED44" s="339"/>
      <c r="EE44" s="339"/>
      <c r="EF44" s="339"/>
      <c r="EG44" s="340"/>
      <c r="EH44" s="338"/>
      <c r="EI44" s="339"/>
      <c r="EJ44" s="339"/>
      <c r="EK44" s="339"/>
      <c r="EL44" s="339"/>
      <c r="EM44" s="339"/>
      <c r="EN44" s="339"/>
      <c r="EO44" s="339"/>
      <c r="EP44" s="339"/>
      <c r="EQ44" s="339"/>
      <c r="ER44" s="339"/>
      <c r="ES44" s="340"/>
      <c r="ET44" s="338"/>
      <c r="EU44" s="339"/>
      <c r="EV44" s="339"/>
      <c r="EW44" s="339"/>
      <c r="EX44" s="339"/>
      <c r="EY44" s="339"/>
      <c r="EZ44" s="339"/>
      <c r="FA44" s="339"/>
      <c r="FB44" s="339"/>
      <c r="FC44" s="339"/>
      <c r="FD44" s="339"/>
      <c r="FE44" s="340"/>
      <c r="FF44" s="338"/>
      <c r="FG44" s="339"/>
      <c r="FH44" s="339"/>
      <c r="FI44" s="339"/>
      <c r="FJ44" s="339"/>
      <c r="FK44" s="339"/>
      <c r="FL44" s="339"/>
      <c r="FM44" s="339"/>
      <c r="FN44" s="339"/>
      <c r="FO44" s="339"/>
      <c r="FP44" s="339"/>
      <c r="FQ44" s="340"/>
    </row>
    <row r="45" spans="1:173" ht="12.75" customHeight="1" x14ac:dyDescent="0.2">
      <c r="A45" s="1" t="str">
        <f>C45</f>
        <v>LIQUID FLARING</v>
      </c>
      <c r="B45" s="245" t="s">
        <v>37</v>
      </c>
      <c r="C45" s="29" t="s">
        <v>216</v>
      </c>
      <c r="D45" s="325" t="s">
        <v>115</v>
      </c>
      <c r="E45" s="325" t="s">
        <v>115</v>
      </c>
      <c r="F45" s="325" t="s">
        <v>115</v>
      </c>
      <c r="G45" s="64" t="s">
        <v>115</v>
      </c>
      <c r="H45" s="367"/>
      <c r="I45" s="33" t="s">
        <v>149</v>
      </c>
      <c r="J45" s="33" t="s">
        <v>115</v>
      </c>
      <c r="K45" s="33"/>
      <c r="L45" s="33"/>
      <c r="M45" s="367">
        <v>0</v>
      </c>
      <c r="N45" s="373">
        <v>0</v>
      </c>
      <c r="O45" s="299"/>
      <c r="P45" s="300"/>
      <c r="Q45" s="73" t="str">
        <f>IF(VLOOKUP($A45,'STATIONARY FACTORS'!$A$4:$O$22,Q$5,FALSE)="N/A","--",IF($H45=0,"Enter Activity",IF($M45=0,"Enter Run Time",IF($N45=0,"Enter Run Time",$H45/$M45*42/1000*(VLOOKUP($A45,'STATIONARY FACTORS'!$A$4:$O$22,Q$5,FALSE))))))</f>
        <v>Enter Activity</v>
      </c>
      <c r="R45" s="79" t="str">
        <f>IF(VLOOKUP($A45,'STATIONARY FACTORS'!$A$4:$O$22,R$5,FALSE)="N/A","--",IF($H45=0,"Enter Activity",IF($M45=0,"Enter Run Time",IF($N45=0,"Enter Run Time",$H45/$M45*42/1000*(VLOOKUP($A45,'STATIONARY FACTORS'!$A$4:$O$22,R$5,FALSE))))))</f>
        <v>Enter Activity</v>
      </c>
      <c r="S45" s="79" t="str">
        <f>IF(VLOOKUP($A45,'STATIONARY FACTORS'!$A$4:$O$22,S$5,FALSE)="N/A","--",IF($H45=0,"Enter Activity",IF($M45=0,"Enter Run Time",IF($N45=0,"Enter Run Time",$H45/$M45*42/1000*(VLOOKUP($A45,'STATIONARY FACTORS'!$A$4:$O$22,S$5,FALSE))))))</f>
        <v>Enter Activity</v>
      </c>
      <c r="T45" s="79" t="str">
        <f>IF(VLOOKUP($A45,'STATIONARY FACTORS'!$A$4:$O$22,T$5,FALSE)="N/A","--",IF($H45=0,"Enter Activity",IF($M45=0,"Enter Run Time",IF($N45=0,"Enter Run Time",$H45/$M45*42/1000*(VLOOKUP($A45,'STATIONARY FACTORS'!$A$4:$O$22,T$5,FALSE))))))</f>
        <v>Enter Activity</v>
      </c>
      <c r="U45" s="79" t="str">
        <f>IF(VLOOKUP($A45,'STATIONARY FACTORS'!$A$4:$O$22,U$5,FALSE)="N/A","--",IF($H45=0,"Enter Activity",IF($M45=0,"Enter Run Time",IF($N45=0,"Enter Run Time",$H45/$M45*42/1000*(VLOOKUP($A45,'STATIONARY FACTORS'!$A$4:$O$22,U$5,FALSE))))))</f>
        <v>Enter Activity</v>
      </c>
      <c r="V45" s="79" t="str">
        <f>IF(VLOOKUP($A45,'STATIONARY FACTORS'!$A$4:$O$22,V$5,FALSE)="N/A","--",IF($H45=0,"Enter Activity",IF($M45=0,"Enter Run Time",IF($N45=0,"Enter Run Time",$H45/$M45*42/1000*(VLOOKUP($A45,'STATIONARY FACTORS'!$A$4:$O$22,V$5,FALSE))))))</f>
        <v>Enter Activity</v>
      </c>
      <c r="W45" s="79" t="str">
        <f>IF(VLOOKUP($A45,'STATIONARY FACTORS'!$A$4:$O$22,W$5,FALSE)="N/A","--",IF($H45=0,"Enter Activity",IF($M45=0,"Enter Run Time",IF($N45=0,"Enter Run Time",$H45/$M45*42/1000*(VLOOKUP($A45,'STATIONARY FACTORS'!$A$4:$O$22,W$5,FALSE))))))</f>
        <v>Enter Activity</v>
      </c>
      <c r="X45" s="79" t="str">
        <f>IF(VLOOKUP($A45,'STATIONARY FACTORS'!$A$4:$O$22,X$5,FALSE)="N/A","--",IF($H45=0,"Enter Activity",IF($M45=0,"Enter Run Time",IF($N45=0,"Enter Run Time",$H45/$M45*42/1000*(VLOOKUP($A45,'STATIONARY FACTORS'!$A$4:$O$22,X$5,FALSE))))))</f>
        <v>--</v>
      </c>
      <c r="Y45" s="78" t="str">
        <f>IF(VLOOKUP($A45,'STATIONARY FACTORS'!$A$4:$O$22,Y$5,FALSE)="N/A","--",IF($H45=0,"Enter Activity",IF($M45=0,"Enter Run Time",IF($N45=0,"Enter Run Time",$H45/$M45*42/1000*(VLOOKUP($A45,'STATIONARY FACTORS'!$A$4:$O$22,Y$5,FALSE))))))</f>
        <v>--</v>
      </c>
      <c r="Z45" s="79" t="str">
        <f>IF(VLOOKUP($A45,'STATIONARY FACTORS'!$A$4:$O$22,Z$5,FALSE)="N/A","--",IF($H45=0,"Enter Activity",IF($M45=0,"Enter Run Time",IF($N45=0,"Enter Run Time",$H45/$M45*42/1000*(VLOOKUP($A45,'STATIONARY FACTORS'!$A$4:$O$22,Z$5,FALSE))))))</f>
        <v>--</v>
      </c>
      <c r="AA45" s="82" t="str">
        <f>IF(VLOOKUP($A45,'STATIONARY FACTORS'!$A$4:$O$22,AA$5,FALSE)="N/A","--",IF($H45=0,"Enter Activity",IF($M45=0,"Enter Run Time",IF($N45=0,"Enter Run Time",$H45/$M45*42/1000*(VLOOKUP($A45,'STATIONARY FACTORS'!$A$4:$O$22,AA$5,FALSE))))))</f>
        <v>--</v>
      </c>
      <c r="AB45" s="76" t="str">
        <f t="shared" ref="AB45:AL46" si="56">IF(T(Q45)=" ", IF($M45=0, "Enter Run Time", IF($N45=0, "Enter Run Time", Q45*$M45*$N45/2000)), Q45)</f>
        <v>Enter Activity</v>
      </c>
      <c r="AC45" s="65" t="str">
        <f t="shared" si="56"/>
        <v>Enter Activity</v>
      </c>
      <c r="AD45" s="65" t="str">
        <f t="shared" si="56"/>
        <v>Enter Activity</v>
      </c>
      <c r="AE45" s="65" t="str">
        <f t="shared" si="56"/>
        <v>Enter Activity</v>
      </c>
      <c r="AF45" s="65" t="str">
        <f t="shared" si="56"/>
        <v>Enter Activity</v>
      </c>
      <c r="AG45" s="84" t="str">
        <f t="shared" si="56"/>
        <v>Enter Activity</v>
      </c>
      <c r="AH45" s="69" t="str">
        <f t="shared" si="56"/>
        <v>Enter Activity</v>
      </c>
      <c r="AI45" s="79" t="str">
        <f t="shared" si="56"/>
        <v>--</v>
      </c>
      <c r="AJ45" s="79" t="str">
        <f t="shared" si="56"/>
        <v>--</v>
      </c>
      <c r="AK45" s="79" t="str">
        <f t="shared" si="56"/>
        <v>--</v>
      </c>
      <c r="AL45" s="382" t="str">
        <f t="shared" si="56"/>
        <v>--</v>
      </c>
      <c r="AM45" s="315"/>
      <c r="AN45" s="290" t="s">
        <v>2</v>
      </c>
      <c r="AO45" s="74">
        <f>MONTH(EMISSIONS_1!P45)-MONTH(EMISSIONS_1!O45)+1</f>
        <v>1</v>
      </c>
      <c r="AP45" s="153">
        <f t="shared" ref="AP45:BA46" si="57">IF(T($AB45)="",IF((AP$6&gt;=MONTH($O45))*(AP$6&lt;=MONTH($P45)), $AB45/$AO45, 0),0)</f>
        <v>0</v>
      </c>
      <c r="AQ45" s="36">
        <f t="shared" si="57"/>
        <v>0</v>
      </c>
      <c r="AR45" s="36">
        <f t="shared" si="57"/>
        <v>0</v>
      </c>
      <c r="AS45" s="36">
        <f t="shared" si="57"/>
        <v>0</v>
      </c>
      <c r="AT45" s="36">
        <f t="shared" si="57"/>
        <v>0</v>
      </c>
      <c r="AU45" s="36">
        <f t="shared" si="57"/>
        <v>0</v>
      </c>
      <c r="AV45" s="36">
        <f t="shared" si="57"/>
        <v>0</v>
      </c>
      <c r="AW45" s="36">
        <f t="shared" si="57"/>
        <v>0</v>
      </c>
      <c r="AX45" s="36">
        <f t="shared" si="57"/>
        <v>0</v>
      </c>
      <c r="AY45" s="36">
        <f t="shared" si="57"/>
        <v>0</v>
      </c>
      <c r="AZ45" s="36">
        <f t="shared" si="57"/>
        <v>0</v>
      </c>
      <c r="BA45" s="36">
        <f t="shared" si="57"/>
        <v>0</v>
      </c>
      <c r="BB45" s="153">
        <f t="shared" ref="BB45:BM46" si="58">IF(T($AC45)="",IF((BB$6&gt;=MONTH($O45))*(BB$6&lt;=MONTH($P45)), $AC45/$AO45, 0),0)</f>
        <v>0</v>
      </c>
      <c r="BC45" s="36">
        <f t="shared" si="58"/>
        <v>0</v>
      </c>
      <c r="BD45" s="36">
        <f t="shared" si="58"/>
        <v>0</v>
      </c>
      <c r="BE45" s="36">
        <f t="shared" si="58"/>
        <v>0</v>
      </c>
      <c r="BF45" s="36">
        <f t="shared" si="58"/>
        <v>0</v>
      </c>
      <c r="BG45" s="36">
        <f t="shared" si="58"/>
        <v>0</v>
      </c>
      <c r="BH45" s="36">
        <f t="shared" si="58"/>
        <v>0</v>
      </c>
      <c r="BI45" s="36">
        <f t="shared" si="58"/>
        <v>0</v>
      </c>
      <c r="BJ45" s="36">
        <f t="shared" si="58"/>
        <v>0</v>
      </c>
      <c r="BK45" s="36">
        <f t="shared" si="58"/>
        <v>0</v>
      </c>
      <c r="BL45" s="36">
        <f t="shared" si="58"/>
        <v>0</v>
      </c>
      <c r="BM45" s="36">
        <f t="shared" si="58"/>
        <v>0</v>
      </c>
      <c r="BN45" s="153">
        <f t="shared" ref="BN45:BY46" si="59">IF(T($AD45)="",IF((BN$6&gt;=MONTH($O45))*(BN$6&lt;=MONTH($P45)), $AD45/$AO45, 0),0)</f>
        <v>0</v>
      </c>
      <c r="BO45" s="36">
        <f t="shared" si="59"/>
        <v>0</v>
      </c>
      <c r="BP45" s="36">
        <f t="shared" si="59"/>
        <v>0</v>
      </c>
      <c r="BQ45" s="36">
        <f t="shared" si="59"/>
        <v>0</v>
      </c>
      <c r="BR45" s="36">
        <f t="shared" si="59"/>
        <v>0</v>
      </c>
      <c r="BS45" s="36">
        <f t="shared" si="59"/>
        <v>0</v>
      </c>
      <c r="BT45" s="36">
        <f t="shared" si="59"/>
        <v>0</v>
      </c>
      <c r="BU45" s="36">
        <f t="shared" si="59"/>
        <v>0</v>
      </c>
      <c r="BV45" s="36">
        <f t="shared" si="59"/>
        <v>0</v>
      </c>
      <c r="BW45" s="36">
        <f t="shared" si="59"/>
        <v>0</v>
      </c>
      <c r="BX45" s="36">
        <f t="shared" si="59"/>
        <v>0</v>
      </c>
      <c r="BY45" s="36">
        <f t="shared" si="59"/>
        <v>0</v>
      </c>
      <c r="BZ45" s="153">
        <f t="shared" ref="BZ45:CK46" si="60">IF(T($AE45)="",IF((BZ$6&gt;=MONTH($O45))*(BZ$6&lt;=MONTH($P45)), $AE45/$AO45, 0),0)</f>
        <v>0</v>
      </c>
      <c r="CA45" s="36">
        <f t="shared" si="60"/>
        <v>0</v>
      </c>
      <c r="CB45" s="36">
        <f t="shared" si="60"/>
        <v>0</v>
      </c>
      <c r="CC45" s="36">
        <f t="shared" si="60"/>
        <v>0</v>
      </c>
      <c r="CD45" s="36">
        <f t="shared" si="60"/>
        <v>0</v>
      </c>
      <c r="CE45" s="36">
        <f t="shared" si="60"/>
        <v>0</v>
      </c>
      <c r="CF45" s="36">
        <f t="shared" si="60"/>
        <v>0</v>
      </c>
      <c r="CG45" s="36">
        <f t="shared" si="60"/>
        <v>0</v>
      </c>
      <c r="CH45" s="36">
        <f t="shared" si="60"/>
        <v>0</v>
      </c>
      <c r="CI45" s="36">
        <f t="shared" si="60"/>
        <v>0</v>
      </c>
      <c r="CJ45" s="36">
        <f t="shared" si="60"/>
        <v>0</v>
      </c>
      <c r="CK45" s="36">
        <f t="shared" si="60"/>
        <v>0</v>
      </c>
      <c r="CL45" s="153">
        <f t="shared" ref="CL45:CW46" si="61">IF(T($AF45)="",IF((CL$6&gt;=MONTH($O45))*(CL$6&lt;=MONTH($P45)), $AF45/$AO45, 0),0)</f>
        <v>0</v>
      </c>
      <c r="CM45" s="36">
        <f t="shared" si="61"/>
        <v>0</v>
      </c>
      <c r="CN45" s="36">
        <f t="shared" si="61"/>
        <v>0</v>
      </c>
      <c r="CO45" s="36">
        <f t="shared" si="61"/>
        <v>0</v>
      </c>
      <c r="CP45" s="36">
        <f t="shared" si="61"/>
        <v>0</v>
      </c>
      <c r="CQ45" s="36">
        <f t="shared" si="61"/>
        <v>0</v>
      </c>
      <c r="CR45" s="36">
        <f t="shared" si="61"/>
        <v>0</v>
      </c>
      <c r="CS45" s="36">
        <f t="shared" si="61"/>
        <v>0</v>
      </c>
      <c r="CT45" s="36">
        <f t="shared" si="61"/>
        <v>0</v>
      </c>
      <c r="CU45" s="36">
        <f t="shared" si="61"/>
        <v>0</v>
      </c>
      <c r="CV45" s="36">
        <f t="shared" si="61"/>
        <v>0</v>
      </c>
      <c r="CW45" s="36">
        <f t="shared" si="61"/>
        <v>0</v>
      </c>
      <c r="CX45" s="153">
        <f t="shared" ref="CX45:DI46" si="62">IF(T($AG45)="",IF((CX$6&gt;=MONTH($O45))*(CX$6&lt;=MONTH($P45)), $AG45/$AO45, 0),0)</f>
        <v>0</v>
      </c>
      <c r="CY45" s="36">
        <f t="shared" si="62"/>
        <v>0</v>
      </c>
      <c r="CZ45" s="36">
        <f t="shared" si="62"/>
        <v>0</v>
      </c>
      <c r="DA45" s="36">
        <f t="shared" si="62"/>
        <v>0</v>
      </c>
      <c r="DB45" s="36">
        <f t="shared" si="62"/>
        <v>0</v>
      </c>
      <c r="DC45" s="36">
        <f t="shared" si="62"/>
        <v>0</v>
      </c>
      <c r="DD45" s="36">
        <f t="shared" si="62"/>
        <v>0</v>
      </c>
      <c r="DE45" s="36">
        <f t="shared" si="62"/>
        <v>0</v>
      </c>
      <c r="DF45" s="36">
        <f t="shared" si="62"/>
        <v>0</v>
      </c>
      <c r="DG45" s="36">
        <f t="shared" si="62"/>
        <v>0</v>
      </c>
      <c r="DH45" s="36">
        <f t="shared" si="62"/>
        <v>0</v>
      </c>
      <c r="DI45" s="36">
        <f t="shared" si="62"/>
        <v>0</v>
      </c>
      <c r="DJ45" s="153">
        <f t="shared" ref="DJ45:DU46" si="63">IF(T($AH45)="",IF((DJ$6&gt;=MONTH($O45))*(DJ$6&lt;=MONTH($P45)), $AH45/$AO45, 0),0)</f>
        <v>0</v>
      </c>
      <c r="DK45" s="36">
        <f t="shared" si="63"/>
        <v>0</v>
      </c>
      <c r="DL45" s="36">
        <f t="shared" si="63"/>
        <v>0</v>
      </c>
      <c r="DM45" s="36">
        <f t="shared" si="63"/>
        <v>0</v>
      </c>
      <c r="DN45" s="36">
        <f t="shared" si="63"/>
        <v>0</v>
      </c>
      <c r="DO45" s="36">
        <f t="shared" si="63"/>
        <v>0</v>
      </c>
      <c r="DP45" s="36">
        <f t="shared" si="63"/>
        <v>0</v>
      </c>
      <c r="DQ45" s="36">
        <f t="shared" si="63"/>
        <v>0</v>
      </c>
      <c r="DR45" s="36">
        <f t="shared" si="63"/>
        <v>0</v>
      </c>
      <c r="DS45" s="36">
        <f t="shared" si="63"/>
        <v>0</v>
      </c>
      <c r="DT45" s="36">
        <f t="shared" si="63"/>
        <v>0</v>
      </c>
      <c r="DU45" s="36">
        <f t="shared" si="63"/>
        <v>0</v>
      </c>
      <c r="DV45" s="153">
        <f t="shared" ref="DV45:EG46" si="64">IF(T($AI45)="",IF((DV$6&gt;=MONTH($O45))*(DV$6&lt;=MONTH($P45)), $AI45/$AO45, 0),0)</f>
        <v>0</v>
      </c>
      <c r="DW45" s="36">
        <f t="shared" si="64"/>
        <v>0</v>
      </c>
      <c r="DX45" s="36">
        <f t="shared" si="64"/>
        <v>0</v>
      </c>
      <c r="DY45" s="36">
        <f t="shared" si="64"/>
        <v>0</v>
      </c>
      <c r="DZ45" s="36">
        <f t="shared" si="64"/>
        <v>0</v>
      </c>
      <c r="EA45" s="36">
        <f t="shared" si="64"/>
        <v>0</v>
      </c>
      <c r="EB45" s="36">
        <f t="shared" si="64"/>
        <v>0</v>
      </c>
      <c r="EC45" s="36">
        <f t="shared" si="64"/>
        <v>0</v>
      </c>
      <c r="ED45" s="36">
        <f t="shared" si="64"/>
        <v>0</v>
      </c>
      <c r="EE45" s="36">
        <f t="shared" si="64"/>
        <v>0</v>
      </c>
      <c r="EF45" s="36">
        <f t="shared" si="64"/>
        <v>0</v>
      </c>
      <c r="EG45" s="36">
        <f t="shared" si="64"/>
        <v>0</v>
      </c>
      <c r="EH45" s="153">
        <f t="shared" ref="EH45:ES46" si="65">IF(T($AJ45)="",IF((EH$6&gt;=MONTH($O45))*(EH$6&lt;=MONTH($P45)), $AJ45/$AO45, 0),0)</f>
        <v>0</v>
      </c>
      <c r="EI45" s="36">
        <f t="shared" si="65"/>
        <v>0</v>
      </c>
      <c r="EJ45" s="36">
        <f t="shared" si="65"/>
        <v>0</v>
      </c>
      <c r="EK45" s="36">
        <f t="shared" si="65"/>
        <v>0</v>
      </c>
      <c r="EL45" s="36">
        <f t="shared" si="65"/>
        <v>0</v>
      </c>
      <c r="EM45" s="36">
        <f t="shared" si="65"/>
        <v>0</v>
      </c>
      <c r="EN45" s="36">
        <f t="shared" si="65"/>
        <v>0</v>
      </c>
      <c r="EO45" s="36">
        <f t="shared" si="65"/>
        <v>0</v>
      </c>
      <c r="EP45" s="36">
        <f t="shared" si="65"/>
        <v>0</v>
      </c>
      <c r="EQ45" s="36">
        <f t="shared" si="65"/>
        <v>0</v>
      </c>
      <c r="ER45" s="36">
        <f t="shared" si="65"/>
        <v>0</v>
      </c>
      <c r="ES45" s="36">
        <f t="shared" si="65"/>
        <v>0</v>
      </c>
      <c r="ET45" s="153">
        <f t="shared" ref="ET45:FE46" si="66">IF(T($AK45)="",IF((ET$6&gt;=MONTH($O45))*(ET$6&lt;=MONTH($P45)), $AK45/$AO45, 0),0)</f>
        <v>0</v>
      </c>
      <c r="EU45" s="36">
        <f t="shared" si="66"/>
        <v>0</v>
      </c>
      <c r="EV45" s="36">
        <f t="shared" si="66"/>
        <v>0</v>
      </c>
      <c r="EW45" s="36">
        <f t="shared" si="66"/>
        <v>0</v>
      </c>
      <c r="EX45" s="36">
        <f t="shared" si="66"/>
        <v>0</v>
      </c>
      <c r="EY45" s="36">
        <f t="shared" si="66"/>
        <v>0</v>
      </c>
      <c r="EZ45" s="36">
        <f t="shared" si="66"/>
        <v>0</v>
      </c>
      <c r="FA45" s="36">
        <f t="shared" si="66"/>
        <v>0</v>
      </c>
      <c r="FB45" s="36">
        <f t="shared" si="66"/>
        <v>0</v>
      </c>
      <c r="FC45" s="36">
        <f t="shared" si="66"/>
        <v>0</v>
      </c>
      <c r="FD45" s="36">
        <f t="shared" si="66"/>
        <v>0</v>
      </c>
      <c r="FE45" s="36">
        <f t="shared" si="66"/>
        <v>0</v>
      </c>
      <c r="FF45" s="153">
        <f t="shared" ref="FF45:FQ46" si="67">IF(T($AL45)="",IF((FF$6&gt;=MONTH($O45))*(FF$6&lt;=MONTH($P45)), $AL45/$AO45, 0),0)</f>
        <v>0</v>
      </c>
      <c r="FG45" s="36">
        <f t="shared" si="67"/>
        <v>0</v>
      </c>
      <c r="FH45" s="36">
        <f t="shared" si="67"/>
        <v>0</v>
      </c>
      <c r="FI45" s="36">
        <f t="shared" si="67"/>
        <v>0</v>
      </c>
      <c r="FJ45" s="36">
        <f t="shared" si="67"/>
        <v>0</v>
      </c>
      <c r="FK45" s="36">
        <f t="shared" si="67"/>
        <v>0</v>
      </c>
      <c r="FL45" s="36">
        <f t="shared" si="67"/>
        <v>0</v>
      </c>
      <c r="FM45" s="36">
        <f t="shared" si="67"/>
        <v>0</v>
      </c>
      <c r="FN45" s="36">
        <f t="shared" si="67"/>
        <v>0</v>
      </c>
      <c r="FO45" s="36">
        <f t="shared" si="67"/>
        <v>0</v>
      </c>
      <c r="FP45" s="36">
        <f t="shared" si="67"/>
        <v>0</v>
      </c>
      <c r="FQ45" s="36">
        <f t="shared" si="67"/>
        <v>0</v>
      </c>
    </row>
    <row r="46" spans="1:173" ht="12.75" customHeight="1" x14ac:dyDescent="0.2">
      <c r="A46" s="1" t="s">
        <v>23</v>
      </c>
      <c r="B46" s="245" t="s">
        <v>41</v>
      </c>
      <c r="C46" s="32" t="s">
        <v>42</v>
      </c>
      <c r="D46" s="325" t="s">
        <v>115</v>
      </c>
      <c r="E46" s="325" t="s">
        <v>115</v>
      </c>
      <c r="F46" s="325" t="s">
        <v>115</v>
      </c>
      <c r="G46" s="64" t="s">
        <v>115</v>
      </c>
      <c r="H46" s="367"/>
      <c r="I46" s="33" t="s">
        <v>35</v>
      </c>
      <c r="J46" s="33" t="s">
        <v>115</v>
      </c>
      <c r="K46" s="33"/>
      <c r="L46" s="33"/>
      <c r="M46" s="367">
        <v>0</v>
      </c>
      <c r="N46" s="373">
        <v>0</v>
      </c>
      <c r="O46" s="299"/>
      <c r="P46" s="300"/>
      <c r="Q46" s="147" t="str">
        <f>IF(VLOOKUP($A46,'STATIONARY FACTORS'!$A$4:$O$22,Q$5,FALSE)="N/A","--",IF($H46=0,"Enter Activity",IF($M46=0,"Enter Run Time",IF($N46=0,"Enter Run Time",$H46*(VLOOKUP($A46,'STATIONARY FACTORS'!$A$4:$O$22,Q$5,FALSE)/1000000)))))</f>
        <v>Enter Activity</v>
      </c>
      <c r="R46" s="65" t="str">
        <f>IF(VLOOKUP($A46,'STATIONARY FACTORS'!$A$4:$O$22,R$5,FALSE)="N/A","--",IF($H46=0,"Enter Activity",IF($M46=0,"Enter Run Time",IF($N46=0,"Enter Run Time",$H46*(VLOOKUP($A46,'STATIONARY FACTORS'!$A$4:$O$22,R$5,FALSE)/1000000)))))</f>
        <v>Enter Activity</v>
      </c>
      <c r="S46" s="65" t="str">
        <f>IF(VLOOKUP($A46,'STATIONARY FACTORS'!$A$4:$O$22,S$5,FALSE)="N/A","--",IF($H46=0,"Enter Activity",IF($M46=0,"Enter Run Time",IF($N46=0,"Enter Run Time",$H46*(VLOOKUP($A46,'STATIONARY FACTORS'!$A$4:$O$22,S$5,FALSE)/1000000)))))</f>
        <v>Enter Activity</v>
      </c>
      <c r="T46" s="65" t="str">
        <f>IF(VLOOKUP($A46,'STATIONARY FACTORS'!$A$4:$O$22,T$5,FALSE)="N/A","--",IF($H46=0,"Enter Activity",IF($M46=0,"Enter Run Time",IF($N46=0,"Enter Run Time",$H46*(VLOOKUP($A46,'STATIONARY FACTORS'!$A$4:$O$22,T$5,FALSE)/1000000)))))</f>
        <v>Enter Activity</v>
      </c>
      <c r="U46" s="65" t="str">
        <f>IF(VLOOKUP($A46,'STATIONARY FACTORS'!$A$4:$O$22,U$5,FALSE)="N/A","--",IF($H46=0,"Enter Activity",IF($M46=0,"Enter Run Time",IF($N46=0,"Enter Run Time",$H46*(VLOOKUP($A46,'STATIONARY FACTORS'!$A$4:$O$22,U$5,FALSE)/1000000)))))</f>
        <v>Enter Activity</v>
      </c>
      <c r="V46" s="65" t="str">
        <f>IF(VLOOKUP($A46,'STATIONARY FACTORS'!$A$4:$O$22,V$5,FALSE)="N/A","--",IF($H46=0,"Enter Activity",IF($M46=0,"Enter Run Time",IF($N46=0,"Enter Run Time",$H46*(VLOOKUP($A46,'STATIONARY FACTORS'!$A$4:$O$22,V$5,FALSE)/1000000)))))</f>
        <v>Enter Activity</v>
      </c>
      <c r="W46" s="65" t="str">
        <f>IF(VLOOKUP($A46,'STATIONARY FACTORS'!$A$4:$O$22,W$5,FALSE)="N/A","--",IF($H46=0,"Enter Activity",IF($M46=0,"Enter Run Time",IF($N46=0,"Enter Run Time",$H46*(VLOOKUP($A46,'STATIONARY FACTORS'!$A$4:$O$22,W$5,FALSE)/1000000)))))</f>
        <v>--</v>
      </c>
      <c r="X46" s="65" t="str">
        <f>IF(VLOOKUP($A46,'STATIONARY FACTORS'!$A$4:$O$22,X$5,FALSE)="N/A","--",IF($H46=0,"Enter Activity",IF($M46=0,"Enter Run Time",IF($N46=0,"Enter Run Time",$H46*(VLOOKUP($A46,'STATIONARY FACTORS'!$A$4:$O$22,X$5,FALSE)/1000000)))))</f>
        <v>--</v>
      </c>
      <c r="Y46" s="76" t="str">
        <f>IF(VLOOKUP($A46,'STATIONARY FACTORS'!$A$4:$O$22,Y$5,FALSE)="N/A","--",IF($H46=0,"Enter Activity",IF($M46=0,"Enter Run Time",IF($N46=0,"Enter Run Time",$H46*(VLOOKUP($A46,'STATIONARY FACTORS'!$A$4:$O$22,Y$5,FALSE)/1000000)))))</f>
        <v>Enter Activity</v>
      </c>
      <c r="Z46" s="65" t="str">
        <f>IF(VLOOKUP($A46,'STATIONARY FACTORS'!$A$4:$O$22,Z$5,FALSE)="N/A","--",IF($H46=0,"Enter Activity",IF($M46=0,"Enter Run Time",IF($N46=0,"Enter Run Time",$H46*(VLOOKUP($A46,'STATIONARY FACTORS'!$A$4:$O$22,Z$5,FALSE)/1000000)))))</f>
        <v>Enter Activity</v>
      </c>
      <c r="AA46" s="418" t="str">
        <f>IF(VLOOKUP($A46,'STATIONARY FACTORS'!$A$4:$O$22,AA$5,FALSE)="N/A","--",IF($H46=0,"Enter Activity",IF($M46=0,"Enter Run Time",IF($N46=0,"Enter Run Time",$H46*(VLOOKUP($A46,'STATIONARY FACTORS'!$A$4:$O$22,AA$5,FALSE)/1000000)))))</f>
        <v>Enter Activity</v>
      </c>
      <c r="AB46" s="76" t="str">
        <f t="shared" si="56"/>
        <v>Enter Activity</v>
      </c>
      <c r="AC46" s="65" t="str">
        <f t="shared" si="56"/>
        <v>Enter Activity</v>
      </c>
      <c r="AD46" s="65" t="str">
        <f t="shared" si="56"/>
        <v>Enter Activity</v>
      </c>
      <c r="AE46" s="65" t="str">
        <f t="shared" si="56"/>
        <v>Enter Activity</v>
      </c>
      <c r="AF46" s="65" t="str">
        <f t="shared" si="56"/>
        <v>Enter Activity</v>
      </c>
      <c r="AG46" s="84" t="str">
        <f t="shared" si="56"/>
        <v>Enter Activity</v>
      </c>
      <c r="AH46" s="65" t="str">
        <f t="shared" si="56"/>
        <v>--</v>
      </c>
      <c r="AI46" s="79" t="str">
        <f t="shared" si="56"/>
        <v>--</v>
      </c>
      <c r="AJ46" s="79" t="str">
        <f t="shared" si="56"/>
        <v>Enter Activity</v>
      </c>
      <c r="AK46" s="79" t="str">
        <f t="shared" si="56"/>
        <v>Enter Activity</v>
      </c>
      <c r="AL46" s="382" t="str">
        <f t="shared" si="56"/>
        <v>Enter Activity</v>
      </c>
      <c r="AM46" s="315"/>
      <c r="AN46" s="290"/>
      <c r="AO46" s="74">
        <f>MONTH(EMISSIONS_1!P46)-MONTH(EMISSIONS_1!O46)+1</f>
        <v>1</v>
      </c>
      <c r="AP46" s="153">
        <f t="shared" si="57"/>
        <v>0</v>
      </c>
      <c r="AQ46" s="36">
        <f t="shared" si="57"/>
        <v>0</v>
      </c>
      <c r="AR46" s="36">
        <f t="shared" si="57"/>
        <v>0</v>
      </c>
      <c r="AS46" s="36">
        <f t="shared" si="57"/>
        <v>0</v>
      </c>
      <c r="AT46" s="36">
        <f t="shared" si="57"/>
        <v>0</v>
      </c>
      <c r="AU46" s="36">
        <f t="shared" si="57"/>
        <v>0</v>
      </c>
      <c r="AV46" s="36">
        <f t="shared" si="57"/>
        <v>0</v>
      </c>
      <c r="AW46" s="36">
        <f t="shared" si="57"/>
        <v>0</v>
      </c>
      <c r="AX46" s="36">
        <f t="shared" si="57"/>
        <v>0</v>
      </c>
      <c r="AY46" s="36">
        <f t="shared" si="57"/>
        <v>0</v>
      </c>
      <c r="AZ46" s="36">
        <f t="shared" si="57"/>
        <v>0</v>
      </c>
      <c r="BA46" s="36">
        <f t="shared" si="57"/>
        <v>0</v>
      </c>
      <c r="BB46" s="153">
        <f t="shared" si="58"/>
        <v>0</v>
      </c>
      <c r="BC46" s="36">
        <f t="shared" si="58"/>
        <v>0</v>
      </c>
      <c r="BD46" s="36">
        <f t="shared" si="58"/>
        <v>0</v>
      </c>
      <c r="BE46" s="36">
        <f t="shared" si="58"/>
        <v>0</v>
      </c>
      <c r="BF46" s="36">
        <f t="shared" si="58"/>
        <v>0</v>
      </c>
      <c r="BG46" s="36">
        <f t="shared" si="58"/>
        <v>0</v>
      </c>
      <c r="BH46" s="36">
        <f t="shared" si="58"/>
        <v>0</v>
      </c>
      <c r="BI46" s="36">
        <f t="shared" si="58"/>
        <v>0</v>
      </c>
      <c r="BJ46" s="36">
        <f t="shared" si="58"/>
        <v>0</v>
      </c>
      <c r="BK46" s="36">
        <f t="shared" si="58"/>
        <v>0</v>
      </c>
      <c r="BL46" s="36">
        <f t="shared" si="58"/>
        <v>0</v>
      </c>
      <c r="BM46" s="36">
        <f t="shared" si="58"/>
        <v>0</v>
      </c>
      <c r="BN46" s="153">
        <f t="shared" si="59"/>
        <v>0</v>
      </c>
      <c r="BO46" s="36">
        <f t="shared" si="59"/>
        <v>0</v>
      </c>
      <c r="BP46" s="36">
        <f t="shared" si="59"/>
        <v>0</v>
      </c>
      <c r="BQ46" s="36">
        <f t="shared" si="59"/>
        <v>0</v>
      </c>
      <c r="BR46" s="36">
        <f t="shared" si="59"/>
        <v>0</v>
      </c>
      <c r="BS46" s="36">
        <f t="shared" si="59"/>
        <v>0</v>
      </c>
      <c r="BT46" s="36">
        <f t="shared" si="59"/>
        <v>0</v>
      </c>
      <c r="BU46" s="36">
        <f t="shared" si="59"/>
        <v>0</v>
      </c>
      <c r="BV46" s="36">
        <f t="shared" si="59"/>
        <v>0</v>
      </c>
      <c r="BW46" s="36">
        <f t="shared" si="59"/>
        <v>0</v>
      </c>
      <c r="BX46" s="36">
        <f t="shared" si="59"/>
        <v>0</v>
      </c>
      <c r="BY46" s="36">
        <f t="shared" si="59"/>
        <v>0</v>
      </c>
      <c r="BZ46" s="153">
        <f t="shared" si="60"/>
        <v>0</v>
      </c>
      <c r="CA46" s="36">
        <f t="shared" si="60"/>
        <v>0</v>
      </c>
      <c r="CB46" s="36">
        <f t="shared" si="60"/>
        <v>0</v>
      </c>
      <c r="CC46" s="36">
        <f t="shared" si="60"/>
        <v>0</v>
      </c>
      <c r="CD46" s="36">
        <f t="shared" si="60"/>
        <v>0</v>
      </c>
      <c r="CE46" s="36">
        <f t="shared" si="60"/>
        <v>0</v>
      </c>
      <c r="CF46" s="36">
        <f t="shared" si="60"/>
        <v>0</v>
      </c>
      <c r="CG46" s="36">
        <f t="shared" si="60"/>
        <v>0</v>
      </c>
      <c r="CH46" s="36">
        <f t="shared" si="60"/>
        <v>0</v>
      </c>
      <c r="CI46" s="36">
        <f t="shared" si="60"/>
        <v>0</v>
      </c>
      <c r="CJ46" s="36">
        <f t="shared" si="60"/>
        <v>0</v>
      </c>
      <c r="CK46" s="36">
        <f t="shared" si="60"/>
        <v>0</v>
      </c>
      <c r="CL46" s="153">
        <f t="shared" si="61"/>
        <v>0</v>
      </c>
      <c r="CM46" s="36">
        <f t="shared" si="61"/>
        <v>0</v>
      </c>
      <c r="CN46" s="36">
        <f t="shared" si="61"/>
        <v>0</v>
      </c>
      <c r="CO46" s="36">
        <f t="shared" si="61"/>
        <v>0</v>
      </c>
      <c r="CP46" s="36">
        <f t="shared" si="61"/>
        <v>0</v>
      </c>
      <c r="CQ46" s="36">
        <f t="shared" si="61"/>
        <v>0</v>
      </c>
      <c r="CR46" s="36">
        <f t="shared" si="61"/>
        <v>0</v>
      </c>
      <c r="CS46" s="36">
        <f t="shared" si="61"/>
        <v>0</v>
      </c>
      <c r="CT46" s="36">
        <f t="shared" si="61"/>
        <v>0</v>
      </c>
      <c r="CU46" s="36">
        <f t="shared" si="61"/>
        <v>0</v>
      </c>
      <c r="CV46" s="36">
        <f t="shared" si="61"/>
        <v>0</v>
      </c>
      <c r="CW46" s="36">
        <f t="shared" si="61"/>
        <v>0</v>
      </c>
      <c r="CX46" s="153">
        <f t="shared" si="62"/>
        <v>0</v>
      </c>
      <c r="CY46" s="36">
        <f t="shared" si="62"/>
        <v>0</v>
      </c>
      <c r="CZ46" s="36">
        <f t="shared" si="62"/>
        <v>0</v>
      </c>
      <c r="DA46" s="36">
        <f t="shared" si="62"/>
        <v>0</v>
      </c>
      <c r="DB46" s="36">
        <f t="shared" si="62"/>
        <v>0</v>
      </c>
      <c r="DC46" s="36">
        <f t="shared" si="62"/>
        <v>0</v>
      </c>
      <c r="DD46" s="36">
        <f t="shared" si="62"/>
        <v>0</v>
      </c>
      <c r="DE46" s="36">
        <f t="shared" si="62"/>
        <v>0</v>
      </c>
      <c r="DF46" s="36">
        <f t="shared" si="62"/>
        <v>0</v>
      </c>
      <c r="DG46" s="36">
        <f t="shared" si="62"/>
        <v>0</v>
      </c>
      <c r="DH46" s="36">
        <f t="shared" si="62"/>
        <v>0</v>
      </c>
      <c r="DI46" s="36">
        <f t="shared" si="62"/>
        <v>0</v>
      </c>
      <c r="DJ46" s="153">
        <f t="shared" si="63"/>
        <v>0</v>
      </c>
      <c r="DK46" s="36">
        <f t="shared" si="63"/>
        <v>0</v>
      </c>
      <c r="DL46" s="36">
        <f t="shared" si="63"/>
        <v>0</v>
      </c>
      <c r="DM46" s="36">
        <f t="shared" si="63"/>
        <v>0</v>
      </c>
      <c r="DN46" s="36">
        <f t="shared" si="63"/>
        <v>0</v>
      </c>
      <c r="DO46" s="36">
        <f t="shared" si="63"/>
        <v>0</v>
      </c>
      <c r="DP46" s="36">
        <f t="shared" si="63"/>
        <v>0</v>
      </c>
      <c r="DQ46" s="36">
        <f t="shared" si="63"/>
        <v>0</v>
      </c>
      <c r="DR46" s="36">
        <f t="shared" si="63"/>
        <v>0</v>
      </c>
      <c r="DS46" s="36">
        <f t="shared" si="63"/>
        <v>0</v>
      </c>
      <c r="DT46" s="36">
        <f t="shared" si="63"/>
        <v>0</v>
      </c>
      <c r="DU46" s="36">
        <f t="shared" si="63"/>
        <v>0</v>
      </c>
      <c r="DV46" s="153">
        <f t="shared" si="64"/>
        <v>0</v>
      </c>
      <c r="DW46" s="36">
        <f t="shared" si="64"/>
        <v>0</v>
      </c>
      <c r="DX46" s="36">
        <f t="shared" si="64"/>
        <v>0</v>
      </c>
      <c r="DY46" s="36">
        <f t="shared" si="64"/>
        <v>0</v>
      </c>
      <c r="DZ46" s="36">
        <f t="shared" si="64"/>
        <v>0</v>
      </c>
      <c r="EA46" s="36">
        <f t="shared" si="64"/>
        <v>0</v>
      </c>
      <c r="EB46" s="36">
        <f t="shared" si="64"/>
        <v>0</v>
      </c>
      <c r="EC46" s="36">
        <f t="shared" si="64"/>
        <v>0</v>
      </c>
      <c r="ED46" s="36">
        <f t="shared" si="64"/>
        <v>0</v>
      </c>
      <c r="EE46" s="36">
        <f t="shared" si="64"/>
        <v>0</v>
      </c>
      <c r="EF46" s="36">
        <f t="shared" si="64"/>
        <v>0</v>
      </c>
      <c r="EG46" s="36">
        <f t="shared" si="64"/>
        <v>0</v>
      </c>
      <c r="EH46" s="153">
        <f t="shared" si="65"/>
        <v>0</v>
      </c>
      <c r="EI46" s="36">
        <f t="shared" si="65"/>
        <v>0</v>
      </c>
      <c r="EJ46" s="36">
        <f t="shared" si="65"/>
        <v>0</v>
      </c>
      <c r="EK46" s="36">
        <f t="shared" si="65"/>
        <v>0</v>
      </c>
      <c r="EL46" s="36">
        <f t="shared" si="65"/>
        <v>0</v>
      </c>
      <c r="EM46" s="36">
        <f t="shared" si="65"/>
        <v>0</v>
      </c>
      <c r="EN46" s="36">
        <f t="shared" si="65"/>
        <v>0</v>
      </c>
      <c r="EO46" s="36">
        <f t="shared" si="65"/>
        <v>0</v>
      </c>
      <c r="EP46" s="36">
        <f t="shared" si="65"/>
        <v>0</v>
      </c>
      <c r="EQ46" s="36">
        <f t="shared" si="65"/>
        <v>0</v>
      </c>
      <c r="ER46" s="36">
        <f t="shared" si="65"/>
        <v>0</v>
      </c>
      <c r="ES46" s="36">
        <f t="shared" si="65"/>
        <v>0</v>
      </c>
      <c r="ET46" s="153">
        <f t="shared" si="66"/>
        <v>0</v>
      </c>
      <c r="EU46" s="36">
        <f t="shared" si="66"/>
        <v>0</v>
      </c>
      <c r="EV46" s="36">
        <f t="shared" si="66"/>
        <v>0</v>
      </c>
      <c r="EW46" s="36">
        <f t="shared" si="66"/>
        <v>0</v>
      </c>
      <c r="EX46" s="36">
        <f t="shared" si="66"/>
        <v>0</v>
      </c>
      <c r="EY46" s="36">
        <f t="shared" si="66"/>
        <v>0</v>
      </c>
      <c r="EZ46" s="36">
        <f t="shared" si="66"/>
        <v>0</v>
      </c>
      <c r="FA46" s="36">
        <f t="shared" si="66"/>
        <v>0</v>
      </c>
      <c r="FB46" s="36">
        <f t="shared" si="66"/>
        <v>0</v>
      </c>
      <c r="FC46" s="36">
        <f t="shared" si="66"/>
        <v>0</v>
      </c>
      <c r="FD46" s="36">
        <f t="shared" si="66"/>
        <v>0</v>
      </c>
      <c r="FE46" s="36">
        <f t="shared" si="66"/>
        <v>0</v>
      </c>
      <c r="FF46" s="153">
        <f t="shared" si="67"/>
        <v>0</v>
      </c>
      <c r="FG46" s="36">
        <f t="shared" si="67"/>
        <v>0</v>
      </c>
      <c r="FH46" s="36">
        <f t="shared" si="67"/>
        <v>0</v>
      </c>
      <c r="FI46" s="36">
        <f t="shared" si="67"/>
        <v>0</v>
      </c>
      <c r="FJ46" s="36">
        <f t="shared" si="67"/>
        <v>0</v>
      </c>
      <c r="FK46" s="36">
        <f t="shared" si="67"/>
        <v>0</v>
      </c>
      <c r="FL46" s="36">
        <f t="shared" si="67"/>
        <v>0</v>
      </c>
      <c r="FM46" s="36">
        <f t="shared" si="67"/>
        <v>0</v>
      </c>
      <c r="FN46" s="36">
        <f t="shared" si="67"/>
        <v>0</v>
      </c>
      <c r="FO46" s="36">
        <f t="shared" si="67"/>
        <v>0</v>
      </c>
      <c r="FP46" s="36">
        <f t="shared" si="67"/>
        <v>0</v>
      </c>
      <c r="FQ46" s="36">
        <f t="shared" si="67"/>
        <v>0</v>
      </c>
    </row>
    <row r="47" spans="1:173" ht="12.75" customHeight="1" x14ac:dyDescent="0.2">
      <c r="A47" s="251"/>
      <c r="B47" s="252"/>
      <c r="C47" s="253"/>
      <c r="D47" s="253"/>
      <c r="E47" s="253"/>
      <c r="F47" s="253"/>
      <c r="G47" s="267"/>
      <c r="H47" s="267"/>
      <c r="I47" s="267"/>
      <c r="J47" s="255"/>
      <c r="K47" s="255"/>
      <c r="L47" s="255"/>
      <c r="M47" s="255"/>
      <c r="N47" s="257"/>
      <c r="O47" s="305"/>
      <c r="P47" s="259"/>
      <c r="Q47" s="284"/>
      <c r="R47" s="269"/>
      <c r="S47" s="269"/>
      <c r="T47" s="269"/>
      <c r="U47" s="269"/>
      <c r="V47" s="269"/>
      <c r="W47" s="269"/>
      <c r="X47" s="269"/>
      <c r="Y47" s="268"/>
      <c r="Z47" s="269"/>
      <c r="AA47" s="417"/>
      <c r="AB47" s="413"/>
      <c r="AC47" s="272"/>
      <c r="AD47" s="272"/>
      <c r="AE47" s="272"/>
      <c r="AF47" s="272"/>
      <c r="AG47" s="273"/>
      <c r="AH47" s="272"/>
      <c r="AI47" s="272"/>
      <c r="AJ47" s="388"/>
      <c r="AK47" s="388"/>
      <c r="AL47" s="389"/>
      <c r="AM47" s="137"/>
      <c r="AN47" s="228"/>
      <c r="AP47" s="338"/>
      <c r="AQ47" s="339"/>
      <c r="AR47" s="339"/>
      <c r="AS47" s="339"/>
      <c r="AT47" s="339"/>
      <c r="AU47" s="339"/>
      <c r="AV47" s="339"/>
      <c r="AW47" s="339"/>
      <c r="AX47" s="339"/>
      <c r="AY47" s="339"/>
      <c r="AZ47" s="339"/>
      <c r="BA47" s="339"/>
      <c r="BB47" s="338"/>
      <c r="BC47" s="339"/>
      <c r="BD47" s="339"/>
      <c r="BE47" s="339"/>
      <c r="BF47" s="339"/>
      <c r="BG47" s="339"/>
      <c r="BH47" s="339"/>
      <c r="BI47" s="339"/>
      <c r="BJ47" s="339"/>
      <c r="BK47" s="339"/>
      <c r="BL47" s="339"/>
      <c r="BM47" s="339"/>
      <c r="BN47" s="338"/>
      <c r="BO47" s="339"/>
      <c r="BP47" s="339"/>
      <c r="BQ47" s="339"/>
      <c r="BR47" s="339"/>
      <c r="BS47" s="339"/>
      <c r="BT47" s="339"/>
      <c r="BU47" s="339"/>
      <c r="BV47" s="339"/>
      <c r="BW47" s="339"/>
      <c r="BX47" s="339"/>
      <c r="BY47" s="339"/>
      <c r="BZ47" s="338"/>
      <c r="CA47" s="339"/>
      <c r="CB47" s="339"/>
      <c r="CC47" s="339"/>
      <c r="CD47" s="339"/>
      <c r="CE47" s="339"/>
      <c r="CF47" s="339"/>
      <c r="CG47" s="339"/>
      <c r="CH47" s="339"/>
      <c r="CI47" s="339"/>
      <c r="CJ47" s="339"/>
      <c r="CK47" s="339"/>
      <c r="CL47" s="338"/>
      <c r="CM47" s="339"/>
      <c r="CN47" s="339"/>
      <c r="CO47" s="339"/>
      <c r="CP47" s="339"/>
      <c r="CQ47" s="339"/>
      <c r="CR47" s="339"/>
      <c r="CS47" s="339"/>
      <c r="CT47" s="339"/>
      <c r="CU47" s="339"/>
      <c r="CV47" s="339"/>
      <c r="CW47" s="339"/>
      <c r="CX47" s="338"/>
      <c r="CY47" s="339"/>
      <c r="CZ47" s="339"/>
      <c r="DA47" s="339"/>
      <c r="DB47" s="339"/>
      <c r="DC47" s="339"/>
      <c r="DD47" s="339"/>
      <c r="DE47" s="339"/>
      <c r="DF47" s="339"/>
      <c r="DG47" s="339"/>
      <c r="DH47" s="339"/>
      <c r="DI47" s="339"/>
      <c r="DJ47" s="338"/>
      <c r="DK47" s="339"/>
      <c r="DL47" s="339"/>
      <c r="DM47" s="339"/>
      <c r="DN47" s="339"/>
      <c r="DO47" s="339"/>
      <c r="DP47" s="339"/>
      <c r="DQ47" s="339"/>
      <c r="DR47" s="339"/>
      <c r="DS47" s="339"/>
      <c r="DT47" s="339"/>
      <c r="DU47" s="339"/>
      <c r="DV47" s="338"/>
      <c r="DW47" s="339"/>
      <c r="DX47" s="339"/>
      <c r="DY47" s="339"/>
      <c r="DZ47" s="339"/>
      <c r="EA47" s="339"/>
      <c r="EB47" s="339"/>
      <c r="EC47" s="339"/>
      <c r="ED47" s="339"/>
      <c r="EE47" s="339"/>
      <c r="EF47" s="339"/>
      <c r="EG47" s="339"/>
      <c r="EH47" s="338"/>
      <c r="EI47" s="339"/>
      <c r="EJ47" s="339"/>
      <c r="EK47" s="339"/>
      <c r="EL47" s="339"/>
      <c r="EM47" s="339"/>
      <c r="EN47" s="339"/>
      <c r="EO47" s="339"/>
      <c r="EP47" s="339"/>
      <c r="EQ47" s="339"/>
      <c r="ER47" s="339"/>
      <c r="ES47" s="339"/>
      <c r="ET47" s="338"/>
      <c r="EU47" s="339"/>
      <c r="EV47" s="339"/>
      <c r="EW47" s="339"/>
      <c r="EX47" s="339"/>
      <c r="EY47" s="339"/>
      <c r="EZ47" s="339"/>
      <c r="FA47" s="339"/>
      <c r="FB47" s="339"/>
      <c r="FC47" s="339"/>
      <c r="FD47" s="339"/>
      <c r="FE47" s="339"/>
      <c r="FF47" s="338"/>
      <c r="FG47" s="339"/>
      <c r="FH47" s="339"/>
      <c r="FI47" s="339"/>
      <c r="FJ47" s="339"/>
      <c r="FK47" s="339"/>
      <c r="FL47" s="339"/>
      <c r="FM47" s="339"/>
      <c r="FN47" s="339"/>
      <c r="FO47" s="339"/>
      <c r="FP47" s="339"/>
      <c r="FQ47" s="339"/>
    </row>
    <row r="48" spans="1:173" ht="12.75" customHeight="1" x14ac:dyDescent="0.2">
      <c r="A48" s="74" t="str">
        <f t="shared" ref="A48:A59" si="68">CONCATENATE(D48, "-", E48)</f>
        <v xml:space="preserve"> -N/A</v>
      </c>
      <c r="B48" s="361" t="s">
        <v>300</v>
      </c>
      <c r="C48" s="172" t="s">
        <v>300</v>
      </c>
      <c r="D48" s="366" t="str">
        <f>IF(ISBLANK(EMISSIONS_8!D48), " ", EMISSIONS_8!D48)</f>
        <v xml:space="preserve"> </v>
      </c>
      <c r="E48" s="351" t="s">
        <v>73</v>
      </c>
      <c r="F48" s="351" t="s">
        <v>73</v>
      </c>
      <c r="G48" s="363" t="s">
        <v>115</v>
      </c>
      <c r="H48" s="374"/>
      <c r="I48" s="125" t="s">
        <v>143</v>
      </c>
      <c r="J48" s="33" t="s">
        <v>115</v>
      </c>
      <c r="K48" s="125"/>
      <c r="L48" s="125"/>
      <c r="M48" s="375">
        <v>0</v>
      </c>
      <c r="N48" s="376">
        <v>0</v>
      </c>
      <c r="O48" s="299"/>
      <c r="P48" s="300"/>
      <c r="Q48" s="73" t="str">
        <f t="shared" ref="Q48:Q59" si="69">IF(T(AB48)=" ",(IF($M48=0,(IF($N48=0,0,AB48/$N48/$M48*2000)),AB48/$N48/$M48*2000)),T(AB48))</f>
        <v>Enter Activity</v>
      </c>
      <c r="R48" s="73" t="str">
        <f t="shared" ref="R48:R59" si="70">IF(T(AC48)=" ",(IF($M48=0,(IF($N48=0,0,AC48/$N48/$M48*2000)),AC48/$N48/$M48*2000)),T(AC48))</f>
        <v>Enter Activity</v>
      </c>
      <c r="S48" s="73" t="str">
        <f t="shared" ref="S48:S59" si="71">IF(T(AD48)=" ",(IF($M48=0,(IF($N48=0,0,AD48/$N48/$M48*2000)),AD48/$N48/$M48*2000)),T(AD48))</f>
        <v>Enter Activity</v>
      </c>
      <c r="T48" s="73" t="str">
        <f t="shared" ref="T48:T59" si="72">IF(T(AE48)=" ",(IF($M48=0,(IF($N48=0,0,AE48/$N48/$M48*2000)),AE48/$N48/$M48*2000)),T(AE48))</f>
        <v>Enter Activity</v>
      </c>
      <c r="U48" s="73" t="str">
        <f t="shared" ref="U48:U59" si="73">IF(T(AF48)=" ",(IF($M48=0,(IF($N48=0,0,AF48/$N48/$M48*2000)),AF48/$N48/$M48*2000)),T(AF48))</f>
        <v>Enter Activity</v>
      </c>
      <c r="V48" s="73" t="str">
        <f t="shared" ref="V48:V59" si="74">IF(T(AG48)=" ",(IF($M48=0,(IF($N48=0,0,AG48/$N48/$M48*2000)),AG48/$N48/$M48*2000)),T(AG48))</f>
        <v>Enter Activity</v>
      </c>
      <c r="W48" s="79" t="s">
        <v>115</v>
      </c>
      <c r="X48" s="73" t="str">
        <f t="shared" ref="X48:X59" si="75">IF(T(AI48)=" ",(IF($M48=0,(IF($N48=0,0,AI48/$N48/$M48*2000)),AI48/$N48/$M48*2000)),T(AI48))</f>
        <v>Enter Activity</v>
      </c>
      <c r="Y48" s="78" t="s">
        <v>115</v>
      </c>
      <c r="Z48" s="79" t="s">
        <v>115</v>
      </c>
      <c r="AA48" s="82" t="s">
        <v>115</v>
      </c>
      <c r="AB48" s="76" t="str">
        <f xml:space="preserve"> IF($H48=0, "Enter Activity", IF(($M48=0)*($N48=0), "Enter Run Time", (H48*'VESSEL FACTORS'!$D$41)/2000))</f>
        <v>Enter Activity</v>
      </c>
      <c r="AC48" s="65" t="str">
        <f xml:space="preserve"> IF($H48=0, "Enter Activity", IF(($M48=0)*($N48=0), "Enter Run Time", (H48*'VESSEL FACTORS'!$D$41)/2000))</f>
        <v>Enter Activity</v>
      </c>
      <c r="AD48" s="65" t="str">
        <f>IF($H48=0, "Enter Activity", IF(($M48=0)*($N48=0), "Enter Run Time",  (H48*'VESSEL FACTORS'!$F$41)/2000))</f>
        <v>Enter Activity</v>
      </c>
      <c r="AE48" s="65" t="str">
        <f>IF($H48=0, "Enter Activity", IF(($M48=0)*($N48=0), "Enter Run Time", (H48*'VESSEL FACTORS'!$H$41)/2000))</f>
        <v>Enter Activity</v>
      </c>
      <c r="AF48" s="65" t="str">
        <f>IF($H48=0, "Enter Activity", IF(($M48=0)*($N48=0), "Enter Run Time", (H48*'VESSEL FACTORS'!$I$41)/2000))</f>
        <v>Enter Activity</v>
      </c>
      <c r="AG48" s="84" t="str">
        <f>IF($H48=0, "Enter Activity", IF(($M48=0)*($N48=0), "Enter Run Time", (H48*'VESSEL FACTORS'!$J$41)/2000))</f>
        <v>Enter Activity</v>
      </c>
      <c r="AH48" s="70" t="s">
        <v>115</v>
      </c>
      <c r="AI48" s="79" t="str">
        <f>IF($H48=0, "Enter Activity", IF(($M48=0)*($N48=0), "Enter Run Time",  (H48*'VESSEL FACTORS'!$L$41)/2000))</f>
        <v>Enter Activity</v>
      </c>
      <c r="AJ48" s="70" t="s">
        <v>115</v>
      </c>
      <c r="AK48" s="70" t="s">
        <v>115</v>
      </c>
      <c r="AL48" s="71" t="s">
        <v>115</v>
      </c>
      <c r="AM48" s="73"/>
      <c r="AO48" s="74">
        <f>MONTH(EMISSIONS_1!P48)-MONTH(EMISSIONS_1!O48)+1</f>
        <v>1</v>
      </c>
      <c r="AP48" s="341">
        <f t="shared" ref="AP48:BA55" si="76">IF(T($AB48)="",IF((AP$6&gt;=MONTH($O48))*(AP$6&lt;=MONTH($P48)), $AB48/$AO48, 0),0)</f>
        <v>0</v>
      </c>
      <c r="AQ48" s="342">
        <f t="shared" si="76"/>
        <v>0</v>
      </c>
      <c r="AR48" s="342">
        <f t="shared" si="76"/>
        <v>0</v>
      </c>
      <c r="AS48" s="342">
        <f t="shared" si="76"/>
        <v>0</v>
      </c>
      <c r="AT48" s="342">
        <f t="shared" si="76"/>
        <v>0</v>
      </c>
      <c r="AU48" s="342">
        <f t="shared" si="76"/>
        <v>0</v>
      </c>
      <c r="AV48" s="342">
        <f t="shared" si="76"/>
        <v>0</v>
      </c>
      <c r="AW48" s="342">
        <f t="shared" si="76"/>
        <v>0</v>
      </c>
      <c r="AX48" s="342">
        <f t="shared" si="76"/>
        <v>0</v>
      </c>
      <c r="AY48" s="342">
        <f t="shared" si="76"/>
        <v>0</v>
      </c>
      <c r="AZ48" s="342">
        <f t="shared" si="76"/>
        <v>0</v>
      </c>
      <c r="BA48" s="343">
        <f t="shared" si="76"/>
        <v>0</v>
      </c>
      <c r="BB48" s="341">
        <f t="shared" ref="BB48:BM59" si="77">IF(T($AC48)="",IF((BB$6&gt;=MONTH($O48))*(BB$6&lt;=MONTH($P48)), $AC48/$AO48, 0),0)</f>
        <v>0</v>
      </c>
      <c r="BC48" s="342">
        <f t="shared" si="77"/>
        <v>0</v>
      </c>
      <c r="BD48" s="342">
        <f t="shared" si="77"/>
        <v>0</v>
      </c>
      <c r="BE48" s="342">
        <f t="shared" si="77"/>
        <v>0</v>
      </c>
      <c r="BF48" s="342">
        <f t="shared" si="77"/>
        <v>0</v>
      </c>
      <c r="BG48" s="342">
        <f t="shared" si="77"/>
        <v>0</v>
      </c>
      <c r="BH48" s="342">
        <f t="shared" si="77"/>
        <v>0</v>
      </c>
      <c r="BI48" s="342">
        <f t="shared" si="77"/>
        <v>0</v>
      </c>
      <c r="BJ48" s="342">
        <f t="shared" si="77"/>
        <v>0</v>
      </c>
      <c r="BK48" s="342">
        <f t="shared" si="77"/>
        <v>0</v>
      </c>
      <c r="BL48" s="342">
        <f t="shared" si="77"/>
        <v>0</v>
      </c>
      <c r="BM48" s="343">
        <f t="shared" si="77"/>
        <v>0</v>
      </c>
      <c r="BN48" s="341">
        <f t="shared" ref="BN48:BY59" si="78">IF(T($AD48)="",IF((BN$6&gt;=MONTH($O48))*(BN$6&lt;=MONTH($P48)), $AD48/$AO48, 0),0)</f>
        <v>0</v>
      </c>
      <c r="BO48" s="342">
        <f t="shared" si="78"/>
        <v>0</v>
      </c>
      <c r="BP48" s="342">
        <f t="shared" si="78"/>
        <v>0</v>
      </c>
      <c r="BQ48" s="342">
        <f t="shared" si="78"/>
        <v>0</v>
      </c>
      <c r="BR48" s="342">
        <f t="shared" si="78"/>
        <v>0</v>
      </c>
      <c r="BS48" s="342">
        <f t="shared" si="78"/>
        <v>0</v>
      </c>
      <c r="BT48" s="342">
        <f t="shared" si="78"/>
        <v>0</v>
      </c>
      <c r="BU48" s="342">
        <f t="shared" si="78"/>
        <v>0</v>
      </c>
      <c r="BV48" s="342">
        <f t="shared" si="78"/>
        <v>0</v>
      </c>
      <c r="BW48" s="342">
        <f t="shared" si="78"/>
        <v>0</v>
      </c>
      <c r="BX48" s="342">
        <f t="shared" si="78"/>
        <v>0</v>
      </c>
      <c r="BY48" s="343">
        <f t="shared" si="78"/>
        <v>0</v>
      </c>
      <c r="BZ48" s="341">
        <f t="shared" ref="BZ48:CK59" si="79">IF(T($AE48)="",IF((BZ$6&gt;=MONTH($O48))*(BZ$6&lt;=MONTH($P48)), $AE48/$AO48, 0),0)</f>
        <v>0</v>
      </c>
      <c r="CA48" s="342">
        <f t="shared" si="79"/>
        <v>0</v>
      </c>
      <c r="CB48" s="342">
        <f t="shared" si="79"/>
        <v>0</v>
      </c>
      <c r="CC48" s="342">
        <f t="shared" si="79"/>
        <v>0</v>
      </c>
      <c r="CD48" s="342">
        <f t="shared" si="79"/>
        <v>0</v>
      </c>
      <c r="CE48" s="342">
        <f t="shared" si="79"/>
        <v>0</v>
      </c>
      <c r="CF48" s="342">
        <f t="shared" si="79"/>
        <v>0</v>
      </c>
      <c r="CG48" s="342">
        <f t="shared" si="79"/>
        <v>0</v>
      </c>
      <c r="CH48" s="342">
        <f t="shared" si="79"/>
        <v>0</v>
      </c>
      <c r="CI48" s="342">
        <f t="shared" si="79"/>
        <v>0</v>
      </c>
      <c r="CJ48" s="342">
        <f t="shared" si="79"/>
        <v>0</v>
      </c>
      <c r="CK48" s="343">
        <f t="shared" si="79"/>
        <v>0</v>
      </c>
      <c r="CL48" s="341">
        <f t="shared" ref="CL48:CW59" si="80">IF(T($AF48)="",IF((CL$6&gt;=MONTH($O48))*(CL$6&lt;=MONTH($P48)), $AF48/$AO48, 0),0)</f>
        <v>0</v>
      </c>
      <c r="CM48" s="342">
        <f t="shared" si="80"/>
        <v>0</v>
      </c>
      <c r="CN48" s="342">
        <f t="shared" si="80"/>
        <v>0</v>
      </c>
      <c r="CO48" s="342">
        <f t="shared" si="80"/>
        <v>0</v>
      </c>
      <c r="CP48" s="342">
        <f t="shared" si="80"/>
        <v>0</v>
      </c>
      <c r="CQ48" s="342">
        <f t="shared" si="80"/>
        <v>0</v>
      </c>
      <c r="CR48" s="342">
        <f t="shared" si="80"/>
        <v>0</v>
      </c>
      <c r="CS48" s="342">
        <f t="shared" si="80"/>
        <v>0</v>
      </c>
      <c r="CT48" s="342">
        <f t="shared" si="80"/>
        <v>0</v>
      </c>
      <c r="CU48" s="342">
        <f t="shared" si="80"/>
        <v>0</v>
      </c>
      <c r="CV48" s="342">
        <f t="shared" si="80"/>
        <v>0</v>
      </c>
      <c r="CW48" s="343">
        <f t="shared" si="80"/>
        <v>0</v>
      </c>
      <c r="CX48" s="341">
        <f t="shared" ref="CX48:DI59" si="81">IF(T($AG48)="",IF((CX$6&gt;=MONTH($O48))*(CX$6&lt;=MONTH($P48)), $AG48/$AO48, 0),0)</f>
        <v>0</v>
      </c>
      <c r="CY48" s="342">
        <f t="shared" si="81"/>
        <v>0</v>
      </c>
      <c r="CZ48" s="342">
        <f t="shared" si="81"/>
        <v>0</v>
      </c>
      <c r="DA48" s="342">
        <f t="shared" si="81"/>
        <v>0</v>
      </c>
      <c r="DB48" s="342">
        <f t="shared" si="81"/>
        <v>0</v>
      </c>
      <c r="DC48" s="342">
        <f t="shared" si="81"/>
        <v>0</v>
      </c>
      <c r="DD48" s="342">
        <f t="shared" si="81"/>
        <v>0</v>
      </c>
      <c r="DE48" s="342">
        <f t="shared" si="81"/>
        <v>0</v>
      </c>
      <c r="DF48" s="342">
        <f t="shared" si="81"/>
        <v>0</v>
      </c>
      <c r="DG48" s="342">
        <f t="shared" si="81"/>
        <v>0</v>
      </c>
      <c r="DH48" s="342">
        <f t="shared" si="81"/>
        <v>0</v>
      </c>
      <c r="DI48" s="343">
        <f t="shared" si="81"/>
        <v>0</v>
      </c>
      <c r="DJ48" s="341">
        <f t="shared" ref="DJ48:DU59" si="82">IF(T($AH48)="",IF((DJ$6&gt;=MONTH($O48))*(DJ$6&lt;=MONTH($P48)), $AH48/$AO48, 0),0)</f>
        <v>0</v>
      </c>
      <c r="DK48" s="342">
        <f t="shared" si="82"/>
        <v>0</v>
      </c>
      <c r="DL48" s="342">
        <f t="shared" si="82"/>
        <v>0</v>
      </c>
      <c r="DM48" s="342">
        <f t="shared" si="82"/>
        <v>0</v>
      </c>
      <c r="DN48" s="342">
        <f t="shared" si="82"/>
        <v>0</v>
      </c>
      <c r="DO48" s="342">
        <f t="shared" si="82"/>
        <v>0</v>
      </c>
      <c r="DP48" s="342">
        <f t="shared" si="82"/>
        <v>0</v>
      </c>
      <c r="DQ48" s="342">
        <f t="shared" si="82"/>
        <v>0</v>
      </c>
      <c r="DR48" s="342">
        <f t="shared" si="82"/>
        <v>0</v>
      </c>
      <c r="DS48" s="342">
        <f t="shared" si="82"/>
        <v>0</v>
      </c>
      <c r="DT48" s="342">
        <f t="shared" si="82"/>
        <v>0</v>
      </c>
      <c r="DU48" s="343">
        <f t="shared" si="82"/>
        <v>0</v>
      </c>
      <c r="DV48" s="341">
        <f t="shared" ref="DV48:EG59" si="83">IF(T($AI48)="",IF((DV$6&gt;=MONTH($O48))*(DV$6&lt;=MONTH($P48)), $AI48/$AO48, 0),0)</f>
        <v>0</v>
      </c>
      <c r="DW48" s="342">
        <f t="shared" si="83"/>
        <v>0</v>
      </c>
      <c r="DX48" s="342">
        <f t="shared" si="83"/>
        <v>0</v>
      </c>
      <c r="DY48" s="342">
        <f t="shared" si="83"/>
        <v>0</v>
      </c>
      <c r="DZ48" s="342">
        <f t="shared" si="83"/>
        <v>0</v>
      </c>
      <c r="EA48" s="342">
        <f t="shared" si="83"/>
        <v>0</v>
      </c>
      <c r="EB48" s="342">
        <f t="shared" si="83"/>
        <v>0</v>
      </c>
      <c r="EC48" s="342">
        <f t="shared" si="83"/>
        <v>0</v>
      </c>
      <c r="ED48" s="342">
        <f t="shared" si="83"/>
        <v>0</v>
      </c>
      <c r="EE48" s="342">
        <f t="shared" si="83"/>
        <v>0</v>
      </c>
      <c r="EF48" s="342">
        <f t="shared" si="83"/>
        <v>0</v>
      </c>
      <c r="EG48" s="343">
        <f t="shared" si="83"/>
        <v>0</v>
      </c>
      <c r="EH48" s="341">
        <f t="shared" ref="EH48:ES59" si="84">IF(T($AJ48)="",IF((EH$6&gt;=MONTH($O48))*(EH$6&lt;=MONTH($P48)), $AJ48/$AO48, 0),0)</f>
        <v>0</v>
      </c>
      <c r="EI48" s="342">
        <f t="shared" si="84"/>
        <v>0</v>
      </c>
      <c r="EJ48" s="342">
        <f t="shared" si="84"/>
        <v>0</v>
      </c>
      <c r="EK48" s="342">
        <f t="shared" si="84"/>
        <v>0</v>
      </c>
      <c r="EL48" s="342">
        <f t="shared" si="84"/>
        <v>0</v>
      </c>
      <c r="EM48" s="342">
        <f t="shared" si="84"/>
        <v>0</v>
      </c>
      <c r="EN48" s="342">
        <f t="shared" si="84"/>
        <v>0</v>
      </c>
      <c r="EO48" s="342">
        <f t="shared" si="84"/>
        <v>0</v>
      </c>
      <c r="EP48" s="342">
        <f t="shared" si="84"/>
        <v>0</v>
      </c>
      <c r="EQ48" s="342">
        <f t="shared" si="84"/>
        <v>0</v>
      </c>
      <c r="ER48" s="342">
        <f t="shared" si="84"/>
        <v>0</v>
      </c>
      <c r="ES48" s="343">
        <f t="shared" si="84"/>
        <v>0</v>
      </c>
      <c r="ET48" s="341">
        <f t="shared" ref="ET48:FE59" si="85">IF(T($AK48)="",IF((ET$6&gt;=MONTH($O48))*(ET$6&lt;=MONTH($P48)), $AK48/$AO48, 0),0)</f>
        <v>0</v>
      </c>
      <c r="EU48" s="342">
        <f t="shared" si="85"/>
        <v>0</v>
      </c>
      <c r="EV48" s="342">
        <f t="shared" si="85"/>
        <v>0</v>
      </c>
      <c r="EW48" s="342">
        <f t="shared" si="85"/>
        <v>0</v>
      </c>
      <c r="EX48" s="342">
        <f t="shared" si="85"/>
        <v>0</v>
      </c>
      <c r="EY48" s="342">
        <f t="shared" si="85"/>
        <v>0</v>
      </c>
      <c r="EZ48" s="342">
        <f t="shared" si="85"/>
        <v>0</v>
      </c>
      <c r="FA48" s="342">
        <f t="shared" si="85"/>
        <v>0</v>
      </c>
      <c r="FB48" s="342">
        <f t="shared" si="85"/>
        <v>0</v>
      </c>
      <c r="FC48" s="342">
        <f t="shared" si="85"/>
        <v>0</v>
      </c>
      <c r="FD48" s="342">
        <f t="shared" si="85"/>
        <v>0</v>
      </c>
      <c r="FE48" s="343">
        <f t="shared" si="85"/>
        <v>0</v>
      </c>
      <c r="FF48" s="341">
        <f t="shared" ref="FF48:FQ59" si="86">IF(T($AL48)="",IF((FF$6&gt;=MONTH($O48))*(FF$6&lt;=MONTH($P48)), $AL48/$AO48, 0),0)</f>
        <v>0</v>
      </c>
      <c r="FG48" s="342">
        <f t="shared" si="86"/>
        <v>0</v>
      </c>
      <c r="FH48" s="342">
        <f t="shared" si="86"/>
        <v>0</v>
      </c>
      <c r="FI48" s="342">
        <f t="shared" si="86"/>
        <v>0</v>
      </c>
      <c r="FJ48" s="342">
        <f t="shared" si="86"/>
        <v>0</v>
      </c>
      <c r="FK48" s="342">
        <f t="shared" si="86"/>
        <v>0</v>
      </c>
      <c r="FL48" s="342">
        <f t="shared" si="86"/>
        <v>0</v>
      </c>
      <c r="FM48" s="342">
        <f t="shared" si="86"/>
        <v>0</v>
      </c>
      <c r="FN48" s="342">
        <f t="shared" si="86"/>
        <v>0</v>
      </c>
      <c r="FO48" s="342">
        <f t="shared" si="86"/>
        <v>0</v>
      </c>
      <c r="FP48" s="342">
        <f t="shared" si="86"/>
        <v>0</v>
      </c>
      <c r="FQ48" s="343">
        <f t="shared" si="86"/>
        <v>0</v>
      </c>
    </row>
    <row r="49" spans="1:173" ht="12.75" customHeight="1" x14ac:dyDescent="0.2">
      <c r="A49" s="74" t="str">
        <f t="shared" si="68"/>
        <v xml:space="preserve"> -N/A</v>
      </c>
      <c r="B49" s="361" t="s">
        <v>301</v>
      </c>
      <c r="C49" s="171" t="s">
        <v>300</v>
      </c>
      <c r="D49" s="366" t="str">
        <f>IF(ISBLANK(EMISSIONS_8!D49), " ", EMISSIONS_8!D49)</f>
        <v xml:space="preserve"> </v>
      </c>
      <c r="E49" s="351" t="s">
        <v>73</v>
      </c>
      <c r="F49" s="351" t="s">
        <v>73</v>
      </c>
      <c r="G49" s="33" t="s">
        <v>115</v>
      </c>
      <c r="H49" s="368"/>
      <c r="I49" s="64" t="s">
        <v>143</v>
      </c>
      <c r="J49" s="33" t="s">
        <v>115</v>
      </c>
      <c r="K49" s="64"/>
      <c r="L49" s="64"/>
      <c r="M49" s="367">
        <v>0</v>
      </c>
      <c r="N49" s="373">
        <v>0</v>
      </c>
      <c r="O49" s="299"/>
      <c r="P49" s="300"/>
      <c r="Q49" s="73" t="str">
        <f t="shared" si="69"/>
        <v>Enter Activity</v>
      </c>
      <c r="R49" s="73" t="str">
        <f t="shared" si="70"/>
        <v>Enter Activity</v>
      </c>
      <c r="S49" s="73" t="str">
        <f t="shared" si="71"/>
        <v>Enter Activity</v>
      </c>
      <c r="T49" s="73" t="str">
        <f t="shared" si="72"/>
        <v>Enter Activity</v>
      </c>
      <c r="U49" s="73" t="str">
        <f t="shared" si="73"/>
        <v>Enter Activity</v>
      </c>
      <c r="V49" s="73" t="str">
        <f t="shared" si="74"/>
        <v>Enter Activity</v>
      </c>
      <c r="W49" s="79" t="s">
        <v>115</v>
      </c>
      <c r="X49" s="73" t="str">
        <f t="shared" si="75"/>
        <v>Enter Activity</v>
      </c>
      <c r="Y49" s="78" t="s">
        <v>115</v>
      </c>
      <c r="Z49" s="79" t="s">
        <v>115</v>
      </c>
      <c r="AA49" s="82" t="s">
        <v>115</v>
      </c>
      <c r="AB49" s="76" t="str">
        <f xml:space="preserve"> IF($H49=0, "Enter Activity", IF(($M49=0)*($N49=0), "Enter Run Time", (H49*'VESSEL FACTORS'!$D$41)/2000))</f>
        <v>Enter Activity</v>
      </c>
      <c r="AC49" s="65" t="str">
        <f xml:space="preserve"> IF($H49=0, "Enter Activity", IF(($M49=0)*($N49=0), "Enter Run Time", (H49*'VESSEL FACTORS'!$D$41)/2000))</f>
        <v>Enter Activity</v>
      </c>
      <c r="AD49" s="65" t="str">
        <f>IF($H49=0, "Enter Activity", IF(($M49=0)*($N49=0), "Enter Run Time",  (H49*'VESSEL FACTORS'!$F$41)/2000))</f>
        <v>Enter Activity</v>
      </c>
      <c r="AE49" s="65" t="str">
        <f>IF($H49=0, "Enter Activity", IF(($M49=0)*($N49=0), "Enter Run Time", (H49*'VESSEL FACTORS'!$H$41)/2000))</f>
        <v>Enter Activity</v>
      </c>
      <c r="AF49" s="65" t="str">
        <f>IF($H49=0, "Enter Activity", IF(($M49=0)*($N49=0), "Enter Run Time", (H49*'VESSEL FACTORS'!$I$41)/2000))</f>
        <v>Enter Activity</v>
      </c>
      <c r="AG49" s="84" t="str">
        <f>IF($H49=0, "Enter Activity", IF(($M49=0)*($N49=0), "Enter Run Time", (H49*'VESSEL FACTORS'!$J$41)/2000))</f>
        <v>Enter Activity</v>
      </c>
      <c r="AH49" s="70" t="s">
        <v>115</v>
      </c>
      <c r="AI49" s="79" t="str">
        <f>IF($H49=0, "Enter Activity", IF(($M49=0)*($N49=0), "Enter Run Time",  (H49*'VESSEL FACTORS'!$L$41)/2000))</f>
        <v>Enter Activity</v>
      </c>
      <c r="AJ49" s="70" t="s">
        <v>115</v>
      </c>
      <c r="AK49" s="70" t="s">
        <v>115</v>
      </c>
      <c r="AL49" s="71" t="s">
        <v>115</v>
      </c>
      <c r="AM49" s="73"/>
      <c r="AO49" s="74">
        <f>MONTH(EMISSIONS_1!P49)-MONTH(EMISSIONS_1!O49)+1</f>
        <v>1</v>
      </c>
      <c r="AP49" s="341">
        <f t="shared" si="76"/>
        <v>0</v>
      </c>
      <c r="AQ49" s="342">
        <f t="shared" si="76"/>
        <v>0</v>
      </c>
      <c r="AR49" s="342">
        <f t="shared" si="76"/>
        <v>0</v>
      </c>
      <c r="AS49" s="342">
        <f t="shared" si="76"/>
        <v>0</v>
      </c>
      <c r="AT49" s="342">
        <f t="shared" si="76"/>
        <v>0</v>
      </c>
      <c r="AU49" s="342">
        <f t="shared" si="76"/>
        <v>0</v>
      </c>
      <c r="AV49" s="342">
        <f t="shared" si="76"/>
        <v>0</v>
      </c>
      <c r="AW49" s="342">
        <f t="shared" si="76"/>
        <v>0</v>
      </c>
      <c r="AX49" s="342">
        <f t="shared" si="76"/>
        <v>0</v>
      </c>
      <c r="AY49" s="342">
        <f t="shared" si="76"/>
        <v>0</v>
      </c>
      <c r="AZ49" s="342">
        <f t="shared" si="76"/>
        <v>0</v>
      </c>
      <c r="BA49" s="343">
        <f t="shared" si="76"/>
        <v>0</v>
      </c>
      <c r="BB49" s="341">
        <f t="shared" si="77"/>
        <v>0</v>
      </c>
      <c r="BC49" s="342">
        <f t="shared" si="77"/>
        <v>0</v>
      </c>
      <c r="BD49" s="342">
        <f t="shared" si="77"/>
        <v>0</v>
      </c>
      <c r="BE49" s="342">
        <f t="shared" si="77"/>
        <v>0</v>
      </c>
      <c r="BF49" s="342">
        <f t="shared" si="77"/>
        <v>0</v>
      </c>
      <c r="BG49" s="342">
        <f t="shared" si="77"/>
        <v>0</v>
      </c>
      <c r="BH49" s="342">
        <f t="shared" si="77"/>
        <v>0</v>
      </c>
      <c r="BI49" s="342">
        <f t="shared" si="77"/>
        <v>0</v>
      </c>
      <c r="BJ49" s="342">
        <f t="shared" si="77"/>
        <v>0</v>
      </c>
      <c r="BK49" s="342">
        <f t="shared" si="77"/>
        <v>0</v>
      </c>
      <c r="BL49" s="342">
        <f t="shared" si="77"/>
        <v>0</v>
      </c>
      <c r="BM49" s="343">
        <f t="shared" si="77"/>
        <v>0</v>
      </c>
      <c r="BN49" s="341">
        <f t="shared" si="78"/>
        <v>0</v>
      </c>
      <c r="BO49" s="342">
        <f t="shared" si="78"/>
        <v>0</v>
      </c>
      <c r="BP49" s="342">
        <f t="shared" si="78"/>
        <v>0</v>
      </c>
      <c r="BQ49" s="342">
        <f t="shared" si="78"/>
        <v>0</v>
      </c>
      <c r="BR49" s="342">
        <f t="shared" si="78"/>
        <v>0</v>
      </c>
      <c r="BS49" s="342">
        <f t="shared" si="78"/>
        <v>0</v>
      </c>
      <c r="BT49" s="342">
        <f t="shared" si="78"/>
        <v>0</v>
      </c>
      <c r="BU49" s="342">
        <f t="shared" si="78"/>
        <v>0</v>
      </c>
      <c r="BV49" s="342">
        <f t="shared" si="78"/>
        <v>0</v>
      </c>
      <c r="BW49" s="342">
        <f t="shared" si="78"/>
        <v>0</v>
      </c>
      <c r="BX49" s="342">
        <f t="shared" si="78"/>
        <v>0</v>
      </c>
      <c r="BY49" s="343">
        <f t="shared" si="78"/>
        <v>0</v>
      </c>
      <c r="BZ49" s="341">
        <f t="shared" si="79"/>
        <v>0</v>
      </c>
      <c r="CA49" s="342">
        <f t="shared" si="79"/>
        <v>0</v>
      </c>
      <c r="CB49" s="342">
        <f t="shared" si="79"/>
        <v>0</v>
      </c>
      <c r="CC49" s="342">
        <f t="shared" si="79"/>
        <v>0</v>
      </c>
      <c r="CD49" s="342">
        <f t="shared" si="79"/>
        <v>0</v>
      </c>
      <c r="CE49" s="342">
        <f t="shared" si="79"/>
        <v>0</v>
      </c>
      <c r="CF49" s="342">
        <f t="shared" si="79"/>
        <v>0</v>
      </c>
      <c r="CG49" s="342">
        <f t="shared" si="79"/>
        <v>0</v>
      </c>
      <c r="CH49" s="342">
        <f t="shared" si="79"/>
        <v>0</v>
      </c>
      <c r="CI49" s="342">
        <f t="shared" si="79"/>
        <v>0</v>
      </c>
      <c r="CJ49" s="342">
        <f t="shared" si="79"/>
        <v>0</v>
      </c>
      <c r="CK49" s="343">
        <f t="shared" si="79"/>
        <v>0</v>
      </c>
      <c r="CL49" s="341">
        <f t="shared" si="80"/>
        <v>0</v>
      </c>
      <c r="CM49" s="342">
        <f t="shared" si="80"/>
        <v>0</v>
      </c>
      <c r="CN49" s="342">
        <f t="shared" si="80"/>
        <v>0</v>
      </c>
      <c r="CO49" s="342">
        <f t="shared" si="80"/>
        <v>0</v>
      </c>
      <c r="CP49" s="342">
        <f t="shared" si="80"/>
        <v>0</v>
      </c>
      <c r="CQ49" s="342">
        <f t="shared" si="80"/>
        <v>0</v>
      </c>
      <c r="CR49" s="342">
        <f t="shared" si="80"/>
        <v>0</v>
      </c>
      <c r="CS49" s="342">
        <f t="shared" si="80"/>
        <v>0</v>
      </c>
      <c r="CT49" s="342">
        <f t="shared" si="80"/>
        <v>0</v>
      </c>
      <c r="CU49" s="342">
        <f t="shared" si="80"/>
        <v>0</v>
      </c>
      <c r="CV49" s="342">
        <f t="shared" si="80"/>
        <v>0</v>
      </c>
      <c r="CW49" s="343">
        <f t="shared" si="80"/>
        <v>0</v>
      </c>
      <c r="CX49" s="341">
        <f t="shared" si="81"/>
        <v>0</v>
      </c>
      <c r="CY49" s="342">
        <f t="shared" si="81"/>
        <v>0</v>
      </c>
      <c r="CZ49" s="342">
        <f t="shared" si="81"/>
        <v>0</v>
      </c>
      <c r="DA49" s="342">
        <f t="shared" si="81"/>
        <v>0</v>
      </c>
      <c r="DB49" s="342">
        <f t="shared" si="81"/>
        <v>0</v>
      </c>
      <c r="DC49" s="342">
        <f t="shared" si="81"/>
        <v>0</v>
      </c>
      <c r="DD49" s="342">
        <f t="shared" si="81"/>
        <v>0</v>
      </c>
      <c r="DE49" s="342">
        <f t="shared" si="81"/>
        <v>0</v>
      </c>
      <c r="DF49" s="342">
        <f t="shared" si="81"/>
        <v>0</v>
      </c>
      <c r="DG49" s="342">
        <f t="shared" si="81"/>
        <v>0</v>
      </c>
      <c r="DH49" s="342">
        <f t="shared" si="81"/>
        <v>0</v>
      </c>
      <c r="DI49" s="343">
        <f t="shared" si="81"/>
        <v>0</v>
      </c>
      <c r="DJ49" s="341">
        <f t="shared" si="82"/>
        <v>0</v>
      </c>
      <c r="DK49" s="342">
        <f t="shared" si="82"/>
        <v>0</v>
      </c>
      <c r="DL49" s="342">
        <f t="shared" si="82"/>
        <v>0</v>
      </c>
      <c r="DM49" s="342">
        <f t="shared" si="82"/>
        <v>0</v>
      </c>
      <c r="DN49" s="342">
        <f t="shared" si="82"/>
        <v>0</v>
      </c>
      <c r="DO49" s="342">
        <f t="shared" si="82"/>
        <v>0</v>
      </c>
      <c r="DP49" s="342">
        <f t="shared" si="82"/>
        <v>0</v>
      </c>
      <c r="DQ49" s="342">
        <f t="shared" si="82"/>
        <v>0</v>
      </c>
      <c r="DR49" s="342">
        <f t="shared" si="82"/>
        <v>0</v>
      </c>
      <c r="DS49" s="342">
        <f t="shared" si="82"/>
        <v>0</v>
      </c>
      <c r="DT49" s="342">
        <f t="shared" si="82"/>
        <v>0</v>
      </c>
      <c r="DU49" s="343">
        <f t="shared" si="82"/>
        <v>0</v>
      </c>
      <c r="DV49" s="341">
        <f t="shared" si="83"/>
        <v>0</v>
      </c>
      <c r="DW49" s="342">
        <f t="shared" si="83"/>
        <v>0</v>
      </c>
      <c r="DX49" s="342">
        <f t="shared" si="83"/>
        <v>0</v>
      </c>
      <c r="DY49" s="342">
        <f t="shared" si="83"/>
        <v>0</v>
      </c>
      <c r="DZ49" s="342">
        <f t="shared" si="83"/>
        <v>0</v>
      </c>
      <c r="EA49" s="342">
        <f t="shared" si="83"/>
        <v>0</v>
      </c>
      <c r="EB49" s="342">
        <f t="shared" si="83"/>
        <v>0</v>
      </c>
      <c r="EC49" s="342">
        <f t="shared" si="83"/>
        <v>0</v>
      </c>
      <c r="ED49" s="342">
        <f t="shared" si="83"/>
        <v>0</v>
      </c>
      <c r="EE49" s="342">
        <f t="shared" si="83"/>
        <v>0</v>
      </c>
      <c r="EF49" s="342">
        <f t="shared" si="83"/>
        <v>0</v>
      </c>
      <c r="EG49" s="343">
        <f t="shared" si="83"/>
        <v>0</v>
      </c>
      <c r="EH49" s="341">
        <f t="shared" si="84"/>
        <v>0</v>
      </c>
      <c r="EI49" s="342">
        <f t="shared" si="84"/>
        <v>0</v>
      </c>
      <c r="EJ49" s="342">
        <f t="shared" si="84"/>
        <v>0</v>
      </c>
      <c r="EK49" s="342">
        <f t="shared" si="84"/>
        <v>0</v>
      </c>
      <c r="EL49" s="342">
        <f t="shared" si="84"/>
        <v>0</v>
      </c>
      <c r="EM49" s="342">
        <f t="shared" si="84"/>
        <v>0</v>
      </c>
      <c r="EN49" s="342">
        <f t="shared" si="84"/>
        <v>0</v>
      </c>
      <c r="EO49" s="342">
        <f t="shared" si="84"/>
        <v>0</v>
      </c>
      <c r="EP49" s="342">
        <f t="shared" si="84"/>
        <v>0</v>
      </c>
      <c r="EQ49" s="342">
        <f t="shared" si="84"/>
        <v>0</v>
      </c>
      <c r="ER49" s="342">
        <f t="shared" si="84"/>
        <v>0</v>
      </c>
      <c r="ES49" s="343">
        <f t="shared" si="84"/>
        <v>0</v>
      </c>
      <c r="ET49" s="341">
        <f t="shared" si="85"/>
        <v>0</v>
      </c>
      <c r="EU49" s="342">
        <f t="shared" si="85"/>
        <v>0</v>
      </c>
      <c r="EV49" s="342">
        <f t="shared" si="85"/>
        <v>0</v>
      </c>
      <c r="EW49" s="342">
        <f t="shared" si="85"/>
        <v>0</v>
      </c>
      <c r="EX49" s="342">
        <f t="shared" si="85"/>
        <v>0</v>
      </c>
      <c r="EY49" s="342">
        <f t="shared" si="85"/>
        <v>0</v>
      </c>
      <c r="EZ49" s="342">
        <f t="shared" si="85"/>
        <v>0</v>
      </c>
      <c r="FA49" s="342">
        <f t="shared" si="85"/>
        <v>0</v>
      </c>
      <c r="FB49" s="342">
        <f t="shared" si="85"/>
        <v>0</v>
      </c>
      <c r="FC49" s="342">
        <f t="shared" si="85"/>
        <v>0</v>
      </c>
      <c r="FD49" s="342">
        <f t="shared" si="85"/>
        <v>0</v>
      </c>
      <c r="FE49" s="343">
        <f t="shared" si="85"/>
        <v>0</v>
      </c>
      <c r="FF49" s="341">
        <f t="shared" si="86"/>
        <v>0</v>
      </c>
      <c r="FG49" s="342">
        <f t="shared" si="86"/>
        <v>0</v>
      </c>
      <c r="FH49" s="342">
        <f t="shared" si="86"/>
        <v>0</v>
      </c>
      <c r="FI49" s="342">
        <f t="shared" si="86"/>
        <v>0</v>
      </c>
      <c r="FJ49" s="342">
        <f t="shared" si="86"/>
        <v>0</v>
      </c>
      <c r="FK49" s="342">
        <f t="shared" si="86"/>
        <v>0</v>
      </c>
      <c r="FL49" s="342">
        <f t="shared" si="86"/>
        <v>0</v>
      </c>
      <c r="FM49" s="342">
        <f t="shared" si="86"/>
        <v>0</v>
      </c>
      <c r="FN49" s="342">
        <f t="shared" si="86"/>
        <v>0</v>
      </c>
      <c r="FO49" s="342">
        <f t="shared" si="86"/>
        <v>0</v>
      </c>
      <c r="FP49" s="342">
        <f t="shared" si="86"/>
        <v>0</v>
      </c>
      <c r="FQ49" s="343">
        <f t="shared" si="86"/>
        <v>0</v>
      </c>
    </row>
    <row r="50" spans="1:173" ht="12.75" customHeight="1" x14ac:dyDescent="0.2">
      <c r="A50" s="74" t="str">
        <f t="shared" si="68"/>
        <v xml:space="preserve"> -N/A</v>
      </c>
      <c r="B50" s="362"/>
      <c r="C50" s="171" t="s">
        <v>300</v>
      </c>
      <c r="D50" s="366" t="str">
        <f>IF(ISBLANK(EMISSIONS_8!D50), " ", EMISSIONS_8!D50)</f>
        <v xml:space="preserve"> </v>
      </c>
      <c r="E50" s="351" t="s">
        <v>73</v>
      </c>
      <c r="F50" s="351" t="s">
        <v>73</v>
      </c>
      <c r="G50" s="33" t="s">
        <v>115</v>
      </c>
      <c r="H50" s="368"/>
      <c r="I50" s="64" t="s">
        <v>143</v>
      </c>
      <c r="J50" s="33" t="s">
        <v>115</v>
      </c>
      <c r="K50" s="64"/>
      <c r="L50" s="64"/>
      <c r="M50" s="367">
        <v>0</v>
      </c>
      <c r="N50" s="373">
        <v>0</v>
      </c>
      <c r="O50" s="299"/>
      <c r="P50" s="300"/>
      <c r="Q50" s="73" t="str">
        <f t="shared" si="69"/>
        <v>Enter Activity</v>
      </c>
      <c r="R50" s="73" t="str">
        <f t="shared" si="70"/>
        <v>Enter Activity</v>
      </c>
      <c r="S50" s="73" t="str">
        <f t="shared" si="71"/>
        <v>Enter Activity</v>
      </c>
      <c r="T50" s="73" t="str">
        <f t="shared" si="72"/>
        <v>Enter Activity</v>
      </c>
      <c r="U50" s="73" t="str">
        <f t="shared" si="73"/>
        <v>Enter Activity</v>
      </c>
      <c r="V50" s="73" t="str">
        <f t="shared" si="74"/>
        <v>Enter Activity</v>
      </c>
      <c r="W50" s="79" t="s">
        <v>115</v>
      </c>
      <c r="X50" s="73" t="str">
        <f t="shared" si="75"/>
        <v>Enter Activity</v>
      </c>
      <c r="Y50" s="78" t="s">
        <v>115</v>
      </c>
      <c r="Z50" s="79" t="s">
        <v>115</v>
      </c>
      <c r="AA50" s="82" t="s">
        <v>115</v>
      </c>
      <c r="AB50" s="76" t="str">
        <f xml:space="preserve"> IF($H50=0, "Enter Activity", IF(($M50=0)*($N50=0), "Enter Run Time", (H50*'VESSEL FACTORS'!$D$41)/2000))</f>
        <v>Enter Activity</v>
      </c>
      <c r="AC50" s="65" t="str">
        <f xml:space="preserve"> IF($H50=0, "Enter Activity", IF(($M50=0)*($N50=0), "Enter Run Time", (H50*'VESSEL FACTORS'!$D$41)/2000))</f>
        <v>Enter Activity</v>
      </c>
      <c r="AD50" s="65" t="str">
        <f>IF($H50=0, "Enter Activity", IF(($M50=0)*($N50=0), "Enter Run Time",  (H50*'VESSEL FACTORS'!$F$41)/2000))</f>
        <v>Enter Activity</v>
      </c>
      <c r="AE50" s="65" t="str">
        <f>IF($H50=0, "Enter Activity", IF(($M50=0)*($N50=0), "Enter Run Time", (H50*'VESSEL FACTORS'!$H$41)/2000))</f>
        <v>Enter Activity</v>
      </c>
      <c r="AF50" s="65" t="str">
        <f>IF($H50=0, "Enter Activity", IF(($M50=0)*($N50=0), "Enter Run Time", (H50*'VESSEL FACTORS'!$I$41)/2000))</f>
        <v>Enter Activity</v>
      </c>
      <c r="AG50" s="84" t="str">
        <f>IF($H50=0, "Enter Activity", IF(($M50=0)*($N50=0), "Enter Run Time", (H50*'VESSEL FACTORS'!$J$41)/2000))</f>
        <v>Enter Activity</v>
      </c>
      <c r="AH50" s="70" t="s">
        <v>115</v>
      </c>
      <c r="AI50" s="79" t="str">
        <f>IF($H50=0, "Enter Activity", IF(($M50=0)*($N50=0), "Enter Run Time",  (H50*'VESSEL FACTORS'!$L$41)/2000))</f>
        <v>Enter Activity</v>
      </c>
      <c r="AJ50" s="70" t="s">
        <v>115</v>
      </c>
      <c r="AK50" s="70" t="s">
        <v>115</v>
      </c>
      <c r="AL50" s="71" t="s">
        <v>115</v>
      </c>
      <c r="AM50" s="73"/>
      <c r="AO50" s="74">
        <f>MONTH(EMISSIONS_1!P50)-MONTH(EMISSIONS_1!O50)+1</f>
        <v>1</v>
      </c>
      <c r="AP50" s="341">
        <f t="shared" si="76"/>
        <v>0</v>
      </c>
      <c r="AQ50" s="342">
        <f t="shared" si="76"/>
        <v>0</v>
      </c>
      <c r="AR50" s="342">
        <f t="shared" si="76"/>
        <v>0</v>
      </c>
      <c r="AS50" s="342">
        <f t="shared" si="76"/>
        <v>0</v>
      </c>
      <c r="AT50" s="342">
        <f t="shared" si="76"/>
        <v>0</v>
      </c>
      <c r="AU50" s="342">
        <f t="shared" si="76"/>
        <v>0</v>
      </c>
      <c r="AV50" s="342">
        <f t="shared" si="76"/>
        <v>0</v>
      </c>
      <c r="AW50" s="342">
        <f t="shared" si="76"/>
        <v>0</v>
      </c>
      <c r="AX50" s="342">
        <f t="shared" si="76"/>
        <v>0</v>
      </c>
      <c r="AY50" s="342">
        <f t="shared" si="76"/>
        <v>0</v>
      </c>
      <c r="AZ50" s="342">
        <f t="shared" si="76"/>
        <v>0</v>
      </c>
      <c r="BA50" s="343">
        <f t="shared" si="76"/>
        <v>0</v>
      </c>
      <c r="BB50" s="341">
        <f t="shared" si="77"/>
        <v>0</v>
      </c>
      <c r="BC50" s="342">
        <f t="shared" si="77"/>
        <v>0</v>
      </c>
      <c r="BD50" s="342">
        <f t="shared" si="77"/>
        <v>0</v>
      </c>
      <c r="BE50" s="342">
        <f t="shared" si="77"/>
        <v>0</v>
      </c>
      <c r="BF50" s="342">
        <f t="shared" si="77"/>
        <v>0</v>
      </c>
      <c r="BG50" s="342">
        <f t="shared" si="77"/>
        <v>0</v>
      </c>
      <c r="BH50" s="342">
        <f t="shared" si="77"/>
        <v>0</v>
      </c>
      <c r="BI50" s="342">
        <f t="shared" si="77"/>
        <v>0</v>
      </c>
      <c r="BJ50" s="342">
        <f t="shared" si="77"/>
        <v>0</v>
      </c>
      <c r="BK50" s="342">
        <f t="shared" si="77"/>
        <v>0</v>
      </c>
      <c r="BL50" s="342">
        <f t="shared" si="77"/>
        <v>0</v>
      </c>
      <c r="BM50" s="343">
        <f t="shared" si="77"/>
        <v>0</v>
      </c>
      <c r="BN50" s="341">
        <f t="shared" si="78"/>
        <v>0</v>
      </c>
      <c r="BO50" s="342">
        <f t="shared" si="78"/>
        <v>0</v>
      </c>
      <c r="BP50" s="342">
        <f t="shared" si="78"/>
        <v>0</v>
      </c>
      <c r="BQ50" s="342">
        <f t="shared" si="78"/>
        <v>0</v>
      </c>
      <c r="BR50" s="342">
        <f t="shared" si="78"/>
        <v>0</v>
      </c>
      <c r="BS50" s="342">
        <f t="shared" si="78"/>
        <v>0</v>
      </c>
      <c r="BT50" s="342">
        <f t="shared" si="78"/>
        <v>0</v>
      </c>
      <c r="BU50" s="342">
        <f t="shared" si="78"/>
        <v>0</v>
      </c>
      <c r="BV50" s="342">
        <f t="shared" si="78"/>
        <v>0</v>
      </c>
      <c r="BW50" s="342">
        <f t="shared" si="78"/>
        <v>0</v>
      </c>
      <c r="BX50" s="342">
        <f t="shared" si="78"/>
        <v>0</v>
      </c>
      <c r="BY50" s="343">
        <f t="shared" si="78"/>
        <v>0</v>
      </c>
      <c r="BZ50" s="341">
        <f t="shared" si="79"/>
        <v>0</v>
      </c>
      <c r="CA50" s="342">
        <f t="shared" si="79"/>
        <v>0</v>
      </c>
      <c r="CB50" s="342">
        <f t="shared" si="79"/>
        <v>0</v>
      </c>
      <c r="CC50" s="342">
        <f t="shared" si="79"/>
        <v>0</v>
      </c>
      <c r="CD50" s="342">
        <f t="shared" si="79"/>
        <v>0</v>
      </c>
      <c r="CE50" s="342">
        <f t="shared" si="79"/>
        <v>0</v>
      </c>
      <c r="CF50" s="342">
        <f t="shared" si="79"/>
        <v>0</v>
      </c>
      <c r="CG50" s="342">
        <f t="shared" si="79"/>
        <v>0</v>
      </c>
      <c r="CH50" s="342">
        <f t="shared" si="79"/>
        <v>0</v>
      </c>
      <c r="CI50" s="342">
        <f t="shared" si="79"/>
        <v>0</v>
      </c>
      <c r="CJ50" s="342">
        <f t="shared" si="79"/>
        <v>0</v>
      </c>
      <c r="CK50" s="343">
        <f t="shared" si="79"/>
        <v>0</v>
      </c>
      <c r="CL50" s="341">
        <f t="shared" si="80"/>
        <v>0</v>
      </c>
      <c r="CM50" s="342">
        <f t="shared" si="80"/>
        <v>0</v>
      </c>
      <c r="CN50" s="342">
        <f t="shared" si="80"/>
        <v>0</v>
      </c>
      <c r="CO50" s="342">
        <f t="shared" si="80"/>
        <v>0</v>
      </c>
      <c r="CP50" s="342">
        <f t="shared" si="80"/>
        <v>0</v>
      </c>
      <c r="CQ50" s="342">
        <f t="shared" si="80"/>
        <v>0</v>
      </c>
      <c r="CR50" s="342">
        <f t="shared" si="80"/>
        <v>0</v>
      </c>
      <c r="CS50" s="342">
        <f t="shared" si="80"/>
        <v>0</v>
      </c>
      <c r="CT50" s="342">
        <f t="shared" si="80"/>
        <v>0</v>
      </c>
      <c r="CU50" s="342">
        <f t="shared" si="80"/>
        <v>0</v>
      </c>
      <c r="CV50" s="342">
        <f t="shared" si="80"/>
        <v>0</v>
      </c>
      <c r="CW50" s="343">
        <f t="shared" si="80"/>
        <v>0</v>
      </c>
      <c r="CX50" s="341">
        <f t="shared" si="81"/>
        <v>0</v>
      </c>
      <c r="CY50" s="342">
        <f t="shared" si="81"/>
        <v>0</v>
      </c>
      <c r="CZ50" s="342">
        <f t="shared" si="81"/>
        <v>0</v>
      </c>
      <c r="DA50" s="342">
        <f t="shared" si="81"/>
        <v>0</v>
      </c>
      <c r="DB50" s="342">
        <f t="shared" si="81"/>
        <v>0</v>
      </c>
      <c r="DC50" s="342">
        <f t="shared" si="81"/>
        <v>0</v>
      </c>
      <c r="DD50" s="342">
        <f t="shared" si="81"/>
        <v>0</v>
      </c>
      <c r="DE50" s="342">
        <f t="shared" si="81"/>
        <v>0</v>
      </c>
      <c r="DF50" s="342">
        <f t="shared" si="81"/>
        <v>0</v>
      </c>
      <c r="DG50" s="342">
        <f t="shared" si="81"/>
        <v>0</v>
      </c>
      <c r="DH50" s="342">
        <f t="shared" si="81"/>
        <v>0</v>
      </c>
      <c r="DI50" s="343">
        <f t="shared" si="81"/>
        <v>0</v>
      </c>
      <c r="DJ50" s="341">
        <f t="shared" si="82"/>
        <v>0</v>
      </c>
      <c r="DK50" s="342">
        <f t="shared" si="82"/>
        <v>0</v>
      </c>
      <c r="DL50" s="342">
        <f t="shared" si="82"/>
        <v>0</v>
      </c>
      <c r="DM50" s="342">
        <f t="shared" si="82"/>
        <v>0</v>
      </c>
      <c r="DN50" s="342">
        <f t="shared" si="82"/>
        <v>0</v>
      </c>
      <c r="DO50" s="342">
        <f t="shared" si="82"/>
        <v>0</v>
      </c>
      <c r="DP50" s="342">
        <f t="shared" si="82"/>
        <v>0</v>
      </c>
      <c r="DQ50" s="342">
        <f t="shared" si="82"/>
        <v>0</v>
      </c>
      <c r="DR50" s="342">
        <f t="shared" si="82"/>
        <v>0</v>
      </c>
      <c r="DS50" s="342">
        <f t="shared" si="82"/>
        <v>0</v>
      </c>
      <c r="DT50" s="342">
        <f t="shared" si="82"/>
        <v>0</v>
      </c>
      <c r="DU50" s="343">
        <f t="shared" si="82"/>
        <v>0</v>
      </c>
      <c r="DV50" s="341">
        <f t="shared" si="83"/>
        <v>0</v>
      </c>
      <c r="DW50" s="342">
        <f t="shared" si="83"/>
        <v>0</v>
      </c>
      <c r="DX50" s="342">
        <f t="shared" si="83"/>
        <v>0</v>
      </c>
      <c r="DY50" s="342">
        <f t="shared" si="83"/>
        <v>0</v>
      </c>
      <c r="DZ50" s="342">
        <f t="shared" si="83"/>
        <v>0</v>
      </c>
      <c r="EA50" s="342">
        <f t="shared" si="83"/>
        <v>0</v>
      </c>
      <c r="EB50" s="342">
        <f t="shared" si="83"/>
        <v>0</v>
      </c>
      <c r="EC50" s="342">
        <f t="shared" si="83"/>
        <v>0</v>
      </c>
      <c r="ED50" s="342">
        <f t="shared" si="83"/>
        <v>0</v>
      </c>
      <c r="EE50" s="342">
        <f t="shared" si="83"/>
        <v>0</v>
      </c>
      <c r="EF50" s="342">
        <f t="shared" si="83"/>
        <v>0</v>
      </c>
      <c r="EG50" s="343">
        <f t="shared" si="83"/>
        <v>0</v>
      </c>
      <c r="EH50" s="341">
        <f t="shared" si="84"/>
        <v>0</v>
      </c>
      <c r="EI50" s="342">
        <f t="shared" si="84"/>
        <v>0</v>
      </c>
      <c r="EJ50" s="342">
        <f t="shared" si="84"/>
        <v>0</v>
      </c>
      <c r="EK50" s="342">
        <f t="shared" si="84"/>
        <v>0</v>
      </c>
      <c r="EL50" s="342">
        <f t="shared" si="84"/>
        <v>0</v>
      </c>
      <c r="EM50" s="342">
        <f t="shared" si="84"/>
        <v>0</v>
      </c>
      <c r="EN50" s="342">
        <f t="shared" si="84"/>
        <v>0</v>
      </c>
      <c r="EO50" s="342">
        <f t="shared" si="84"/>
        <v>0</v>
      </c>
      <c r="EP50" s="342">
        <f t="shared" si="84"/>
        <v>0</v>
      </c>
      <c r="EQ50" s="342">
        <f t="shared" si="84"/>
        <v>0</v>
      </c>
      <c r="ER50" s="342">
        <f t="shared" si="84"/>
        <v>0</v>
      </c>
      <c r="ES50" s="343">
        <f t="shared" si="84"/>
        <v>0</v>
      </c>
      <c r="ET50" s="341">
        <f t="shared" si="85"/>
        <v>0</v>
      </c>
      <c r="EU50" s="342">
        <f t="shared" si="85"/>
        <v>0</v>
      </c>
      <c r="EV50" s="342">
        <f t="shared" si="85"/>
        <v>0</v>
      </c>
      <c r="EW50" s="342">
        <f t="shared" si="85"/>
        <v>0</v>
      </c>
      <c r="EX50" s="342">
        <f t="shared" si="85"/>
        <v>0</v>
      </c>
      <c r="EY50" s="342">
        <f t="shared" si="85"/>
        <v>0</v>
      </c>
      <c r="EZ50" s="342">
        <f t="shared" si="85"/>
        <v>0</v>
      </c>
      <c r="FA50" s="342">
        <f t="shared" si="85"/>
        <v>0</v>
      </c>
      <c r="FB50" s="342">
        <f t="shared" si="85"/>
        <v>0</v>
      </c>
      <c r="FC50" s="342">
        <f t="shared" si="85"/>
        <v>0</v>
      </c>
      <c r="FD50" s="342">
        <f t="shared" si="85"/>
        <v>0</v>
      </c>
      <c r="FE50" s="343">
        <f t="shared" si="85"/>
        <v>0</v>
      </c>
      <c r="FF50" s="341">
        <f t="shared" si="86"/>
        <v>0</v>
      </c>
      <c r="FG50" s="342">
        <f t="shared" si="86"/>
        <v>0</v>
      </c>
      <c r="FH50" s="342">
        <f t="shared" si="86"/>
        <v>0</v>
      </c>
      <c r="FI50" s="342">
        <f t="shared" si="86"/>
        <v>0</v>
      </c>
      <c r="FJ50" s="342">
        <f t="shared" si="86"/>
        <v>0</v>
      </c>
      <c r="FK50" s="342">
        <f t="shared" si="86"/>
        <v>0</v>
      </c>
      <c r="FL50" s="342">
        <f t="shared" si="86"/>
        <v>0</v>
      </c>
      <c r="FM50" s="342">
        <f t="shared" si="86"/>
        <v>0</v>
      </c>
      <c r="FN50" s="342">
        <f t="shared" si="86"/>
        <v>0</v>
      </c>
      <c r="FO50" s="342">
        <f t="shared" si="86"/>
        <v>0</v>
      </c>
      <c r="FP50" s="342">
        <f t="shared" si="86"/>
        <v>0</v>
      </c>
      <c r="FQ50" s="343">
        <f t="shared" si="86"/>
        <v>0</v>
      </c>
    </row>
    <row r="51" spans="1:173" ht="12.75" customHeight="1" x14ac:dyDescent="0.2">
      <c r="A51" s="74" t="str">
        <f t="shared" si="68"/>
        <v xml:space="preserve"> -N/A</v>
      </c>
      <c r="B51" s="362"/>
      <c r="C51" s="171" t="s">
        <v>300</v>
      </c>
      <c r="D51" s="366" t="str">
        <f>IF(ISBLANK(EMISSIONS_8!D51), " ", EMISSIONS_8!D51)</f>
        <v xml:space="preserve"> </v>
      </c>
      <c r="E51" s="351" t="s">
        <v>73</v>
      </c>
      <c r="F51" s="351" t="s">
        <v>73</v>
      </c>
      <c r="G51" s="33" t="s">
        <v>115</v>
      </c>
      <c r="H51" s="368"/>
      <c r="I51" s="64" t="s">
        <v>143</v>
      </c>
      <c r="J51" s="33" t="s">
        <v>115</v>
      </c>
      <c r="K51" s="64"/>
      <c r="L51" s="64"/>
      <c r="M51" s="367">
        <v>0</v>
      </c>
      <c r="N51" s="373">
        <v>0</v>
      </c>
      <c r="O51" s="299"/>
      <c r="P51" s="300"/>
      <c r="Q51" s="73" t="str">
        <f t="shared" si="69"/>
        <v>Enter Activity</v>
      </c>
      <c r="R51" s="73" t="str">
        <f t="shared" si="70"/>
        <v>Enter Activity</v>
      </c>
      <c r="S51" s="73" t="str">
        <f t="shared" si="71"/>
        <v>Enter Activity</v>
      </c>
      <c r="T51" s="73" t="str">
        <f t="shared" si="72"/>
        <v>Enter Activity</v>
      </c>
      <c r="U51" s="73" t="str">
        <f t="shared" si="73"/>
        <v>Enter Activity</v>
      </c>
      <c r="V51" s="73" t="str">
        <f t="shared" si="74"/>
        <v>Enter Activity</v>
      </c>
      <c r="W51" s="79" t="s">
        <v>115</v>
      </c>
      <c r="X51" s="73" t="str">
        <f t="shared" si="75"/>
        <v>Enter Activity</v>
      </c>
      <c r="Y51" s="78" t="s">
        <v>115</v>
      </c>
      <c r="Z51" s="79" t="s">
        <v>115</v>
      </c>
      <c r="AA51" s="82" t="s">
        <v>115</v>
      </c>
      <c r="AB51" s="76" t="str">
        <f xml:space="preserve"> IF($H51=0, "Enter Activity", IF(($M51=0)*($N51=0), "Enter Run Time", (H51*'VESSEL FACTORS'!$D$41)/2000))</f>
        <v>Enter Activity</v>
      </c>
      <c r="AC51" s="65" t="str">
        <f xml:space="preserve"> IF($H51=0, "Enter Activity", IF(($M51=0)*($N51=0), "Enter Run Time", (H51*'VESSEL FACTORS'!$D$41)/2000))</f>
        <v>Enter Activity</v>
      </c>
      <c r="AD51" s="65" t="str">
        <f>IF($H51=0, "Enter Activity", IF(($M51=0)*($N51=0), "Enter Run Time",  (H51*'VESSEL FACTORS'!$F$41)/2000))</f>
        <v>Enter Activity</v>
      </c>
      <c r="AE51" s="65" t="str">
        <f>IF($H51=0, "Enter Activity", IF(($M51=0)*($N51=0), "Enter Run Time", (H51*'VESSEL FACTORS'!$H$41)/2000))</f>
        <v>Enter Activity</v>
      </c>
      <c r="AF51" s="65" t="str">
        <f>IF($H51=0, "Enter Activity", IF(($M51=0)*($N51=0), "Enter Run Time", (H51*'VESSEL FACTORS'!$I$41)/2000))</f>
        <v>Enter Activity</v>
      </c>
      <c r="AG51" s="84" t="str">
        <f>IF($H51=0, "Enter Activity", IF(($M51=0)*($N51=0), "Enter Run Time", (H51*'VESSEL FACTORS'!$J$41)/2000))</f>
        <v>Enter Activity</v>
      </c>
      <c r="AH51" s="70" t="s">
        <v>115</v>
      </c>
      <c r="AI51" s="79" t="str">
        <f>IF($H51=0, "Enter Activity", IF(($M51=0)*($N51=0), "Enter Run Time",  (H51*'VESSEL FACTORS'!$L$41)/2000))</f>
        <v>Enter Activity</v>
      </c>
      <c r="AJ51" s="70" t="s">
        <v>115</v>
      </c>
      <c r="AK51" s="70" t="s">
        <v>115</v>
      </c>
      <c r="AL51" s="71" t="s">
        <v>115</v>
      </c>
      <c r="AM51" s="73"/>
      <c r="AO51" s="74">
        <f>MONTH(EMISSIONS_1!P51)-MONTH(EMISSIONS_1!O51)+1</f>
        <v>1</v>
      </c>
      <c r="AP51" s="341">
        <f t="shared" si="76"/>
        <v>0</v>
      </c>
      <c r="AQ51" s="342">
        <f t="shared" si="76"/>
        <v>0</v>
      </c>
      <c r="AR51" s="342">
        <f t="shared" si="76"/>
        <v>0</v>
      </c>
      <c r="AS51" s="342">
        <f t="shared" si="76"/>
        <v>0</v>
      </c>
      <c r="AT51" s="342">
        <f t="shared" si="76"/>
        <v>0</v>
      </c>
      <c r="AU51" s="342">
        <f t="shared" si="76"/>
        <v>0</v>
      </c>
      <c r="AV51" s="342">
        <f t="shared" si="76"/>
        <v>0</v>
      </c>
      <c r="AW51" s="342">
        <f t="shared" si="76"/>
        <v>0</v>
      </c>
      <c r="AX51" s="342">
        <f t="shared" si="76"/>
        <v>0</v>
      </c>
      <c r="AY51" s="342">
        <f t="shared" si="76"/>
        <v>0</v>
      </c>
      <c r="AZ51" s="342">
        <f t="shared" si="76"/>
        <v>0</v>
      </c>
      <c r="BA51" s="343">
        <f t="shared" si="76"/>
        <v>0</v>
      </c>
      <c r="BB51" s="341">
        <f t="shared" si="77"/>
        <v>0</v>
      </c>
      <c r="BC51" s="342">
        <f t="shared" si="77"/>
        <v>0</v>
      </c>
      <c r="BD51" s="342">
        <f t="shared" si="77"/>
        <v>0</v>
      </c>
      <c r="BE51" s="342">
        <f t="shared" si="77"/>
        <v>0</v>
      </c>
      <c r="BF51" s="342">
        <f t="shared" si="77"/>
        <v>0</v>
      </c>
      <c r="BG51" s="342">
        <f t="shared" si="77"/>
        <v>0</v>
      </c>
      <c r="BH51" s="342">
        <f t="shared" si="77"/>
        <v>0</v>
      </c>
      <c r="BI51" s="342">
        <f t="shared" si="77"/>
        <v>0</v>
      </c>
      <c r="BJ51" s="342">
        <f t="shared" si="77"/>
        <v>0</v>
      </c>
      <c r="BK51" s="342">
        <f t="shared" si="77"/>
        <v>0</v>
      </c>
      <c r="BL51" s="342">
        <f t="shared" si="77"/>
        <v>0</v>
      </c>
      <c r="BM51" s="343">
        <f t="shared" si="77"/>
        <v>0</v>
      </c>
      <c r="BN51" s="341">
        <f t="shared" si="78"/>
        <v>0</v>
      </c>
      <c r="BO51" s="342">
        <f t="shared" si="78"/>
        <v>0</v>
      </c>
      <c r="BP51" s="342">
        <f t="shared" si="78"/>
        <v>0</v>
      </c>
      <c r="BQ51" s="342">
        <f t="shared" si="78"/>
        <v>0</v>
      </c>
      <c r="BR51" s="342">
        <f t="shared" si="78"/>
        <v>0</v>
      </c>
      <c r="BS51" s="342">
        <f t="shared" si="78"/>
        <v>0</v>
      </c>
      <c r="BT51" s="342">
        <f t="shared" si="78"/>
        <v>0</v>
      </c>
      <c r="BU51" s="342">
        <f t="shared" si="78"/>
        <v>0</v>
      </c>
      <c r="BV51" s="342">
        <f t="shared" si="78"/>
        <v>0</v>
      </c>
      <c r="BW51" s="342">
        <f t="shared" si="78"/>
        <v>0</v>
      </c>
      <c r="BX51" s="342">
        <f t="shared" si="78"/>
        <v>0</v>
      </c>
      <c r="BY51" s="343">
        <f t="shared" si="78"/>
        <v>0</v>
      </c>
      <c r="BZ51" s="341">
        <f t="shared" si="79"/>
        <v>0</v>
      </c>
      <c r="CA51" s="342">
        <f t="shared" si="79"/>
        <v>0</v>
      </c>
      <c r="CB51" s="342">
        <f t="shared" si="79"/>
        <v>0</v>
      </c>
      <c r="CC51" s="342">
        <f t="shared" si="79"/>
        <v>0</v>
      </c>
      <c r="CD51" s="342">
        <f t="shared" si="79"/>
        <v>0</v>
      </c>
      <c r="CE51" s="342">
        <f t="shared" si="79"/>
        <v>0</v>
      </c>
      <c r="CF51" s="342">
        <f t="shared" si="79"/>
        <v>0</v>
      </c>
      <c r="CG51" s="342">
        <f t="shared" si="79"/>
        <v>0</v>
      </c>
      <c r="CH51" s="342">
        <f t="shared" si="79"/>
        <v>0</v>
      </c>
      <c r="CI51" s="342">
        <f t="shared" si="79"/>
        <v>0</v>
      </c>
      <c r="CJ51" s="342">
        <f t="shared" si="79"/>
        <v>0</v>
      </c>
      <c r="CK51" s="343">
        <f t="shared" si="79"/>
        <v>0</v>
      </c>
      <c r="CL51" s="341">
        <f t="shared" si="80"/>
        <v>0</v>
      </c>
      <c r="CM51" s="342">
        <f t="shared" si="80"/>
        <v>0</v>
      </c>
      <c r="CN51" s="342">
        <f t="shared" si="80"/>
        <v>0</v>
      </c>
      <c r="CO51" s="342">
        <f t="shared" si="80"/>
        <v>0</v>
      </c>
      <c r="CP51" s="342">
        <f t="shared" si="80"/>
        <v>0</v>
      </c>
      <c r="CQ51" s="342">
        <f t="shared" si="80"/>
        <v>0</v>
      </c>
      <c r="CR51" s="342">
        <f t="shared" si="80"/>
        <v>0</v>
      </c>
      <c r="CS51" s="342">
        <f t="shared" si="80"/>
        <v>0</v>
      </c>
      <c r="CT51" s="342">
        <f t="shared" si="80"/>
        <v>0</v>
      </c>
      <c r="CU51" s="342">
        <f t="shared" si="80"/>
        <v>0</v>
      </c>
      <c r="CV51" s="342">
        <f t="shared" si="80"/>
        <v>0</v>
      </c>
      <c r="CW51" s="343">
        <f t="shared" si="80"/>
        <v>0</v>
      </c>
      <c r="CX51" s="341">
        <f t="shared" si="81"/>
        <v>0</v>
      </c>
      <c r="CY51" s="342">
        <f t="shared" si="81"/>
        <v>0</v>
      </c>
      <c r="CZ51" s="342">
        <f t="shared" si="81"/>
        <v>0</v>
      </c>
      <c r="DA51" s="342">
        <f t="shared" si="81"/>
        <v>0</v>
      </c>
      <c r="DB51" s="342">
        <f t="shared" si="81"/>
        <v>0</v>
      </c>
      <c r="DC51" s="342">
        <f t="shared" si="81"/>
        <v>0</v>
      </c>
      <c r="DD51" s="342">
        <f t="shared" si="81"/>
        <v>0</v>
      </c>
      <c r="DE51" s="342">
        <f t="shared" si="81"/>
        <v>0</v>
      </c>
      <c r="DF51" s="342">
        <f t="shared" si="81"/>
        <v>0</v>
      </c>
      <c r="DG51" s="342">
        <f t="shared" si="81"/>
        <v>0</v>
      </c>
      <c r="DH51" s="342">
        <f t="shared" si="81"/>
        <v>0</v>
      </c>
      <c r="DI51" s="343">
        <f t="shared" si="81"/>
        <v>0</v>
      </c>
      <c r="DJ51" s="341">
        <f t="shared" si="82"/>
        <v>0</v>
      </c>
      <c r="DK51" s="342">
        <f t="shared" si="82"/>
        <v>0</v>
      </c>
      <c r="DL51" s="342">
        <f t="shared" si="82"/>
        <v>0</v>
      </c>
      <c r="DM51" s="342">
        <f t="shared" si="82"/>
        <v>0</v>
      </c>
      <c r="DN51" s="342">
        <f t="shared" si="82"/>
        <v>0</v>
      </c>
      <c r="DO51" s="342">
        <f t="shared" si="82"/>
        <v>0</v>
      </c>
      <c r="DP51" s="342">
        <f t="shared" si="82"/>
        <v>0</v>
      </c>
      <c r="DQ51" s="342">
        <f t="shared" si="82"/>
        <v>0</v>
      </c>
      <c r="DR51" s="342">
        <f t="shared" si="82"/>
        <v>0</v>
      </c>
      <c r="DS51" s="342">
        <f t="shared" si="82"/>
        <v>0</v>
      </c>
      <c r="DT51" s="342">
        <f t="shared" si="82"/>
        <v>0</v>
      </c>
      <c r="DU51" s="343">
        <f t="shared" si="82"/>
        <v>0</v>
      </c>
      <c r="DV51" s="341">
        <f t="shared" si="83"/>
        <v>0</v>
      </c>
      <c r="DW51" s="342">
        <f t="shared" si="83"/>
        <v>0</v>
      </c>
      <c r="DX51" s="342">
        <f t="shared" si="83"/>
        <v>0</v>
      </c>
      <c r="DY51" s="342">
        <f t="shared" si="83"/>
        <v>0</v>
      </c>
      <c r="DZ51" s="342">
        <f t="shared" si="83"/>
        <v>0</v>
      </c>
      <c r="EA51" s="342">
        <f t="shared" si="83"/>
        <v>0</v>
      </c>
      <c r="EB51" s="342">
        <f t="shared" si="83"/>
        <v>0</v>
      </c>
      <c r="EC51" s="342">
        <f t="shared" si="83"/>
        <v>0</v>
      </c>
      <c r="ED51" s="342">
        <f t="shared" si="83"/>
        <v>0</v>
      </c>
      <c r="EE51" s="342">
        <f t="shared" si="83"/>
        <v>0</v>
      </c>
      <c r="EF51" s="342">
        <f t="shared" si="83"/>
        <v>0</v>
      </c>
      <c r="EG51" s="343">
        <f t="shared" si="83"/>
        <v>0</v>
      </c>
      <c r="EH51" s="341">
        <f t="shared" si="84"/>
        <v>0</v>
      </c>
      <c r="EI51" s="342">
        <f t="shared" si="84"/>
        <v>0</v>
      </c>
      <c r="EJ51" s="342">
        <f t="shared" si="84"/>
        <v>0</v>
      </c>
      <c r="EK51" s="342">
        <f t="shared" si="84"/>
        <v>0</v>
      </c>
      <c r="EL51" s="342">
        <f t="shared" si="84"/>
        <v>0</v>
      </c>
      <c r="EM51" s="342">
        <f t="shared" si="84"/>
        <v>0</v>
      </c>
      <c r="EN51" s="342">
        <f t="shared" si="84"/>
        <v>0</v>
      </c>
      <c r="EO51" s="342">
        <f t="shared" si="84"/>
        <v>0</v>
      </c>
      <c r="EP51" s="342">
        <f t="shared" si="84"/>
        <v>0</v>
      </c>
      <c r="EQ51" s="342">
        <f t="shared" si="84"/>
        <v>0</v>
      </c>
      <c r="ER51" s="342">
        <f t="shared" si="84"/>
        <v>0</v>
      </c>
      <c r="ES51" s="343">
        <f t="shared" si="84"/>
        <v>0</v>
      </c>
      <c r="ET51" s="341">
        <f t="shared" si="85"/>
        <v>0</v>
      </c>
      <c r="EU51" s="342">
        <f t="shared" si="85"/>
        <v>0</v>
      </c>
      <c r="EV51" s="342">
        <f t="shared" si="85"/>
        <v>0</v>
      </c>
      <c r="EW51" s="342">
        <f t="shared" si="85"/>
        <v>0</v>
      </c>
      <c r="EX51" s="342">
        <f t="shared" si="85"/>
        <v>0</v>
      </c>
      <c r="EY51" s="342">
        <f t="shared" si="85"/>
        <v>0</v>
      </c>
      <c r="EZ51" s="342">
        <f t="shared" si="85"/>
        <v>0</v>
      </c>
      <c r="FA51" s="342">
        <f t="shared" si="85"/>
        <v>0</v>
      </c>
      <c r="FB51" s="342">
        <f t="shared" si="85"/>
        <v>0</v>
      </c>
      <c r="FC51" s="342">
        <f t="shared" si="85"/>
        <v>0</v>
      </c>
      <c r="FD51" s="342">
        <f t="shared" si="85"/>
        <v>0</v>
      </c>
      <c r="FE51" s="343">
        <f t="shared" si="85"/>
        <v>0</v>
      </c>
      <c r="FF51" s="341">
        <f t="shared" si="86"/>
        <v>0</v>
      </c>
      <c r="FG51" s="342">
        <f t="shared" si="86"/>
        <v>0</v>
      </c>
      <c r="FH51" s="342">
        <f t="shared" si="86"/>
        <v>0</v>
      </c>
      <c r="FI51" s="342">
        <f t="shared" si="86"/>
        <v>0</v>
      </c>
      <c r="FJ51" s="342">
        <f t="shared" si="86"/>
        <v>0</v>
      </c>
      <c r="FK51" s="342">
        <f t="shared" si="86"/>
        <v>0</v>
      </c>
      <c r="FL51" s="342">
        <f t="shared" si="86"/>
        <v>0</v>
      </c>
      <c r="FM51" s="342">
        <f t="shared" si="86"/>
        <v>0</v>
      </c>
      <c r="FN51" s="342">
        <f t="shared" si="86"/>
        <v>0</v>
      </c>
      <c r="FO51" s="342">
        <f t="shared" si="86"/>
        <v>0</v>
      </c>
      <c r="FP51" s="342">
        <f t="shared" si="86"/>
        <v>0</v>
      </c>
      <c r="FQ51" s="343">
        <f t="shared" si="86"/>
        <v>0</v>
      </c>
    </row>
    <row r="52" spans="1:173" ht="12.75" customHeight="1" x14ac:dyDescent="0.2">
      <c r="A52" s="74" t="str">
        <f t="shared" si="68"/>
        <v xml:space="preserve"> -N/A</v>
      </c>
      <c r="B52" s="362"/>
      <c r="C52" s="171" t="s">
        <v>300</v>
      </c>
      <c r="D52" s="366" t="str">
        <f>IF(ISBLANK(EMISSIONS_8!D52), " ", EMISSIONS_8!D52)</f>
        <v xml:space="preserve"> </v>
      </c>
      <c r="E52" s="351" t="s">
        <v>73</v>
      </c>
      <c r="F52" s="351" t="s">
        <v>73</v>
      </c>
      <c r="G52" s="33" t="s">
        <v>115</v>
      </c>
      <c r="H52" s="368"/>
      <c r="I52" s="64" t="s">
        <v>143</v>
      </c>
      <c r="J52" s="33" t="s">
        <v>115</v>
      </c>
      <c r="K52" s="64"/>
      <c r="L52" s="64"/>
      <c r="M52" s="367">
        <v>0</v>
      </c>
      <c r="N52" s="373">
        <v>0</v>
      </c>
      <c r="O52" s="299"/>
      <c r="P52" s="300"/>
      <c r="Q52" s="73" t="str">
        <f t="shared" si="69"/>
        <v>Enter Activity</v>
      </c>
      <c r="R52" s="73" t="str">
        <f t="shared" si="70"/>
        <v>Enter Activity</v>
      </c>
      <c r="S52" s="73" t="str">
        <f t="shared" si="71"/>
        <v>Enter Activity</v>
      </c>
      <c r="T52" s="73" t="str">
        <f t="shared" si="72"/>
        <v>Enter Activity</v>
      </c>
      <c r="U52" s="73" t="str">
        <f t="shared" si="73"/>
        <v>Enter Activity</v>
      </c>
      <c r="V52" s="73" t="str">
        <f t="shared" si="74"/>
        <v>Enter Activity</v>
      </c>
      <c r="W52" s="79" t="s">
        <v>115</v>
      </c>
      <c r="X52" s="73" t="str">
        <f t="shared" si="75"/>
        <v>Enter Activity</v>
      </c>
      <c r="Y52" s="78" t="s">
        <v>115</v>
      </c>
      <c r="Z52" s="79" t="s">
        <v>115</v>
      </c>
      <c r="AA52" s="82" t="s">
        <v>115</v>
      </c>
      <c r="AB52" s="76" t="str">
        <f xml:space="preserve"> IF($H52=0, "Enter Activity", IF(($M52=0)*($N52=0), "Enter Run Time", (H52*'VESSEL FACTORS'!$D$41)/2000))</f>
        <v>Enter Activity</v>
      </c>
      <c r="AC52" s="65" t="str">
        <f xml:space="preserve"> IF($H52=0, "Enter Activity", IF(($M52=0)*($N52=0), "Enter Run Time", (H52*'VESSEL FACTORS'!$D$41)/2000))</f>
        <v>Enter Activity</v>
      </c>
      <c r="AD52" s="65" t="str">
        <f>IF($H52=0, "Enter Activity", IF(($M52=0)*($N52=0), "Enter Run Time",  (H52*'VESSEL FACTORS'!$F$41)/2000))</f>
        <v>Enter Activity</v>
      </c>
      <c r="AE52" s="65" t="str">
        <f>IF($H52=0, "Enter Activity", IF(($M52=0)*($N52=0), "Enter Run Time", (H52*'VESSEL FACTORS'!$H$41)/2000))</f>
        <v>Enter Activity</v>
      </c>
      <c r="AF52" s="65" t="str">
        <f>IF($H52=0, "Enter Activity", IF(($M52=0)*($N52=0), "Enter Run Time", (H52*'VESSEL FACTORS'!$I$41)/2000))</f>
        <v>Enter Activity</v>
      </c>
      <c r="AG52" s="84" t="str">
        <f>IF($H52=0, "Enter Activity", IF(($M52=0)*($N52=0), "Enter Run Time", (H52*'VESSEL FACTORS'!$J$41)/2000))</f>
        <v>Enter Activity</v>
      </c>
      <c r="AH52" s="70" t="s">
        <v>115</v>
      </c>
      <c r="AI52" s="79" t="str">
        <f>IF($H52=0, "Enter Activity", IF(($M52=0)*($N52=0), "Enter Run Time",  (H52*'VESSEL FACTORS'!$L$41)/2000))</f>
        <v>Enter Activity</v>
      </c>
      <c r="AJ52" s="70" t="s">
        <v>115</v>
      </c>
      <c r="AK52" s="70" t="s">
        <v>115</v>
      </c>
      <c r="AL52" s="71" t="s">
        <v>115</v>
      </c>
      <c r="AM52" s="73"/>
      <c r="AO52" s="74">
        <f>MONTH(EMISSIONS_1!P52)-MONTH(EMISSIONS_1!O52)+1</f>
        <v>1</v>
      </c>
      <c r="AP52" s="341">
        <f t="shared" si="76"/>
        <v>0</v>
      </c>
      <c r="AQ52" s="342">
        <f t="shared" si="76"/>
        <v>0</v>
      </c>
      <c r="AR52" s="342">
        <f t="shared" si="76"/>
        <v>0</v>
      </c>
      <c r="AS52" s="342">
        <f t="shared" si="76"/>
        <v>0</v>
      </c>
      <c r="AT52" s="342">
        <f t="shared" si="76"/>
        <v>0</v>
      </c>
      <c r="AU52" s="342">
        <f t="shared" si="76"/>
        <v>0</v>
      </c>
      <c r="AV52" s="342">
        <f t="shared" si="76"/>
        <v>0</v>
      </c>
      <c r="AW52" s="342">
        <f t="shared" si="76"/>
        <v>0</v>
      </c>
      <c r="AX52" s="342">
        <f t="shared" si="76"/>
        <v>0</v>
      </c>
      <c r="AY52" s="342">
        <f t="shared" si="76"/>
        <v>0</v>
      </c>
      <c r="AZ52" s="342">
        <f t="shared" si="76"/>
        <v>0</v>
      </c>
      <c r="BA52" s="343">
        <f t="shared" si="76"/>
        <v>0</v>
      </c>
      <c r="BB52" s="341">
        <f t="shared" si="77"/>
        <v>0</v>
      </c>
      <c r="BC52" s="342">
        <f t="shared" si="77"/>
        <v>0</v>
      </c>
      <c r="BD52" s="342">
        <f t="shared" si="77"/>
        <v>0</v>
      </c>
      <c r="BE52" s="342">
        <f t="shared" si="77"/>
        <v>0</v>
      </c>
      <c r="BF52" s="342">
        <f t="shared" si="77"/>
        <v>0</v>
      </c>
      <c r="BG52" s="342">
        <f t="shared" si="77"/>
        <v>0</v>
      </c>
      <c r="BH52" s="342">
        <f t="shared" si="77"/>
        <v>0</v>
      </c>
      <c r="BI52" s="342">
        <f t="shared" si="77"/>
        <v>0</v>
      </c>
      <c r="BJ52" s="342">
        <f t="shared" si="77"/>
        <v>0</v>
      </c>
      <c r="BK52" s="342">
        <f t="shared" si="77"/>
        <v>0</v>
      </c>
      <c r="BL52" s="342">
        <f t="shared" si="77"/>
        <v>0</v>
      </c>
      <c r="BM52" s="343">
        <f t="shared" si="77"/>
        <v>0</v>
      </c>
      <c r="BN52" s="341">
        <f t="shared" si="78"/>
        <v>0</v>
      </c>
      <c r="BO52" s="342">
        <f t="shared" si="78"/>
        <v>0</v>
      </c>
      <c r="BP52" s="342">
        <f t="shared" si="78"/>
        <v>0</v>
      </c>
      <c r="BQ52" s="342">
        <f t="shared" si="78"/>
        <v>0</v>
      </c>
      <c r="BR52" s="342">
        <f t="shared" si="78"/>
        <v>0</v>
      </c>
      <c r="BS52" s="342">
        <f t="shared" si="78"/>
        <v>0</v>
      </c>
      <c r="BT52" s="342">
        <f t="shared" si="78"/>
        <v>0</v>
      </c>
      <c r="BU52" s="342">
        <f t="shared" si="78"/>
        <v>0</v>
      </c>
      <c r="BV52" s="342">
        <f t="shared" si="78"/>
        <v>0</v>
      </c>
      <c r="BW52" s="342">
        <f t="shared" si="78"/>
        <v>0</v>
      </c>
      <c r="BX52" s="342">
        <f t="shared" si="78"/>
        <v>0</v>
      </c>
      <c r="BY52" s="343">
        <f t="shared" si="78"/>
        <v>0</v>
      </c>
      <c r="BZ52" s="341">
        <f t="shared" si="79"/>
        <v>0</v>
      </c>
      <c r="CA52" s="342">
        <f t="shared" si="79"/>
        <v>0</v>
      </c>
      <c r="CB52" s="342">
        <f t="shared" si="79"/>
        <v>0</v>
      </c>
      <c r="CC52" s="342">
        <f t="shared" si="79"/>
        <v>0</v>
      </c>
      <c r="CD52" s="342">
        <f t="shared" si="79"/>
        <v>0</v>
      </c>
      <c r="CE52" s="342">
        <f t="shared" si="79"/>
        <v>0</v>
      </c>
      <c r="CF52" s="342">
        <f t="shared" si="79"/>
        <v>0</v>
      </c>
      <c r="CG52" s="342">
        <f t="shared" si="79"/>
        <v>0</v>
      </c>
      <c r="CH52" s="342">
        <f t="shared" si="79"/>
        <v>0</v>
      </c>
      <c r="CI52" s="342">
        <f t="shared" si="79"/>
        <v>0</v>
      </c>
      <c r="CJ52" s="342">
        <f t="shared" si="79"/>
        <v>0</v>
      </c>
      <c r="CK52" s="343">
        <f t="shared" si="79"/>
        <v>0</v>
      </c>
      <c r="CL52" s="341">
        <f t="shared" si="80"/>
        <v>0</v>
      </c>
      <c r="CM52" s="342">
        <f t="shared" si="80"/>
        <v>0</v>
      </c>
      <c r="CN52" s="342">
        <f t="shared" si="80"/>
        <v>0</v>
      </c>
      <c r="CO52" s="342">
        <f t="shared" si="80"/>
        <v>0</v>
      </c>
      <c r="CP52" s="342">
        <f t="shared" si="80"/>
        <v>0</v>
      </c>
      <c r="CQ52" s="342">
        <f t="shared" si="80"/>
        <v>0</v>
      </c>
      <c r="CR52" s="342">
        <f t="shared" si="80"/>
        <v>0</v>
      </c>
      <c r="CS52" s="342">
        <f t="shared" si="80"/>
        <v>0</v>
      </c>
      <c r="CT52" s="342">
        <f t="shared" si="80"/>
        <v>0</v>
      </c>
      <c r="CU52" s="342">
        <f t="shared" si="80"/>
        <v>0</v>
      </c>
      <c r="CV52" s="342">
        <f t="shared" si="80"/>
        <v>0</v>
      </c>
      <c r="CW52" s="343">
        <f t="shared" si="80"/>
        <v>0</v>
      </c>
      <c r="CX52" s="341">
        <f t="shared" si="81"/>
        <v>0</v>
      </c>
      <c r="CY52" s="342">
        <f t="shared" si="81"/>
        <v>0</v>
      </c>
      <c r="CZ52" s="342">
        <f t="shared" si="81"/>
        <v>0</v>
      </c>
      <c r="DA52" s="342">
        <f t="shared" si="81"/>
        <v>0</v>
      </c>
      <c r="DB52" s="342">
        <f t="shared" si="81"/>
        <v>0</v>
      </c>
      <c r="DC52" s="342">
        <f t="shared" si="81"/>
        <v>0</v>
      </c>
      <c r="DD52" s="342">
        <f t="shared" si="81"/>
        <v>0</v>
      </c>
      <c r="DE52" s="342">
        <f t="shared" si="81"/>
        <v>0</v>
      </c>
      <c r="DF52" s="342">
        <f t="shared" si="81"/>
        <v>0</v>
      </c>
      <c r="DG52" s="342">
        <f t="shared" si="81"/>
        <v>0</v>
      </c>
      <c r="DH52" s="342">
        <f t="shared" si="81"/>
        <v>0</v>
      </c>
      <c r="DI52" s="343">
        <f t="shared" si="81"/>
        <v>0</v>
      </c>
      <c r="DJ52" s="341">
        <f t="shared" si="82"/>
        <v>0</v>
      </c>
      <c r="DK52" s="342">
        <f t="shared" si="82"/>
        <v>0</v>
      </c>
      <c r="DL52" s="342">
        <f t="shared" si="82"/>
        <v>0</v>
      </c>
      <c r="DM52" s="342">
        <f t="shared" si="82"/>
        <v>0</v>
      </c>
      <c r="DN52" s="342">
        <f t="shared" si="82"/>
        <v>0</v>
      </c>
      <c r="DO52" s="342">
        <f t="shared" si="82"/>
        <v>0</v>
      </c>
      <c r="DP52" s="342">
        <f t="shared" si="82"/>
        <v>0</v>
      </c>
      <c r="DQ52" s="342">
        <f t="shared" si="82"/>
        <v>0</v>
      </c>
      <c r="DR52" s="342">
        <f t="shared" si="82"/>
        <v>0</v>
      </c>
      <c r="DS52" s="342">
        <f t="shared" si="82"/>
        <v>0</v>
      </c>
      <c r="DT52" s="342">
        <f t="shared" si="82"/>
        <v>0</v>
      </c>
      <c r="DU52" s="343">
        <f t="shared" si="82"/>
        <v>0</v>
      </c>
      <c r="DV52" s="341">
        <f t="shared" si="83"/>
        <v>0</v>
      </c>
      <c r="DW52" s="342">
        <f t="shared" si="83"/>
        <v>0</v>
      </c>
      <c r="DX52" s="342">
        <f t="shared" si="83"/>
        <v>0</v>
      </c>
      <c r="DY52" s="342">
        <f t="shared" si="83"/>
        <v>0</v>
      </c>
      <c r="DZ52" s="342">
        <f t="shared" si="83"/>
        <v>0</v>
      </c>
      <c r="EA52" s="342">
        <f t="shared" si="83"/>
        <v>0</v>
      </c>
      <c r="EB52" s="342">
        <f t="shared" si="83"/>
        <v>0</v>
      </c>
      <c r="EC52" s="342">
        <f t="shared" si="83"/>
        <v>0</v>
      </c>
      <c r="ED52" s="342">
        <f t="shared" si="83"/>
        <v>0</v>
      </c>
      <c r="EE52" s="342">
        <f t="shared" si="83"/>
        <v>0</v>
      </c>
      <c r="EF52" s="342">
        <f t="shared" si="83"/>
        <v>0</v>
      </c>
      <c r="EG52" s="343">
        <f t="shared" si="83"/>
        <v>0</v>
      </c>
      <c r="EH52" s="341">
        <f t="shared" si="84"/>
        <v>0</v>
      </c>
      <c r="EI52" s="342">
        <f t="shared" si="84"/>
        <v>0</v>
      </c>
      <c r="EJ52" s="342">
        <f t="shared" si="84"/>
        <v>0</v>
      </c>
      <c r="EK52" s="342">
        <f t="shared" si="84"/>
        <v>0</v>
      </c>
      <c r="EL52" s="342">
        <f t="shared" si="84"/>
        <v>0</v>
      </c>
      <c r="EM52" s="342">
        <f t="shared" si="84"/>
        <v>0</v>
      </c>
      <c r="EN52" s="342">
        <f t="shared" si="84"/>
        <v>0</v>
      </c>
      <c r="EO52" s="342">
        <f t="shared" si="84"/>
        <v>0</v>
      </c>
      <c r="EP52" s="342">
        <f t="shared" si="84"/>
        <v>0</v>
      </c>
      <c r="EQ52" s="342">
        <f t="shared" si="84"/>
        <v>0</v>
      </c>
      <c r="ER52" s="342">
        <f t="shared" si="84"/>
        <v>0</v>
      </c>
      <c r="ES52" s="343">
        <f t="shared" si="84"/>
        <v>0</v>
      </c>
      <c r="ET52" s="341">
        <f t="shared" si="85"/>
        <v>0</v>
      </c>
      <c r="EU52" s="342">
        <f t="shared" si="85"/>
        <v>0</v>
      </c>
      <c r="EV52" s="342">
        <f t="shared" si="85"/>
        <v>0</v>
      </c>
      <c r="EW52" s="342">
        <f t="shared" si="85"/>
        <v>0</v>
      </c>
      <c r="EX52" s="342">
        <f t="shared" si="85"/>
        <v>0</v>
      </c>
      <c r="EY52" s="342">
        <f t="shared" si="85"/>
        <v>0</v>
      </c>
      <c r="EZ52" s="342">
        <f t="shared" si="85"/>
        <v>0</v>
      </c>
      <c r="FA52" s="342">
        <f t="shared" si="85"/>
        <v>0</v>
      </c>
      <c r="FB52" s="342">
        <f t="shared" si="85"/>
        <v>0</v>
      </c>
      <c r="FC52" s="342">
        <f t="shared" si="85"/>
        <v>0</v>
      </c>
      <c r="FD52" s="342">
        <f t="shared" si="85"/>
        <v>0</v>
      </c>
      <c r="FE52" s="343">
        <f t="shared" si="85"/>
        <v>0</v>
      </c>
      <c r="FF52" s="341">
        <f t="shared" si="86"/>
        <v>0</v>
      </c>
      <c r="FG52" s="342">
        <f t="shared" si="86"/>
        <v>0</v>
      </c>
      <c r="FH52" s="342">
        <f t="shared" si="86"/>
        <v>0</v>
      </c>
      <c r="FI52" s="342">
        <f t="shared" si="86"/>
        <v>0</v>
      </c>
      <c r="FJ52" s="342">
        <f t="shared" si="86"/>
        <v>0</v>
      </c>
      <c r="FK52" s="342">
        <f t="shared" si="86"/>
        <v>0</v>
      </c>
      <c r="FL52" s="342">
        <f t="shared" si="86"/>
        <v>0</v>
      </c>
      <c r="FM52" s="342">
        <f t="shared" si="86"/>
        <v>0</v>
      </c>
      <c r="FN52" s="342">
        <f t="shared" si="86"/>
        <v>0</v>
      </c>
      <c r="FO52" s="342">
        <f t="shared" si="86"/>
        <v>0</v>
      </c>
      <c r="FP52" s="342">
        <f t="shared" si="86"/>
        <v>0</v>
      </c>
      <c r="FQ52" s="343">
        <f t="shared" si="86"/>
        <v>0</v>
      </c>
    </row>
    <row r="53" spans="1:173" ht="12.75" customHeight="1" x14ac:dyDescent="0.2">
      <c r="A53" s="74" t="str">
        <f t="shared" si="68"/>
        <v xml:space="preserve"> -N/A</v>
      </c>
      <c r="B53" s="362"/>
      <c r="C53" s="171" t="s">
        <v>300</v>
      </c>
      <c r="D53" s="366" t="str">
        <f>IF(ISBLANK(EMISSIONS_8!D53), " ", EMISSIONS_8!D53)</f>
        <v xml:space="preserve"> </v>
      </c>
      <c r="E53" s="351" t="s">
        <v>73</v>
      </c>
      <c r="F53" s="351" t="s">
        <v>73</v>
      </c>
      <c r="G53" s="33" t="s">
        <v>115</v>
      </c>
      <c r="H53" s="368"/>
      <c r="I53" s="64" t="s">
        <v>143</v>
      </c>
      <c r="J53" s="33" t="s">
        <v>115</v>
      </c>
      <c r="K53" s="64"/>
      <c r="L53" s="64"/>
      <c r="M53" s="367">
        <v>0</v>
      </c>
      <c r="N53" s="373">
        <v>0</v>
      </c>
      <c r="O53" s="299"/>
      <c r="P53" s="300"/>
      <c r="Q53" s="73" t="str">
        <f t="shared" si="69"/>
        <v>Enter Activity</v>
      </c>
      <c r="R53" s="73" t="str">
        <f t="shared" si="70"/>
        <v>Enter Activity</v>
      </c>
      <c r="S53" s="73" t="str">
        <f t="shared" si="71"/>
        <v>Enter Activity</v>
      </c>
      <c r="T53" s="73" t="str">
        <f t="shared" si="72"/>
        <v>Enter Activity</v>
      </c>
      <c r="U53" s="73" t="str">
        <f t="shared" si="73"/>
        <v>Enter Activity</v>
      </c>
      <c r="V53" s="73" t="str">
        <f t="shared" si="74"/>
        <v>Enter Activity</v>
      </c>
      <c r="W53" s="79" t="s">
        <v>115</v>
      </c>
      <c r="X53" s="73" t="str">
        <f t="shared" si="75"/>
        <v>Enter Activity</v>
      </c>
      <c r="Y53" s="78" t="s">
        <v>115</v>
      </c>
      <c r="Z53" s="79" t="s">
        <v>115</v>
      </c>
      <c r="AA53" s="82" t="s">
        <v>115</v>
      </c>
      <c r="AB53" s="76" t="str">
        <f xml:space="preserve"> IF($H53=0, "Enter Activity", IF(($M53=0)*($N53=0), "Enter Run Time", (H53*'VESSEL FACTORS'!$D$41)/2000))</f>
        <v>Enter Activity</v>
      </c>
      <c r="AC53" s="65" t="str">
        <f xml:space="preserve"> IF($H53=0, "Enter Activity", IF(($M53=0)*($N53=0), "Enter Run Time", (H53*'VESSEL FACTORS'!$D$41)/2000))</f>
        <v>Enter Activity</v>
      </c>
      <c r="AD53" s="65" t="str">
        <f>IF($H53=0, "Enter Activity", IF(($M53=0)*($N53=0), "Enter Run Time",  (H53*'VESSEL FACTORS'!$F$41)/2000))</f>
        <v>Enter Activity</v>
      </c>
      <c r="AE53" s="65" t="str">
        <f>IF($H53=0, "Enter Activity", IF(($M53=0)*($N53=0), "Enter Run Time", (H53*'VESSEL FACTORS'!$H$41)/2000))</f>
        <v>Enter Activity</v>
      </c>
      <c r="AF53" s="65" t="str">
        <f>IF($H53=0, "Enter Activity", IF(($M53=0)*($N53=0), "Enter Run Time", (H53*'VESSEL FACTORS'!$I$41)/2000))</f>
        <v>Enter Activity</v>
      </c>
      <c r="AG53" s="84" t="str">
        <f>IF($H53=0, "Enter Activity", IF(($M53=0)*($N53=0), "Enter Run Time", (H53*'VESSEL FACTORS'!$J$41)/2000))</f>
        <v>Enter Activity</v>
      </c>
      <c r="AH53" s="70" t="s">
        <v>115</v>
      </c>
      <c r="AI53" s="79" t="str">
        <f>IF($H53=0, "Enter Activity", IF(($M53=0)*($N53=0), "Enter Run Time",  (H53*'VESSEL FACTORS'!$L$41)/2000))</f>
        <v>Enter Activity</v>
      </c>
      <c r="AJ53" s="70" t="s">
        <v>115</v>
      </c>
      <c r="AK53" s="70" t="s">
        <v>115</v>
      </c>
      <c r="AL53" s="71" t="s">
        <v>115</v>
      </c>
      <c r="AM53" s="73"/>
      <c r="AO53" s="74">
        <f>MONTH(EMISSIONS_1!P53)-MONTH(EMISSIONS_1!O53)+1</f>
        <v>1</v>
      </c>
      <c r="AP53" s="341">
        <f t="shared" si="76"/>
        <v>0</v>
      </c>
      <c r="AQ53" s="342">
        <f t="shared" si="76"/>
        <v>0</v>
      </c>
      <c r="AR53" s="342">
        <f t="shared" si="76"/>
        <v>0</v>
      </c>
      <c r="AS53" s="342">
        <f t="shared" si="76"/>
        <v>0</v>
      </c>
      <c r="AT53" s="342">
        <f t="shared" si="76"/>
        <v>0</v>
      </c>
      <c r="AU53" s="342">
        <f t="shared" si="76"/>
        <v>0</v>
      </c>
      <c r="AV53" s="342">
        <f t="shared" si="76"/>
        <v>0</v>
      </c>
      <c r="AW53" s="342">
        <f t="shared" si="76"/>
        <v>0</v>
      </c>
      <c r="AX53" s="342">
        <f t="shared" si="76"/>
        <v>0</v>
      </c>
      <c r="AY53" s="342">
        <f t="shared" si="76"/>
        <v>0</v>
      </c>
      <c r="AZ53" s="342">
        <f t="shared" si="76"/>
        <v>0</v>
      </c>
      <c r="BA53" s="343">
        <f t="shared" si="76"/>
        <v>0</v>
      </c>
      <c r="BB53" s="341">
        <f t="shared" si="77"/>
        <v>0</v>
      </c>
      <c r="BC53" s="342">
        <f t="shared" si="77"/>
        <v>0</v>
      </c>
      <c r="BD53" s="342">
        <f t="shared" si="77"/>
        <v>0</v>
      </c>
      <c r="BE53" s="342">
        <f t="shared" si="77"/>
        <v>0</v>
      </c>
      <c r="BF53" s="342">
        <f t="shared" si="77"/>
        <v>0</v>
      </c>
      <c r="BG53" s="342">
        <f t="shared" si="77"/>
        <v>0</v>
      </c>
      <c r="BH53" s="342">
        <f t="shared" si="77"/>
        <v>0</v>
      </c>
      <c r="BI53" s="342">
        <f t="shared" si="77"/>
        <v>0</v>
      </c>
      <c r="BJ53" s="342">
        <f t="shared" si="77"/>
        <v>0</v>
      </c>
      <c r="BK53" s="342">
        <f t="shared" si="77"/>
        <v>0</v>
      </c>
      <c r="BL53" s="342">
        <f t="shared" si="77"/>
        <v>0</v>
      </c>
      <c r="BM53" s="343">
        <f t="shared" si="77"/>
        <v>0</v>
      </c>
      <c r="BN53" s="341">
        <f t="shared" si="78"/>
        <v>0</v>
      </c>
      <c r="BO53" s="342">
        <f t="shared" si="78"/>
        <v>0</v>
      </c>
      <c r="BP53" s="342">
        <f t="shared" si="78"/>
        <v>0</v>
      </c>
      <c r="BQ53" s="342">
        <f t="shared" si="78"/>
        <v>0</v>
      </c>
      <c r="BR53" s="342">
        <f t="shared" si="78"/>
        <v>0</v>
      </c>
      <c r="BS53" s="342">
        <f t="shared" si="78"/>
        <v>0</v>
      </c>
      <c r="BT53" s="342">
        <f t="shared" si="78"/>
        <v>0</v>
      </c>
      <c r="BU53" s="342">
        <f t="shared" si="78"/>
        <v>0</v>
      </c>
      <c r="BV53" s="342">
        <f t="shared" si="78"/>
        <v>0</v>
      </c>
      <c r="BW53" s="342">
        <f t="shared" si="78"/>
        <v>0</v>
      </c>
      <c r="BX53" s="342">
        <f t="shared" si="78"/>
        <v>0</v>
      </c>
      <c r="BY53" s="343">
        <f t="shared" si="78"/>
        <v>0</v>
      </c>
      <c r="BZ53" s="341">
        <f t="shared" si="79"/>
        <v>0</v>
      </c>
      <c r="CA53" s="342">
        <f t="shared" si="79"/>
        <v>0</v>
      </c>
      <c r="CB53" s="342">
        <f t="shared" si="79"/>
        <v>0</v>
      </c>
      <c r="CC53" s="342">
        <f t="shared" si="79"/>
        <v>0</v>
      </c>
      <c r="CD53" s="342">
        <f t="shared" si="79"/>
        <v>0</v>
      </c>
      <c r="CE53" s="342">
        <f t="shared" si="79"/>
        <v>0</v>
      </c>
      <c r="CF53" s="342">
        <f t="shared" si="79"/>
        <v>0</v>
      </c>
      <c r="CG53" s="342">
        <f t="shared" si="79"/>
        <v>0</v>
      </c>
      <c r="CH53" s="342">
        <f t="shared" si="79"/>
        <v>0</v>
      </c>
      <c r="CI53" s="342">
        <f t="shared" si="79"/>
        <v>0</v>
      </c>
      <c r="CJ53" s="342">
        <f t="shared" si="79"/>
        <v>0</v>
      </c>
      <c r="CK53" s="343">
        <f t="shared" si="79"/>
        <v>0</v>
      </c>
      <c r="CL53" s="341">
        <f t="shared" si="80"/>
        <v>0</v>
      </c>
      <c r="CM53" s="342">
        <f t="shared" si="80"/>
        <v>0</v>
      </c>
      <c r="CN53" s="342">
        <f t="shared" si="80"/>
        <v>0</v>
      </c>
      <c r="CO53" s="342">
        <f t="shared" si="80"/>
        <v>0</v>
      </c>
      <c r="CP53" s="342">
        <f t="shared" si="80"/>
        <v>0</v>
      </c>
      <c r="CQ53" s="342">
        <f t="shared" si="80"/>
        <v>0</v>
      </c>
      <c r="CR53" s="342">
        <f t="shared" si="80"/>
        <v>0</v>
      </c>
      <c r="CS53" s="342">
        <f t="shared" si="80"/>
        <v>0</v>
      </c>
      <c r="CT53" s="342">
        <f t="shared" si="80"/>
        <v>0</v>
      </c>
      <c r="CU53" s="342">
        <f t="shared" si="80"/>
        <v>0</v>
      </c>
      <c r="CV53" s="342">
        <f t="shared" si="80"/>
        <v>0</v>
      </c>
      <c r="CW53" s="343">
        <f t="shared" si="80"/>
        <v>0</v>
      </c>
      <c r="CX53" s="341">
        <f t="shared" si="81"/>
        <v>0</v>
      </c>
      <c r="CY53" s="342">
        <f t="shared" si="81"/>
        <v>0</v>
      </c>
      <c r="CZ53" s="342">
        <f t="shared" si="81"/>
        <v>0</v>
      </c>
      <c r="DA53" s="342">
        <f t="shared" si="81"/>
        <v>0</v>
      </c>
      <c r="DB53" s="342">
        <f t="shared" si="81"/>
        <v>0</v>
      </c>
      <c r="DC53" s="342">
        <f t="shared" si="81"/>
        <v>0</v>
      </c>
      <c r="DD53" s="342">
        <f t="shared" si="81"/>
        <v>0</v>
      </c>
      <c r="DE53" s="342">
        <f t="shared" si="81"/>
        <v>0</v>
      </c>
      <c r="DF53" s="342">
        <f t="shared" si="81"/>
        <v>0</v>
      </c>
      <c r="DG53" s="342">
        <f t="shared" si="81"/>
        <v>0</v>
      </c>
      <c r="DH53" s="342">
        <f t="shared" si="81"/>
        <v>0</v>
      </c>
      <c r="DI53" s="343">
        <f t="shared" si="81"/>
        <v>0</v>
      </c>
      <c r="DJ53" s="341">
        <f t="shared" si="82"/>
        <v>0</v>
      </c>
      <c r="DK53" s="342">
        <f t="shared" si="82"/>
        <v>0</v>
      </c>
      <c r="DL53" s="342">
        <f t="shared" si="82"/>
        <v>0</v>
      </c>
      <c r="DM53" s="342">
        <f t="shared" si="82"/>
        <v>0</v>
      </c>
      <c r="DN53" s="342">
        <f t="shared" si="82"/>
        <v>0</v>
      </c>
      <c r="DO53" s="342">
        <f t="shared" si="82"/>
        <v>0</v>
      </c>
      <c r="DP53" s="342">
        <f t="shared" si="82"/>
        <v>0</v>
      </c>
      <c r="DQ53" s="342">
        <f t="shared" si="82"/>
        <v>0</v>
      </c>
      <c r="DR53" s="342">
        <f t="shared" si="82"/>
        <v>0</v>
      </c>
      <c r="DS53" s="342">
        <f t="shared" si="82"/>
        <v>0</v>
      </c>
      <c r="DT53" s="342">
        <f t="shared" si="82"/>
        <v>0</v>
      </c>
      <c r="DU53" s="343">
        <f t="shared" si="82"/>
        <v>0</v>
      </c>
      <c r="DV53" s="341">
        <f t="shared" si="83"/>
        <v>0</v>
      </c>
      <c r="DW53" s="342">
        <f t="shared" si="83"/>
        <v>0</v>
      </c>
      <c r="DX53" s="342">
        <f t="shared" si="83"/>
        <v>0</v>
      </c>
      <c r="DY53" s="342">
        <f t="shared" si="83"/>
        <v>0</v>
      </c>
      <c r="DZ53" s="342">
        <f t="shared" si="83"/>
        <v>0</v>
      </c>
      <c r="EA53" s="342">
        <f t="shared" si="83"/>
        <v>0</v>
      </c>
      <c r="EB53" s="342">
        <f t="shared" si="83"/>
        <v>0</v>
      </c>
      <c r="EC53" s="342">
        <f t="shared" si="83"/>
        <v>0</v>
      </c>
      <c r="ED53" s="342">
        <f t="shared" si="83"/>
        <v>0</v>
      </c>
      <c r="EE53" s="342">
        <f t="shared" si="83"/>
        <v>0</v>
      </c>
      <c r="EF53" s="342">
        <f t="shared" si="83"/>
        <v>0</v>
      </c>
      <c r="EG53" s="343">
        <f t="shared" si="83"/>
        <v>0</v>
      </c>
      <c r="EH53" s="341">
        <f t="shared" si="84"/>
        <v>0</v>
      </c>
      <c r="EI53" s="342">
        <f t="shared" si="84"/>
        <v>0</v>
      </c>
      <c r="EJ53" s="342">
        <f t="shared" si="84"/>
        <v>0</v>
      </c>
      <c r="EK53" s="342">
        <f t="shared" si="84"/>
        <v>0</v>
      </c>
      <c r="EL53" s="342">
        <f t="shared" si="84"/>
        <v>0</v>
      </c>
      <c r="EM53" s="342">
        <f t="shared" si="84"/>
        <v>0</v>
      </c>
      <c r="EN53" s="342">
        <f t="shared" si="84"/>
        <v>0</v>
      </c>
      <c r="EO53" s="342">
        <f t="shared" si="84"/>
        <v>0</v>
      </c>
      <c r="EP53" s="342">
        <f t="shared" si="84"/>
        <v>0</v>
      </c>
      <c r="EQ53" s="342">
        <f t="shared" si="84"/>
        <v>0</v>
      </c>
      <c r="ER53" s="342">
        <f t="shared" si="84"/>
        <v>0</v>
      </c>
      <c r="ES53" s="343">
        <f t="shared" si="84"/>
        <v>0</v>
      </c>
      <c r="ET53" s="341">
        <f t="shared" si="85"/>
        <v>0</v>
      </c>
      <c r="EU53" s="342">
        <f t="shared" si="85"/>
        <v>0</v>
      </c>
      <c r="EV53" s="342">
        <f t="shared" si="85"/>
        <v>0</v>
      </c>
      <c r="EW53" s="342">
        <f t="shared" si="85"/>
        <v>0</v>
      </c>
      <c r="EX53" s="342">
        <f t="shared" si="85"/>
        <v>0</v>
      </c>
      <c r="EY53" s="342">
        <f t="shared" si="85"/>
        <v>0</v>
      </c>
      <c r="EZ53" s="342">
        <f t="shared" si="85"/>
        <v>0</v>
      </c>
      <c r="FA53" s="342">
        <f t="shared" si="85"/>
        <v>0</v>
      </c>
      <c r="FB53" s="342">
        <f t="shared" si="85"/>
        <v>0</v>
      </c>
      <c r="FC53" s="342">
        <f t="shared" si="85"/>
        <v>0</v>
      </c>
      <c r="FD53" s="342">
        <f t="shared" si="85"/>
        <v>0</v>
      </c>
      <c r="FE53" s="343">
        <f t="shared" si="85"/>
        <v>0</v>
      </c>
      <c r="FF53" s="341">
        <f t="shared" si="86"/>
        <v>0</v>
      </c>
      <c r="FG53" s="342">
        <f t="shared" si="86"/>
        <v>0</v>
      </c>
      <c r="FH53" s="342">
        <f t="shared" si="86"/>
        <v>0</v>
      </c>
      <c r="FI53" s="342">
        <f t="shared" si="86"/>
        <v>0</v>
      </c>
      <c r="FJ53" s="342">
        <f t="shared" si="86"/>
        <v>0</v>
      </c>
      <c r="FK53" s="342">
        <f t="shared" si="86"/>
        <v>0</v>
      </c>
      <c r="FL53" s="342">
        <f t="shared" si="86"/>
        <v>0</v>
      </c>
      <c r="FM53" s="342">
        <f t="shared" si="86"/>
        <v>0</v>
      </c>
      <c r="FN53" s="342">
        <f t="shared" si="86"/>
        <v>0</v>
      </c>
      <c r="FO53" s="342">
        <f t="shared" si="86"/>
        <v>0</v>
      </c>
      <c r="FP53" s="342">
        <f t="shared" si="86"/>
        <v>0</v>
      </c>
      <c r="FQ53" s="343">
        <f t="shared" si="86"/>
        <v>0</v>
      </c>
    </row>
    <row r="54" spans="1:173" ht="12.75" customHeight="1" x14ac:dyDescent="0.2">
      <c r="A54" s="74" t="str">
        <f t="shared" si="68"/>
        <v xml:space="preserve"> -N/A</v>
      </c>
      <c r="B54" s="362"/>
      <c r="C54" s="171" t="s">
        <v>300</v>
      </c>
      <c r="D54" s="366" t="str">
        <f>IF(ISBLANK(EMISSIONS_8!D54), " ", EMISSIONS_8!D54)</f>
        <v xml:space="preserve"> </v>
      </c>
      <c r="E54" s="351" t="s">
        <v>73</v>
      </c>
      <c r="F54" s="351" t="s">
        <v>73</v>
      </c>
      <c r="G54" s="33" t="s">
        <v>115</v>
      </c>
      <c r="H54" s="368"/>
      <c r="I54" s="64" t="s">
        <v>143</v>
      </c>
      <c r="J54" s="33" t="s">
        <v>115</v>
      </c>
      <c r="K54" s="64"/>
      <c r="L54" s="64"/>
      <c r="M54" s="367">
        <v>0</v>
      </c>
      <c r="N54" s="373">
        <v>0</v>
      </c>
      <c r="O54" s="299"/>
      <c r="P54" s="300"/>
      <c r="Q54" s="73" t="str">
        <f t="shared" si="69"/>
        <v>Enter Activity</v>
      </c>
      <c r="R54" s="73" t="str">
        <f t="shared" si="70"/>
        <v>Enter Activity</v>
      </c>
      <c r="S54" s="73" t="str">
        <f t="shared" si="71"/>
        <v>Enter Activity</v>
      </c>
      <c r="T54" s="73" t="str">
        <f t="shared" si="72"/>
        <v>Enter Activity</v>
      </c>
      <c r="U54" s="73" t="str">
        <f t="shared" si="73"/>
        <v>Enter Activity</v>
      </c>
      <c r="V54" s="73" t="str">
        <f t="shared" si="74"/>
        <v>Enter Activity</v>
      </c>
      <c r="W54" s="79" t="s">
        <v>115</v>
      </c>
      <c r="X54" s="73" t="str">
        <f t="shared" si="75"/>
        <v>Enter Activity</v>
      </c>
      <c r="Y54" s="78" t="s">
        <v>115</v>
      </c>
      <c r="Z54" s="79" t="s">
        <v>115</v>
      </c>
      <c r="AA54" s="82" t="s">
        <v>115</v>
      </c>
      <c r="AB54" s="76" t="str">
        <f xml:space="preserve"> IF($H54=0, "Enter Activity", IF(($M54=0)*($N54=0), "Enter Run Time", (H54*'VESSEL FACTORS'!$D$41)/2000))</f>
        <v>Enter Activity</v>
      </c>
      <c r="AC54" s="65" t="str">
        <f xml:space="preserve"> IF($H54=0, "Enter Activity", IF(($M54=0)*($N54=0), "Enter Run Time", (H54*'VESSEL FACTORS'!$D$41)/2000))</f>
        <v>Enter Activity</v>
      </c>
      <c r="AD54" s="65" t="str">
        <f>IF($H54=0, "Enter Activity", IF(($M54=0)*($N54=0), "Enter Run Time",  (H54*'VESSEL FACTORS'!$F$41)/2000))</f>
        <v>Enter Activity</v>
      </c>
      <c r="AE54" s="65" t="str">
        <f>IF($H54=0, "Enter Activity", IF(($M54=0)*($N54=0), "Enter Run Time", (H54*'VESSEL FACTORS'!$H$41)/2000))</f>
        <v>Enter Activity</v>
      </c>
      <c r="AF54" s="65" t="str">
        <f>IF($H54=0, "Enter Activity", IF(($M54=0)*($N54=0), "Enter Run Time", (H54*'VESSEL FACTORS'!$I$41)/2000))</f>
        <v>Enter Activity</v>
      </c>
      <c r="AG54" s="84" t="str">
        <f>IF($H54=0, "Enter Activity", IF(($M54=0)*($N54=0), "Enter Run Time", (H54*'VESSEL FACTORS'!$J$41)/2000))</f>
        <v>Enter Activity</v>
      </c>
      <c r="AH54" s="70" t="s">
        <v>115</v>
      </c>
      <c r="AI54" s="79" t="str">
        <f>IF($H54=0, "Enter Activity", IF(($M54=0)*($N54=0), "Enter Run Time",  (H54*'VESSEL FACTORS'!$L$41)/2000))</f>
        <v>Enter Activity</v>
      </c>
      <c r="AJ54" s="70" t="s">
        <v>115</v>
      </c>
      <c r="AK54" s="70" t="s">
        <v>115</v>
      </c>
      <c r="AL54" s="71" t="s">
        <v>115</v>
      </c>
      <c r="AM54" s="73"/>
      <c r="AO54" s="74">
        <f>MONTH(EMISSIONS_1!P54)-MONTH(EMISSIONS_1!O54)+1</f>
        <v>1</v>
      </c>
      <c r="AP54" s="341">
        <f t="shared" si="76"/>
        <v>0</v>
      </c>
      <c r="AQ54" s="342">
        <f t="shared" si="76"/>
        <v>0</v>
      </c>
      <c r="AR54" s="342">
        <f t="shared" si="76"/>
        <v>0</v>
      </c>
      <c r="AS54" s="342">
        <f t="shared" si="76"/>
        <v>0</v>
      </c>
      <c r="AT54" s="342">
        <f t="shared" si="76"/>
        <v>0</v>
      </c>
      <c r="AU54" s="342">
        <f t="shared" si="76"/>
        <v>0</v>
      </c>
      <c r="AV54" s="342">
        <f t="shared" si="76"/>
        <v>0</v>
      </c>
      <c r="AW54" s="342">
        <f t="shared" si="76"/>
        <v>0</v>
      </c>
      <c r="AX54" s="342">
        <f t="shared" si="76"/>
        <v>0</v>
      </c>
      <c r="AY54" s="342">
        <f t="shared" si="76"/>
        <v>0</v>
      </c>
      <c r="AZ54" s="342">
        <f t="shared" si="76"/>
        <v>0</v>
      </c>
      <c r="BA54" s="343">
        <f t="shared" si="76"/>
        <v>0</v>
      </c>
      <c r="BB54" s="341">
        <f t="shared" si="77"/>
        <v>0</v>
      </c>
      <c r="BC54" s="342">
        <f t="shared" si="77"/>
        <v>0</v>
      </c>
      <c r="BD54" s="342">
        <f t="shared" si="77"/>
        <v>0</v>
      </c>
      <c r="BE54" s="342">
        <f t="shared" si="77"/>
        <v>0</v>
      </c>
      <c r="BF54" s="342">
        <f t="shared" si="77"/>
        <v>0</v>
      </c>
      <c r="BG54" s="342">
        <f t="shared" si="77"/>
        <v>0</v>
      </c>
      <c r="BH54" s="342">
        <f t="shared" si="77"/>
        <v>0</v>
      </c>
      <c r="BI54" s="342">
        <f t="shared" si="77"/>
        <v>0</v>
      </c>
      <c r="BJ54" s="342">
        <f t="shared" si="77"/>
        <v>0</v>
      </c>
      <c r="BK54" s="342">
        <f t="shared" si="77"/>
        <v>0</v>
      </c>
      <c r="BL54" s="342">
        <f t="shared" si="77"/>
        <v>0</v>
      </c>
      <c r="BM54" s="343">
        <f t="shared" si="77"/>
        <v>0</v>
      </c>
      <c r="BN54" s="341">
        <f t="shared" si="78"/>
        <v>0</v>
      </c>
      <c r="BO54" s="342">
        <f t="shared" si="78"/>
        <v>0</v>
      </c>
      <c r="BP54" s="342">
        <f t="shared" si="78"/>
        <v>0</v>
      </c>
      <c r="BQ54" s="342">
        <f t="shared" si="78"/>
        <v>0</v>
      </c>
      <c r="BR54" s="342">
        <f t="shared" si="78"/>
        <v>0</v>
      </c>
      <c r="BS54" s="342">
        <f t="shared" si="78"/>
        <v>0</v>
      </c>
      <c r="BT54" s="342">
        <f t="shared" si="78"/>
        <v>0</v>
      </c>
      <c r="BU54" s="342">
        <f t="shared" si="78"/>
        <v>0</v>
      </c>
      <c r="BV54" s="342">
        <f t="shared" si="78"/>
        <v>0</v>
      </c>
      <c r="BW54" s="342">
        <f t="shared" si="78"/>
        <v>0</v>
      </c>
      <c r="BX54" s="342">
        <f t="shared" si="78"/>
        <v>0</v>
      </c>
      <c r="BY54" s="343">
        <f t="shared" si="78"/>
        <v>0</v>
      </c>
      <c r="BZ54" s="341">
        <f t="shared" si="79"/>
        <v>0</v>
      </c>
      <c r="CA54" s="342">
        <f t="shared" si="79"/>
        <v>0</v>
      </c>
      <c r="CB54" s="342">
        <f t="shared" si="79"/>
        <v>0</v>
      </c>
      <c r="CC54" s="342">
        <f t="shared" si="79"/>
        <v>0</v>
      </c>
      <c r="CD54" s="342">
        <f t="shared" si="79"/>
        <v>0</v>
      </c>
      <c r="CE54" s="342">
        <f t="shared" si="79"/>
        <v>0</v>
      </c>
      <c r="CF54" s="342">
        <f t="shared" si="79"/>
        <v>0</v>
      </c>
      <c r="CG54" s="342">
        <f t="shared" si="79"/>
        <v>0</v>
      </c>
      <c r="CH54" s="342">
        <f t="shared" si="79"/>
        <v>0</v>
      </c>
      <c r="CI54" s="342">
        <f t="shared" si="79"/>
        <v>0</v>
      </c>
      <c r="CJ54" s="342">
        <f t="shared" si="79"/>
        <v>0</v>
      </c>
      <c r="CK54" s="343">
        <f t="shared" si="79"/>
        <v>0</v>
      </c>
      <c r="CL54" s="341">
        <f t="shared" si="80"/>
        <v>0</v>
      </c>
      <c r="CM54" s="342">
        <f t="shared" si="80"/>
        <v>0</v>
      </c>
      <c r="CN54" s="342">
        <f t="shared" si="80"/>
        <v>0</v>
      </c>
      <c r="CO54" s="342">
        <f t="shared" si="80"/>
        <v>0</v>
      </c>
      <c r="CP54" s="342">
        <f t="shared" si="80"/>
        <v>0</v>
      </c>
      <c r="CQ54" s="342">
        <f t="shared" si="80"/>
        <v>0</v>
      </c>
      <c r="CR54" s="342">
        <f t="shared" si="80"/>
        <v>0</v>
      </c>
      <c r="CS54" s="342">
        <f t="shared" si="80"/>
        <v>0</v>
      </c>
      <c r="CT54" s="342">
        <f t="shared" si="80"/>
        <v>0</v>
      </c>
      <c r="CU54" s="342">
        <f t="shared" si="80"/>
        <v>0</v>
      </c>
      <c r="CV54" s="342">
        <f t="shared" si="80"/>
        <v>0</v>
      </c>
      <c r="CW54" s="343">
        <f t="shared" si="80"/>
        <v>0</v>
      </c>
      <c r="CX54" s="341">
        <f t="shared" si="81"/>
        <v>0</v>
      </c>
      <c r="CY54" s="342">
        <f t="shared" si="81"/>
        <v>0</v>
      </c>
      <c r="CZ54" s="342">
        <f t="shared" si="81"/>
        <v>0</v>
      </c>
      <c r="DA54" s="342">
        <f t="shared" si="81"/>
        <v>0</v>
      </c>
      <c r="DB54" s="342">
        <f t="shared" si="81"/>
        <v>0</v>
      </c>
      <c r="DC54" s="342">
        <f t="shared" si="81"/>
        <v>0</v>
      </c>
      <c r="DD54" s="342">
        <f t="shared" si="81"/>
        <v>0</v>
      </c>
      <c r="DE54" s="342">
        <f t="shared" si="81"/>
        <v>0</v>
      </c>
      <c r="DF54" s="342">
        <f t="shared" si="81"/>
        <v>0</v>
      </c>
      <c r="DG54" s="342">
        <f t="shared" si="81"/>
        <v>0</v>
      </c>
      <c r="DH54" s="342">
        <f t="shared" si="81"/>
        <v>0</v>
      </c>
      <c r="DI54" s="343">
        <f t="shared" si="81"/>
        <v>0</v>
      </c>
      <c r="DJ54" s="341">
        <f t="shared" si="82"/>
        <v>0</v>
      </c>
      <c r="DK54" s="342">
        <f t="shared" si="82"/>
        <v>0</v>
      </c>
      <c r="DL54" s="342">
        <f t="shared" si="82"/>
        <v>0</v>
      </c>
      <c r="DM54" s="342">
        <f t="shared" si="82"/>
        <v>0</v>
      </c>
      <c r="DN54" s="342">
        <f t="shared" si="82"/>
        <v>0</v>
      </c>
      <c r="DO54" s="342">
        <f t="shared" si="82"/>
        <v>0</v>
      </c>
      <c r="DP54" s="342">
        <f t="shared" si="82"/>
        <v>0</v>
      </c>
      <c r="DQ54" s="342">
        <f t="shared" si="82"/>
        <v>0</v>
      </c>
      <c r="DR54" s="342">
        <f t="shared" si="82"/>
        <v>0</v>
      </c>
      <c r="DS54" s="342">
        <f t="shared" si="82"/>
        <v>0</v>
      </c>
      <c r="DT54" s="342">
        <f t="shared" si="82"/>
        <v>0</v>
      </c>
      <c r="DU54" s="343">
        <f t="shared" si="82"/>
        <v>0</v>
      </c>
      <c r="DV54" s="341">
        <f t="shared" si="83"/>
        <v>0</v>
      </c>
      <c r="DW54" s="342">
        <f t="shared" si="83"/>
        <v>0</v>
      </c>
      <c r="DX54" s="342">
        <f t="shared" si="83"/>
        <v>0</v>
      </c>
      <c r="DY54" s="342">
        <f t="shared" si="83"/>
        <v>0</v>
      </c>
      <c r="DZ54" s="342">
        <f t="shared" si="83"/>
        <v>0</v>
      </c>
      <c r="EA54" s="342">
        <f t="shared" si="83"/>
        <v>0</v>
      </c>
      <c r="EB54" s="342">
        <f t="shared" si="83"/>
        <v>0</v>
      </c>
      <c r="EC54" s="342">
        <f t="shared" si="83"/>
        <v>0</v>
      </c>
      <c r="ED54" s="342">
        <f t="shared" si="83"/>
        <v>0</v>
      </c>
      <c r="EE54" s="342">
        <f t="shared" si="83"/>
        <v>0</v>
      </c>
      <c r="EF54" s="342">
        <f t="shared" si="83"/>
        <v>0</v>
      </c>
      <c r="EG54" s="343">
        <f t="shared" si="83"/>
        <v>0</v>
      </c>
      <c r="EH54" s="341">
        <f t="shared" si="84"/>
        <v>0</v>
      </c>
      <c r="EI54" s="342">
        <f t="shared" si="84"/>
        <v>0</v>
      </c>
      <c r="EJ54" s="342">
        <f t="shared" si="84"/>
        <v>0</v>
      </c>
      <c r="EK54" s="342">
        <f t="shared" si="84"/>
        <v>0</v>
      </c>
      <c r="EL54" s="342">
        <f t="shared" si="84"/>
        <v>0</v>
      </c>
      <c r="EM54" s="342">
        <f t="shared" si="84"/>
        <v>0</v>
      </c>
      <c r="EN54" s="342">
        <f t="shared" si="84"/>
        <v>0</v>
      </c>
      <c r="EO54" s="342">
        <f t="shared" si="84"/>
        <v>0</v>
      </c>
      <c r="EP54" s="342">
        <f t="shared" si="84"/>
        <v>0</v>
      </c>
      <c r="EQ54" s="342">
        <f t="shared" si="84"/>
        <v>0</v>
      </c>
      <c r="ER54" s="342">
        <f t="shared" si="84"/>
        <v>0</v>
      </c>
      <c r="ES54" s="343">
        <f t="shared" si="84"/>
        <v>0</v>
      </c>
      <c r="ET54" s="341">
        <f t="shared" si="85"/>
        <v>0</v>
      </c>
      <c r="EU54" s="342">
        <f t="shared" si="85"/>
        <v>0</v>
      </c>
      <c r="EV54" s="342">
        <f t="shared" si="85"/>
        <v>0</v>
      </c>
      <c r="EW54" s="342">
        <f t="shared" si="85"/>
        <v>0</v>
      </c>
      <c r="EX54" s="342">
        <f t="shared" si="85"/>
        <v>0</v>
      </c>
      <c r="EY54" s="342">
        <f t="shared" si="85"/>
        <v>0</v>
      </c>
      <c r="EZ54" s="342">
        <f t="shared" si="85"/>
        <v>0</v>
      </c>
      <c r="FA54" s="342">
        <f t="shared" si="85"/>
        <v>0</v>
      </c>
      <c r="FB54" s="342">
        <f t="shared" si="85"/>
        <v>0</v>
      </c>
      <c r="FC54" s="342">
        <f t="shared" si="85"/>
        <v>0</v>
      </c>
      <c r="FD54" s="342">
        <f t="shared" si="85"/>
        <v>0</v>
      </c>
      <c r="FE54" s="343">
        <f t="shared" si="85"/>
        <v>0</v>
      </c>
      <c r="FF54" s="341">
        <f t="shared" si="86"/>
        <v>0</v>
      </c>
      <c r="FG54" s="342">
        <f t="shared" si="86"/>
        <v>0</v>
      </c>
      <c r="FH54" s="342">
        <f t="shared" si="86"/>
        <v>0</v>
      </c>
      <c r="FI54" s="342">
        <f t="shared" si="86"/>
        <v>0</v>
      </c>
      <c r="FJ54" s="342">
        <f t="shared" si="86"/>
        <v>0</v>
      </c>
      <c r="FK54" s="342">
        <f t="shared" si="86"/>
        <v>0</v>
      </c>
      <c r="FL54" s="342">
        <f t="shared" si="86"/>
        <v>0</v>
      </c>
      <c r="FM54" s="342">
        <f t="shared" si="86"/>
        <v>0</v>
      </c>
      <c r="FN54" s="342">
        <f t="shared" si="86"/>
        <v>0</v>
      </c>
      <c r="FO54" s="342">
        <f t="shared" si="86"/>
        <v>0</v>
      </c>
      <c r="FP54" s="342">
        <f t="shared" si="86"/>
        <v>0</v>
      </c>
      <c r="FQ54" s="343">
        <f t="shared" si="86"/>
        <v>0</v>
      </c>
    </row>
    <row r="55" spans="1:173" ht="12.75" customHeight="1" x14ac:dyDescent="0.2">
      <c r="A55" s="74" t="str">
        <f t="shared" si="68"/>
        <v xml:space="preserve"> -N/A</v>
      </c>
      <c r="B55" s="362"/>
      <c r="C55" s="171" t="s">
        <v>300</v>
      </c>
      <c r="D55" s="366" t="str">
        <f>IF(ISBLANK(EMISSIONS_8!D55), " ", EMISSIONS_8!D55)</f>
        <v xml:space="preserve"> </v>
      </c>
      <c r="E55" s="351" t="s">
        <v>73</v>
      </c>
      <c r="F55" s="351" t="s">
        <v>73</v>
      </c>
      <c r="G55" s="33" t="s">
        <v>115</v>
      </c>
      <c r="H55" s="368"/>
      <c r="I55" s="64" t="s">
        <v>143</v>
      </c>
      <c r="J55" s="33" t="s">
        <v>115</v>
      </c>
      <c r="K55" s="64"/>
      <c r="L55" s="64"/>
      <c r="M55" s="367">
        <v>0</v>
      </c>
      <c r="N55" s="373">
        <v>0</v>
      </c>
      <c r="O55" s="299"/>
      <c r="P55" s="300"/>
      <c r="Q55" s="73" t="str">
        <f t="shared" si="69"/>
        <v>Enter Activity</v>
      </c>
      <c r="R55" s="73" t="str">
        <f t="shared" si="70"/>
        <v>Enter Activity</v>
      </c>
      <c r="S55" s="73" t="str">
        <f t="shared" si="71"/>
        <v>Enter Activity</v>
      </c>
      <c r="T55" s="73" t="str">
        <f t="shared" si="72"/>
        <v>Enter Activity</v>
      </c>
      <c r="U55" s="73" t="str">
        <f t="shared" si="73"/>
        <v>Enter Activity</v>
      </c>
      <c r="V55" s="73" t="str">
        <f t="shared" si="74"/>
        <v>Enter Activity</v>
      </c>
      <c r="W55" s="79" t="s">
        <v>115</v>
      </c>
      <c r="X55" s="73" t="str">
        <f t="shared" si="75"/>
        <v>Enter Activity</v>
      </c>
      <c r="Y55" s="78" t="s">
        <v>115</v>
      </c>
      <c r="Z55" s="79" t="s">
        <v>115</v>
      </c>
      <c r="AA55" s="82" t="s">
        <v>115</v>
      </c>
      <c r="AB55" s="76" t="str">
        <f xml:space="preserve"> IF($H55=0, "Enter Activity", IF(($M55=0)*($N55=0), "Enter Run Time", (H55*'VESSEL FACTORS'!$D$41)/2000))</f>
        <v>Enter Activity</v>
      </c>
      <c r="AC55" s="65" t="str">
        <f xml:space="preserve"> IF($H55=0, "Enter Activity", IF(($M55=0)*($N55=0), "Enter Run Time", (H55*'VESSEL FACTORS'!$D$41)/2000))</f>
        <v>Enter Activity</v>
      </c>
      <c r="AD55" s="65" t="str">
        <f>IF($H55=0, "Enter Activity", IF(($M55=0)*($N55=0), "Enter Run Time",  (H55*'VESSEL FACTORS'!$F$41)/2000))</f>
        <v>Enter Activity</v>
      </c>
      <c r="AE55" s="65" t="str">
        <f>IF($H55=0, "Enter Activity", IF(($M55=0)*($N55=0), "Enter Run Time", (H55*'VESSEL FACTORS'!$H$41)/2000))</f>
        <v>Enter Activity</v>
      </c>
      <c r="AF55" s="65" t="str">
        <f>IF($H55=0, "Enter Activity", IF(($M55=0)*($N55=0), "Enter Run Time", (H55*'VESSEL FACTORS'!$I$41)/2000))</f>
        <v>Enter Activity</v>
      </c>
      <c r="AG55" s="84" t="str">
        <f>IF($H55=0, "Enter Activity", IF(($M55=0)*($N55=0), "Enter Run Time", (H55*'VESSEL FACTORS'!$J$41)/2000))</f>
        <v>Enter Activity</v>
      </c>
      <c r="AH55" s="70" t="s">
        <v>115</v>
      </c>
      <c r="AI55" s="79" t="str">
        <f>IF($H55=0, "Enter Activity", IF(($M55=0)*($N55=0), "Enter Run Time",  (H55*'VESSEL FACTORS'!$L$41)/2000))</f>
        <v>Enter Activity</v>
      </c>
      <c r="AJ55" s="70" t="s">
        <v>115</v>
      </c>
      <c r="AK55" s="70" t="s">
        <v>115</v>
      </c>
      <c r="AL55" s="71" t="s">
        <v>115</v>
      </c>
      <c r="AM55" s="73"/>
      <c r="AO55" s="74">
        <f>MONTH(EMISSIONS_1!P55)-MONTH(EMISSIONS_1!O55)+1</f>
        <v>1</v>
      </c>
      <c r="AP55" s="341">
        <f t="shared" si="76"/>
        <v>0</v>
      </c>
      <c r="AQ55" s="342">
        <f t="shared" si="76"/>
        <v>0</v>
      </c>
      <c r="AR55" s="342">
        <f t="shared" si="76"/>
        <v>0</v>
      </c>
      <c r="AS55" s="342">
        <f t="shared" si="76"/>
        <v>0</v>
      </c>
      <c r="AT55" s="342">
        <f t="shared" si="76"/>
        <v>0</v>
      </c>
      <c r="AU55" s="342">
        <f t="shared" si="76"/>
        <v>0</v>
      </c>
      <c r="AV55" s="342">
        <f t="shared" si="76"/>
        <v>0</v>
      </c>
      <c r="AW55" s="342">
        <f t="shared" si="76"/>
        <v>0</v>
      </c>
      <c r="AX55" s="342">
        <f t="shared" si="76"/>
        <v>0</v>
      </c>
      <c r="AY55" s="342">
        <f t="shared" si="76"/>
        <v>0</v>
      </c>
      <c r="AZ55" s="342">
        <f t="shared" si="76"/>
        <v>0</v>
      </c>
      <c r="BA55" s="343">
        <f t="shared" si="76"/>
        <v>0</v>
      </c>
      <c r="BB55" s="341">
        <f t="shared" si="77"/>
        <v>0</v>
      </c>
      <c r="BC55" s="342">
        <f t="shared" si="77"/>
        <v>0</v>
      </c>
      <c r="BD55" s="342">
        <f t="shared" si="77"/>
        <v>0</v>
      </c>
      <c r="BE55" s="342">
        <f t="shared" si="77"/>
        <v>0</v>
      </c>
      <c r="BF55" s="342">
        <f t="shared" si="77"/>
        <v>0</v>
      </c>
      <c r="BG55" s="342">
        <f t="shared" si="77"/>
        <v>0</v>
      </c>
      <c r="BH55" s="342">
        <f t="shared" si="77"/>
        <v>0</v>
      </c>
      <c r="BI55" s="342">
        <f t="shared" si="77"/>
        <v>0</v>
      </c>
      <c r="BJ55" s="342">
        <f t="shared" si="77"/>
        <v>0</v>
      </c>
      <c r="BK55" s="342">
        <f t="shared" si="77"/>
        <v>0</v>
      </c>
      <c r="BL55" s="342">
        <f t="shared" si="77"/>
        <v>0</v>
      </c>
      <c r="BM55" s="343">
        <f t="shared" si="77"/>
        <v>0</v>
      </c>
      <c r="BN55" s="341">
        <f t="shared" si="78"/>
        <v>0</v>
      </c>
      <c r="BO55" s="342">
        <f t="shared" si="78"/>
        <v>0</v>
      </c>
      <c r="BP55" s="342">
        <f t="shared" si="78"/>
        <v>0</v>
      </c>
      <c r="BQ55" s="342">
        <f t="shared" si="78"/>
        <v>0</v>
      </c>
      <c r="BR55" s="342">
        <f t="shared" si="78"/>
        <v>0</v>
      </c>
      <c r="BS55" s="342">
        <f t="shared" si="78"/>
        <v>0</v>
      </c>
      <c r="BT55" s="342">
        <f t="shared" si="78"/>
        <v>0</v>
      </c>
      <c r="BU55" s="342">
        <f t="shared" si="78"/>
        <v>0</v>
      </c>
      <c r="BV55" s="342">
        <f t="shared" si="78"/>
        <v>0</v>
      </c>
      <c r="BW55" s="342">
        <f t="shared" si="78"/>
        <v>0</v>
      </c>
      <c r="BX55" s="342">
        <f t="shared" si="78"/>
        <v>0</v>
      </c>
      <c r="BY55" s="343">
        <f t="shared" si="78"/>
        <v>0</v>
      </c>
      <c r="BZ55" s="341">
        <f t="shared" si="79"/>
        <v>0</v>
      </c>
      <c r="CA55" s="342">
        <f t="shared" si="79"/>
        <v>0</v>
      </c>
      <c r="CB55" s="342">
        <f t="shared" si="79"/>
        <v>0</v>
      </c>
      <c r="CC55" s="342">
        <f t="shared" si="79"/>
        <v>0</v>
      </c>
      <c r="CD55" s="342">
        <f t="shared" si="79"/>
        <v>0</v>
      </c>
      <c r="CE55" s="342">
        <f t="shared" si="79"/>
        <v>0</v>
      </c>
      <c r="CF55" s="342">
        <f t="shared" si="79"/>
        <v>0</v>
      </c>
      <c r="CG55" s="342">
        <f t="shared" si="79"/>
        <v>0</v>
      </c>
      <c r="CH55" s="342">
        <f t="shared" si="79"/>
        <v>0</v>
      </c>
      <c r="CI55" s="342">
        <f t="shared" si="79"/>
        <v>0</v>
      </c>
      <c r="CJ55" s="342">
        <f t="shared" si="79"/>
        <v>0</v>
      </c>
      <c r="CK55" s="343">
        <f t="shared" si="79"/>
        <v>0</v>
      </c>
      <c r="CL55" s="341">
        <f t="shared" si="80"/>
        <v>0</v>
      </c>
      <c r="CM55" s="342">
        <f t="shared" si="80"/>
        <v>0</v>
      </c>
      <c r="CN55" s="342">
        <f t="shared" si="80"/>
        <v>0</v>
      </c>
      <c r="CO55" s="342">
        <f t="shared" si="80"/>
        <v>0</v>
      </c>
      <c r="CP55" s="342">
        <f t="shared" si="80"/>
        <v>0</v>
      </c>
      <c r="CQ55" s="342">
        <f t="shared" si="80"/>
        <v>0</v>
      </c>
      <c r="CR55" s="342">
        <f t="shared" si="80"/>
        <v>0</v>
      </c>
      <c r="CS55" s="342">
        <f t="shared" si="80"/>
        <v>0</v>
      </c>
      <c r="CT55" s="342">
        <f t="shared" si="80"/>
        <v>0</v>
      </c>
      <c r="CU55" s="342">
        <f t="shared" si="80"/>
        <v>0</v>
      </c>
      <c r="CV55" s="342">
        <f t="shared" si="80"/>
        <v>0</v>
      </c>
      <c r="CW55" s="343">
        <f t="shared" si="80"/>
        <v>0</v>
      </c>
      <c r="CX55" s="341">
        <f t="shared" si="81"/>
        <v>0</v>
      </c>
      <c r="CY55" s="342">
        <f t="shared" si="81"/>
        <v>0</v>
      </c>
      <c r="CZ55" s="342">
        <f t="shared" si="81"/>
        <v>0</v>
      </c>
      <c r="DA55" s="342">
        <f t="shared" si="81"/>
        <v>0</v>
      </c>
      <c r="DB55" s="342">
        <f t="shared" si="81"/>
        <v>0</v>
      </c>
      <c r="DC55" s="342">
        <f t="shared" si="81"/>
        <v>0</v>
      </c>
      <c r="DD55" s="342">
        <f t="shared" si="81"/>
        <v>0</v>
      </c>
      <c r="DE55" s="342">
        <f t="shared" si="81"/>
        <v>0</v>
      </c>
      <c r="DF55" s="342">
        <f t="shared" si="81"/>
        <v>0</v>
      </c>
      <c r="DG55" s="342">
        <f t="shared" si="81"/>
        <v>0</v>
      </c>
      <c r="DH55" s="342">
        <f t="shared" si="81"/>
        <v>0</v>
      </c>
      <c r="DI55" s="343">
        <f t="shared" si="81"/>
        <v>0</v>
      </c>
      <c r="DJ55" s="341">
        <f t="shared" si="82"/>
        <v>0</v>
      </c>
      <c r="DK55" s="342">
        <f t="shared" si="82"/>
        <v>0</v>
      </c>
      <c r="DL55" s="342">
        <f t="shared" si="82"/>
        <v>0</v>
      </c>
      <c r="DM55" s="342">
        <f t="shared" si="82"/>
        <v>0</v>
      </c>
      <c r="DN55" s="342">
        <f t="shared" si="82"/>
        <v>0</v>
      </c>
      <c r="DO55" s="342">
        <f t="shared" si="82"/>
        <v>0</v>
      </c>
      <c r="DP55" s="342">
        <f t="shared" si="82"/>
        <v>0</v>
      </c>
      <c r="DQ55" s="342">
        <f t="shared" si="82"/>
        <v>0</v>
      </c>
      <c r="DR55" s="342">
        <f t="shared" si="82"/>
        <v>0</v>
      </c>
      <c r="DS55" s="342">
        <f t="shared" si="82"/>
        <v>0</v>
      </c>
      <c r="DT55" s="342">
        <f t="shared" si="82"/>
        <v>0</v>
      </c>
      <c r="DU55" s="343">
        <f t="shared" si="82"/>
        <v>0</v>
      </c>
      <c r="DV55" s="341">
        <f t="shared" si="83"/>
        <v>0</v>
      </c>
      <c r="DW55" s="342">
        <f t="shared" si="83"/>
        <v>0</v>
      </c>
      <c r="DX55" s="342">
        <f t="shared" si="83"/>
        <v>0</v>
      </c>
      <c r="DY55" s="342">
        <f t="shared" si="83"/>
        <v>0</v>
      </c>
      <c r="DZ55" s="342">
        <f t="shared" si="83"/>
        <v>0</v>
      </c>
      <c r="EA55" s="342">
        <f t="shared" si="83"/>
        <v>0</v>
      </c>
      <c r="EB55" s="342">
        <f t="shared" si="83"/>
        <v>0</v>
      </c>
      <c r="EC55" s="342">
        <f t="shared" si="83"/>
        <v>0</v>
      </c>
      <c r="ED55" s="342">
        <f t="shared" si="83"/>
        <v>0</v>
      </c>
      <c r="EE55" s="342">
        <f t="shared" si="83"/>
        <v>0</v>
      </c>
      <c r="EF55" s="342">
        <f t="shared" si="83"/>
        <v>0</v>
      </c>
      <c r="EG55" s="343">
        <f t="shared" si="83"/>
        <v>0</v>
      </c>
      <c r="EH55" s="341">
        <f t="shared" si="84"/>
        <v>0</v>
      </c>
      <c r="EI55" s="342">
        <f t="shared" si="84"/>
        <v>0</v>
      </c>
      <c r="EJ55" s="342">
        <f t="shared" si="84"/>
        <v>0</v>
      </c>
      <c r="EK55" s="342">
        <f t="shared" si="84"/>
        <v>0</v>
      </c>
      <c r="EL55" s="342">
        <f t="shared" si="84"/>
        <v>0</v>
      </c>
      <c r="EM55" s="342">
        <f t="shared" si="84"/>
        <v>0</v>
      </c>
      <c r="EN55" s="342">
        <f t="shared" si="84"/>
        <v>0</v>
      </c>
      <c r="EO55" s="342">
        <f t="shared" si="84"/>
        <v>0</v>
      </c>
      <c r="EP55" s="342">
        <f t="shared" si="84"/>
        <v>0</v>
      </c>
      <c r="EQ55" s="342">
        <f t="shared" si="84"/>
        <v>0</v>
      </c>
      <c r="ER55" s="342">
        <f t="shared" si="84"/>
        <v>0</v>
      </c>
      <c r="ES55" s="343">
        <f t="shared" si="84"/>
        <v>0</v>
      </c>
      <c r="ET55" s="341">
        <f t="shared" si="85"/>
        <v>0</v>
      </c>
      <c r="EU55" s="342">
        <f t="shared" si="85"/>
        <v>0</v>
      </c>
      <c r="EV55" s="342">
        <f t="shared" si="85"/>
        <v>0</v>
      </c>
      <c r="EW55" s="342">
        <f t="shared" si="85"/>
        <v>0</v>
      </c>
      <c r="EX55" s="342">
        <f t="shared" si="85"/>
        <v>0</v>
      </c>
      <c r="EY55" s="342">
        <f t="shared" si="85"/>
        <v>0</v>
      </c>
      <c r="EZ55" s="342">
        <f t="shared" si="85"/>
        <v>0</v>
      </c>
      <c r="FA55" s="342">
        <f t="shared" si="85"/>
        <v>0</v>
      </c>
      <c r="FB55" s="342">
        <f t="shared" si="85"/>
        <v>0</v>
      </c>
      <c r="FC55" s="342">
        <f t="shared" si="85"/>
        <v>0</v>
      </c>
      <c r="FD55" s="342">
        <f t="shared" si="85"/>
        <v>0</v>
      </c>
      <c r="FE55" s="343">
        <f t="shared" si="85"/>
        <v>0</v>
      </c>
      <c r="FF55" s="341">
        <f t="shared" si="86"/>
        <v>0</v>
      </c>
      <c r="FG55" s="342">
        <f t="shared" si="86"/>
        <v>0</v>
      </c>
      <c r="FH55" s="342">
        <f t="shared" si="86"/>
        <v>0</v>
      </c>
      <c r="FI55" s="342">
        <f t="shared" si="86"/>
        <v>0</v>
      </c>
      <c r="FJ55" s="342">
        <f t="shared" si="86"/>
        <v>0</v>
      </c>
      <c r="FK55" s="342">
        <f t="shared" si="86"/>
        <v>0</v>
      </c>
      <c r="FL55" s="342">
        <f t="shared" si="86"/>
        <v>0</v>
      </c>
      <c r="FM55" s="342">
        <f t="shared" si="86"/>
        <v>0</v>
      </c>
      <c r="FN55" s="342">
        <f t="shared" si="86"/>
        <v>0</v>
      </c>
      <c r="FO55" s="342">
        <f t="shared" si="86"/>
        <v>0</v>
      </c>
      <c r="FP55" s="342">
        <f t="shared" si="86"/>
        <v>0</v>
      </c>
      <c r="FQ55" s="343">
        <f t="shared" si="86"/>
        <v>0</v>
      </c>
    </row>
    <row r="56" spans="1:173" ht="12.75" customHeight="1" x14ac:dyDescent="0.2">
      <c r="A56" s="74" t="str">
        <f t="shared" si="68"/>
        <v xml:space="preserve"> -N/A</v>
      </c>
      <c r="B56" s="362"/>
      <c r="C56" s="171" t="s">
        <v>300</v>
      </c>
      <c r="D56" s="366" t="str">
        <f>IF(ISBLANK(EMISSIONS_8!D56), " ", EMISSIONS_8!D56)</f>
        <v xml:space="preserve"> </v>
      </c>
      <c r="E56" s="351" t="s">
        <v>73</v>
      </c>
      <c r="F56" s="351" t="s">
        <v>73</v>
      </c>
      <c r="G56" s="33" t="s">
        <v>115</v>
      </c>
      <c r="H56" s="368"/>
      <c r="I56" s="64" t="s">
        <v>143</v>
      </c>
      <c r="J56" s="33" t="s">
        <v>115</v>
      </c>
      <c r="K56" s="64"/>
      <c r="L56" s="64"/>
      <c r="M56" s="367">
        <v>0</v>
      </c>
      <c r="N56" s="373">
        <v>0</v>
      </c>
      <c r="O56" s="299"/>
      <c r="P56" s="300"/>
      <c r="Q56" s="73" t="str">
        <f t="shared" si="69"/>
        <v>Enter Activity</v>
      </c>
      <c r="R56" s="73" t="str">
        <f t="shared" si="70"/>
        <v>Enter Activity</v>
      </c>
      <c r="S56" s="73" t="str">
        <f t="shared" si="71"/>
        <v>Enter Activity</v>
      </c>
      <c r="T56" s="73" t="str">
        <f t="shared" si="72"/>
        <v>Enter Activity</v>
      </c>
      <c r="U56" s="73" t="str">
        <f t="shared" si="73"/>
        <v>Enter Activity</v>
      </c>
      <c r="V56" s="73" t="str">
        <f t="shared" si="74"/>
        <v>Enter Activity</v>
      </c>
      <c r="W56" s="79" t="s">
        <v>115</v>
      </c>
      <c r="X56" s="73" t="str">
        <f t="shared" si="75"/>
        <v>Enter Activity</v>
      </c>
      <c r="Y56" s="78" t="s">
        <v>115</v>
      </c>
      <c r="Z56" s="79" t="s">
        <v>115</v>
      </c>
      <c r="AA56" s="82" t="s">
        <v>115</v>
      </c>
      <c r="AB56" s="76" t="str">
        <f xml:space="preserve"> IF($H56=0, "Enter Activity", IF(($M56=0)*($N56=0), "Enter Run Time", (H56*'VESSEL FACTORS'!$D$41)/2000))</f>
        <v>Enter Activity</v>
      </c>
      <c r="AC56" s="65" t="str">
        <f xml:space="preserve"> IF($H56=0, "Enter Activity", IF(($M56=0)*($N56=0), "Enter Run Time", (H56*'VESSEL FACTORS'!$D$41)/2000))</f>
        <v>Enter Activity</v>
      </c>
      <c r="AD56" s="65" t="str">
        <f>IF($H56=0, "Enter Activity", IF(($M56=0)*($N56=0), "Enter Run Time",  (H56*'VESSEL FACTORS'!$F$41)/2000))</f>
        <v>Enter Activity</v>
      </c>
      <c r="AE56" s="65" t="str">
        <f>IF($H56=0, "Enter Activity", IF(($M56=0)*($N56=0), "Enter Run Time", (H56*'VESSEL FACTORS'!$H$41)/2000))</f>
        <v>Enter Activity</v>
      </c>
      <c r="AF56" s="65" t="str">
        <f>IF($H56=0, "Enter Activity", IF(($M56=0)*($N56=0), "Enter Run Time", (H56*'VESSEL FACTORS'!$I$41)/2000))</f>
        <v>Enter Activity</v>
      </c>
      <c r="AG56" s="84" t="str">
        <f>IF($H56=0, "Enter Activity", IF(($M56=0)*($N56=0), "Enter Run Time", (H56*'VESSEL FACTORS'!$J$41)/2000))</f>
        <v>Enter Activity</v>
      </c>
      <c r="AH56" s="70" t="s">
        <v>115</v>
      </c>
      <c r="AI56" s="79" t="str">
        <f>IF($H56=0, "Enter Activity", IF(($M56=0)*($N56=0), "Enter Run Time",  (H56*'VESSEL FACTORS'!$L$41)/2000))</f>
        <v>Enter Activity</v>
      </c>
      <c r="AJ56" s="70" t="s">
        <v>115</v>
      </c>
      <c r="AK56" s="70" t="s">
        <v>115</v>
      </c>
      <c r="AL56" s="71" t="s">
        <v>115</v>
      </c>
      <c r="AM56" s="73"/>
      <c r="AO56" s="74">
        <f>MONTH(EMISSIONS_1!P56)-MONTH(EMISSIONS_1!O56)+1</f>
        <v>1</v>
      </c>
      <c r="AP56" s="341">
        <f>IF(T($AB56)="",IF((AP$6&gt;=MONTH($O56))*(AP$6&lt;=MONTH($P56)), $AB56/$AO56, 0),0)</f>
        <v>0</v>
      </c>
      <c r="AQ56" s="342">
        <f>IF(T($AB56)="",IF((AQ$6&gt;=MONTH($O56))*(AQ$6&lt;=MONTH($P56)), $AB56/$AO56, 0),0)</f>
        <v>0</v>
      </c>
      <c r="AR56" s="342">
        <f>IF(T($AB56)="",IF((AR$6&gt;=MONTH($O56))*(AR$6&lt;=MONTH($P56)), $AB56/$AO56, 0),0)</f>
        <v>0</v>
      </c>
      <c r="AS56" s="342">
        <f t="shared" ref="AS56:BA59" si="87">IF(T($AB56)="",IF((AS$6&gt;=MONTH($O56))*(AS$6&lt;=MONTH($P56)), $AB56/$AO56, 0),0)</f>
        <v>0</v>
      </c>
      <c r="AT56" s="342">
        <f t="shared" si="87"/>
        <v>0</v>
      </c>
      <c r="AU56" s="342">
        <f t="shared" si="87"/>
        <v>0</v>
      </c>
      <c r="AV56" s="342">
        <f t="shared" si="87"/>
        <v>0</v>
      </c>
      <c r="AW56" s="342">
        <f t="shared" si="87"/>
        <v>0</v>
      </c>
      <c r="AX56" s="342">
        <f t="shared" si="87"/>
        <v>0</v>
      </c>
      <c r="AY56" s="342">
        <f t="shared" si="87"/>
        <v>0</v>
      </c>
      <c r="AZ56" s="342">
        <f t="shared" si="87"/>
        <v>0</v>
      </c>
      <c r="BA56" s="343">
        <f t="shared" si="87"/>
        <v>0</v>
      </c>
      <c r="BB56" s="341">
        <f t="shared" si="77"/>
        <v>0</v>
      </c>
      <c r="BC56" s="342">
        <f t="shared" si="77"/>
        <v>0</v>
      </c>
      <c r="BD56" s="342">
        <f t="shared" si="77"/>
        <v>0</v>
      </c>
      <c r="BE56" s="342">
        <f t="shared" si="77"/>
        <v>0</v>
      </c>
      <c r="BF56" s="342">
        <f t="shared" si="77"/>
        <v>0</v>
      </c>
      <c r="BG56" s="342">
        <f t="shared" si="77"/>
        <v>0</v>
      </c>
      <c r="BH56" s="342">
        <f t="shared" si="77"/>
        <v>0</v>
      </c>
      <c r="BI56" s="342">
        <f t="shared" si="77"/>
        <v>0</v>
      </c>
      <c r="BJ56" s="342">
        <f t="shared" si="77"/>
        <v>0</v>
      </c>
      <c r="BK56" s="342">
        <f t="shared" si="77"/>
        <v>0</v>
      </c>
      <c r="BL56" s="342">
        <f t="shared" si="77"/>
        <v>0</v>
      </c>
      <c r="BM56" s="343">
        <f t="shared" si="77"/>
        <v>0</v>
      </c>
      <c r="BN56" s="341">
        <f t="shared" si="78"/>
        <v>0</v>
      </c>
      <c r="BO56" s="342">
        <f t="shared" si="78"/>
        <v>0</v>
      </c>
      <c r="BP56" s="342">
        <f t="shared" si="78"/>
        <v>0</v>
      </c>
      <c r="BQ56" s="342">
        <f t="shared" si="78"/>
        <v>0</v>
      </c>
      <c r="BR56" s="342">
        <f t="shared" si="78"/>
        <v>0</v>
      </c>
      <c r="BS56" s="342">
        <f t="shared" si="78"/>
        <v>0</v>
      </c>
      <c r="BT56" s="342">
        <f t="shared" si="78"/>
        <v>0</v>
      </c>
      <c r="BU56" s="342">
        <f t="shared" si="78"/>
        <v>0</v>
      </c>
      <c r="BV56" s="342">
        <f t="shared" si="78"/>
        <v>0</v>
      </c>
      <c r="BW56" s="342">
        <f t="shared" si="78"/>
        <v>0</v>
      </c>
      <c r="BX56" s="342">
        <f t="shared" si="78"/>
        <v>0</v>
      </c>
      <c r="BY56" s="343">
        <f t="shared" si="78"/>
        <v>0</v>
      </c>
      <c r="BZ56" s="341">
        <f t="shared" si="79"/>
        <v>0</v>
      </c>
      <c r="CA56" s="342">
        <f t="shared" si="79"/>
        <v>0</v>
      </c>
      <c r="CB56" s="342">
        <f t="shared" si="79"/>
        <v>0</v>
      </c>
      <c r="CC56" s="342">
        <f t="shared" si="79"/>
        <v>0</v>
      </c>
      <c r="CD56" s="342">
        <f t="shared" si="79"/>
        <v>0</v>
      </c>
      <c r="CE56" s="342">
        <f t="shared" si="79"/>
        <v>0</v>
      </c>
      <c r="CF56" s="342">
        <f t="shared" si="79"/>
        <v>0</v>
      </c>
      <c r="CG56" s="342">
        <f t="shared" si="79"/>
        <v>0</v>
      </c>
      <c r="CH56" s="342">
        <f t="shared" si="79"/>
        <v>0</v>
      </c>
      <c r="CI56" s="342">
        <f t="shared" si="79"/>
        <v>0</v>
      </c>
      <c r="CJ56" s="342">
        <f t="shared" si="79"/>
        <v>0</v>
      </c>
      <c r="CK56" s="343">
        <f t="shared" si="79"/>
        <v>0</v>
      </c>
      <c r="CL56" s="341">
        <f t="shared" si="80"/>
        <v>0</v>
      </c>
      <c r="CM56" s="342">
        <f t="shared" si="80"/>
        <v>0</v>
      </c>
      <c r="CN56" s="342">
        <f t="shared" si="80"/>
        <v>0</v>
      </c>
      <c r="CO56" s="342">
        <f t="shared" si="80"/>
        <v>0</v>
      </c>
      <c r="CP56" s="342">
        <f t="shared" si="80"/>
        <v>0</v>
      </c>
      <c r="CQ56" s="342">
        <f t="shared" si="80"/>
        <v>0</v>
      </c>
      <c r="CR56" s="342">
        <f t="shared" si="80"/>
        <v>0</v>
      </c>
      <c r="CS56" s="342">
        <f t="shared" si="80"/>
        <v>0</v>
      </c>
      <c r="CT56" s="342">
        <f t="shared" si="80"/>
        <v>0</v>
      </c>
      <c r="CU56" s="342">
        <f t="shared" si="80"/>
        <v>0</v>
      </c>
      <c r="CV56" s="342">
        <f t="shared" si="80"/>
        <v>0</v>
      </c>
      <c r="CW56" s="343">
        <f t="shared" si="80"/>
        <v>0</v>
      </c>
      <c r="CX56" s="341">
        <f t="shared" si="81"/>
        <v>0</v>
      </c>
      <c r="CY56" s="342">
        <f t="shared" si="81"/>
        <v>0</v>
      </c>
      <c r="CZ56" s="342">
        <f t="shared" si="81"/>
        <v>0</v>
      </c>
      <c r="DA56" s="342">
        <f t="shared" si="81"/>
        <v>0</v>
      </c>
      <c r="DB56" s="342">
        <f t="shared" si="81"/>
        <v>0</v>
      </c>
      <c r="DC56" s="342">
        <f t="shared" si="81"/>
        <v>0</v>
      </c>
      <c r="DD56" s="342">
        <f t="shared" si="81"/>
        <v>0</v>
      </c>
      <c r="DE56" s="342">
        <f t="shared" si="81"/>
        <v>0</v>
      </c>
      <c r="DF56" s="342">
        <f t="shared" si="81"/>
        <v>0</v>
      </c>
      <c r="DG56" s="342">
        <f t="shared" si="81"/>
        <v>0</v>
      </c>
      <c r="DH56" s="342">
        <f t="shared" si="81"/>
        <v>0</v>
      </c>
      <c r="DI56" s="343">
        <f t="shared" si="81"/>
        <v>0</v>
      </c>
      <c r="DJ56" s="341">
        <f t="shared" si="82"/>
        <v>0</v>
      </c>
      <c r="DK56" s="342">
        <f t="shared" si="82"/>
        <v>0</v>
      </c>
      <c r="DL56" s="342">
        <f t="shared" si="82"/>
        <v>0</v>
      </c>
      <c r="DM56" s="342">
        <f t="shared" si="82"/>
        <v>0</v>
      </c>
      <c r="DN56" s="342">
        <f t="shared" si="82"/>
        <v>0</v>
      </c>
      <c r="DO56" s="342">
        <f t="shared" si="82"/>
        <v>0</v>
      </c>
      <c r="DP56" s="342">
        <f t="shared" si="82"/>
        <v>0</v>
      </c>
      <c r="DQ56" s="342">
        <f t="shared" si="82"/>
        <v>0</v>
      </c>
      <c r="DR56" s="342">
        <f t="shared" si="82"/>
        <v>0</v>
      </c>
      <c r="DS56" s="342">
        <f t="shared" si="82"/>
        <v>0</v>
      </c>
      <c r="DT56" s="342">
        <f t="shared" si="82"/>
        <v>0</v>
      </c>
      <c r="DU56" s="343">
        <f t="shared" si="82"/>
        <v>0</v>
      </c>
      <c r="DV56" s="341">
        <f t="shared" si="83"/>
        <v>0</v>
      </c>
      <c r="DW56" s="342">
        <f t="shared" si="83"/>
        <v>0</v>
      </c>
      <c r="DX56" s="342">
        <f t="shared" si="83"/>
        <v>0</v>
      </c>
      <c r="DY56" s="342">
        <f t="shared" si="83"/>
        <v>0</v>
      </c>
      <c r="DZ56" s="342">
        <f t="shared" si="83"/>
        <v>0</v>
      </c>
      <c r="EA56" s="342">
        <f t="shared" si="83"/>
        <v>0</v>
      </c>
      <c r="EB56" s="342">
        <f t="shared" si="83"/>
        <v>0</v>
      </c>
      <c r="EC56" s="342">
        <f t="shared" si="83"/>
        <v>0</v>
      </c>
      <c r="ED56" s="342">
        <f t="shared" si="83"/>
        <v>0</v>
      </c>
      <c r="EE56" s="342">
        <f t="shared" si="83"/>
        <v>0</v>
      </c>
      <c r="EF56" s="342">
        <f t="shared" si="83"/>
        <v>0</v>
      </c>
      <c r="EG56" s="343">
        <f t="shared" si="83"/>
        <v>0</v>
      </c>
      <c r="EH56" s="341">
        <f t="shared" si="84"/>
        <v>0</v>
      </c>
      <c r="EI56" s="342">
        <f t="shared" si="84"/>
        <v>0</v>
      </c>
      <c r="EJ56" s="342">
        <f t="shared" si="84"/>
        <v>0</v>
      </c>
      <c r="EK56" s="342">
        <f t="shared" si="84"/>
        <v>0</v>
      </c>
      <c r="EL56" s="342">
        <f t="shared" si="84"/>
        <v>0</v>
      </c>
      <c r="EM56" s="342">
        <f t="shared" si="84"/>
        <v>0</v>
      </c>
      <c r="EN56" s="342">
        <f t="shared" si="84"/>
        <v>0</v>
      </c>
      <c r="EO56" s="342">
        <f t="shared" si="84"/>
        <v>0</v>
      </c>
      <c r="EP56" s="342">
        <f t="shared" si="84"/>
        <v>0</v>
      </c>
      <c r="EQ56" s="342">
        <f t="shared" si="84"/>
        <v>0</v>
      </c>
      <c r="ER56" s="342">
        <f t="shared" si="84"/>
        <v>0</v>
      </c>
      <c r="ES56" s="343">
        <f t="shared" si="84"/>
        <v>0</v>
      </c>
      <c r="ET56" s="341">
        <f t="shared" si="85"/>
        <v>0</v>
      </c>
      <c r="EU56" s="342">
        <f t="shared" si="85"/>
        <v>0</v>
      </c>
      <c r="EV56" s="342">
        <f t="shared" si="85"/>
        <v>0</v>
      </c>
      <c r="EW56" s="342">
        <f t="shared" si="85"/>
        <v>0</v>
      </c>
      <c r="EX56" s="342">
        <f t="shared" si="85"/>
        <v>0</v>
      </c>
      <c r="EY56" s="342">
        <f t="shared" si="85"/>
        <v>0</v>
      </c>
      <c r="EZ56" s="342">
        <f t="shared" si="85"/>
        <v>0</v>
      </c>
      <c r="FA56" s="342">
        <f t="shared" si="85"/>
        <v>0</v>
      </c>
      <c r="FB56" s="342">
        <f t="shared" si="85"/>
        <v>0</v>
      </c>
      <c r="FC56" s="342">
        <f t="shared" si="85"/>
        <v>0</v>
      </c>
      <c r="FD56" s="342">
        <f t="shared" si="85"/>
        <v>0</v>
      </c>
      <c r="FE56" s="343">
        <f t="shared" si="85"/>
        <v>0</v>
      </c>
      <c r="FF56" s="341">
        <f t="shared" si="86"/>
        <v>0</v>
      </c>
      <c r="FG56" s="342">
        <f t="shared" si="86"/>
        <v>0</v>
      </c>
      <c r="FH56" s="342">
        <f t="shared" si="86"/>
        <v>0</v>
      </c>
      <c r="FI56" s="342">
        <f t="shared" si="86"/>
        <v>0</v>
      </c>
      <c r="FJ56" s="342">
        <f t="shared" si="86"/>
        <v>0</v>
      </c>
      <c r="FK56" s="342">
        <f t="shared" si="86"/>
        <v>0</v>
      </c>
      <c r="FL56" s="342">
        <f t="shared" si="86"/>
        <v>0</v>
      </c>
      <c r="FM56" s="342">
        <f t="shared" si="86"/>
        <v>0</v>
      </c>
      <c r="FN56" s="342">
        <f t="shared" si="86"/>
        <v>0</v>
      </c>
      <c r="FO56" s="342">
        <f t="shared" si="86"/>
        <v>0</v>
      </c>
      <c r="FP56" s="342">
        <f t="shared" si="86"/>
        <v>0</v>
      </c>
      <c r="FQ56" s="343">
        <f t="shared" si="86"/>
        <v>0</v>
      </c>
    </row>
    <row r="57" spans="1:173" ht="12.75" customHeight="1" x14ac:dyDescent="0.2">
      <c r="A57" s="74" t="str">
        <f t="shared" si="68"/>
        <v xml:space="preserve"> -N/A</v>
      </c>
      <c r="B57" s="362"/>
      <c r="C57" s="171" t="s">
        <v>300</v>
      </c>
      <c r="D57" s="366" t="str">
        <f>IF(ISBLANK(EMISSIONS_8!D57), " ", EMISSIONS_8!D57)</f>
        <v xml:space="preserve"> </v>
      </c>
      <c r="E57" s="351" t="s">
        <v>73</v>
      </c>
      <c r="F57" s="351" t="s">
        <v>73</v>
      </c>
      <c r="G57" s="33" t="s">
        <v>115</v>
      </c>
      <c r="H57" s="368"/>
      <c r="I57" s="64" t="s">
        <v>143</v>
      </c>
      <c r="J57" s="33" t="s">
        <v>115</v>
      </c>
      <c r="K57" s="64"/>
      <c r="L57" s="64"/>
      <c r="M57" s="367">
        <v>0</v>
      </c>
      <c r="N57" s="373">
        <v>0</v>
      </c>
      <c r="O57" s="299"/>
      <c r="P57" s="300"/>
      <c r="Q57" s="73" t="str">
        <f t="shared" si="69"/>
        <v>Enter Activity</v>
      </c>
      <c r="R57" s="73" t="str">
        <f t="shared" si="70"/>
        <v>Enter Activity</v>
      </c>
      <c r="S57" s="73" t="str">
        <f t="shared" si="71"/>
        <v>Enter Activity</v>
      </c>
      <c r="T57" s="73" t="str">
        <f t="shared" si="72"/>
        <v>Enter Activity</v>
      </c>
      <c r="U57" s="73" t="str">
        <f t="shared" si="73"/>
        <v>Enter Activity</v>
      </c>
      <c r="V57" s="73" t="str">
        <f t="shared" si="74"/>
        <v>Enter Activity</v>
      </c>
      <c r="W57" s="79" t="s">
        <v>115</v>
      </c>
      <c r="X57" s="73" t="str">
        <f t="shared" si="75"/>
        <v>Enter Activity</v>
      </c>
      <c r="Y57" s="78" t="s">
        <v>115</v>
      </c>
      <c r="Z57" s="79" t="s">
        <v>115</v>
      </c>
      <c r="AA57" s="82" t="s">
        <v>115</v>
      </c>
      <c r="AB57" s="76" t="str">
        <f xml:space="preserve"> IF($H57=0, "Enter Activity", IF(($M57=0)*($N57=0), "Enter Run Time", (H57*'VESSEL FACTORS'!$D$41)/2000))</f>
        <v>Enter Activity</v>
      </c>
      <c r="AC57" s="65" t="str">
        <f xml:space="preserve"> IF($H57=0, "Enter Activity", IF(($M57=0)*($N57=0), "Enter Run Time", (H57*'VESSEL FACTORS'!$D$41)/2000))</f>
        <v>Enter Activity</v>
      </c>
      <c r="AD57" s="65" t="str">
        <f>IF($H57=0, "Enter Activity", IF(($M57=0)*($N57=0), "Enter Run Time",  (H57*'VESSEL FACTORS'!$F$41)/2000))</f>
        <v>Enter Activity</v>
      </c>
      <c r="AE57" s="65" t="str">
        <f>IF($H57=0, "Enter Activity", IF(($M57=0)*($N57=0), "Enter Run Time", (H57*'VESSEL FACTORS'!$H$41)/2000))</f>
        <v>Enter Activity</v>
      </c>
      <c r="AF57" s="65" t="str">
        <f>IF($H57=0, "Enter Activity", IF(($M57=0)*($N57=0), "Enter Run Time", (H57*'VESSEL FACTORS'!$I$41)/2000))</f>
        <v>Enter Activity</v>
      </c>
      <c r="AG57" s="84" t="str">
        <f>IF($H57=0, "Enter Activity", IF(($M57=0)*($N57=0), "Enter Run Time", (H57*'VESSEL FACTORS'!$J$41)/2000))</f>
        <v>Enter Activity</v>
      </c>
      <c r="AH57" s="70" t="s">
        <v>115</v>
      </c>
      <c r="AI57" s="79" t="str">
        <f>IF($H57=0, "Enter Activity", IF(($M57=0)*($N57=0), "Enter Run Time",  (H57*'VESSEL FACTORS'!$L$41)/2000))</f>
        <v>Enter Activity</v>
      </c>
      <c r="AJ57" s="70" t="s">
        <v>115</v>
      </c>
      <c r="AK57" s="70" t="s">
        <v>115</v>
      </c>
      <c r="AL57" s="71" t="s">
        <v>115</v>
      </c>
      <c r="AM57" s="73"/>
      <c r="AO57" s="74">
        <f>MONTH(EMISSIONS_1!P57)-MONTH(EMISSIONS_1!O57)+1</f>
        <v>1</v>
      </c>
      <c r="AP57" s="341">
        <f t="shared" ref="AP57:AR59" si="88">IF(T($AB57)="",IF((AP$6&gt;=MONTH($O57))*(AP$6&lt;=MONTH($P57)), $AB57/$AO57, 0),0)</f>
        <v>0</v>
      </c>
      <c r="AQ57" s="342">
        <f t="shared" si="88"/>
        <v>0</v>
      </c>
      <c r="AR57" s="342">
        <f t="shared" si="88"/>
        <v>0</v>
      </c>
      <c r="AS57" s="342">
        <f t="shared" si="87"/>
        <v>0</v>
      </c>
      <c r="AT57" s="342">
        <f t="shared" si="87"/>
        <v>0</v>
      </c>
      <c r="AU57" s="342">
        <f t="shared" si="87"/>
        <v>0</v>
      </c>
      <c r="AV57" s="342">
        <f t="shared" si="87"/>
        <v>0</v>
      </c>
      <c r="AW57" s="342">
        <f t="shared" si="87"/>
        <v>0</v>
      </c>
      <c r="AX57" s="342">
        <f t="shared" si="87"/>
        <v>0</v>
      </c>
      <c r="AY57" s="342">
        <f t="shared" si="87"/>
        <v>0</v>
      </c>
      <c r="AZ57" s="342">
        <f t="shared" si="87"/>
        <v>0</v>
      </c>
      <c r="BA57" s="343">
        <f t="shared" si="87"/>
        <v>0</v>
      </c>
      <c r="BB57" s="341">
        <f t="shared" si="77"/>
        <v>0</v>
      </c>
      <c r="BC57" s="342">
        <f t="shared" si="77"/>
        <v>0</v>
      </c>
      <c r="BD57" s="342">
        <f t="shared" si="77"/>
        <v>0</v>
      </c>
      <c r="BE57" s="342">
        <f t="shared" si="77"/>
        <v>0</v>
      </c>
      <c r="BF57" s="342">
        <f t="shared" si="77"/>
        <v>0</v>
      </c>
      <c r="BG57" s="342">
        <f t="shared" si="77"/>
        <v>0</v>
      </c>
      <c r="BH57" s="342">
        <f t="shared" si="77"/>
        <v>0</v>
      </c>
      <c r="BI57" s="342">
        <f t="shared" si="77"/>
        <v>0</v>
      </c>
      <c r="BJ57" s="342">
        <f t="shared" si="77"/>
        <v>0</v>
      </c>
      <c r="BK57" s="342">
        <f t="shared" si="77"/>
        <v>0</v>
      </c>
      <c r="BL57" s="342">
        <f t="shared" si="77"/>
        <v>0</v>
      </c>
      <c r="BM57" s="343">
        <f t="shared" si="77"/>
        <v>0</v>
      </c>
      <c r="BN57" s="341">
        <f t="shared" si="78"/>
        <v>0</v>
      </c>
      <c r="BO57" s="342">
        <f t="shared" si="78"/>
        <v>0</v>
      </c>
      <c r="BP57" s="342">
        <f t="shared" si="78"/>
        <v>0</v>
      </c>
      <c r="BQ57" s="342">
        <f t="shared" si="78"/>
        <v>0</v>
      </c>
      <c r="BR57" s="342">
        <f t="shared" si="78"/>
        <v>0</v>
      </c>
      <c r="BS57" s="342">
        <f t="shared" si="78"/>
        <v>0</v>
      </c>
      <c r="BT57" s="342">
        <f t="shared" si="78"/>
        <v>0</v>
      </c>
      <c r="BU57" s="342">
        <f t="shared" si="78"/>
        <v>0</v>
      </c>
      <c r="BV57" s="342">
        <f t="shared" si="78"/>
        <v>0</v>
      </c>
      <c r="BW57" s="342">
        <f t="shared" si="78"/>
        <v>0</v>
      </c>
      <c r="BX57" s="342">
        <f t="shared" si="78"/>
        <v>0</v>
      </c>
      <c r="BY57" s="343">
        <f t="shared" si="78"/>
        <v>0</v>
      </c>
      <c r="BZ57" s="341">
        <f t="shared" si="79"/>
        <v>0</v>
      </c>
      <c r="CA57" s="342">
        <f t="shared" si="79"/>
        <v>0</v>
      </c>
      <c r="CB57" s="342">
        <f t="shared" si="79"/>
        <v>0</v>
      </c>
      <c r="CC57" s="342">
        <f t="shared" si="79"/>
        <v>0</v>
      </c>
      <c r="CD57" s="342">
        <f t="shared" si="79"/>
        <v>0</v>
      </c>
      <c r="CE57" s="342">
        <f t="shared" si="79"/>
        <v>0</v>
      </c>
      <c r="CF57" s="342">
        <f t="shared" si="79"/>
        <v>0</v>
      </c>
      <c r="CG57" s="342">
        <f t="shared" si="79"/>
        <v>0</v>
      </c>
      <c r="CH57" s="342">
        <f t="shared" si="79"/>
        <v>0</v>
      </c>
      <c r="CI57" s="342">
        <f t="shared" si="79"/>
        <v>0</v>
      </c>
      <c r="CJ57" s="342">
        <f t="shared" si="79"/>
        <v>0</v>
      </c>
      <c r="CK57" s="343">
        <f t="shared" si="79"/>
        <v>0</v>
      </c>
      <c r="CL57" s="341">
        <f t="shared" si="80"/>
        <v>0</v>
      </c>
      <c r="CM57" s="342">
        <f t="shared" si="80"/>
        <v>0</v>
      </c>
      <c r="CN57" s="342">
        <f t="shared" si="80"/>
        <v>0</v>
      </c>
      <c r="CO57" s="342">
        <f t="shared" si="80"/>
        <v>0</v>
      </c>
      <c r="CP57" s="342">
        <f t="shared" si="80"/>
        <v>0</v>
      </c>
      <c r="CQ57" s="342">
        <f t="shared" si="80"/>
        <v>0</v>
      </c>
      <c r="CR57" s="342">
        <f t="shared" si="80"/>
        <v>0</v>
      </c>
      <c r="CS57" s="342">
        <f t="shared" si="80"/>
        <v>0</v>
      </c>
      <c r="CT57" s="342">
        <f t="shared" si="80"/>
        <v>0</v>
      </c>
      <c r="CU57" s="342">
        <f t="shared" si="80"/>
        <v>0</v>
      </c>
      <c r="CV57" s="342">
        <f t="shared" si="80"/>
        <v>0</v>
      </c>
      <c r="CW57" s="343">
        <f t="shared" si="80"/>
        <v>0</v>
      </c>
      <c r="CX57" s="341">
        <f t="shared" si="81"/>
        <v>0</v>
      </c>
      <c r="CY57" s="342">
        <f t="shared" si="81"/>
        <v>0</v>
      </c>
      <c r="CZ57" s="342">
        <f t="shared" si="81"/>
        <v>0</v>
      </c>
      <c r="DA57" s="342">
        <f t="shared" si="81"/>
        <v>0</v>
      </c>
      <c r="DB57" s="342">
        <f t="shared" si="81"/>
        <v>0</v>
      </c>
      <c r="DC57" s="342">
        <f t="shared" si="81"/>
        <v>0</v>
      </c>
      <c r="DD57" s="342">
        <f t="shared" si="81"/>
        <v>0</v>
      </c>
      <c r="DE57" s="342">
        <f t="shared" si="81"/>
        <v>0</v>
      </c>
      <c r="DF57" s="342">
        <f t="shared" si="81"/>
        <v>0</v>
      </c>
      <c r="DG57" s="342">
        <f t="shared" si="81"/>
        <v>0</v>
      </c>
      <c r="DH57" s="342">
        <f t="shared" si="81"/>
        <v>0</v>
      </c>
      <c r="DI57" s="343">
        <f t="shared" si="81"/>
        <v>0</v>
      </c>
      <c r="DJ57" s="341">
        <f t="shared" si="82"/>
        <v>0</v>
      </c>
      <c r="DK57" s="342">
        <f t="shared" si="82"/>
        <v>0</v>
      </c>
      <c r="DL57" s="342">
        <f t="shared" si="82"/>
        <v>0</v>
      </c>
      <c r="DM57" s="342">
        <f t="shared" si="82"/>
        <v>0</v>
      </c>
      <c r="DN57" s="342">
        <f t="shared" si="82"/>
        <v>0</v>
      </c>
      <c r="DO57" s="342">
        <f t="shared" si="82"/>
        <v>0</v>
      </c>
      <c r="DP57" s="342">
        <f t="shared" si="82"/>
        <v>0</v>
      </c>
      <c r="DQ57" s="342">
        <f t="shared" si="82"/>
        <v>0</v>
      </c>
      <c r="DR57" s="342">
        <f t="shared" si="82"/>
        <v>0</v>
      </c>
      <c r="DS57" s="342">
        <f t="shared" si="82"/>
        <v>0</v>
      </c>
      <c r="DT57" s="342">
        <f t="shared" si="82"/>
        <v>0</v>
      </c>
      <c r="DU57" s="343">
        <f t="shared" si="82"/>
        <v>0</v>
      </c>
      <c r="DV57" s="341">
        <f t="shared" si="83"/>
        <v>0</v>
      </c>
      <c r="DW57" s="342">
        <f t="shared" si="83"/>
        <v>0</v>
      </c>
      <c r="DX57" s="342">
        <f t="shared" si="83"/>
        <v>0</v>
      </c>
      <c r="DY57" s="342">
        <f t="shared" si="83"/>
        <v>0</v>
      </c>
      <c r="DZ57" s="342">
        <f t="shared" si="83"/>
        <v>0</v>
      </c>
      <c r="EA57" s="342">
        <f t="shared" si="83"/>
        <v>0</v>
      </c>
      <c r="EB57" s="342">
        <f t="shared" si="83"/>
        <v>0</v>
      </c>
      <c r="EC57" s="342">
        <f t="shared" si="83"/>
        <v>0</v>
      </c>
      <c r="ED57" s="342">
        <f t="shared" si="83"/>
        <v>0</v>
      </c>
      <c r="EE57" s="342">
        <f t="shared" si="83"/>
        <v>0</v>
      </c>
      <c r="EF57" s="342">
        <f t="shared" si="83"/>
        <v>0</v>
      </c>
      <c r="EG57" s="343">
        <f t="shared" si="83"/>
        <v>0</v>
      </c>
      <c r="EH57" s="341">
        <f t="shared" si="84"/>
        <v>0</v>
      </c>
      <c r="EI57" s="342">
        <f t="shared" si="84"/>
        <v>0</v>
      </c>
      <c r="EJ57" s="342">
        <f t="shared" si="84"/>
        <v>0</v>
      </c>
      <c r="EK57" s="342">
        <f t="shared" si="84"/>
        <v>0</v>
      </c>
      <c r="EL57" s="342">
        <f t="shared" si="84"/>
        <v>0</v>
      </c>
      <c r="EM57" s="342">
        <f t="shared" si="84"/>
        <v>0</v>
      </c>
      <c r="EN57" s="342">
        <f t="shared" si="84"/>
        <v>0</v>
      </c>
      <c r="EO57" s="342">
        <f t="shared" si="84"/>
        <v>0</v>
      </c>
      <c r="EP57" s="342">
        <f t="shared" si="84"/>
        <v>0</v>
      </c>
      <c r="EQ57" s="342">
        <f t="shared" si="84"/>
        <v>0</v>
      </c>
      <c r="ER57" s="342">
        <f t="shared" si="84"/>
        <v>0</v>
      </c>
      <c r="ES57" s="343">
        <f t="shared" si="84"/>
        <v>0</v>
      </c>
      <c r="ET57" s="341">
        <f t="shared" si="85"/>
        <v>0</v>
      </c>
      <c r="EU57" s="342">
        <f t="shared" si="85"/>
        <v>0</v>
      </c>
      <c r="EV57" s="342">
        <f t="shared" si="85"/>
        <v>0</v>
      </c>
      <c r="EW57" s="342">
        <f t="shared" si="85"/>
        <v>0</v>
      </c>
      <c r="EX57" s="342">
        <f t="shared" si="85"/>
        <v>0</v>
      </c>
      <c r="EY57" s="342">
        <f t="shared" si="85"/>
        <v>0</v>
      </c>
      <c r="EZ57" s="342">
        <f t="shared" si="85"/>
        <v>0</v>
      </c>
      <c r="FA57" s="342">
        <f t="shared" si="85"/>
        <v>0</v>
      </c>
      <c r="FB57" s="342">
        <f t="shared" si="85"/>
        <v>0</v>
      </c>
      <c r="FC57" s="342">
        <f t="shared" si="85"/>
        <v>0</v>
      </c>
      <c r="FD57" s="342">
        <f t="shared" si="85"/>
        <v>0</v>
      </c>
      <c r="FE57" s="343">
        <f t="shared" si="85"/>
        <v>0</v>
      </c>
      <c r="FF57" s="341">
        <f t="shared" si="86"/>
        <v>0</v>
      </c>
      <c r="FG57" s="342">
        <f t="shared" si="86"/>
        <v>0</v>
      </c>
      <c r="FH57" s="342">
        <f t="shared" si="86"/>
        <v>0</v>
      </c>
      <c r="FI57" s="342">
        <f t="shared" si="86"/>
        <v>0</v>
      </c>
      <c r="FJ57" s="342">
        <f t="shared" si="86"/>
        <v>0</v>
      </c>
      <c r="FK57" s="342">
        <f t="shared" si="86"/>
        <v>0</v>
      </c>
      <c r="FL57" s="342">
        <f t="shared" si="86"/>
        <v>0</v>
      </c>
      <c r="FM57" s="342">
        <f t="shared" si="86"/>
        <v>0</v>
      </c>
      <c r="FN57" s="342">
        <f t="shared" si="86"/>
        <v>0</v>
      </c>
      <c r="FO57" s="342">
        <f t="shared" si="86"/>
        <v>0</v>
      </c>
      <c r="FP57" s="342">
        <f t="shared" si="86"/>
        <v>0</v>
      </c>
      <c r="FQ57" s="343">
        <f t="shared" si="86"/>
        <v>0</v>
      </c>
    </row>
    <row r="58" spans="1:173" ht="12.75" customHeight="1" x14ac:dyDescent="0.2">
      <c r="A58" s="74" t="str">
        <f t="shared" si="68"/>
        <v xml:space="preserve"> -N/A</v>
      </c>
      <c r="B58" s="362"/>
      <c r="C58" s="171" t="s">
        <v>300</v>
      </c>
      <c r="D58" s="366" t="str">
        <f>IF(ISBLANK(EMISSIONS_8!D58), " ", EMISSIONS_8!D58)</f>
        <v xml:space="preserve"> </v>
      </c>
      <c r="E58" s="351" t="s">
        <v>73</v>
      </c>
      <c r="F58" s="351" t="s">
        <v>73</v>
      </c>
      <c r="G58" s="33" t="s">
        <v>115</v>
      </c>
      <c r="H58" s="368"/>
      <c r="I58" s="64" t="s">
        <v>143</v>
      </c>
      <c r="J58" s="33" t="s">
        <v>115</v>
      </c>
      <c r="K58" s="64"/>
      <c r="L58" s="64"/>
      <c r="M58" s="367">
        <v>0</v>
      </c>
      <c r="N58" s="373">
        <v>0</v>
      </c>
      <c r="O58" s="299"/>
      <c r="P58" s="300"/>
      <c r="Q58" s="73" t="str">
        <f t="shared" si="69"/>
        <v>Enter Activity</v>
      </c>
      <c r="R58" s="73" t="str">
        <f t="shared" si="70"/>
        <v>Enter Activity</v>
      </c>
      <c r="S58" s="73" t="str">
        <f t="shared" si="71"/>
        <v>Enter Activity</v>
      </c>
      <c r="T58" s="73" t="str">
        <f t="shared" si="72"/>
        <v>Enter Activity</v>
      </c>
      <c r="U58" s="73" t="str">
        <f t="shared" si="73"/>
        <v>Enter Activity</v>
      </c>
      <c r="V58" s="73" t="str">
        <f t="shared" si="74"/>
        <v>Enter Activity</v>
      </c>
      <c r="W58" s="79" t="s">
        <v>115</v>
      </c>
      <c r="X58" s="73" t="str">
        <f t="shared" si="75"/>
        <v>Enter Activity</v>
      </c>
      <c r="Y58" s="78" t="s">
        <v>115</v>
      </c>
      <c r="Z58" s="79" t="s">
        <v>115</v>
      </c>
      <c r="AA58" s="82" t="s">
        <v>115</v>
      </c>
      <c r="AB58" s="76" t="str">
        <f xml:space="preserve"> IF($H58=0, "Enter Activity", IF(($M58=0)*($N58=0), "Enter Run Time", (H58*'VESSEL FACTORS'!$D$41)/2000))</f>
        <v>Enter Activity</v>
      </c>
      <c r="AC58" s="65" t="str">
        <f xml:space="preserve"> IF($H58=0, "Enter Activity", IF(($M58=0)*($N58=0), "Enter Run Time", (H58*'VESSEL FACTORS'!$D$41)/2000))</f>
        <v>Enter Activity</v>
      </c>
      <c r="AD58" s="65" t="str">
        <f>IF($H58=0, "Enter Activity", IF(($M58=0)*($N58=0), "Enter Run Time",  (H58*'VESSEL FACTORS'!$F$41)/2000))</f>
        <v>Enter Activity</v>
      </c>
      <c r="AE58" s="65" t="str">
        <f>IF($H58=0, "Enter Activity", IF(($M58=0)*($N58=0), "Enter Run Time", (H58*'VESSEL FACTORS'!$H$41)/2000))</f>
        <v>Enter Activity</v>
      </c>
      <c r="AF58" s="65" t="str">
        <f>IF($H58=0, "Enter Activity", IF(($M58=0)*($N58=0), "Enter Run Time", (H58*'VESSEL FACTORS'!$I$41)/2000))</f>
        <v>Enter Activity</v>
      </c>
      <c r="AG58" s="84" t="str">
        <f>IF($H58=0, "Enter Activity", IF(($M58=0)*($N58=0), "Enter Run Time", (H58*'VESSEL FACTORS'!$J$41)/2000))</f>
        <v>Enter Activity</v>
      </c>
      <c r="AH58" s="70" t="s">
        <v>115</v>
      </c>
      <c r="AI58" s="79" t="str">
        <f>IF($H58=0, "Enter Activity", IF(($M58=0)*($N58=0), "Enter Run Time",  (H58*'VESSEL FACTORS'!$L$41)/2000))</f>
        <v>Enter Activity</v>
      </c>
      <c r="AJ58" s="70" t="s">
        <v>115</v>
      </c>
      <c r="AK58" s="70" t="s">
        <v>115</v>
      </c>
      <c r="AL58" s="71" t="s">
        <v>115</v>
      </c>
      <c r="AM58" s="73"/>
      <c r="AO58" s="74">
        <f>MONTH(EMISSIONS_1!P58)-MONTH(EMISSIONS_1!O58)+1</f>
        <v>1</v>
      </c>
      <c r="AP58" s="341">
        <f t="shared" si="88"/>
        <v>0</v>
      </c>
      <c r="AQ58" s="342">
        <f t="shared" si="88"/>
        <v>0</v>
      </c>
      <c r="AR58" s="342">
        <f t="shared" si="88"/>
        <v>0</v>
      </c>
      <c r="AS58" s="342">
        <f t="shared" si="87"/>
        <v>0</v>
      </c>
      <c r="AT58" s="342">
        <f t="shared" si="87"/>
        <v>0</v>
      </c>
      <c r="AU58" s="342">
        <f t="shared" si="87"/>
        <v>0</v>
      </c>
      <c r="AV58" s="342">
        <f t="shared" si="87"/>
        <v>0</v>
      </c>
      <c r="AW58" s="342">
        <f t="shared" si="87"/>
        <v>0</v>
      </c>
      <c r="AX58" s="342">
        <f t="shared" si="87"/>
        <v>0</v>
      </c>
      <c r="AY58" s="342">
        <f t="shared" si="87"/>
        <v>0</v>
      </c>
      <c r="AZ58" s="342">
        <f t="shared" si="87"/>
        <v>0</v>
      </c>
      <c r="BA58" s="343">
        <f t="shared" si="87"/>
        <v>0</v>
      </c>
      <c r="BB58" s="341">
        <f t="shared" si="77"/>
        <v>0</v>
      </c>
      <c r="BC58" s="342">
        <f t="shared" si="77"/>
        <v>0</v>
      </c>
      <c r="BD58" s="342">
        <f t="shared" si="77"/>
        <v>0</v>
      </c>
      <c r="BE58" s="342">
        <f t="shared" si="77"/>
        <v>0</v>
      </c>
      <c r="BF58" s="342">
        <f t="shared" si="77"/>
        <v>0</v>
      </c>
      <c r="BG58" s="342">
        <f t="shared" si="77"/>
        <v>0</v>
      </c>
      <c r="BH58" s="342">
        <f t="shared" si="77"/>
        <v>0</v>
      </c>
      <c r="BI58" s="342">
        <f t="shared" si="77"/>
        <v>0</v>
      </c>
      <c r="BJ58" s="342">
        <f t="shared" si="77"/>
        <v>0</v>
      </c>
      <c r="BK58" s="342">
        <f t="shared" si="77"/>
        <v>0</v>
      </c>
      <c r="BL58" s="342">
        <f t="shared" si="77"/>
        <v>0</v>
      </c>
      <c r="BM58" s="343">
        <f t="shared" si="77"/>
        <v>0</v>
      </c>
      <c r="BN58" s="341">
        <f t="shared" si="78"/>
        <v>0</v>
      </c>
      <c r="BO58" s="342">
        <f t="shared" si="78"/>
        <v>0</v>
      </c>
      <c r="BP58" s="342">
        <f t="shared" si="78"/>
        <v>0</v>
      </c>
      <c r="BQ58" s="342">
        <f t="shared" si="78"/>
        <v>0</v>
      </c>
      <c r="BR58" s="342">
        <f t="shared" si="78"/>
        <v>0</v>
      </c>
      <c r="BS58" s="342">
        <f t="shared" si="78"/>
        <v>0</v>
      </c>
      <c r="BT58" s="342">
        <f t="shared" si="78"/>
        <v>0</v>
      </c>
      <c r="BU58" s="342">
        <f t="shared" si="78"/>
        <v>0</v>
      </c>
      <c r="BV58" s="342">
        <f t="shared" si="78"/>
        <v>0</v>
      </c>
      <c r="BW58" s="342">
        <f t="shared" si="78"/>
        <v>0</v>
      </c>
      <c r="BX58" s="342">
        <f t="shared" si="78"/>
        <v>0</v>
      </c>
      <c r="BY58" s="343">
        <f t="shared" si="78"/>
        <v>0</v>
      </c>
      <c r="BZ58" s="341">
        <f t="shared" si="79"/>
        <v>0</v>
      </c>
      <c r="CA58" s="342">
        <f t="shared" si="79"/>
        <v>0</v>
      </c>
      <c r="CB58" s="342">
        <f t="shared" si="79"/>
        <v>0</v>
      </c>
      <c r="CC58" s="342">
        <f t="shared" si="79"/>
        <v>0</v>
      </c>
      <c r="CD58" s="342">
        <f t="shared" si="79"/>
        <v>0</v>
      </c>
      <c r="CE58" s="342">
        <f t="shared" si="79"/>
        <v>0</v>
      </c>
      <c r="CF58" s="342">
        <f t="shared" si="79"/>
        <v>0</v>
      </c>
      <c r="CG58" s="342">
        <f t="shared" si="79"/>
        <v>0</v>
      </c>
      <c r="CH58" s="342">
        <f t="shared" si="79"/>
        <v>0</v>
      </c>
      <c r="CI58" s="342">
        <f t="shared" si="79"/>
        <v>0</v>
      </c>
      <c r="CJ58" s="342">
        <f t="shared" si="79"/>
        <v>0</v>
      </c>
      <c r="CK58" s="343">
        <f t="shared" si="79"/>
        <v>0</v>
      </c>
      <c r="CL58" s="341">
        <f t="shared" si="80"/>
        <v>0</v>
      </c>
      <c r="CM58" s="342">
        <f t="shared" si="80"/>
        <v>0</v>
      </c>
      <c r="CN58" s="342">
        <f t="shared" si="80"/>
        <v>0</v>
      </c>
      <c r="CO58" s="342">
        <f t="shared" si="80"/>
        <v>0</v>
      </c>
      <c r="CP58" s="342">
        <f t="shared" si="80"/>
        <v>0</v>
      </c>
      <c r="CQ58" s="342">
        <f t="shared" si="80"/>
        <v>0</v>
      </c>
      <c r="CR58" s="342">
        <f t="shared" si="80"/>
        <v>0</v>
      </c>
      <c r="CS58" s="342">
        <f t="shared" si="80"/>
        <v>0</v>
      </c>
      <c r="CT58" s="342">
        <f t="shared" si="80"/>
        <v>0</v>
      </c>
      <c r="CU58" s="342">
        <f t="shared" si="80"/>
        <v>0</v>
      </c>
      <c r="CV58" s="342">
        <f t="shared" si="80"/>
        <v>0</v>
      </c>
      <c r="CW58" s="343">
        <f t="shared" si="80"/>
        <v>0</v>
      </c>
      <c r="CX58" s="341">
        <f t="shared" si="81"/>
        <v>0</v>
      </c>
      <c r="CY58" s="342">
        <f t="shared" si="81"/>
        <v>0</v>
      </c>
      <c r="CZ58" s="342">
        <f t="shared" si="81"/>
        <v>0</v>
      </c>
      <c r="DA58" s="342">
        <f t="shared" si="81"/>
        <v>0</v>
      </c>
      <c r="DB58" s="342">
        <f t="shared" si="81"/>
        <v>0</v>
      </c>
      <c r="DC58" s="342">
        <f t="shared" si="81"/>
        <v>0</v>
      </c>
      <c r="DD58" s="342">
        <f t="shared" si="81"/>
        <v>0</v>
      </c>
      <c r="DE58" s="342">
        <f t="shared" si="81"/>
        <v>0</v>
      </c>
      <c r="DF58" s="342">
        <f t="shared" si="81"/>
        <v>0</v>
      </c>
      <c r="DG58" s="342">
        <f t="shared" si="81"/>
        <v>0</v>
      </c>
      <c r="DH58" s="342">
        <f t="shared" si="81"/>
        <v>0</v>
      </c>
      <c r="DI58" s="343">
        <f t="shared" si="81"/>
        <v>0</v>
      </c>
      <c r="DJ58" s="341">
        <f t="shared" si="82"/>
        <v>0</v>
      </c>
      <c r="DK58" s="342">
        <f t="shared" si="82"/>
        <v>0</v>
      </c>
      <c r="DL58" s="342">
        <f t="shared" si="82"/>
        <v>0</v>
      </c>
      <c r="DM58" s="342">
        <f t="shared" si="82"/>
        <v>0</v>
      </c>
      <c r="DN58" s="342">
        <f t="shared" si="82"/>
        <v>0</v>
      </c>
      <c r="DO58" s="342">
        <f t="shared" si="82"/>
        <v>0</v>
      </c>
      <c r="DP58" s="342">
        <f t="shared" si="82"/>
        <v>0</v>
      </c>
      <c r="DQ58" s="342">
        <f t="shared" si="82"/>
        <v>0</v>
      </c>
      <c r="DR58" s="342">
        <f t="shared" si="82"/>
        <v>0</v>
      </c>
      <c r="DS58" s="342">
        <f t="shared" si="82"/>
        <v>0</v>
      </c>
      <c r="DT58" s="342">
        <f t="shared" si="82"/>
        <v>0</v>
      </c>
      <c r="DU58" s="343">
        <f t="shared" si="82"/>
        <v>0</v>
      </c>
      <c r="DV58" s="341">
        <f t="shared" si="83"/>
        <v>0</v>
      </c>
      <c r="DW58" s="342">
        <f t="shared" si="83"/>
        <v>0</v>
      </c>
      <c r="DX58" s="342">
        <f t="shared" si="83"/>
        <v>0</v>
      </c>
      <c r="DY58" s="342">
        <f t="shared" si="83"/>
        <v>0</v>
      </c>
      <c r="DZ58" s="342">
        <f t="shared" si="83"/>
        <v>0</v>
      </c>
      <c r="EA58" s="342">
        <f t="shared" si="83"/>
        <v>0</v>
      </c>
      <c r="EB58" s="342">
        <f t="shared" si="83"/>
        <v>0</v>
      </c>
      <c r="EC58" s="342">
        <f t="shared" si="83"/>
        <v>0</v>
      </c>
      <c r="ED58" s="342">
        <f t="shared" si="83"/>
        <v>0</v>
      </c>
      <c r="EE58" s="342">
        <f t="shared" si="83"/>
        <v>0</v>
      </c>
      <c r="EF58" s="342">
        <f t="shared" si="83"/>
        <v>0</v>
      </c>
      <c r="EG58" s="343">
        <f t="shared" si="83"/>
        <v>0</v>
      </c>
      <c r="EH58" s="341">
        <f t="shared" si="84"/>
        <v>0</v>
      </c>
      <c r="EI58" s="342">
        <f t="shared" si="84"/>
        <v>0</v>
      </c>
      <c r="EJ58" s="342">
        <f t="shared" si="84"/>
        <v>0</v>
      </c>
      <c r="EK58" s="342">
        <f t="shared" si="84"/>
        <v>0</v>
      </c>
      <c r="EL58" s="342">
        <f t="shared" si="84"/>
        <v>0</v>
      </c>
      <c r="EM58" s="342">
        <f t="shared" si="84"/>
        <v>0</v>
      </c>
      <c r="EN58" s="342">
        <f t="shared" si="84"/>
        <v>0</v>
      </c>
      <c r="EO58" s="342">
        <f t="shared" si="84"/>
        <v>0</v>
      </c>
      <c r="EP58" s="342">
        <f t="shared" si="84"/>
        <v>0</v>
      </c>
      <c r="EQ58" s="342">
        <f t="shared" si="84"/>
        <v>0</v>
      </c>
      <c r="ER58" s="342">
        <f t="shared" si="84"/>
        <v>0</v>
      </c>
      <c r="ES58" s="343">
        <f t="shared" si="84"/>
        <v>0</v>
      </c>
      <c r="ET58" s="341">
        <f t="shared" si="85"/>
        <v>0</v>
      </c>
      <c r="EU58" s="342">
        <f t="shared" si="85"/>
        <v>0</v>
      </c>
      <c r="EV58" s="342">
        <f t="shared" si="85"/>
        <v>0</v>
      </c>
      <c r="EW58" s="342">
        <f t="shared" si="85"/>
        <v>0</v>
      </c>
      <c r="EX58" s="342">
        <f t="shared" si="85"/>
        <v>0</v>
      </c>
      <c r="EY58" s="342">
        <f t="shared" si="85"/>
        <v>0</v>
      </c>
      <c r="EZ58" s="342">
        <f t="shared" si="85"/>
        <v>0</v>
      </c>
      <c r="FA58" s="342">
        <f t="shared" si="85"/>
        <v>0</v>
      </c>
      <c r="FB58" s="342">
        <f t="shared" si="85"/>
        <v>0</v>
      </c>
      <c r="FC58" s="342">
        <f t="shared" si="85"/>
        <v>0</v>
      </c>
      <c r="FD58" s="342">
        <f t="shared" si="85"/>
        <v>0</v>
      </c>
      <c r="FE58" s="343">
        <f t="shared" si="85"/>
        <v>0</v>
      </c>
      <c r="FF58" s="341">
        <f t="shared" si="86"/>
        <v>0</v>
      </c>
      <c r="FG58" s="342">
        <f t="shared" si="86"/>
        <v>0</v>
      </c>
      <c r="FH58" s="342">
        <f t="shared" si="86"/>
        <v>0</v>
      </c>
      <c r="FI58" s="342">
        <f t="shared" si="86"/>
        <v>0</v>
      </c>
      <c r="FJ58" s="342">
        <f t="shared" si="86"/>
        <v>0</v>
      </c>
      <c r="FK58" s="342">
        <f t="shared" si="86"/>
        <v>0</v>
      </c>
      <c r="FL58" s="342">
        <f t="shared" si="86"/>
        <v>0</v>
      </c>
      <c r="FM58" s="342">
        <f t="shared" si="86"/>
        <v>0</v>
      </c>
      <c r="FN58" s="342">
        <f t="shared" si="86"/>
        <v>0</v>
      </c>
      <c r="FO58" s="342">
        <f t="shared" si="86"/>
        <v>0</v>
      </c>
      <c r="FP58" s="342">
        <f t="shared" si="86"/>
        <v>0</v>
      </c>
      <c r="FQ58" s="343">
        <f t="shared" si="86"/>
        <v>0</v>
      </c>
    </row>
    <row r="59" spans="1:173" ht="12.75" customHeight="1" x14ac:dyDescent="0.2">
      <c r="A59" s="74" t="str">
        <f t="shared" si="68"/>
        <v xml:space="preserve"> -N/A</v>
      </c>
      <c r="B59" s="362"/>
      <c r="C59" s="171" t="s">
        <v>300</v>
      </c>
      <c r="D59" s="366" t="str">
        <f>IF(ISBLANK(EMISSIONS_8!D59), " ", EMISSIONS_8!D59)</f>
        <v xml:space="preserve"> </v>
      </c>
      <c r="E59" s="351" t="s">
        <v>73</v>
      </c>
      <c r="F59" s="351" t="s">
        <v>73</v>
      </c>
      <c r="G59" s="33" t="s">
        <v>115</v>
      </c>
      <c r="H59" s="368"/>
      <c r="I59" s="64" t="s">
        <v>143</v>
      </c>
      <c r="J59" s="33" t="s">
        <v>115</v>
      </c>
      <c r="K59" s="64"/>
      <c r="L59" s="64"/>
      <c r="M59" s="367">
        <v>0</v>
      </c>
      <c r="N59" s="373">
        <v>0</v>
      </c>
      <c r="O59" s="299"/>
      <c r="P59" s="301"/>
      <c r="Q59" s="73" t="str">
        <f t="shared" si="69"/>
        <v>Enter Activity</v>
      </c>
      <c r="R59" s="73" t="str">
        <f t="shared" si="70"/>
        <v>Enter Activity</v>
      </c>
      <c r="S59" s="73" t="str">
        <f t="shared" si="71"/>
        <v>Enter Activity</v>
      </c>
      <c r="T59" s="73" t="str">
        <f t="shared" si="72"/>
        <v>Enter Activity</v>
      </c>
      <c r="U59" s="73" t="str">
        <f t="shared" si="73"/>
        <v>Enter Activity</v>
      </c>
      <c r="V59" s="73" t="str">
        <f t="shared" si="74"/>
        <v>Enter Activity</v>
      </c>
      <c r="W59" s="79" t="s">
        <v>115</v>
      </c>
      <c r="X59" s="73" t="str">
        <f t="shared" si="75"/>
        <v>Enter Activity</v>
      </c>
      <c r="Y59" s="78" t="s">
        <v>115</v>
      </c>
      <c r="Z59" s="79" t="s">
        <v>115</v>
      </c>
      <c r="AA59" s="82" t="s">
        <v>115</v>
      </c>
      <c r="AB59" s="76" t="str">
        <f xml:space="preserve"> IF($H59=0, "Enter Activity", IF(($M59=0)*($N59=0), "Enter Run Time", (H59*'VESSEL FACTORS'!$D$41)/2000))</f>
        <v>Enter Activity</v>
      </c>
      <c r="AC59" s="65" t="str">
        <f xml:space="preserve"> IF($H59=0, "Enter Activity", IF(($M59=0)*($N59=0), "Enter Run Time", (H59*'VESSEL FACTORS'!$D$41)/2000))</f>
        <v>Enter Activity</v>
      </c>
      <c r="AD59" s="65" t="str">
        <f>IF($H59=0, "Enter Activity", IF(($M59=0)*($N59=0), "Enter Run Time",  (H59*'VESSEL FACTORS'!$F$41)/2000))</f>
        <v>Enter Activity</v>
      </c>
      <c r="AE59" s="65" t="str">
        <f>IF($H59=0, "Enter Activity", IF(($M59=0)*($N59=0), "Enter Run Time", (H59*'VESSEL FACTORS'!$H$41)/2000))</f>
        <v>Enter Activity</v>
      </c>
      <c r="AF59" s="65" t="str">
        <f>IF($H59=0, "Enter Activity", IF(($M59=0)*($N59=0), "Enter Run Time", (H59*'VESSEL FACTORS'!$I$41)/2000))</f>
        <v>Enter Activity</v>
      </c>
      <c r="AG59" s="84" t="str">
        <f>IF($H59=0, "Enter Activity", IF(($M59=0)*($N59=0), "Enter Run Time", (H59*'VESSEL FACTORS'!$J$41)/2000))</f>
        <v>Enter Activity</v>
      </c>
      <c r="AH59" s="70" t="s">
        <v>115</v>
      </c>
      <c r="AI59" s="79" t="str">
        <f>IF($H59=0, "Enter Activity", IF(($M59=0)*($N59=0), "Enter Run Time",  (H59*'VESSEL FACTORS'!$L$41)/2000))</f>
        <v>Enter Activity</v>
      </c>
      <c r="AJ59" s="70" t="s">
        <v>115</v>
      </c>
      <c r="AK59" s="70" t="s">
        <v>115</v>
      </c>
      <c r="AL59" s="71" t="s">
        <v>115</v>
      </c>
      <c r="AM59" s="73"/>
      <c r="AO59" s="74">
        <f>MONTH(EMISSIONS_1!P59)-MONTH(EMISSIONS_1!O59)+1</f>
        <v>1</v>
      </c>
      <c r="AP59" s="341">
        <f t="shared" si="88"/>
        <v>0</v>
      </c>
      <c r="AQ59" s="342">
        <f t="shared" si="88"/>
        <v>0</v>
      </c>
      <c r="AR59" s="342">
        <f t="shared" si="88"/>
        <v>0</v>
      </c>
      <c r="AS59" s="342">
        <f t="shared" si="87"/>
        <v>0</v>
      </c>
      <c r="AT59" s="342">
        <f t="shared" si="87"/>
        <v>0</v>
      </c>
      <c r="AU59" s="342">
        <f t="shared" si="87"/>
        <v>0</v>
      </c>
      <c r="AV59" s="342">
        <f t="shared" si="87"/>
        <v>0</v>
      </c>
      <c r="AW59" s="342">
        <f t="shared" si="87"/>
        <v>0</v>
      </c>
      <c r="AX59" s="342">
        <f t="shared" si="87"/>
        <v>0</v>
      </c>
      <c r="AY59" s="342">
        <f t="shared" si="87"/>
        <v>0</v>
      </c>
      <c r="AZ59" s="342">
        <f t="shared" si="87"/>
        <v>0</v>
      </c>
      <c r="BA59" s="343">
        <f t="shared" si="87"/>
        <v>0</v>
      </c>
      <c r="BB59" s="341">
        <f t="shared" si="77"/>
        <v>0</v>
      </c>
      <c r="BC59" s="342">
        <f t="shared" si="77"/>
        <v>0</v>
      </c>
      <c r="BD59" s="342">
        <f t="shared" si="77"/>
        <v>0</v>
      </c>
      <c r="BE59" s="342">
        <f t="shared" si="77"/>
        <v>0</v>
      </c>
      <c r="BF59" s="342">
        <f t="shared" si="77"/>
        <v>0</v>
      </c>
      <c r="BG59" s="342">
        <f t="shared" si="77"/>
        <v>0</v>
      </c>
      <c r="BH59" s="342">
        <f t="shared" si="77"/>
        <v>0</v>
      </c>
      <c r="BI59" s="342">
        <f t="shared" si="77"/>
        <v>0</v>
      </c>
      <c r="BJ59" s="342">
        <f t="shared" si="77"/>
        <v>0</v>
      </c>
      <c r="BK59" s="342">
        <f t="shared" si="77"/>
        <v>0</v>
      </c>
      <c r="BL59" s="342">
        <f t="shared" si="77"/>
        <v>0</v>
      </c>
      <c r="BM59" s="343">
        <f t="shared" si="77"/>
        <v>0</v>
      </c>
      <c r="BN59" s="341">
        <f t="shared" si="78"/>
        <v>0</v>
      </c>
      <c r="BO59" s="342">
        <f t="shared" si="78"/>
        <v>0</v>
      </c>
      <c r="BP59" s="342">
        <f t="shared" si="78"/>
        <v>0</v>
      </c>
      <c r="BQ59" s="342">
        <f t="shared" si="78"/>
        <v>0</v>
      </c>
      <c r="BR59" s="342">
        <f t="shared" si="78"/>
        <v>0</v>
      </c>
      <c r="BS59" s="342">
        <f t="shared" si="78"/>
        <v>0</v>
      </c>
      <c r="BT59" s="342">
        <f t="shared" si="78"/>
        <v>0</v>
      </c>
      <c r="BU59" s="342">
        <f t="shared" si="78"/>
        <v>0</v>
      </c>
      <c r="BV59" s="342">
        <f t="shared" si="78"/>
        <v>0</v>
      </c>
      <c r="BW59" s="342">
        <f t="shared" si="78"/>
        <v>0</v>
      </c>
      <c r="BX59" s="342">
        <f t="shared" si="78"/>
        <v>0</v>
      </c>
      <c r="BY59" s="343">
        <f t="shared" si="78"/>
        <v>0</v>
      </c>
      <c r="BZ59" s="341">
        <f t="shared" si="79"/>
        <v>0</v>
      </c>
      <c r="CA59" s="342">
        <f t="shared" si="79"/>
        <v>0</v>
      </c>
      <c r="CB59" s="342">
        <f t="shared" si="79"/>
        <v>0</v>
      </c>
      <c r="CC59" s="342">
        <f t="shared" si="79"/>
        <v>0</v>
      </c>
      <c r="CD59" s="342">
        <f t="shared" si="79"/>
        <v>0</v>
      </c>
      <c r="CE59" s="342">
        <f t="shared" si="79"/>
        <v>0</v>
      </c>
      <c r="CF59" s="342">
        <f t="shared" si="79"/>
        <v>0</v>
      </c>
      <c r="CG59" s="342">
        <f t="shared" si="79"/>
        <v>0</v>
      </c>
      <c r="CH59" s="342">
        <f t="shared" si="79"/>
        <v>0</v>
      </c>
      <c r="CI59" s="342">
        <f t="shared" si="79"/>
        <v>0</v>
      </c>
      <c r="CJ59" s="342">
        <f t="shared" si="79"/>
        <v>0</v>
      </c>
      <c r="CK59" s="343">
        <f t="shared" si="79"/>
        <v>0</v>
      </c>
      <c r="CL59" s="341">
        <f t="shared" si="80"/>
        <v>0</v>
      </c>
      <c r="CM59" s="342">
        <f t="shared" si="80"/>
        <v>0</v>
      </c>
      <c r="CN59" s="342">
        <f t="shared" si="80"/>
        <v>0</v>
      </c>
      <c r="CO59" s="342">
        <f t="shared" si="80"/>
        <v>0</v>
      </c>
      <c r="CP59" s="342">
        <f t="shared" si="80"/>
        <v>0</v>
      </c>
      <c r="CQ59" s="342">
        <f t="shared" si="80"/>
        <v>0</v>
      </c>
      <c r="CR59" s="342">
        <f t="shared" si="80"/>
        <v>0</v>
      </c>
      <c r="CS59" s="342">
        <f t="shared" si="80"/>
        <v>0</v>
      </c>
      <c r="CT59" s="342">
        <f t="shared" si="80"/>
        <v>0</v>
      </c>
      <c r="CU59" s="342">
        <f t="shared" si="80"/>
        <v>0</v>
      </c>
      <c r="CV59" s="342">
        <f t="shared" si="80"/>
        <v>0</v>
      </c>
      <c r="CW59" s="343">
        <f t="shared" si="80"/>
        <v>0</v>
      </c>
      <c r="CX59" s="341">
        <f t="shared" si="81"/>
        <v>0</v>
      </c>
      <c r="CY59" s="342">
        <f t="shared" si="81"/>
        <v>0</v>
      </c>
      <c r="CZ59" s="342">
        <f t="shared" si="81"/>
        <v>0</v>
      </c>
      <c r="DA59" s="342">
        <f t="shared" si="81"/>
        <v>0</v>
      </c>
      <c r="DB59" s="342">
        <f t="shared" si="81"/>
        <v>0</v>
      </c>
      <c r="DC59" s="342">
        <f t="shared" si="81"/>
        <v>0</v>
      </c>
      <c r="DD59" s="342">
        <f t="shared" si="81"/>
        <v>0</v>
      </c>
      <c r="DE59" s="342">
        <f t="shared" si="81"/>
        <v>0</v>
      </c>
      <c r="DF59" s="342">
        <f t="shared" si="81"/>
        <v>0</v>
      </c>
      <c r="DG59" s="342">
        <f t="shared" si="81"/>
        <v>0</v>
      </c>
      <c r="DH59" s="342">
        <f t="shared" si="81"/>
        <v>0</v>
      </c>
      <c r="DI59" s="343">
        <f t="shared" si="81"/>
        <v>0</v>
      </c>
      <c r="DJ59" s="341">
        <f t="shared" si="82"/>
        <v>0</v>
      </c>
      <c r="DK59" s="342">
        <f t="shared" si="82"/>
        <v>0</v>
      </c>
      <c r="DL59" s="342">
        <f t="shared" si="82"/>
        <v>0</v>
      </c>
      <c r="DM59" s="342">
        <f t="shared" si="82"/>
        <v>0</v>
      </c>
      <c r="DN59" s="342">
        <f t="shared" si="82"/>
        <v>0</v>
      </c>
      <c r="DO59" s="342">
        <f t="shared" si="82"/>
        <v>0</v>
      </c>
      <c r="DP59" s="342">
        <f t="shared" si="82"/>
        <v>0</v>
      </c>
      <c r="DQ59" s="342">
        <f t="shared" si="82"/>
        <v>0</v>
      </c>
      <c r="DR59" s="342">
        <f t="shared" si="82"/>
        <v>0</v>
      </c>
      <c r="DS59" s="342">
        <f t="shared" si="82"/>
        <v>0</v>
      </c>
      <c r="DT59" s="342">
        <f t="shared" si="82"/>
        <v>0</v>
      </c>
      <c r="DU59" s="343">
        <f t="shared" si="82"/>
        <v>0</v>
      </c>
      <c r="DV59" s="341">
        <f t="shared" si="83"/>
        <v>0</v>
      </c>
      <c r="DW59" s="342">
        <f t="shared" si="83"/>
        <v>0</v>
      </c>
      <c r="DX59" s="342">
        <f t="shared" si="83"/>
        <v>0</v>
      </c>
      <c r="DY59" s="342">
        <f t="shared" si="83"/>
        <v>0</v>
      </c>
      <c r="DZ59" s="342">
        <f t="shared" si="83"/>
        <v>0</v>
      </c>
      <c r="EA59" s="342">
        <f t="shared" si="83"/>
        <v>0</v>
      </c>
      <c r="EB59" s="342">
        <f t="shared" si="83"/>
        <v>0</v>
      </c>
      <c r="EC59" s="342">
        <f t="shared" si="83"/>
        <v>0</v>
      </c>
      <c r="ED59" s="342">
        <f t="shared" si="83"/>
        <v>0</v>
      </c>
      <c r="EE59" s="342">
        <f t="shared" si="83"/>
        <v>0</v>
      </c>
      <c r="EF59" s="342">
        <f t="shared" si="83"/>
        <v>0</v>
      </c>
      <c r="EG59" s="343">
        <f t="shared" si="83"/>
        <v>0</v>
      </c>
      <c r="EH59" s="341">
        <f t="shared" si="84"/>
        <v>0</v>
      </c>
      <c r="EI59" s="342">
        <f t="shared" si="84"/>
        <v>0</v>
      </c>
      <c r="EJ59" s="342">
        <f t="shared" si="84"/>
        <v>0</v>
      </c>
      <c r="EK59" s="342">
        <f t="shared" si="84"/>
        <v>0</v>
      </c>
      <c r="EL59" s="342">
        <f t="shared" si="84"/>
        <v>0</v>
      </c>
      <c r="EM59" s="342">
        <f t="shared" si="84"/>
        <v>0</v>
      </c>
      <c r="EN59" s="342">
        <f t="shared" si="84"/>
        <v>0</v>
      </c>
      <c r="EO59" s="342">
        <f t="shared" si="84"/>
        <v>0</v>
      </c>
      <c r="EP59" s="342">
        <f t="shared" si="84"/>
        <v>0</v>
      </c>
      <c r="EQ59" s="342">
        <f t="shared" si="84"/>
        <v>0</v>
      </c>
      <c r="ER59" s="342">
        <f t="shared" si="84"/>
        <v>0</v>
      </c>
      <c r="ES59" s="343">
        <f t="shared" si="84"/>
        <v>0</v>
      </c>
      <c r="ET59" s="341">
        <f t="shared" si="85"/>
        <v>0</v>
      </c>
      <c r="EU59" s="342">
        <f t="shared" si="85"/>
        <v>0</v>
      </c>
      <c r="EV59" s="342">
        <f t="shared" si="85"/>
        <v>0</v>
      </c>
      <c r="EW59" s="342">
        <f t="shared" si="85"/>
        <v>0</v>
      </c>
      <c r="EX59" s="342">
        <f t="shared" si="85"/>
        <v>0</v>
      </c>
      <c r="EY59" s="342">
        <f t="shared" si="85"/>
        <v>0</v>
      </c>
      <c r="EZ59" s="342">
        <f t="shared" si="85"/>
        <v>0</v>
      </c>
      <c r="FA59" s="342">
        <f t="shared" si="85"/>
        <v>0</v>
      </c>
      <c r="FB59" s="342">
        <f t="shared" si="85"/>
        <v>0</v>
      </c>
      <c r="FC59" s="342">
        <f t="shared" si="85"/>
        <v>0</v>
      </c>
      <c r="FD59" s="342">
        <f t="shared" si="85"/>
        <v>0</v>
      </c>
      <c r="FE59" s="343">
        <f t="shared" si="85"/>
        <v>0</v>
      </c>
      <c r="FF59" s="341">
        <f t="shared" si="86"/>
        <v>0</v>
      </c>
      <c r="FG59" s="342">
        <f t="shared" si="86"/>
        <v>0</v>
      </c>
      <c r="FH59" s="342">
        <f t="shared" si="86"/>
        <v>0</v>
      </c>
      <c r="FI59" s="342">
        <f t="shared" si="86"/>
        <v>0</v>
      </c>
      <c r="FJ59" s="342">
        <f t="shared" si="86"/>
        <v>0</v>
      </c>
      <c r="FK59" s="342">
        <f t="shared" si="86"/>
        <v>0</v>
      </c>
      <c r="FL59" s="342">
        <f t="shared" si="86"/>
        <v>0</v>
      </c>
      <c r="FM59" s="342">
        <f t="shared" si="86"/>
        <v>0</v>
      </c>
      <c r="FN59" s="342">
        <f t="shared" si="86"/>
        <v>0</v>
      </c>
      <c r="FO59" s="342">
        <f t="shared" si="86"/>
        <v>0</v>
      </c>
      <c r="FP59" s="342">
        <f t="shared" si="86"/>
        <v>0</v>
      </c>
      <c r="FQ59" s="343">
        <f t="shared" si="86"/>
        <v>0</v>
      </c>
    </row>
    <row r="60" spans="1:173" ht="12.75" customHeight="1" x14ac:dyDescent="0.2">
      <c r="A60" s="251"/>
      <c r="B60" s="252"/>
      <c r="C60" s="253"/>
      <c r="D60" s="253"/>
      <c r="E60" s="253"/>
      <c r="F60" s="253"/>
      <c r="G60" s="267"/>
      <c r="H60" s="267"/>
      <c r="I60" s="267"/>
      <c r="J60" s="255"/>
      <c r="K60" s="255"/>
      <c r="L60" s="255"/>
      <c r="M60" s="255"/>
      <c r="N60" s="257"/>
      <c r="O60" s="305"/>
      <c r="P60" s="304"/>
      <c r="Q60" s="284"/>
      <c r="R60" s="269"/>
      <c r="S60" s="269"/>
      <c r="T60" s="269"/>
      <c r="U60" s="269"/>
      <c r="V60" s="269"/>
      <c r="W60" s="269"/>
      <c r="X60" s="269"/>
      <c r="Y60" s="268"/>
      <c r="Z60" s="269"/>
      <c r="AA60" s="270"/>
      <c r="AB60" s="271"/>
      <c r="AC60" s="272"/>
      <c r="AD60" s="272"/>
      <c r="AE60" s="272"/>
      <c r="AF60" s="272"/>
      <c r="AG60" s="273"/>
      <c r="AH60" s="272"/>
      <c r="AI60" s="272"/>
      <c r="AJ60" s="388"/>
      <c r="AK60" s="388"/>
      <c r="AL60" s="389"/>
      <c r="AM60" s="137"/>
      <c r="AN60" s="228"/>
      <c r="AP60" s="338"/>
      <c r="AQ60" s="339"/>
      <c r="AR60" s="339"/>
      <c r="AS60" s="339"/>
      <c r="AT60" s="339"/>
      <c r="AU60" s="339"/>
      <c r="AV60" s="339"/>
      <c r="AW60" s="339"/>
      <c r="AX60" s="339"/>
      <c r="AY60" s="339"/>
      <c r="AZ60" s="339"/>
      <c r="BA60" s="339"/>
      <c r="BB60" s="338"/>
      <c r="BC60" s="339"/>
      <c r="BD60" s="339"/>
      <c r="BE60" s="339"/>
      <c r="BF60" s="339"/>
      <c r="BG60" s="339"/>
      <c r="BH60" s="339"/>
      <c r="BI60" s="339"/>
      <c r="BJ60" s="339"/>
      <c r="BK60" s="339"/>
      <c r="BL60" s="339"/>
      <c r="BM60" s="339"/>
      <c r="BN60" s="338"/>
      <c r="BO60" s="339"/>
      <c r="BP60" s="339"/>
      <c r="BQ60" s="339"/>
      <c r="BR60" s="339"/>
      <c r="BS60" s="339"/>
      <c r="BT60" s="339"/>
      <c r="BU60" s="339"/>
      <c r="BV60" s="339"/>
      <c r="BW60" s="339"/>
      <c r="BX60" s="339"/>
      <c r="BY60" s="339"/>
      <c r="BZ60" s="338"/>
      <c r="CA60" s="339"/>
      <c r="CB60" s="339"/>
      <c r="CC60" s="339"/>
      <c r="CD60" s="339"/>
      <c r="CE60" s="339"/>
      <c r="CF60" s="339"/>
      <c r="CG60" s="339"/>
      <c r="CH60" s="339"/>
      <c r="CI60" s="339"/>
      <c r="CJ60" s="339"/>
      <c r="CK60" s="339"/>
      <c r="CL60" s="338"/>
      <c r="CM60" s="339"/>
      <c r="CN60" s="339"/>
      <c r="CO60" s="339"/>
      <c r="CP60" s="339"/>
      <c r="CQ60" s="339"/>
      <c r="CR60" s="339"/>
      <c r="CS60" s="339"/>
      <c r="CT60" s="339"/>
      <c r="CU60" s="339"/>
      <c r="CV60" s="339"/>
      <c r="CW60" s="339"/>
      <c r="CX60" s="338"/>
      <c r="CY60" s="339"/>
      <c r="CZ60" s="339"/>
      <c r="DA60" s="339"/>
      <c r="DB60" s="339"/>
      <c r="DC60" s="339"/>
      <c r="DD60" s="339"/>
      <c r="DE60" s="339"/>
      <c r="DF60" s="339"/>
      <c r="DG60" s="339"/>
      <c r="DH60" s="339"/>
      <c r="DI60" s="339"/>
      <c r="DJ60" s="338"/>
      <c r="DK60" s="339"/>
      <c r="DL60" s="339"/>
      <c r="DM60" s="339"/>
      <c r="DN60" s="339"/>
      <c r="DO60" s="339"/>
      <c r="DP60" s="339"/>
      <c r="DQ60" s="339"/>
      <c r="DR60" s="339"/>
      <c r="DS60" s="339"/>
      <c r="DT60" s="339"/>
      <c r="DU60" s="339"/>
      <c r="DV60" s="338"/>
      <c r="DW60" s="339"/>
      <c r="DX60" s="339"/>
      <c r="DY60" s="339"/>
      <c r="DZ60" s="339"/>
      <c r="EA60" s="339"/>
      <c r="EB60" s="339"/>
      <c r="EC60" s="339"/>
      <c r="ED60" s="339"/>
      <c r="EE60" s="339"/>
      <c r="EF60" s="339"/>
      <c r="EG60" s="339"/>
      <c r="EH60" s="338"/>
      <c r="EI60" s="339"/>
      <c r="EJ60" s="339"/>
      <c r="EK60" s="339"/>
      <c r="EL60" s="339"/>
      <c r="EM60" s="339"/>
      <c r="EN60" s="339"/>
      <c r="EO60" s="339"/>
      <c r="EP60" s="339"/>
      <c r="EQ60" s="339"/>
      <c r="ER60" s="339"/>
      <c r="ES60" s="339"/>
      <c r="ET60" s="338"/>
      <c r="EU60" s="339"/>
      <c r="EV60" s="339"/>
      <c r="EW60" s="339"/>
      <c r="EX60" s="339"/>
      <c r="EY60" s="339"/>
      <c r="EZ60" s="339"/>
      <c r="FA60" s="339"/>
      <c r="FB60" s="339"/>
      <c r="FC60" s="339"/>
      <c r="FD60" s="339"/>
      <c r="FE60" s="339"/>
      <c r="FF60" s="338"/>
      <c r="FG60" s="339"/>
      <c r="FH60" s="339"/>
      <c r="FI60" s="339"/>
      <c r="FJ60" s="339"/>
      <c r="FK60" s="339"/>
      <c r="FL60" s="339"/>
      <c r="FM60" s="339"/>
      <c r="FN60" s="339"/>
      <c r="FO60" s="339"/>
      <c r="FP60" s="339"/>
      <c r="FQ60" s="339"/>
    </row>
    <row r="61" spans="1:173" ht="12.75" customHeight="1" x14ac:dyDescent="0.2">
      <c r="B61" s="37"/>
      <c r="C61" s="62"/>
      <c r="D61" s="231"/>
      <c r="E61" s="120"/>
      <c r="F61" s="120"/>
      <c r="G61" s="243"/>
      <c r="H61" s="38"/>
      <c r="I61" s="38"/>
      <c r="J61" s="38"/>
      <c r="K61" s="38"/>
      <c r="L61" s="38"/>
      <c r="M61" s="38"/>
      <c r="N61" s="39"/>
      <c r="O61" s="143"/>
      <c r="P61" s="39"/>
      <c r="Q61" s="148"/>
      <c r="R61" s="85"/>
      <c r="S61" s="85"/>
      <c r="T61" s="85"/>
      <c r="U61" s="85"/>
      <c r="V61" s="85"/>
      <c r="W61" s="80"/>
      <c r="X61" s="85"/>
      <c r="Y61" s="80"/>
      <c r="Z61" s="80"/>
      <c r="AA61" s="85"/>
      <c r="AB61" s="83"/>
      <c r="AC61" s="86"/>
      <c r="AD61" s="86"/>
      <c r="AE61" s="86"/>
      <c r="AF61" s="86"/>
      <c r="AG61" s="148"/>
      <c r="AH61" s="79"/>
      <c r="AI61" s="79"/>
      <c r="AJ61" s="79"/>
      <c r="AK61" s="79"/>
      <c r="AL61" s="382"/>
      <c r="AM61" s="73"/>
      <c r="AN61" s="290"/>
      <c r="AO61" s="316"/>
      <c r="AP61" s="153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44"/>
      <c r="BB61" s="153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44"/>
      <c r="BN61" s="153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44"/>
      <c r="BZ61" s="153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44"/>
      <c r="CL61" s="153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44"/>
      <c r="CX61" s="153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44"/>
      <c r="DJ61" s="153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44"/>
      <c r="DV61" s="153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44"/>
      <c r="EH61" s="153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44"/>
      <c r="ET61" s="153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44"/>
      <c r="FF61" s="153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44"/>
    </row>
    <row r="62" spans="1:173" ht="12.75" customHeight="1" x14ac:dyDescent="0.2">
      <c r="B62" s="72"/>
      <c r="C62" s="92">
        <f>TITLE!A26</f>
        <v>2023</v>
      </c>
      <c r="D62" s="326"/>
      <c r="E62" s="327"/>
      <c r="F62" s="327"/>
      <c r="G62" s="250"/>
      <c r="H62" s="61" t="s">
        <v>43</v>
      </c>
      <c r="I62" s="41"/>
      <c r="J62" s="41"/>
      <c r="K62" s="41"/>
      <c r="L62" s="41"/>
      <c r="M62" s="42"/>
      <c r="N62" s="43"/>
      <c r="O62" s="144"/>
      <c r="P62" s="43"/>
      <c r="Q62" s="149">
        <f t="shared" ref="Q62:AL62" si="89">SUM(Q7:Q59)</f>
        <v>0</v>
      </c>
      <c r="R62" s="149">
        <f t="shared" si="89"/>
        <v>0</v>
      </c>
      <c r="S62" s="149">
        <f t="shared" si="89"/>
        <v>0</v>
      </c>
      <c r="T62" s="149">
        <f t="shared" si="89"/>
        <v>0</v>
      </c>
      <c r="U62" s="149">
        <f t="shared" si="89"/>
        <v>0</v>
      </c>
      <c r="V62" s="149">
        <f t="shared" si="89"/>
        <v>0</v>
      </c>
      <c r="W62" s="149">
        <f t="shared" si="89"/>
        <v>0</v>
      </c>
      <c r="X62" s="149">
        <f t="shared" si="89"/>
        <v>0</v>
      </c>
      <c r="Y62" s="149">
        <f t="shared" si="89"/>
        <v>0</v>
      </c>
      <c r="Z62" s="149">
        <f t="shared" si="89"/>
        <v>0</v>
      </c>
      <c r="AA62" s="149">
        <f t="shared" si="89"/>
        <v>0</v>
      </c>
      <c r="AB62" s="87">
        <f t="shared" si="89"/>
        <v>0</v>
      </c>
      <c r="AC62" s="87">
        <f t="shared" si="89"/>
        <v>0</v>
      </c>
      <c r="AD62" s="87">
        <f t="shared" si="89"/>
        <v>0</v>
      </c>
      <c r="AE62" s="87">
        <f t="shared" si="89"/>
        <v>0</v>
      </c>
      <c r="AF62" s="87">
        <f t="shared" si="89"/>
        <v>0</v>
      </c>
      <c r="AG62" s="87">
        <f t="shared" si="89"/>
        <v>0</v>
      </c>
      <c r="AH62" s="87">
        <f t="shared" si="89"/>
        <v>0</v>
      </c>
      <c r="AI62" s="87">
        <f t="shared" si="89"/>
        <v>0</v>
      </c>
      <c r="AJ62" s="87">
        <f t="shared" si="89"/>
        <v>0</v>
      </c>
      <c r="AK62" s="87">
        <f t="shared" si="89"/>
        <v>0</v>
      </c>
      <c r="AL62" s="87">
        <f t="shared" si="89"/>
        <v>0</v>
      </c>
      <c r="AM62" s="154"/>
      <c r="AO62" s="317"/>
      <c r="AP62" s="155">
        <f t="shared" ref="AP62:BU62" si="90">SUM(AP7:AP59)</f>
        <v>0</v>
      </c>
      <c r="AQ62" s="154">
        <f t="shared" si="90"/>
        <v>0</v>
      </c>
      <c r="AR62" s="154">
        <f t="shared" si="90"/>
        <v>0</v>
      </c>
      <c r="AS62" s="154">
        <f t="shared" si="90"/>
        <v>0</v>
      </c>
      <c r="AT62" s="154">
        <f t="shared" si="90"/>
        <v>0</v>
      </c>
      <c r="AU62" s="154">
        <f t="shared" si="90"/>
        <v>0</v>
      </c>
      <c r="AV62" s="154">
        <f t="shared" si="90"/>
        <v>0</v>
      </c>
      <c r="AW62" s="154">
        <f t="shared" si="90"/>
        <v>0</v>
      </c>
      <c r="AX62" s="154">
        <f t="shared" si="90"/>
        <v>0</v>
      </c>
      <c r="AY62" s="154">
        <f t="shared" si="90"/>
        <v>0</v>
      </c>
      <c r="AZ62" s="154">
        <f t="shared" si="90"/>
        <v>0</v>
      </c>
      <c r="BA62" s="149">
        <f t="shared" si="90"/>
        <v>0</v>
      </c>
      <c r="BB62" s="155">
        <f t="shared" si="90"/>
        <v>0</v>
      </c>
      <c r="BC62" s="154">
        <f t="shared" si="90"/>
        <v>0</v>
      </c>
      <c r="BD62" s="154">
        <f t="shared" si="90"/>
        <v>0</v>
      </c>
      <c r="BE62" s="154">
        <f t="shared" si="90"/>
        <v>0</v>
      </c>
      <c r="BF62" s="154">
        <f t="shared" si="90"/>
        <v>0</v>
      </c>
      <c r="BG62" s="154">
        <f t="shared" si="90"/>
        <v>0</v>
      </c>
      <c r="BH62" s="154">
        <f t="shared" si="90"/>
        <v>0</v>
      </c>
      <c r="BI62" s="154">
        <f t="shared" si="90"/>
        <v>0</v>
      </c>
      <c r="BJ62" s="154">
        <f t="shared" si="90"/>
        <v>0</v>
      </c>
      <c r="BK62" s="154">
        <f t="shared" si="90"/>
        <v>0</v>
      </c>
      <c r="BL62" s="154">
        <f t="shared" si="90"/>
        <v>0</v>
      </c>
      <c r="BM62" s="149">
        <f t="shared" si="90"/>
        <v>0</v>
      </c>
      <c r="BN62" s="155">
        <f t="shared" si="90"/>
        <v>0</v>
      </c>
      <c r="BO62" s="154">
        <f t="shared" si="90"/>
        <v>0</v>
      </c>
      <c r="BP62" s="154">
        <f t="shared" si="90"/>
        <v>0</v>
      </c>
      <c r="BQ62" s="154">
        <f t="shared" si="90"/>
        <v>0</v>
      </c>
      <c r="BR62" s="154">
        <f t="shared" si="90"/>
        <v>0</v>
      </c>
      <c r="BS62" s="154">
        <f t="shared" si="90"/>
        <v>0</v>
      </c>
      <c r="BT62" s="154">
        <f t="shared" si="90"/>
        <v>0</v>
      </c>
      <c r="BU62" s="154">
        <f t="shared" si="90"/>
        <v>0</v>
      </c>
      <c r="BV62" s="154">
        <f t="shared" ref="BV62:DA62" si="91">SUM(BV7:BV59)</f>
        <v>0</v>
      </c>
      <c r="BW62" s="154">
        <f t="shared" si="91"/>
        <v>0</v>
      </c>
      <c r="BX62" s="154">
        <f t="shared" si="91"/>
        <v>0</v>
      </c>
      <c r="BY62" s="149">
        <f t="shared" si="91"/>
        <v>0</v>
      </c>
      <c r="BZ62" s="155">
        <f t="shared" si="91"/>
        <v>0</v>
      </c>
      <c r="CA62" s="154">
        <f t="shared" si="91"/>
        <v>0</v>
      </c>
      <c r="CB62" s="154">
        <f t="shared" si="91"/>
        <v>0</v>
      </c>
      <c r="CC62" s="154">
        <f t="shared" si="91"/>
        <v>0</v>
      </c>
      <c r="CD62" s="154">
        <f t="shared" si="91"/>
        <v>0</v>
      </c>
      <c r="CE62" s="154">
        <f t="shared" si="91"/>
        <v>0</v>
      </c>
      <c r="CF62" s="154">
        <f t="shared" si="91"/>
        <v>0</v>
      </c>
      <c r="CG62" s="154">
        <f t="shared" si="91"/>
        <v>0</v>
      </c>
      <c r="CH62" s="154">
        <f t="shared" si="91"/>
        <v>0</v>
      </c>
      <c r="CI62" s="154">
        <f t="shared" si="91"/>
        <v>0</v>
      </c>
      <c r="CJ62" s="154">
        <f t="shared" si="91"/>
        <v>0</v>
      </c>
      <c r="CK62" s="149">
        <f t="shared" si="91"/>
        <v>0</v>
      </c>
      <c r="CL62" s="155">
        <f t="shared" si="91"/>
        <v>0</v>
      </c>
      <c r="CM62" s="154">
        <f t="shared" si="91"/>
        <v>0</v>
      </c>
      <c r="CN62" s="154">
        <f t="shared" si="91"/>
        <v>0</v>
      </c>
      <c r="CO62" s="154">
        <f t="shared" si="91"/>
        <v>0</v>
      </c>
      <c r="CP62" s="154">
        <f t="shared" si="91"/>
        <v>0</v>
      </c>
      <c r="CQ62" s="154">
        <f t="shared" si="91"/>
        <v>0</v>
      </c>
      <c r="CR62" s="154">
        <f t="shared" si="91"/>
        <v>0</v>
      </c>
      <c r="CS62" s="154">
        <f t="shared" si="91"/>
        <v>0</v>
      </c>
      <c r="CT62" s="154">
        <f t="shared" si="91"/>
        <v>0</v>
      </c>
      <c r="CU62" s="154">
        <f t="shared" si="91"/>
        <v>0</v>
      </c>
      <c r="CV62" s="154">
        <f t="shared" si="91"/>
        <v>0</v>
      </c>
      <c r="CW62" s="149">
        <f t="shared" si="91"/>
        <v>0</v>
      </c>
      <c r="CX62" s="155">
        <f t="shared" si="91"/>
        <v>0</v>
      </c>
      <c r="CY62" s="154">
        <f t="shared" si="91"/>
        <v>0</v>
      </c>
      <c r="CZ62" s="154">
        <f t="shared" si="91"/>
        <v>0</v>
      </c>
      <c r="DA62" s="154">
        <f t="shared" si="91"/>
        <v>0</v>
      </c>
      <c r="DB62" s="154">
        <f t="shared" ref="DB62:EG62" si="92">SUM(DB7:DB59)</f>
        <v>0</v>
      </c>
      <c r="DC62" s="154">
        <f t="shared" si="92"/>
        <v>0</v>
      </c>
      <c r="DD62" s="154">
        <f t="shared" si="92"/>
        <v>0</v>
      </c>
      <c r="DE62" s="154">
        <f t="shared" si="92"/>
        <v>0</v>
      </c>
      <c r="DF62" s="154">
        <f t="shared" si="92"/>
        <v>0</v>
      </c>
      <c r="DG62" s="154">
        <f t="shared" si="92"/>
        <v>0</v>
      </c>
      <c r="DH62" s="154">
        <f t="shared" si="92"/>
        <v>0</v>
      </c>
      <c r="DI62" s="149">
        <f t="shared" si="92"/>
        <v>0</v>
      </c>
      <c r="DJ62" s="155">
        <f t="shared" si="92"/>
        <v>0</v>
      </c>
      <c r="DK62" s="154">
        <f t="shared" si="92"/>
        <v>0</v>
      </c>
      <c r="DL62" s="154">
        <f t="shared" si="92"/>
        <v>0</v>
      </c>
      <c r="DM62" s="154">
        <f t="shared" si="92"/>
        <v>0</v>
      </c>
      <c r="DN62" s="154">
        <f t="shared" si="92"/>
        <v>0</v>
      </c>
      <c r="DO62" s="154">
        <f t="shared" si="92"/>
        <v>0</v>
      </c>
      <c r="DP62" s="154">
        <f t="shared" si="92"/>
        <v>0</v>
      </c>
      <c r="DQ62" s="154">
        <f t="shared" si="92"/>
        <v>0</v>
      </c>
      <c r="DR62" s="154">
        <f t="shared" si="92"/>
        <v>0</v>
      </c>
      <c r="DS62" s="154">
        <f t="shared" si="92"/>
        <v>0</v>
      </c>
      <c r="DT62" s="154">
        <f t="shared" si="92"/>
        <v>0</v>
      </c>
      <c r="DU62" s="149">
        <f t="shared" si="92"/>
        <v>0</v>
      </c>
      <c r="DV62" s="155">
        <f t="shared" si="92"/>
        <v>0</v>
      </c>
      <c r="DW62" s="154">
        <f t="shared" si="92"/>
        <v>0</v>
      </c>
      <c r="DX62" s="154">
        <f t="shared" si="92"/>
        <v>0</v>
      </c>
      <c r="DY62" s="154">
        <f t="shared" si="92"/>
        <v>0</v>
      </c>
      <c r="DZ62" s="154">
        <f t="shared" si="92"/>
        <v>0</v>
      </c>
      <c r="EA62" s="154">
        <f t="shared" si="92"/>
        <v>0</v>
      </c>
      <c r="EB62" s="154">
        <f t="shared" si="92"/>
        <v>0</v>
      </c>
      <c r="EC62" s="154">
        <f t="shared" si="92"/>
        <v>0</v>
      </c>
      <c r="ED62" s="154">
        <f t="shared" si="92"/>
        <v>0</v>
      </c>
      <c r="EE62" s="154">
        <f t="shared" si="92"/>
        <v>0</v>
      </c>
      <c r="EF62" s="154">
        <f t="shared" si="92"/>
        <v>0</v>
      </c>
      <c r="EG62" s="149">
        <f t="shared" si="92"/>
        <v>0</v>
      </c>
      <c r="EH62" s="155">
        <f t="shared" ref="EH62:FQ62" si="93">SUM(EH7:EH59)</f>
        <v>0</v>
      </c>
      <c r="EI62" s="154">
        <f t="shared" si="93"/>
        <v>0</v>
      </c>
      <c r="EJ62" s="154">
        <f t="shared" si="93"/>
        <v>0</v>
      </c>
      <c r="EK62" s="154">
        <f t="shared" si="93"/>
        <v>0</v>
      </c>
      <c r="EL62" s="154">
        <f t="shared" si="93"/>
        <v>0</v>
      </c>
      <c r="EM62" s="154">
        <f t="shared" si="93"/>
        <v>0</v>
      </c>
      <c r="EN62" s="154">
        <f t="shared" si="93"/>
        <v>0</v>
      </c>
      <c r="EO62" s="154">
        <f t="shared" si="93"/>
        <v>0</v>
      </c>
      <c r="EP62" s="154">
        <f t="shared" si="93"/>
        <v>0</v>
      </c>
      <c r="EQ62" s="154">
        <f t="shared" si="93"/>
        <v>0</v>
      </c>
      <c r="ER62" s="154">
        <f t="shared" si="93"/>
        <v>0</v>
      </c>
      <c r="ES62" s="149">
        <f t="shared" si="93"/>
        <v>0</v>
      </c>
      <c r="ET62" s="155">
        <f t="shared" si="93"/>
        <v>0</v>
      </c>
      <c r="EU62" s="154">
        <f t="shared" si="93"/>
        <v>0</v>
      </c>
      <c r="EV62" s="154">
        <f t="shared" si="93"/>
        <v>0</v>
      </c>
      <c r="EW62" s="154">
        <f t="shared" si="93"/>
        <v>0</v>
      </c>
      <c r="EX62" s="154">
        <f t="shared" si="93"/>
        <v>0</v>
      </c>
      <c r="EY62" s="154">
        <f t="shared" si="93"/>
        <v>0</v>
      </c>
      <c r="EZ62" s="154">
        <f t="shared" si="93"/>
        <v>0</v>
      </c>
      <c r="FA62" s="154">
        <f t="shared" si="93"/>
        <v>0</v>
      </c>
      <c r="FB62" s="154">
        <f t="shared" si="93"/>
        <v>0</v>
      </c>
      <c r="FC62" s="154">
        <f t="shared" si="93"/>
        <v>0</v>
      </c>
      <c r="FD62" s="154">
        <f t="shared" si="93"/>
        <v>0</v>
      </c>
      <c r="FE62" s="149">
        <f t="shared" si="93"/>
        <v>0</v>
      </c>
      <c r="FF62" s="155">
        <f t="shared" si="93"/>
        <v>0</v>
      </c>
      <c r="FG62" s="154">
        <f t="shared" si="93"/>
        <v>0</v>
      </c>
      <c r="FH62" s="154">
        <f t="shared" si="93"/>
        <v>0</v>
      </c>
      <c r="FI62" s="154">
        <f t="shared" si="93"/>
        <v>0</v>
      </c>
      <c r="FJ62" s="154">
        <f t="shared" si="93"/>
        <v>0</v>
      </c>
      <c r="FK62" s="154">
        <f t="shared" si="93"/>
        <v>0</v>
      </c>
      <c r="FL62" s="154">
        <f t="shared" si="93"/>
        <v>0</v>
      </c>
      <c r="FM62" s="154">
        <f t="shared" si="93"/>
        <v>0</v>
      </c>
      <c r="FN62" s="154">
        <f t="shared" si="93"/>
        <v>0</v>
      </c>
      <c r="FO62" s="154">
        <f t="shared" si="93"/>
        <v>0</v>
      </c>
      <c r="FP62" s="154">
        <f t="shared" si="93"/>
        <v>0</v>
      </c>
      <c r="FQ62" s="149">
        <f t="shared" si="93"/>
        <v>0</v>
      </c>
    </row>
    <row r="63" spans="1:173" ht="12.75" customHeight="1" x14ac:dyDescent="0.2">
      <c r="B63" s="31"/>
      <c r="C63" s="63"/>
      <c r="D63" s="180"/>
      <c r="E63" s="60"/>
      <c r="F63" s="60"/>
      <c r="G63" s="5"/>
      <c r="H63" s="30" t="s">
        <v>2</v>
      </c>
      <c r="I63" s="30"/>
      <c r="J63" s="30"/>
      <c r="K63" s="30"/>
      <c r="L63" s="30"/>
      <c r="M63" s="30"/>
      <c r="N63" s="46"/>
      <c r="O63" s="145"/>
      <c r="P63" s="151"/>
      <c r="Q63" s="73"/>
      <c r="R63" s="66"/>
      <c r="S63" s="66"/>
      <c r="T63" s="66"/>
      <c r="U63" s="66"/>
      <c r="V63" s="66"/>
      <c r="W63" s="164"/>
      <c r="X63" s="165"/>
      <c r="Y63" s="164"/>
      <c r="Z63" s="164"/>
      <c r="AA63" s="165"/>
      <c r="AB63" s="77"/>
      <c r="AC63" s="78"/>
      <c r="AD63" s="78"/>
      <c r="AE63" s="78"/>
      <c r="AF63" s="78"/>
      <c r="AG63" s="73"/>
      <c r="AH63" s="164"/>
      <c r="AI63" s="169"/>
      <c r="AJ63" s="169"/>
      <c r="AK63" s="169"/>
      <c r="AL63" s="170"/>
      <c r="AM63" s="73"/>
      <c r="AN63" s="126"/>
      <c r="AP63" s="345"/>
      <c r="AQ63" s="346"/>
      <c r="AR63" s="346"/>
      <c r="AS63" s="346"/>
      <c r="AT63" s="346"/>
      <c r="AU63" s="346"/>
      <c r="AV63" s="346"/>
      <c r="AW63" s="346"/>
      <c r="AX63" s="346"/>
      <c r="AY63" s="346"/>
      <c r="AZ63" s="346"/>
      <c r="BA63" s="347"/>
      <c r="BB63" s="348"/>
      <c r="BC63" s="349"/>
      <c r="BD63" s="349"/>
      <c r="BE63" s="349"/>
      <c r="BF63" s="349"/>
      <c r="BG63" s="349"/>
      <c r="BH63" s="349"/>
      <c r="BI63" s="349"/>
      <c r="BJ63" s="349"/>
      <c r="BK63" s="349"/>
      <c r="BL63" s="349"/>
      <c r="BM63" s="350"/>
      <c r="BN63" s="348"/>
      <c r="BO63" s="349"/>
      <c r="BP63" s="349"/>
      <c r="BQ63" s="349"/>
      <c r="BR63" s="349"/>
      <c r="BS63" s="349"/>
      <c r="BT63" s="349"/>
      <c r="BU63" s="349"/>
      <c r="BV63" s="349"/>
      <c r="BW63" s="349"/>
      <c r="BX63" s="349"/>
      <c r="BY63" s="350"/>
      <c r="BZ63" s="348"/>
      <c r="CA63" s="349"/>
      <c r="CB63" s="349"/>
      <c r="CC63" s="349"/>
      <c r="CD63" s="349"/>
      <c r="CE63" s="349"/>
      <c r="CF63" s="349"/>
      <c r="CG63" s="349"/>
      <c r="CH63" s="349"/>
      <c r="CI63" s="349"/>
      <c r="CJ63" s="349"/>
      <c r="CK63" s="350"/>
      <c r="CL63" s="348"/>
      <c r="CM63" s="349"/>
      <c r="CN63" s="349"/>
      <c r="CO63" s="349"/>
      <c r="CP63" s="349"/>
      <c r="CQ63" s="349"/>
      <c r="CR63" s="349"/>
      <c r="CS63" s="349"/>
      <c r="CT63" s="349"/>
      <c r="CU63" s="349"/>
      <c r="CV63" s="349"/>
      <c r="CW63" s="350"/>
      <c r="CX63" s="348"/>
      <c r="CY63" s="349"/>
      <c r="CZ63" s="349"/>
      <c r="DA63" s="349"/>
      <c r="DB63" s="349"/>
      <c r="DC63" s="349"/>
      <c r="DD63" s="349"/>
      <c r="DE63" s="349"/>
      <c r="DF63" s="349"/>
      <c r="DG63" s="349"/>
      <c r="DH63" s="349"/>
      <c r="DI63" s="350"/>
    </row>
    <row r="64" spans="1:173" ht="26.1" customHeight="1" x14ac:dyDescent="0.2">
      <c r="B64" s="47" t="s">
        <v>44</v>
      </c>
      <c r="C64" s="48" t="s">
        <v>395</v>
      </c>
      <c r="D64" s="232"/>
      <c r="E64" s="232"/>
      <c r="F64" s="232"/>
      <c r="G64" s="232"/>
      <c r="H64" s="21"/>
      <c r="I64" s="21"/>
      <c r="J64" s="21"/>
      <c r="K64" s="21"/>
      <c r="L64" s="21"/>
      <c r="M64" s="21"/>
      <c r="N64" s="21"/>
      <c r="O64" s="21"/>
      <c r="P64" s="21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93">
        <f>33.3*$C$65</f>
        <v>0</v>
      </c>
      <c r="AC64" s="93">
        <f>33.3*$C$65</f>
        <v>0</v>
      </c>
      <c r="AD64" s="93">
        <f>33.3*$C$65</f>
        <v>0</v>
      </c>
      <c r="AE64" s="93">
        <f>33.3*$C$65</f>
        <v>0</v>
      </c>
      <c r="AF64" s="93">
        <f>33.3*$C$65</f>
        <v>0</v>
      </c>
      <c r="AG64" s="89">
        <f>3400*$C$65^(2/3)</f>
        <v>0</v>
      </c>
      <c r="AH64" s="93"/>
      <c r="AI64" s="93"/>
      <c r="AJ64" s="93"/>
      <c r="AK64" s="93"/>
      <c r="AL64" s="93"/>
      <c r="AM64" s="318"/>
      <c r="AO64" s="126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289"/>
      <c r="BB64" s="289"/>
      <c r="BC64" s="289"/>
      <c r="BD64" s="289"/>
      <c r="BE64" s="289"/>
      <c r="BF64" s="289"/>
      <c r="BG64" s="289"/>
      <c r="BH64" s="289"/>
      <c r="BI64" s="289"/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/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289"/>
      <c r="CH64" s="289"/>
      <c r="CI64" s="289"/>
      <c r="CJ64" s="289"/>
      <c r="CK64" s="289"/>
      <c r="CL64" s="289"/>
      <c r="CM64" s="289"/>
      <c r="CN64" s="289"/>
      <c r="CO64" s="289"/>
      <c r="CP64" s="289"/>
      <c r="CQ64" s="289"/>
      <c r="CR64" s="289"/>
      <c r="CS64" s="289"/>
      <c r="CT64" s="289"/>
      <c r="CU64" s="289"/>
      <c r="CV64" s="289"/>
      <c r="CW64" s="289"/>
      <c r="CX64" s="289"/>
      <c r="CY64" s="289"/>
      <c r="CZ64" s="289"/>
      <c r="DA64" s="289"/>
      <c r="DB64" s="289"/>
      <c r="DC64" s="289"/>
      <c r="DD64" s="289"/>
      <c r="DE64" s="289"/>
      <c r="DF64" s="289"/>
      <c r="DG64" s="289"/>
      <c r="DH64" s="289"/>
      <c r="DI64" s="289"/>
    </row>
    <row r="65" spans="2:39" ht="12.75" customHeight="1" thickBot="1" x14ac:dyDescent="0.25">
      <c r="B65" s="49"/>
      <c r="C65" s="50">
        <f>EMISSIONS_1!C65</f>
        <v>0</v>
      </c>
      <c r="D65" s="233"/>
      <c r="E65" s="233"/>
      <c r="F65" s="233"/>
      <c r="G65" s="233"/>
      <c r="H65" s="51"/>
      <c r="I65" s="51"/>
      <c r="J65" s="51"/>
      <c r="K65" s="51"/>
      <c r="L65" s="51"/>
      <c r="M65" s="51"/>
      <c r="N65" s="51"/>
      <c r="O65" s="51"/>
      <c r="P65" s="5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2"/>
      <c r="AC65" s="133"/>
      <c r="AD65" s="134"/>
      <c r="AE65" s="133"/>
      <c r="AF65" s="134"/>
      <c r="AG65" s="133"/>
      <c r="AH65" s="168"/>
      <c r="AI65" s="168"/>
      <c r="AJ65" s="386"/>
      <c r="AK65" s="386"/>
      <c r="AL65" s="387"/>
      <c r="AM65" s="319"/>
    </row>
    <row r="66" spans="2:39" ht="12.75" customHeight="1" thickTop="1" x14ac:dyDescent="0.2">
      <c r="B66" s="52"/>
      <c r="C66" s="8"/>
      <c r="D66" s="8"/>
      <c r="E66" s="8"/>
      <c r="F66" s="8"/>
      <c r="G66" s="8"/>
      <c r="H66" s="5"/>
      <c r="I66" s="5"/>
      <c r="J66" s="5"/>
      <c r="K66" s="5"/>
      <c r="L66" s="5"/>
      <c r="M66" s="5"/>
      <c r="N66" s="5"/>
      <c r="O66" s="124"/>
      <c r="P66" s="124"/>
      <c r="Q66" s="135"/>
      <c r="R66" s="135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7"/>
      <c r="AD66" s="137"/>
      <c r="AE66" s="10"/>
      <c r="AF66" s="10"/>
      <c r="AG66" s="10"/>
      <c r="AH66" s="10"/>
      <c r="AI66" s="10"/>
      <c r="AJ66" s="385"/>
      <c r="AK66" s="385"/>
      <c r="AL66" s="385"/>
      <c r="AM66" s="137"/>
    </row>
    <row r="67" spans="2:39" ht="12.75" customHeight="1" x14ac:dyDescent="0.2">
      <c r="B67" s="52"/>
      <c r="C67" s="8"/>
      <c r="D67" s="8"/>
      <c r="E67" s="8"/>
      <c r="F67" s="8"/>
      <c r="G67" s="8"/>
      <c r="H67" s="5"/>
      <c r="I67" s="5"/>
      <c r="J67" s="5"/>
      <c r="K67" s="5"/>
      <c r="L67" s="5"/>
      <c r="M67" s="5"/>
      <c r="N67" s="5"/>
      <c r="O67" s="9"/>
      <c r="P67" s="9"/>
      <c r="Q67" s="5"/>
      <c r="S67" s="8"/>
      <c r="T67" s="8"/>
      <c r="U67" s="8"/>
      <c r="V67" s="8"/>
      <c r="W67" s="8"/>
      <c r="X67" s="8"/>
      <c r="Y67" s="8"/>
      <c r="Z67" s="8"/>
      <c r="AA67" s="8"/>
      <c r="AB67" s="8"/>
      <c r="AC67" s="10"/>
      <c r="AD67" s="10"/>
      <c r="AE67" s="10"/>
      <c r="AF67" s="10"/>
      <c r="AG67" s="10"/>
      <c r="AH67" s="10"/>
      <c r="AI67" s="10"/>
      <c r="AJ67" s="385"/>
      <c r="AK67" s="385"/>
      <c r="AL67" s="385"/>
      <c r="AM67" s="137"/>
    </row>
    <row r="68" spans="2:39" ht="12.75" customHeight="1" x14ac:dyDescent="0.2">
      <c r="B68" s="1"/>
      <c r="C68" s="1"/>
      <c r="D68" s="1"/>
      <c r="E68" s="1"/>
      <c r="F68" s="1"/>
      <c r="G68" s="178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78"/>
      <c r="AK68" s="178"/>
      <c r="AL68" s="178"/>
      <c r="AM68" s="136"/>
    </row>
    <row r="69" spans="2:39" ht="12.75" customHeight="1" x14ac:dyDescent="0.2">
      <c r="B69" s="1"/>
      <c r="C69" s="1"/>
      <c r="D69" s="1"/>
      <c r="E69" s="1"/>
      <c r="F69" s="1"/>
      <c r="G69" s="178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78"/>
      <c r="AK69" s="178"/>
      <c r="AL69" s="178"/>
      <c r="AM69" s="136"/>
    </row>
    <row r="70" spans="2:39" ht="12.75" customHeight="1" x14ac:dyDescent="0.2">
      <c r="B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78"/>
      <c r="AK70" s="178"/>
      <c r="AL70" s="178"/>
      <c r="AM70" s="136"/>
    </row>
    <row r="71" spans="2:39" ht="12.75" customHeight="1" x14ac:dyDescent="0.2">
      <c r="B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78"/>
      <c r="AK71" s="178"/>
      <c r="AL71" s="178"/>
      <c r="AM71" s="73"/>
    </row>
    <row r="72" spans="2:39" ht="12.75" customHeight="1" x14ac:dyDescent="0.2">
      <c r="B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78"/>
      <c r="AK72" s="178"/>
      <c r="AL72" s="178"/>
      <c r="AM72" s="73"/>
    </row>
    <row r="73" spans="2:39" ht="12.75" customHeight="1" x14ac:dyDescent="0.2">
      <c r="B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78"/>
      <c r="AK73" s="178"/>
      <c r="AL73" s="178"/>
      <c r="AM73" s="73"/>
    </row>
    <row r="74" spans="2:39" ht="12.75" customHeight="1" x14ac:dyDescent="0.2">
      <c r="B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78"/>
      <c r="AK74" s="178"/>
      <c r="AL74" s="178"/>
      <c r="AM74" s="73"/>
    </row>
    <row r="75" spans="2:39" ht="12.75" customHeight="1" x14ac:dyDescent="0.2">
      <c r="B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78"/>
      <c r="AK75" s="178"/>
      <c r="AL75" s="178"/>
      <c r="AM75" s="136"/>
    </row>
    <row r="76" spans="2:39" ht="12.75" customHeight="1" x14ac:dyDescent="0.2">
      <c r="B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78"/>
      <c r="AK76" s="178"/>
      <c r="AL76" s="178"/>
      <c r="AM76" s="136"/>
    </row>
    <row r="77" spans="2:39" ht="12.75" customHeight="1" x14ac:dyDescent="0.2">
      <c r="B77" s="1"/>
      <c r="C77" s="1"/>
      <c r="D77" s="1"/>
      <c r="E77" s="1"/>
      <c r="F77" s="1"/>
      <c r="G77" s="178"/>
      <c r="H77" s="1"/>
      <c r="I77" s="178"/>
      <c r="J77" s="178"/>
      <c r="K77" s="178"/>
      <c r="L77" s="178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78"/>
      <c r="AK77" s="178"/>
      <c r="AL77" s="178"/>
      <c r="AM77" s="136"/>
    </row>
    <row r="78" spans="2:39" ht="12.75" customHeight="1" x14ac:dyDescent="0.2">
      <c r="B78" s="1"/>
      <c r="C78" s="1"/>
      <c r="D78" s="1"/>
      <c r="E78" s="1"/>
      <c r="F78" s="1"/>
      <c r="G78" s="178"/>
      <c r="H78" s="1"/>
      <c r="I78" s="178"/>
      <c r="J78" s="178"/>
      <c r="K78" s="178"/>
      <c r="L78" s="178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78"/>
      <c r="AK78" s="178"/>
      <c r="AL78" s="178"/>
      <c r="AM78" s="136"/>
    </row>
    <row r="79" spans="2:39" ht="12.75" customHeight="1" x14ac:dyDescent="0.2">
      <c r="B79" s="1"/>
      <c r="C79" s="1"/>
      <c r="D79" s="1"/>
      <c r="E79" s="1"/>
      <c r="F79" s="1"/>
      <c r="G79" s="178"/>
      <c r="H79" s="1"/>
      <c r="I79" s="178"/>
      <c r="J79" s="178"/>
      <c r="K79" s="178"/>
      <c r="L79" s="178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78"/>
      <c r="AK79" s="178"/>
      <c r="AL79" s="178"/>
      <c r="AM79" s="136"/>
    </row>
    <row r="80" spans="2:39" ht="12.75" customHeight="1" x14ac:dyDescent="0.2">
      <c r="B80" s="1"/>
      <c r="C80" s="1"/>
      <c r="D80" s="1"/>
      <c r="E80" s="1"/>
      <c r="F80" s="1"/>
      <c r="G80" s="178"/>
      <c r="H80" s="1"/>
      <c r="I80" s="178"/>
      <c r="J80" s="178"/>
      <c r="K80" s="178"/>
      <c r="L80" s="178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78"/>
      <c r="AK80" s="178"/>
      <c r="AL80" s="178"/>
      <c r="AM80" s="136"/>
    </row>
    <row r="81" spans="2:39" ht="12.75" customHeight="1" x14ac:dyDescent="0.2">
      <c r="B81" s="1"/>
      <c r="C81" s="1"/>
      <c r="D81" s="1"/>
      <c r="E81" s="1"/>
      <c r="F81" s="1"/>
      <c r="G81" s="178"/>
      <c r="H81" s="1"/>
      <c r="I81" s="178"/>
      <c r="J81" s="178"/>
      <c r="K81" s="178"/>
      <c r="L81" s="178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78"/>
      <c r="AK81" s="178"/>
      <c r="AL81" s="178"/>
      <c r="AM81" s="74"/>
    </row>
    <row r="82" spans="2:39" ht="12.75" customHeight="1" x14ac:dyDescent="0.2">
      <c r="B82" s="1"/>
      <c r="C82" s="1"/>
      <c r="D82" s="1"/>
      <c r="E82" s="1"/>
      <c r="F82" s="1"/>
      <c r="G82" s="178"/>
      <c r="H82" s="1"/>
      <c r="I82" s="178"/>
      <c r="J82" s="178"/>
      <c r="K82" s="178"/>
      <c r="L82" s="178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78"/>
      <c r="AK82" s="178"/>
      <c r="AL82" s="178"/>
      <c r="AM82" s="74"/>
    </row>
    <row r="83" spans="2:39" ht="12.75" customHeight="1" x14ac:dyDescent="0.2">
      <c r="B83" s="1"/>
      <c r="C83" s="1"/>
      <c r="D83" s="1"/>
      <c r="E83" s="1"/>
      <c r="F83" s="1"/>
      <c r="G83" s="178"/>
      <c r="H83" s="1"/>
      <c r="I83" s="178"/>
      <c r="J83" s="178"/>
      <c r="K83" s="178"/>
      <c r="L83" s="178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78"/>
      <c r="AK83" s="178"/>
      <c r="AL83" s="178"/>
      <c r="AM83" s="74"/>
    </row>
    <row r="84" spans="2:39" ht="12.75" customHeight="1" x14ac:dyDescent="0.2">
      <c r="B84" s="1"/>
      <c r="C84" s="1"/>
      <c r="D84" s="1"/>
      <c r="E84" s="1"/>
      <c r="F84" s="1"/>
      <c r="G84" s="178"/>
      <c r="H84" s="1"/>
      <c r="I84" s="178"/>
      <c r="J84" s="178"/>
      <c r="K84" s="178"/>
      <c r="L84" s="178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78"/>
      <c r="AK84" s="178"/>
      <c r="AL84" s="178"/>
      <c r="AM84" s="74"/>
    </row>
    <row r="85" spans="2:39" ht="12.75" customHeight="1" x14ac:dyDescent="0.2">
      <c r="B85" s="1"/>
      <c r="C85" s="1"/>
      <c r="D85" s="1"/>
      <c r="E85" s="1"/>
      <c r="F85" s="1"/>
      <c r="G85" s="178"/>
      <c r="H85" s="1"/>
      <c r="I85" s="178"/>
      <c r="J85" s="178"/>
      <c r="K85" s="178"/>
      <c r="L85" s="178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78"/>
      <c r="AK85" s="178"/>
      <c r="AL85" s="178"/>
      <c r="AM85" s="74"/>
    </row>
    <row r="86" spans="2:39" ht="12.75" customHeight="1" x14ac:dyDescent="0.2">
      <c r="B86" s="1"/>
      <c r="C86" s="1"/>
      <c r="D86" s="1"/>
      <c r="E86" s="1"/>
      <c r="F86" s="1"/>
      <c r="G86" s="178"/>
      <c r="H86" s="1"/>
      <c r="I86" s="178"/>
      <c r="J86" s="178"/>
      <c r="K86" s="178"/>
      <c r="L86" s="178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78"/>
      <c r="AK86" s="178"/>
      <c r="AL86" s="178"/>
      <c r="AM86" s="74"/>
    </row>
    <row r="87" spans="2:39" ht="12.75" customHeight="1" x14ac:dyDescent="0.2">
      <c r="B87" s="1"/>
      <c r="C87" s="1"/>
      <c r="D87" s="1"/>
      <c r="E87" s="1"/>
      <c r="F87" s="1"/>
      <c r="G87" s="178"/>
      <c r="H87" s="1"/>
      <c r="I87" s="178"/>
      <c r="J87" s="178"/>
      <c r="K87" s="178"/>
      <c r="L87" s="178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78"/>
      <c r="AK87" s="178"/>
      <c r="AL87" s="178"/>
      <c r="AM87" s="74"/>
    </row>
    <row r="88" spans="2:39" ht="12.75" customHeight="1" x14ac:dyDescent="0.2">
      <c r="B88" s="1"/>
      <c r="C88" s="1"/>
      <c r="D88" s="1"/>
      <c r="E88" s="1"/>
      <c r="F88" s="1"/>
      <c r="G88" s="178"/>
      <c r="H88" s="1"/>
      <c r="I88" s="178"/>
      <c r="J88" s="178"/>
      <c r="K88" s="178"/>
      <c r="L88" s="178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78"/>
      <c r="AK88" s="178"/>
      <c r="AL88" s="178"/>
      <c r="AM88" s="74"/>
    </row>
    <row r="89" spans="2:39" ht="12.75" customHeight="1" x14ac:dyDescent="0.2">
      <c r="B89" s="1"/>
      <c r="C89" s="1"/>
      <c r="D89" s="1"/>
      <c r="E89" s="1"/>
      <c r="F89" s="1"/>
      <c r="G89" s="178"/>
      <c r="H89" s="1"/>
      <c r="I89" s="178"/>
      <c r="J89" s="178"/>
      <c r="K89" s="178"/>
      <c r="L89" s="178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78"/>
      <c r="AK89" s="178"/>
      <c r="AL89" s="178"/>
      <c r="AM89" s="74"/>
    </row>
    <row r="90" spans="2:39" ht="12.75" customHeight="1" x14ac:dyDescent="0.2">
      <c r="B90" s="1"/>
      <c r="C90" s="1"/>
      <c r="D90" s="1"/>
      <c r="E90" s="1"/>
      <c r="F90" s="1"/>
      <c r="G90" s="178"/>
      <c r="H90" s="1"/>
      <c r="I90" s="178"/>
      <c r="J90" s="178"/>
      <c r="K90" s="178"/>
      <c r="L90" s="178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78"/>
      <c r="AK90" s="178"/>
      <c r="AL90" s="178"/>
      <c r="AM90" s="74"/>
    </row>
    <row r="91" spans="2:39" ht="12.75" customHeight="1" x14ac:dyDescent="0.2">
      <c r="B91" s="1"/>
      <c r="C91" s="1"/>
      <c r="D91" s="1"/>
      <c r="E91" s="1"/>
      <c r="F91" s="1"/>
      <c r="G91" s="178"/>
      <c r="H91" s="1"/>
      <c r="I91" s="178"/>
      <c r="J91" s="178"/>
      <c r="K91" s="178"/>
      <c r="L91" s="178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78"/>
      <c r="AK91" s="178"/>
      <c r="AL91" s="178"/>
      <c r="AM91" s="74"/>
    </row>
    <row r="92" spans="2:39" ht="12.75" customHeight="1" x14ac:dyDescent="0.2">
      <c r="B92" s="1"/>
      <c r="C92" s="1"/>
      <c r="D92" s="1"/>
      <c r="E92" s="1"/>
      <c r="F92" s="1"/>
      <c r="G92" s="178"/>
      <c r="H92" s="1"/>
      <c r="I92" s="178"/>
      <c r="J92" s="178"/>
      <c r="K92" s="178"/>
      <c r="L92" s="178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78"/>
      <c r="AK92" s="178"/>
      <c r="AL92" s="178"/>
      <c r="AM92" s="74"/>
    </row>
    <row r="93" spans="2:39" ht="12.75" customHeight="1" x14ac:dyDescent="0.2">
      <c r="B93" s="1"/>
      <c r="C93" s="1"/>
      <c r="D93" s="1"/>
      <c r="E93" s="1"/>
      <c r="F93" s="1"/>
      <c r="G93" s="178"/>
      <c r="H93" s="1"/>
      <c r="I93" s="178"/>
      <c r="J93" s="178"/>
      <c r="K93" s="178"/>
      <c r="L93" s="178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78"/>
      <c r="AK93" s="178"/>
      <c r="AL93" s="178"/>
      <c r="AM93" s="74"/>
    </row>
    <row r="94" spans="2:39" ht="12.75" customHeight="1" x14ac:dyDescent="0.2">
      <c r="B94" s="1"/>
      <c r="C94" s="1"/>
      <c r="D94" s="1"/>
      <c r="E94" s="1"/>
      <c r="F94" s="1"/>
      <c r="G94" s="178"/>
      <c r="H94" s="1"/>
      <c r="I94" s="178"/>
      <c r="J94" s="178"/>
      <c r="K94" s="178"/>
      <c r="L94" s="178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78"/>
      <c r="AK94" s="178"/>
      <c r="AL94" s="178"/>
      <c r="AM94" s="74"/>
    </row>
    <row r="95" spans="2:39" ht="12.75" customHeight="1" x14ac:dyDescent="0.2">
      <c r="B95" s="1"/>
      <c r="C95" s="1"/>
      <c r="D95" s="1"/>
      <c r="E95" s="1"/>
      <c r="F95" s="1"/>
      <c r="G95" s="178"/>
      <c r="H95" s="1"/>
      <c r="I95" s="178"/>
      <c r="J95" s="178"/>
      <c r="K95" s="178"/>
      <c r="L95" s="178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78"/>
      <c r="AK95" s="178"/>
      <c r="AL95" s="178"/>
      <c r="AM95" s="74"/>
    </row>
    <row r="96" spans="2:39" ht="12.75" customHeight="1" x14ac:dyDescent="0.2">
      <c r="B96" s="1"/>
      <c r="C96" s="1"/>
      <c r="D96" s="1"/>
      <c r="E96" s="1"/>
      <c r="F96" s="1"/>
      <c r="G96" s="178"/>
      <c r="H96" s="1"/>
      <c r="I96" s="178"/>
      <c r="J96" s="178"/>
      <c r="K96" s="178"/>
      <c r="L96" s="178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78"/>
      <c r="AK96" s="178"/>
      <c r="AL96" s="178"/>
      <c r="AM96" s="74"/>
    </row>
    <row r="97" spans="2:39" ht="12.75" customHeight="1" x14ac:dyDescent="0.2">
      <c r="B97" s="1"/>
      <c r="C97" s="1"/>
      <c r="D97" s="1"/>
      <c r="E97" s="1"/>
      <c r="F97" s="1"/>
      <c r="G97" s="178"/>
      <c r="H97" s="1"/>
      <c r="I97" s="178"/>
      <c r="J97" s="178"/>
      <c r="K97" s="178"/>
      <c r="L97" s="178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78"/>
      <c r="AK97" s="178"/>
      <c r="AL97" s="178"/>
      <c r="AM97" s="74"/>
    </row>
    <row r="98" spans="2:39" ht="12.75" customHeight="1" x14ac:dyDescent="0.2">
      <c r="B98" s="1"/>
      <c r="C98" s="1"/>
      <c r="D98" s="1"/>
      <c r="E98" s="1"/>
      <c r="F98" s="1"/>
      <c r="G98" s="178"/>
      <c r="H98" s="1"/>
      <c r="I98" s="178"/>
      <c r="J98" s="178"/>
      <c r="K98" s="178"/>
      <c r="L98" s="17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78"/>
      <c r="AK98" s="178"/>
      <c r="AL98" s="178"/>
      <c r="AM98" s="74"/>
    </row>
    <row r="99" spans="2:39" ht="12.75" customHeight="1" x14ac:dyDescent="0.2">
      <c r="B99" s="1"/>
      <c r="C99" s="1"/>
      <c r="D99" s="1"/>
      <c r="E99" s="1"/>
      <c r="F99" s="1"/>
      <c r="G99" s="178"/>
      <c r="H99" s="1"/>
      <c r="I99" s="178"/>
      <c r="J99" s="178"/>
      <c r="K99" s="178"/>
      <c r="L99" s="178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78"/>
      <c r="AK99" s="178"/>
      <c r="AL99" s="178"/>
      <c r="AM99" s="74"/>
    </row>
    <row r="100" spans="2:39" ht="12.75" customHeight="1" x14ac:dyDescent="0.2">
      <c r="B100" s="1"/>
      <c r="C100" s="1"/>
      <c r="D100" s="1"/>
      <c r="E100" s="1"/>
      <c r="F100" s="1"/>
      <c r="G100" s="178"/>
      <c r="H100" s="1"/>
      <c r="I100" s="178"/>
      <c r="J100" s="178"/>
      <c r="K100" s="178"/>
      <c r="L100" s="178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78"/>
      <c r="AK100" s="178"/>
      <c r="AL100" s="178"/>
      <c r="AM100" s="74"/>
    </row>
    <row r="101" spans="2:39" ht="12.75" customHeight="1" x14ac:dyDescent="0.2">
      <c r="B101" s="1"/>
      <c r="C101" s="1"/>
      <c r="D101" s="1"/>
      <c r="E101" s="1"/>
      <c r="F101" s="1"/>
      <c r="G101" s="178"/>
      <c r="H101" s="1"/>
      <c r="I101" s="178"/>
      <c r="J101" s="178"/>
      <c r="K101" s="178"/>
      <c r="L101" s="178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78"/>
      <c r="AK101" s="178"/>
      <c r="AL101" s="178"/>
      <c r="AM101" s="74"/>
    </row>
    <row r="102" spans="2:39" ht="12.75" customHeight="1" x14ac:dyDescent="0.2">
      <c r="B102" s="1"/>
      <c r="C102" s="1"/>
      <c r="D102" s="1"/>
      <c r="E102" s="1"/>
      <c r="F102" s="1"/>
      <c r="G102" s="178"/>
      <c r="H102" s="1"/>
      <c r="I102" s="178"/>
      <c r="J102" s="178"/>
      <c r="K102" s="178"/>
      <c r="L102" s="178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78"/>
      <c r="AK102" s="178"/>
      <c r="AL102" s="178"/>
      <c r="AM102" s="74"/>
    </row>
    <row r="103" spans="2:39" ht="12.75" customHeight="1" x14ac:dyDescent="0.2">
      <c r="B103" s="1"/>
      <c r="C103" s="1"/>
      <c r="D103" s="1"/>
      <c r="E103" s="1"/>
      <c r="F103" s="1"/>
      <c r="G103" s="178"/>
      <c r="H103" s="1"/>
      <c r="I103" s="178"/>
      <c r="J103" s="178"/>
      <c r="K103" s="178"/>
      <c r="L103" s="17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78"/>
      <c r="AK103" s="178"/>
      <c r="AL103" s="178"/>
      <c r="AM103" s="74"/>
    </row>
    <row r="104" spans="2:39" ht="12.75" customHeight="1" x14ac:dyDescent="0.2">
      <c r="B104" s="1"/>
      <c r="C104" s="1"/>
      <c r="D104" s="1"/>
      <c r="E104" s="1"/>
      <c r="F104" s="1"/>
      <c r="G104" s="178"/>
      <c r="H104" s="1"/>
      <c r="I104" s="178"/>
      <c r="J104" s="178"/>
      <c r="K104" s="178"/>
      <c r="L104" s="17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78"/>
      <c r="AK104" s="178"/>
      <c r="AL104" s="178"/>
      <c r="AM104" s="74"/>
    </row>
    <row r="105" spans="2:39" ht="12.75" customHeight="1" x14ac:dyDescent="0.2">
      <c r="B105" s="1"/>
      <c r="C105" s="1"/>
      <c r="D105" s="1"/>
      <c r="E105" s="1"/>
      <c r="F105" s="1"/>
      <c r="G105" s="178"/>
      <c r="H105" s="1"/>
      <c r="I105" s="178"/>
      <c r="J105" s="178"/>
      <c r="K105" s="178"/>
      <c r="L105" s="17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78"/>
      <c r="AK105" s="178"/>
      <c r="AL105" s="178"/>
      <c r="AM105" s="74"/>
    </row>
    <row r="106" spans="2:39" ht="12.75" customHeight="1" x14ac:dyDescent="0.2">
      <c r="B106" s="1"/>
      <c r="C106" s="1"/>
      <c r="D106" s="1"/>
      <c r="E106" s="1"/>
      <c r="F106" s="1"/>
      <c r="G106" s="178"/>
      <c r="H106" s="1"/>
      <c r="I106" s="178"/>
      <c r="J106" s="178"/>
      <c r="K106" s="178"/>
      <c r="L106" s="17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78"/>
      <c r="AK106" s="178"/>
      <c r="AL106" s="178"/>
      <c r="AM106" s="74"/>
    </row>
    <row r="107" spans="2:39" ht="12.75" customHeight="1" x14ac:dyDescent="0.2">
      <c r="B107" s="1"/>
      <c r="C107" s="1"/>
      <c r="D107" s="1"/>
      <c r="E107" s="1"/>
      <c r="F107" s="1"/>
      <c r="G107" s="178"/>
      <c r="H107" s="1"/>
      <c r="I107" s="178"/>
      <c r="J107" s="178"/>
      <c r="K107" s="178"/>
      <c r="L107" s="17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78"/>
      <c r="AK107" s="178"/>
      <c r="AL107" s="178"/>
      <c r="AM107" s="74"/>
    </row>
    <row r="108" spans="2:39" ht="12.75" customHeight="1" x14ac:dyDescent="0.2">
      <c r="B108" s="1"/>
      <c r="C108" s="1"/>
      <c r="D108" s="1"/>
      <c r="E108" s="1"/>
      <c r="F108" s="1"/>
      <c r="G108" s="178"/>
      <c r="H108" s="1"/>
      <c r="I108" s="178"/>
      <c r="J108" s="178"/>
      <c r="K108" s="178"/>
      <c r="L108" s="17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78"/>
      <c r="AK108" s="178"/>
      <c r="AL108" s="178"/>
      <c r="AM108" s="74"/>
    </row>
    <row r="109" spans="2:39" ht="12.75" customHeight="1" x14ac:dyDescent="0.2">
      <c r="B109" s="1"/>
      <c r="C109" s="1"/>
      <c r="D109" s="1"/>
      <c r="E109" s="1"/>
      <c r="F109" s="1"/>
      <c r="G109" s="178"/>
      <c r="H109" s="1"/>
      <c r="I109" s="178"/>
      <c r="J109" s="178"/>
      <c r="K109" s="178"/>
      <c r="L109" s="17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78"/>
      <c r="AK109" s="178"/>
      <c r="AL109" s="178"/>
      <c r="AM109" s="74"/>
    </row>
    <row r="110" spans="2:39" ht="12.75" customHeight="1" x14ac:dyDescent="0.2">
      <c r="B110" s="1"/>
      <c r="C110" s="1"/>
      <c r="D110" s="1"/>
      <c r="E110" s="1"/>
      <c r="F110" s="1"/>
      <c r="G110" s="178"/>
      <c r="H110" s="1"/>
      <c r="I110" s="178"/>
      <c r="J110" s="178"/>
      <c r="K110" s="178"/>
      <c r="L110" s="17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78"/>
      <c r="AK110" s="178"/>
      <c r="AL110" s="178"/>
      <c r="AM110" s="74"/>
    </row>
    <row r="111" spans="2:39" ht="12.75" customHeight="1" x14ac:dyDescent="0.2">
      <c r="B111" s="1"/>
      <c r="C111" s="1"/>
      <c r="D111" s="1"/>
      <c r="E111" s="1"/>
      <c r="F111" s="1"/>
      <c r="G111" s="178"/>
      <c r="H111" s="1"/>
      <c r="I111" s="178"/>
      <c r="J111" s="178"/>
      <c r="K111" s="178"/>
      <c r="L111" s="17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78"/>
      <c r="AK111" s="178"/>
      <c r="AL111" s="178"/>
      <c r="AM111" s="74"/>
    </row>
    <row r="112" spans="2:39" ht="12.75" customHeight="1" x14ac:dyDescent="0.2">
      <c r="B112" s="1"/>
      <c r="C112" s="1"/>
      <c r="D112" s="1"/>
      <c r="E112" s="1"/>
      <c r="F112" s="1"/>
      <c r="G112" s="178"/>
      <c r="H112" s="1"/>
      <c r="I112" s="178"/>
      <c r="J112" s="178"/>
      <c r="K112" s="178"/>
      <c r="L112" s="17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78"/>
      <c r="AK112" s="178"/>
      <c r="AL112" s="178"/>
      <c r="AM112" s="74"/>
    </row>
    <row r="113" spans="2:40" ht="12.75" customHeight="1" x14ac:dyDescent="0.2">
      <c r="B113" s="1"/>
      <c r="C113" s="1"/>
      <c r="D113" s="1"/>
      <c r="E113" s="1"/>
      <c r="F113" s="1"/>
      <c r="G113" s="178"/>
      <c r="H113" s="1"/>
      <c r="I113" s="178"/>
      <c r="J113" s="178"/>
      <c r="K113" s="178"/>
      <c r="L113" s="17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78"/>
      <c r="AK113" s="178"/>
      <c r="AL113" s="178"/>
      <c r="AM113" s="74"/>
    </row>
    <row r="114" spans="2:40" ht="12.75" customHeight="1" x14ac:dyDescent="0.2">
      <c r="B114" s="1"/>
      <c r="C114" s="1"/>
      <c r="D114" s="1"/>
      <c r="E114" s="1"/>
      <c r="F114" s="1"/>
      <c r="G114" s="178"/>
      <c r="H114" s="1"/>
      <c r="I114" s="178"/>
      <c r="J114" s="178"/>
      <c r="K114" s="178"/>
      <c r="L114" s="17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78"/>
      <c r="AK114" s="178"/>
      <c r="AL114" s="178"/>
      <c r="AM114" s="74"/>
    </row>
    <row r="115" spans="2:40" ht="12.75" customHeight="1" x14ac:dyDescent="0.2">
      <c r="B115" s="1"/>
      <c r="C115" s="1"/>
      <c r="D115" s="1"/>
      <c r="E115" s="1"/>
      <c r="F115" s="1"/>
      <c r="G115" s="178"/>
      <c r="H115" s="1"/>
      <c r="I115" s="178"/>
      <c r="J115" s="178"/>
      <c r="K115" s="178"/>
      <c r="L115" s="17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78"/>
      <c r="AK115" s="178"/>
      <c r="AL115" s="178"/>
      <c r="AM115" s="74"/>
    </row>
    <row r="116" spans="2:40" ht="12.75" customHeight="1" x14ac:dyDescent="0.2">
      <c r="B116" s="1"/>
      <c r="C116" s="1"/>
      <c r="D116" s="1"/>
      <c r="E116" s="1"/>
      <c r="F116" s="1"/>
      <c r="G116" s="178"/>
      <c r="H116" s="1"/>
      <c r="I116" s="178"/>
      <c r="J116" s="178"/>
      <c r="K116" s="178"/>
      <c r="L116" s="17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78"/>
      <c r="AK116" s="178"/>
      <c r="AL116" s="178"/>
      <c r="AM116" s="74"/>
    </row>
    <row r="117" spans="2:40" ht="12.75" customHeight="1" x14ac:dyDescent="0.2">
      <c r="B117" s="1"/>
      <c r="C117" s="1"/>
      <c r="D117" s="1"/>
      <c r="E117" s="1"/>
      <c r="F117" s="1"/>
      <c r="G117" s="178"/>
      <c r="H117" s="1"/>
      <c r="I117" s="178"/>
      <c r="J117" s="178"/>
      <c r="K117" s="178"/>
      <c r="L117" s="17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78"/>
      <c r="AK117" s="178"/>
      <c r="AL117" s="178"/>
      <c r="AM117" s="74"/>
    </row>
    <row r="118" spans="2:40" ht="12.75" customHeight="1" x14ac:dyDescent="0.2">
      <c r="B118" s="1"/>
      <c r="C118" s="1"/>
      <c r="D118" s="1"/>
      <c r="E118" s="1"/>
      <c r="F118" s="1"/>
      <c r="G118" s="178"/>
      <c r="H118" s="1"/>
      <c r="I118" s="178"/>
      <c r="J118" s="178"/>
      <c r="K118" s="178"/>
      <c r="L118" s="17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78"/>
      <c r="AK118" s="178"/>
      <c r="AL118" s="178"/>
      <c r="AM118" s="73"/>
    </row>
    <row r="119" spans="2:40" ht="12.75" customHeight="1" x14ac:dyDescent="0.2">
      <c r="B119" s="1"/>
      <c r="C119" s="1"/>
      <c r="D119" s="1"/>
      <c r="E119" s="1"/>
      <c r="F119" s="1"/>
      <c r="G119" s="178"/>
      <c r="H119" s="1"/>
      <c r="I119" s="178"/>
      <c r="J119" s="178"/>
      <c r="K119" s="178"/>
      <c r="L119" s="17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78"/>
      <c r="AK119" s="178"/>
      <c r="AL119" s="178"/>
      <c r="AM119" s="136"/>
    </row>
    <row r="120" spans="2:40" ht="12.75" customHeight="1" x14ac:dyDescent="0.2">
      <c r="B120" s="1"/>
      <c r="C120" s="1"/>
      <c r="D120" s="1"/>
      <c r="E120" s="1"/>
      <c r="F120" s="1"/>
      <c r="G120" s="178"/>
      <c r="H120" s="1"/>
      <c r="I120" s="178"/>
      <c r="J120" s="178"/>
      <c r="K120" s="178"/>
      <c r="L120" s="17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78"/>
      <c r="AK120" s="178"/>
      <c r="AL120" s="178"/>
      <c r="AM120" s="136"/>
    </row>
    <row r="121" spans="2:40" ht="12.75" customHeight="1" x14ac:dyDescent="0.2">
      <c r="B121" s="1"/>
      <c r="C121" s="1"/>
      <c r="D121" s="1"/>
      <c r="E121" s="1"/>
      <c r="F121" s="1"/>
      <c r="G121" s="178"/>
      <c r="H121" s="1"/>
      <c r="I121" s="178"/>
      <c r="J121" s="178"/>
      <c r="K121" s="178"/>
      <c r="L121" s="17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78"/>
      <c r="AK121" s="178"/>
      <c r="AL121" s="178"/>
      <c r="AM121" s="136"/>
    </row>
    <row r="122" spans="2:40" ht="12.75" customHeight="1" x14ac:dyDescent="0.2">
      <c r="B122" s="1"/>
      <c r="C122" s="1"/>
      <c r="D122" s="1"/>
      <c r="E122" s="1"/>
      <c r="F122" s="1"/>
      <c r="G122" s="178"/>
      <c r="H122" s="1"/>
      <c r="I122" s="178"/>
      <c r="J122" s="178"/>
      <c r="K122" s="178"/>
      <c r="L122" s="17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78"/>
      <c r="AK122" s="178"/>
      <c r="AL122" s="178"/>
      <c r="AM122" s="136"/>
    </row>
    <row r="123" spans="2:40" ht="12.75" customHeight="1" x14ac:dyDescent="0.2">
      <c r="B123" s="1"/>
      <c r="C123" s="1"/>
      <c r="D123" s="1"/>
      <c r="E123" s="1"/>
      <c r="F123" s="1"/>
      <c r="G123" s="178"/>
      <c r="H123" s="1"/>
      <c r="I123" s="178"/>
      <c r="J123" s="178"/>
      <c r="K123" s="178"/>
      <c r="L123" s="17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78"/>
      <c r="AK123" s="178"/>
      <c r="AL123" s="178"/>
      <c r="AM123" s="136"/>
    </row>
    <row r="124" spans="2:40" ht="12.75" customHeight="1" x14ac:dyDescent="0.2">
      <c r="B124" s="1"/>
      <c r="C124" s="1"/>
      <c r="D124" s="1"/>
      <c r="E124" s="1"/>
      <c r="F124" s="1"/>
      <c r="G124" s="178"/>
      <c r="H124" s="1"/>
      <c r="I124" s="178"/>
      <c r="J124" s="178"/>
      <c r="K124" s="178"/>
      <c r="L124" s="17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78"/>
      <c r="AK124" s="178"/>
      <c r="AL124" s="178"/>
      <c r="AM124" s="136"/>
    </row>
    <row r="125" spans="2:40" ht="12.75" customHeight="1" x14ac:dyDescent="0.2">
      <c r="B125" s="1"/>
      <c r="C125" s="1"/>
      <c r="D125" s="1"/>
      <c r="E125" s="1"/>
      <c r="F125" s="1"/>
      <c r="G125" s="178"/>
      <c r="H125" s="1"/>
      <c r="I125" s="178"/>
      <c r="J125" s="178"/>
      <c r="K125" s="178"/>
      <c r="L125" s="17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78"/>
      <c r="AK125" s="178"/>
      <c r="AL125" s="178"/>
      <c r="AM125" s="136"/>
    </row>
    <row r="126" spans="2:40" ht="12.75" customHeight="1" x14ac:dyDescent="0.2">
      <c r="AM126" s="136"/>
    </row>
    <row r="127" spans="2:40" ht="12.75" customHeight="1" x14ac:dyDescent="0.2">
      <c r="AM127" s="73"/>
      <c r="AN127" s="126"/>
    </row>
    <row r="128" spans="2:40" ht="12.75" customHeight="1" x14ac:dyDescent="0.2">
      <c r="AM128" s="154"/>
    </row>
    <row r="129" spans="39:40" ht="12.75" customHeight="1" x14ac:dyDescent="0.2">
      <c r="AM129" s="73"/>
    </row>
    <row r="130" spans="39:40" ht="12.75" customHeight="1" x14ac:dyDescent="0.2">
      <c r="AM130" s="136"/>
      <c r="AN130" s="126"/>
    </row>
    <row r="131" spans="39:40" ht="12.75" customHeight="1" x14ac:dyDescent="0.2">
      <c r="AM131" s="320"/>
    </row>
    <row r="132" spans="39:40" ht="12.75" customHeight="1" x14ac:dyDescent="0.2">
      <c r="AM132" s="137"/>
    </row>
    <row r="133" spans="39:40" ht="12.75" customHeight="1" x14ac:dyDescent="0.2">
      <c r="AM133" s="137"/>
    </row>
    <row r="139" spans="39:40" ht="12.75" customHeight="1" x14ac:dyDescent="0.2">
      <c r="AN139" s="321"/>
    </row>
    <row r="140" spans="39:40" ht="12.75" customHeight="1" x14ac:dyDescent="0.2">
      <c r="AM140" s="322"/>
      <c r="AN140" s="59"/>
    </row>
    <row r="141" spans="39:40" ht="12.75" customHeight="1" x14ac:dyDescent="0.2">
      <c r="AM141" s="322"/>
      <c r="AN141" s="59"/>
    </row>
    <row r="142" spans="39:40" ht="12.75" customHeight="1" x14ac:dyDescent="0.2">
      <c r="AM142" s="322"/>
      <c r="AN142" s="323"/>
    </row>
    <row r="143" spans="39:40" ht="12.75" customHeight="1" x14ac:dyDescent="0.2">
      <c r="AM143" s="324"/>
    </row>
    <row r="144" spans="39:40" ht="12.75" customHeight="1" x14ac:dyDescent="0.2">
      <c r="AM144" s="136"/>
    </row>
    <row r="145" spans="39:39" ht="12.75" customHeight="1" x14ac:dyDescent="0.2">
      <c r="AM145" s="136"/>
    </row>
    <row r="146" spans="39:39" ht="12.75" customHeight="1" x14ac:dyDescent="0.2">
      <c r="AM146" s="136"/>
    </row>
    <row r="147" spans="39:39" ht="12.75" customHeight="1" x14ac:dyDescent="0.2">
      <c r="AM147" s="136"/>
    </row>
    <row r="148" spans="39:39" ht="12.75" customHeight="1" x14ac:dyDescent="0.2">
      <c r="AM148" s="136"/>
    </row>
    <row r="149" spans="39:39" ht="12.75" customHeight="1" x14ac:dyDescent="0.2">
      <c r="AM149" s="136"/>
    </row>
    <row r="150" spans="39:39" ht="12.75" customHeight="1" x14ac:dyDescent="0.2">
      <c r="AM150" s="136"/>
    </row>
    <row r="151" spans="39:39" ht="12.75" customHeight="1" x14ac:dyDescent="0.2">
      <c r="AM151" s="136"/>
    </row>
    <row r="152" spans="39:39" ht="12.75" customHeight="1" x14ac:dyDescent="0.2">
      <c r="AM152" s="136"/>
    </row>
    <row r="153" spans="39:39" ht="12.75" customHeight="1" x14ac:dyDescent="0.2">
      <c r="AM153" s="136"/>
    </row>
    <row r="154" spans="39:39" ht="12.75" customHeight="1" x14ac:dyDescent="0.2">
      <c r="AM154" s="136"/>
    </row>
    <row r="155" spans="39:39" ht="12.75" customHeight="1" x14ac:dyDescent="0.2">
      <c r="AM155" s="136"/>
    </row>
    <row r="156" spans="39:39" ht="12.75" customHeight="1" x14ac:dyDescent="0.2">
      <c r="AM156" s="136"/>
    </row>
    <row r="157" spans="39:39" ht="12.75" customHeight="1" x14ac:dyDescent="0.2">
      <c r="AM157" s="136"/>
    </row>
    <row r="158" spans="39:39" ht="12.75" customHeight="1" x14ac:dyDescent="0.2">
      <c r="AM158" s="136"/>
    </row>
    <row r="159" spans="39:39" ht="12.75" customHeight="1" x14ac:dyDescent="0.2">
      <c r="AM159" s="136"/>
    </row>
    <row r="160" spans="39:39" ht="12.75" customHeight="1" x14ac:dyDescent="0.2">
      <c r="AM160" s="73"/>
    </row>
    <row r="161" spans="39:40" ht="12.75" customHeight="1" x14ac:dyDescent="0.2">
      <c r="AM161" s="73"/>
    </row>
    <row r="162" spans="39:40" ht="12.75" customHeight="1" x14ac:dyDescent="0.2">
      <c r="AM162" s="73"/>
    </row>
    <row r="163" spans="39:40" ht="12.75" customHeight="1" x14ac:dyDescent="0.2">
      <c r="AM163" s="73"/>
    </row>
    <row r="164" spans="39:40" ht="12.75" customHeight="1" x14ac:dyDescent="0.2">
      <c r="AM164" s="136"/>
    </row>
    <row r="165" spans="39:40" ht="12.75" customHeight="1" x14ac:dyDescent="0.2">
      <c r="AM165" s="136"/>
    </row>
    <row r="166" spans="39:40" ht="12.75" customHeight="1" x14ac:dyDescent="0.2">
      <c r="AM166" s="136"/>
    </row>
    <row r="167" spans="39:40" ht="12.75" customHeight="1" x14ac:dyDescent="0.2">
      <c r="AM167" s="136"/>
    </row>
    <row r="168" spans="39:40" ht="12.75" customHeight="1" x14ac:dyDescent="0.2">
      <c r="AM168" s="136"/>
    </row>
    <row r="169" spans="39:40" ht="12.75" customHeight="1" x14ac:dyDescent="0.2">
      <c r="AM169" s="136"/>
    </row>
    <row r="170" spans="39:40" ht="12.75" customHeight="1" x14ac:dyDescent="0.2">
      <c r="AM170" s="136"/>
    </row>
    <row r="171" spans="39:40" ht="12.75" customHeight="1" x14ac:dyDescent="0.2">
      <c r="AM171" s="136"/>
    </row>
    <row r="172" spans="39:40" ht="12.75" customHeight="1" x14ac:dyDescent="0.2">
      <c r="AM172" s="73"/>
      <c r="AN172" s="126"/>
    </row>
    <row r="173" spans="39:40" ht="12.75" customHeight="1" x14ac:dyDescent="0.2">
      <c r="AM173" s="154"/>
    </row>
    <row r="174" spans="39:40" ht="12.75" customHeight="1" x14ac:dyDescent="0.2">
      <c r="AM174" s="73"/>
    </row>
    <row r="175" spans="39:40" ht="12.75" customHeight="1" x14ac:dyDescent="0.2">
      <c r="AM175" s="136"/>
      <c r="AN175" s="126"/>
    </row>
    <row r="176" spans="39:40" ht="12.75" customHeight="1" x14ac:dyDescent="0.2">
      <c r="AM176" s="320"/>
    </row>
    <row r="177" spans="39:39" ht="12.75" customHeight="1" x14ac:dyDescent="0.2">
      <c r="AM177" s="137"/>
    </row>
    <row r="178" spans="39:39" ht="12.75" customHeight="1" x14ac:dyDescent="0.2">
      <c r="AM178" s="137"/>
    </row>
  </sheetData>
  <customSheetViews>
    <customSheetView guid="{29F96217-A1F9-48F3-987C-57B98AE20367}" scale="85" fitToPage="1" hiddenRows="1" hiddenColumns="1" topLeftCell="B1">
      <pane xSplit="15" ySplit="6" topLeftCell="Q7" activePane="bottomRight" state="frozen"/>
      <selection pane="bottomRight" activeCell="J7" sqref="J7"/>
      <pageMargins left="0.25" right="0.25" top="1" bottom="0.5" header="0.5" footer="0.5"/>
      <printOptions horizontalCentered="1"/>
      <pageSetup scale="37" orientation="landscape" horizontalDpi="300" verticalDpi="300" r:id="rId1"/>
      <headerFooter alignWithMargins="0">
        <oddHeader>&amp;C&amp;"Helvetica,Bold"AIR EMISSIONS CALCULATIONS - 2011</oddHeader>
        <oddFooter>&amp;L&amp;"Arial Black,Bold"&amp;12BOEM &amp;"Arial,Regular"&amp;10 &amp;"Arial,Bold"FORM BOEM-xx&amp;"Arial,Regular" &amp;8(March 2011 - Supersedes all previous versions of form MMS-139 which may not be used).&amp;10          Page &amp;P of &amp;N</oddFooter>
      </headerFooter>
    </customSheetView>
    <customSheetView guid="{13305573-0FD9-4F34-BE46-7B54560EEC40}" scale="85" fitToPage="1" hiddenRows="1" hiddenColumns="1" topLeftCell="B1">
      <pane xSplit="15" ySplit="6" topLeftCell="Q7" activePane="bottomRight" state="frozen"/>
      <selection pane="bottomRight" activeCell="J7" sqref="J7"/>
      <pageMargins left="0.25" right="0.25" top="1" bottom="0.5" header="0.5" footer="0.5"/>
      <printOptions horizontalCentered="1"/>
      <pageSetup scale="37" orientation="landscape" horizontalDpi="300" verticalDpi="300" r:id="rId2"/>
      <headerFooter alignWithMargins="0">
        <oddHeader>&amp;C&amp;"Helvetica,Bold"AIR EMISSIONS CALCULATIONS - 2011</oddHeader>
        <oddFooter>&amp;L&amp;"Arial Black,Bold"&amp;12BOEM &amp;"Arial,Regular"&amp;10 &amp;"Arial,Bold"FORM BOEM-xx&amp;"Arial,Regular" &amp;8(March 2011 - Supersedes all previous versions of form MMS-139 which may not be used).&amp;10          Page &amp;P of &amp;N</oddFooter>
      </headerFooter>
    </customSheetView>
  </customSheetViews>
  <mergeCells count="32">
    <mergeCell ref="O4:P4"/>
    <mergeCell ref="AB2:AJ2"/>
    <mergeCell ref="Q4:AA4"/>
    <mergeCell ref="O3:P3"/>
    <mergeCell ref="H1:I1"/>
    <mergeCell ref="M1:N1"/>
    <mergeCell ref="M4:N4"/>
    <mergeCell ref="Y1:AA1"/>
    <mergeCell ref="Y2:AA2"/>
    <mergeCell ref="J4:J6"/>
    <mergeCell ref="O1:P1"/>
    <mergeCell ref="Q1:R1"/>
    <mergeCell ref="S1:V1"/>
    <mergeCell ref="S2:V2"/>
    <mergeCell ref="W2:X2"/>
    <mergeCell ref="H2:I2"/>
    <mergeCell ref="M2:N2"/>
    <mergeCell ref="O2:P2"/>
    <mergeCell ref="Q2:R2"/>
    <mergeCell ref="W1:X1"/>
    <mergeCell ref="FF4:FQ4"/>
    <mergeCell ref="CL4:CW4"/>
    <mergeCell ref="CX4:DI4"/>
    <mergeCell ref="DJ4:DU4"/>
    <mergeCell ref="DV4:EG4"/>
    <mergeCell ref="AB4:AL4"/>
    <mergeCell ref="BZ4:CK4"/>
    <mergeCell ref="EH4:ES4"/>
    <mergeCell ref="ET4:FE4"/>
    <mergeCell ref="AP4:BA4"/>
    <mergeCell ref="BN4:BY4"/>
    <mergeCell ref="BB4:BM4"/>
  </mergeCells>
  <conditionalFormatting sqref="P7">
    <cfRule type="cellIs" dxfId="175" priority="441" stopIfTrue="1" operator="lessThan">
      <formula>$O7</formula>
    </cfRule>
  </conditionalFormatting>
  <conditionalFormatting sqref="P8">
    <cfRule type="cellIs" dxfId="174" priority="440" stopIfTrue="1" operator="lessThan">
      <formula>$O8</formula>
    </cfRule>
  </conditionalFormatting>
  <conditionalFormatting sqref="P9">
    <cfRule type="cellIs" dxfId="173" priority="439" stopIfTrue="1" operator="lessThan">
      <formula>$O9</formula>
    </cfRule>
  </conditionalFormatting>
  <conditionalFormatting sqref="P10">
    <cfRule type="cellIs" dxfId="172" priority="438" stopIfTrue="1" operator="lessThan">
      <formula>$O10</formula>
    </cfRule>
  </conditionalFormatting>
  <conditionalFormatting sqref="P11">
    <cfRule type="cellIs" dxfId="171" priority="437" stopIfTrue="1" operator="lessThan">
      <formula>$O11</formula>
    </cfRule>
  </conditionalFormatting>
  <conditionalFormatting sqref="P12">
    <cfRule type="cellIs" dxfId="170" priority="436" stopIfTrue="1" operator="lessThan">
      <formula>$O12</formula>
    </cfRule>
  </conditionalFormatting>
  <conditionalFormatting sqref="P13">
    <cfRule type="cellIs" dxfId="169" priority="435" stopIfTrue="1" operator="lessThan">
      <formula>$O13</formula>
    </cfRule>
  </conditionalFormatting>
  <conditionalFormatting sqref="P14">
    <cfRule type="cellIs" dxfId="168" priority="434" stopIfTrue="1" operator="lessThan">
      <formula>$O14</formula>
    </cfRule>
  </conditionalFormatting>
  <conditionalFormatting sqref="P15">
    <cfRule type="cellIs" dxfId="167" priority="433" stopIfTrue="1" operator="lessThan">
      <formula>$O15</formula>
    </cfRule>
  </conditionalFormatting>
  <conditionalFormatting sqref="P16">
    <cfRule type="cellIs" dxfId="166" priority="432" stopIfTrue="1" operator="lessThan">
      <formula>$O16</formula>
    </cfRule>
  </conditionalFormatting>
  <conditionalFormatting sqref="P17">
    <cfRule type="cellIs" dxfId="165" priority="431" stopIfTrue="1" operator="lessThan">
      <formula>$O17</formula>
    </cfRule>
  </conditionalFormatting>
  <conditionalFormatting sqref="P18">
    <cfRule type="cellIs" dxfId="164" priority="430" stopIfTrue="1" operator="lessThan">
      <formula>$O18</formula>
    </cfRule>
  </conditionalFormatting>
  <conditionalFormatting sqref="P19">
    <cfRule type="cellIs" dxfId="163" priority="429" stopIfTrue="1" operator="lessThan">
      <formula>$O19</formula>
    </cfRule>
  </conditionalFormatting>
  <conditionalFormatting sqref="P20">
    <cfRule type="cellIs" dxfId="162" priority="428" stopIfTrue="1" operator="lessThan">
      <formula>$O20</formula>
    </cfRule>
  </conditionalFormatting>
  <conditionalFormatting sqref="P21">
    <cfRule type="cellIs" dxfId="161" priority="427" stopIfTrue="1" operator="lessThan">
      <formula>$O21</formula>
    </cfRule>
  </conditionalFormatting>
  <conditionalFormatting sqref="P22">
    <cfRule type="cellIs" dxfId="160" priority="426" stopIfTrue="1" operator="lessThan">
      <formula>$O22</formula>
    </cfRule>
  </conditionalFormatting>
  <conditionalFormatting sqref="P23">
    <cfRule type="cellIs" dxfId="159" priority="425" stopIfTrue="1" operator="lessThan">
      <formula>$O23</formula>
    </cfRule>
  </conditionalFormatting>
  <conditionalFormatting sqref="P24">
    <cfRule type="cellIs" dxfId="158" priority="424" stopIfTrue="1" operator="lessThan">
      <formula>$O24</formula>
    </cfRule>
  </conditionalFormatting>
  <conditionalFormatting sqref="P25">
    <cfRule type="cellIs" dxfId="157" priority="423" stopIfTrue="1" operator="lessThan">
      <formula>$O25</formula>
    </cfRule>
  </conditionalFormatting>
  <conditionalFormatting sqref="P26">
    <cfRule type="cellIs" dxfId="156" priority="422" stopIfTrue="1" operator="lessThan">
      <formula>$O26</formula>
    </cfRule>
  </conditionalFormatting>
  <conditionalFormatting sqref="P27">
    <cfRule type="cellIs" dxfId="155" priority="421" stopIfTrue="1" operator="lessThan">
      <formula>$O27</formula>
    </cfRule>
  </conditionalFormatting>
  <conditionalFormatting sqref="P28">
    <cfRule type="cellIs" dxfId="154" priority="420" stopIfTrue="1" operator="lessThan">
      <formula>$O28</formula>
    </cfRule>
  </conditionalFormatting>
  <conditionalFormatting sqref="P29">
    <cfRule type="cellIs" dxfId="153" priority="419" stopIfTrue="1" operator="lessThan">
      <formula>$O29</formula>
    </cfRule>
  </conditionalFormatting>
  <conditionalFormatting sqref="P30">
    <cfRule type="cellIs" dxfId="152" priority="418" stopIfTrue="1" operator="lessThan">
      <formula>$O30</formula>
    </cfRule>
  </conditionalFormatting>
  <conditionalFormatting sqref="P32">
    <cfRule type="cellIs" dxfId="151" priority="405" stopIfTrue="1" operator="lessThan">
      <formula>$O32</formula>
    </cfRule>
  </conditionalFormatting>
  <conditionalFormatting sqref="P33">
    <cfRule type="cellIs" dxfId="150" priority="404" stopIfTrue="1" operator="lessThan">
      <formula>$O33</formula>
    </cfRule>
  </conditionalFormatting>
  <conditionalFormatting sqref="P34">
    <cfRule type="cellIs" dxfId="149" priority="403" stopIfTrue="1" operator="lessThan">
      <formula>$O34</formula>
    </cfRule>
  </conditionalFormatting>
  <conditionalFormatting sqref="P35">
    <cfRule type="cellIs" dxfId="148" priority="402" stopIfTrue="1" operator="lessThan">
      <formula>$O35</formula>
    </cfRule>
  </conditionalFormatting>
  <conditionalFormatting sqref="P36">
    <cfRule type="cellIs" dxfId="147" priority="401" stopIfTrue="1" operator="lessThan">
      <formula>$O36</formula>
    </cfRule>
  </conditionalFormatting>
  <conditionalFormatting sqref="P37">
    <cfRule type="cellIs" dxfId="146" priority="400" stopIfTrue="1" operator="lessThan">
      <formula>$O37</formula>
    </cfRule>
  </conditionalFormatting>
  <conditionalFormatting sqref="P38">
    <cfRule type="cellIs" dxfId="145" priority="399" stopIfTrue="1" operator="lessThan">
      <formula>$O38</formula>
    </cfRule>
  </conditionalFormatting>
  <conditionalFormatting sqref="P39">
    <cfRule type="cellIs" dxfId="144" priority="398" stopIfTrue="1" operator="lessThan">
      <formula>$O39</formula>
    </cfRule>
  </conditionalFormatting>
  <conditionalFormatting sqref="P40">
    <cfRule type="cellIs" dxfId="143" priority="397" stopIfTrue="1" operator="lessThan">
      <formula>$O40</formula>
    </cfRule>
  </conditionalFormatting>
  <conditionalFormatting sqref="P41">
    <cfRule type="cellIs" dxfId="142" priority="396" stopIfTrue="1" operator="lessThan">
      <formula>$O41</formula>
    </cfRule>
  </conditionalFormatting>
  <conditionalFormatting sqref="P42">
    <cfRule type="cellIs" dxfId="141" priority="395" stopIfTrue="1" operator="lessThan">
      <formula>$O42</formula>
    </cfRule>
  </conditionalFormatting>
  <conditionalFormatting sqref="P43">
    <cfRule type="cellIs" dxfId="140" priority="394" stopIfTrue="1" operator="lessThan">
      <formula>$O43</formula>
    </cfRule>
  </conditionalFormatting>
  <conditionalFormatting sqref="P45">
    <cfRule type="cellIs" dxfId="139" priority="293" stopIfTrue="1" operator="lessThan">
      <formula>$O45</formula>
    </cfRule>
  </conditionalFormatting>
  <conditionalFormatting sqref="P46">
    <cfRule type="cellIs" dxfId="138" priority="292" stopIfTrue="1" operator="lessThan">
      <formula>$O46</formula>
    </cfRule>
  </conditionalFormatting>
  <conditionalFormatting sqref="P48">
    <cfRule type="cellIs" dxfId="137" priority="291" stopIfTrue="1" operator="lessThan">
      <formula>$O48</formula>
    </cfRule>
  </conditionalFormatting>
  <conditionalFormatting sqref="P49">
    <cfRule type="cellIs" dxfId="136" priority="290" stopIfTrue="1" operator="lessThan">
      <formula>$O49</formula>
    </cfRule>
  </conditionalFormatting>
  <conditionalFormatting sqref="P50">
    <cfRule type="cellIs" dxfId="135" priority="289" stopIfTrue="1" operator="lessThan">
      <formula>$O50</formula>
    </cfRule>
  </conditionalFormatting>
  <conditionalFormatting sqref="P51">
    <cfRule type="cellIs" dxfId="134" priority="288" stopIfTrue="1" operator="lessThan">
      <formula>$O51</formula>
    </cfRule>
  </conditionalFormatting>
  <conditionalFormatting sqref="P52">
    <cfRule type="cellIs" dxfId="133" priority="287" stopIfTrue="1" operator="lessThan">
      <formula>$O52</formula>
    </cfRule>
  </conditionalFormatting>
  <conditionalFormatting sqref="P53">
    <cfRule type="cellIs" dxfId="132" priority="286" stopIfTrue="1" operator="lessThan">
      <formula>$O53</formula>
    </cfRule>
  </conditionalFormatting>
  <conditionalFormatting sqref="P54">
    <cfRule type="cellIs" dxfId="131" priority="285" stopIfTrue="1" operator="lessThan">
      <formula>$O54</formula>
    </cfRule>
  </conditionalFormatting>
  <conditionalFormatting sqref="P55">
    <cfRule type="cellIs" dxfId="130" priority="284" stopIfTrue="1" operator="lessThan">
      <formula>$O55</formula>
    </cfRule>
  </conditionalFormatting>
  <conditionalFormatting sqref="P56">
    <cfRule type="cellIs" dxfId="129" priority="283" stopIfTrue="1" operator="lessThan">
      <formula>$O56</formula>
    </cfRule>
  </conditionalFormatting>
  <conditionalFormatting sqref="P57">
    <cfRule type="cellIs" dxfId="128" priority="282" stopIfTrue="1" operator="lessThan">
      <formula>$O57</formula>
    </cfRule>
  </conditionalFormatting>
  <conditionalFormatting sqref="P58">
    <cfRule type="cellIs" dxfId="127" priority="281" stopIfTrue="1" operator="lessThan">
      <formula>$O58</formula>
    </cfRule>
  </conditionalFormatting>
  <conditionalFormatting sqref="P59">
    <cfRule type="cellIs" dxfId="126" priority="280" stopIfTrue="1" operator="lessThan">
      <formula>$O59</formula>
    </cfRule>
  </conditionalFormatting>
  <conditionalFormatting sqref="P32">
    <cfRule type="cellIs" dxfId="125" priority="266" stopIfTrue="1" operator="lessThan">
      <formula>$O32</formula>
    </cfRule>
  </conditionalFormatting>
  <conditionalFormatting sqref="P33">
    <cfRule type="cellIs" dxfId="124" priority="265" stopIfTrue="1" operator="lessThan">
      <formula>$O33</formula>
    </cfRule>
  </conditionalFormatting>
  <conditionalFormatting sqref="P34">
    <cfRule type="cellIs" dxfId="123" priority="264" stopIfTrue="1" operator="lessThan">
      <formula>$O34</formula>
    </cfRule>
  </conditionalFormatting>
  <conditionalFormatting sqref="P35">
    <cfRule type="cellIs" dxfId="122" priority="263" stopIfTrue="1" operator="lessThan">
      <formula>$O35</formula>
    </cfRule>
  </conditionalFormatting>
  <conditionalFormatting sqref="P36">
    <cfRule type="cellIs" dxfId="121" priority="262" stopIfTrue="1" operator="lessThan">
      <formula>$O36</formula>
    </cfRule>
  </conditionalFormatting>
  <conditionalFormatting sqref="P37">
    <cfRule type="cellIs" dxfId="120" priority="261" stopIfTrue="1" operator="lessThan">
      <formula>$O37</formula>
    </cfRule>
  </conditionalFormatting>
  <conditionalFormatting sqref="P38">
    <cfRule type="cellIs" dxfId="119" priority="260" stopIfTrue="1" operator="lessThan">
      <formula>$O38</formula>
    </cfRule>
  </conditionalFormatting>
  <conditionalFormatting sqref="P39">
    <cfRule type="cellIs" dxfId="118" priority="259" stopIfTrue="1" operator="lessThan">
      <formula>$O39</formula>
    </cfRule>
  </conditionalFormatting>
  <conditionalFormatting sqref="P40">
    <cfRule type="cellIs" dxfId="117" priority="258" stopIfTrue="1" operator="lessThan">
      <formula>$O40</formula>
    </cfRule>
  </conditionalFormatting>
  <conditionalFormatting sqref="P41">
    <cfRule type="cellIs" dxfId="116" priority="257" stopIfTrue="1" operator="lessThan">
      <formula>$O41</formula>
    </cfRule>
  </conditionalFormatting>
  <conditionalFormatting sqref="P42">
    <cfRule type="cellIs" dxfId="115" priority="256" stopIfTrue="1" operator="lessThan">
      <formula>$O42</formula>
    </cfRule>
  </conditionalFormatting>
  <conditionalFormatting sqref="P43">
    <cfRule type="cellIs" dxfId="114" priority="255" stopIfTrue="1" operator="lessThan">
      <formula>$O43</formula>
    </cfRule>
  </conditionalFormatting>
  <conditionalFormatting sqref="P48">
    <cfRule type="cellIs" dxfId="113" priority="152" stopIfTrue="1" operator="lessThan">
      <formula>$O48</formula>
    </cfRule>
  </conditionalFormatting>
  <conditionalFormatting sqref="P49">
    <cfRule type="cellIs" dxfId="112" priority="151" stopIfTrue="1" operator="lessThan">
      <formula>$O49</formula>
    </cfRule>
  </conditionalFormatting>
  <conditionalFormatting sqref="P50">
    <cfRule type="cellIs" dxfId="111" priority="150" stopIfTrue="1" operator="lessThan">
      <formula>$O50</formula>
    </cfRule>
  </conditionalFormatting>
  <conditionalFormatting sqref="P51">
    <cfRule type="cellIs" dxfId="110" priority="149" stopIfTrue="1" operator="lessThan">
      <formula>$O51</formula>
    </cfRule>
  </conditionalFormatting>
  <conditionalFormatting sqref="P52">
    <cfRule type="cellIs" dxfId="109" priority="148" stopIfTrue="1" operator="lessThan">
      <formula>$O52</formula>
    </cfRule>
  </conditionalFormatting>
  <conditionalFormatting sqref="P53">
    <cfRule type="cellIs" dxfId="108" priority="147" stopIfTrue="1" operator="lessThan">
      <formula>$O53</formula>
    </cfRule>
  </conditionalFormatting>
  <conditionalFormatting sqref="P54">
    <cfRule type="cellIs" dxfId="107" priority="146" stopIfTrue="1" operator="lessThan">
      <formula>$O54</formula>
    </cfRule>
  </conditionalFormatting>
  <conditionalFormatting sqref="P55">
    <cfRule type="cellIs" dxfId="106" priority="145" stopIfTrue="1" operator="lessThan">
      <formula>$O55</formula>
    </cfRule>
  </conditionalFormatting>
  <conditionalFormatting sqref="P56">
    <cfRule type="cellIs" dxfId="105" priority="144" stopIfTrue="1" operator="lessThan">
      <formula>$O56</formula>
    </cfRule>
  </conditionalFormatting>
  <conditionalFormatting sqref="P57">
    <cfRule type="cellIs" dxfId="104" priority="143" stopIfTrue="1" operator="lessThan">
      <formula>$O57</formula>
    </cfRule>
  </conditionalFormatting>
  <conditionalFormatting sqref="P58">
    <cfRule type="cellIs" dxfId="103" priority="142" stopIfTrue="1" operator="lessThan">
      <formula>$O58</formula>
    </cfRule>
  </conditionalFormatting>
  <conditionalFormatting sqref="P59">
    <cfRule type="cellIs" dxfId="102" priority="141" stopIfTrue="1" operator="lessThan">
      <formula>$O59</formula>
    </cfRule>
  </conditionalFormatting>
  <conditionalFormatting sqref="P45">
    <cfRule type="cellIs" dxfId="101" priority="134" stopIfTrue="1" operator="lessThan">
      <formula>$O45</formula>
    </cfRule>
  </conditionalFormatting>
  <conditionalFormatting sqref="P32">
    <cfRule type="cellIs" dxfId="100" priority="120" stopIfTrue="1" operator="lessThan">
      <formula>$O32</formula>
    </cfRule>
  </conditionalFormatting>
  <conditionalFormatting sqref="P33">
    <cfRule type="cellIs" dxfId="99" priority="119" stopIfTrue="1" operator="lessThan">
      <formula>$O33</formula>
    </cfRule>
  </conditionalFormatting>
  <conditionalFormatting sqref="P34">
    <cfRule type="cellIs" dxfId="98" priority="118" stopIfTrue="1" operator="lessThan">
      <formula>$O34</formula>
    </cfRule>
  </conditionalFormatting>
  <conditionalFormatting sqref="P35">
    <cfRule type="cellIs" dxfId="97" priority="117" stopIfTrue="1" operator="lessThan">
      <formula>$O35</formula>
    </cfRule>
  </conditionalFormatting>
  <conditionalFormatting sqref="P36">
    <cfRule type="cellIs" dxfId="96" priority="116" stopIfTrue="1" operator="lessThan">
      <formula>$O36</formula>
    </cfRule>
  </conditionalFormatting>
  <conditionalFormatting sqref="P37">
    <cfRule type="cellIs" dxfId="95" priority="115" stopIfTrue="1" operator="lessThan">
      <formula>$O37</formula>
    </cfRule>
  </conditionalFormatting>
  <conditionalFormatting sqref="P38">
    <cfRule type="cellIs" dxfId="94" priority="114" stopIfTrue="1" operator="lessThan">
      <formula>$O38</formula>
    </cfRule>
  </conditionalFormatting>
  <conditionalFormatting sqref="P39">
    <cfRule type="cellIs" dxfId="93" priority="113" stopIfTrue="1" operator="lessThan">
      <formula>$O39</formula>
    </cfRule>
  </conditionalFormatting>
  <conditionalFormatting sqref="P40">
    <cfRule type="cellIs" dxfId="92" priority="112" stopIfTrue="1" operator="lessThan">
      <formula>$O40</formula>
    </cfRule>
  </conditionalFormatting>
  <conditionalFormatting sqref="P41">
    <cfRule type="cellIs" dxfId="91" priority="111" stopIfTrue="1" operator="lessThan">
      <formula>$O41</formula>
    </cfRule>
  </conditionalFormatting>
  <conditionalFormatting sqref="P42">
    <cfRule type="cellIs" dxfId="90" priority="110" stopIfTrue="1" operator="lessThan">
      <formula>$O42</formula>
    </cfRule>
  </conditionalFormatting>
  <conditionalFormatting sqref="P43">
    <cfRule type="cellIs" dxfId="89" priority="109" stopIfTrue="1" operator="lessThan">
      <formula>$O43</formula>
    </cfRule>
  </conditionalFormatting>
  <conditionalFormatting sqref="Q7:AL59">
    <cfRule type="containsText" dxfId="88" priority="8" stopIfTrue="1" operator="containsText" text="ENTER">
      <formula>NOT(ISERROR(SEARCH("ENTER",Q7)))</formula>
    </cfRule>
  </conditionalFormatting>
  <dataValidations count="12">
    <dataValidation allowBlank="1" showInputMessage="1" showErrorMessage="1" promptTitle="Vessel Load" prompt="Enter vessel engine load (1 - 100). If no value entered, 100 is assumed for auxillary engines and 82 for main engines." sqref="G13:G30 G32:G43"/>
    <dataValidation allowBlank="1" showInputMessage="1" showErrorMessage="1" promptTitle="Vessel Activity" prompt="Enter Vessel activity (i.e., engine max kW rating) for vessels not using default values. " sqref="H13:H30 H32:H43"/>
    <dataValidation type="list" allowBlank="1" showInputMessage="1" showErrorMessage="1" errorTitle="Invalid Equipment Type" error="Please select a valid equipment type from the list." prompt="Select Equipment Type" sqref="D12">
      <formula1>List_Equip_HBB</formula1>
    </dataValidation>
    <dataValidation type="list" allowBlank="1" showInputMessage="1" showErrorMessage="1" errorTitle="Invalid Equipment Type" error="Please select a valid equipment type from the list." prompt="Select Equipment Type" sqref="E13 D7:D11">
      <formula1>List_Equip_Recip</formula1>
    </dataValidation>
    <dataValidation type="list" allowBlank="1" showInputMessage="1" showErrorMessage="1" errorTitle="Invalid Category" error="Please select a valid category from the list." prompt="Select Activity Units" sqref="I7:I11">
      <formula1>List_Units_Recip</formula1>
    </dataValidation>
    <dataValidation type="list" allowBlank="1" showInputMessage="1" showErrorMessage="1" errorTitle="Invalid Category" error="Please select a valid category from the list." prompt="Select Category" sqref="F32:F43 F13:F30">
      <formula1>List_Category</formula1>
    </dataValidation>
    <dataValidation type="list" allowBlank="1" showInputMessage="1" showErrorMessage="1" errorTitle="Invalid Equipment Type" error="Please select a valid equipment type from the list." prompt="Select Equipment Type" sqref="D32:D43 D48:D59 D13:D30">
      <formula1>List_EquipmentType</formula1>
    </dataValidation>
    <dataValidation type="date" allowBlank="1" showInputMessage="1" showErrorMessage="1" error="Date is not within range." prompt="Enter estimated end date for the year m/d/yy." sqref="P61:P63">
      <formula1>$AN$2</formula1>
      <formula2>$AO$2</formula2>
    </dataValidation>
    <dataValidation type="list" allowBlank="1" showInputMessage="1" showErrorMessage="1" errorTitle="Invalid Engine Type" error="Please select a valid engine type from the list." prompt="Select Engine Type" sqref="E48:F59 E32:E43 E14:E30">
      <formula1>List_EngineType</formula1>
    </dataValidation>
    <dataValidation type="date" allowBlank="1" showInputMessage="1" showErrorMessage="1" error="Date is not within range." prompt="Enter estimated end date for the year mm/dd/yy." sqref="P47 P44 P31">
      <formula1>$AN$2</formula1>
      <formula2>$AO$2</formula2>
    </dataValidation>
    <dataValidation type="date" allowBlank="1" showInputMessage="1" showErrorMessage="1" error="Data is not within the emissions year. Please check the date is in the year indicated inthe column heading, and the start year is populated on the title page." prompt="Enter the estimated start date as: mm/dd/yy." sqref="O7:O30 O32:O43 O45:O46 O48:O59">
      <formula1>AN$2</formula1>
      <formula2>AO$2</formula2>
    </dataValidation>
    <dataValidation type="date" allowBlank="1" showInputMessage="1" showErrorMessage="1" error="Data is not within the emissions year. Please check the date is in the year indicated inthe column heading, and the start year is populated on the title page." prompt="Enter estimated end date for the year as: mm/dd/yy." sqref="P48:P59 P7:P30 P45:P46 P32:P43">
      <formula1>$AN$2</formula1>
      <formula2>$AO$2</formula2>
    </dataValidation>
  </dataValidations>
  <printOptions horizontalCentered="1"/>
  <pageMargins left="0.25" right="0.25" top="1" bottom="0.5" header="0.5" footer="0.5"/>
  <pageSetup scale="37" orientation="landscape" horizontalDpi="300" verticalDpi="300" r:id="rId3"/>
  <headerFooter alignWithMargins="0">
    <oddHeader>&amp;C&amp;"Helvetica,Bold"AIR EMISSIONS CALCULATIONS - 2011</oddHeader>
    <oddFooter>&amp;L&amp;"Arial Black,Bold"&amp;12BOEM &amp;"Arial,Regular"&amp;10 &amp;"Arial,Bold"FORM BOEM-xx&amp;"Arial,Regular" &amp;8(March 2011 - Supersedes all previous versions of form MMS-139 which may not be used).&amp;10          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FQ178"/>
  <sheetViews>
    <sheetView topLeftCell="B1" zoomScale="85" zoomScaleNormal="85" workbookViewId="0">
      <pane xSplit="15" ySplit="6" topLeftCell="Q7" activePane="bottomRight" state="frozen"/>
      <selection activeCell="B1" sqref="B1"/>
      <selection pane="topRight" activeCell="Q1" sqref="Q1"/>
      <selection pane="bottomLeft" activeCell="B7" sqref="B7"/>
      <selection pane="bottomRight" activeCell="J7" sqref="J7"/>
    </sheetView>
  </sheetViews>
  <sheetFormatPr defaultRowHeight="12.75" customHeight="1" x14ac:dyDescent="0.2"/>
  <cols>
    <col min="1" max="1" width="39.140625" style="1" hidden="1" customWidth="1"/>
    <col min="2" max="2" width="25.5703125" style="2" bestFit="1" customWidth="1"/>
    <col min="3" max="3" width="32.5703125" style="2" bestFit="1" customWidth="1"/>
    <col min="4" max="4" width="24.7109375" style="2" bestFit="1" customWidth="1"/>
    <col min="5" max="5" width="25.28515625" style="2" bestFit="1" customWidth="1"/>
    <col min="6" max="6" width="9.5703125" style="2" bestFit="1" customWidth="1"/>
    <col min="7" max="7" width="5.7109375" style="3" bestFit="1" customWidth="1"/>
    <col min="8" max="8" width="12.5703125" style="3" bestFit="1" customWidth="1"/>
    <col min="9" max="9" width="9" style="3" bestFit="1" customWidth="1"/>
    <col min="10" max="10" width="15.42578125" style="3" customWidth="1"/>
    <col min="11" max="12" width="9.140625" style="3" hidden="1" customWidth="1"/>
    <col min="13" max="13" width="9.140625" style="3" bestFit="1" customWidth="1"/>
    <col min="14" max="14" width="6" style="3" bestFit="1" customWidth="1"/>
    <col min="15" max="15" width="12.140625" style="4" bestFit="1" customWidth="1"/>
    <col min="16" max="16" width="10.85546875" style="4" bestFit="1" customWidth="1"/>
    <col min="17" max="17" width="15" style="3" bestFit="1" customWidth="1"/>
    <col min="18" max="18" width="15" style="5" bestFit="1" customWidth="1"/>
    <col min="19" max="28" width="15" style="6" bestFit="1" customWidth="1"/>
    <col min="29" max="35" width="15" style="7" bestFit="1" customWidth="1"/>
    <col min="36" max="38" width="15" style="177" bestFit="1" customWidth="1"/>
    <col min="39" max="39" width="3.140625" style="190" bestFit="1" customWidth="1"/>
    <col min="40" max="40" width="8.140625" style="74" hidden="1" customWidth="1"/>
    <col min="41" max="41" width="10.28515625" style="74" hidden="1" customWidth="1"/>
    <col min="42" max="113" width="5.140625" style="178" hidden="1" customWidth="1"/>
    <col min="114" max="173" width="5.140625" style="309" hidden="1" customWidth="1"/>
    <col min="174" max="16384" width="9.140625" style="74"/>
  </cols>
  <sheetData>
    <row r="1" spans="1:173" ht="12.75" customHeight="1" thickBot="1" x14ac:dyDescent="0.25">
      <c r="B1" s="173" t="s">
        <v>3</v>
      </c>
      <c r="C1" s="173" t="s">
        <v>4</v>
      </c>
      <c r="D1" s="230"/>
      <c r="E1" s="230"/>
      <c r="F1" s="230"/>
      <c r="G1" s="230"/>
      <c r="H1" s="548" t="s">
        <v>5</v>
      </c>
      <c r="I1" s="549"/>
      <c r="J1" s="451"/>
      <c r="K1" s="451"/>
      <c r="L1" s="451"/>
      <c r="M1" s="548" t="s">
        <v>6</v>
      </c>
      <c r="N1" s="549"/>
      <c r="O1" s="550" t="s">
        <v>7</v>
      </c>
      <c r="P1" s="551"/>
      <c r="Q1" s="548" t="s">
        <v>8</v>
      </c>
      <c r="R1" s="549"/>
      <c r="S1" s="539" t="s">
        <v>236</v>
      </c>
      <c r="T1" s="540"/>
      <c r="U1" s="540"/>
      <c r="V1" s="541"/>
      <c r="W1" s="539" t="s">
        <v>30</v>
      </c>
      <c r="X1" s="541"/>
      <c r="Y1" s="539" t="s">
        <v>238</v>
      </c>
      <c r="Z1" s="540"/>
      <c r="AA1" s="541"/>
      <c r="AB1" s="174" t="s">
        <v>11</v>
      </c>
      <c r="AC1" s="175"/>
      <c r="AD1" s="175"/>
      <c r="AE1" s="175"/>
      <c r="AF1" s="175"/>
      <c r="AG1" s="175"/>
      <c r="AH1" s="175"/>
      <c r="AI1" s="175"/>
      <c r="AJ1" s="175"/>
      <c r="AK1" s="175"/>
      <c r="AL1" s="176"/>
      <c r="AM1" s="308"/>
      <c r="AN1" s="309"/>
      <c r="AO1" s="309"/>
    </row>
    <row r="2" spans="1:173" ht="12.75" customHeight="1" thickBot="1" x14ac:dyDescent="0.25">
      <c r="B2" s="179">
        <f>TITLE!$C$1</f>
        <v>0</v>
      </c>
      <c r="C2" s="179">
        <f>TITLE!$C$2</f>
        <v>0</v>
      </c>
      <c r="D2" s="225"/>
      <c r="E2" s="225"/>
      <c r="F2" s="225"/>
      <c r="G2" s="249"/>
      <c r="H2" s="546">
        <f>TITLE!$C$3</f>
        <v>0</v>
      </c>
      <c r="I2" s="547"/>
      <c r="J2" s="411"/>
      <c r="K2" s="411"/>
      <c r="L2" s="411"/>
      <c r="M2" s="546">
        <f>TITLE!$C$4</f>
        <v>0</v>
      </c>
      <c r="N2" s="547"/>
      <c r="O2" s="546">
        <f>TITLE!$C$5</f>
        <v>0</v>
      </c>
      <c r="P2" s="547"/>
      <c r="Q2" s="546">
        <f>TITLE!$C$6</f>
        <v>0</v>
      </c>
      <c r="R2" s="547"/>
      <c r="S2" s="546">
        <f>TITLE!$C$10</f>
        <v>0</v>
      </c>
      <c r="T2" s="542"/>
      <c r="U2" s="542"/>
      <c r="V2" s="547"/>
      <c r="W2" s="546">
        <f>TITLE!$C$11</f>
        <v>0</v>
      </c>
      <c r="X2" s="547"/>
      <c r="Y2" s="543">
        <f>TITLE!C12</f>
        <v>0</v>
      </c>
      <c r="Z2" s="544"/>
      <c r="AA2" s="545"/>
      <c r="AB2" s="542">
        <f>TITLE!$C$13</f>
        <v>0</v>
      </c>
      <c r="AC2" s="542"/>
      <c r="AD2" s="542"/>
      <c r="AE2" s="542"/>
      <c r="AF2" s="542"/>
      <c r="AG2" s="542"/>
      <c r="AH2" s="542"/>
      <c r="AI2" s="542"/>
      <c r="AJ2" s="542"/>
      <c r="AK2" s="383"/>
      <c r="AL2" s="384"/>
      <c r="AM2" s="310"/>
      <c r="AN2" s="311">
        <f>DATE(C62, 1, 1)</f>
        <v>45292</v>
      </c>
      <c r="AO2" s="311">
        <f>AN2+365</f>
        <v>45657</v>
      </c>
    </row>
    <row r="3" spans="1:173" ht="12.75" customHeight="1" x14ac:dyDescent="0.2">
      <c r="B3" s="180"/>
      <c r="C3" s="180"/>
      <c r="D3" s="180"/>
      <c r="E3" s="180"/>
      <c r="F3" s="180"/>
      <c r="G3" s="5"/>
      <c r="H3" s="5"/>
      <c r="I3" s="5"/>
      <c r="J3" s="5"/>
      <c r="K3" s="5"/>
      <c r="L3" s="5"/>
      <c r="M3" s="180"/>
      <c r="N3" s="180"/>
      <c r="O3" s="564">
        <f>TITLE!A27</f>
        <v>2024</v>
      </c>
      <c r="P3" s="564"/>
      <c r="Q3" s="180"/>
      <c r="R3" s="180"/>
      <c r="S3" s="180"/>
      <c r="T3" s="180"/>
      <c r="U3" s="180"/>
      <c r="V3" s="181"/>
      <c r="W3" s="181"/>
      <c r="X3" s="181"/>
      <c r="Y3" s="181"/>
      <c r="Z3" s="181"/>
      <c r="AA3" s="180"/>
      <c r="AB3" s="180"/>
      <c r="AC3" s="58"/>
      <c r="AD3" s="58"/>
      <c r="AE3" s="58"/>
      <c r="AF3" s="58"/>
      <c r="AG3" s="58"/>
      <c r="AH3" s="58"/>
      <c r="AI3" s="58"/>
      <c r="AJ3" s="385"/>
      <c r="AK3" s="385"/>
      <c r="AL3" s="385"/>
      <c r="AM3" s="310"/>
      <c r="AN3" s="312"/>
      <c r="AO3" s="312"/>
    </row>
    <row r="4" spans="1:173" ht="23.25" customHeight="1" x14ac:dyDescent="0.2">
      <c r="B4" s="59"/>
      <c r="C4" s="59"/>
      <c r="D4" s="59"/>
      <c r="E4" s="59"/>
      <c r="F4" s="59"/>
      <c r="G4" s="59"/>
      <c r="H4" s="59"/>
      <c r="I4" s="59"/>
      <c r="J4" s="561" t="str">
        <f>IF(TITLE!C37="NO. OF PLATFORMS SERVICED","Enter NO. PLATFORMS",IF(TITLE!C37="SUBTRACT OTHER PLATFORM EMISSIONS","Enter Emissions to subtract (tpy)",IF(ISERROR(SEARCH("Distance",TITLE!C37,1)),"No Attribution", "Distance (mi)")))</f>
        <v>No Attribution</v>
      </c>
      <c r="K4" s="59"/>
      <c r="L4" s="59"/>
      <c r="M4" s="558" t="s">
        <v>32</v>
      </c>
      <c r="N4" s="559"/>
      <c r="O4" s="560" t="s">
        <v>231</v>
      </c>
      <c r="P4" s="559"/>
      <c r="Q4" s="552" t="s">
        <v>33</v>
      </c>
      <c r="R4" s="553"/>
      <c r="S4" s="553"/>
      <c r="T4" s="553"/>
      <c r="U4" s="553"/>
      <c r="V4" s="553"/>
      <c r="W4" s="553"/>
      <c r="X4" s="553"/>
      <c r="Y4" s="553"/>
      <c r="Z4" s="553"/>
      <c r="AA4" s="554"/>
      <c r="AB4" s="552" t="s">
        <v>114</v>
      </c>
      <c r="AC4" s="553"/>
      <c r="AD4" s="553"/>
      <c r="AE4" s="553"/>
      <c r="AF4" s="553"/>
      <c r="AG4" s="553"/>
      <c r="AH4" s="553"/>
      <c r="AI4" s="553"/>
      <c r="AJ4" s="553"/>
      <c r="AK4" s="553"/>
      <c r="AL4" s="555"/>
      <c r="AM4" s="313"/>
      <c r="AP4" s="556" t="s">
        <v>60</v>
      </c>
      <c r="AQ4" s="556"/>
      <c r="AR4" s="556"/>
      <c r="AS4" s="556"/>
      <c r="AT4" s="556"/>
      <c r="AU4" s="556"/>
      <c r="AV4" s="556"/>
      <c r="AW4" s="556"/>
      <c r="AX4" s="556"/>
      <c r="AY4" s="556"/>
      <c r="AZ4" s="556"/>
      <c r="BA4" s="556"/>
      <c r="BB4" s="556" t="s">
        <v>61</v>
      </c>
      <c r="BC4" s="556"/>
      <c r="BD4" s="556"/>
      <c r="BE4" s="556"/>
      <c r="BF4" s="556"/>
      <c r="BG4" s="556"/>
      <c r="BH4" s="556"/>
      <c r="BI4" s="556"/>
      <c r="BJ4" s="556"/>
      <c r="BK4" s="556"/>
      <c r="BL4" s="556"/>
      <c r="BM4" s="556"/>
      <c r="BN4" s="556" t="s">
        <v>111</v>
      </c>
      <c r="BO4" s="556"/>
      <c r="BP4" s="556"/>
      <c r="BQ4" s="556"/>
      <c r="BR4" s="556"/>
      <c r="BS4" s="556"/>
      <c r="BT4" s="556"/>
      <c r="BU4" s="556"/>
      <c r="BV4" s="556"/>
      <c r="BW4" s="556"/>
      <c r="BX4" s="556"/>
      <c r="BY4" s="556"/>
      <c r="BZ4" s="556" t="s">
        <v>112</v>
      </c>
      <c r="CA4" s="556"/>
      <c r="CB4" s="556"/>
      <c r="CC4" s="556"/>
      <c r="CD4" s="556"/>
      <c r="CE4" s="556"/>
      <c r="CF4" s="556"/>
      <c r="CG4" s="556"/>
      <c r="CH4" s="556"/>
      <c r="CI4" s="556"/>
      <c r="CJ4" s="556"/>
      <c r="CK4" s="556"/>
      <c r="CL4" s="563" t="s">
        <v>19</v>
      </c>
      <c r="CM4" s="563"/>
      <c r="CN4" s="563"/>
      <c r="CO4" s="563"/>
      <c r="CP4" s="563"/>
      <c r="CQ4" s="563"/>
      <c r="CR4" s="563"/>
      <c r="CS4" s="563"/>
      <c r="CT4" s="563"/>
      <c r="CU4" s="563"/>
      <c r="CV4" s="563"/>
      <c r="CW4" s="563"/>
      <c r="CX4" s="563" t="s">
        <v>20</v>
      </c>
      <c r="CY4" s="563"/>
      <c r="CZ4" s="563"/>
      <c r="DA4" s="563"/>
      <c r="DB4" s="563"/>
      <c r="DC4" s="563"/>
      <c r="DD4" s="563"/>
      <c r="DE4" s="563"/>
      <c r="DF4" s="563"/>
      <c r="DG4" s="563"/>
      <c r="DH4" s="563"/>
      <c r="DI4" s="563"/>
      <c r="DJ4" s="563" t="s">
        <v>217</v>
      </c>
      <c r="DK4" s="563"/>
      <c r="DL4" s="563"/>
      <c r="DM4" s="563"/>
      <c r="DN4" s="563"/>
      <c r="DO4" s="563"/>
      <c r="DP4" s="563"/>
      <c r="DQ4" s="563"/>
      <c r="DR4" s="563"/>
      <c r="DS4" s="563"/>
      <c r="DT4" s="563"/>
      <c r="DU4" s="563"/>
      <c r="DV4" s="563" t="s">
        <v>218</v>
      </c>
      <c r="DW4" s="563"/>
      <c r="DX4" s="563"/>
      <c r="DY4" s="563"/>
      <c r="DZ4" s="563"/>
      <c r="EA4" s="563"/>
      <c r="EB4" s="563"/>
      <c r="EC4" s="563"/>
      <c r="ED4" s="563"/>
      <c r="EE4" s="563"/>
      <c r="EF4" s="563"/>
      <c r="EG4" s="563"/>
      <c r="EH4" s="563" t="s">
        <v>220</v>
      </c>
      <c r="EI4" s="563"/>
      <c r="EJ4" s="563"/>
      <c r="EK4" s="563"/>
      <c r="EL4" s="563"/>
      <c r="EM4" s="563"/>
      <c r="EN4" s="563"/>
      <c r="EO4" s="563"/>
      <c r="EP4" s="563"/>
      <c r="EQ4" s="563"/>
      <c r="ER4" s="563"/>
      <c r="ES4" s="563"/>
      <c r="ET4" s="563" t="s">
        <v>221</v>
      </c>
      <c r="EU4" s="563"/>
      <c r="EV4" s="563"/>
      <c r="EW4" s="563"/>
      <c r="EX4" s="563"/>
      <c r="EY4" s="563"/>
      <c r="EZ4" s="563"/>
      <c r="FA4" s="563"/>
      <c r="FB4" s="563"/>
      <c r="FC4" s="563"/>
      <c r="FD4" s="563"/>
      <c r="FE4" s="563"/>
      <c r="FF4" s="563" t="s">
        <v>222</v>
      </c>
      <c r="FG4" s="563"/>
      <c r="FH4" s="563"/>
      <c r="FI4" s="563"/>
      <c r="FJ4" s="563"/>
      <c r="FK4" s="563"/>
      <c r="FL4" s="563"/>
      <c r="FM4" s="563"/>
      <c r="FN4" s="563"/>
      <c r="FO4" s="563"/>
      <c r="FP4" s="563"/>
      <c r="FQ4" s="563"/>
    </row>
    <row r="5" spans="1:173" ht="12.75" hidden="1" customHeight="1" x14ac:dyDescent="0.2">
      <c r="A5" s="1" t="s">
        <v>329</v>
      </c>
      <c r="B5" s="59"/>
      <c r="C5" s="59"/>
      <c r="D5" s="59"/>
      <c r="E5" s="59"/>
      <c r="F5" s="59"/>
      <c r="G5" s="59"/>
      <c r="H5" s="59"/>
      <c r="I5" s="59"/>
      <c r="J5" s="561"/>
      <c r="K5" s="59"/>
      <c r="L5" s="59"/>
      <c r="M5" s="276"/>
      <c r="N5" s="277"/>
      <c r="O5" s="278"/>
      <c r="P5" s="277"/>
      <c r="Q5" s="281">
        <v>4</v>
      </c>
      <c r="R5" s="282">
        <v>5</v>
      </c>
      <c r="S5" s="282">
        <v>6</v>
      </c>
      <c r="T5" s="282">
        <v>8</v>
      </c>
      <c r="U5" s="282">
        <v>9</v>
      </c>
      <c r="V5" s="282">
        <v>10</v>
      </c>
      <c r="W5" s="282">
        <v>11</v>
      </c>
      <c r="X5" s="282">
        <v>12</v>
      </c>
      <c r="Y5" s="282">
        <v>13</v>
      </c>
      <c r="Z5" s="282">
        <v>14</v>
      </c>
      <c r="AA5" s="283">
        <v>15</v>
      </c>
      <c r="AB5" s="281">
        <v>4</v>
      </c>
      <c r="AC5" s="282">
        <v>5</v>
      </c>
      <c r="AD5" s="282">
        <v>6</v>
      </c>
      <c r="AE5" s="282">
        <v>8</v>
      </c>
      <c r="AF5" s="282">
        <v>9</v>
      </c>
      <c r="AG5" s="282">
        <v>10</v>
      </c>
      <c r="AH5" s="282">
        <v>11</v>
      </c>
      <c r="AI5" s="282">
        <v>12</v>
      </c>
      <c r="AJ5" s="282">
        <v>13</v>
      </c>
      <c r="AK5" s="282">
        <v>14</v>
      </c>
      <c r="AL5" s="283">
        <v>15</v>
      </c>
      <c r="AM5" s="313"/>
      <c r="AP5" s="279"/>
      <c r="AQ5" s="279"/>
      <c r="AR5" s="279"/>
      <c r="AS5" s="279"/>
      <c r="AT5" s="279"/>
      <c r="AU5" s="279"/>
      <c r="AV5" s="279"/>
      <c r="AW5" s="279"/>
      <c r="AX5" s="279"/>
      <c r="AY5" s="279"/>
      <c r="AZ5" s="279"/>
      <c r="BA5" s="279"/>
      <c r="BB5" s="244"/>
      <c r="BC5" s="244"/>
      <c r="BD5" s="244"/>
      <c r="BE5" s="244"/>
      <c r="BF5" s="244"/>
      <c r="BG5" s="244"/>
      <c r="BH5" s="244"/>
      <c r="BI5" s="244"/>
      <c r="BJ5" s="244"/>
      <c r="BK5" s="244"/>
      <c r="BL5" s="244"/>
      <c r="BM5" s="244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80"/>
      <c r="CM5" s="280"/>
      <c r="CN5" s="280"/>
      <c r="CO5" s="280"/>
      <c r="CP5" s="280"/>
      <c r="CQ5" s="280"/>
      <c r="CR5" s="280"/>
      <c r="CS5" s="280"/>
      <c r="CT5" s="280"/>
      <c r="CU5" s="280"/>
      <c r="CV5" s="280"/>
      <c r="CW5" s="280"/>
      <c r="CX5" s="280"/>
      <c r="CY5" s="280"/>
      <c r="CZ5" s="280"/>
      <c r="DA5" s="280"/>
      <c r="DB5" s="280"/>
      <c r="DC5" s="280"/>
      <c r="DD5" s="280"/>
      <c r="DE5" s="280"/>
      <c r="DF5" s="280"/>
      <c r="DG5" s="280"/>
      <c r="DH5" s="280"/>
      <c r="DI5" s="280"/>
    </row>
    <row r="6" spans="1:173" ht="15" thickBot="1" x14ac:dyDescent="0.25">
      <c r="A6" s="1" t="s">
        <v>322</v>
      </c>
      <c r="B6" s="24" t="s">
        <v>31</v>
      </c>
      <c r="C6" s="24" t="s">
        <v>336</v>
      </c>
      <c r="D6" s="24" t="s">
        <v>317</v>
      </c>
      <c r="E6" s="24" t="s">
        <v>271</v>
      </c>
      <c r="F6" s="24" t="s">
        <v>187</v>
      </c>
      <c r="G6" s="24" t="s">
        <v>272</v>
      </c>
      <c r="H6" s="24" t="s">
        <v>200</v>
      </c>
      <c r="I6" s="24" t="s">
        <v>110</v>
      </c>
      <c r="J6" s="562"/>
      <c r="K6" s="453"/>
      <c r="L6" s="453"/>
      <c r="M6" s="24" t="s">
        <v>113</v>
      </c>
      <c r="N6" s="25" t="s">
        <v>36</v>
      </c>
      <c r="O6" s="142" t="s">
        <v>229</v>
      </c>
      <c r="P6" s="150" t="s">
        <v>230</v>
      </c>
      <c r="Q6" s="146" t="s">
        <v>60</v>
      </c>
      <c r="R6" s="23" t="s">
        <v>61</v>
      </c>
      <c r="S6" s="23" t="s">
        <v>111</v>
      </c>
      <c r="T6" s="23" t="s">
        <v>112</v>
      </c>
      <c r="U6" s="23" t="s">
        <v>19</v>
      </c>
      <c r="V6" s="23" t="s">
        <v>20</v>
      </c>
      <c r="W6" s="167" t="s">
        <v>217</v>
      </c>
      <c r="X6" s="167" t="s">
        <v>239</v>
      </c>
      <c r="Y6" s="23" t="s">
        <v>240</v>
      </c>
      <c r="Z6" s="23" t="s">
        <v>241</v>
      </c>
      <c r="AA6" s="23" t="s">
        <v>242</v>
      </c>
      <c r="AB6" s="166" t="s">
        <v>60</v>
      </c>
      <c r="AC6" s="26" t="s">
        <v>61</v>
      </c>
      <c r="AD6" s="23" t="s">
        <v>111</v>
      </c>
      <c r="AE6" s="23" t="s">
        <v>112</v>
      </c>
      <c r="AF6" s="23" t="s">
        <v>19</v>
      </c>
      <c r="AG6" s="23" t="s">
        <v>20</v>
      </c>
      <c r="AH6" s="167" t="s">
        <v>217</v>
      </c>
      <c r="AI6" s="167" t="s">
        <v>239</v>
      </c>
      <c r="AJ6" s="23" t="s">
        <v>240</v>
      </c>
      <c r="AK6" s="23" t="s">
        <v>241</v>
      </c>
      <c r="AL6" s="57" t="s">
        <v>242</v>
      </c>
      <c r="AM6" s="314"/>
      <c r="AP6" s="328">
        <v>1</v>
      </c>
      <c r="AQ6" s="328">
        <v>2</v>
      </c>
      <c r="AR6" s="328">
        <v>3</v>
      </c>
      <c r="AS6" s="328">
        <v>4</v>
      </c>
      <c r="AT6" s="328">
        <v>5</v>
      </c>
      <c r="AU6" s="328">
        <v>6</v>
      </c>
      <c r="AV6" s="328">
        <v>7</v>
      </c>
      <c r="AW6" s="328">
        <v>8</v>
      </c>
      <c r="AX6" s="328">
        <v>9</v>
      </c>
      <c r="AY6" s="328">
        <v>10</v>
      </c>
      <c r="AZ6" s="328">
        <v>11</v>
      </c>
      <c r="BA6" s="328">
        <v>12</v>
      </c>
      <c r="BB6" s="328">
        <v>1</v>
      </c>
      <c r="BC6" s="328">
        <v>2</v>
      </c>
      <c r="BD6" s="328">
        <v>3</v>
      </c>
      <c r="BE6" s="328">
        <v>4</v>
      </c>
      <c r="BF6" s="328">
        <v>5</v>
      </c>
      <c r="BG6" s="328">
        <v>6</v>
      </c>
      <c r="BH6" s="328">
        <v>7</v>
      </c>
      <c r="BI6" s="328">
        <v>8</v>
      </c>
      <c r="BJ6" s="328">
        <v>9</v>
      </c>
      <c r="BK6" s="328">
        <v>10</v>
      </c>
      <c r="BL6" s="328">
        <v>11</v>
      </c>
      <c r="BM6" s="328">
        <v>12</v>
      </c>
      <c r="BN6" s="328">
        <v>1</v>
      </c>
      <c r="BO6" s="328">
        <v>2</v>
      </c>
      <c r="BP6" s="328">
        <v>3</v>
      </c>
      <c r="BQ6" s="328">
        <v>4</v>
      </c>
      <c r="BR6" s="328">
        <v>5</v>
      </c>
      <c r="BS6" s="328">
        <v>6</v>
      </c>
      <c r="BT6" s="328">
        <v>7</v>
      </c>
      <c r="BU6" s="328">
        <v>8</v>
      </c>
      <c r="BV6" s="328">
        <v>9</v>
      </c>
      <c r="BW6" s="328">
        <v>10</v>
      </c>
      <c r="BX6" s="328">
        <v>11</v>
      </c>
      <c r="BY6" s="328">
        <v>12</v>
      </c>
      <c r="BZ6" s="328">
        <v>1</v>
      </c>
      <c r="CA6" s="328">
        <v>2</v>
      </c>
      <c r="CB6" s="328">
        <v>3</v>
      </c>
      <c r="CC6" s="328">
        <v>4</v>
      </c>
      <c r="CD6" s="328">
        <v>5</v>
      </c>
      <c r="CE6" s="328">
        <v>6</v>
      </c>
      <c r="CF6" s="328">
        <v>7</v>
      </c>
      <c r="CG6" s="328">
        <v>8</v>
      </c>
      <c r="CH6" s="328">
        <v>9</v>
      </c>
      <c r="CI6" s="328">
        <v>10</v>
      </c>
      <c r="CJ6" s="328">
        <v>11</v>
      </c>
      <c r="CK6" s="328">
        <v>12</v>
      </c>
      <c r="CL6" s="328">
        <v>1</v>
      </c>
      <c r="CM6" s="328">
        <v>2</v>
      </c>
      <c r="CN6" s="328">
        <v>3</v>
      </c>
      <c r="CO6" s="328">
        <v>4</v>
      </c>
      <c r="CP6" s="328">
        <v>5</v>
      </c>
      <c r="CQ6" s="328">
        <v>6</v>
      </c>
      <c r="CR6" s="328">
        <v>7</v>
      </c>
      <c r="CS6" s="328">
        <v>8</v>
      </c>
      <c r="CT6" s="328">
        <v>9</v>
      </c>
      <c r="CU6" s="328">
        <v>10</v>
      </c>
      <c r="CV6" s="328">
        <v>11</v>
      </c>
      <c r="CW6" s="328">
        <v>12</v>
      </c>
      <c r="CX6" s="328">
        <v>1</v>
      </c>
      <c r="CY6" s="328">
        <v>2</v>
      </c>
      <c r="CZ6" s="328">
        <v>3</v>
      </c>
      <c r="DA6" s="328">
        <v>4</v>
      </c>
      <c r="DB6" s="328">
        <v>5</v>
      </c>
      <c r="DC6" s="328">
        <v>6</v>
      </c>
      <c r="DD6" s="328">
        <v>7</v>
      </c>
      <c r="DE6" s="328">
        <v>8</v>
      </c>
      <c r="DF6" s="328">
        <v>9</v>
      </c>
      <c r="DG6" s="328">
        <v>10</v>
      </c>
      <c r="DH6" s="328">
        <v>11</v>
      </c>
      <c r="DI6" s="328">
        <v>12</v>
      </c>
      <c r="DJ6" s="328">
        <v>1</v>
      </c>
      <c r="DK6" s="328">
        <v>2</v>
      </c>
      <c r="DL6" s="328">
        <v>3</v>
      </c>
      <c r="DM6" s="328">
        <v>4</v>
      </c>
      <c r="DN6" s="328">
        <v>5</v>
      </c>
      <c r="DO6" s="328">
        <v>6</v>
      </c>
      <c r="DP6" s="328">
        <v>7</v>
      </c>
      <c r="DQ6" s="328">
        <v>8</v>
      </c>
      <c r="DR6" s="328">
        <v>9</v>
      </c>
      <c r="DS6" s="328">
        <v>10</v>
      </c>
      <c r="DT6" s="328">
        <v>11</v>
      </c>
      <c r="DU6" s="328">
        <v>12</v>
      </c>
      <c r="DV6" s="328">
        <v>1</v>
      </c>
      <c r="DW6" s="328">
        <v>2</v>
      </c>
      <c r="DX6" s="328">
        <v>3</v>
      </c>
      <c r="DY6" s="328">
        <v>4</v>
      </c>
      <c r="DZ6" s="328">
        <v>5</v>
      </c>
      <c r="EA6" s="328">
        <v>6</v>
      </c>
      <c r="EB6" s="328">
        <v>7</v>
      </c>
      <c r="EC6" s="328">
        <v>8</v>
      </c>
      <c r="ED6" s="328">
        <v>9</v>
      </c>
      <c r="EE6" s="328">
        <v>10</v>
      </c>
      <c r="EF6" s="328">
        <v>11</v>
      </c>
      <c r="EG6" s="328">
        <v>12</v>
      </c>
      <c r="EH6" s="328">
        <v>1</v>
      </c>
      <c r="EI6" s="328">
        <v>2</v>
      </c>
      <c r="EJ6" s="328">
        <v>3</v>
      </c>
      <c r="EK6" s="328">
        <v>4</v>
      </c>
      <c r="EL6" s="328">
        <v>5</v>
      </c>
      <c r="EM6" s="328">
        <v>6</v>
      </c>
      <c r="EN6" s="328">
        <v>7</v>
      </c>
      <c r="EO6" s="328">
        <v>8</v>
      </c>
      <c r="EP6" s="328">
        <v>9</v>
      </c>
      <c r="EQ6" s="328">
        <v>10</v>
      </c>
      <c r="ER6" s="328">
        <v>11</v>
      </c>
      <c r="ES6" s="328">
        <v>12</v>
      </c>
      <c r="ET6" s="328">
        <v>1</v>
      </c>
      <c r="EU6" s="328">
        <v>2</v>
      </c>
      <c r="EV6" s="328">
        <v>3</v>
      </c>
      <c r="EW6" s="328">
        <v>4</v>
      </c>
      <c r="EX6" s="328">
        <v>5</v>
      </c>
      <c r="EY6" s="328">
        <v>6</v>
      </c>
      <c r="EZ6" s="328">
        <v>7</v>
      </c>
      <c r="FA6" s="328">
        <v>8</v>
      </c>
      <c r="FB6" s="328">
        <v>9</v>
      </c>
      <c r="FC6" s="328">
        <v>10</v>
      </c>
      <c r="FD6" s="328">
        <v>11</v>
      </c>
      <c r="FE6" s="328">
        <v>12</v>
      </c>
      <c r="FF6" s="328">
        <v>1</v>
      </c>
      <c r="FG6" s="328">
        <v>2</v>
      </c>
      <c r="FH6" s="328">
        <v>3</v>
      </c>
      <c r="FI6" s="328">
        <v>4</v>
      </c>
      <c r="FJ6" s="328">
        <v>5</v>
      </c>
      <c r="FK6" s="328">
        <v>6</v>
      </c>
      <c r="FL6" s="328">
        <v>7</v>
      </c>
      <c r="FM6" s="328">
        <v>8</v>
      </c>
      <c r="FN6" s="328">
        <v>9</v>
      </c>
      <c r="FO6" s="328">
        <v>10</v>
      </c>
      <c r="FP6" s="328">
        <v>11</v>
      </c>
      <c r="FQ6" s="328">
        <v>12</v>
      </c>
    </row>
    <row r="7" spans="1:173" ht="12.75" customHeight="1" thickTop="1" x14ac:dyDescent="0.2">
      <c r="A7" s="74" t="str">
        <f>IF(I7="GAL/YR", CONCATENATE(D7, "-lbs/MMBtu"), CONCATENATE(D7, "-lbs/", I7, "-hr"))</f>
        <v xml:space="preserve"> -lbs/ -hr</v>
      </c>
      <c r="B7" s="357" t="s">
        <v>37</v>
      </c>
      <c r="C7" s="99" t="s">
        <v>323</v>
      </c>
      <c r="D7" s="364" t="str">
        <f>IF(ISBLANK(EMISSIONS_9!D7), " ", EMISSIONS_9!D7)</f>
        <v xml:space="preserve"> </v>
      </c>
      <c r="E7" s="358" t="s">
        <v>115</v>
      </c>
      <c r="F7" s="358" t="s">
        <v>115</v>
      </c>
      <c r="G7" s="359" t="s">
        <v>115</v>
      </c>
      <c r="H7" s="369"/>
      <c r="I7" s="369" t="s">
        <v>2</v>
      </c>
      <c r="J7" s="64" t="s">
        <v>115</v>
      </c>
      <c r="K7" s="359"/>
      <c r="L7" s="359"/>
      <c r="M7" s="370">
        <v>0</v>
      </c>
      <c r="N7" s="371">
        <v>0</v>
      </c>
      <c r="O7" s="307"/>
      <c r="P7" s="302"/>
      <c r="Q7" s="377" t="str">
        <f>IF($D7=" ", "Enter Equipment",IF(VLOOKUP($A7,'STATIONARY FACTORS'!$A$4:$O$22, Q$5, FALSE)= "N/A", "--", IF($H7=0, "Enter Activity", IF($M7=0, "Enter Run Time",IF($I7="HP", $H7*VLOOKUP($A7,'STATIONARY FACTORS'!$A$4:$O$22, Q$5, FALSE),IF(ISERROR(SEARCH("Diesel", $D7,1)),($H7*VLOOKUP($A7,'STATIONARY FACTORS'!$A$4:$O$22, Q$5, FALSE)*0.000001*'STATIONARY FACTORS'!$C$93*'STATIONARY FACTORS'!$C$98*(1/($M7*$N7))),($H7*VLOOKUP($A7,'STATIONARY FACTORS'!$A$4:$O$22, Q$5, FALSE)*0.000001*'STATIONARY FACTORS'!$C$93*'STATIONARY FACTORS'!$C$94*(1/($M7*$N7)))))))))</f>
        <v>Enter Equipment</v>
      </c>
      <c r="R7" s="378" t="str">
        <f>IF($D7=" ", "Enter Equipment",IF(VLOOKUP($A7,'STATIONARY FACTORS'!$A$4:$O$22, R$5, FALSE)= "N/A", "--", IF($H7=0, "Enter Activity", IF($M7=0, "Enter Run Time",IF($I7="HP", $H7*VLOOKUP($A7,'STATIONARY FACTORS'!$A$4:$O$22, R$5, FALSE),IF(ISERROR(SEARCH("Diesel", $D7,1)),($H7*VLOOKUP($A7,'STATIONARY FACTORS'!$A$4:$O$22, R$5, FALSE)*0.000001*'STATIONARY FACTORS'!$C$93*'STATIONARY FACTORS'!$C$98*(1/($M7*$N7))),($H7*VLOOKUP($A7,'STATIONARY FACTORS'!$A$4:$O$22, R$5, FALSE)*0.000001*'STATIONARY FACTORS'!$C$93*'STATIONARY FACTORS'!$C$94*(1/($M7*$N7)))))))))</f>
        <v>Enter Equipment</v>
      </c>
      <c r="S7" s="75" t="str">
        <f>IF($D7=" ", "Enter Equipment",IF(VLOOKUP($A7,'STATIONARY FACTORS'!$A$4:$O$22, S$5, FALSE)= "N/A", "--", IF($H7=0, "Enter Activity", IF($M7=0, "Enter Run Time",IF($I7="HP", $H7*VLOOKUP($A7,'STATIONARY FACTORS'!$A$4:$O$22, S$5, FALSE),IF(ISERROR(SEARCH("Diesel", $D7,1)),($H7*VLOOKUP($A7,'STATIONARY FACTORS'!$A$4:$O$22, S$5, FALSE)*0.000001*'STATIONARY FACTORS'!$C$93*'STATIONARY FACTORS'!$C$98*(1/($M7*$N7))),($H7*VLOOKUP($A7,'STATIONARY FACTORS'!$A$4:$O$22, S$5, FALSE)*0.000001*'STATIONARY FACTORS'!$C$93*'STATIONARY FACTORS'!$C$94*(1/($M7*$N7)))))))))</f>
        <v>Enter Equipment</v>
      </c>
      <c r="T7" s="378" t="str">
        <f>IF($D7=" ", "Enter Equipment",IF(VLOOKUP($A7,'STATIONARY FACTORS'!$A$4:$O$22, T$5, FALSE)= "N/A", "--", IF($H7=0, "Enter Activity", IF($M7=0, "Enter Run Time",IF($I7="HP", $H7*VLOOKUP($A7,'STATIONARY FACTORS'!$A$4:$O$22, T$5, FALSE),IF(ISERROR(SEARCH("Diesel", $D7,1)),($H7*VLOOKUP($A7,'STATIONARY FACTORS'!$A$4:$O$22, T$5, FALSE)*0.000001*'STATIONARY FACTORS'!$C$93*'STATIONARY FACTORS'!$C$98*(1/($M7*$N7))),($H7*VLOOKUP($A7,'STATIONARY FACTORS'!$A$4:$O$22, T$5, FALSE)*0.000001*'STATIONARY FACTORS'!$C$93*'STATIONARY FACTORS'!$C$94*(1/($M7*$N7)))))))))</f>
        <v>Enter Equipment</v>
      </c>
      <c r="U7" s="378" t="str">
        <f>IF($D7=" ", "Enter Equipment",IF(VLOOKUP($A7,'STATIONARY FACTORS'!$A$4:$O$22, U$5, FALSE)= "N/A", "--", IF($H7=0, "Enter Activity", IF($M7=0, "Enter Run Time",IF($I7="HP", $H7*VLOOKUP($A7,'STATIONARY FACTORS'!$A$4:$O$22, U$5, FALSE),IF(ISERROR(SEARCH("Diesel", $D7,1)),($H7*VLOOKUP($A7,'STATIONARY FACTORS'!$A$4:$O$22, U$5, FALSE)*0.000001*'STATIONARY FACTORS'!$C$93*'STATIONARY FACTORS'!$C$98*(1/($M7*$N7))),($H7*VLOOKUP($A7,'STATIONARY FACTORS'!$A$4:$O$22, U$5, FALSE)*0.000001*'STATIONARY FACTORS'!$C$93*'STATIONARY FACTORS'!$C$94*(1/($M7*$N7)))))))))</f>
        <v>Enter Equipment</v>
      </c>
      <c r="V7" s="378" t="str">
        <f>IF($D7=" ", "Enter Equipment",IF(VLOOKUP($A7,'STATIONARY FACTORS'!$A$4:$O$22, V$5, FALSE)= "N/A", "--", IF($H7=0, "Enter Activity", IF($M7=0, "Enter Run Time",IF($I7="HP", $H7*VLOOKUP($A7,'STATIONARY FACTORS'!$A$4:$O$22, V$5, FALSE),IF(ISERROR(SEARCH("Diesel", $D7,1)),($H7*VLOOKUP($A7,'STATIONARY FACTORS'!$A$4:$O$22, V$5, FALSE)*0.000001*'STATIONARY FACTORS'!$C$93*'STATIONARY FACTORS'!$C$98*(1/($M7*$N7))),($H7*VLOOKUP($A7,'STATIONARY FACTORS'!$A$4:$O$22, V$5, FALSE)*0.000001*'STATIONARY FACTORS'!$C$93*'STATIONARY FACTORS'!$C$94*(1/($M7*$N7)))))))))</f>
        <v>Enter Equipment</v>
      </c>
      <c r="W7" s="378" t="str">
        <f>IF($D7=" ", "Enter Equipment",IF(VLOOKUP($A7,'STATIONARY FACTORS'!$A$4:$O$22, W$5, FALSE)= "N/A", "--", IF($H7=0, "Enter Activity", IF($M7=0, "Enter Run Time",IF($I7="HP", $H7*VLOOKUP($A7,'STATIONARY FACTORS'!$A$4:$O$22, W$5, FALSE),IF(ISERROR(SEARCH("Diesel", $D7,1)),($H7*VLOOKUP($A7,'STATIONARY FACTORS'!$A$4:$O$22, W$5, FALSE)*0.000001*'STATIONARY FACTORS'!$C$93*'STATIONARY FACTORS'!$C$98*(1/($M7*$N7))),($H7*VLOOKUP($A7,'STATIONARY FACTORS'!$A$4:$O$22, W$5, FALSE)*0.000001*'STATIONARY FACTORS'!$C$93*'STATIONARY FACTORS'!$C$94*(1/($M7*$N7)))))))))</f>
        <v>Enter Equipment</v>
      </c>
      <c r="X7" s="378" t="str">
        <f>IF($D7=" ", "Enter Equipment",IF(VLOOKUP($A7,'STATIONARY FACTORS'!$A$4:$O$22, X$5, FALSE)= "N/A", "--", IF($H7=0, "Enter Activity", IF($M7=0, "Enter Run Time",IF($I7="HP", $H7*VLOOKUP($A7,'STATIONARY FACTORS'!$A$4:$O$22, X$5, FALSE),IF(ISERROR(SEARCH("Diesel", $D7,1)),($H7*VLOOKUP($A7,'STATIONARY FACTORS'!$A$4:$O$22, X$5, FALSE)*0.000001*'STATIONARY FACTORS'!$C$93*'STATIONARY FACTORS'!$C$98*(1/($M7*$N7))),($H7*VLOOKUP($A7,'STATIONARY FACTORS'!$A$4:$O$22, X$5, FALSE)*0.000001*'STATIONARY FACTORS'!$C$93*'STATIONARY FACTORS'!$C$94*(1/($M7*$N7)))))))))</f>
        <v>Enter Equipment</v>
      </c>
      <c r="Y7" s="378" t="str">
        <f>IF($D7=" ", "Enter Equipment",IF(VLOOKUP($A7,'STATIONARY FACTORS'!$A$4:$O$22, Y$5, FALSE)= "N/A", "--", IF($H7=0, "Enter Activity", IF($M7=0, "Enter Run Time",IF($I7="HP", $H7*VLOOKUP($A7,'STATIONARY FACTORS'!$A$4:$O$22, Y$5, FALSE),IF(ISERROR(SEARCH("Diesel", $D7,1)),($H7*VLOOKUP($A7,'STATIONARY FACTORS'!$A$4:$O$22, Y$5, FALSE)*0.000001*'STATIONARY FACTORS'!$C$93*'STATIONARY FACTORS'!$C$98*(1/($M7*$N7))),($H7*VLOOKUP($A7,'STATIONARY FACTORS'!$A$4:$O$22, Y$5, FALSE)*0.000001*'STATIONARY FACTORS'!$C$93*'STATIONARY FACTORS'!$C$94*(1/($M7*$N7)))))))))</f>
        <v>Enter Equipment</v>
      </c>
      <c r="Z7" s="378" t="str">
        <f>IF($D7=" ", "Enter Equipment",IF(VLOOKUP($A7,'STATIONARY FACTORS'!$A$4:$O$22, Z$5, FALSE)= "N/A", "--", IF($H7=0, "Enter Activity", IF($M7=0, "Enter Run Time",IF($I7="HP", $H7*VLOOKUP($A7,'STATIONARY FACTORS'!$A$4:$O$22, Z$5, FALSE),IF(ISERROR(SEARCH("Diesel", $D7,1)),($H7*VLOOKUP($A7,'STATIONARY FACTORS'!$A$4:$O$22, Z$5, FALSE)*0.000001*'STATIONARY FACTORS'!$C$93*'STATIONARY FACTORS'!$C$98*(1/($M7*$N7))),($H7*VLOOKUP($A7,'STATIONARY FACTORS'!$A$4:$O$22, Z$5, FALSE)*0.000001*'STATIONARY FACTORS'!$C$93*'STATIONARY FACTORS'!$C$94*(1/($M7*$N7)))))))))</f>
        <v>Enter Equipment</v>
      </c>
      <c r="AA7" s="454" t="str">
        <f>IF($D7=" ", "Enter Equipment",IF(VLOOKUP($A7,'STATIONARY FACTORS'!$A$4:$O$22, AA$5, FALSE)= "N/A", "--", IF($H7=0, "Enter Activity", IF($M7=0, "Enter Run Time",IF($I7="HP", $H7*VLOOKUP($A7,'STATIONARY FACTORS'!$A$4:$O$22, AA$5, FALSE),IF(ISERROR(SEARCH("Diesel", $D7,1)),($H7*VLOOKUP($A7,'STATIONARY FACTORS'!$A$4:$O$22, AA$5, FALSE)*0.000001*'STATIONARY FACTORS'!$C$93*'STATIONARY FACTORS'!$C$98*(1/($M7*$N7))),($H7*VLOOKUP($A7,'STATIONARY FACTORS'!$A$4:$O$22, AA$5, FALSE)*0.000001*'STATIONARY FACTORS'!$C$93*'STATIONARY FACTORS'!$C$94*(1/($M7*$N7)))))))))</f>
        <v>Enter Equipment</v>
      </c>
      <c r="AB7" s="465" t="str">
        <f>IF($D7=" ", "Enter Equipment",IF(VLOOKUP($A7,'STATIONARY FACTORS'!$A$4:$O$22, AB$5, FALSE)= "N/A", "--", IF($H7=0, "Enter Activity", IF($M7=0, "Enter Run Time",IF($I7="HP",( ($H7*VLOOKUP($A7,'STATIONARY FACTORS'!$A$4:$O$22, AB$5, FALSE)*$M7*$N7)/2000),IF(ISERROR(SEARCH("Diesel", $D7,1)),($H7*VLOOKUP($A7,'STATIONARY FACTORS'!$A$4:$O$22, AB$5, FALSE)*0.000001*'STATIONARY FACTORS'!$C$93*'STATIONARY FACTORS'!$C$98)/2000,($H7*VLOOKUP($A7,'STATIONARY FACTORS'!$A$4:$O$22, AB$5, FALSE)*0.000001*'STATIONARY FACTORS'!$C$93*'STATIONARY FACTORS'!$C$94)/2000))))))</f>
        <v>Enter Equipment</v>
      </c>
      <c r="AC7" s="379" t="str">
        <f>IF($D7=" ", "Enter Equipment",IF(VLOOKUP($A7,'STATIONARY FACTORS'!$A$4:$O$22, AC$5, FALSE)= "N/A", "--", IF($H7=0, "Enter Activity", IF($M7=0, "Enter Run Time",IF($I7="HP",( ($H7*VLOOKUP($A7,'STATIONARY FACTORS'!$A$4:$O$22, AC$5, FALSE)*$M7*$N7)/2000),IF(ISERROR(SEARCH("Diesel", $D7,1)),($H7*VLOOKUP($A7,'STATIONARY FACTORS'!$A$4:$O$22, AC$5, FALSE)*0.000001*'STATIONARY FACTORS'!$C$93*'STATIONARY FACTORS'!$C$98)/2000,($H7*VLOOKUP($A7,'STATIONARY FACTORS'!$A$4:$O$22, AC$5, FALSE)*0.000001*'STATIONARY FACTORS'!$C$93*'STATIONARY FACTORS'!$C$94)/2000))))))</f>
        <v>Enter Equipment</v>
      </c>
      <c r="AD7" s="379" t="str">
        <f>IF($D7=" ", "Enter Equipment",IF(VLOOKUP($A7,'STATIONARY FACTORS'!$A$4:$O$22, AD$5, FALSE)= "N/A", "--", IF($H7=0, "Enter Activity", IF($M7=0, "Enter Run Time",IF($I7="HP",( ($H7*VLOOKUP($A7,'STATIONARY FACTORS'!$A$4:$O$22, AD$5, FALSE)*$M7*$N7)/2000),IF(ISERROR(SEARCH("Diesel", $D7,1)),($H7*VLOOKUP($A7,'STATIONARY FACTORS'!$A$4:$O$22, AD$5, FALSE)*0.000001*'STATIONARY FACTORS'!$C$93*'STATIONARY FACTORS'!$C$98)/2000,($H7*VLOOKUP($A7,'STATIONARY FACTORS'!$A$4:$O$22, AD$5, FALSE)*0.000001*'STATIONARY FACTORS'!$C$93*'STATIONARY FACTORS'!$C$94)/2000))))))</f>
        <v>Enter Equipment</v>
      </c>
      <c r="AE7" s="379" t="str">
        <f>IF($D7=" ", "Enter Equipment",IF(VLOOKUP($A7,'STATIONARY FACTORS'!$A$4:$O$22, AE$5, FALSE)= "N/A", "--", IF($H7=0, "Enter Activity", IF($M7=0, "Enter Run Time",IF($I7="HP",( ($H7*VLOOKUP($A7,'STATIONARY FACTORS'!$A$4:$O$22, AE$5, FALSE)*$M7*$N7)/2000),IF(ISERROR(SEARCH("Diesel", $D7,1)),($H7*VLOOKUP($A7,'STATIONARY FACTORS'!$A$4:$O$22, AE$5, FALSE)*0.000001*'STATIONARY FACTORS'!$C$93*'STATIONARY FACTORS'!$C$98)/2000,($H7*VLOOKUP($A7,'STATIONARY FACTORS'!$A$4:$O$22, AE$5, FALSE)*0.000001*'STATIONARY FACTORS'!$C$93*'STATIONARY FACTORS'!$C$94)/2000))))))</f>
        <v>Enter Equipment</v>
      </c>
      <c r="AF7" s="379" t="str">
        <f>IF($D7=" ", "Enter Equipment",IF(VLOOKUP($A7,'STATIONARY FACTORS'!$A$4:$O$22, AF$5, FALSE)= "N/A", "--", IF($H7=0, "Enter Activity", IF($M7=0, "Enter Run Time",IF($I7="HP",( ($H7*VLOOKUP($A7,'STATIONARY FACTORS'!$A$4:$O$22, AF$5, FALSE)*$M7*$N7)/2000),IF(ISERROR(SEARCH("Diesel", $D7,1)),($H7*VLOOKUP($A7,'STATIONARY FACTORS'!$A$4:$O$22, AF$5, FALSE)*0.000001*'STATIONARY FACTORS'!$C$93*'STATIONARY FACTORS'!$C$98)/2000,($H7*VLOOKUP($A7,'STATIONARY FACTORS'!$A$4:$O$22, AF$5, FALSE)*0.000001*'STATIONARY FACTORS'!$C$93*'STATIONARY FACTORS'!$C$94)/2000))))))</f>
        <v>Enter Equipment</v>
      </c>
      <c r="AG7" s="380" t="str">
        <f>IF($D7=" ", "Enter Equipment",IF(VLOOKUP($A7,'STATIONARY FACTORS'!$A$4:$O$22, AG$5, FALSE)= "N/A", "--", IF($H7=0, "Enter Activity", IF($M7=0, "Enter Run Time",IF($I7="HP",( ($H7*VLOOKUP($A7,'STATIONARY FACTORS'!$A$4:$O$22, AG$5, FALSE)*$M7*$N7)/2000),IF(ISERROR(SEARCH("Diesel", $D7,1)),($H7*VLOOKUP($A7,'STATIONARY FACTORS'!$A$4:$O$22, AG$5, FALSE)*0.000001*'STATIONARY FACTORS'!$C$93*'STATIONARY FACTORS'!$C$98)/2000,($H7*VLOOKUP($A7,'STATIONARY FACTORS'!$A$4:$O$22, AG$5, FALSE)*0.000001*'STATIONARY FACTORS'!$C$93*'STATIONARY FACTORS'!$C$94)/2000))))))</f>
        <v>Enter Equipment</v>
      </c>
      <c r="AH7" s="379" t="str">
        <f>IF($D7=" ", "Enter Equipment",IF(VLOOKUP($A7,'STATIONARY FACTORS'!$A$4:$O$22, AH$5, FALSE)= "N/A", "--", IF($H7=0, "Enter Activity", IF($M7=0, "Enter Run Time",IF($I7="HP",( ($H7*VLOOKUP($A7,'STATIONARY FACTORS'!$A$4:$O$22, AH$5, FALSE)*$M7*$N7)/2000),IF(ISERROR(SEARCH("Diesel", $D7,1)),($H7*VLOOKUP($A7,'STATIONARY FACTORS'!$A$4:$O$22, AH$5, FALSE)*0.000001*'STATIONARY FACTORS'!$C$93*'STATIONARY FACTORS'!$C$98)/2000,($H7*VLOOKUP($A7,'STATIONARY FACTORS'!$A$4:$O$22, AH$5, FALSE)*0.000001*'STATIONARY FACTORS'!$C$93*'STATIONARY FACTORS'!$C$94)/2000))))))</f>
        <v>Enter Equipment</v>
      </c>
      <c r="AI7" s="378" t="str">
        <f>IF($D7=" ", "Enter Equipment",IF(VLOOKUP($A7,'STATIONARY FACTORS'!$A$4:$O$22, AI$5, FALSE)= "N/A", "--", IF($H7=0, "Enter Activity", IF($M7=0, "Enter Run Time",IF($I7="HP",( ($H7*VLOOKUP($A7,'STATIONARY FACTORS'!$A$4:$O$22, AI$5, FALSE)*$M7*$N7)/2000),IF(ISERROR(SEARCH("Diesel", $D7,1)),($H7*VLOOKUP($A7,'STATIONARY FACTORS'!$A$4:$O$22, AI$5, FALSE)*0.000001*'STATIONARY FACTORS'!$C$93*'STATIONARY FACTORS'!$C$98)/2000,($H7*VLOOKUP($A7,'STATIONARY FACTORS'!$A$4:$O$22, AI$5, FALSE)*0.000001*'STATIONARY FACTORS'!$C$93*'STATIONARY FACTORS'!$C$94)/2000))))))</f>
        <v>Enter Equipment</v>
      </c>
      <c r="AJ7" s="378" t="str">
        <f>IF($D7=" ", "Enter Equipment",IF(VLOOKUP($A7,'STATIONARY FACTORS'!$A$4:$O$22, AJ$5, FALSE)= "N/A", "--", IF($H7=0, "Enter Activity", IF($M7=0, "Enter Run Time",IF($I7="HP",( ($H7*VLOOKUP($A7,'STATIONARY FACTORS'!$A$4:$O$22, AJ$5, FALSE)*$M7*$N7)/2000),IF(ISERROR(SEARCH("Diesel", $D7,1)),($H7*VLOOKUP($A7,'STATIONARY FACTORS'!$A$4:$O$22, AJ$5, FALSE)*0.000001*'STATIONARY FACTORS'!$C$93*'STATIONARY FACTORS'!$C$98)/2000,($H7*VLOOKUP($A7,'STATIONARY FACTORS'!$A$4:$O$22, AJ$5, FALSE)*0.000001*'STATIONARY FACTORS'!$C$93*'STATIONARY FACTORS'!$C$94)/2000))))))</f>
        <v>Enter Equipment</v>
      </c>
      <c r="AK7" s="378" t="str">
        <f>IF($D7=" ", "Enter Equipment",IF(VLOOKUP($A7,'STATIONARY FACTORS'!$A$4:$O$22, AK$5, FALSE)= "N/A", "--", IF($H7=0, "Enter Activity", IF($M7=0, "Enter Run Time",IF($I7="HP",( ($H7*VLOOKUP($A7,'STATIONARY FACTORS'!$A$4:$O$22, AK$5, FALSE)*$M7*$N7)/2000),IF(ISERROR(SEARCH("Diesel", $D7,1)),($H7*VLOOKUP($A7,'STATIONARY FACTORS'!$A$4:$O$22, AK$5, FALSE)*0.000001*'STATIONARY FACTORS'!$C$93*'STATIONARY FACTORS'!$C$98)/2000,($H7*VLOOKUP($A7,'STATIONARY FACTORS'!$A$4:$O$22, AK$5, FALSE)*0.000001*'STATIONARY FACTORS'!$C$93*'STATIONARY FACTORS'!$C$94)/2000))))))</f>
        <v>Enter Equipment</v>
      </c>
      <c r="AL7" s="381" t="str">
        <f>IF($D7=" ", "Enter Equipment",IF(VLOOKUP($A7,'STATIONARY FACTORS'!$A$4:$O$22, AL$5, FALSE)= "N/A", "--", IF($H7=0, "Enter Activity", IF($M7=0, "Enter Run Time",IF($I7="HP",( ($H7*VLOOKUP($A7,'STATIONARY FACTORS'!$A$4:$O$22, AL$5, FALSE)*$M7*$N7)/2000),IF(ISERROR(SEARCH("Diesel", $D7,1)),($H7*VLOOKUP($A7,'STATIONARY FACTORS'!$A$4:$O$22, AL$5, FALSE)*0.000001*'STATIONARY FACTORS'!$C$93*'STATIONARY FACTORS'!$C$98)/2000,($H7*VLOOKUP($A7,'STATIONARY FACTORS'!$A$4:$O$22, AL$5, FALSE)*0.000001*'STATIONARY FACTORS'!$C$93*'STATIONARY FACTORS'!$C$94)/2000))))))</f>
        <v>Enter Equipment</v>
      </c>
      <c r="AM7" s="73"/>
      <c r="AO7" s="74">
        <f>MONTH(EMISSIONS_1!P7)-MONTH(EMISSIONS_1!O7)+1</f>
        <v>1</v>
      </c>
      <c r="AP7" s="329">
        <f t="shared" ref="AP7:BA22" si="0">IF(T($AB7)="",IF((AP$6&gt;=MONTH($O7))*(AP$6&lt;=MONTH($P7)), $AB7/$AO7, 0),0)</f>
        <v>0</v>
      </c>
      <c r="AQ7" s="330">
        <f t="shared" si="0"/>
        <v>0</v>
      </c>
      <c r="AR7" s="330">
        <f t="shared" si="0"/>
        <v>0</v>
      </c>
      <c r="AS7" s="330">
        <f t="shared" si="0"/>
        <v>0</v>
      </c>
      <c r="AT7" s="330">
        <f t="shared" si="0"/>
        <v>0</v>
      </c>
      <c r="AU7" s="330">
        <f t="shared" si="0"/>
        <v>0</v>
      </c>
      <c r="AV7" s="330">
        <f t="shared" si="0"/>
        <v>0</v>
      </c>
      <c r="AW7" s="330">
        <f t="shared" si="0"/>
        <v>0</v>
      </c>
      <c r="AX7" s="330">
        <f t="shared" si="0"/>
        <v>0</v>
      </c>
      <c r="AY7" s="330">
        <f t="shared" si="0"/>
        <v>0</v>
      </c>
      <c r="AZ7" s="330">
        <f t="shared" si="0"/>
        <v>0</v>
      </c>
      <c r="BA7" s="331">
        <f t="shared" si="0"/>
        <v>0</v>
      </c>
      <c r="BB7" s="329">
        <f t="shared" ref="BB7:BM16" si="1">IF(T($AC7)="",IF((BB$6&gt;=MONTH($O7))*(BB$6&lt;=MONTH($P7)), $AC7/$AO7, 0),0)</f>
        <v>0</v>
      </c>
      <c r="BC7" s="330">
        <f t="shared" si="1"/>
        <v>0</v>
      </c>
      <c r="BD7" s="330">
        <f t="shared" si="1"/>
        <v>0</v>
      </c>
      <c r="BE7" s="330">
        <f t="shared" si="1"/>
        <v>0</v>
      </c>
      <c r="BF7" s="330">
        <f t="shared" si="1"/>
        <v>0</v>
      </c>
      <c r="BG7" s="330">
        <f t="shared" si="1"/>
        <v>0</v>
      </c>
      <c r="BH7" s="330">
        <f t="shared" si="1"/>
        <v>0</v>
      </c>
      <c r="BI7" s="330">
        <f t="shared" si="1"/>
        <v>0</v>
      </c>
      <c r="BJ7" s="330">
        <f t="shared" si="1"/>
        <v>0</v>
      </c>
      <c r="BK7" s="330">
        <f t="shared" si="1"/>
        <v>0</v>
      </c>
      <c r="BL7" s="330">
        <f t="shared" si="1"/>
        <v>0</v>
      </c>
      <c r="BM7" s="331">
        <f t="shared" si="1"/>
        <v>0</v>
      </c>
      <c r="BN7" s="329">
        <f t="shared" ref="BN7:BY16" si="2">IF(T($AD7)="",IF((BN$6&gt;=MONTH($O7))*(BN$6&lt;=MONTH($P7)), $AD7/$AO7, 0),0)</f>
        <v>0</v>
      </c>
      <c r="BO7" s="330">
        <f t="shared" si="2"/>
        <v>0</v>
      </c>
      <c r="BP7" s="330">
        <f t="shared" si="2"/>
        <v>0</v>
      </c>
      <c r="BQ7" s="330">
        <f t="shared" si="2"/>
        <v>0</v>
      </c>
      <c r="BR7" s="330">
        <f t="shared" si="2"/>
        <v>0</v>
      </c>
      <c r="BS7" s="330">
        <f t="shared" si="2"/>
        <v>0</v>
      </c>
      <c r="BT7" s="330">
        <f t="shared" si="2"/>
        <v>0</v>
      </c>
      <c r="BU7" s="330">
        <f t="shared" si="2"/>
        <v>0</v>
      </c>
      <c r="BV7" s="330">
        <f t="shared" si="2"/>
        <v>0</v>
      </c>
      <c r="BW7" s="330">
        <f t="shared" si="2"/>
        <v>0</v>
      </c>
      <c r="BX7" s="330">
        <f t="shared" si="2"/>
        <v>0</v>
      </c>
      <c r="BY7" s="331">
        <f t="shared" si="2"/>
        <v>0</v>
      </c>
      <c r="BZ7" s="329">
        <f t="shared" ref="BZ7:CK16" si="3">IF(T($AE7)="",IF((BZ$6&gt;=MONTH($O7))*(BZ$6&lt;=MONTH($P7)), $AE7/$AO7, 0),0)</f>
        <v>0</v>
      </c>
      <c r="CA7" s="330">
        <f t="shared" si="3"/>
        <v>0</v>
      </c>
      <c r="CB7" s="330">
        <f t="shared" si="3"/>
        <v>0</v>
      </c>
      <c r="CC7" s="330">
        <f t="shared" si="3"/>
        <v>0</v>
      </c>
      <c r="CD7" s="330">
        <f t="shared" si="3"/>
        <v>0</v>
      </c>
      <c r="CE7" s="330">
        <f t="shared" si="3"/>
        <v>0</v>
      </c>
      <c r="CF7" s="330">
        <f t="shared" si="3"/>
        <v>0</v>
      </c>
      <c r="CG7" s="330">
        <f t="shared" si="3"/>
        <v>0</v>
      </c>
      <c r="CH7" s="330">
        <f t="shared" si="3"/>
        <v>0</v>
      </c>
      <c r="CI7" s="330">
        <f t="shared" si="3"/>
        <v>0</v>
      </c>
      <c r="CJ7" s="330">
        <f t="shared" si="3"/>
        <v>0</v>
      </c>
      <c r="CK7" s="331">
        <f t="shared" si="3"/>
        <v>0</v>
      </c>
      <c r="CL7" s="329">
        <f t="shared" ref="CL7:CW16" si="4">IF(T($AF7)="",IF((CL$6&gt;=MONTH($O7))*(CL$6&lt;=MONTH($P7)), $AF7/$AO7, 0),0)</f>
        <v>0</v>
      </c>
      <c r="CM7" s="330">
        <f t="shared" si="4"/>
        <v>0</v>
      </c>
      <c r="CN7" s="330">
        <f t="shared" si="4"/>
        <v>0</v>
      </c>
      <c r="CO7" s="330">
        <f t="shared" si="4"/>
        <v>0</v>
      </c>
      <c r="CP7" s="330">
        <f t="shared" si="4"/>
        <v>0</v>
      </c>
      <c r="CQ7" s="330">
        <f t="shared" si="4"/>
        <v>0</v>
      </c>
      <c r="CR7" s="330">
        <f t="shared" si="4"/>
        <v>0</v>
      </c>
      <c r="CS7" s="330">
        <f t="shared" si="4"/>
        <v>0</v>
      </c>
      <c r="CT7" s="330">
        <f t="shared" si="4"/>
        <v>0</v>
      </c>
      <c r="CU7" s="330">
        <f t="shared" si="4"/>
        <v>0</v>
      </c>
      <c r="CV7" s="330">
        <f t="shared" si="4"/>
        <v>0</v>
      </c>
      <c r="CW7" s="331">
        <f t="shared" si="4"/>
        <v>0</v>
      </c>
      <c r="CX7" s="329">
        <f t="shared" ref="CX7:DI16" si="5">IF(T($AG7)="",IF((CX$6&gt;=MONTH($O7))*(CX$6&lt;=MONTH($P7)), $AG7/$AO7, 0),0)</f>
        <v>0</v>
      </c>
      <c r="CY7" s="330">
        <f t="shared" si="5"/>
        <v>0</v>
      </c>
      <c r="CZ7" s="330">
        <f t="shared" si="5"/>
        <v>0</v>
      </c>
      <c r="DA7" s="330">
        <f t="shared" si="5"/>
        <v>0</v>
      </c>
      <c r="DB7" s="330">
        <f t="shared" si="5"/>
        <v>0</v>
      </c>
      <c r="DC7" s="330">
        <f t="shared" si="5"/>
        <v>0</v>
      </c>
      <c r="DD7" s="330">
        <f t="shared" si="5"/>
        <v>0</v>
      </c>
      <c r="DE7" s="330">
        <f t="shared" si="5"/>
        <v>0</v>
      </c>
      <c r="DF7" s="330">
        <f t="shared" si="5"/>
        <v>0</v>
      </c>
      <c r="DG7" s="330">
        <f t="shared" si="5"/>
        <v>0</v>
      </c>
      <c r="DH7" s="330">
        <f t="shared" si="5"/>
        <v>0</v>
      </c>
      <c r="DI7" s="331">
        <f t="shared" si="5"/>
        <v>0</v>
      </c>
      <c r="DJ7" s="329">
        <f t="shared" ref="DJ7:DU16" si="6">IF(T($AH7)="",IF((DJ$6&gt;=MONTH($O7))*(DJ$6&lt;=MONTH($P7)), $AH7/$AO7, 0),0)</f>
        <v>0</v>
      </c>
      <c r="DK7" s="330">
        <f t="shared" si="6"/>
        <v>0</v>
      </c>
      <c r="DL7" s="330">
        <f t="shared" si="6"/>
        <v>0</v>
      </c>
      <c r="DM7" s="330">
        <f t="shared" si="6"/>
        <v>0</v>
      </c>
      <c r="DN7" s="330">
        <f t="shared" si="6"/>
        <v>0</v>
      </c>
      <c r="DO7" s="330">
        <f t="shared" si="6"/>
        <v>0</v>
      </c>
      <c r="DP7" s="330">
        <f t="shared" si="6"/>
        <v>0</v>
      </c>
      <c r="DQ7" s="330">
        <f t="shared" si="6"/>
        <v>0</v>
      </c>
      <c r="DR7" s="330">
        <f t="shared" si="6"/>
        <v>0</v>
      </c>
      <c r="DS7" s="330">
        <f t="shared" si="6"/>
        <v>0</v>
      </c>
      <c r="DT7" s="330">
        <f t="shared" si="6"/>
        <v>0</v>
      </c>
      <c r="DU7" s="331">
        <f t="shared" si="6"/>
        <v>0</v>
      </c>
      <c r="DV7" s="329">
        <f t="shared" ref="DV7:EG16" si="7">IF(T($AI7)="",IF((DV$6&gt;=MONTH($O7))*(DV$6&lt;=MONTH($P7)), $AI7/$AO7, 0),0)</f>
        <v>0</v>
      </c>
      <c r="DW7" s="330">
        <f t="shared" si="7"/>
        <v>0</v>
      </c>
      <c r="DX7" s="330">
        <f t="shared" si="7"/>
        <v>0</v>
      </c>
      <c r="DY7" s="330">
        <f t="shared" si="7"/>
        <v>0</v>
      </c>
      <c r="DZ7" s="330">
        <f t="shared" si="7"/>
        <v>0</v>
      </c>
      <c r="EA7" s="330">
        <f t="shared" si="7"/>
        <v>0</v>
      </c>
      <c r="EB7" s="330">
        <f t="shared" si="7"/>
        <v>0</v>
      </c>
      <c r="EC7" s="330">
        <f t="shared" si="7"/>
        <v>0</v>
      </c>
      <c r="ED7" s="330">
        <f t="shared" si="7"/>
        <v>0</v>
      </c>
      <c r="EE7" s="330">
        <f t="shared" si="7"/>
        <v>0</v>
      </c>
      <c r="EF7" s="330">
        <f t="shared" si="7"/>
        <v>0</v>
      </c>
      <c r="EG7" s="331">
        <f t="shared" si="7"/>
        <v>0</v>
      </c>
      <c r="EH7" s="329">
        <f t="shared" ref="EH7:ES16" si="8">IF(T($AJ7)="",IF((EH$6&gt;=MONTH($O7))*(EH$6&lt;=MONTH($P7)), $AJ7/$AO7, 0),0)</f>
        <v>0</v>
      </c>
      <c r="EI7" s="330">
        <f t="shared" si="8"/>
        <v>0</v>
      </c>
      <c r="EJ7" s="330">
        <f t="shared" si="8"/>
        <v>0</v>
      </c>
      <c r="EK7" s="330">
        <f t="shared" si="8"/>
        <v>0</v>
      </c>
      <c r="EL7" s="330">
        <f t="shared" si="8"/>
        <v>0</v>
      </c>
      <c r="EM7" s="330">
        <f t="shared" si="8"/>
        <v>0</v>
      </c>
      <c r="EN7" s="330">
        <f t="shared" si="8"/>
        <v>0</v>
      </c>
      <c r="EO7" s="330">
        <f t="shared" si="8"/>
        <v>0</v>
      </c>
      <c r="EP7" s="330">
        <f t="shared" si="8"/>
        <v>0</v>
      </c>
      <c r="EQ7" s="330">
        <f t="shared" si="8"/>
        <v>0</v>
      </c>
      <c r="ER7" s="330">
        <f t="shared" si="8"/>
        <v>0</v>
      </c>
      <c r="ES7" s="331">
        <f t="shared" si="8"/>
        <v>0</v>
      </c>
      <c r="ET7" s="329">
        <f t="shared" ref="ET7:FE16" si="9">IF(T($AK7)="",IF((ET$6&gt;=MONTH($O7))*(ET$6&lt;=MONTH($P7)), $AK7/$AO7, 0),0)</f>
        <v>0</v>
      </c>
      <c r="EU7" s="330">
        <f t="shared" si="9"/>
        <v>0</v>
      </c>
      <c r="EV7" s="330">
        <f t="shared" si="9"/>
        <v>0</v>
      </c>
      <c r="EW7" s="330">
        <f t="shared" si="9"/>
        <v>0</v>
      </c>
      <c r="EX7" s="330">
        <f t="shared" si="9"/>
        <v>0</v>
      </c>
      <c r="EY7" s="330">
        <f t="shared" si="9"/>
        <v>0</v>
      </c>
      <c r="EZ7" s="330">
        <f t="shared" si="9"/>
        <v>0</v>
      </c>
      <c r="FA7" s="330">
        <f t="shared" si="9"/>
        <v>0</v>
      </c>
      <c r="FB7" s="330">
        <f t="shared" si="9"/>
        <v>0</v>
      </c>
      <c r="FC7" s="330">
        <f t="shared" si="9"/>
        <v>0</v>
      </c>
      <c r="FD7" s="330">
        <f t="shared" si="9"/>
        <v>0</v>
      </c>
      <c r="FE7" s="331">
        <f t="shared" si="9"/>
        <v>0</v>
      </c>
      <c r="FF7" s="329">
        <f t="shared" ref="FF7:FQ16" si="10">IF(T($AL7)="",IF((FF$6&gt;=MONTH($O7))*(FF$6&lt;=MONTH($P7)), $AL7/$AO7, 0),0)</f>
        <v>0</v>
      </c>
      <c r="FG7" s="330">
        <f t="shared" si="10"/>
        <v>0</v>
      </c>
      <c r="FH7" s="330">
        <f t="shared" si="10"/>
        <v>0</v>
      </c>
      <c r="FI7" s="330">
        <f t="shared" si="10"/>
        <v>0</v>
      </c>
      <c r="FJ7" s="330">
        <f t="shared" si="10"/>
        <v>0</v>
      </c>
      <c r="FK7" s="330">
        <f t="shared" si="10"/>
        <v>0</v>
      </c>
      <c r="FL7" s="330">
        <f t="shared" si="10"/>
        <v>0</v>
      </c>
      <c r="FM7" s="330">
        <f t="shared" si="10"/>
        <v>0</v>
      </c>
      <c r="FN7" s="330">
        <f t="shared" si="10"/>
        <v>0</v>
      </c>
      <c r="FO7" s="330">
        <f t="shared" si="10"/>
        <v>0</v>
      </c>
      <c r="FP7" s="330">
        <f t="shared" si="10"/>
        <v>0</v>
      </c>
      <c r="FQ7" s="331">
        <f t="shared" si="10"/>
        <v>0</v>
      </c>
    </row>
    <row r="8" spans="1:173" ht="12.75" customHeight="1" x14ac:dyDescent="0.2">
      <c r="A8" s="74" t="str">
        <f>IF(I8="GAL/YR", CONCATENATE(D8, "-lbs/MMBtu"), CONCATENATE(D8, "-lbs/", I8, "-hr"))</f>
        <v xml:space="preserve"> -lbs/ -hr</v>
      </c>
      <c r="B8" s="112"/>
      <c r="C8" s="100" t="s">
        <v>323</v>
      </c>
      <c r="D8" s="365" t="str">
        <f>IF(ISBLANK(EMISSIONS_9!D8), " ", EMISSIONS_9!D8)</f>
        <v xml:space="preserve"> </v>
      </c>
      <c r="E8" s="32" t="s">
        <v>115</v>
      </c>
      <c r="F8" s="32" t="s">
        <v>115</v>
      </c>
      <c r="G8" s="33" t="s">
        <v>115</v>
      </c>
      <c r="H8" s="367"/>
      <c r="I8" s="367" t="s">
        <v>2</v>
      </c>
      <c r="J8" s="33" t="s">
        <v>115</v>
      </c>
      <c r="K8" s="33"/>
      <c r="L8" s="33"/>
      <c r="M8" s="372">
        <v>0</v>
      </c>
      <c r="N8" s="373">
        <v>0</v>
      </c>
      <c r="O8" s="299"/>
      <c r="P8" s="300"/>
      <c r="Q8" s="412" t="str">
        <f>IF($D8=" ", "Enter Equipment",IF(VLOOKUP($A8,'STATIONARY FACTORS'!$A$4:$O$22, Q$5, FALSE)= "N/A", "--", IF($H8=0, "Enter Activity", IF($M8=0, "Enter Run Time",IF($I8="HP", $H8*VLOOKUP($A8,'STATIONARY FACTORS'!$A$4:$O$22, Q$5, FALSE),IF(ISERROR(SEARCH("Diesel", $D8,1)),($H8*VLOOKUP($A8,'STATIONARY FACTORS'!$A$4:$O$22, Q$5, FALSE)*0.000001*'STATIONARY FACTORS'!$C$93*'STATIONARY FACTORS'!$C$98*(1/($M8*$N8))),($H8*VLOOKUP($A8,'STATIONARY FACTORS'!$A$4:$O$22, Q$5, FALSE)*0.000001*'STATIONARY FACTORS'!$C$93*'STATIONARY FACTORS'!$C$94*(1/($M8*$N8)))))))))</f>
        <v>Enter Equipment</v>
      </c>
      <c r="R8" s="79" t="str">
        <f>IF($D8=" ", "Enter Equipment",IF(VLOOKUP($A8,'STATIONARY FACTORS'!$A$4:$O$22, R$5, FALSE)= "N/A", "--", IF($H8=0, "Enter Activity", IF($M8=0, "Enter Run Time",IF($I8="HP", $H8*VLOOKUP($A8,'STATIONARY FACTORS'!$A$4:$O$22, R$5, FALSE),IF(ISERROR(SEARCH("Diesel", $D8,1)),($H8*VLOOKUP($A8,'STATIONARY FACTORS'!$A$4:$O$22, R$5, FALSE)*0.000001*'STATIONARY FACTORS'!$C$93*'STATIONARY FACTORS'!$C$98*(1/($M8*$N8))),($H8*VLOOKUP($A8,'STATIONARY FACTORS'!$A$4:$O$22, R$5, FALSE)*0.000001*'STATIONARY FACTORS'!$C$93*'STATIONARY FACTORS'!$C$94*(1/($M8*$N8)))))))))</f>
        <v>Enter Equipment</v>
      </c>
      <c r="S8" s="78" t="str">
        <f>IF($D8=" ", "Enter Equipment",IF(VLOOKUP($A8,'STATIONARY FACTORS'!$A$4:$O$22, S$5, FALSE)= "N/A", "--", IF($H8=0, "Enter Activity", IF($M8=0, "Enter Run Time",IF($I8="HP", $H8*VLOOKUP($A8,'STATIONARY FACTORS'!$A$4:$O$22, S$5, FALSE),IF(ISERROR(SEARCH("Diesel", $D8,1)),($H8*VLOOKUP($A8,'STATIONARY FACTORS'!$A$4:$O$22, S$5, FALSE)*0.000001*'STATIONARY FACTORS'!$C$93*'STATIONARY FACTORS'!$C$98*(1/($M8*$N8))),($H8*VLOOKUP($A8,'STATIONARY FACTORS'!$A$4:$O$22, S$5, FALSE)*0.000001*'STATIONARY FACTORS'!$C$93*'STATIONARY FACTORS'!$C$94*(1/($M8*$N8)))))))))</f>
        <v>Enter Equipment</v>
      </c>
      <c r="T8" s="79" t="str">
        <f>IF($D8=" ", "Enter Equipment",IF(VLOOKUP($A8,'STATIONARY FACTORS'!$A$4:$O$22, T$5, FALSE)= "N/A", "--", IF($H8=0, "Enter Activity", IF($M8=0, "Enter Run Time",IF($I8="HP", $H8*VLOOKUP($A8,'STATIONARY FACTORS'!$A$4:$O$22, T$5, FALSE),IF(ISERROR(SEARCH("Diesel", $D8,1)),($H8*VLOOKUP($A8,'STATIONARY FACTORS'!$A$4:$O$22, T$5, FALSE)*0.000001*'STATIONARY FACTORS'!$C$93*'STATIONARY FACTORS'!$C$98*(1/($M8*$N8))),($H8*VLOOKUP($A8,'STATIONARY FACTORS'!$A$4:$O$22, T$5, FALSE)*0.000001*'STATIONARY FACTORS'!$C$93*'STATIONARY FACTORS'!$C$94*(1/($M8*$N8)))))))))</f>
        <v>Enter Equipment</v>
      </c>
      <c r="U8" s="79" t="str">
        <f>IF($D8=" ", "Enter Equipment",IF(VLOOKUP($A8,'STATIONARY FACTORS'!$A$4:$O$22, U$5, FALSE)= "N/A", "--", IF($H8=0, "Enter Activity", IF($M8=0, "Enter Run Time",IF($I8="HP", $H8*VLOOKUP($A8,'STATIONARY FACTORS'!$A$4:$O$22, U$5, FALSE),IF(ISERROR(SEARCH("Diesel", $D8,1)),($H8*VLOOKUP($A8,'STATIONARY FACTORS'!$A$4:$O$22, U$5, FALSE)*0.000001*'STATIONARY FACTORS'!$C$93*'STATIONARY FACTORS'!$C$98*(1/($M8*$N8))),($H8*VLOOKUP($A8,'STATIONARY FACTORS'!$A$4:$O$22, U$5, FALSE)*0.000001*'STATIONARY FACTORS'!$C$93*'STATIONARY FACTORS'!$C$94*(1/($M8*$N8)))))))))</f>
        <v>Enter Equipment</v>
      </c>
      <c r="V8" s="79" t="str">
        <f>IF($D8=" ", "Enter Equipment",IF(VLOOKUP($A8,'STATIONARY FACTORS'!$A$4:$O$22, V$5, FALSE)= "N/A", "--", IF($H8=0, "Enter Activity", IF($M8=0, "Enter Run Time",IF($I8="HP", $H8*VLOOKUP($A8,'STATIONARY FACTORS'!$A$4:$O$22, V$5, FALSE),IF(ISERROR(SEARCH("Diesel", $D8,1)),($H8*VLOOKUP($A8,'STATIONARY FACTORS'!$A$4:$O$22, V$5, FALSE)*0.000001*'STATIONARY FACTORS'!$C$93*'STATIONARY FACTORS'!$C$98*(1/($M8*$N8))),($H8*VLOOKUP($A8,'STATIONARY FACTORS'!$A$4:$O$22, V$5, FALSE)*0.000001*'STATIONARY FACTORS'!$C$93*'STATIONARY FACTORS'!$C$94*(1/($M8*$N8)))))))))</f>
        <v>Enter Equipment</v>
      </c>
      <c r="W8" s="79" t="str">
        <f>IF($D8=" ", "Enter Equipment",IF(VLOOKUP($A8,'STATIONARY FACTORS'!$A$4:$O$22, W$5, FALSE)= "N/A", "--", IF($H8=0, "Enter Activity", IF($M8=0, "Enter Run Time",IF($I8="HP", $H8*VLOOKUP($A8,'STATIONARY FACTORS'!$A$4:$O$22, W$5, FALSE),IF(ISERROR(SEARCH("Diesel", $D8,1)),($H8*VLOOKUP($A8,'STATIONARY FACTORS'!$A$4:$O$22, W$5, FALSE)*0.000001*'STATIONARY FACTORS'!$C$93*'STATIONARY FACTORS'!$C$98*(1/($M8*$N8))),($H8*VLOOKUP($A8,'STATIONARY FACTORS'!$A$4:$O$22, W$5, FALSE)*0.000001*'STATIONARY FACTORS'!$C$93*'STATIONARY FACTORS'!$C$94*(1/($M8*$N8)))))))))</f>
        <v>Enter Equipment</v>
      </c>
      <c r="X8" s="79" t="str">
        <f>IF($D8=" ", "Enter Equipment",IF(VLOOKUP($A8,'STATIONARY FACTORS'!$A$4:$O$22, X$5, FALSE)= "N/A", "--", IF($H8=0, "Enter Activity", IF($M8=0, "Enter Run Time",IF($I8="HP", $H8*VLOOKUP($A8,'STATIONARY FACTORS'!$A$4:$O$22, X$5, FALSE),IF(ISERROR(SEARCH("Diesel", $D8,1)),($H8*VLOOKUP($A8,'STATIONARY FACTORS'!$A$4:$O$22, X$5, FALSE)*0.000001*'STATIONARY FACTORS'!$C$93*'STATIONARY FACTORS'!$C$98*(1/($M8*$N8))),($H8*VLOOKUP($A8,'STATIONARY FACTORS'!$A$4:$O$22, X$5, FALSE)*0.000001*'STATIONARY FACTORS'!$C$93*'STATIONARY FACTORS'!$C$94*(1/($M8*$N8)))))))))</f>
        <v>Enter Equipment</v>
      </c>
      <c r="Y8" s="79" t="str">
        <f>IF($D8=" ", "Enter Equipment",IF(VLOOKUP($A8,'STATIONARY FACTORS'!$A$4:$O$22, Y$5, FALSE)= "N/A", "--", IF($H8=0, "Enter Activity", IF($M8=0, "Enter Run Time",IF($I8="HP", $H8*VLOOKUP($A8,'STATIONARY FACTORS'!$A$4:$O$22, Y$5, FALSE),IF(ISERROR(SEARCH("Diesel", $D8,1)),($H8*VLOOKUP($A8,'STATIONARY FACTORS'!$A$4:$O$22, Y$5, FALSE)*0.000001*'STATIONARY FACTORS'!$C$93*'STATIONARY FACTORS'!$C$98*(1/($M8*$N8))),($H8*VLOOKUP($A8,'STATIONARY FACTORS'!$A$4:$O$22, Y$5, FALSE)*0.000001*'STATIONARY FACTORS'!$C$93*'STATIONARY FACTORS'!$C$94*(1/($M8*$N8)))))))))</f>
        <v>Enter Equipment</v>
      </c>
      <c r="Z8" s="79" t="str">
        <f>IF($D8=" ", "Enter Equipment",IF(VLOOKUP($A8,'STATIONARY FACTORS'!$A$4:$O$22, Z$5, FALSE)= "N/A", "--", IF($H8=0, "Enter Activity", IF($M8=0, "Enter Run Time",IF($I8="HP", $H8*VLOOKUP($A8,'STATIONARY FACTORS'!$A$4:$O$22, Z$5, FALSE),IF(ISERROR(SEARCH("Diesel", $D8,1)),($H8*VLOOKUP($A8,'STATIONARY FACTORS'!$A$4:$O$22, Z$5, FALSE)*0.000001*'STATIONARY FACTORS'!$C$93*'STATIONARY FACTORS'!$C$98*(1/($M8*$N8))),($H8*VLOOKUP($A8,'STATIONARY FACTORS'!$A$4:$O$22, Z$5, FALSE)*0.000001*'STATIONARY FACTORS'!$C$93*'STATIONARY FACTORS'!$C$94*(1/($M8*$N8)))))))))</f>
        <v>Enter Equipment</v>
      </c>
      <c r="AA8" s="66" t="str">
        <f>IF($D8=" ", "Enter Equipment",IF(VLOOKUP($A8,'STATIONARY FACTORS'!$A$4:$O$22, AA$5, FALSE)= "N/A", "--", IF($H8=0, "Enter Activity", IF($M8=0, "Enter Run Time",IF($I8="HP", $H8*VLOOKUP($A8,'STATIONARY FACTORS'!$A$4:$O$22, AA$5, FALSE),IF(ISERROR(SEARCH("Diesel", $D8,1)),($H8*VLOOKUP($A8,'STATIONARY FACTORS'!$A$4:$O$22, AA$5, FALSE)*0.000001*'STATIONARY FACTORS'!$C$93*'STATIONARY FACTORS'!$C$98*(1/($M8*$N8))),($H8*VLOOKUP($A8,'STATIONARY FACTORS'!$A$4:$O$22, AA$5, FALSE)*0.000001*'STATIONARY FACTORS'!$C$93*'STATIONARY FACTORS'!$C$94*(1/($M8*$N8)))))))))</f>
        <v>Enter Equipment</v>
      </c>
      <c r="AB8" s="466" t="str">
        <f>IF($D8=" ", "Enter Equipment",IF(VLOOKUP($A8,'STATIONARY FACTORS'!$A$4:$O$22, AB$5, FALSE)= "N/A", "--", IF($H8=0, "Enter Activity", IF($M8=0, "Enter Run Time",IF($I8="HP",( ($H8*VLOOKUP($A8,'STATIONARY FACTORS'!$A$4:$O$22, AB$5, FALSE)*$M8*$N8)/2000),IF(ISERROR(SEARCH("Diesel", $D8,1)),($H8*VLOOKUP($A8,'STATIONARY FACTORS'!$A$4:$O$22, AB$5, FALSE)*0.000001*'STATIONARY FACTORS'!$C$93*'STATIONARY FACTORS'!$C$98)/2000,($H8*VLOOKUP($A8,'STATIONARY FACTORS'!$A$4:$O$22, AB$5, FALSE)*0.000001*'STATIONARY FACTORS'!$C$93*'STATIONARY FACTORS'!$C$94)/2000))))))</f>
        <v>Enter Equipment</v>
      </c>
      <c r="AC8" s="65" t="str">
        <f>IF($D8=" ", "Enter Equipment",IF(VLOOKUP($A8,'STATIONARY FACTORS'!$A$4:$O$22, AC$5, FALSE)= "N/A", "--", IF($H8=0, "Enter Activity", IF($M8=0, "Enter Run Time",IF($I8="HP",( ($H8*VLOOKUP($A8,'STATIONARY FACTORS'!$A$4:$O$22, AC$5, FALSE)*$M8*$N8)/2000),IF(ISERROR(SEARCH("Diesel", $D8,1)),($H8*VLOOKUP($A8,'STATIONARY FACTORS'!$A$4:$O$22, AC$5, FALSE)*0.000001*'STATIONARY FACTORS'!$C$93*'STATIONARY FACTORS'!$C$98)/2000,($H8*VLOOKUP($A8,'STATIONARY FACTORS'!$A$4:$O$22, AC$5, FALSE)*0.000001*'STATIONARY FACTORS'!$C$93*'STATIONARY FACTORS'!$C$94)/2000))))))</f>
        <v>Enter Equipment</v>
      </c>
      <c r="AD8" s="65" t="str">
        <f>IF($D8=" ", "Enter Equipment",IF(VLOOKUP($A8,'STATIONARY FACTORS'!$A$4:$O$22, AD$5, FALSE)= "N/A", "--", IF($H8=0, "Enter Activity", IF($M8=0, "Enter Run Time",IF($I8="HP",( ($H8*VLOOKUP($A8,'STATIONARY FACTORS'!$A$4:$O$22, AD$5, FALSE)*$M8*$N8)/2000),IF(ISERROR(SEARCH("Diesel", $D8,1)),($H8*VLOOKUP($A8,'STATIONARY FACTORS'!$A$4:$O$22, AD$5, FALSE)*0.000001*'STATIONARY FACTORS'!$C$93*'STATIONARY FACTORS'!$C$98)/2000,($H8*VLOOKUP($A8,'STATIONARY FACTORS'!$A$4:$O$22, AD$5, FALSE)*0.000001*'STATIONARY FACTORS'!$C$93*'STATIONARY FACTORS'!$C$94)/2000))))))</f>
        <v>Enter Equipment</v>
      </c>
      <c r="AE8" s="65" t="str">
        <f>IF($D8=" ", "Enter Equipment",IF(VLOOKUP($A8,'STATIONARY FACTORS'!$A$4:$O$22, AE$5, FALSE)= "N/A", "--", IF($H8=0, "Enter Activity", IF($M8=0, "Enter Run Time",IF($I8="HP",( ($H8*VLOOKUP($A8,'STATIONARY FACTORS'!$A$4:$O$22, AE$5, FALSE)*$M8*$N8)/2000),IF(ISERROR(SEARCH("Diesel", $D8,1)),($H8*VLOOKUP($A8,'STATIONARY FACTORS'!$A$4:$O$22, AE$5, FALSE)*0.000001*'STATIONARY FACTORS'!$C$93*'STATIONARY FACTORS'!$C$98)/2000,($H8*VLOOKUP($A8,'STATIONARY FACTORS'!$A$4:$O$22, AE$5, FALSE)*0.000001*'STATIONARY FACTORS'!$C$93*'STATIONARY FACTORS'!$C$94)/2000))))))</f>
        <v>Enter Equipment</v>
      </c>
      <c r="AF8" s="65" t="str">
        <f>IF($D8=" ", "Enter Equipment",IF(VLOOKUP($A8,'STATIONARY FACTORS'!$A$4:$O$22, AF$5, FALSE)= "N/A", "--", IF($H8=0, "Enter Activity", IF($M8=0, "Enter Run Time",IF($I8="HP",( ($H8*VLOOKUP($A8,'STATIONARY FACTORS'!$A$4:$O$22, AF$5, FALSE)*$M8*$N8)/2000),IF(ISERROR(SEARCH("Diesel", $D8,1)),($H8*VLOOKUP($A8,'STATIONARY FACTORS'!$A$4:$O$22, AF$5, FALSE)*0.000001*'STATIONARY FACTORS'!$C$93*'STATIONARY FACTORS'!$C$98)/2000,($H8*VLOOKUP($A8,'STATIONARY FACTORS'!$A$4:$O$22, AF$5, FALSE)*0.000001*'STATIONARY FACTORS'!$C$93*'STATIONARY FACTORS'!$C$94)/2000))))))</f>
        <v>Enter Equipment</v>
      </c>
      <c r="AG8" s="65" t="str">
        <f>IF($D8=" ", "Enter Equipment",IF(VLOOKUP($A8,'STATIONARY FACTORS'!$A$4:$O$22, AG$5, FALSE)= "N/A", "--", IF($H8=0, "Enter Activity", IF($M8=0, "Enter Run Time",IF($I8="HP",( ($H8*VLOOKUP($A8,'STATIONARY FACTORS'!$A$4:$O$22, AG$5, FALSE)*$M8*$N8)/2000),IF(ISERROR(SEARCH("Diesel", $D8,1)),($H8*VLOOKUP($A8,'STATIONARY FACTORS'!$A$4:$O$22, AG$5, FALSE)*0.000001*'STATIONARY FACTORS'!$C$93*'STATIONARY FACTORS'!$C$98)/2000,($H8*VLOOKUP($A8,'STATIONARY FACTORS'!$A$4:$O$22, AG$5, FALSE)*0.000001*'STATIONARY FACTORS'!$C$93*'STATIONARY FACTORS'!$C$94)/2000))))))</f>
        <v>Enter Equipment</v>
      </c>
      <c r="AH8" s="65" t="str">
        <f>IF($D8=" ", "Enter Equipment",IF(VLOOKUP($A8,'STATIONARY FACTORS'!$A$4:$O$22, AH$5, FALSE)= "N/A", "--", IF($H8=0, "Enter Activity", IF($M8=0, "Enter Run Time",IF($I8="HP",( ($H8*VLOOKUP($A8,'STATIONARY FACTORS'!$A$4:$O$22, AH$5, FALSE)*$M8*$N8)/2000),IF(ISERROR(SEARCH("Diesel", $D8,1)),($H8*VLOOKUP($A8,'STATIONARY FACTORS'!$A$4:$O$22, AH$5, FALSE)*0.000001*'STATIONARY FACTORS'!$C$93*'STATIONARY FACTORS'!$C$98)/2000,($H8*VLOOKUP($A8,'STATIONARY FACTORS'!$A$4:$O$22, AH$5, FALSE)*0.000001*'STATIONARY FACTORS'!$C$93*'STATIONARY FACTORS'!$C$94)/2000))))))</f>
        <v>Enter Equipment</v>
      </c>
      <c r="AI8" s="79" t="str">
        <f>IF($D8=" ", "Enter Equipment",IF(VLOOKUP($A8,'STATIONARY FACTORS'!$A$4:$O$22, AI$5, FALSE)= "N/A", "--", IF($H8=0, "Enter Activity", IF($M8=0, "Enter Run Time",IF($I8="HP",( ($H8*VLOOKUP($A8,'STATIONARY FACTORS'!$A$4:$O$22, AI$5, FALSE)*$M8*$N8)/2000),IF(ISERROR(SEARCH("Diesel", $D8,1)),($H8*VLOOKUP($A8,'STATIONARY FACTORS'!$A$4:$O$22, AI$5, FALSE)*0.000001*'STATIONARY FACTORS'!$C$93*'STATIONARY FACTORS'!$C$98)/2000,($H8*VLOOKUP($A8,'STATIONARY FACTORS'!$A$4:$O$22, AI$5, FALSE)*0.000001*'STATIONARY FACTORS'!$C$93*'STATIONARY FACTORS'!$C$94)/2000))))))</f>
        <v>Enter Equipment</v>
      </c>
      <c r="AJ8" s="79" t="str">
        <f>IF($D8=" ", "Enter Equipment",IF(VLOOKUP($A8,'STATIONARY FACTORS'!$A$4:$O$22, AJ$5, FALSE)= "N/A", "--", IF($H8=0, "Enter Activity", IF($M8=0, "Enter Run Time",IF($I8="HP",( ($H8*VLOOKUP($A8,'STATIONARY FACTORS'!$A$4:$O$22, AJ$5, FALSE)*$M8*$N8)/2000),IF(ISERROR(SEARCH("Diesel", $D8,1)),($H8*VLOOKUP($A8,'STATIONARY FACTORS'!$A$4:$O$22, AJ$5, FALSE)*0.000001*'STATIONARY FACTORS'!$C$93*'STATIONARY FACTORS'!$C$98)/2000,($H8*VLOOKUP($A8,'STATIONARY FACTORS'!$A$4:$O$22, AJ$5, FALSE)*0.000001*'STATIONARY FACTORS'!$C$93*'STATIONARY FACTORS'!$C$94)/2000))))))</f>
        <v>Enter Equipment</v>
      </c>
      <c r="AK8" s="79" t="str">
        <f>IF($D8=" ", "Enter Equipment",IF(VLOOKUP($A8,'STATIONARY FACTORS'!$A$4:$O$22, AK$5, FALSE)= "N/A", "--", IF($H8=0, "Enter Activity", IF($M8=0, "Enter Run Time",IF($I8="HP",( ($H8*VLOOKUP($A8,'STATIONARY FACTORS'!$A$4:$O$22, AK$5, FALSE)*$M8*$N8)/2000),IF(ISERROR(SEARCH("Diesel", $D8,1)),($H8*VLOOKUP($A8,'STATIONARY FACTORS'!$A$4:$O$22, AK$5, FALSE)*0.000001*'STATIONARY FACTORS'!$C$93*'STATIONARY FACTORS'!$C$98)/2000,($H8*VLOOKUP($A8,'STATIONARY FACTORS'!$A$4:$O$22, AK$5, FALSE)*0.000001*'STATIONARY FACTORS'!$C$93*'STATIONARY FACTORS'!$C$94)/2000))))))</f>
        <v>Enter Equipment</v>
      </c>
      <c r="AL8" s="382" t="str">
        <f>IF($D8=" ", "Enter Equipment",IF(VLOOKUP($A8,'STATIONARY FACTORS'!$A$4:$O$22, AL$5, FALSE)= "N/A", "--", IF($H8=0, "Enter Activity", IF($M8=0, "Enter Run Time",IF($I8="HP",( ($H8*VLOOKUP($A8,'STATIONARY FACTORS'!$A$4:$O$22, AL$5, FALSE)*$M8*$N8)/2000),IF(ISERROR(SEARCH("Diesel", $D8,1)),($H8*VLOOKUP($A8,'STATIONARY FACTORS'!$A$4:$O$22, AL$5, FALSE)*0.000001*'STATIONARY FACTORS'!$C$93*'STATIONARY FACTORS'!$C$98)/2000,($H8*VLOOKUP($A8,'STATIONARY FACTORS'!$A$4:$O$22, AL$5, FALSE)*0.000001*'STATIONARY FACTORS'!$C$93*'STATIONARY FACTORS'!$C$94)/2000))))))</f>
        <v>Enter Equipment</v>
      </c>
      <c r="AM8" s="73"/>
      <c r="AO8" s="74">
        <f>MONTH(EMISSIONS_1!P8)-MONTH(EMISSIONS_1!O8)+1</f>
        <v>1</v>
      </c>
      <c r="AP8" s="329">
        <f t="shared" si="0"/>
        <v>0</v>
      </c>
      <c r="AQ8" s="330">
        <f t="shared" si="0"/>
        <v>0</v>
      </c>
      <c r="AR8" s="330">
        <f t="shared" si="0"/>
        <v>0</v>
      </c>
      <c r="AS8" s="330">
        <f t="shared" si="0"/>
        <v>0</v>
      </c>
      <c r="AT8" s="330">
        <f t="shared" si="0"/>
        <v>0</v>
      </c>
      <c r="AU8" s="330">
        <f t="shared" si="0"/>
        <v>0</v>
      </c>
      <c r="AV8" s="330">
        <f t="shared" si="0"/>
        <v>0</v>
      </c>
      <c r="AW8" s="330">
        <f t="shared" si="0"/>
        <v>0</v>
      </c>
      <c r="AX8" s="330">
        <f t="shared" si="0"/>
        <v>0</v>
      </c>
      <c r="AY8" s="330">
        <f t="shared" si="0"/>
        <v>0</v>
      </c>
      <c r="AZ8" s="330">
        <f t="shared" si="0"/>
        <v>0</v>
      </c>
      <c r="BA8" s="331">
        <f t="shared" si="0"/>
        <v>0</v>
      </c>
      <c r="BB8" s="329">
        <f t="shared" si="1"/>
        <v>0</v>
      </c>
      <c r="BC8" s="330">
        <f t="shared" si="1"/>
        <v>0</v>
      </c>
      <c r="BD8" s="330">
        <f t="shared" si="1"/>
        <v>0</v>
      </c>
      <c r="BE8" s="330">
        <f t="shared" si="1"/>
        <v>0</v>
      </c>
      <c r="BF8" s="330">
        <f t="shared" si="1"/>
        <v>0</v>
      </c>
      <c r="BG8" s="330">
        <f t="shared" si="1"/>
        <v>0</v>
      </c>
      <c r="BH8" s="330">
        <f t="shared" si="1"/>
        <v>0</v>
      </c>
      <c r="BI8" s="330">
        <f t="shared" si="1"/>
        <v>0</v>
      </c>
      <c r="BJ8" s="330">
        <f t="shared" si="1"/>
        <v>0</v>
      </c>
      <c r="BK8" s="330">
        <f t="shared" si="1"/>
        <v>0</v>
      </c>
      <c r="BL8" s="330">
        <f t="shared" si="1"/>
        <v>0</v>
      </c>
      <c r="BM8" s="331">
        <f t="shared" si="1"/>
        <v>0</v>
      </c>
      <c r="BN8" s="329">
        <f t="shared" si="2"/>
        <v>0</v>
      </c>
      <c r="BO8" s="330">
        <f t="shared" si="2"/>
        <v>0</v>
      </c>
      <c r="BP8" s="330">
        <f t="shared" si="2"/>
        <v>0</v>
      </c>
      <c r="BQ8" s="330">
        <f t="shared" si="2"/>
        <v>0</v>
      </c>
      <c r="BR8" s="330">
        <f t="shared" si="2"/>
        <v>0</v>
      </c>
      <c r="BS8" s="330">
        <f t="shared" si="2"/>
        <v>0</v>
      </c>
      <c r="BT8" s="330">
        <f t="shared" si="2"/>
        <v>0</v>
      </c>
      <c r="BU8" s="330">
        <f t="shared" si="2"/>
        <v>0</v>
      </c>
      <c r="BV8" s="330">
        <f t="shared" si="2"/>
        <v>0</v>
      </c>
      <c r="BW8" s="330">
        <f t="shared" si="2"/>
        <v>0</v>
      </c>
      <c r="BX8" s="330">
        <f t="shared" si="2"/>
        <v>0</v>
      </c>
      <c r="BY8" s="331">
        <f t="shared" si="2"/>
        <v>0</v>
      </c>
      <c r="BZ8" s="329">
        <f t="shared" si="3"/>
        <v>0</v>
      </c>
      <c r="CA8" s="330">
        <f t="shared" si="3"/>
        <v>0</v>
      </c>
      <c r="CB8" s="330">
        <f t="shared" si="3"/>
        <v>0</v>
      </c>
      <c r="CC8" s="330">
        <f t="shared" si="3"/>
        <v>0</v>
      </c>
      <c r="CD8" s="330">
        <f t="shared" si="3"/>
        <v>0</v>
      </c>
      <c r="CE8" s="330">
        <f t="shared" si="3"/>
        <v>0</v>
      </c>
      <c r="CF8" s="330">
        <f t="shared" si="3"/>
        <v>0</v>
      </c>
      <c r="CG8" s="330">
        <f t="shared" si="3"/>
        <v>0</v>
      </c>
      <c r="CH8" s="330">
        <f t="shared" si="3"/>
        <v>0</v>
      </c>
      <c r="CI8" s="330">
        <f t="shared" si="3"/>
        <v>0</v>
      </c>
      <c r="CJ8" s="330">
        <f t="shared" si="3"/>
        <v>0</v>
      </c>
      <c r="CK8" s="331">
        <f t="shared" si="3"/>
        <v>0</v>
      </c>
      <c r="CL8" s="329">
        <f t="shared" si="4"/>
        <v>0</v>
      </c>
      <c r="CM8" s="330">
        <f t="shared" si="4"/>
        <v>0</v>
      </c>
      <c r="CN8" s="330">
        <f t="shared" si="4"/>
        <v>0</v>
      </c>
      <c r="CO8" s="330">
        <f t="shared" si="4"/>
        <v>0</v>
      </c>
      <c r="CP8" s="330">
        <f t="shared" si="4"/>
        <v>0</v>
      </c>
      <c r="CQ8" s="330">
        <f t="shared" si="4"/>
        <v>0</v>
      </c>
      <c r="CR8" s="330">
        <f t="shared" si="4"/>
        <v>0</v>
      </c>
      <c r="CS8" s="330">
        <f t="shared" si="4"/>
        <v>0</v>
      </c>
      <c r="CT8" s="330">
        <f t="shared" si="4"/>
        <v>0</v>
      </c>
      <c r="CU8" s="330">
        <f t="shared" si="4"/>
        <v>0</v>
      </c>
      <c r="CV8" s="330">
        <f t="shared" si="4"/>
        <v>0</v>
      </c>
      <c r="CW8" s="331">
        <f t="shared" si="4"/>
        <v>0</v>
      </c>
      <c r="CX8" s="329">
        <f t="shared" si="5"/>
        <v>0</v>
      </c>
      <c r="CY8" s="330">
        <f t="shared" si="5"/>
        <v>0</v>
      </c>
      <c r="CZ8" s="330">
        <f t="shared" si="5"/>
        <v>0</v>
      </c>
      <c r="DA8" s="330">
        <f t="shared" si="5"/>
        <v>0</v>
      </c>
      <c r="DB8" s="330">
        <f t="shared" si="5"/>
        <v>0</v>
      </c>
      <c r="DC8" s="330">
        <f t="shared" si="5"/>
        <v>0</v>
      </c>
      <c r="DD8" s="330">
        <f t="shared" si="5"/>
        <v>0</v>
      </c>
      <c r="DE8" s="330">
        <f t="shared" si="5"/>
        <v>0</v>
      </c>
      <c r="DF8" s="330">
        <f t="shared" si="5"/>
        <v>0</v>
      </c>
      <c r="DG8" s="330">
        <f t="shared" si="5"/>
        <v>0</v>
      </c>
      <c r="DH8" s="330">
        <f t="shared" si="5"/>
        <v>0</v>
      </c>
      <c r="DI8" s="331">
        <f t="shared" si="5"/>
        <v>0</v>
      </c>
      <c r="DJ8" s="329">
        <f t="shared" si="6"/>
        <v>0</v>
      </c>
      <c r="DK8" s="330">
        <f t="shared" si="6"/>
        <v>0</v>
      </c>
      <c r="DL8" s="330">
        <f t="shared" si="6"/>
        <v>0</v>
      </c>
      <c r="DM8" s="330">
        <f t="shared" si="6"/>
        <v>0</v>
      </c>
      <c r="DN8" s="330">
        <f t="shared" si="6"/>
        <v>0</v>
      </c>
      <c r="DO8" s="330">
        <f t="shared" si="6"/>
        <v>0</v>
      </c>
      <c r="DP8" s="330">
        <f t="shared" si="6"/>
        <v>0</v>
      </c>
      <c r="DQ8" s="330">
        <f t="shared" si="6"/>
        <v>0</v>
      </c>
      <c r="DR8" s="330">
        <f t="shared" si="6"/>
        <v>0</v>
      </c>
      <c r="DS8" s="330">
        <f t="shared" si="6"/>
        <v>0</v>
      </c>
      <c r="DT8" s="330">
        <f t="shared" si="6"/>
        <v>0</v>
      </c>
      <c r="DU8" s="331">
        <f t="shared" si="6"/>
        <v>0</v>
      </c>
      <c r="DV8" s="329">
        <f t="shared" si="7"/>
        <v>0</v>
      </c>
      <c r="DW8" s="330">
        <f t="shared" si="7"/>
        <v>0</v>
      </c>
      <c r="DX8" s="330">
        <f t="shared" si="7"/>
        <v>0</v>
      </c>
      <c r="DY8" s="330">
        <f t="shared" si="7"/>
        <v>0</v>
      </c>
      <c r="DZ8" s="330">
        <f t="shared" si="7"/>
        <v>0</v>
      </c>
      <c r="EA8" s="330">
        <f t="shared" si="7"/>
        <v>0</v>
      </c>
      <c r="EB8" s="330">
        <f t="shared" si="7"/>
        <v>0</v>
      </c>
      <c r="EC8" s="330">
        <f t="shared" si="7"/>
        <v>0</v>
      </c>
      <c r="ED8" s="330">
        <f t="shared" si="7"/>
        <v>0</v>
      </c>
      <c r="EE8" s="330">
        <f t="shared" si="7"/>
        <v>0</v>
      </c>
      <c r="EF8" s="330">
        <f t="shared" si="7"/>
        <v>0</v>
      </c>
      <c r="EG8" s="331">
        <f t="shared" si="7"/>
        <v>0</v>
      </c>
      <c r="EH8" s="329">
        <f t="shared" si="8"/>
        <v>0</v>
      </c>
      <c r="EI8" s="330">
        <f t="shared" si="8"/>
        <v>0</v>
      </c>
      <c r="EJ8" s="330">
        <f t="shared" si="8"/>
        <v>0</v>
      </c>
      <c r="EK8" s="330">
        <f t="shared" si="8"/>
        <v>0</v>
      </c>
      <c r="EL8" s="330">
        <f t="shared" si="8"/>
        <v>0</v>
      </c>
      <c r="EM8" s="330">
        <f t="shared" si="8"/>
        <v>0</v>
      </c>
      <c r="EN8" s="330">
        <f t="shared" si="8"/>
        <v>0</v>
      </c>
      <c r="EO8" s="330">
        <f t="shared" si="8"/>
        <v>0</v>
      </c>
      <c r="EP8" s="330">
        <f t="shared" si="8"/>
        <v>0</v>
      </c>
      <c r="EQ8" s="330">
        <f t="shared" si="8"/>
        <v>0</v>
      </c>
      <c r="ER8" s="330">
        <f t="shared" si="8"/>
        <v>0</v>
      </c>
      <c r="ES8" s="331">
        <f t="shared" si="8"/>
        <v>0</v>
      </c>
      <c r="ET8" s="329">
        <f t="shared" si="9"/>
        <v>0</v>
      </c>
      <c r="EU8" s="330">
        <f t="shared" si="9"/>
        <v>0</v>
      </c>
      <c r="EV8" s="330">
        <f t="shared" si="9"/>
        <v>0</v>
      </c>
      <c r="EW8" s="330">
        <f t="shared" si="9"/>
        <v>0</v>
      </c>
      <c r="EX8" s="330">
        <f t="shared" si="9"/>
        <v>0</v>
      </c>
      <c r="EY8" s="330">
        <f t="shared" si="9"/>
        <v>0</v>
      </c>
      <c r="EZ8" s="330">
        <f t="shared" si="9"/>
        <v>0</v>
      </c>
      <c r="FA8" s="330">
        <f t="shared" si="9"/>
        <v>0</v>
      </c>
      <c r="FB8" s="330">
        <f t="shared" si="9"/>
        <v>0</v>
      </c>
      <c r="FC8" s="330">
        <f t="shared" si="9"/>
        <v>0</v>
      </c>
      <c r="FD8" s="330">
        <f t="shared" si="9"/>
        <v>0</v>
      </c>
      <c r="FE8" s="331">
        <f t="shared" si="9"/>
        <v>0</v>
      </c>
      <c r="FF8" s="329">
        <f t="shared" si="10"/>
        <v>0</v>
      </c>
      <c r="FG8" s="330">
        <f t="shared" si="10"/>
        <v>0</v>
      </c>
      <c r="FH8" s="330">
        <f t="shared" si="10"/>
        <v>0</v>
      </c>
      <c r="FI8" s="330">
        <f t="shared" si="10"/>
        <v>0</v>
      </c>
      <c r="FJ8" s="330">
        <f t="shared" si="10"/>
        <v>0</v>
      </c>
      <c r="FK8" s="330">
        <f t="shared" si="10"/>
        <v>0</v>
      </c>
      <c r="FL8" s="330">
        <f t="shared" si="10"/>
        <v>0</v>
      </c>
      <c r="FM8" s="330">
        <f t="shared" si="10"/>
        <v>0</v>
      </c>
      <c r="FN8" s="330">
        <f t="shared" si="10"/>
        <v>0</v>
      </c>
      <c r="FO8" s="330">
        <f t="shared" si="10"/>
        <v>0</v>
      </c>
      <c r="FP8" s="330">
        <f t="shared" si="10"/>
        <v>0</v>
      </c>
      <c r="FQ8" s="331">
        <f t="shared" si="10"/>
        <v>0</v>
      </c>
    </row>
    <row r="9" spans="1:173" ht="12.75" customHeight="1" x14ac:dyDescent="0.2">
      <c r="A9" s="74" t="str">
        <f>IF(I9="GAL/YR", CONCATENATE(D9, "-lbs/MMBtu"), CONCATENATE(D9, "-lbs/", I9, "-hr"))</f>
        <v xml:space="preserve"> -lbs/ -hr</v>
      </c>
      <c r="B9" s="112"/>
      <c r="C9" s="100" t="s">
        <v>323</v>
      </c>
      <c r="D9" s="365" t="str">
        <f>IF(ISBLANK(EMISSIONS_9!D9), " ", EMISSIONS_9!D9)</f>
        <v xml:space="preserve"> </v>
      </c>
      <c r="E9" s="32" t="s">
        <v>115</v>
      </c>
      <c r="F9" s="32" t="s">
        <v>115</v>
      </c>
      <c r="G9" s="33" t="s">
        <v>115</v>
      </c>
      <c r="H9" s="367"/>
      <c r="I9" s="367" t="s">
        <v>2</v>
      </c>
      <c r="J9" s="33" t="s">
        <v>115</v>
      </c>
      <c r="K9" s="33"/>
      <c r="L9" s="33"/>
      <c r="M9" s="372">
        <v>0</v>
      </c>
      <c r="N9" s="373">
        <v>0</v>
      </c>
      <c r="O9" s="299"/>
      <c r="P9" s="300"/>
      <c r="Q9" s="73" t="str">
        <f>IF($D9=" ", "Enter Equipment",IF(VLOOKUP($A9,'STATIONARY FACTORS'!$A$4:$O$22, Q$5, FALSE)= "N/A", "--", IF($H9=0, "Enter Activity", IF($M9=0, "Enter Run Time",IF($I9="HP", $H9*VLOOKUP($A9,'STATIONARY FACTORS'!$A$4:$O$22, Q$5, FALSE),IF(ISERROR(SEARCH("Diesel", $D9,1)),($H9*VLOOKUP($A9,'STATIONARY FACTORS'!$A$4:$O$22, Q$5, FALSE)*0.000001*'STATIONARY FACTORS'!$C$93*'STATIONARY FACTORS'!$C$98*(1/($M9*$N9))),($H9*VLOOKUP($A9,'STATIONARY FACTORS'!$A$4:$O$22, Q$5, FALSE)*0.000001*'STATIONARY FACTORS'!$C$93*'STATIONARY FACTORS'!$C$94*(1/($M9*$N9)))))))))</f>
        <v>Enter Equipment</v>
      </c>
      <c r="R9" s="79" t="str">
        <f>IF($D9=" ", "Enter Equipment",IF(VLOOKUP($A9,'STATIONARY FACTORS'!$A$4:$O$22, R$5, FALSE)= "N/A", "--", IF($H9=0, "Enter Activity", IF($M9=0, "Enter Run Time",IF($I9="HP", $H9*VLOOKUP($A9,'STATIONARY FACTORS'!$A$4:$O$22, R$5, FALSE),IF(ISERROR(SEARCH("Diesel", $D9,1)),($H9*VLOOKUP($A9,'STATIONARY FACTORS'!$A$4:$O$22, R$5, FALSE)*0.000001*'STATIONARY FACTORS'!$C$93*'STATIONARY FACTORS'!$C$98*(1/($M9*$N9))),($H9*VLOOKUP($A9,'STATIONARY FACTORS'!$A$4:$O$22, R$5, FALSE)*0.000001*'STATIONARY FACTORS'!$C$93*'STATIONARY FACTORS'!$C$94*(1/($M9*$N9)))))))))</f>
        <v>Enter Equipment</v>
      </c>
      <c r="S9" s="78" t="str">
        <f>IF($D9=" ", "Enter Equipment",IF(VLOOKUP($A9,'STATIONARY FACTORS'!$A$4:$O$22, S$5, FALSE)= "N/A", "--", IF($H9=0, "Enter Activity", IF($M9=0, "Enter Run Time",IF($I9="HP", $H9*VLOOKUP($A9,'STATIONARY FACTORS'!$A$4:$O$22, S$5, FALSE),IF(ISERROR(SEARCH("Diesel", $D9,1)),($H9*VLOOKUP($A9,'STATIONARY FACTORS'!$A$4:$O$22, S$5, FALSE)*0.000001*'STATIONARY FACTORS'!$C$93*'STATIONARY FACTORS'!$C$98*(1/($M9*$N9))),($H9*VLOOKUP($A9,'STATIONARY FACTORS'!$A$4:$O$22, S$5, FALSE)*0.000001*'STATIONARY FACTORS'!$C$93*'STATIONARY FACTORS'!$C$94*(1/($M9*$N9)))))))))</f>
        <v>Enter Equipment</v>
      </c>
      <c r="T9" s="79" t="str">
        <f>IF($D9=" ", "Enter Equipment",IF(VLOOKUP($A9,'STATIONARY FACTORS'!$A$4:$O$22, T$5, FALSE)= "N/A", "--", IF($H9=0, "Enter Activity", IF($M9=0, "Enter Run Time",IF($I9="HP", $H9*VLOOKUP($A9,'STATIONARY FACTORS'!$A$4:$O$22, T$5, FALSE),IF(ISERROR(SEARCH("Diesel", $D9,1)),($H9*VLOOKUP($A9,'STATIONARY FACTORS'!$A$4:$O$22, T$5, FALSE)*0.000001*'STATIONARY FACTORS'!$C$93*'STATIONARY FACTORS'!$C$98*(1/($M9*$N9))),($H9*VLOOKUP($A9,'STATIONARY FACTORS'!$A$4:$O$22, T$5, FALSE)*0.000001*'STATIONARY FACTORS'!$C$93*'STATIONARY FACTORS'!$C$94*(1/($M9*$N9)))))))))</f>
        <v>Enter Equipment</v>
      </c>
      <c r="U9" s="79" t="str">
        <f>IF($D9=" ", "Enter Equipment",IF(VLOOKUP($A9,'STATIONARY FACTORS'!$A$4:$O$22, U$5, FALSE)= "N/A", "--", IF($H9=0, "Enter Activity", IF($M9=0, "Enter Run Time",IF($I9="HP", $H9*VLOOKUP($A9,'STATIONARY FACTORS'!$A$4:$O$22, U$5, FALSE),IF(ISERROR(SEARCH("Diesel", $D9,1)),($H9*VLOOKUP($A9,'STATIONARY FACTORS'!$A$4:$O$22, U$5, FALSE)*0.000001*'STATIONARY FACTORS'!$C$93*'STATIONARY FACTORS'!$C$98*(1/($M9*$N9))),($H9*VLOOKUP($A9,'STATIONARY FACTORS'!$A$4:$O$22, U$5, FALSE)*0.000001*'STATIONARY FACTORS'!$C$93*'STATIONARY FACTORS'!$C$94*(1/($M9*$N9)))))))))</f>
        <v>Enter Equipment</v>
      </c>
      <c r="V9" s="79" t="str">
        <f>IF($D9=" ", "Enter Equipment",IF(VLOOKUP($A9,'STATIONARY FACTORS'!$A$4:$O$22, V$5, FALSE)= "N/A", "--", IF($H9=0, "Enter Activity", IF($M9=0, "Enter Run Time",IF($I9="HP", $H9*VLOOKUP($A9,'STATIONARY FACTORS'!$A$4:$O$22, V$5, FALSE),IF(ISERROR(SEARCH("Diesel", $D9,1)),($H9*VLOOKUP($A9,'STATIONARY FACTORS'!$A$4:$O$22, V$5, FALSE)*0.000001*'STATIONARY FACTORS'!$C$93*'STATIONARY FACTORS'!$C$98*(1/($M9*$N9))),($H9*VLOOKUP($A9,'STATIONARY FACTORS'!$A$4:$O$22, V$5, FALSE)*0.000001*'STATIONARY FACTORS'!$C$93*'STATIONARY FACTORS'!$C$94*(1/($M9*$N9)))))))))</f>
        <v>Enter Equipment</v>
      </c>
      <c r="W9" s="79" t="str">
        <f>IF($D9=" ", "Enter Equipment",IF(VLOOKUP($A9,'STATIONARY FACTORS'!$A$4:$O$22, W$5, FALSE)= "N/A", "--", IF($H9=0, "Enter Activity", IF($M9=0, "Enter Run Time",IF($I9="HP", $H9*VLOOKUP($A9,'STATIONARY FACTORS'!$A$4:$O$22, W$5, FALSE),IF(ISERROR(SEARCH("Diesel", $D9,1)),($H9*VLOOKUP($A9,'STATIONARY FACTORS'!$A$4:$O$22, W$5, FALSE)*0.000001*'STATIONARY FACTORS'!$C$93*'STATIONARY FACTORS'!$C$98*(1/($M9*$N9))),($H9*VLOOKUP($A9,'STATIONARY FACTORS'!$A$4:$O$22, W$5, FALSE)*0.000001*'STATIONARY FACTORS'!$C$93*'STATIONARY FACTORS'!$C$94*(1/($M9*$N9)))))))))</f>
        <v>Enter Equipment</v>
      </c>
      <c r="X9" s="79" t="str">
        <f>IF($D9=" ", "Enter Equipment",IF(VLOOKUP($A9,'STATIONARY FACTORS'!$A$4:$O$22, X$5, FALSE)= "N/A", "--", IF($H9=0, "Enter Activity", IF($M9=0, "Enter Run Time",IF($I9="HP", $H9*VLOOKUP($A9,'STATIONARY FACTORS'!$A$4:$O$22, X$5, FALSE),IF(ISERROR(SEARCH("Diesel", $D9,1)),($H9*VLOOKUP($A9,'STATIONARY FACTORS'!$A$4:$O$22, X$5, FALSE)*0.000001*'STATIONARY FACTORS'!$C$93*'STATIONARY FACTORS'!$C$98*(1/($M9*$N9))),($H9*VLOOKUP($A9,'STATIONARY FACTORS'!$A$4:$O$22, X$5, FALSE)*0.000001*'STATIONARY FACTORS'!$C$93*'STATIONARY FACTORS'!$C$94*(1/($M9*$N9)))))))))</f>
        <v>Enter Equipment</v>
      </c>
      <c r="Y9" s="79" t="str">
        <f>IF($D9=" ", "Enter Equipment",IF(VLOOKUP($A9,'STATIONARY FACTORS'!$A$4:$O$22, Y$5, FALSE)= "N/A", "--", IF($H9=0, "Enter Activity", IF($M9=0, "Enter Run Time",IF($I9="HP", $H9*VLOOKUP($A9,'STATIONARY FACTORS'!$A$4:$O$22, Y$5, FALSE),IF(ISERROR(SEARCH("Diesel", $D9,1)),($H9*VLOOKUP($A9,'STATIONARY FACTORS'!$A$4:$O$22, Y$5, FALSE)*0.000001*'STATIONARY FACTORS'!$C$93*'STATIONARY FACTORS'!$C$98*(1/($M9*$N9))),($H9*VLOOKUP($A9,'STATIONARY FACTORS'!$A$4:$O$22, Y$5, FALSE)*0.000001*'STATIONARY FACTORS'!$C$93*'STATIONARY FACTORS'!$C$94*(1/($M9*$N9)))))))))</f>
        <v>Enter Equipment</v>
      </c>
      <c r="Z9" s="79" t="str">
        <f>IF($D9=" ", "Enter Equipment",IF(VLOOKUP($A9,'STATIONARY FACTORS'!$A$4:$O$22, Z$5, FALSE)= "N/A", "--", IF($H9=0, "Enter Activity", IF($M9=0, "Enter Run Time",IF($I9="HP", $H9*VLOOKUP($A9,'STATIONARY FACTORS'!$A$4:$O$22, Z$5, FALSE),IF(ISERROR(SEARCH("Diesel", $D9,1)),($H9*VLOOKUP($A9,'STATIONARY FACTORS'!$A$4:$O$22, Z$5, FALSE)*0.000001*'STATIONARY FACTORS'!$C$93*'STATIONARY FACTORS'!$C$98*(1/($M9*$N9))),($H9*VLOOKUP($A9,'STATIONARY FACTORS'!$A$4:$O$22, Z$5, FALSE)*0.000001*'STATIONARY FACTORS'!$C$93*'STATIONARY FACTORS'!$C$94*(1/($M9*$N9)))))))))</f>
        <v>Enter Equipment</v>
      </c>
      <c r="AA9" s="66" t="str">
        <f>IF($D9=" ", "Enter Equipment",IF(VLOOKUP($A9,'STATIONARY FACTORS'!$A$4:$O$22, AA$5, FALSE)= "N/A", "--", IF($H9=0, "Enter Activity", IF($M9=0, "Enter Run Time",IF($I9="HP", $H9*VLOOKUP($A9,'STATIONARY FACTORS'!$A$4:$O$22, AA$5, FALSE),IF(ISERROR(SEARCH("Diesel", $D9,1)),($H9*VLOOKUP($A9,'STATIONARY FACTORS'!$A$4:$O$22, AA$5, FALSE)*0.000001*'STATIONARY FACTORS'!$C$93*'STATIONARY FACTORS'!$C$98*(1/($M9*$N9))),($H9*VLOOKUP($A9,'STATIONARY FACTORS'!$A$4:$O$22, AA$5, FALSE)*0.000001*'STATIONARY FACTORS'!$C$93*'STATIONARY FACTORS'!$C$94*(1/($M9*$N9)))))))))</f>
        <v>Enter Equipment</v>
      </c>
      <c r="AB9" s="466" t="str">
        <f>IF($D9=" ", "Enter Equipment",IF(VLOOKUP($A9,'STATIONARY FACTORS'!$A$4:$O$22, AB$5, FALSE)= "N/A", "--", IF($H9=0, "Enter Activity", IF($M9=0, "Enter Run Time",IF($I9="HP",( ($H9*VLOOKUP($A9,'STATIONARY FACTORS'!$A$4:$O$22, AB$5, FALSE)*$M9*$N9)/2000),IF(ISERROR(SEARCH("Diesel", $D9,1)),($H9*VLOOKUP($A9,'STATIONARY FACTORS'!$A$4:$O$22, AB$5, FALSE)*0.000001*'STATIONARY FACTORS'!$C$93*'STATIONARY FACTORS'!$C$98)/2000,($H9*VLOOKUP($A9,'STATIONARY FACTORS'!$A$4:$O$22, AB$5, FALSE)*0.000001*'STATIONARY FACTORS'!$C$93*'STATIONARY FACTORS'!$C$94)/2000))))))</f>
        <v>Enter Equipment</v>
      </c>
      <c r="AC9" s="65" t="str">
        <f>IF($D9=" ", "Enter Equipment",IF(VLOOKUP($A9,'STATIONARY FACTORS'!$A$4:$O$22, AC$5, FALSE)= "N/A", "--", IF($H9=0, "Enter Activity", IF($M9=0, "Enter Run Time",IF($I9="HP",( ($H9*VLOOKUP($A9,'STATIONARY FACTORS'!$A$4:$O$22, AC$5, FALSE)*$M9*$N9)/2000),IF(ISERROR(SEARCH("Diesel", $D9,1)),($H9*VLOOKUP($A9,'STATIONARY FACTORS'!$A$4:$O$22, AC$5, FALSE)*0.000001*'STATIONARY FACTORS'!$C$93*'STATIONARY FACTORS'!$C$98)/2000,($H9*VLOOKUP($A9,'STATIONARY FACTORS'!$A$4:$O$22, AC$5, FALSE)*0.000001*'STATIONARY FACTORS'!$C$93*'STATIONARY FACTORS'!$C$94)/2000))))))</f>
        <v>Enter Equipment</v>
      </c>
      <c r="AD9" s="65" t="str">
        <f>IF($D9=" ", "Enter Equipment",IF(VLOOKUP($A9,'STATIONARY FACTORS'!$A$4:$O$22, AD$5, FALSE)= "N/A", "--", IF($H9=0, "Enter Activity", IF($M9=0, "Enter Run Time",IF($I9="HP",( ($H9*VLOOKUP($A9,'STATIONARY FACTORS'!$A$4:$O$22, AD$5, FALSE)*$M9*$N9)/2000),IF(ISERROR(SEARCH("Diesel", $D9,1)),($H9*VLOOKUP($A9,'STATIONARY FACTORS'!$A$4:$O$22, AD$5, FALSE)*0.000001*'STATIONARY FACTORS'!$C$93*'STATIONARY FACTORS'!$C$98)/2000,($H9*VLOOKUP($A9,'STATIONARY FACTORS'!$A$4:$O$22, AD$5, FALSE)*0.000001*'STATIONARY FACTORS'!$C$93*'STATIONARY FACTORS'!$C$94)/2000))))))</f>
        <v>Enter Equipment</v>
      </c>
      <c r="AE9" s="65" t="str">
        <f>IF($D9=" ", "Enter Equipment",IF(VLOOKUP($A9,'STATIONARY FACTORS'!$A$4:$O$22, AE$5, FALSE)= "N/A", "--", IF($H9=0, "Enter Activity", IF($M9=0, "Enter Run Time",IF($I9="HP",( ($H9*VLOOKUP($A9,'STATIONARY FACTORS'!$A$4:$O$22, AE$5, FALSE)*$M9*$N9)/2000),IF(ISERROR(SEARCH("Diesel", $D9,1)),($H9*VLOOKUP($A9,'STATIONARY FACTORS'!$A$4:$O$22, AE$5, FALSE)*0.000001*'STATIONARY FACTORS'!$C$93*'STATIONARY FACTORS'!$C$98)/2000,($H9*VLOOKUP($A9,'STATIONARY FACTORS'!$A$4:$O$22, AE$5, FALSE)*0.000001*'STATIONARY FACTORS'!$C$93*'STATIONARY FACTORS'!$C$94)/2000))))))</f>
        <v>Enter Equipment</v>
      </c>
      <c r="AF9" s="65" t="str">
        <f>IF($D9=" ", "Enter Equipment",IF(VLOOKUP($A9,'STATIONARY FACTORS'!$A$4:$O$22, AF$5, FALSE)= "N/A", "--", IF($H9=0, "Enter Activity", IF($M9=0, "Enter Run Time",IF($I9="HP",( ($H9*VLOOKUP($A9,'STATIONARY FACTORS'!$A$4:$O$22, AF$5, FALSE)*$M9*$N9)/2000),IF(ISERROR(SEARCH("Diesel", $D9,1)),($H9*VLOOKUP($A9,'STATIONARY FACTORS'!$A$4:$O$22, AF$5, FALSE)*0.000001*'STATIONARY FACTORS'!$C$93*'STATIONARY FACTORS'!$C$98)/2000,($H9*VLOOKUP($A9,'STATIONARY FACTORS'!$A$4:$O$22, AF$5, FALSE)*0.000001*'STATIONARY FACTORS'!$C$93*'STATIONARY FACTORS'!$C$94)/2000))))))</f>
        <v>Enter Equipment</v>
      </c>
      <c r="AG9" s="84" t="str">
        <f>IF($D9=" ", "Enter Equipment",IF(VLOOKUP($A9,'STATIONARY FACTORS'!$A$4:$O$22, AG$5, FALSE)= "N/A", "--", IF($H9=0, "Enter Activity", IF($M9=0, "Enter Run Time",IF($I9="HP",( ($H9*VLOOKUP($A9,'STATIONARY FACTORS'!$A$4:$O$22, AG$5, FALSE)*$M9*$N9)/2000),IF(ISERROR(SEARCH("Diesel", $D9,1)),($H9*VLOOKUP($A9,'STATIONARY FACTORS'!$A$4:$O$22, AG$5, FALSE)*0.000001*'STATIONARY FACTORS'!$C$93*'STATIONARY FACTORS'!$C$98)/2000,($H9*VLOOKUP($A9,'STATIONARY FACTORS'!$A$4:$O$22, AG$5, FALSE)*0.000001*'STATIONARY FACTORS'!$C$93*'STATIONARY FACTORS'!$C$94)/2000))))))</f>
        <v>Enter Equipment</v>
      </c>
      <c r="AH9" s="65" t="str">
        <f>IF($D9=" ", "Enter Equipment",IF(VLOOKUP($A9,'STATIONARY FACTORS'!$A$4:$O$22, AH$5, FALSE)= "N/A", "--", IF($H9=0, "Enter Activity", IF($M9=0, "Enter Run Time",IF($I9="HP",( ($H9*VLOOKUP($A9,'STATIONARY FACTORS'!$A$4:$O$22, AH$5, FALSE)*$M9*$N9)/2000),IF(ISERROR(SEARCH("Diesel", $D9,1)),($H9*VLOOKUP($A9,'STATIONARY FACTORS'!$A$4:$O$22, AH$5, FALSE)*0.000001*'STATIONARY FACTORS'!$C$93*'STATIONARY FACTORS'!$C$98)/2000,($H9*VLOOKUP($A9,'STATIONARY FACTORS'!$A$4:$O$22, AH$5, FALSE)*0.000001*'STATIONARY FACTORS'!$C$93*'STATIONARY FACTORS'!$C$94)/2000))))))</f>
        <v>Enter Equipment</v>
      </c>
      <c r="AI9" s="79" t="str">
        <f>IF($D9=" ", "Enter Equipment",IF(VLOOKUP($A9,'STATIONARY FACTORS'!$A$4:$O$22, AI$5, FALSE)= "N/A", "--", IF($H9=0, "Enter Activity", IF($M9=0, "Enter Run Time",IF($I9="HP",( ($H9*VLOOKUP($A9,'STATIONARY FACTORS'!$A$4:$O$22, AI$5, FALSE)*$M9*$N9)/2000),IF(ISERROR(SEARCH("Diesel", $D9,1)),($H9*VLOOKUP($A9,'STATIONARY FACTORS'!$A$4:$O$22, AI$5, FALSE)*0.000001*'STATIONARY FACTORS'!$C$93*'STATIONARY FACTORS'!$C$98)/2000,($H9*VLOOKUP($A9,'STATIONARY FACTORS'!$A$4:$O$22, AI$5, FALSE)*0.000001*'STATIONARY FACTORS'!$C$93*'STATIONARY FACTORS'!$C$94)/2000))))))</f>
        <v>Enter Equipment</v>
      </c>
      <c r="AJ9" s="79" t="str">
        <f>IF($D9=" ", "Enter Equipment",IF(VLOOKUP($A9,'STATIONARY FACTORS'!$A$4:$O$22, AJ$5, FALSE)= "N/A", "--", IF($H9=0, "Enter Activity", IF($M9=0, "Enter Run Time",IF($I9="HP",( ($H9*VLOOKUP($A9,'STATIONARY FACTORS'!$A$4:$O$22, AJ$5, FALSE)*$M9*$N9)/2000),IF(ISERROR(SEARCH("Diesel", $D9,1)),($H9*VLOOKUP($A9,'STATIONARY FACTORS'!$A$4:$O$22, AJ$5, FALSE)*0.000001*'STATIONARY FACTORS'!$C$93*'STATIONARY FACTORS'!$C$98)/2000,($H9*VLOOKUP($A9,'STATIONARY FACTORS'!$A$4:$O$22, AJ$5, FALSE)*0.000001*'STATIONARY FACTORS'!$C$93*'STATIONARY FACTORS'!$C$94)/2000))))))</f>
        <v>Enter Equipment</v>
      </c>
      <c r="AK9" s="79" t="str">
        <f>IF($D9=" ", "Enter Equipment",IF(VLOOKUP($A9,'STATIONARY FACTORS'!$A$4:$O$22, AK$5, FALSE)= "N/A", "--", IF($H9=0, "Enter Activity", IF($M9=0, "Enter Run Time",IF($I9="HP",( ($H9*VLOOKUP($A9,'STATIONARY FACTORS'!$A$4:$O$22, AK$5, FALSE)*$M9*$N9)/2000),IF(ISERROR(SEARCH("Diesel", $D9,1)),($H9*VLOOKUP($A9,'STATIONARY FACTORS'!$A$4:$O$22, AK$5, FALSE)*0.000001*'STATIONARY FACTORS'!$C$93*'STATIONARY FACTORS'!$C$98)/2000,($H9*VLOOKUP($A9,'STATIONARY FACTORS'!$A$4:$O$22, AK$5, FALSE)*0.000001*'STATIONARY FACTORS'!$C$93*'STATIONARY FACTORS'!$C$94)/2000))))))</f>
        <v>Enter Equipment</v>
      </c>
      <c r="AL9" s="382" t="str">
        <f>IF($D9=" ", "Enter Equipment",IF(VLOOKUP($A9,'STATIONARY FACTORS'!$A$4:$O$22, AL$5, FALSE)= "N/A", "--", IF($H9=0, "Enter Activity", IF($M9=0, "Enter Run Time",IF($I9="HP",( ($H9*VLOOKUP($A9,'STATIONARY FACTORS'!$A$4:$O$22, AL$5, FALSE)*$M9*$N9)/2000),IF(ISERROR(SEARCH("Diesel", $D9,1)),($H9*VLOOKUP($A9,'STATIONARY FACTORS'!$A$4:$O$22, AL$5, FALSE)*0.000001*'STATIONARY FACTORS'!$C$93*'STATIONARY FACTORS'!$C$98)/2000,($H9*VLOOKUP($A9,'STATIONARY FACTORS'!$A$4:$O$22, AL$5, FALSE)*0.000001*'STATIONARY FACTORS'!$C$93*'STATIONARY FACTORS'!$C$94)/2000))))))</f>
        <v>Enter Equipment</v>
      </c>
      <c r="AM9" s="73"/>
      <c r="AO9" s="74">
        <f>MONTH(EMISSIONS_1!P9)-MONTH(EMISSIONS_1!O9)+1</f>
        <v>1</v>
      </c>
      <c r="AP9" s="329">
        <f t="shared" si="0"/>
        <v>0</v>
      </c>
      <c r="AQ9" s="330">
        <f t="shared" si="0"/>
        <v>0</v>
      </c>
      <c r="AR9" s="330">
        <f t="shared" si="0"/>
        <v>0</v>
      </c>
      <c r="AS9" s="330">
        <f t="shared" si="0"/>
        <v>0</v>
      </c>
      <c r="AT9" s="330">
        <f t="shared" si="0"/>
        <v>0</v>
      </c>
      <c r="AU9" s="330">
        <f t="shared" si="0"/>
        <v>0</v>
      </c>
      <c r="AV9" s="330">
        <f t="shared" si="0"/>
        <v>0</v>
      </c>
      <c r="AW9" s="330">
        <f t="shared" si="0"/>
        <v>0</v>
      </c>
      <c r="AX9" s="330">
        <f t="shared" si="0"/>
        <v>0</v>
      </c>
      <c r="AY9" s="330">
        <f t="shared" si="0"/>
        <v>0</v>
      </c>
      <c r="AZ9" s="330">
        <f t="shared" si="0"/>
        <v>0</v>
      </c>
      <c r="BA9" s="331">
        <f t="shared" si="0"/>
        <v>0</v>
      </c>
      <c r="BB9" s="329">
        <f t="shared" si="1"/>
        <v>0</v>
      </c>
      <c r="BC9" s="330">
        <f t="shared" si="1"/>
        <v>0</v>
      </c>
      <c r="BD9" s="330">
        <f t="shared" si="1"/>
        <v>0</v>
      </c>
      <c r="BE9" s="330">
        <f t="shared" si="1"/>
        <v>0</v>
      </c>
      <c r="BF9" s="330">
        <f t="shared" si="1"/>
        <v>0</v>
      </c>
      <c r="BG9" s="330">
        <f t="shared" si="1"/>
        <v>0</v>
      </c>
      <c r="BH9" s="330">
        <f t="shared" si="1"/>
        <v>0</v>
      </c>
      <c r="BI9" s="330">
        <f t="shared" si="1"/>
        <v>0</v>
      </c>
      <c r="BJ9" s="330">
        <f t="shared" si="1"/>
        <v>0</v>
      </c>
      <c r="BK9" s="330">
        <f t="shared" si="1"/>
        <v>0</v>
      </c>
      <c r="BL9" s="330">
        <f t="shared" si="1"/>
        <v>0</v>
      </c>
      <c r="BM9" s="331">
        <f t="shared" si="1"/>
        <v>0</v>
      </c>
      <c r="BN9" s="329">
        <f t="shared" si="2"/>
        <v>0</v>
      </c>
      <c r="BO9" s="330">
        <f t="shared" si="2"/>
        <v>0</v>
      </c>
      <c r="BP9" s="330">
        <f t="shared" si="2"/>
        <v>0</v>
      </c>
      <c r="BQ9" s="330">
        <f t="shared" si="2"/>
        <v>0</v>
      </c>
      <c r="BR9" s="330">
        <f t="shared" si="2"/>
        <v>0</v>
      </c>
      <c r="BS9" s="330">
        <f t="shared" si="2"/>
        <v>0</v>
      </c>
      <c r="BT9" s="330">
        <f t="shared" si="2"/>
        <v>0</v>
      </c>
      <c r="BU9" s="330">
        <f t="shared" si="2"/>
        <v>0</v>
      </c>
      <c r="BV9" s="330">
        <f t="shared" si="2"/>
        <v>0</v>
      </c>
      <c r="BW9" s="330">
        <f t="shared" si="2"/>
        <v>0</v>
      </c>
      <c r="BX9" s="330">
        <f t="shared" si="2"/>
        <v>0</v>
      </c>
      <c r="BY9" s="331">
        <f t="shared" si="2"/>
        <v>0</v>
      </c>
      <c r="BZ9" s="329">
        <f t="shared" si="3"/>
        <v>0</v>
      </c>
      <c r="CA9" s="330">
        <f t="shared" si="3"/>
        <v>0</v>
      </c>
      <c r="CB9" s="330">
        <f t="shared" si="3"/>
        <v>0</v>
      </c>
      <c r="CC9" s="330">
        <f t="shared" si="3"/>
        <v>0</v>
      </c>
      <c r="CD9" s="330">
        <f t="shared" si="3"/>
        <v>0</v>
      </c>
      <c r="CE9" s="330">
        <f t="shared" si="3"/>
        <v>0</v>
      </c>
      <c r="CF9" s="330">
        <f t="shared" si="3"/>
        <v>0</v>
      </c>
      <c r="CG9" s="330">
        <f t="shared" si="3"/>
        <v>0</v>
      </c>
      <c r="CH9" s="330">
        <f t="shared" si="3"/>
        <v>0</v>
      </c>
      <c r="CI9" s="330">
        <f t="shared" si="3"/>
        <v>0</v>
      </c>
      <c r="CJ9" s="330">
        <f t="shared" si="3"/>
        <v>0</v>
      </c>
      <c r="CK9" s="331">
        <f t="shared" si="3"/>
        <v>0</v>
      </c>
      <c r="CL9" s="329">
        <f t="shared" si="4"/>
        <v>0</v>
      </c>
      <c r="CM9" s="330">
        <f t="shared" si="4"/>
        <v>0</v>
      </c>
      <c r="CN9" s="330">
        <f t="shared" si="4"/>
        <v>0</v>
      </c>
      <c r="CO9" s="330">
        <f t="shared" si="4"/>
        <v>0</v>
      </c>
      <c r="CP9" s="330">
        <f t="shared" si="4"/>
        <v>0</v>
      </c>
      <c r="CQ9" s="330">
        <f t="shared" si="4"/>
        <v>0</v>
      </c>
      <c r="CR9" s="330">
        <f t="shared" si="4"/>
        <v>0</v>
      </c>
      <c r="CS9" s="330">
        <f t="shared" si="4"/>
        <v>0</v>
      </c>
      <c r="CT9" s="330">
        <f t="shared" si="4"/>
        <v>0</v>
      </c>
      <c r="CU9" s="330">
        <f t="shared" si="4"/>
        <v>0</v>
      </c>
      <c r="CV9" s="330">
        <f t="shared" si="4"/>
        <v>0</v>
      </c>
      <c r="CW9" s="331">
        <f t="shared" si="4"/>
        <v>0</v>
      </c>
      <c r="CX9" s="329">
        <f t="shared" si="5"/>
        <v>0</v>
      </c>
      <c r="CY9" s="330">
        <f t="shared" si="5"/>
        <v>0</v>
      </c>
      <c r="CZ9" s="330">
        <f t="shared" si="5"/>
        <v>0</v>
      </c>
      <c r="DA9" s="330">
        <f t="shared" si="5"/>
        <v>0</v>
      </c>
      <c r="DB9" s="330">
        <f t="shared" si="5"/>
        <v>0</v>
      </c>
      <c r="DC9" s="330">
        <f t="shared" si="5"/>
        <v>0</v>
      </c>
      <c r="DD9" s="330">
        <f t="shared" si="5"/>
        <v>0</v>
      </c>
      <c r="DE9" s="330">
        <f t="shared" si="5"/>
        <v>0</v>
      </c>
      <c r="DF9" s="330">
        <f t="shared" si="5"/>
        <v>0</v>
      </c>
      <c r="DG9" s="330">
        <f t="shared" si="5"/>
        <v>0</v>
      </c>
      <c r="DH9" s="330">
        <f t="shared" si="5"/>
        <v>0</v>
      </c>
      <c r="DI9" s="331">
        <f t="shared" si="5"/>
        <v>0</v>
      </c>
      <c r="DJ9" s="329">
        <f t="shared" si="6"/>
        <v>0</v>
      </c>
      <c r="DK9" s="330">
        <f t="shared" si="6"/>
        <v>0</v>
      </c>
      <c r="DL9" s="330">
        <f t="shared" si="6"/>
        <v>0</v>
      </c>
      <c r="DM9" s="330">
        <f t="shared" si="6"/>
        <v>0</v>
      </c>
      <c r="DN9" s="330">
        <f t="shared" si="6"/>
        <v>0</v>
      </c>
      <c r="DO9" s="330">
        <f t="shared" si="6"/>
        <v>0</v>
      </c>
      <c r="DP9" s="330">
        <f t="shared" si="6"/>
        <v>0</v>
      </c>
      <c r="DQ9" s="330">
        <f t="shared" si="6"/>
        <v>0</v>
      </c>
      <c r="DR9" s="330">
        <f t="shared" si="6"/>
        <v>0</v>
      </c>
      <c r="DS9" s="330">
        <f t="shared" si="6"/>
        <v>0</v>
      </c>
      <c r="DT9" s="330">
        <f t="shared" si="6"/>
        <v>0</v>
      </c>
      <c r="DU9" s="331">
        <f t="shared" si="6"/>
        <v>0</v>
      </c>
      <c r="DV9" s="329">
        <f t="shared" si="7"/>
        <v>0</v>
      </c>
      <c r="DW9" s="330">
        <f t="shared" si="7"/>
        <v>0</v>
      </c>
      <c r="DX9" s="330">
        <f t="shared" si="7"/>
        <v>0</v>
      </c>
      <c r="DY9" s="330">
        <f t="shared" si="7"/>
        <v>0</v>
      </c>
      <c r="DZ9" s="330">
        <f t="shared" si="7"/>
        <v>0</v>
      </c>
      <c r="EA9" s="330">
        <f t="shared" si="7"/>
        <v>0</v>
      </c>
      <c r="EB9" s="330">
        <f t="shared" si="7"/>
        <v>0</v>
      </c>
      <c r="EC9" s="330">
        <f t="shared" si="7"/>
        <v>0</v>
      </c>
      <c r="ED9" s="330">
        <f t="shared" si="7"/>
        <v>0</v>
      </c>
      <c r="EE9" s="330">
        <f t="shared" si="7"/>
        <v>0</v>
      </c>
      <c r="EF9" s="330">
        <f t="shared" si="7"/>
        <v>0</v>
      </c>
      <c r="EG9" s="331">
        <f t="shared" si="7"/>
        <v>0</v>
      </c>
      <c r="EH9" s="329">
        <f t="shared" si="8"/>
        <v>0</v>
      </c>
      <c r="EI9" s="330">
        <f t="shared" si="8"/>
        <v>0</v>
      </c>
      <c r="EJ9" s="330">
        <f t="shared" si="8"/>
        <v>0</v>
      </c>
      <c r="EK9" s="330">
        <f t="shared" si="8"/>
        <v>0</v>
      </c>
      <c r="EL9" s="330">
        <f t="shared" si="8"/>
        <v>0</v>
      </c>
      <c r="EM9" s="330">
        <f t="shared" si="8"/>
        <v>0</v>
      </c>
      <c r="EN9" s="330">
        <f t="shared" si="8"/>
        <v>0</v>
      </c>
      <c r="EO9" s="330">
        <f t="shared" si="8"/>
        <v>0</v>
      </c>
      <c r="EP9" s="330">
        <f t="shared" si="8"/>
        <v>0</v>
      </c>
      <c r="EQ9" s="330">
        <f t="shared" si="8"/>
        <v>0</v>
      </c>
      <c r="ER9" s="330">
        <f t="shared" si="8"/>
        <v>0</v>
      </c>
      <c r="ES9" s="331">
        <f t="shared" si="8"/>
        <v>0</v>
      </c>
      <c r="ET9" s="329">
        <f t="shared" si="9"/>
        <v>0</v>
      </c>
      <c r="EU9" s="330">
        <f t="shared" si="9"/>
        <v>0</v>
      </c>
      <c r="EV9" s="330">
        <f t="shared" si="9"/>
        <v>0</v>
      </c>
      <c r="EW9" s="330">
        <f t="shared" si="9"/>
        <v>0</v>
      </c>
      <c r="EX9" s="330">
        <f t="shared" si="9"/>
        <v>0</v>
      </c>
      <c r="EY9" s="330">
        <f t="shared" si="9"/>
        <v>0</v>
      </c>
      <c r="EZ9" s="330">
        <f t="shared" si="9"/>
        <v>0</v>
      </c>
      <c r="FA9" s="330">
        <f t="shared" si="9"/>
        <v>0</v>
      </c>
      <c r="FB9" s="330">
        <f t="shared" si="9"/>
        <v>0</v>
      </c>
      <c r="FC9" s="330">
        <f t="shared" si="9"/>
        <v>0</v>
      </c>
      <c r="FD9" s="330">
        <f t="shared" si="9"/>
        <v>0</v>
      </c>
      <c r="FE9" s="331">
        <f t="shared" si="9"/>
        <v>0</v>
      </c>
      <c r="FF9" s="329">
        <f t="shared" si="10"/>
        <v>0</v>
      </c>
      <c r="FG9" s="330">
        <f t="shared" si="10"/>
        <v>0</v>
      </c>
      <c r="FH9" s="330">
        <f t="shared" si="10"/>
        <v>0</v>
      </c>
      <c r="FI9" s="330">
        <f t="shared" si="10"/>
        <v>0</v>
      </c>
      <c r="FJ9" s="330">
        <f t="shared" si="10"/>
        <v>0</v>
      </c>
      <c r="FK9" s="330">
        <f t="shared" si="10"/>
        <v>0</v>
      </c>
      <c r="FL9" s="330">
        <f t="shared" si="10"/>
        <v>0</v>
      </c>
      <c r="FM9" s="330">
        <f t="shared" si="10"/>
        <v>0</v>
      </c>
      <c r="FN9" s="330">
        <f t="shared" si="10"/>
        <v>0</v>
      </c>
      <c r="FO9" s="330">
        <f t="shared" si="10"/>
        <v>0</v>
      </c>
      <c r="FP9" s="330">
        <f t="shared" si="10"/>
        <v>0</v>
      </c>
      <c r="FQ9" s="331">
        <f t="shared" si="10"/>
        <v>0</v>
      </c>
    </row>
    <row r="10" spans="1:173" ht="12.75" customHeight="1" x14ac:dyDescent="0.2">
      <c r="A10" s="74" t="str">
        <f>IF(I10="GAL/YR", CONCATENATE(D10, "-lbs/MMBtu"), CONCATENATE(D10, "-lbs/", I10, "-hr"))</f>
        <v xml:space="preserve"> -lbs/ -hr</v>
      </c>
      <c r="B10" s="112"/>
      <c r="C10" s="100" t="s">
        <v>323</v>
      </c>
      <c r="D10" s="365" t="str">
        <f>IF(ISBLANK(EMISSIONS_9!D10), " ", EMISSIONS_9!D10)</f>
        <v xml:space="preserve"> </v>
      </c>
      <c r="E10" s="32" t="s">
        <v>115</v>
      </c>
      <c r="F10" s="32" t="s">
        <v>115</v>
      </c>
      <c r="G10" s="33" t="s">
        <v>115</v>
      </c>
      <c r="H10" s="367"/>
      <c r="I10" s="367" t="s">
        <v>2</v>
      </c>
      <c r="J10" s="33" t="s">
        <v>115</v>
      </c>
      <c r="K10" s="33"/>
      <c r="L10" s="33"/>
      <c r="M10" s="372">
        <v>0</v>
      </c>
      <c r="N10" s="373">
        <v>0</v>
      </c>
      <c r="O10" s="299"/>
      <c r="P10" s="300"/>
      <c r="Q10" s="73" t="str">
        <f>IF($D10=" ", "Enter Equipment",IF(VLOOKUP($A10,'STATIONARY FACTORS'!$A$4:$O$22, Q$5, FALSE)= "N/A", "--", IF($H10=0, "Enter Activity", IF($M10=0, "Enter Run Time",IF($I10="HP", $H10*VLOOKUP($A10,'STATIONARY FACTORS'!$A$4:$O$22, Q$5, FALSE),IF(ISERROR(SEARCH("Diesel", $D10,1)),($H10*VLOOKUP($A10,'STATIONARY FACTORS'!$A$4:$O$22, Q$5, FALSE)*0.000001*'STATIONARY FACTORS'!$C$93*'STATIONARY FACTORS'!$C$98*(1/($M10*$N10))),($H10*VLOOKUP($A10,'STATIONARY FACTORS'!$A$4:$O$22, Q$5, FALSE)*0.000001*'STATIONARY FACTORS'!$C$93*'STATIONARY FACTORS'!$C$94*(1/($M10*$N10)))))))))</f>
        <v>Enter Equipment</v>
      </c>
      <c r="R10" s="79" t="str">
        <f>IF($D10=" ", "Enter Equipment",IF(VLOOKUP($A10,'STATIONARY FACTORS'!$A$4:$O$22, R$5, FALSE)= "N/A", "--", IF($H10=0, "Enter Activity", IF($M10=0, "Enter Run Time",IF($I10="HP", $H10*VLOOKUP($A10,'STATIONARY FACTORS'!$A$4:$O$22, R$5, FALSE),IF(ISERROR(SEARCH("Diesel", $D10,1)),($H10*VLOOKUP($A10,'STATIONARY FACTORS'!$A$4:$O$22, R$5, FALSE)*0.000001*'STATIONARY FACTORS'!$C$93*'STATIONARY FACTORS'!$C$98*(1/($M10*$N10))),($H10*VLOOKUP($A10,'STATIONARY FACTORS'!$A$4:$O$22, R$5, FALSE)*0.000001*'STATIONARY FACTORS'!$C$93*'STATIONARY FACTORS'!$C$94*(1/($M10*$N10)))))))))</f>
        <v>Enter Equipment</v>
      </c>
      <c r="S10" s="78" t="str">
        <f>IF($D10=" ", "Enter Equipment",IF(VLOOKUP($A10,'STATIONARY FACTORS'!$A$4:$O$22, S$5, FALSE)= "N/A", "--", IF($H10=0, "Enter Activity", IF($M10=0, "Enter Run Time",IF($I10="HP", $H10*VLOOKUP($A10,'STATIONARY FACTORS'!$A$4:$O$22, S$5, FALSE),IF(ISERROR(SEARCH("Diesel", $D10,1)),($H10*VLOOKUP($A10,'STATIONARY FACTORS'!$A$4:$O$22, S$5, FALSE)*0.000001*'STATIONARY FACTORS'!$C$93*'STATIONARY FACTORS'!$C$98*(1/($M10*$N10))),($H10*VLOOKUP($A10,'STATIONARY FACTORS'!$A$4:$O$22, S$5, FALSE)*0.000001*'STATIONARY FACTORS'!$C$93*'STATIONARY FACTORS'!$C$94*(1/($M10*$N10)))))))))</f>
        <v>Enter Equipment</v>
      </c>
      <c r="T10" s="79" t="str">
        <f>IF($D10=" ", "Enter Equipment",IF(VLOOKUP($A10,'STATIONARY FACTORS'!$A$4:$O$22, T$5, FALSE)= "N/A", "--", IF($H10=0, "Enter Activity", IF($M10=0, "Enter Run Time",IF($I10="HP", $H10*VLOOKUP($A10,'STATIONARY FACTORS'!$A$4:$O$22, T$5, FALSE),IF(ISERROR(SEARCH("Diesel", $D10,1)),($H10*VLOOKUP($A10,'STATIONARY FACTORS'!$A$4:$O$22, T$5, FALSE)*0.000001*'STATIONARY FACTORS'!$C$93*'STATIONARY FACTORS'!$C$98*(1/($M10*$N10))),($H10*VLOOKUP($A10,'STATIONARY FACTORS'!$A$4:$O$22, T$5, FALSE)*0.000001*'STATIONARY FACTORS'!$C$93*'STATIONARY FACTORS'!$C$94*(1/($M10*$N10)))))))))</f>
        <v>Enter Equipment</v>
      </c>
      <c r="U10" s="79" t="str">
        <f>IF($D10=" ", "Enter Equipment",IF(VLOOKUP($A10,'STATIONARY FACTORS'!$A$4:$O$22, U$5, FALSE)= "N/A", "--", IF($H10=0, "Enter Activity", IF($M10=0, "Enter Run Time",IF($I10="HP", $H10*VLOOKUP($A10,'STATIONARY FACTORS'!$A$4:$O$22, U$5, FALSE),IF(ISERROR(SEARCH("Diesel", $D10,1)),($H10*VLOOKUP($A10,'STATIONARY FACTORS'!$A$4:$O$22, U$5, FALSE)*0.000001*'STATIONARY FACTORS'!$C$93*'STATIONARY FACTORS'!$C$98*(1/($M10*$N10))),($H10*VLOOKUP($A10,'STATIONARY FACTORS'!$A$4:$O$22, U$5, FALSE)*0.000001*'STATIONARY FACTORS'!$C$93*'STATIONARY FACTORS'!$C$94*(1/($M10*$N10)))))))))</f>
        <v>Enter Equipment</v>
      </c>
      <c r="V10" s="79" t="str">
        <f>IF($D10=" ", "Enter Equipment",IF(VLOOKUP($A10,'STATIONARY FACTORS'!$A$4:$O$22, V$5, FALSE)= "N/A", "--", IF($H10=0, "Enter Activity", IF($M10=0, "Enter Run Time",IF($I10="HP", $H10*VLOOKUP($A10,'STATIONARY FACTORS'!$A$4:$O$22, V$5, FALSE),IF(ISERROR(SEARCH("Diesel", $D10,1)),($H10*VLOOKUP($A10,'STATIONARY FACTORS'!$A$4:$O$22, V$5, FALSE)*0.000001*'STATIONARY FACTORS'!$C$93*'STATIONARY FACTORS'!$C$98*(1/($M10*$N10))),($H10*VLOOKUP($A10,'STATIONARY FACTORS'!$A$4:$O$22, V$5, FALSE)*0.000001*'STATIONARY FACTORS'!$C$93*'STATIONARY FACTORS'!$C$94*(1/($M10*$N10)))))))))</f>
        <v>Enter Equipment</v>
      </c>
      <c r="W10" s="79" t="str">
        <f>IF($D10=" ", "Enter Equipment",IF(VLOOKUP($A10,'STATIONARY FACTORS'!$A$4:$O$22, W$5, FALSE)= "N/A", "--", IF($H10=0, "Enter Activity", IF($M10=0, "Enter Run Time",IF($I10="HP", $H10*VLOOKUP($A10,'STATIONARY FACTORS'!$A$4:$O$22, W$5, FALSE),IF(ISERROR(SEARCH("Diesel", $D10,1)),($H10*VLOOKUP($A10,'STATIONARY FACTORS'!$A$4:$O$22, W$5, FALSE)*0.000001*'STATIONARY FACTORS'!$C$93*'STATIONARY FACTORS'!$C$98*(1/($M10*$N10))),($H10*VLOOKUP($A10,'STATIONARY FACTORS'!$A$4:$O$22, W$5, FALSE)*0.000001*'STATIONARY FACTORS'!$C$93*'STATIONARY FACTORS'!$C$94*(1/($M10*$N10)))))))))</f>
        <v>Enter Equipment</v>
      </c>
      <c r="X10" s="79" t="str">
        <f>IF($D10=" ", "Enter Equipment",IF(VLOOKUP($A10,'STATIONARY FACTORS'!$A$4:$O$22, X$5, FALSE)= "N/A", "--", IF($H10=0, "Enter Activity", IF($M10=0, "Enter Run Time",IF($I10="HP", $H10*VLOOKUP($A10,'STATIONARY FACTORS'!$A$4:$O$22, X$5, FALSE),IF(ISERROR(SEARCH("Diesel", $D10,1)),($H10*VLOOKUP($A10,'STATIONARY FACTORS'!$A$4:$O$22, X$5, FALSE)*0.000001*'STATIONARY FACTORS'!$C$93*'STATIONARY FACTORS'!$C$98*(1/($M10*$N10))),($H10*VLOOKUP($A10,'STATIONARY FACTORS'!$A$4:$O$22, X$5, FALSE)*0.000001*'STATIONARY FACTORS'!$C$93*'STATIONARY FACTORS'!$C$94*(1/($M10*$N10)))))))))</f>
        <v>Enter Equipment</v>
      </c>
      <c r="Y10" s="79" t="str">
        <f>IF($D10=" ", "Enter Equipment",IF(VLOOKUP($A10,'STATIONARY FACTORS'!$A$4:$O$22, Y$5, FALSE)= "N/A", "--", IF($H10=0, "Enter Activity", IF($M10=0, "Enter Run Time",IF($I10="HP", $H10*VLOOKUP($A10,'STATIONARY FACTORS'!$A$4:$O$22, Y$5, FALSE),IF(ISERROR(SEARCH("Diesel", $D10,1)),($H10*VLOOKUP($A10,'STATIONARY FACTORS'!$A$4:$O$22, Y$5, FALSE)*0.000001*'STATIONARY FACTORS'!$C$93*'STATIONARY FACTORS'!$C$98*(1/($M10*$N10))),($H10*VLOOKUP($A10,'STATIONARY FACTORS'!$A$4:$O$22, Y$5, FALSE)*0.000001*'STATIONARY FACTORS'!$C$93*'STATIONARY FACTORS'!$C$94*(1/($M10*$N10)))))))))</f>
        <v>Enter Equipment</v>
      </c>
      <c r="Z10" s="79" t="str">
        <f>IF($D10=" ", "Enter Equipment",IF(VLOOKUP($A10,'STATIONARY FACTORS'!$A$4:$O$22, Z$5, FALSE)= "N/A", "--", IF($H10=0, "Enter Activity", IF($M10=0, "Enter Run Time",IF($I10="HP", $H10*VLOOKUP($A10,'STATIONARY FACTORS'!$A$4:$O$22, Z$5, FALSE),IF(ISERROR(SEARCH("Diesel", $D10,1)),($H10*VLOOKUP($A10,'STATIONARY FACTORS'!$A$4:$O$22, Z$5, FALSE)*0.000001*'STATIONARY FACTORS'!$C$93*'STATIONARY FACTORS'!$C$98*(1/($M10*$N10))),($H10*VLOOKUP($A10,'STATIONARY FACTORS'!$A$4:$O$22, Z$5, FALSE)*0.000001*'STATIONARY FACTORS'!$C$93*'STATIONARY FACTORS'!$C$94*(1/($M10*$N10)))))))))</f>
        <v>Enter Equipment</v>
      </c>
      <c r="AA10" s="66" t="str">
        <f>IF($D10=" ", "Enter Equipment",IF(VLOOKUP($A10,'STATIONARY FACTORS'!$A$4:$O$22, AA$5, FALSE)= "N/A", "--", IF($H10=0, "Enter Activity", IF($M10=0, "Enter Run Time",IF($I10="HP", $H10*VLOOKUP($A10,'STATIONARY FACTORS'!$A$4:$O$22, AA$5, FALSE),IF(ISERROR(SEARCH("Diesel", $D10,1)),($H10*VLOOKUP($A10,'STATIONARY FACTORS'!$A$4:$O$22, AA$5, FALSE)*0.000001*'STATIONARY FACTORS'!$C$93*'STATIONARY FACTORS'!$C$98*(1/($M10*$N10))),($H10*VLOOKUP($A10,'STATIONARY FACTORS'!$A$4:$O$22, AA$5, FALSE)*0.000001*'STATIONARY FACTORS'!$C$93*'STATIONARY FACTORS'!$C$94*(1/($M10*$N10)))))))))</f>
        <v>Enter Equipment</v>
      </c>
      <c r="AB10" s="466" t="str">
        <f>IF($D10=" ", "Enter Equipment",IF(VLOOKUP($A10,'STATIONARY FACTORS'!$A$4:$O$22, AB$5, FALSE)= "N/A", "--", IF($H10=0, "Enter Activity", IF($M10=0, "Enter Run Time",IF($I10="HP",( ($H10*VLOOKUP($A10,'STATIONARY FACTORS'!$A$4:$O$22, AB$5, FALSE)*$M10*$N10)/2000),IF(ISERROR(SEARCH("Diesel", $D10,1)),($H10*VLOOKUP($A10,'STATIONARY FACTORS'!$A$4:$O$22, AB$5, FALSE)*0.000001*'STATIONARY FACTORS'!$C$93*'STATIONARY FACTORS'!$C$98)/2000,($H10*VLOOKUP($A10,'STATIONARY FACTORS'!$A$4:$O$22, AB$5, FALSE)*0.000001*'STATIONARY FACTORS'!$C$93*'STATIONARY FACTORS'!$C$94)/2000))))))</f>
        <v>Enter Equipment</v>
      </c>
      <c r="AC10" s="65" t="str">
        <f>IF($D10=" ", "Enter Equipment",IF(VLOOKUP($A10,'STATIONARY FACTORS'!$A$4:$O$22, AC$5, FALSE)= "N/A", "--", IF($H10=0, "Enter Activity", IF($M10=0, "Enter Run Time",IF($I10="HP",( ($H10*VLOOKUP($A10,'STATIONARY FACTORS'!$A$4:$O$22, AC$5, FALSE)*$M10*$N10)/2000),IF(ISERROR(SEARCH("Diesel", $D10,1)),($H10*VLOOKUP($A10,'STATIONARY FACTORS'!$A$4:$O$22, AC$5, FALSE)*0.000001*'STATIONARY FACTORS'!$C$93*'STATIONARY FACTORS'!$C$98)/2000,($H10*VLOOKUP($A10,'STATIONARY FACTORS'!$A$4:$O$22, AC$5, FALSE)*0.000001*'STATIONARY FACTORS'!$C$93*'STATIONARY FACTORS'!$C$94)/2000))))))</f>
        <v>Enter Equipment</v>
      </c>
      <c r="AD10" s="65" t="str">
        <f>IF($D10=" ", "Enter Equipment",IF(VLOOKUP($A10,'STATIONARY FACTORS'!$A$4:$O$22, AD$5, FALSE)= "N/A", "--", IF($H10=0, "Enter Activity", IF($M10=0, "Enter Run Time",IF($I10="HP",( ($H10*VLOOKUP($A10,'STATIONARY FACTORS'!$A$4:$O$22, AD$5, FALSE)*$M10*$N10)/2000),IF(ISERROR(SEARCH("Diesel", $D10,1)),($H10*VLOOKUP($A10,'STATIONARY FACTORS'!$A$4:$O$22, AD$5, FALSE)*0.000001*'STATIONARY FACTORS'!$C$93*'STATIONARY FACTORS'!$C$98)/2000,($H10*VLOOKUP($A10,'STATIONARY FACTORS'!$A$4:$O$22, AD$5, FALSE)*0.000001*'STATIONARY FACTORS'!$C$93*'STATIONARY FACTORS'!$C$94)/2000))))))</f>
        <v>Enter Equipment</v>
      </c>
      <c r="AE10" s="65" t="str">
        <f>IF($D10=" ", "Enter Equipment",IF(VLOOKUP($A10,'STATIONARY FACTORS'!$A$4:$O$22, AE$5, FALSE)= "N/A", "--", IF($H10=0, "Enter Activity", IF($M10=0, "Enter Run Time",IF($I10="HP",( ($H10*VLOOKUP($A10,'STATIONARY FACTORS'!$A$4:$O$22, AE$5, FALSE)*$M10*$N10)/2000),IF(ISERROR(SEARCH("Diesel", $D10,1)),($H10*VLOOKUP($A10,'STATIONARY FACTORS'!$A$4:$O$22, AE$5, FALSE)*0.000001*'STATIONARY FACTORS'!$C$93*'STATIONARY FACTORS'!$C$98)/2000,($H10*VLOOKUP($A10,'STATIONARY FACTORS'!$A$4:$O$22, AE$5, FALSE)*0.000001*'STATIONARY FACTORS'!$C$93*'STATIONARY FACTORS'!$C$94)/2000))))))</f>
        <v>Enter Equipment</v>
      </c>
      <c r="AF10" s="65" t="str">
        <f>IF($D10=" ", "Enter Equipment",IF(VLOOKUP($A10,'STATIONARY FACTORS'!$A$4:$O$22, AF$5, FALSE)= "N/A", "--", IF($H10=0, "Enter Activity", IF($M10=0, "Enter Run Time",IF($I10="HP",( ($H10*VLOOKUP($A10,'STATIONARY FACTORS'!$A$4:$O$22, AF$5, FALSE)*$M10*$N10)/2000),IF(ISERROR(SEARCH("Diesel", $D10,1)),($H10*VLOOKUP($A10,'STATIONARY FACTORS'!$A$4:$O$22, AF$5, FALSE)*0.000001*'STATIONARY FACTORS'!$C$93*'STATIONARY FACTORS'!$C$98)/2000,($H10*VLOOKUP($A10,'STATIONARY FACTORS'!$A$4:$O$22, AF$5, FALSE)*0.000001*'STATIONARY FACTORS'!$C$93*'STATIONARY FACTORS'!$C$94)/2000))))))</f>
        <v>Enter Equipment</v>
      </c>
      <c r="AG10" s="84" t="str">
        <f>IF($D10=" ", "Enter Equipment",IF(VLOOKUP($A10,'STATIONARY FACTORS'!$A$4:$O$22, AG$5, FALSE)= "N/A", "--", IF($H10=0, "Enter Activity", IF($M10=0, "Enter Run Time",IF($I10="HP",( ($H10*VLOOKUP($A10,'STATIONARY FACTORS'!$A$4:$O$22, AG$5, FALSE)*$M10*$N10)/2000),IF(ISERROR(SEARCH("Diesel", $D10,1)),($H10*VLOOKUP($A10,'STATIONARY FACTORS'!$A$4:$O$22, AG$5, FALSE)*0.000001*'STATIONARY FACTORS'!$C$93*'STATIONARY FACTORS'!$C$98)/2000,($H10*VLOOKUP($A10,'STATIONARY FACTORS'!$A$4:$O$22, AG$5, FALSE)*0.000001*'STATIONARY FACTORS'!$C$93*'STATIONARY FACTORS'!$C$94)/2000))))))</f>
        <v>Enter Equipment</v>
      </c>
      <c r="AH10" s="65" t="str">
        <f>IF($D10=" ", "Enter Equipment",IF(VLOOKUP($A10,'STATIONARY FACTORS'!$A$4:$O$22, AH$5, FALSE)= "N/A", "--", IF($H10=0, "Enter Activity", IF($M10=0, "Enter Run Time",IF($I10="HP",( ($H10*VLOOKUP($A10,'STATIONARY FACTORS'!$A$4:$O$22, AH$5, FALSE)*$M10*$N10)/2000),IF(ISERROR(SEARCH("Diesel", $D10,1)),($H10*VLOOKUP($A10,'STATIONARY FACTORS'!$A$4:$O$22, AH$5, FALSE)*0.000001*'STATIONARY FACTORS'!$C$93*'STATIONARY FACTORS'!$C$98)/2000,($H10*VLOOKUP($A10,'STATIONARY FACTORS'!$A$4:$O$22, AH$5, FALSE)*0.000001*'STATIONARY FACTORS'!$C$93*'STATIONARY FACTORS'!$C$94)/2000))))))</f>
        <v>Enter Equipment</v>
      </c>
      <c r="AI10" s="79" t="str">
        <f>IF($D10=" ", "Enter Equipment",IF(VLOOKUP($A10,'STATIONARY FACTORS'!$A$4:$O$22, AI$5, FALSE)= "N/A", "--", IF($H10=0, "Enter Activity", IF($M10=0, "Enter Run Time",IF($I10="HP",( ($H10*VLOOKUP($A10,'STATIONARY FACTORS'!$A$4:$O$22, AI$5, FALSE)*$M10*$N10)/2000),IF(ISERROR(SEARCH("Diesel", $D10,1)),($H10*VLOOKUP($A10,'STATIONARY FACTORS'!$A$4:$O$22, AI$5, FALSE)*0.000001*'STATIONARY FACTORS'!$C$93*'STATIONARY FACTORS'!$C$98)/2000,($H10*VLOOKUP($A10,'STATIONARY FACTORS'!$A$4:$O$22, AI$5, FALSE)*0.000001*'STATIONARY FACTORS'!$C$93*'STATIONARY FACTORS'!$C$94)/2000))))))</f>
        <v>Enter Equipment</v>
      </c>
      <c r="AJ10" s="79" t="str">
        <f>IF($D10=" ", "Enter Equipment",IF(VLOOKUP($A10,'STATIONARY FACTORS'!$A$4:$O$22, AJ$5, FALSE)= "N/A", "--", IF($H10=0, "Enter Activity", IF($M10=0, "Enter Run Time",IF($I10="HP",( ($H10*VLOOKUP($A10,'STATIONARY FACTORS'!$A$4:$O$22, AJ$5, FALSE)*$M10*$N10)/2000),IF(ISERROR(SEARCH("Diesel", $D10,1)),($H10*VLOOKUP($A10,'STATIONARY FACTORS'!$A$4:$O$22, AJ$5, FALSE)*0.000001*'STATIONARY FACTORS'!$C$93*'STATIONARY FACTORS'!$C$98)/2000,($H10*VLOOKUP($A10,'STATIONARY FACTORS'!$A$4:$O$22, AJ$5, FALSE)*0.000001*'STATIONARY FACTORS'!$C$93*'STATIONARY FACTORS'!$C$94)/2000))))))</f>
        <v>Enter Equipment</v>
      </c>
      <c r="AK10" s="79" t="str">
        <f>IF($D10=" ", "Enter Equipment",IF(VLOOKUP($A10,'STATIONARY FACTORS'!$A$4:$O$22, AK$5, FALSE)= "N/A", "--", IF($H10=0, "Enter Activity", IF($M10=0, "Enter Run Time",IF($I10="HP",( ($H10*VLOOKUP($A10,'STATIONARY FACTORS'!$A$4:$O$22, AK$5, FALSE)*$M10*$N10)/2000),IF(ISERROR(SEARCH("Diesel", $D10,1)),($H10*VLOOKUP($A10,'STATIONARY FACTORS'!$A$4:$O$22, AK$5, FALSE)*0.000001*'STATIONARY FACTORS'!$C$93*'STATIONARY FACTORS'!$C$98)/2000,($H10*VLOOKUP($A10,'STATIONARY FACTORS'!$A$4:$O$22, AK$5, FALSE)*0.000001*'STATIONARY FACTORS'!$C$93*'STATIONARY FACTORS'!$C$94)/2000))))))</f>
        <v>Enter Equipment</v>
      </c>
      <c r="AL10" s="382" t="str">
        <f>IF($D10=" ", "Enter Equipment",IF(VLOOKUP($A10,'STATIONARY FACTORS'!$A$4:$O$22, AL$5, FALSE)= "N/A", "--", IF($H10=0, "Enter Activity", IF($M10=0, "Enter Run Time",IF($I10="HP",( ($H10*VLOOKUP($A10,'STATIONARY FACTORS'!$A$4:$O$22, AL$5, FALSE)*$M10*$N10)/2000),IF(ISERROR(SEARCH("Diesel", $D10,1)),($H10*VLOOKUP($A10,'STATIONARY FACTORS'!$A$4:$O$22, AL$5, FALSE)*0.000001*'STATIONARY FACTORS'!$C$93*'STATIONARY FACTORS'!$C$98)/2000,($H10*VLOOKUP($A10,'STATIONARY FACTORS'!$A$4:$O$22, AL$5, FALSE)*0.000001*'STATIONARY FACTORS'!$C$93*'STATIONARY FACTORS'!$C$94)/2000))))))</f>
        <v>Enter Equipment</v>
      </c>
      <c r="AM10" s="73"/>
      <c r="AO10" s="74">
        <f>MONTH(EMISSIONS_1!P10)-MONTH(EMISSIONS_1!O10)+1</f>
        <v>1</v>
      </c>
      <c r="AP10" s="329">
        <f t="shared" si="0"/>
        <v>0</v>
      </c>
      <c r="AQ10" s="330">
        <f t="shared" si="0"/>
        <v>0</v>
      </c>
      <c r="AR10" s="330">
        <f t="shared" si="0"/>
        <v>0</v>
      </c>
      <c r="AS10" s="330">
        <f t="shared" si="0"/>
        <v>0</v>
      </c>
      <c r="AT10" s="330">
        <f t="shared" si="0"/>
        <v>0</v>
      </c>
      <c r="AU10" s="330">
        <f t="shared" si="0"/>
        <v>0</v>
      </c>
      <c r="AV10" s="330">
        <f t="shared" si="0"/>
        <v>0</v>
      </c>
      <c r="AW10" s="330">
        <f t="shared" si="0"/>
        <v>0</v>
      </c>
      <c r="AX10" s="330">
        <f t="shared" si="0"/>
        <v>0</v>
      </c>
      <c r="AY10" s="330">
        <f t="shared" si="0"/>
        <v>0</v>
      </c>
      <c r="AZ10" s="330">
        <f t="shared" si="0"/>
        <v>0</v>
      </c>
      <c r="BA10" s="331">
        <f t="shared" si="0"/>
        <v>0</v>
      </c>
      <c r="BB10" s="329">
        <f t="shared" si="1"/>
        <v>0</v>
      </c>
      <c r="BC10" s="330">
        <f t="shared" si="1"/>
        <v>0</v>
      </c>
      <c r="BD10" s="330">
        <f t="shared" si="1"/>
        <v>0</v>
      </c>
      <c r="BE10" s="330">
        <f t="shared" si="1"/>
        <v>0</v>
      </c>
      <c r="BF10" s="330">
        <f t="shared" si="1"/>
        <v>0</v>
      </c>
      <c r="BG10" s="330">
        <f t="shared" si="1"/>
        <v>0</v>
      </c>
      <c r="BH10" s="330">
        <f t="shared" si="1"/>
        <v>0</v>
      </c>
      <c r="BI10" s="330">
        <f t="shared" si="1"/>
        <v>0</v>
      </c>
      <c r="BJ10" s="330">
        <f t="shared" si="1"/>
        <v>0</v>
      </c>
      <c r="BK10" s="330">
        <f t="shared" si="1"/>
        <v>0</v>
      </c>
      <c r="BL10" s="330">
        <f t="shared" si="1"/>
        <v>0</v>
      </c>
      <c r="BM10" s="331">
        <f t="shared" si="1"/>
        <v>0</v>
      </c>
      <c r="BN10" s="329">
        <f t="shared" si="2"/>
        <v>0</v>
      </c>
      <c r="BO10" s="330">
        <f t="shared" si="2"/>
        <v>0</v>
      </c>
      <c r="BP10" s="330">
        <f t="shared" si="2"/>
        <v>0</v>
      </c>
      <c r="BQ10" s="330">
        <f t="shared" si="2"/>
        <v>0</v>
      </c>
      <c r="BR10" s="330">
        <f t="shared" si="2"/>
        <v>0</v>
      </c>
      <c r="BS10" s="330">
        <f t="shared" si="2"/>
        <v>0</v>
      </c>
      <c r="BT10" s="330">
        <f t="shared" si="2"/>
        <v>0</v>
      </c>
      <c r="BU10" s="330">
        <f t="shared" si="2"/>
        <v>0</v>
      </c>
      <c r="BV10" s="330">
        <f t="shared" si="2"/>
        <v>0</v>
      </c>
      <c r="BW10" s="330">
        <f t="shared" si="2"/>
        <v>0</v>
      </c>
      <c r="BX10" s="330">
        <f t="shared" si="2"/>
        <v>0</v>
      </c>
      <c r="BY10" s="331">
        <f t="shared" si="2"/>
        <v>0</v>
      </c>
      <c r="BZ10" s="329">
        <f t="shared" si="3"/>
        <v>0</v>
      </c>
      <c r="CA10" s="330">
        <f t="shared" si="3"/>
        <v>0</v>
      </c>
      <c r="CB10" s="330">
        <f t="shared" si="3"/>
        <v>0</v>
      </c>
      <c r="CC10" s="330">
        <f t="shared" si="3"/>
        <v>0</v>
      </c>
      <c r="CD10" s="330">
        <f t="shared" si="3"/>
        <v>0</v>
      </c>
      <c r="CE10" s="330">
        <f t="shared" si="3"/>
        <v>0</v>
      </c>
      <c r="CF10" s="330">
        <f t="shared" si="3"/>
        <v>0</v>
      </c>
      <c r="CG10" s="330">
        <f t="shared" si="3"/>
        <v>0</v>
      </c>
      <c r="CH10" s="330">
        <f t="shared" si="3"/>
        <v>0</v>
      </c>
      <c r="CI10" s="330">
        <f t="shared" si="3"/>
        <v>0</v>
      </c>
      <c r="CJ10" s="330">
        <f t="shared" si="3"/>
        <v>0</v>
      </c>
      <c r="CK10" s="331">
        <f t="shared" si="3"/>
        <v>0</v>
      </c>
      <c r="CL10" s="329">
        <f t="shared" si="4"/>
        <v>0</v>
      </c>
      <c r="CM10" s="330">
        <f t="shared" si="4"/>
        <v>0</v>
      </c>
      <c r="CN10" s="330">
        <f t="shared" si="4"/>
        <v>0</v>
      </c>
      <c r="CO10" s="330">
        <f t="shared" si="4"/>
        <v>0</v>
      </c>
      <c r="CP10" s="330">
        <f t="shared" si="4"/>
        <v>0</v>
      </c>
      <c r="CQ10" s="330">
        <f t="shared" si="4"/>
        <v>0</v>
      </c>
      <c r="CR10" s="330">
        <f t="shared" si="4"/>
        <v>0</v>
      </c>
      <c r="CS10" s="330">
        <f t="shared" si="4"/>
        <v>0</v>
      </c>
      <c r="CT10" s="330">
        <f t="shared" si="4"/>
        <v>0</v>
      </c>
      <c r="CU10" s="330">
        <f t="shared" si="4"/>
        <v>0</v>
      </c>
      <c r="CV10" s="330">
        <f t="shared" si="4"/>
        <v>0</v>
      </c>
      <c r="CW10" s="331">
        <f t="shared" si="4"/>
        <v>0</v>
      </c>
      <c r="CX10" s="329">
        <f t="shared" si="5"/>
        <v>0</v>
      </c>
      <c r="CY10" s="330">
        <f t="shared" si="5"/>
        <v>0</v>
      </c>
      <c r="CZ10" s="330">
        <f t="shared" si="5"/>
        <v>0</v>
      </c>
      <c r="DA10" s="330">
        <f t="shared" si="5"/>
        <v>0</v>
      </c>
      <c r="DB10" s="330">
        <f t="shared" si="5"/>
        <v>0</v>
      </c>
      <c r="DC10" s="330">
        <f t="shared" si="5"/>
        <v>0</v>
      </c>
      <c r="DD10" s="330">
        <f t="shared" si="5"/>
        <v>0</v>
      </c>
      <c r="DE10" s="330">
        <f t="shared" si="5"/>
        <v>0</v>
      </c>
      <c r="DF10" s="330">
        <f t="shared" si="5"/>
        <v>0</v>
      </c>
      <c r="DG10" s="330">
        <f t="shared" si="5"/>
        <v>0</v>
      </c>
      <c r="DH10" s="330">
        <f t="shared" si="5"/>
        <v>0</v>
      </c>
      <c r="DI10" s="331">
        <f t="shared" si="5"/>
        <v>0</v>
      </c>
      <c r="DJ10" s="329">
        <f t="shared" si="6"/>
        <v>0</v>
      </c>
      <c r="DK10" s="330">
        <f t="shared" si="6"/>
        <v>0</v>
      </c>
      <c r="DL10" s="330">
        <f t="shared" si="6"/>
        <v>0</v>
      </c>
      <c r="DM10" s="330">
        <f t="shared" si="6"/>
        <v>0</v>
      </c>
      <c r="DN10" s="330">
        <f t="shared" si="6"/>
        <v>0</v>
      </c>
      <c r="DO10" s="330">
        <f t="shared" si="6"/>
        <v>0</v>
      </c>
      <c r="DP10" s="330">
        <f t="shared" si="6"/>
        <v>0</v>
      </c>
      <c r="DQ10" s="330">
        <f t="shared" si="6"/>
        <v>0</v>
      </c>
      <c r="DR10" s="330">
        <f t="shared" si="6"/>
        <v>0</v>
      </c>
      <c r="DS10" s="330">
        <f t="shared" si="6"/>
        <v>0</v>
      </c>
      <c r="DT10" s="330">
        <f t="shared" si="6"/>
        <v>0</v>
      </c>
      <c r="DU10" s="331">
        <f t="shared" si="6"/>
        <v>0</v>
      </c>
      <c r="DV10" s="329">
        <f t="shared" si="7"/>
        <v>0</v>
      </c>
      <c r="DW10" s="330">
        <f t="shared" si="7"/>
        <v>0</v>
      </c>
      <c r="DX10" s="330">
        <f t="shared" si="7"/>
        <v>0</v>
      </c>
      <c r="DY10" s="330">
        <f t="shared" si="7"/>
        <v>0</v>
      </c>
      <c r="DZ10" s="330">
        <f t="shared" si="7"/>
        <v>0</v>
      </c>
      <c r="EA10" s="330">
        <f t="shared" si="7"/>
        <v>0</v>
      </c>
      <c r="EB10" s="330">
        <f t="shared" si="7"/>
        <v>0</v>
      </c>
      <c r="EC10" s="330">
        <f t="shared" si="7"/>
        <v>0</v>
      </c>
      <c r="ED10" s="330">
        <f t="shared" si="7"/>
        <v>0</v>
      </c>
      <c r="EE10" s="330">
        <f t="shared" si="7"/>
        <v>0</v>
      </c>
      <c r="EF10" s="330">
        <f t="shared" si="7"/>
        <v>0</v>
      </c>
      <c r="EG10" s="331">
        <f t="shared" si="7"/>
        <v>0</v>
      </c>
      <c r="EH10" s="329">
        <f t="shared" si="8"/>
        <v>0</v>
      </c>
      <c r="EI10" s="330">
        <f t="shared" si="8"/>
        <v>0</v>
      </c>
      <c r="EJ10" s="330">
        <f t="shared" si="8"/>
        <v>0</v>
      </c>
      <c r="EK10" s="330">
        <f t="shared" si="8"/>
        <v>0</v>
      </c>
      <c r="EL10" s="330">
        <f t="shared" si="8"/>
        <v>0</v>
      </c>
      <c r="EM10" s="330">
        <f t="shared" si="8"/>
        <v>0</v>
      </c>
      <c r="EN10" s="330">
        <f t="shared" si="8"/>
        <v>0</v>
      </c>
      <c r="EO10" s="330">
        <f t="shared" si="8"/>
        <v>0</v>
      </c>
      <c r="EP10" s="330">
        <f t="shared" si="8"/>
        <v>0</v>
      </c>
      <c r="EQ10" s="330">
        <f t="shared" si="8"/>
        <v>0</v>
      </c>
      <c r="ER10" s="330">
        <f t="shared" si="8"/>
        <v>0</v>
      </c>
      <c r="ES10" s="331">
        <f t="shared" si="8"/>
        <v>0</v>
      </c>
      <c r="ET10" s="329">
        <f t="shared" si="9"/>
        <v>0</v>
      </c>
      <c r="EU10" s="330">
        <f t="shared" si="9"/>
        <v>0</v>
      </c>
      <c r="EV10" s="330">
        <f t="shared" si="9"/>
        <v>0</v>
      </c>
      <c r="EW10" s="330">
        <f t="shared" si="9"/>
        <v>0</v>
      </c>
      <c r="EX10" s="330">
        <f t="shared" si="9"/>
        <v>0</v>
      </c>
      <c r="EY10" s="330">
        <f t="shared" si="9"/>
        <v>0</v>
      </c>
      <c r="EZ10" s="330">
        <f t="shared" si="9"/>
        <v>0</v>
      </c>
      <c r="FA10" s="330">
        <f t="shared" si="9"/>
        <v>0</v>
      </c>
      <c r="FB10" s="330">
        <f t="shared" si="9"/>
        <v>0</v>
      </c>
      <c r="FC10" s="330">
        <f t="shared" si="9"/>
        <v>0</v>
      </c>
      <c r="FD10" s="330">
        <f t="shared" si="9"/>
        <v>0</v>
      </c>
      <c r="FE10" s="331">
        <f t="shared" si="9"/>
        <v>0</v>
      </c>
      <c r="FF10" s="329">
        <f t="shared" si="10"/>
        <v>0</v>
      </c>
      <c r="FG10" s="330">
        <f t="shared" si="10"/>
        <v>0</v>
      </c>
      <c r="FH10" s="330">
        <f t="shared" si="10"/>
        <v>0</v>
      </c>
      <c r="FI10" s="330">
        <f t="shared" si="10"/>
        <v>0</v>
      </c>
      <c r="FJ10" s="330">
        <f t="shared" si="10"/>
        <v>0</v>
      </c>
      <c r="FK10" s="330">
        <f t="shared" si="10"/>
        <v>0</v>
      </c>
      <c r="FL10" s="330">
        <f t="shared" si="10"/>
        <v>0</v>
      </c>
      <c r="FM10" s="330">
        <f t="shared" si="10"/>
        <v>0</v>
      </c>
      <c r="FN10" s="330">
        <f t="shared" si="10"/>
        <v>0</v>
      </c>
      <c r="FO10" s="330">
        <f t="shared" si="10"/>
        <v>0</v>
      </c>
      <c r="FP10" s="330">
        <f t="shared" si="10"/>
        <v>0</v>
      </c>
      <c r="FQ10" s="331">
        <f t="shared" si="10"/>
        <v>0</v>
      </c>
    </row>
    <row r="11" spans="1:173" x14ac:dyDescent="0.2">
      <c r="A11" s="74" t="str">
        <f>IF(I11="GAL/YR", CONCATENATE(D11, "-lbs/MMBtu"), CONCATENATE(D11, "-lbs/", I11, "-hr"))</f>
        <v xml:space="preserve"> -lbs/ -hr</v>
      </c>
      <c r="B11" s="112"/>
      <c r="C11" s="100" t="s">
        <v>325</v>
      </c>
      <c r="D11" s="365" t="str">
        <f>IF(ISBLANK(EMISSIONS_9!D11), " ", EMISSIONS_9!D11)</f>
        <v xml:space="preserve"> </v>
      </c>
      <c r="E11" s="32" t="s">
        <v>115</v>
      </c>
      <c r="F11" s="32" t="s">
        <v>115</v>
      </c>
      <c r="G11" s="33" t="s">
        <v>115</v>
      </c>
      <c r="H11" s="367"/>
      <c r="I11" s="367" t="s">
        <v>2</v>
      </c>
      <c r="J11" s="33" t="s">
        <v>115</v>
      </c>
      <c r="K11" s="33"/>
      <c r="L11" s="33"/>
      <c r="M11" s="372">
        <v>0</v>
      </c>
      <c r="N11" s="373">
        <v>0</v>
      </c>
      <c r="O11" s="299"/>
      <c r="P11" s="300"/>
      <c r="Q11" s="73" t="str">
        <f>IF($D11=" ", "Enter Equipment",IF(VLOOKUP($A11,'STATIONARY FACTORS'!$A$4:$O$22, Q$5, FALSE)= "N/A", "--", IF($H11=0, "Enter Activity", IF($M11=0, "Enter Run Time",IF($I11="HP", $H11*VLOOKUP($A11,'STATIONARY FACTORS'!$A$4:$O$22, Q$5, FALSE),IF(ISERROR(SEARCH("Diesel", $D11,1)),($H11*VLOOKUP($A11,'STATIONARY FACTORS'!$A$4:$O$22, Q$5, FALSE)*0.000001*'STATIONARY FACTORS'!$C$93*'STATIONARY FACTORS'!$C$98*(1/($M11*$N11))),($H11*VLOOKUP($A11,'STATIONARY FACTORS'!$A$4:$O$22, Q$5, FALSE)*0.000001*'STATIONARY FACTORS'!$C$93*'STATIONARY FACTORS'!$C$94*(1/($M11*$N11)))))))))</f>
        <v>Enter Equipment</v>
      </c>
      <c r="R11" s="79" t="str">
        <f>IF($D11=" ", "Enter Equipment",IF(VLOOKUP($A11,'STATIONARY FACTORS'!$A$4:$O$22, R$5, FALSE)= "N/A", "--", IF($H11=0, "Enter Activity", IF($M11=0, "Enter Run Time",IF($I11="HP", $H11*VLOOKUP($A11,'STATIONARY FACTORS'!$A$4:$O$22, R$5, FALSE),IF(ISERROR(SEARCH("Diesel", $D11,1)),($H11*VLOOKUP($A11,'STATIONARY FACTORS'!$A$4:$O$22, R$5, FALSE)*0.000001*'STATIONARY FACTORS'!$C$93*'STATIONARY FACTORS'!$C$98*(1/($M11*$N11))),($H11*VLOOKUP($A11,'STATIONARY FACTORS'!$A$4:$O$22, R$5, FALSE)*0.000001*'STATIONARY FACTORS'!$C$93*'STATIONARY FACTORS'!$C$94*(1/($M11*$N11)))))))))</f>
        <v>Enter Equipment</v>
      </c>
      <c r="S11" s="79" t="str">
        <f>IF($D11=" ", "Enter Equipment",IF(VLOOKUP($A11,'STATIONARY FACTORS'!$A$4:$O$22, S$5, FALSE)= "N/A", "--", IF($H11=0, "Enter Activity", IF($M11=0, "Enter Run Time",IF($I11="HP", $H11*VLOOKUP($A11,'STATIONARY FACTORS'!$A$4:$O$22, S$5, FALSE),IF(ISERROR(SEARCH("Diesel", $D11,1)),($H11*VLOOKUP($A11,'STATIONARY FACTORS'!$A$4:$O$22, S$5, FALSE)*0.000001*'STATIONARY FACTORS'!$C$93*'STATIONARY FACTORS'!$C$98*(1/($M11*$N11))),($H11*VLOOKUP($A11,'STATIONARY FACTORS'!$A$4:$O$22, S$5, FALSE)*0.000001*'STATIONARY FACTORS'!$C$93*'STATIONARY FACTORS'!$C$94*(1/($M11*$N11)))))))))</f>
        <v>Enter Equipment</v>
      </c>
      <c r="T11" s="79" t="str">
        <f>IF($D11=" ", "Enter Equipment",IF(VLOOKUP($A11,'STATIONARY FACTORS'!$A$4:$O$22, T$5, FALSE)= "N/A", "--", IF($H11=0, "Enter Activity", IF($M11=0, "Enter Run Time",IF($I11="HP", $H11*VLOOKUP($A11,'STATIONARY FACTORS'!$A$4:$O$22, T$5, FALSE),IF(ISERROR(SEARCH("Diesel", $D11,1)),($H11*VLOOKUP($A11,'STATIONARY FACTORS'!$A$4:$O$22, T$5, FALSE)*0.000001*'STATIONARY FACTORS'!$C$93*'STATIONARY FACTORS'!$C$98*(1/($M11*$N11))),($H11*VLOOKUP($A11,'STATIONARY FACTORS'!$A$4:$O$22, T$5, FALSE)*0.000001*'STATIONARY FACTORS'!$C$93*'STATIONARY FACTORS'!$C$94*(1/($M11*$N11)))))))))</f>
        <v>Enter Equipment</v>
      </c>
      <c r="U11" s="79" t="str">
        <f>IF($D11=" ", "Enter Equipment",IF(VLOOKUP($A11,'STATIONARY FACTORS'!$A$4:$O$22, U$5, FALSE)= "N/A", "--", IF($H11=0, "Enter Activity", IF($M11=0, "Enter Run Time",IF($I11="HP", $H11*VLOOKUP($A11,'STATIONARY FACTORS'!$A$4:$O$22, U$5, FALSE),IF(ISERROR(SEARCH("Diesel", $D11,1)),($H11*VLOOKUP($A11,'STATIONARY FACTORS'!$A$4:$O$22, U$5, FALSE)*0.000001*'STATIONARY FACTORS'!$C$93*'STATIONARY FACTORS'!$C$98*(1/($M11*$N11))),($H11*VLOOKUP($A11,'STATIONARY FACTORS'!$A$4:$O$22, U$5, FALSE)*0.000001*'STATIONARY FACTORS'!$C$93*'STATIONARY FACTORS'!$C$94*(1/($M11*$N11)))))))))</f>
        <v>Enter Equipment</v>
      </c>
      <c r="V11" s="79" t="str">
        <f>IF($D11=" ", "Enter Equipment",IF(VLOOKUP($A11,'STATIONARY FACTORS'!$A$4:$O$22, V$5, FALSE)= "N/A", "--", IF($H11=0, "Enter Activity", IF($M11=0, "Enter Run Time",IF($I11="HP", $H11*VLOOKUP($A11,'STATIONARY FACTORS'!$A$4:$O$22, V$5, FALSE),IF(ISERROR(SEARCH("Diesel", $D11,1)),($H11*VLOOKUP($A11,'STATIONARY FACTORS'!$A$4:$O$22, V$5, FALSE)*0.000001*'STATIONARY FACTORS'!$C$93*'STATIONARY FACTORS'!$C$98*(1/($M11*$N11))),($H11*VLOOKUP($A11,'STATIONARY FACTORS'!$A$4:$O$22, V$5, FALSE)*0.000001*'STATIONARY FACTORS'!$C$93*'STATIONARY FACTORS'!$C$94*(1/($M11*$N11)))))))))</f>
        <v>Enter Equipment</v>
      </c>
      <c r="W11" s="79" t="str">
        <f>IF($D11=" ", "Enter Equipment",IF(VLOOKUP($A11,'STATIONARY FACTORS'!$A$4:$O$22, W$5, FALSE)= "N/A", "--", IF($H11=0, "Enter Activity", IF($M11=0, "Enter Run Time",IF($I11="HP", $H11*VLOOKUP($A11,'STATIONARY FACTORS'!$A$4:$O$22, W$5, FALSE),IF(ISERROR(SEARCH("Diesel", $D11,1)),($H11*VLOOKUP($A11,'STATIONARY FACTORS'!$A$4:$O$22, W$5, FALSE)*0.000001*'STATIONARY FACTORS'!$C$93*'STATIONARY FACTORS'!$C$98*(1/($M11*$N11))),($H11*VLOOKUP($A11,'STATIONARY FACTORS'!$A$4:$O$22, W$5, FALSE)*0.000001*'STATIONARY FACTORS'!$C$93*'STATIONARY FACTORS'!$C$94*(1/($M11*$N11)))))))))</f>
        <v>Enter Equipment</v>
      </c>
      <c r="X11" s="79" t="str">
        <f>IF($D11=" ", "Enter Equipment",IF(VLOOKUP($A11,'STATIONARY FACTORS'!$A$4:$O$22, X$5, FALSE)= "N/A", "--", IF($H11=0, "Enter Activity", IF($M11=0, "Enter Run Time",IF($I11="HP", $H11*VLOOKUP($A11,'STATIONARY FACTORS'!$A$4:$O$22, X$5, FALSE),IF(ISERROR(SEARCH("Diesel", $D11,1)),($H11*VLOOKUP($A11,'STATIONARY FACTORS'!$A$4:$O$22, X$5, FALSE)*0.000001*'STATIONARY FACTORS'!$C$93*'STATIONARY FACTORS'!$C$98*(1/($M11*$N11))),($H11*VLOOKUP($A11,'STATIONARY FACTORS'!$A$4:$O$22, X$5, FALSE)*0.000001*'STATIONARY FACTORS'!$C$93*'STATIONARY FACTORS'!$C$94*(1/($M11*$N11)))))))))</f>
        <v>Enter Equipment</v>
      </c>
      <c r="Y11" s="79" t="str">
        <f>IF($D11=" ", "Enter Equipment",IF(VLOOKUP($A11,'STATIONARY FACTORS'!$A$4:$O$22, Y$5, FALSE)= "N/A", "--", IF($H11=0, "Enter Activity", IF($M11=0, "Enter Run Time",IF($I11="HP", $H11*VLOOKUP($A11,'STATIONARY FACTORS'!$A$4:$O$22, Y$5, FALSE),IF(ISERROR(SEARCH("Diesel", $D11,1)),($H11*VLOOKUP($A11,'STATIONARY FACTORS'!$A$4:$O$22, Y$5, FALSE)*0.000001*'STATIONARY FACTORS'!$C$93*'STATIONARY FACTORS'!$C$98*(1/($M11*$N11))),($H11*VLOOKUP($A11,'STATIONARY FACTORS'!$A$4:$O$22, Y$5, FALSE)*0.000001*'STATIONARY FACTORS'!$C$93*'STATIONARY FACTORS'!$C$94*(1/($M11*$N11)))))))))</f>
        <v>Enter Equipment</v>
      </c>
      <c r="Z11" s="79" t="str">
        <f>IF($D11=" ", "Enter Equipment",IF(VLOOKUP($A11,'STATIONARY FACTORS'!$A$4:$O$22, Z$5, FALSE)= "N/A", "--", IF($H11=0, "Enter Activity", IF($M11=0, "Enter Run Time",IF($I11="HP", $H11*VLOOKUP($A11,'STATIONARY FACTORS'!$A$4:$O$22, Z$5, FALSE),IF(ISERROR(SEARCH("Diesel", $D11,1)),($H11*VLOOKUP($A11,'STATIONARY FACTORS'!$A$4:$O$22, Z$5, FALSE)*0.000001*'STATIONARY FACTORS'!$C$93*'STATIONARY FACTORS'!$C$98*(1/($M11*$N11))),($H11*VLOOKUP($A11,'STATIONARY FACTORS'!$A$4:$O$22, Z$5, FALSE)*0.000001*'STATIONARY FACTORS'!$C$93*'STATIONARY FACTORS'!$C$94*(1/($M11*$N11)))))))))</f>
        <v>Enter Equipment</v>
      </c>
      <c r="AA11" s="73" t="str">
        <f>IF($D11=" ", "Enter Equipment",IF(VLOOKUP($A11,'STATIONARY FACTORS'!$A$4:$O$22, AA$5, FALSE)= "N/A", "--", IF($H11=0, "Enter Activity", IF($M11=0, "Enter Run Time",IF($I11="HP", $H11*VLOOKUP($A11,'STATIONARY FACTORS'!$A$4:$O$22, AA$5, FALSE),IF(ISERROR(SEARCH("Diesel", $D11,1)),($H11*VLOOKUP($A11,'STATIONARY FACTORS'!$A$4:$O$22, AA$5, FALSE)*0.000001*'STATIONARY FACTORS'!$C$93*'STATIONARY FACTORS'!$C$98*(1/($M11*$N11))),($H11*VLOOKUP($A11,'STATIONARY FACTORS'!$A$4:$O$22, AA$5, FALSE)*0.000001*'STATIONARY FACTORS'!$C$93*'STATIONARY FACTORS'!$C$94*(1/($M11*$N11)))))))))</f>
        <v>Enter Equipment</v>
      </c>
      <c r="AB11" s="466" t="str">
        <f>IF($D7=" ", "Enter Equipment",IF(VLOOKUP($A11,'STATIONARY FACTORS'!$A$4:$O$22, AB$5, FALSE)= "N/A", "--", IF($H11=0, "Enter Activity", IF($M11=0, "Enter Run Time",IF($I11="HP",( ($H11*VLOOKUP($A11,'STATIONARY FACTORS'!$A$4:$O$22, AB$5, FALSE)*$M11*$N11)/2000),IF(ISERROR(SEARCH("Diesel", $D11,1)),($H11*VLOOKUP($A11,'STATIONARY FACTORS'!$A$4:$O$22, AB$5, FALSE)*0.000001*'STATIONARY FACTORS'!$C$93*'STATIONARY FACTORS'!$C$98)/2000,($H11*VLOOKUP($A11,'STATIONARY FACTORS'!$A$4:$O$22, AB$5, FALSE)*0.000001*'STATIONARY FACTORS'!$C$93*'STATIONARY FACTORS'!$C$94)/2000))))))</f>
        <v>Enter Equipment</v>
      </c>
      <c r="AC11" s="65" t="str">
        <f>IF($D7=" ", "Enter Equipment",IF(VLOOKUP($A11,'STATIONARY FACTORS'!$A$4:$O$22, AC$5, FALSE)= "N/A", "--", IF($H11=0, "Enter Activity", IF($M11=0, "Enter Run Time",IF($I11="HP",( ($H11*VLOOKUP($A11,'STATIONARY FACTORS'!$A$4:$O$22, AC$5, FALSE)*$M11*$N11)/2000),IF(ISERROR(SEARCH("Diesel", $D11,1)),($H11*VLOOKUP($A11,'STATIONARY FACTORS'!$A$4:$O$22, AC$5, FALSE)*0.000001*'STATIONARY FACTORS'!$C$93*'STATIONARY FACTORS'!$C$98)/2000,($H11*VLOOKUP($A11,'STATIONARY FACTORS'!$A$4:$O$22, AC$5, FALSE)*0.000001*'STATIONARY FACTORS'!$C$93*'STATIONARY FACTORS'!$C$94)/2000))))))</f>
        <v>Enter Equipment</v>
      </c>
      <c r="AD11" s="65" t="str">
        <f>IF($D7=" ", "Enter Equipment",IF(VLOOKUP($A11,'STATIONARY FACTORS'!$A$4:$O$22, AD$5, FALSE)= "N/A", "--", IF($H11=0, "Enter Activity", IF($M11=0, "Enter Run Time",IF($I11="HP",( ($H11*VLOOKUP($A11,'STATIONARY FACTORS'!$A$4:$O$22, AD$5, FALSE)*$M11*$N11)/2000),IF(ISERROR(SEARCH("Diesel", $D11,1)),($H11*VLOOKUP($A11,'STATIONARY FACTORS'!$A$4:$O$22, AD$5, FALSE)*0.000001*'STATIONARY FACTORS'!$C$93*'STATIONARY FACTORS'!$C$98)/2000,($H11*VLOOKUP($A11,'STATIONARY FACTORS'!$A$4:$O$22, AD$5, FALSE)*0.000001*'STATIONARY FACTORS'!$C$93*'STATIONARY FACTORS'!$C$94)/2000))))))</f>
        <v>Enter Equipment</v>
      </c>
      <c r="AE11" s="65" t="str">
        <f>IF($D7=" ", "Enter Equipment",IF(VLOOKUP($A11,'STATIONARY FACTORS'!$A$4:$O$22, AE$5, FALSE)= "N/A", "--", IF($H11=0, "Enter Activity", IF($M11=0, "Enter Run Time",IF($I11="HP",( ($H11*VLOOKUP($A11,'STATIONARY FACTORS'!$A$4:$O$22, AE$5, FALSE)*$M11*$N11)/2000),IF(ISERROR(SEARCH("Diesel", $D11,1)),($H11*VLOOKUP($A11,'STATIONARY FACTORS'!$A$4:$O$22, AE$5, FALSE)*0.000001*'STATIONARY FACTORS'!$C$93*'STATIONARY FACTORS'!$C$98)/2000,($H11*VLOOKUP($A11,'STATIONARY FACTORS'!$A$4:$O$22, AE$5, FALSE)*0.000001*'STATIONARY FACTORS'!$C$93*'STATIONARY FACTORS'!$C$94)/2000))))))</f>
        <v>Enter Equipment</v>
      </c>
      <c r="AF11" s="65" t="str">
        <f>IF($D7=" ", "Enter Equipment",IF(VLOOKUP($A11,'STATIONARY FACTORS'!$A$4:$O$22, AF$5, FALSE)= "N/A", "--", IF($H11=0, "Enter Activity", IF($M11=0, "Enter Run Time",IF($I11="HP",( ($H11*VLOOKUP($A11,'STATIONARY FACTORS'!$A$4:$O$22, AF$5, FALSE)*$M11*$N11)/2000),IF(ISERROR(SEARCH("Diesel", $D11,1)),($H11*VLOOKUP($A11,'STATIONARY FACTORS'!$A$4:$O$22, AF$5, FALSE)*0.000001*'STATIONARY FACTORS'!$C$93*'STATIONARY FACTORS'!$C$98)/2000,($H11*VLOOKUP($A11,'STATIONARY FACTORS'!$A$4:$O$22, AF$5, FALSE)*0.000001*'STATIONARY FACTORS'!$C$93*'STATIONARY FACTORS'!$C$94)/2000))))))</f>
        <v>Enter Equipment</v>
      </c>
      <c r="AG11" s="84" t="str">
        <f>IF($D7=" ", "Enter Equipment",IF(VLOOKUP($A11,'STATIONARY FACTORS'!$A$4:$O$22, AG$5, FALSE)= "N/A", "--", IF($H11=0, "Enter Activity", IF($M11=0, "Enter Run Time",IF($I11="HP",( ($H11*VLOOKUP($A11,'STATIONARY FACTORS'!$A$4:$O$22, AG$5, FALSE)*$M11*$N11)/2000),IF(ISERROR(SEARCH("Diesel", $D11,1)),($H11*VLOOKUP($A11,'STATIONARY FACTORS'!$A$4:$O$22, AG$5, FALSE)*0.000001*'STATIONARY FACTORS'!$C$93*'STATIONARY FACTORS'!$C$98)/2000,($H11*VLOOKUP($A11,'STATIONARY FACTORS'!$A$4:$O$22, AG$5, FALSE)*0.000001*'STATIONARY FACTORS'!$C$93*'STATIONARY FACTORS'!$C$94)/2000))))))</f>
        <v>Enter Equipment</v>
      </c>
      <c r="AH11" s="65" t="str">
        <f>IF($D7=" ", "Enter Equipment",IF(VLOOKUP($A11,'STATIONARY FACTORS'!$A$4:$O$22, AH$5, FALSE)= "N/A", "--", IF($H11=0, "Enter Activity", IF($M11=0, "Enter Run Time",IF($I11="HP",( ($H11*VLOOKUP($A11,'STATIONARY FACTORS'!$A$4:$O$22, AH$5, FALSE)*$M11*$N11)/2000),IF(ISERROR(SEARCH("Diesel", $D11,1)),($H11*VLOOKUP($A11,'STATIONARY FACTORS'!$A$4:$O$22, AH$5, FALSE)*0.000001*'STATIONARY FACTORS'!$C$93*'STATIONARY FACTORS'!$C$98)/2000,($H11*VLOOKUP($A11,'STATIONARY FACTORS'!$A$4:$O$22, AH$5, FALSE)*0.000001*'STATIONARY FACTORS'!$C$93*'STATIONARY FACTORS'!$C$94)/2000))))))</f>
        <v>Enter Equipment</v>
      </c>
      <c r="AI11" s="79" t="str">
        <f>IF($D7=" ", "Enter Equipment",IF(VLOOKUP($A11,'STATIONARY FACTORS'!$A$4:$O$22, AI$5, FALSE)= "N/A", "--", IF($H11=0, "Enter Activity", IF($M11=0, "Enter Run Time",IF($I11="HP",( ($H11*VLOOKUP($A11,'STATIONARY FACTORS'!$A$4:$O$22, AI$5, FALSE)*$M11*$N11)/2000),IF(ISERROR(SEARCH("Diesel", $D11,1)),($H11*VLOOKUP($A11,'STATIONARY FACTORS'!$A$4:$O$22, AI$5, FALSE)*0.000001*'STATIONARY FACTORS'!$C$93*'STATIONARY FACTORS'!$C$98)/2000,($H11*VLOOKUP($A11,'STATIONARY FACTORS'!$A$4:$O$22, AI$5, FALSE)*0.000001*'STATIONARY FACTORS'!$C$93*'STATIONARY FACTORS'!$C$94)/2000))))))</f>
        <v>Enter Equipment</v>
      </c>
      <c r="AJ11" s="79" t="str">
        <f>IF($D7=" ", "Enter Equipment",IF(VLOOKUP($A11,'STATIONARY FACTORS'!$A$4:$O$22, AJ$5, FALSE)= "N/A", "--", IF($H11=0, "Enter Activity", IF($M11=0, "Enter Run Time",IF($I11="HP",( ($H11*VLOOKUP($A11,'STATIONARY FACTORS'!$A$4:$O$22, AJ$5, FALSE)*$M11*$N11)/2000),IF(ISERROR(SEARCH("Diesel", $D11,1)),($H11*VLOOKUP($A11,'STATIONARY FACTORS'!$A$4:$O$22, AJ$5, FALSE)*0.000001*'STATIONARY FACTORS'!$C$93*'STATIONARY FACTORS'!$C$98)/2000,($H11*VLOOKUP($A11,'STATIONARY FACTORS'!$A$4:$O$22, AJ$5, FALSE)*0.000001*'STATIONARY FACTORS'!$C$93*'STATIONARY FACTORS'!$C$94)/2000))))))</f>
        <v>Enter Equipment</v>
      </c>
      <c r="AK11" s="79" t="str">
        <f>IF($D7=" ", "Enter Equipment",IF(VLOOKUP($A11,'STATIONARY FACTORS'!$A$4:$O$22, AK$5, FALSE)= "N/A", "--", IF($H11=0, "Enter Activity", IF($M11=0, "Enter Run Time",IF($I11="HP",( ($H11*VLOOKUP($A11,'STATIONARY FACTORS'!$A$4:$O$22, AK$5, FALSE)*$M11*$N11)/2000),IF(ISERROR(SEARCH("Diesel", $D11,1)),($H11*VLOOKUP($A11,'STATIONARY FACTORS'!$A$4:$O$22, AK$5, FALSE)*0.000001*'STATIONARY FACTORS'!$C$93*'STATIONARY FACTORS'!$C$98)/2000,($H11*VLOOKUP($A11,'STATIONARY FACTORS'!$A$4:$O$22, AK$5, FALSE)*0.000001*'STATIONARY FACTORS'!$C$93*'STATIONARY FACTORS'!$C$94)/2000))))))</f>
        <v>Enter Equipment</v>
      </c>
      <c r="AL11" s="382" t="str">
        <f>IF($D7=" ", "Enter Equipment",IF(VLOOKUP($A11,'STATIONARY FACTORS'!$A$4:$O$22, AL$5, FALSE)= "N/A", "--", IF($H11=0, "Enter Activity", IF($M11=0, "Enter Run Time",IF($I11="HP",( ($H11*VLOOKUP($A11,'STATIONARY FACTORS'!$A$4:$O$22, AL$5, FALSE)*$M11*$N11)/2000),IF(ISERROR(SEARCH("Diesel", $D11,1)),($H11*VLOOKUP($A11,'STATIONARY FACTORS'!$A$4:$O$22, AL$5, FALSE)*0.000001*'STATIONARY FACTORS'!$C$93*'STATIONARY FACTORS'!$C$98)/2000,($H11*VLOOKUP($A11,'STATIONARY FACTORS'!$A$4:$O$22, AL$5, FALSE)*0.000001*'STATIONARY FACTORS'!$C$93*'STATIONARY FACTORS'!$C$94)/2000))))))</f>
        <v>Enter Equipment</v>
      </c>
      <c r="AM11" s="73"/>
      <c r="AO11" s="74">
        <f>MONTH(EMISSIONS_1!P11)-MONTH(EMISSIONS_1!O11)+1</f>
        <v>1</v>
      </c>
      <c r="AP11" s="329">
        <f t="shared" si="0"/>
        <v>0</v>
      </c>
      <c r="AQ11" s="330">
        <f t="shared" si="0"/>
        <v>0</v>
      </c>
      <c r="AR11" s="330">
        <f t="shared" si="0"/>
        <v>0</v>
      </c>
      <c r="AS11" s="330">
        <f t="shared" si="0"/>
        <v>0</v>
      </c>
      <c r="AT11" s="330">
        <f t="shared" si="0"/>
        <v>0</v>
      </c>
      <c r="AU11" s="330">
        <f t="shared" si="0"/>
        <v>0</v>
      </c>
      <c r="AV11" s="330">
        <f t="shared" si="0"/>
        <v>0</v>
      </c>
      <c r="AW11" s="330">
        <f t="shared" si="0"/>
        <v>0</v>
      </c>
      <c r="AX11" s="330">
        <f t="shared" si="0"/>
        <v>0</v>
      </c>
      <c r="AY11" s="330">
        <f t="shared" si="0"/>
        <v>0</v>
      </c>
      <c r="AZ11" s="330">
        <f t="shared" si="0"/>
        <v>0</v>
      </c>
      <c r="BA11" s="331">
        <f t="shared" si="0"/>
        <v>0</v>
      </c>
      <c r="BB11" s="329">
        <f t="shared" si="1"/>
        <v>0</v>
      </c>
      <c r="BC11" s="330">
        <f t="shared" si="1"/>
        <v>0</v>
      </c>
      <c r="BD11" s="330">
        <f t="shared" si="1"/>
        <v>0</v>
      </c>
      <c r="BE11" s="330">
        <f t="shared" si="1"/>
        <v>0</v>
      </c>
      <c r="BF11" s="330">
        <f t="shared" si="1"/>
        <v>0</v>
      </c>
      <c r="BG11" s="330">
        <f t="shared" si="1"/>
        <v>0</v>
      </c>
      <c r="BH11" s="330">
        <f t="shared" si="1"/>
        <v>0</v>
      </c>
      <c r="BI11" s="330">
        <f t="shared" si="1"/>
        <v>0</v>
      </c>
      <c r="BJ11" s="330">
        <f t="shared" si="1"/>
        <v>0</v>
      </c>
      <c r="BK11" s="330">
        <f t="shared" si="1"/>
        <v>0</v>
      </c>
      <c r="BL11" s="330">
        <f t="shared" si="1"/>
        <v>0</v>
      </c>
      <c r="BM11" s="331">
        <f t="shared" si="1"/>
        <v>0</v>
      </c>
      <c r="BN11" s="329">
        <f t="shared" si="2"/>
        <v>0</v>
      </c>
      <c r="BO11" s="330">
        <f t="shared" si="2"/>
        <v>0</v>
      </c>
      <c r="BP11" s="330">
        <f t="shared" si="2"/>
        <v>0</v>
      </c>
      <c r="BQ11" s="330">
        <f t="shared" si="2"/>
        <v>0</v>
      </c>
      <c r="BR11" s="330">
        <f t="shared" si="2"/>
        <v>0</v>
      </c>
      <c r="BS11" s="330">
        <f t="shared" si="2"/>
        <v>0</v>
      </c>
      <c r="BT11" s="330">
        <f t="shared" si="2"/>
        <v>0</v>
      </c>
      <c r="BU11" s="330">
        <f t="shared" si="2"/>
        <v>0</v>
      </c>
      <c r="BV11" s="330">
        <f t="shared" si="2"/>
        <v>0</v>
      </c>
      <c r="BW11" s="330">
        <f t="shared" si="2"/>
        <v>0</v>
      </c>
      <c r="BX11" s="330">
        <f t="shared" si="2"/>
        <v>0</v>
      </c>
      <c r="BY11" s="331">
        <f t="shared" si="2"/>
        <v>0</v>
      </c>
      <c r="BZ11" s="329">
        <f t="shared" si="3"/>
        <v>0</v>
      </c>
      <c r="CA11" s="330">
        <f t="shared" si="3"/>
        <v>0</v>
      </c>
      <c r="CB11" s="330">
        <f t="shared" si="3"/>
        <v>0</v>
      </c>
      <c r="CC11" s="330">
        <f t="shared" si="3"/>
        <v>0</v>
      </c>
      <c r="CD11" s="330">
        <f t="shared" si="3"/>
        <v>0</v>
      </c>
      <c r="CE11" s="330">
        <f t="shared" si="3"/>
        <v>0</v>
      </c>
      <c r="CF11" s="330">
        <f t="shared" si="3"/>
        <v>0</v>
      </c>
      <c r="CG11" s="330">
        <f t="shared" si="3"/>
        <v>0</v>
      </c>
      <c r="CH11" s="330">
        <f t="shared" si="3"/>
        <v>0</v>
      </c>
      <c r="CI11" s="330">
        <f t="shared" si="3"/>
        <v>0</v>
      </c>
      <c r="CJ11" s="330">
        <f t="shared" si="3"/>
        <v>0</v>
      </c>
      <c r="CK11" s="331">
        <f t="shared" si="3"/>
        <v>0</v>
      </c>
      <c r="CL11" s="329">
        <f t="shared" si="4"/>
        <v>0</v>
      </c>
      <c r="CM11" s="330">
        <f t="shared" si="4"/>
        <v>0</v>
      </c>
      <c r="CN11" s="330">
        <f t="shared" si="4"/>
        <v>0</v>
      </c>
      <c r="CO11" s="330">
        <f t="shared" si="4"/>
        <v>0</v>
      </c>
      <c r="CP11" s="330">
        <f t="shared" si="4"/>
        <v>0</v>
      </c>
      <c r="CQ11" s="330">
        <f t="shared" si="4"/>
        <v>0</v>
      </c>
      <c r="CR11" s="330">
        <f t="shared" si="4"/>
        <v>0</v>
      </c>
      <c r="CS11" s="330">
        <f t="shared" si="4"/>
        <v>0</v>
      </c>
      <c r="CT11" s="330">
        <f t="shared" si="4"/>
        <v>0</v>
      </c>
      <c r="CU11" s="330">
        <f t="shared" si="4"/>
        <v>0</v>
      </c>
      <c r="CV11" s="330">
        <f t="shared" si="4"/>
        <v>0</v>
      </c>
      <c r="CW11" s="331">
        <f t="shared" si="4"/>
        <v>0</v>
      </c>
      <c r="CX11" s="329">
        <f t="shared" si="5"/>
        <v>0</v>
      </c>
      <c r="CY11" s="330">
        <f t="shared" si="5"/>
        <v>0</v>
      </c>
      <c r="CZ11" s="330">
        <f t="shared" si="5"/>
        <v>0</v>
      </c>
      <c r="DA11" s="330">
        <f t="shared" si="5"/>
        <v>0</v>
      </c>
      <c r="DB11" s="330">
        <f t="shared" si="5"/>
        <v>0</v>
      </c>
      <c r="DC11" s="330">
        <f t="shared" si="5"/>
        <v>0</v>
      </c>
      <c r="DD11" s="330">
        <f t="shared" si="5"/>
        <v>0</v>
      </c>
      <c r="DE11" s="330">
        <f t="shared" si="5"/>
        <v>0</v>
      </c>
      <c r="DF11" s="330">
        <f t="shared" si="5"/>
        <v>0</v>
      </c>
      <c r="DG11" s="330">
        <f t="shared" si="5"/>
        <v>0</v>
      </c>
      <c r="DH11" s="330">
        <f t="shared" si="5"/>
        <v>0</v>
      </c>
      <c r="DI11" s="331">
        <f t="shared" si="5"/>
        <v>0</v>
      </c>
      <c r="DJ11" s="329">
        <f t="shared" si="6"/>
        <v>0</v>
      </c>
      <c r="DK11" s="330">
        <f t="shared" si="6"/>
        <v>0</v>
      </c>
      <c r="DL11" s="330">
        <f t="shared" si="6"/>
        <v>0</v>
      </c>
      <c r="DM11" s="330">
        <f t="shared" si="6"/>
        <v>0</v>
      </c>
      <c r="DN11" s="330">
        <f t="shared" si="6"/>
        <v>0</v>
      </c>
      <c r="DO11" s="330">
        <f t="shared" si="6"/>
        <v>0</v>
      </c>
      <c r="DP11" s="330">
        <f t="shared" si="6"/>
        <v>0</v>
      </c>
      <c r="DQ11" s="330">
        <f t="shared" si="6"/>
        <v>0</v>
      </c>
      <c r="DR11" s="330">
        <f t="shared" si="6"/>
        <v>0</v>
      </c>
      <c r="DS11" s="330">
        <f t="shared" si="6"/>
        <v>0</v>
      </c>
      <c r="DT11" s="330">
        <f t="shared" si="6"/>
        <v>0</v>
      </c>
      <c r="DU11" s="331">
        <f t="shared" si="6"/>
        <v>0</v>
      </c>
      <c r="DV11" s="329">
        <f t="shared" si="7"/>
        <v>0</v>
      </c>
      <c r="DW11" s="330">
        <f t="shared" si="7"/>
        <v>0</v>
      </c>
      <c r="DX11" s="330">
        <f t="shared" si="7"/>
        <v>0</v>
      </c>
      <c r="DY11" s="330">
        <f t="shared" si="7"/>
        <v>0</v>
      </c>
      <c r="DZ11" s="330">
        <f t="shared" si="7"/>
        <v>0</v>
      </c>
      <c r="EA11" s="330">
        <f t="shared" si="7"/>
        <v>0</v>
      </c>
      <c r="EB11" s="330">
        <f t="shared" si="7"/>
        <v>0</v>
      </c>
      <c r="EC11" s="330">
        <f t="shared" si="7"/>
        <v>0</v>
      </c>
      <c r="ED11" s="330">
        <f t="shared" si="7"/>
        <v>0</v>
      </c>
      <c r="EE11" s="330">
        <f t="shared" si="7"/>
        <v>0</v>
      </c>
      <c r="EF11" s="330">
        <f t="shared" si="7"/>
        <v>0</v>
      </c>
      <c r="EG11" s="331">
        <f t="shared" si="7"/>
        <v>0</v>
      </c>
      <c r="EH11" s="329">
        <f t="shared" si="8"/>
        <v>0</v>
      </c>
      <c r="EI11" s="330">
        <f t="shared" si="8"/>
        <v>0</v>
      </c>
      <c r="EJ11" s="330">
        <f t="shared" si="8"/>
        <v>0</v>
      </c>
      <c r="EK11" s="330">
        <f t="shared" si="8"/>
        <v>0</v>
      </c>
      <c r="EL11" s="330">
        <f t="shared" si="8"/>
        <v>0</v>
      </c>
      <c r="EM11" s="330">
        <f t="shared" si="8"/>
        <v>0</v>
      </c>
      <c r="EN11" s="330">
        <f t="shared" si="8"/>
        <v>0</v>
      </c>
      <c r="EO11" s="330">
        <f t="shared" si="8"/>
        <v>0</v>
      </c>
      <c r="EP11" s="330">
        <f t="shared" si="8"/>
        <v>0</v>
      </c>
      <c r="EQ11" s="330">
        <f t="shared" si="8"/>
        <v>0</v>
      </c>
      <c r="ER11" s="330">
        <f t="shared" si="8"/>
        <v>0</v>
      </c>
      <c r="ES11" s="331">
        <f t="shared" si="8"/>
        <v>0</v>
      </c>
      <c r="ET11" s="329">
        <f t="shared" si="9"/>
        <v>0</v>
      </c>
      <c r="EU11" s="330">
        <f t="shared" si="9"/>
        <v>0</v>
      </c>
      <c r="EV11" s="330">
        <f t="shared" si="9"/>
        <v>0</v>
      </c>
      <c r="EW11" s="330">
        <f t="shared" si="9"/>
        <v>0</v>
      </c>
      <c r="EX11" s="330">
        <f t="shared" si="9"/>
        <v>0</v>
      </c>
      <c r="EY11" s="330">
        <f t="shared" si="9"/>
        <v>0</v>
      </c>
      <c r="EZ11" s="330">
        <f t="shared" si="9"/>
        <v>0</v>
      </c>
      <c r="FA11" s="330">
        <f t="shared" si="9"/>
        <v>0</v>
      </c>
      <c r="FB11" s="330">
        <f t="shared" si="9"/>
        <v>0</v>
      </c>
      <c r="FC11" s="330">
        <f t="shared" si="9"/>
        <v>0</v>
      </c>
      <c r="FD11" s="330">
        <f t="shared" si="9"/>
        <v>0</v>
      </c>
      <c r="FE11" s="331">
        <f t="shared" si="9"/>
        <v>0</v>
      </c>
      <c r="FF11" s="329">
        <f t="shared" si="10"/>
        <v>0</v>
      </c>
      <c r="FG11" s="330">
        <f t="shared" si="10"/>
        <v>0</v>
      </c>
      <c r="FH11" s="330">
        <f t="shared" si="10"/>
        <v>0</v>
      </c>
      <c r="FI11" s="330">
        <f t="shared" si="10"/>
        <v>0</v>
      </c>
      <c r="FJ11" s="330">
        <f t="shared" si="10"/>
        <v>0</v>
      </c>
      <c r="FK11" s="330">
        <f t="shared" si="10"/>
        <v>0</v>
      </c>
      <c r="FL11" s="330">
        <f t="shared" si="10"/>
        <v>0</v>
      </c>
      <c r="FM11" s="330">
        <f t="shared" si="10"/>
        <v>0</v>
      </c>
      <c r="FN11" s="330">
        <f t="shared" si="10"/>
        <v>0</v>
      </c>
      <c r="FO11" s="330">
        <f t="shared" si="10"/>
        <v>0</v>
      </c>
      <c r="FP11" s="330">
        <f t="shared" si="10"/>
        <v>0</v>
      </c>
      <c r="FQ11" s="331">
        <f t="shared" si="10"/>
        <v>0</v>
      </c>
    </row>
    <row r="12" spans="1:173" x14ac:dyDescent="0.2">
      <c r="A12" s="74" t="str">
        <f>D12</f>
        <v xml:space="preserve"> </v>
      </c>
      <c r="B12" s="112"/>
      <c r="C12" s="100" t="s">
        <v>324</v>
      </c>
      <c r="D12" s="365" t="str">
        <f>IF(ISBLANK(EMISSIONS_9!D12), " ", EMISSIONS_9!D12)</f>
        <v xml:space="preserve"> </v>
      </c>
      <c r="E12" s="360" t="s">
        <v>115</v>
      </c>
      <c r="F12" s="360" t="s">
        <v>115</v>
      </c>
      <c r="G12" s="33" t="s">
        <v>115</v>
      </c>
      <c r="H12" s="367"/>
      <c r="I12" s="367" t="s">
        <v>2</v>
      </c>
      <c r="J12" s="33" t="s">
        <v>115</v>
      </c>
      <c r="K12" s="33"/>
      <c r="L12" s="33"/>
      <c r="M12" s="372">
        <v>0</v>
      </c>
      <c r="N12" s="373">
        <v>0</v>
      </c>
      <c r="O12" s="299"/>
      <c r="P12" s="300"/>
      <c r="Q12" s="73" t="str">
        <f>IF($D12=" ", "Enter Equipment",IF(VLOOKUP($A12,'STATIONARY FACTORS'!$A$4:$O$22,Q$5,FALSE)="N/A","--", IF($H12=0,"Enter Activity",IF($M12=0, "Enter Run Time", IF($N12=0, "Enter Run Time", IF(ISERROR(SEARCH("Diesel",$D12,1)),((VLOOKUP($A12,'STATIONARY FACTORS'!$A$4:$O$22,Q$5,FALSE))/1000*$H12/$N12/$M12),($H12*(VLOOKUP($A12,'STATIONARY FACTORS'!$A$4:$O$22,Q$5,FALSE))/'STATIONARY FACTORS'!$C$101)))))))</f>
        <v>Enter Equipment</v>
      </c>
      <c r="R12" s="79" t="str">
        <f>IF($D12=" ","Enter Equipment",IF(VLOOKUP($A12,'STATIONARY FACTORS'!$A$4:$O$22,R$5,FALSE)="N/A","--",IF($H12=0,"Enter Activity",IF($M12=0,"Enter Run Time",IF($N12=0,"Enter Run Time",IF(ISERROR(SEARCH("Diesel",$D13,1)),((VLOOKUP($A12,'STATIONARY FACTORS'!$A$4:$O$22,R$5,FALSE))/1000*$H12/$N12/$M12),($H12*(VLOOKUP($A12,'STATIONARY FACTORS'!$A$4:$O$22,R$5,FALSE))/'STATIONARY FACTORS'!$C$101)))))))</f>
        <v>Enter Equipment</v>
      </c>
      <c r="S12" s="79" t="str">
        <f>IF($D12=" ", "Enter Equipment",IF(VLOOKUP($A12,'STATIONARY FACTORS'!$A$4:$O$22,S$5,FALSE)="N/A","--", IF($H12=0,"Enter Activity",IF($M12=0, "Enter Run Time", IF($N12=0, "Enter Run Time", IF(ISERROR(SEARCH("Diesel",$D13,1)),((VLOOKUP($A12,'STATIONARY FACTORS'!$A$4:$O$22,S$5,FALSE))/1000*$H12/$N12/$M12),($H12*(VLOOKUP($A12,'STATIONARY FACTORS'!$A$4:$O$22,S$5,FALSE))/'STATIONARY FACTORS'!$C$101)))))))</f>
        <v>Enter Equipment</v>
      </c>
      <c r="T12" s="79" t="str">
        <f>IF($D12=" ", "Enter Equipment",IF(VLOOKUP($A12,'STATIONARY FACTORS'!$A$4:$O$22,T$5,FALSE)="N/A","--", IF($H12=0,"Enter Activity",IF($M12=0, "Enter Run Time", IF($N12=0, "Enter Run Time", IF(ISERROR(SEARCH("Diesel",$D13,1)),((VLOOKUP($A12,'STATIONARY FACTORS'!$A$4:$O$22,T$5,FALSE))/1000*$H12/$N12/$M12),($H12*(VLOOKUP($A12,'STATIONARY FACTORS'!$A$4:$O$22,T$5,FALSE))/'STATIONARY FACTORS'!$C$101)))))))</f>
        <v>Enter Equipment</v>
      </c>
      <c r="U12" s="79" t="str">
        <f>IF($D12=" ", "Enter Equipment",IF(VLOOKUP($A12,'STATIONARY FACTORS'!$A$4:$O$22,U$5,FALSE)="N/A","--", IF($H12=0,"Enter Activity",IF($M12=0, "Enter Run Time", IF($N12=0, "Enter Run Time", IF(ISERROR(SEARCH("Diesel",$D13,1)),((VLOOKUP($A12,'STATIONARY FACTORS'!$A$4:$O$22,U$5,FALSE))/1000*$H12/$N12/$M12),($H12*(VLOOKUP($A12,'STATIONARY FACTORS'!$A$4:$O$22,U$5,FALSE))/'STATIONARY FACTORS'!$C$101)))))))</f>
        <v>Enter Equipment</v>
      </c>
      <c r="V12" s="79" t="str">
        <f>IF($D12=" ", "Enter Equipment",IF(VLOOKUP($A12,'STATIONARY FACTORS'!$A$4:$O$22,V$5,FALSE)="N/A","--", IF($H12=0,"Enter Activity",IF($M12=0, "Enter Run Time", IF($N12=0, "Enter Run Time", IF(ISERROR(SEARCH("Diesel",$D13,1)),((VLOOKUP($A12,'STATIONARY FACTORS'!$A$4:$O$22,V$5,FALSE))/1000*$H12/$N12/$M12),($H12*(VLOOKUP($A12,'STATIONARY FACTORS'!$A$4:$O$22,V$5,FALSE))/'STATIONARY FACTORS'!$C$101)))))))</f>
        <v>Enter Equipment</v>
      </c>
      <c r="W12" s="79" t="str">
        <f>IF($D12=" ", "Enter Equipment",IF(VLOOKUP($A12,'STATIONARY FACTORS'!$A$4:$O$22,W$5,FALSE)="N/A","--", IF($H12=0,"Enter Activity",IF($M12=0, "Enter Run Time", IF($N12=0, "Enter Run Time", IF(ISERROR(SEARCH("Diesel",$D13,1)),((VLOOKUP($A12,'STATIONARY FACTORS'!$A$4:$O$22,W$5,FALSE))/1000*$H12/$N12/$M12),($H12*(VLOOKUP($A12,'STATIONARY FACTORS'!$A$4:$O$22,W$5,FALSE))/'STATIONARY FACTORS'!$C$101)))))))</f>
        <v>Enter Equipment</v>
      </c>
      <c r="X12" s="79" t="str">
        <f>IF($D12=" ", "Enter Equipment",IF(VLOOKUP($A12,'STATIONARY FACTORS'!$A$4:$O$22,X$5,FALSE)="N/A","--", IF($H12=0,"Enter Activity",IF($M12=0, "Enter Run Time", IF($N12=0, "Enter Run Time", IF(ISERROR(SEARCH("Diesel",$D13,1)),((VLOOKUP($A12,'STATIONARY FACTORS'!$A$4:$O$22,X$5,FALSE))/1000*$H12/$N12/$M12),($H12*(VLOOKUP($A12,'STATIONARY FACTORS'!$A$4:$O$22,X$5,FALSE))/'STATIONARY FACTORS'!$C$101)))))))</f>
        <v>Enter Equipment</v>
      </c>
      <c r="Y12" s="79" t="str">
        <f>IF($D12=" ", "Enter Equipment",IF(VLOOKUP($A12,'STATIONARY FACTORS'!$A$4:$O$22,Y$5,FALSE)="N/A","--", IF($H12=0,"Enter Activity",IF($M12=0, "Enter Run Time", IF($N12=0, "Enter Run Time", IF(ISERROR(SEARCH("Diesel",$D13,1)),((VLOOKUP($A12,'STATIONARY FACTORS'!$A$4:$O$22,Y$5,FALSE))/1000*$H12/$N12/$M12),($H12*(VLOOKUP($A12,'STATIONARY FACTORS'!$A$4:$O$22,Y$5,FALSE))/'STATIONARY FACTORS'!$C$101)))))))</f>
        <v>Enter Equipment</v>
      </c>
      <c r="Z12" s="79" t="str">
        <f>IF($D12=" ", "Enter Equipment",IF(VLOOKUP($A12,'STATIONARY FACTORS'!$A$4:$O$22,Z$5,FALSE)="N/A","--", IF($H12=0,"Enter Activity",IF($M12=0, "Enter Run Time", IF($N12=0, "Enter Run Time", IF(ISERROR(SEARCH("Diesel",$D13,1)),((VLOOKUP($A12,'STATIONARY FACTORS'!$A$4:$O$22,Z$5,FALSE))/1000*$H12/$N12/$M12),($H12*(VLOOKUP($A12,'STATIONARY FACTORS'!$A$4:$O$22,Z$5,FALSE))/'STATIONARY FACTORS'!$C$101)))))))</f>
        <v>Enter Equipment</v>
      </c>
      <c r="AA12" s="415" t="str">
        <f>IF($D12=" ", "Enter Equipment",IF(VLOOKUP($A12,'STATIONARY FACTORS'!$A$4:$O$22,AA$5,FALSE)="N/A","--", IF($H12=0,"Enter Activity",IF($M12=0, "Enter Run Time", IF($N12=0, "Enter Run Time", IF(ISERROR(SEARCH("Diesel",$D13,1)),((VLOOKUP($A12,'STATIONARY FACTORS'!$A$4:$O$22,AA$5,FALSE))/1000*$H12/$N12/$M12),($H12*(VLOOKUP($A12,'STATIONARY FACTORS'!$A$4:$O$22,AA$5,FALSE))/'STATIONARY FACTORS'!$C$101)))))))</f>
        <v>Enter Equipment</v>
      </c>
      <c r="AB12" s="65" t="str">
        <f t="shared" ref="AB12:AL12" si="11">IF(T(Q12)=" ", IF($M12=0, "Enter Run Time", IF($N12=0, "Enter Run Time", Q12*$M12*$N12/2000)), Q12)</f>
        <v>Enter Equipment</v>
      </c>
      <c r="AC12" s="65" t="str">
        <f t="shared" si="11"/>
        <v>Enter Equipment</v>
      </c>
      <c r="AD12" s="65" t="str">
        <f t="shared" si="11"/>
        <v>Enter Equipment</v>
      </c>
      <c r="AE12" s="65" t="str">
        <f t="shared" si="11"/>
        <v>Enter Equipment</v>
      </c>
      <c r="AF12" s="65" t="str">
        <f t="shared" si="11"/>
        <v>Enter Equipment</v>
      </c>
      <c r="AG12" s="84" t="str">
        <f t="shared" si="11"/>
        <v>Enter Equipment</v>
      </c>
      <c r="AH12" s="65" t="str">
        <f t="shared" si="11"/>
        <v>Enter Equipment</v>
      </c>
      <c r="AI12" s="79" t="str">
        <f t="shared" si="11"/>
        <v>Enter Equipment</v>
      </c>
      <c r="AJ12" s="79" t="str">
        <f t="shared" si="11"/>
        <v>Enter Equipment</v>
      </c>
      <c r="AK12" s="79" t="str">
        <f t="shared" si="11"/>
        <v>Enter Equipment</v>
      </c>
      <c r="AL12" s="382" t="str">
        <f t="shared" si="11"/>
        <v>Enter Equipment</v>
      </c>
      <c r="AM12" s="73"/>
      <c r="AO12" s="74">
        <f>MONTH(EMISSIONS_1!P12)-MONTH(EMISSIONS_1!O12)+1</f>
        <v>1</v>
      </c>
      <c r="AP12" s="332">
        <f t="shared" ref="AP12:AP30" si="12">IF(T($AB12)="",IF((AP$6&gt;=MONTH($O12))*(AP$6&lt;=MONTH($P12)), $AB12/$AO12, 0),0)</f>
        <v>0</v>
      </c>
      <c r="AQ12" s="333">
        <f t="shared" si="0"/>
        <v>0</v>
      </c>
      <c r="AR12" s="333">
        <f t="shared" si="0"/>
        <v>0</v>
      </c>
      <c r="AS12" s="333">
        <f t="shared" si="0"/>
        <v>0</v>
      </c>
      <c r="AT12" s="333">
        <f t="shared" si="0"/>
        <v>0</v>
      </c>
      <c r="AU12" s="333">
        <f t="shared" si="0"/>
        <v>0</v>
      </c>
      <c r="AV12" s="333">
        <f t="shared" si="0"/>
        <v>0</v>
      </c>
      <c r="AW12" s="333">
        <f t="shared" si="0"/>
        <v>0</v>
      </c>
      <c r="AX12" s="333">
        <f t="shared" si="0"/>
        <v>0</v>
      </c>
      <c r="AY12" s="333">
        <f t="shared" si="0"/>
        <v>0</v>
      </c>
      <c r="AZ12" s="333">
        <f t="shared" si="0"/>
        <v>0</v>
      </c>
      <c r="BA12" s="334">
        <f t="shared" si="0"/>
        <v>0</v>
      </c>
      <c r="BB12" s="332">
        <f t="shared" si="1"/>
        <v>0</v>
      </c>
      <c r="BC12" s="333">
        <f t="shared" si="1"/>
        <v>0</v>
      </c>
      <c r="BD12" s="333">
        <f t="shared" si="1"/>
        <v>0</v>
      </c>
      <c r="BE12" s="333">
        <f t="shared" si="1"/>
        <v>0</v>
      </c>
      <c r="BF12" s="333">
        <f t="shared" si="1"/>
        <v>0</v>
      </c>
      <c r="BG12" s="333">
        <f t="shared" si="1"/>
        <v>0</v>
      </c>
      <c r="BH12" s="333">
        <f t="shared" si="1"/>
        <v>0</v>
      </c>
      <c r="BI12" s="333">
        <f t="shared" si="1"/>
        <v>0</v>
      </c>
      <c r="BJ12" s="333">
        <f t="shared" si="1"/>
        <v>0</v>
      </c>
      <c r="BK12" s="333">
        <f t="shared" si="1"/>
        <v>0</v>
      </c>
      <c r="BL12" s="333">
        <f t="shared" si="1"/>
        <v>0</v>
      </c>
      <c r="BM12" s="334">
        <f t="shared" si="1"/>
        <v>0</v>
      </c>
      <c r="BN12" s="332">
        <f t="shared" si="2"/>
        <v>0</v>
      </c>
      <c r="BO12" s="333">
        <f t="shared" si="2"/>
        <v>0</v>
      </c>
      <c r="BP12" s="333">
        <f t="shared" si="2"/>
        <v>0</v>
      </c>
      <c r="BQ12" s="333">
        <f t="shared" si="2"/>
        <v>0</v>
      </c>
      <c r="BR12" s="333">
        <f t="shared" si="2"/>
        <v>0</v>
      </c>
      <c r="BS12" s="333">
        <f t="shared" si="2"/>
        <v>0</v>
      </c>
      <c r="BT12" s="333">
        <f t="shared" si="2"/>
        <v>0</v>
      </c>
      <c r="BU12" s="333">
        <f t="shared" si="2"/>
        <v>0</v>
      </c>
      <c r="BV12" s="333">
        <f t="shared" si="2"/>
        <v>0</v>
      </c>
      <c r="BW12" s="333">
        <f t="shared" si="2"/>
        <v>0</v>
      </c>
      <c r="BX12" s="333">
        <f t="shared" si="2"/>
        <v>0</v>
      </c>
      <c r="BY12" s="334">
        <f t="shared" si="2"/>
        <v>0</v>
      </c>
      <c r="BZ12" s="332">
        <f t="shared" si="3"/>
        <v>0</v>
      </c>
      <c r="CA12" s="333">
        <f t="shared" si="3"/>
        <v>0</v>
      </c>
      <c r="CB12" s="333">
        <f t="shared" si="3"/>
        <v>0</v>
      </c>
      <c r="CC12" s="333">
        <f t="shared" si="3"/>
        <v>0</v>
      </c>
      <c r="CD12" s="333">
        <f t="shared" si="3"/>
        <v>0</v>
      </c>
      <c r="CE12" s="333">
        <f t="shared" si="3"/>
        <v>0</v>
      </c>
      <c r="CF12" s="333">
        <f t="shared" si="3"/>
        <v>0</v>
      </c>
      <c r="CG12" s="333">
        <f t="shared" si="3"/>
        <v>0</v>
      </c>
      <c r="CH12" s="333">
        <f t="shared" si="3"/>
        <v>0</v>
      </c>
      <c r="CI12" s="333">
        <f t="shared" si="3"/>
        <v>0</v>
      </c>
      <c r="CJ12" s="333">
        <f t="shared" si="3"/>
        <v>0</v>
      </c>
      <c r="CK12" s="334">
        <f t="shared" si="3"/>
        <v>0</v>
      </c>
      <c r="CL12" s="332">
        <f t="shared" si="4"/>
        <v>0</v>
      </c>
      <c r="CM12" s="333">
        <f t="shared" si="4"/>
        <v>0</v>
      </c>
      <c r="CN12" s="333">
        <f t="shared" si="4"/>
        <v>0</v>
      </c>
      <c r="CO12" s="333">
        <f t="shared" si="4"/>
        <v>0</v>
      </c>
      <c r="CP12" s="333">
        <f t="shared" si="4"/>
        <v>0</v>
      </c>
      <c r="CQ12" s="333">
        <f t="shared" si="4"/>
        <v>0</v>
      </c>
      <c r="CR12" s="333">
        <f t="shared" si="4"/>
        <v>0</v>
      </c>
      <c r="CS12" s="333">
        <f t="shared" si="4"/>
        <v>0</v>
      </c>
      <c r="CT12" s="333">
        <f t="shared" si="4"/>
        <v>0</v>
      </c>
      <c r="CU12" s="333">
        <f t="shared" si="4"/>
        <v>0</v>
      </c>
      <c r="CV12" s="333">
        <f t="shared" si="4"/>
        <v>0</v>
      </c>
      <c r="CW12" s="334">
        <f t="shared" si="4"/>
        <v>0</v>
      </c>
      <c r="CX12" s="332">
        <f t="shared" si="5"/>
        <v>0</v>
      </c>
      <c r="CY12" s="333">
        <f t="shared" si="5"/>
        <v>0</v>
      </c>
      <c r="CZ12" s="333">
        <f t="shared" si="5"/>
        <v>0</v>
      </c>
      <c r="DA12" s="333">
        <f t="shared" si="5"/>
        <v>0</v>
      </c>
      <c r="DB12" s="333">
        <f t="shared" si="5"/>
        <v>0</v>
      </c>
      <c r="DC12" s="333">
        <f t="shared" si="5"/>
        <v>0</v>
      </c>
      <c r="DD12" s="333">
        <f t="shared" si="5"/>
        <v>0</v>
      </c>
      <c r="DE12" s="333">
        <f t="shared" si="5"/>
        <v>0</v>
      </c>
      <c r="DF12" s="333">
        <f t="shared" si="5"/>
        <v>0</v>
      </c>
      <c r="DG12" s="333">
        <f t="shared" si="5"/>
        <v>0</v>
      </c>
      <c r="DH12" s="333">
        <f t="shared" si="5"/>
        <v>0</v>
      </c>
      <c r="DI12" s="334">
        <f t="shared" si="5"/>
        <v>0</v>
      </c>
      <c r="DJ12" s="332">
        <f t="shared" si="6"/>
        <v>0</v>
      </c>
      <c r="DK12" s="333">
        <f t="shared" si="6"/>
        <v>0</v>
      </c>
      <c r="DL12" s="333">
        <f t="shared" si="6"/>
        <v>0</v>
      </c>
      <c r="DM12" s="333">
        <f t="shared" si="6"/>
        <v>0</v>
      </c>
      <c r="DN12" s="333">
        <f t="shared" si="6"/>
        <v>0</v>
      </c>
      <c r="DO12" s="333">
        <f t="shared" si="6"/>
        <v>0</v>
      </c>
      <c r="DP12" s="333">
        <f t="shared" si="6"/>
        <v>0</v>
      </c>
      <c r="DQ12" s="333">
        <f t="shared" si="6"/>
        <v>0</v>
      </c>
      <c r="DR12" s="333">
        <f t="shared" si="6"/>
        <v>0</v>
      </c>
      <c r="DS12" s="333">
        <f t="shared" si="6"/>
        <v>0</v>
      </c>
      <c r="DT12" s="333">
        <f t="shared" si="6"/>
        <v>0</v>
      </c>
      <c r="DU12" s="334">
        <f t="shared" si="6"/>
        <v>0</v>
      </c>
      <c r="DV12" s="332">
        <f t="shared" si="7"/>
        <v>0</v>
      </c>
      <c r="DW12" s="333">
        <f t="shared" si="7"/>
        <v>0</v>
      </c>
      <c r="DX12" s="333">
        <f t="shared" si="7"/>
        <v>0</v>
      </c>
      <c r="DY12" s="333">
        <f t="shared" si="7"/>
        <v>0</v>
      </c>
      <c r="DZ12" s="333">
        <f t="shared" si="7"/>
        <v>0</v>
      </c>
      <c r="EA12" s="333">
        <f t="shared" si="7"/>
        <v>0</v>
      </c>
      <c r="EB12" s="333">
        <f t="shared" si="7"/>
        <v>0</v>
      </c>
      <c r="EC12" s="333">
        <f t="shared" si="7"/>
        <v>0</v>
      </c>
      <c r="ED12" s="333">
        <f t="shared" si="7"/>
        <v>0</v>
      </c>
      <c r="EE12" s="333">
        <f t="shared" si="7"/>
        <v>0</v>
      </c>
      <c r="EF12" s="333">
        <f t="shared" si="7"/>
        <v>0</v>
      </c>
      <c r="EG12" s="334">
        <f t="shared" si="7"/>
        <v>0</v>
      </c>
      <c r="EH12" s="332">
        <f t="shared" si="8"/>
        <v>0</v>
      </c>
      <c r="EI12" s="333">
        <f t="shared" si="8"/>
        <v>0</v>
      </c>
      <c r="EJ12" s="333">
        <f t="shared" si="8"/>
        <v>0</v>
      </c>
      <c r="EK12" s="333">
        <f t="shared" si="8"/>
        <v>0</v>
      </c>
      <c r="EL12" s="333">
        <f t="shared" si="8"/>
        <v>0</v>
      </c>
      <c r="EM12" s="333">
        <f t="shared" si="8"/>
        <v>0</v>
      </c>
      <c r="EN12" s="333">
        <f t="shared" si="8"/>
        <v>0</v>
      </c>
      <c r="EO12" s="333">
        <f t="shared" si="8"/>
        <v>0</v>
      </c>
      <c r="EP12" s="333">
        <f t="shared" si="8"/>
        <v>0</v>
      </c>
      <c r="EQ12" s="333">
        <f t="shared" si="8"/>
        <v>0</v>
      </c>
      <c r="ER12" s="333">
        <f t="shared" si="8"/>
        <v>0</v>
      </c>
      <c r="ES12" s="334">
        <f t="shared" si="8"/>
        <v>0</v>
      </c>
      <c r="ET12" s="332">
        <f t="shared" si="9"/>
        <v>0</v>
      </c>
      <c r="EU12" s="333">
        <f t="shared" si="9"/>
        <v>0</v>
      </c>
      <c r="EV12" s="333">
        <f t="shared" si="9"/>
        <v>0</v>
      </c>
      <c r="EW12" s="333">
        <f t="shared" si="9"/>
        <v>0</v>
      </c>
      <c r="EX12" s="333">
        <f t="shared" si="9"/>
        <v>0</v>
      </c>
      <c r="EY12" s="333">
        <f t="shared" si="9"/>
        <v>0</v>
      </c>
      <c r="EZ12" s="333">
        <f t="shared" si="9"/>
        <v>0</v>
      </c>
      <c r="FA12" s="333">
        <f t="shared" si="9"/>
        <v>0</v>
      </c>
      <c r="FB12" s="333">
        <f t="shared" si="9"/>
        <v>0</v>
      </c>
      <c r="FC12" s="333">
        <f t="shared" si="9"/>
        <v>0</v>
      </c>
      <c r="FD12" s="333">
        <f t="shared" si="9"/>
        <v>0</v>
      </c>
      <c r="FE12" s="334">
        <f t="shared" si="9"/>
        <v>0</v>
      </c>
      <c r="FF12" s="332">
        <f t="shared" si="10"/>
        <v>0</v>
      </c>
      <c r="FG12" s="333">
        <f t="shared" si="10"/>
        <v>0</v>
      </c>
      <c r="FH12" s="333">
        <f t="shared" si="10"/>
        <v>0</v>
      </c>
      <c r="FI12" s="333">
        <f t="shared" si="10"/>
        <v>0</v>
      </c>
      <c r="FJ12" s="333">
        <f t="shared" si="10"/>
        <v>0</v>
      </c>
      <c r="FK12" s="333">
        <f t="shared" si="10"/>
        <v>0</v>
      </c>
      <c r="FL12" s="333">
        <f t="shared" si="10"/>
        <v>0</v>
      </c>
      <c r="FM12" s="333">
        <f t="shared" si="10"/>
        <v>0</v>
      </c>
      <c r="FN12" s="333">
        <f t="shared" si="10"/>
        <v>0</v>
      </c>
      <c r="FO12" s="333">
        <f t="shared" si="10"/>
        <v>0</v>
      </c>
      <c r="FP12" s="333">
        <f t="shared" si="10"/>
        <v>0</v>
      </c>
      <c r="FQ12" s="334">
        <f t="shared" si="10"/>
        <v>0</v>
      </c>
    </row>
    <row r="13" spans="1:173" x14ac:dyDescent="0.2">
      <c r="A13" s="74" t="str">
        <f>CONCATENATE(D13, "-", E13)</f>
        <v xml:space="preserve"> - </v>
      </c>
      <c r="B13" s="112"/>
      <c r="C13" s="171" t="s">
        <v>306</v>
      </c>
      <c r="D13" s="366" t="str">
        <f>IF(ISBLANK(EMISSIONS_9!D13), " ", EMISSIONS_9!D13)</f>
        <v xml:space="preserve"> </v>
      </c>
      <c r="E13" s="366" t="str">
        <f>IF(ISBLANK(EMISSIONS_9!E13), " ", EMISSIONS_9!E13)</f>
        <v xml:space="preserve"> </v>
      </c>
      <c r="F13" s="366" t="str">
        <f>IF(ISBLANK(EMISSIONS_9!F13), " ", EMISSIONS_9!F13)</f>
        <v xml:space="preserve"> </v>
      </c>
      <c r="G13" s="367"/>
      <c r="H13" s="368"/>
      <c r="I13" s="33" t="s">
        <v>299</v>
      </c>
      <c r="J13" s="367"/>
      <c r="K13" s="33">
        <f>IF($J$4="NO Attribution",1,IF($J$4="Enter NO. PLATFORMS",IF(J13="",1,1/J13),1))</f>
        <v>1</v>
      </c>
      <c r="L13" s="33">
        <f>IF(J4="Enter Emissions (tpy)",IF( J13="", 0, J13), 0)</f>
        <v>0</v>
      </c>
      <c r="M13" s="367">
        <v>0</v>
      </c>
      <c r="N13" s="373">
        <v>0</v>
      </c>
      <c r="O13" s="299"/>
      <c r="P13" s="300"/>
      <c r="Q13" s="73" t="str">
        <f t="shared" ref="Q13:Q30" si="13">IF(T(AB13)=" ",(IF($M13=0,(IF($N13=0,0,AB13/$N13/$M13*2000)),AB13/$N13/$M13*2000)),T(AB13))</f>
        <v>Enter vessel info</v>
      </c>
      <c r="R13" s="79" t="str">
        <f t="shared" ref="R13:R30" si="14">IF(T(AC13)=" ",(IF($M13=0,(IF($N13=0,0,AC13/$N13/$M13*2000)),AC13/$N13/$M13*2000)),T(AC13))</f>
        <v>Enter vessel info</v>
      </c>
      <c r="S13" s="79" t="str">
        <f t="shared" ref="S13:S30" si="15">IF(T(AD13)=" ",(IF($M13=0,(IF($N13=0,0,AD13/$N13/$M13*2000)),AD13/$N13/$M13*2000)),T(AD13))</f>
        <v>Enter vessel info</v>
      </c>
      <c r="T13" s="79" t="str">
        <f t="shared" ref="T13:T30" si="16">IF(T(AE13)=" ",(IF($M13=0,(IF($N13=0,0,AE13/$N13/$M13*2000)),AE13/$N13/$M13*2000)),T(AE13))</f>
        <v>Enter vessel info</v>
      </c>
      <c r="U13" s="79" t="str">
        <f t="shared" ref="U13:U30" si="17">IF(T(AF13)=" ",(IF($M13=0,(IF($N13=0,0,AF13/$N13/$M13*2000)),AF13/$N13/$M13*2000)),T(AF13))</f>
        <v>Enter vessel info</v>
      </c>
      <c r="V13" s="79" t="str">
        <f t="shared" ref="V13:V30" si="18">IF(T(AG13)=" ",(IF($M13=0,(IF($N13=0,0,AG13/$N13/$M13*2000)),AG13/$N13/$M13*2000)),T(AG13))</f>
        <v>Enter vessel info</v>
      </c>
      <c r="W13" s="79" t="str">
        <f t="shared" ref="W13:W30" si="19">IF(T(AH13)=" ",(IF($M13=0,(IF($N13=0,0,AH13/$N13/$M13*2000)),AH13/$N13/$M13*2000)),T(AH13))</f>
        <v>Enter vessel info</v>
      </c>
      <c r="X13" s="79" t="str">
        <f t="shared" ref="X13:X30" si="20">IF(T(AI13)=" ",(IF($M13=0,(IF($N13=0,0,AI13/$N13/$M13*2000)),AI13/$N13/$M13*2000)),T(AI13))</f>
        <v>Enter vessel info</v>
      </c>
      <c r="Y13" s="78" t="s">
        <v>115</v>
      </c>
      <c r="Z13" s="79" t="s">
        <v>115</v>
      </c>
      <c r="AA13" s="82" t="s">
        <v>115</v>
      </c>
      <c r="AB13" s="76" t="str">
        <f>IF(OR($D13=" ",$E13=" ",$F13=" "),"Enter vessel info",IF(T($H13)&lt;&gt;"","Enter Activity",IF(OR($M13=0,$N13=0),"Enter Run Time",IF((VLOOKUP($F13,'VESSEL FACTORS'!$A$3:$O$5,AB$5,FALSE))="N/A","--",IF($G13=" ",IF(ISERROR(SEARCH("Aux",$E13,1)),($H13*VLOOKUP($F13,'VESSEL FACTORS'!$A$2:$O$5,AB$5,FALSE)*0.0000011023*$M13*$N13*0.82),($H13*VLOOKUP($F13,'VESSEL FACTORS'!$A$2:$O$5,AB$5,FALSE)*0.0000011023*$M13*$N13*1)),IF($G13&lt;21,($H13*VLOOKUP($F13,'VESSEL FACTORS'!$A$2:$O$5,AB$5,FALSE)*0.0000011023*$M13*$N13*VLOOKUP($G13,'VESSEL FACTORS'!$A$16:$L$36,AB$5,FALSE)),($H13*VLOOKUP($F13,'VESSEL FACTORS'!$A$3:$O$5,AB$5,FALSE)*0.0000011023*$M13*$N13*($G13/100))))))))</f>
        <v>Enter vessel info</v>
      </c>
      <c r="AC13" s="76" t="str">
        <f>IF(OR($D13=" ",$E13=" ",$F13=" "),"Enter vessel info",IF(T($H13)&lt;&gt;"","Enter Activity",IF(OR($M13=0,$N13=0),"Enter Run Time",IF((VLOOKUP($F13,'VESSEL FACTORS'!$A$3:$O$5,AC$5,FALSE))="N/A","--",IF($G13=" ",IF(ISERROR(SEARCH("Aux",$E13,1)),($H13*VLOOKUP($F13,'VESSEL FACTORS'!$A$2:$O$5,AC$5,FALSE)*0.0000011023*$M13*$N13*0.82),($H13*VLOOKUP($F13,'VESSEL FACTORS'!$A$2:$O$5,AC$5,FALSE)*0.0000011023*$M13*$N13*1)),IF($G13&lt;21,($H13*VLOOKUP($F13,'VESSEL FACTORS'!$A$2:$O$5,AC$5,FALSE)*0.0000011023*$M13*$N13*VLOOKUP($G13,'VESSEL FACTORS'!$A$16:$L$36,AC$5,FALSE)),($H13*VLOOKUP($F13,'VESSEL FACTORS'!$A$3:$O$5,AC$5,FALSE)*0.0000011023*$M13*$N13*($G13/100))))))))</f>
        <v>Enter vessel info</v>
      </c>
      <c r="AD13" s="76" t="str">
        <f>IF(OR($D13=" ",$E13=" ",$F13=" "),"Enter vessel info",IF(T($H13)&lt;&gt;"","Enter Activity",IF(OR($M13=0,$N13=0),"Enter Run Time",IF((VLOOKUP($F13,'VESSEL FACTORS'!$A$3:$O$5,AD$5,FALSE))="N/A","--",IF($G13=" ",IF(ISERROR(SEARCH("Aux",$E13,1)),($H13*VLOOKUP($F13,'VESSEL FACTORS'!$A$2:$O$5,AD$5,FALSE)*0.0000011023*$M13*$N13*0.82),($H13*VLOOKUP($F13,'VESSEL FACTORS'!$A$2:$O$5,AD$5,FALSE)*0.0000011023*$M13*$N13*1)),IF($G13&lt;21,($H13*VLOOKUP($F13,'VESSEL FACTORS'!$A$2:$O$5,AD$5,FALSE)*0.0000011023*$M13*$N13*VLOOKUP($G13,'VESSEL FACTORS'!$A$16:$L$36,AD$5,FALSE)),($H13*VLOOKUP($F13,'VESSEL FACTORS'!$A$3:$O$5,AD$5,FALSE)*0.0000011023*$M13*$N13*($G13/100))))))))</f>
        <v>Enter vessel info</v>
      </c>
      <c r="AE13" s="76" t="str">
        <f>IF(OR($D13=" ",$E13=" ",$F13=" "),"Enter vessel info",IF(T($H13)&lt;&gt;"","Enter Activity",IF(OR($M13=0,$N13=0),"Enter Run Time",IF((VLOOKUP($F13,'VESSEL FACTORS'!$A$3:$O$5,AE$5,FALSE))="N/A","--",IF($G13=" ",IF(ISERROR(SEARCH("Aux",$E13,1)),($H13*VLOOKUP($F13,'VESSEL FACTORS'!$A$2:$O$5,AE$5,FALSE)*0.0000011023*$M13*$N13*0.82),($H13*VLOOKUP($F13,'VESSEL FACTORS'!$A$2:$O$5,AE$5,FALSE)*0.0000011023*$M13*$N13*1)),IF($G13&lt;21,($H13*VLOOKUP($F13,'VESSEL FACTORS'!$A$2:$O$5,AE$5,FALSE)*0.0000011023*$M13*$N13*VLOOKUP($G13,'VESSEL FACTORS'!$A$16:$L$36,AE$5,FALSE)),($H13*VLOOKUP($F13,'VESSEL FACTORS'!$A$3:$O$5,AE$5,FALSE)*0.0000011023*$M13*$N13*($G13/100))))))))</f>
        <v>Enter vessel info</v>
      </c>
      <c r="AF13" s="76" t="str">
        <f>IF(OR($D13=" ",$E13=" ",$F13=" "),"Enter vessel info",IF(T($H13)&lt;&gt;"","Enter Activity",IF(OR($M13=0,$N13=0),"Enter Run Time",IF((VLOOKUP($F13,'VESSEL FACTORS'!$A$3:$O$5,AF$5,FALSE))="N/A","--",IF($G13=" ",IF(ISERROR(SEARCH("Aux",$E13,1)),($H13*VLOOKUP($F13,'VESSEL FACTORS'!$A$2:$O$5,AF$5,FALSE)*0.0000011023*$M13*$N13*0.82),($H13*VLOOKUP($F13,'VESSEL FACTORS'!$A$2:$O$5,AF$5,FALSE)*0.0000011023*$M13*$N13*1)),IF($G13&lt;21,($H13*VLOOKUP($F13,'VESSEL FACTORS'!$A$2:$O$5,AF$5,FALSE)*0.0000011023*$M13*$N13*VLOOKUP($G13,'VESSEL FACTORS'!$A$16:$L$36,AF$5,FALSE)),($H13*VLOOKUP($F13,'VESSEL FACTORS'!$A$3:$O$5,AF$5,FALSE)*0.0000011023*$M13*$N13*($G13/100))))))))</f>
        <v>Enter vessel info</v>
      </c>
      <c r="AG13" s="76" t="str">
        <f>IF(OR($D13=" ",$E13=" ",$F13=" "),"Enter vessel info",IF(T($H13)&lt;&gt;"","Enter Activity",IF(OR($M13=0,$N13=0),"Enter Run Time",IF((VLOOKUP($F13,'VESSEL FACTORS'!$A$3:$O$5,AG$5,FALSE))="N/A","--",IF($G13=" ",IF(ISERROR(SEARCH("Aux",$E13,1)),($H13*VLOOKUP($F13,'VESSEL FACTORS'!$A$2:$O$5,AG$5,FALSE)*0.0000011023*$M13*$N13*0.82),($H13*VLOOKUP($F13,'VESSEL FACTORS'!$A$2:$O$5,AG$5,FALSE)*0.0000011023*$M13*$N13*1)),IF($G13&lt;21,($H13*VLOOKUP($F13,'VESSEL FACTORS'!$A$2:$O$5,AG$5,FALSE)*0.0000011023*$M13*$N13*VLOOKUP($G13,'VESSEL FACTORS'!$A$16:$L$36,AG$5,FALSE)),($H13*VLOOKUP($F13,'VESSEL FACTORS'!$A$3:$O$5,AG$5,FALSE)*0.0000011023*$M13*$N13*($G13/100))))))))</f>
        <v>Enter vessel info</v>
      </c>
      <c r="AH13" s="76" t="str">
        <f>IF(OR($D13=" ",$E13=" ",$F13=" "),"Enter vessel info",IF(T($H13)&lt;&gt;"","Enter Activity",IF(OR($M13=0,$N13=0),"Enter Run Time",IF((VLOOKUP($F13,'VESSEL FACTORS'!$A$3:$O$5,AH$5,FALSE))="N/A","--",IF($G13=" ",IF(ISERROR(SEARCH("Aux",$E13,1)),($H13*VLOOKUP($F13,'VESSEL FACTORS'!$A$2:$O$5,AH$5,FALSE)*0.0000011023*$M13*$N13*0.82),($H13*VLOOKUP($F13,'VESSEL FACTORS'!$A$2:$O$5,AH$5,FALSE)*0.0000011023*$M13*$N13*1)),IF($G13&lt;21,($H13*VLOOKUP($F13,'VESSEL FACTORS'!$A$2:$O$5,AH$5,FALSE)*0.0000011023*$M13*$N13*VLOOKUP($G13,'VESSEL FACTORS'!$A$16:$L$36,AH$5,FALSE)),($H13*VLOOKUP($F13,'VESSEL FACTORS'!$A$3:$O$5,AH$5,FALSE)*0.0000011023*$M13*$N13*($G13/100))))))))</f>
        <v>Enter vessel info</v>
      </c>
      <c r="AI13" s="76" t="str">
        <f>IF(OR($D13=" ",$E13=" ",$F13=" "),"Enter vessel info",IF(T($H13)&lt;&gt;"","Enter Activity",IF(OR($M13=0,$N13=0),"Enter Run Time",IF((VLOOKUP($F13,'VESSEL FACTORS'!$A$3:$O$5,AI$5,FALSE))="N/A","--",IF($G13=" ",IF(ISERROR(SEARCH("Aux",$E13,1)),($H13*VLOOKUP($F13,'VESSEL FACTORS'!$A$2:$O$5,AI$5,FALSE)*0.0000011023*$M13*$N13*0.82),($H13*VLOOKUP($F13,'VESSEL FACTORS'!$A$2:$O$5,AI$5,FALSE)*0.0000011023*$M13*$N13*1)),IF($G13&lt;21,($H13*VLOOKUP($F13,'VESSEL FACTORS'!$A$2:$O$5,AI$5,FALSE)*0.0000011023*$M13*$N13*VLOOKUP($G13,'VESSEL FACTORS'!$A$16:$L$36,AI$5,FALSE)),($H13*VLOOKUP($F13,'VESSEL FACTORS'!$A$3:$O$5,AI$5,FALSE)*0.0000011023*$M13*$N13*($G13/100))))))))</f>
        <v>Enter vessel info</v>
      </c>
      <c r="AJ13" s="76" t="str">
        <f>IF(OR($D13=" ",$E13=" ",$F13=" "),"Enter vessel info",IF(T($H13)&lt;&gt;"","Enter Activity",IF(OR($M13=0,$N13=0),"Enter Run Time",IF((VLOOKUP($F13,'VESSEL FACTORS'!$A$3:$O$5,AJ$5,FALSE))="N/A","--",IF($G13=" ",IF(ISERROR(SEARCH("Aux",$E13,1)),($H13*VLOOKUP($F13,'VESSEL FACTORS'!$A$2:$O$5,AJ$5,FALSE)*0.0000011023*$M13*$N13*0.82),($H13*VLOOKUP($F13,'VESSEL FACTORS'!$A$2:$O$5,AJ$5,FALSE)*0.0000011023*$M13*$N13*1)),IF($G13&lt;21,($H13*VLOOKUP($F13,'VESSEL FACTORS'!$A$2:$O$5,AJ$5,FALSE)*0.0000011023*$M13*$N13*VLOOKUP($G13,'VESSEL FACTORS'!$A$16:$L$36,AJ$5,FALSE)),($H13*VLOOKUP($F13,'VESSEL FACTORS'!$A$3:$O$5,AJ$5,FALSE)*0.0000011023*$M13*$N13*($G13/100))))))))</f>
        <v>Enter vessel info</v>
      </c>
      <c r="AK13" s="76" t="str">
        <f>IF(OR($D13=" ",$E13=" ",$F13=" "),"Enter vessel info",IF(T($H13)&lt;&gt;"","Enter Activity",IF(OR($M13=0,$N13=0),"Enter Run Time",IF((VLOOKUP($F13,'VESSEL FACTORS'!$A$3:$O$5,AK$5,FALSE))="N/A","--",IF($G13=" ",IF(ISERROR(SEARCH("Aux",$E13,1)),($H13*VLOOKUP($F13,'VESSEL FACTORS'!$A$2:$O$5,AK$5,FALSE)*0.0000011023*$M13*$N13*0.82),($H13*VLOOKUP($F13,'VESSEL FACTORS'!$A$2:$O$5,AK$5,FALSE)*0.0000011023*$M13*$N13*1)),IF($G13&lt;21,($H13*VLOOKUP($F13,'VESSEL FACTORS'!$A$2:$O$5,AK$5,FALSE)*0.0000011023*$M13*$N13*VLOOKUP($G13,'VESSEL FACTORS'!$A$16:$L$36,AK$5,FALSE)),($H13*VLOOKUP($F13,'VESSEL FACTORS'!$A$3:$O$5,AK$5,FALSE)*0.0000011023*$M13*$N13*($G13/100))))))))</f>
        <v>Enter vessel info</v>
      </c>
      <c r="AL13" s="67" t="str">
        <f>IF(OR($D13=" ",$E13=" ",$F13=" "),"Enter vessel info",IF(T($H13)&lt;&gt;"","Enter Activity",IF(OR($M13=0,$N13=0),"Enter Run Time",IF((VLOOKUP($F13,'VESSEL FACTORS'!$A$3:$O$5,AL$5,FALSE))="N/A","--",IF($G13=" ",IF(ISERROR(SEARCH("Aux",$E13,1)),($H13*VLOOKUP($F13,'VESSEL FACTORS'!$A$2:$O$5,AL$5,FALSE)*0.0000011023*$M13*$N13*0.82),($H13*VLOOKUP($F13,'VESSEL FACTORS'!$A$2:$O$5,AL$5,FALSE)*0.0000011023*$M13*$N13*1)),IF($G13&lt;21,($H13*VLOOKUP($F13,'VESSEL FACTORS'!$A$2:$O$5,AL$5,FALSE)*0.0000011023*$M13*$N13*VLOOKUP($G13,'VESSEL FACTORS'!$A$16:$L$36,AL$5,FALSE)),($H13*VLOOKUP($F13,'VESSEL FACTORS'!$A$3:$O$5,AL$5,FALSE)*0.0000011023*$M13*$N13*($G13/100))))))))</f>
        <v>Enter vessel info</v>
      </c>
      <c r="AM13" s="74"/>
      <c r="AO13" s="74">
        <f>MONTH(EMISSIONS_1!P13)-MONTH(EMISSIONS_1!O13)+1</f>
        <v>1</v>
      </c>
      <c r="AP13" s="335">
        <f t="shared" si="12"/>
        <v>0</v>
      </c>
      <c r="AQ13" s="336">
        <f t="shared" si="0"/>
        <v>0</v>
      </c>
      <c r="AR13" s="336">
        <f t="shared" si="0"/>
        <v>0</v>
      </c>
      <c r="AS13" s="336">
        <f t="shared" si="0"/>
        <v>0</v>
      </c>
      <c r="AT13" s="336">
        <f t="shared" si="0"/>
        <v>0</v>
      </c>
      <c r="AU13" s="336">
        <f t="shared" si="0"/>
        <v>0</v>
      </c>
      <c r="AV13" s="336">
        <f t="shared" si="0"/>
        <v>0</v>
      </c>
      <c r="AW13" s="336">
        <f t="shared" si="0"/>
        <v>0</v>
      </c>
      <c r="AX13" s="336">
        <f t="shared" si="0"/>
        <v>0</v>
      </c>
      <c r="AY13" s="336">
        <f t="shared" si="0"/>
        <v>0</v>
      </c>
      <c r="AZ13" s="336">
        <f t="shared" si="0"/>
        <v>0</v>
      </c>
      <c r="BA13" s="337">
        <f t="shared" si="0"/>
        <v>0</v>
      </c>
      <c r="BB13" s="335">
        <f t="shared" si="1"/>
        <v>0</v>
      </c>
      <c r="BC13" s="336">
        <f t="shared" si="1"/>
        <v>0</v>
      </c>
      <c r="BD13" s="336">
        <f t="shared" si="1"/>
        <v>0</v>
      </c>
      <c r="BE13" s="336">
        <f t="shared" si="1"/>
        <v>0</v>
      </c>
      <c r="BF13" s="336">
        <f t="shared" si="1"/>
        <v>0</v>
      </c>
      <c r="BG13" s="336">
        <f t="shared" si="1"/>
        <v>0</v>
      </c>
      <c r="BH13" s="336">
        <f t="shared" si="1"/>
        <v>0</v>
      </c>
      <c r="BI13" s="336">
        <f t="shared" si="1"/>
        <v>0</v>
      </c>
      <c r="BJ13" s="336">
        <f t="shared" si="1"/>
        <v>0</v>
      </c>
      <c r="BK13" s="336">
        <f t="shared" si="1"/>
        <v>0</v>
      </c>
      <c r="BL13" s="336">
        <f t="shared" si="1"/>
        <v>0</v>
      </c>
      <c r="BM13" s="337">
        <f t="shared" si="1"/>
        <v>0</v>
      </c>
      <c r="BN13" s="335">
        <f t="shared" si="2"/>
        <v>0</v>
      </c>
      <c r="BO13" s="336">
        <f t="shared" si="2"/>
        <v>0</v>
      </c>
      <c r="BP13" s="336">
        <f t="shared" si="2"/>
        <v>0</v>
      </c>
      <c r="BQ13" s="336">
        <f t="shared" si="2"/>
        <v>0</v>
      </c>
      <c r="BR13" s="336">
        <f t="shared" si="2"/>
        <v>0</v>
      </c>
      <c r="BS13" s="336">
        <f t="shared" si="2"/>
        <v>0</v>
      </c>
      <c r="BT13" s="336">
        <f t="shared" si="2"/>
        <v>0</v>
      </c>
      <c r="BU13" s="336">
        <f t="shared" si="2"/>
        <v>0</v>
      </c>
      <c r="BV13" s="336">
        <f t="shared" si="2"/>
        <v>0</v>
      </c>
      <c r="BW13" s="336">
        <f t="shared" si="2"/>
        <v>0</v>
      </c>
      <c r="BX13" s="336">
        <f t="shared" si="2"/>
        <v>0</v>
      </c>
      <c r="BY13" s="337">
        <f t="shared" si="2"/>
        <v>0</v>
      </c>
      <c r="BZ13" s="335">
        <f t="shared" si="3"/>
        <v>0</v>
      </c>
      <c r="CA13" s="336">
        <f t="shared" si="3"/>
        <v>0</v>
      </c>
      <c r="CB13" s="336">
        <f t="shared" si="3"/>
        <v>0</v>
      </c>
      <c r="CC13" s="336">
        <f t="shared" si="3"/>
        <v>0</v>
      </c>
      <c r="CD13" s="336">
        <f t="shared" si="3"/>
        <v>0</v>
      </c>
      <c r="CE13" s="336">
        <f t="shared" si="3"/>
        <v>0</v>
      </c>
      <c r="CF13" s="336">
        <f t="shared" si="3"/>
        <v>0</v>
      </c>
      <c r="CG13" s="336">
        <f t="shared" si="3"/>
        <v>0</v>
      </c>
      <c r="CH13" s="336">
        <f t="shared" si="3"/>
        <v>0</v>
      </c>
      <c r="CI13" s="336">
        <f t="shared" si="3"/>
        <v>0</v>
      </c>
      <c r="CJ13" s="336">
        <f t="shared" si="3"/>
        <v>0</v>
      </c>
      <c r="CK13" s="337">
        <f t="shared" si="3"/>
        <v>0</v>
      </c>
      <c r="CL13" s="335">
        <f t="shared" si="4"/>
        <v>0</v>
      </c>
      <c r="CM13" s="336">
        <f t="shared" si="4"/>
        <v>0</v>
      </c>
      <c r="CN13" s="336">
        <f t="shared" si="4"/>
        <v>0</v>
      </c>
      <c r="CO13" s="336">
        <f t="shared" si="4"/>
        <v>0</v>
      </c>
      <c r="CP13" s="336">
        <f t="shared" si="4"/>
        <v>0</v>
      </c>
      <c r="CQ13" s="336">
        <f t="shared" si="4"/>
        <v>0</v>
      </c>
      <c r="CR13" s="336">
        <f t="shared" si="4"/>
        <v>0</v>
      </c>
      <c r="CS13" s="336">
        <f t="shared" si="4"/>
        <v>0</v>
      </c>
      <c r="CT13" s="336">
        <f t="shared" si="4"/>
        <v>0</v>
      </c>
      <c r="CU13" s="336">
        <f t="shared" si="4"/>
        <v>0</v>
      </c>
      <c r="CV13" s="336">
        <f t="shared" si="4"/>
        <v>0</v>
      </c>
      <c r="CW13" s="337">
        <f t="shared" si="4"/>
        <v>0</v>
      </c>
      <c r="CX13" s="335">
        <f t="shared" si="5"/>
        <v>0</v>
      </c>
      <c r="CY13" s="336">
        <f t="shared" si="5"/>
        <v>0</v>
      </c>
      <c r="CZ13" s="336">
        <f t="shared" si="5"/>
        <v>0</v>
      </c>
      <c r="DA13" s="336">
        <f t="shared" si="5"/>
        <v>0</v>
      </c>
      <c r="DB13" s="336">
        <f t="shared" si="5"/>
        <v>0</v>
      </c>
      <c r="DC13" s="336">
        <f t="shared" si="5"/>
        <v>0</v>
      </c>
      <c r="DD13" s="336">
        <f t="shared" si="5"/>
        <v>0</v>
      </c>
      <c r="DE13" s="336">
        <f t="shared" si="5"/>
        <v>0</v>
      </c>
      <c r="DF13" s="336">
        <f t="shared" si="5"/>
        <v>0</v>
      </c>
      <c r="DG13" s="336">
        <f t="shared" si="5"/>
        <v>0</v>
      </c>
      <c r="DH13" s="336">
        <f t="shared" si="5"/>
        <v>0</v>
      </c>
      <c r="DI13" s="337">
        <f t="shared" si="5"/>
        <v>0</v>
      </c>
      <c r="DJ13" s="335">
        <f t="shared" si="6"/>
        <v>0</v>
      </c>
      <c r="DK13" s="336">
        <f t="shared" si="6"/>
        <v>0</v>
      </c>
      <c r="DL13" s="336">
        <f t="shared" si="6"/>
        <v>0</v>
      </c>
      <c r="DM13" s="336">
        <f t="shared" si="6"/>
        <v>0</v>
      </c>
      <c r="DN13" s="336">
        <f t="shared" si="6"/>
        <v>0</v>
      </c>
      <c r="DO13" s="336">
        <f t="shared" si="6"/>
        <v>0</v>
      </c>
      <c r="DP13" s="336">
        <f t="shared" si="6"/>
        <v>0</v>
      </c>
      <c r="DQ13" s="336">
        <f t="shared" si="6"/>
        <v>0</v>
      </c>
      <c r="DR13" s="336">
        <f t="shared" si="6"/>
        <v>0</v>
      </c>
      <c r="DS13" s="336">
        <f t="shared" si="6"/>
        <v>0</v>
      </c>
      <c r="DT13" s="336">
        <f t="shared" si="6"/>
        <v>0</v>
      </c>
      <c r="DU13" s="337">
        <f t="shared" si="6"/>
        <v>0</v>
      </c>
      <c r="DV13" s="335">
        <f t="shared" si="7"/>
        <v>0</v>
      </c>
      <c r="DW13" s="336">
        <f t="shared" si="7"/>
        <v>0</v>
      </c>
      <c r="DX13" s="336">
        <f t="shared" si="7"/>
        <v>0</v>
      </c>
      <c r="DY13" s="336">
        <f t="shared" si="7"/>
        <v>0</v>
      </c>
      <c r="DZ13" s="336">
        <f t="shared" si="7"/>
        <v>0</v>
      </c>
      <c r="EA13" s="336">
        <f t="shared" si="7"/>
        <v>0</v>
      </c>
      <c r="EB13" s="336">
        <f t="shared" si="7"/>
        <v>0</v>
      </c>
      <c r="EC13" s="336">
        <f t="shared" si="7"/>
        <v>0</v>
      </c>
      <c r="ED13" s="336">
        <f t="shared" si="7"/>
        <v>0</v>
      </c>
      <c r="EE13" s="336">
        <f t="shared" si="7"/>
        <v>0</v>
      </c>
      <c r="EF13" s="336">
        <f t="shared" si="7"/>
        <v>0</v>
      </c>
      <c r="EG13" s="337">
        <f t="shared" si="7"/>
        <v>0</v>
      </c>
      <c r="EH13" s="335">
        <f t="shared" si="8"/>
        <v>0</v>
      </c>
      <c r="EI13" s="336">
        <f t="shared" si="8"/>
        <v>0</v>
      </c>
      <c r="EJ13" s="336">
        <f t="shared" si="8"/>
        <v>0</v>
      </c>
      <c r="EK13" s="336">
        <f t="shared" si="8"/>
        <v>0</v>
      </c>
      <c r="EL13" s="336">
        <f t="shared" si="8"/>
        <v>0</v>
      </c>
      <c r="EM13" s="336">
        <f t="shared" si="8"/>
        <v>0</v>
      </c>
      <c r="EN13" s="336">
        <f t="shared" si="8"/>
        <v>0</v>
      </c>
      <c r="EO13" s="336">
        <f t="shared" si="8"/>
        <v>0</v>
      </c>
      <c r="EP13" s="336">
        <f t="shared" si="8"/>
        <v>0</v>
      </c>
      <c r="EQ13" s="336">
        <f t="shared" si="8"/>
        <v>0</v>
      </c>
      <c r="ER13" s="336">
        <f t="shared" si="8"/>
        <v>0</v>
      </c>
      <c r="ES13" s="337">
        <f t="shared" si="8"/>
        <v>0</v>
      </c>
      <c r="ET13" s="335">
        <f t="shared" si="9"/>
        <v>0</v>
      </c>
      <c r="EU13" s="336">
        <f t="shared" si="9"/>
        <v>0</v>
      </c>
      <c r="EV13" s="336">
        <f t="shared" si="9"/>
        <v>0</v>
      </c>
      <c r="EW13" s="336">
        <f t="shared" si="9"/>
        <v>0</v>
      </c>
      <c r="EX13" s="336">
        <f t="shared" si="9"/>
        <v>0</v>
      </c>
      <c r="EY13" s="336">
        <f t="shared" si="9"/>
        <v>0</v>
      </c>
      <c r="EZ13" s="336">
        <f t="shared" si="9"/>
        <v>0</v>
      </c>
      <c r="FA13" s="336">
        <f t="shared" si="9"/>
        <v>0</v>
      </c>
      <c r="FB13" s="336">
        <f t="shared" si="9"/>
        <v>0</v>
      </c>
      <c r="FC13" s="336">
        <f t="shared" si="9"/>
        <v>0</v>
      </c>
      <c r="FD13" s="336">
        <f t="shared" si="9"/>
        <v>0</v>
      </c>
      <c r="FE13" s="337">
        <f t="shared" si="9"/>
        <v>0</v>
      </c>
      <c r="FF13" s="335">
        <f t="shared" si="10"/>
        <v>0</v>
      </c>
      <c r="FG13" s="336">
        <f t="shared" si="10"/>
        <v>0</v>
      </c>
      <c r="FH13" s="336">
        <f t="shared" si="10"/>
        <v>0</v>
      </c>
      <c r="FI13" s="336">
        <f t="shared" si="10"/>
        <v>0</v>
      </c>
      <c r="FJ13" s="336">
        <f t="shared" si="10"/>
        <v>0</v>
      </c>
      <c r="FK13" s="336">
        <f t="shared" si="10"/>
        <v>0</v>
      </c>
      <c r="FL13" s="336">
        <f t="shared" si="10"/>
        <v>0</v>
      </c>
      <c r="FM13" s="336">
        <f t="shared" si="10"/>
        <v>0</v>
      </c>
      <c r="FN13" s="336">
        <f t="shared" si="10"/>
        <v>0</v>
      </c>
      <c r="FO13" s="336">
        <f t="shared" si="10"/>
        <v>0</v>
      </c>
      <c r="FP13" s="336">
        <f t="shared" si="10"/>
        <v>0</v>
      </c>
      <c r="FQ13" s="337">
        <f t="shared" si="10"/>
        <v>0</v>
      </c>
    </row>
    <row r="14" spans="1:173" x14ac:dyDescent="0.2">
      <c r="A14" s="74" t="str">
        <f t="shared" ref="A14:A43" si="21">CONCATENATE(D14, "-", E14)</f>
        <v xml:space="preserve"> - </v>
      </c>
      <c r="B14" s="112"/>
      <c r="C14" s="171" t="s">
        <v>306</v>
      </c>
      <c r="D14" s="366" t="str">
        <f>IF(ISBLANK(EMISSIONS_9!D14), " ", EMISSIONS_9!D14)</f>
        <v xml:space="preserve"> </v>
      </c>
      <c r="E14" s="366" t="str">
        <f>IF(ISBLANK(EMISSIONS_9!E14), " ", EMISSIONS_9!E14)</f>
        <v xml:space="preserve"> </v>
      </c>
      <c r="F14" s="366" t="str">
        <f>IF(ISBLANK(EMISSIONS_9!F14), " ", EMISSIONS_9!F14)</f>
        <v xml:space="preserve"> </v>
      </c>
      <c r="G14" s="367"/>
      <c r="H14" s="368"/>
      <c r="I14" s="33" t="s">
        <v>299</v>
      </c>
      <c r="J14" s="367"/>
      <c r="K14" s="33">
        <f t="shared" ref="K14:K30" si="22">IF($J$4="NO Attribution",1,IF($J$4="Enter NO. PLATFORMS",IF(J14="",1,1/J14),IF($J$4="Enter EMISS TO SUBTRACT",IF(J14="",0,J14),1)))</f>
        <v>1</v>
      </c>
      <c r="L14" s="33">
        <f t="shared" ref="L14:L43" si="23">IF(J5="Enter Emissions (tpy)",IF( J14="", 0, J14), 0)</f>
        <v>0</v>
      </c>
      <c r="M14" s="367">
        <v>0</v>
      </c>
      <c r="N14" s="373">
        <v>0</v>
      </c>
      <c r="O14" s="299"/>
      <c r="P14" s="300"/>
      <c r="Q14" s="73" t="str">
        <f t="shared" si="13"/>
        <v>Enter vessel info</v>
      </c>
      <c r="R14" s="79" t="str">
        <f t="shared" si="14"/>
        <v>Enter vessel info</v>
      </c>
      <c r="S14" s="79" t="str">
        <f t="shared" si="15"/>
        <v>Enter vessel info</v>
      </c>
      <c r="T14" s="79" t="str">
        <f t="shared" si="16"/>
        <v>Enter vessel info</v>
      </c>
      <c r="U14" s="79" t="str">
        <f t="shared" si="17"/>
        <v>Enter vessel info</v>
      </c>
      <c r="V14" s="79" t="str">
        <f t="shared" si="18"/>
        <v>Enter vessel info</v>
      </c>
      <c r="W14" s="79" t="str">
        <f t="shared" si="19"/>
        <v>Enter vessel info</v>
      </c>
      <c r="X14" s="79" t="str">
        <f t="shared" si="20"/>
        <v>Enter vessel info</v>
      </c>
      <c r="Y14" s="78" t="s">
        <v>115</v>
      </c>
      <c r="Z14" s="79" t="s">
        <v>115</v>
      </c>
      <c r="AA14" s="82" t="s">
        <v>115</v>
      </c>
      <c r="AB14" s="76" t="str">
        <f>IF(OR($D14=" ",$E14=" ",$F14=" "),"Enter vessel info",IF(T($H14)&lt;&gt;"","Enter Activity",IF(OR($M14=0,$N14=0),"Enter Run Time",IF((VLOOKUP($F14,'VESSEL FACTORS'!$A$3:$O$5,AB$5,FALSE))="N/A","--",IF($G14=" ",IF(ISERROR(SEARCH("Aux",$E14,1)),($H14*VLOOKUP($F14,'VESSEL FACTORS'!$A$2:$O$5,AB$5,FALSE)*0.0000011023*$M14*$N14*0.82),($H14*VLOOKUP($F14,'VESSEL FACTORS'!$A$2:$O$5,AB$5,FALSE)*0.0000011023*$M14*$N14*1)),IF($G14&lt;21,($H14*VLOOKUP($F14,'VESSEL FACTORS'!$A$2:$O$5,AB$5,FALSE)*0.0000011023*$M14*$N14*VLOOKUP($G14,'VESSEL FACTORS'!$A$16:$L$36,AB$5,FALSE)),($H14*VLOOKUP($F14,'VESSEL FACTORS'!$A$3:$O$5,AB$5,FALSE)*0.0000011023*$M14*$N14*($G14/100))))))))</f>
        <v>Enter vessel info</v>
      </c>
      <c r="AC14" s="76" t="str">
        <f>IF(OR($D14=" ",$E14=" ",$F14=" "),"Enter vessel info",IF(T($H14)&lt;&gt;"","Enter Activity",IF(OR($M14=0,$N14=0),"Enter Run Time",IF((VLOOKUP($F14,'VESSEL FACTORS'!$A$3:$O$5,AC$5,FALSE))="N/A","--",IF($G14=" ",IF(ISERROR(SEARCH("Aux",$E14,1)),($H14*VLOOKUP($F14,'VESSEL FACTORS'!$A$2:$O$5,AC$5,FALSE)*0.0000011023*$M14*$N14*0.82),($H14*VLOOKUP($F14,'VESSEL FACTORS'!$A$2:$O$5,AC$5,FALSE)*0.0000011023*$M14*$N14*1)),IF($G14&lt;21,($H14*VLOOKUP($F14,'VESSEL FACTORS'!$A$2:$O$5,AC$5,FALSE)*0.0000011023*$M14*$N14*VLOOKUP($G14,'VESSEL FACTORS'!$A$16:$L$36,AC$5,FALSE)),($H14*VLOOKUP($F14,'VESSEL FACTORS'!$A$3:$O$5,AC$5,FALSE)*0.0000011023*$M14*$N14*($G14/100))))))))</f>
        <v>Enter vessel info</v>
      </c>
      <c r="AD14" s="76" t="str">
        <f>IF(OR($D14=" ",$E14=" ",$F14=" "),"Enter vessel info",IF(T($H14)&lt;&gt;"","Enter Activity",IF(OR($M14=0,$N14=0),"Enter Run Time",IF((VLOOKUP($F14,'VESSEL FACTORS'!$A$3:$O$5,AD$5,FALSE))="N/A","--",IF($G14=" ",IF(ISERROR(SEARCH("Aux",$E14,1)),($H14*VLOOKUP($F14,'VESSEL FACTORS'!$A$2:$O$5,AD$5,FALSE)*0.0000011023*$M14*$N14*0.82),($H14*VLOOKUP($F14,'VESSEL FACTORS'!$A$2:$O$5,AD$5,FALSE)*0.0000011023*$M14*$N14*1)),IF($G14&lt;21,($H14*VLOOKUP($F14,'VESSEL FACTORS'!$A$2:$O$5,AD$5,FALSE)*0.0000011023*$M14*$N14*VLOOKUP($G14,'VESSEL FACTORS'!$A$16:$L$36,AD$5,FALSE)),($H14*VLOOKUP($F14,'VESSEL FACTORS'!$A$3:$O$5,AD$5,FALSE)*0.0000011023*$M14*$N14*($G14/100))))))))</f>
        <v>Enter vessel info</v>
      </c>
      <c r="AE14" s="76" t="str">
        <f>IF(OR($D14=" ",$E14=" ",$F14=" "),"Enter vessel info",IF(T($H14)&lt;&gt;"","Enter Activity",IF(OR($M14=0,$N14=0),"Enter Run Time",IF((VLOOKUP($F14,'VESSEL FACTORS'!$A$3:$O$5,AE$5,FALSE))="N/A","--",IF($G14=" ",IF(ISERROR(SEARCH("Aux",$E14,1)),($H14*VLOOKUP($F14,'VESSEL FACTORS'!$A$2:$O$5,AE$5,FALSE)*0.0000011023*$M14*$N14*0.82),($H14*VLOOKUP($F14,'VESSEL FACTORS'!$A$2:$O$5,AE$5,FALSE)*0.0000011023*$M14*$N14*1)),IF($G14&lt;21,($H14*VLOOKUP($F14,'VESSEL FACTORS'!$A$2:$O$5,AE$5,FALSE)*0.0000011023*$M14*$N14*VLOOKUP($G14,'VESSEL FACTORS'!$A$16:$L$36,AE$5,FALSE)),($H14*VLOOKUP($F14,'VESSEL FACTORS'!$A$3:$O$5,AE$5,FALSE)*0.0000011023*$M14*$N14*($G14/100))))))))</f>
        <v>Enter vessel info</v>
      </c>
      <c r="AF14" s="76" t="str">
        <f>IF(OR($D14=" ",$E14=" ",$F14=" "),"Enter vessel info",IF(T($H14)&lt;&gt;"","Enter Activity",IF(OR($M14=0,$N14=0),"Enter Run Time",IF((VLOOKUP($F14,'VESSEL FACTORS'!$A$3:$O$5,AF$5,FALSE))="N/A","--",IF($G14=" ",IF(ISERROR(SEARCH("Aux",$E14,1)),($H14*VLOOKUP($F14,'VESSEL FACTORS'!$A$2:$O$5,AF$5,FALSE)*0.0000011023*$M14*$N14*0.82),($H14*VLOOKUP($F14,'VESSEL FACTORS'!$A$2:$O$5,AF$5,FALSE)*0.0000011023*$M14*$N14*1)),IF($G14&lt;21,($H14*VLOOKUP($F14,'VESSEL FACTORS'!$A$2:$O$5,AF$5,FALSE)*0.0000011023*$M14*$N14*VLOOKUP($G14,'VESSEL FACTORS'!$A$16:$L$36,AF$5,FALSE)),($H14*VLOOKUP($F14,'VESSEL FACTORS'!$A$3:$O$5,AF$5,FALSE)*0.0000011023*$M14*$N14*($G14/100))))))))</f>
        <v>Enter vessel info</v>
      </c>
      <c r="AG14" s="76" t="str">
        <f>IF(OR($D14=" ",$E14=" ",$F14=" "),"Enter vessel info",IF(T($H14)&lt;&gt;"","Enter Activity",IF(OR($M14=0,$N14=0),"Enter Run Time",IF((VLOOKUP($F14,'VESSEL FACTORS'!$A$3:$O$5,AG$5,FALSE))="N/A","--",IF($G14=" ",IF(ISERROR(SEARCH("Aux",$E14,1)),($H14*VLOOKUP($F14,'VESSEL FACTORS'!$A$2:$O$5,AG$5,FALSE)*0.0000011023*$M14*$N14*0.82),($H14*VLOOKUP($F14,'VESSEL FACTORS'!$A$2:$O$5,AG$5,FALSE)*0.0000011023*$M14*$N14*1)),IF($G14&lt;21,($H14*VLOOKUP($F14,'VESSEL FACTORS'!$A$2:$O$5,AG$5,FALSE)*0.0000011023*$M14*$N14*VLOOKUP($G14,'VESSEL FACTORS'!$A$16:$L$36,AG$5,FALSE)),($H14*VLOOKUP($F14,'VESSEL FACTORS'!$A$3:$O$5,AG$5,FALSE)*0.0000011023*$M14*$N14*($G14/100))))))))</f>
        <v>Enter vessel info</v>
      </c>
      <c r="AH14" s="76" t="str">
        <f>IF(OR($D14=" ",$E14=" ",$F14=" "),"Enter vessel info",IF(T($H14)&lt;&gt;"","Enter Activity",IF(OR($M14=0,$N14=0),"Enter Run Time",IF((VLOOKUP($F14,'VESSEL FACTORS'!$A$3:$O$5,AH$5,FALSE))="N/A","--",IF($G14=" ",IF(ISERROR(SEARCH("Aux",$E14,1)),($H14*VLOOKUP($F14,'VESSEL FACTORS'!$A$2:$O$5,AH$5,FALSE)*0.0000011023*$M14*$N14*0.82),($H14*VLOOKUP($F14,'VESSEL FACTORS'!$A$2:$O$5,AH$5,FALSE)*0.0000011023*$M14*$N14*1)),IF($G14&lt;21,($H14*VLOOKUP($F14,'VESSEL FACTORS'!$A$2:$O$5,AH$5,FALSE)*0.0000011023*$M14*$N14*VLOOKUP($G14,'VESSEL FACTORS'!$A$16:$L$36,AH$5,FALSE)),($H14*VLOOKUP($F14,'VESSEL FACTORS'!$A$3:$O$5,AH$5,FALSE)*0.0000011023*$M14*$N14*($G14/100))))))))</f>
        <v>Enter vessel info</v>
      </c>
      <c r="AI14" s="76" t="str">
        <f>IF(OR($D14=" ",$E14=" ",$F14=" "),"Enter vessel info",IF(T($H14)&lt;&gt;"","Enter Activity",IF(OR($M14=0,$N14=0),"Enter Run Time",IF((VLOOKUP($F14,'VESSEL FACTORS'!$A$3:$O$5,AI$5,FALSE))="N/A","--",IF($G14=" ",IF(ISERROR(SEARCH("Aux",$E14,1)),($H14*VLOOKUP($F14,'VESSEL FACTORS'!$A$2:$O$5,AI$5,FALSE)*0.0000011023*$M14*$N14*0.82),($H14*VLOOKUP($F14,'VESSEL FACTORS'!$A$2:$O$5,AI$5,FALSE)*0.0000011023*$M14*$N14*1)),IF($G14&lt;21,($H14*VLOOKUP($F14,'VESSEL FACTORS'!$A$2:$O$5,AI$5,FALSE)*0.0000011023*$M14*$N14*VLOOKUP($G14,'VESSEL FACTORS'!$A$16:$L$36,AI$5,FALSE)),($H14*VLOOKUP($F14,'VESSEL FACTORS'!$A$3:$O$5,AI$5,FALSE)*0.0000011023*$M14*$N14*($G14/100))))))))</f>
        <v>Enter vessel info</v>
      </c>
      <c r="AJ14" s="76" t="str">
        <f>IF(OR($D14=" ",$E14=" ",$F14=" "),"Enter vessel info",IF(T($H14)&lt;&gt;"","Enter Activity",IF(OR($M14=0,$N14=0),"Enter Run Time",IF((VLOOKUP($F14,'VESSEL FACTORS'!$A$3:$O$5,AJ$5,FALSE))="N/A","--",IF($G14=" ",IF(ISERROR(SEARCH("Aux",$E14,1)),($H14*VLOOKUP($F14,'VESSEL FACTORS'!$A$2:$O$5,AJ$5,FALSE)*0.0000011023*$M14*$N14*0.82),($H14*VLOOKUP($F14,'VESSEL FACTORS'!$A$2:$O$5,AJ$5,FALSE)*0.0000011023*$M14*$N14*1)),IF($G14&lt;21,($H14*VLOOKUP($F14,'VESSEL FACTORS'!$A$2:$O$5,AJ$5,FALSE)*0.0000011023*$M14*$N14*VLOOKUP($G14,'VESSEL FACTORS'!$A$16:$L$36,AJ$5,FALSE)),($H14*VLOOKUP($F14,'VESSEL FACTORS'!$A$3:$O$5,AJ$5,FALSE)*0.0000011023*$M14*$N14*($G14/100))))))))</f>
        <v>Enter vessel info</v>
      </c>
      <c r="AK14" s="76" t="str">
        <f>IF(OR($D14=" ",$E14=" ",$F14=" "),"Enter vessel info",IF(T($H14)&lt;&gt;"","Enter Activity",IF(OR($M14=0,$N14=0),"Enter Run Time",IF((VLOOKUP($F14,'VESSEL FACTORS'!$A$3:$O$5,AK$5,FALSE))="N/A","--",IF($G14=" ",IF(ISERROR(SEARCH("Aux",$E14,1)),($H14*VLOOKUP($F14,'VESSEL FACTORS'!$A$2:$O$5,AK$5,FALSE)*0.0000011023*$M14*$N14*0.82),($H14*VLOOKUP($F14,'VESSEL FACTORS'!$A$2:$O$5,AK$5,FALSE)*0.0000011023*$M14*$N14*1)),IF($G14&lt;21,($H14*VLOOKUP($F14,'VESSEL FACTORS'!$A$2:$O$5,AK$5,FALSE)*0.0000011023*$M14*$N14*VLOOKUP($G14,'VESSEL FACTORS'!$A$16:$L$36,AK$5,FALSE)),($H14*VLOOKUP($F14,'VESSEL FACTORS'!$A$3:$O$5,AK$5,FALSE)*0.0000011023*$M14*$N14*($G14/100))))))))</f>
        <v>Enter vessel info</v>
      </c>
      <c r="AL14" s="67" t="str">
        <f>IF(OR($D14=" ",$E14=" ",$F14=" "),"Enter vessel info",IF(T($H14)&lt;&gt;"","Enter Activity",IF(OR($M14=0,$N14=0),"Enter Run Time",IF((VLOOKUP($F14,'VESSEL FACTORS'!$A$3:$O$5,AL$5,FALSE))="N/A","--",IF($G14=" ",IF(ISERROR(SEARCH("Aux",$E14,1)),($H14*VLOOKUP($F14,'VESSEL FACTORS'!$A$2:$O$5,AL$5,FALSE)*0.0000011023*$M14*$N14*0.82),($H14*VLOOKUP($F14,'VESSEL FACTORS'!$A$2:$O$5,AL$5,FALSE)*0.0000011023*$M14*$N14*1)),IF($G14&lt;21,($H14*VLOOKUP($F14,'VESSEL FACTORS'!$A$2:$O$5,AL$5,FALSE)*0.0000011023*$M14*$N14*VLOOKUP($G14,'VESSEL FACTORS'!$A$16:$L$36,AL$5,FALSE)),($H14*VLOOKUP($F14,'VESSEL FACTORS'!$A$3:$O$5,AL$5,FALSE)*0.0000011023*$M14*$N14*($G14/100))))))))</f>
        <v>Enter vessel info</v>
      </c>
      <c r="AM14" s="74"/>
      <c r="AO14" s="74">
        <f>MONTH(EMISSIONS_1!P14)-MONTH(EMISSIONS_1!O14)+1</f>
        <v>1</v>
      </c>
      <c r="AP14" s="335">
        <f t="shared" si="12"/>
        <v>0</v>
      </c>
      <c r="AQ14" s="336">
        <f t="shared" si="0"/>
        <v>0</v>
      </c>
      <c r="AR14" s="336">
        <f t="shared" si="0"/>
        <v>0</v>
      </c>
      <c r="AS14" s="336">
        <f t="shared" si="0"/>
        <v>0</v>
      </c>
      <c r="AT14" s="336">
        <f t="shared" si="0"/>
        <v>0</v>
      </c>
      <c r="AU14" s="336">
        <f t="shared" si="0"/>
        <v>0</v>
      </c>
      <c r="AV14" s="336">
        <f t="shared" si="0"/>
        <v>0</v>
      </c>
      <c r="AW14" s="336">
        <f t="shared" si="0"/>
        <v>0</v>
      </c>
      <c r="AX14" s="336">
        <f t="shared" si="0"/>
        <v>0</v>
      </c>
      <c r="AY14" s="336">
        <f t="shared" si="0"/>
        <v>0</v>
      </c>
      <c r="AZ14" s="336">
        <f t="shared" si="0"/>
        <v>0</v>
      </c>
      <c r="BA14" s="337">
        <f t="shared" si="0"/>
        <v>0</v>
      </c>
      <c r="BB14" s="335">
        <f t="shared" si="1"/>
        <v>0</v>
      </c>
      <c r="BC14" s="336">
        <f t="shared" si="1"/>
        <v>0</v>
      </c>
      <c r="BD14" s="336">
        <f t="shared" si="1"/>
        <v>0</v>
      </c>
      <c r="BE14" s="336">
        <f t="shared" si="1"/>
        <v>0</v>
      </c>
      <c r="BF14" s="336">
        <f t="shared" si="1"/>
        <v>0</v>
      </c>
      <c r="BG14" s="336">
        <f t="shared" si="1"/>
        <v>0</v>
      </c>
      <c r="BH14" s="336">
        <f t="shared" si="1"/>
        <v>0</v>
      </c>
      <c r="BI14" s="336">
        <f t="shared" si="1"/>
        <v>0</v>
      </c>
      <c r="BJ14" s="336">
        <f t="shared" si="1"/>
        <v>0</v>
      </c>
      <c r="BK14" s="336">
        <f t="shared" si="1"/>
        <v>0</v>
      </c>
      <c r="BL14" s="336">
        <f t="shared" si="1"/>
        <v>0</v>
      </c>
      <c r="BM14" s="337">
        <f t="shared" si="1"/>
        <v>0</v>
      </c>
      <c r="BN14" s="335">
        <f t="shared" si="2"/>
        <v>0</v>
      </c>
      <c r="BO14" s="336">
        <f t="shared" si="2"/>
        <v>0</v>
      </c>
      <c r="BP14" s="336">
        <f t="shared" si="2"/>
        <v>0</v>
      </c>
      <c r="BQ14" s="336">
        <f t="shared" si="2"/>
        <v>0</v>
      </c>
      <c r="BR14" s="336">
        <f t="shared" si="2"/>
        <v>0</v>
      </c>
      <c r="BS14" s="336">
        <f t="shared" si="2"/>
        <v>0</v>
      </c>
      <c r="BT14" s="336">
        <f t="shared" si="2"/>
        <v>0</v>
      </c>
      <c r="BU14" s="336">
        <f t="shared" si="2"/>
        <v>0</v>
      </c>
      <c r="BV14" s="336">
        <f t="shared" si="2"/>
        <v>0</v>
      </c>
      <c r="BW14" s="336">
        <f t="shared" si="2"/>
        <v>0</v>
      </c>
      <c r="BX14" s="336">
        <f t="shared" si="2"/>
        <v>0</v>
      </c>
      <c r="BY14" s="337">
        <f t="shared" si="2"/>
        <v>0</v>
      </c>
      <c r="BZ14" s="335">
        <f t="shared" si="3"/>
        <v>0</v>
      </c>
      <c r="CA14" s="336">
        <f t="shared" si="3"/>
        <v>0</v>
      </c>
      <c r="CB14" s="336">
        <f t="shared" si="3"/>
        <v>0</v>
      </c>
      <c r="CC14" s="336">
        <f t="shared" si="3"/>
        <v>0</v>
      </c>
      <c r="CD14" s="336">
        <f t="shared" si="3"/>
        <v>0</v>
      </c>
      <c r="CE14" s="336">
        <f t="shared" si="3"/>
        <v>0</v>
      </c>
      <c r="CF14" s="336">
        <f t="shared" si="3"/>
        <v>0</v>
      </c>
      <c r="CG14" s="336">
        <f t="shared" si="3"/>
        <v>0</v>
      </c>
      <c r="CH14" s="336">
        <f t="shared" si="3"/>
        <v>0</v>
      </c>
      <c r="CI14" s="336">
        <f t="shared" si="3"/>
        <v>0</v>
      </c>
      <c r="CJ14" s="336">
        <f t="shared" si="3"/>
        <v>0</v>
      </c>
      <c r="CK14" s="337">
        <f t="shared" si="3"/>
        <v>0</v>
      </c>
      <c r="CL14" s="335">
        <f t="shared" si="4"/>
        <v>0</v>
      </c>
      <c r="CM14" s="336">
        <f t="shared" si="4"/>
        <v>0</v>
      </c>
      <c r="CN14" s="336">
        <f t="shared" si="4"/>
        <v>0</v>
      </c>
      <c r="CO14" s="336">
        <f t="shared" si="4"/>
        <v>0</v>
      </c>
      <c r="CP14" s="336">
        <f t="shared" si="4"/>
        <v>0</v>
      </c>
      <c r="CQ14" s="336">
        <f t="shared" si="4"/>
        <v>0</v>
      </c>
      <c r="CR14" s="336">
        <f t="shared" si="4"/>
        <v>0</v>
      </c>
      <c r="CS14" s="336">
        <f t="shared" si="4"/>
        <v>0</v>
      </c>
      <c r="CT14" s="336">
        <f t="shared" si="4"/>
        <v>0</v>
      </c>
      <c r="CU14" s="336">
        <f t="shared" si="4"/>
        <v>0</v>
      </c>
      <c r="CV14" s="336">
        <f t="shared" si="4"/>
        <v>0</v>
      </c>
      <c r="CW14" s="337">
        <f t="shared" si="4"/>
        <v>0</v>
      </c>
      <c r="CX14" s="335">
        <f t="shared" si="5"/>
        <v>0</v>
      </c>
      <c r="CY14" s="336">
        <f t="shared" si="5"/>
        <v>0</v>
      </c>
      <c r="CZ14" s="336">
        <f t="shared" si="5"/>
        <v>0</v>
      </c>
      <c r="DA14" s="336">
        <f t="shared" si="5"/>
        <v>0</v>
      </c>
      <c r="DB14" s="336">
        <f t="shared" si="5"/>
        <v>0</v>
      </c>
      <c r="DC14" s="336">
        <f t="shared" si="5"/>
        <v>0</v>
      </c>
      <c r="DD14" s="336">
        <f t="shared" si="5"/>
        <v>0</v>
      </c>
      <c r="DE14" s="336">
        <f t="shared" si="5"/>
        <v>0</v>
      </c>
      <c r="DF14" s="336">
        <f t="shared" si="5"/>
        <v>0</v>
      </c>
      <c r="DG14" s="336">
        <f t="shared" si="5"/>
        <v>0</v>
      </c>
      <c r="DH14" s="336">
        <f t="shared" si="5"/>
        <v>0</v>
      </c>
      <c r="DI14" s="337">
        <f t="shared" si="5"/>
        <v>0</v>
      </c>
      <c r="DJ14" s="335">
        <f t="shared" si="6"/>
        <v>0</v>
      </c>
      <c r="DK14" s="336">
        <f t="shared" si="6"/>
        <v>0</v>
      </c>
      <c r="DL14" s="336">
        <f t="shared" si="6"/>
        <v>0</v>
      </c>
      <c r="DM14" s="336">
        <f t="shared" si="6"/>
        <v>0</v>
      </c>
      <c r="DN14" s="336">
        <f t="shared" si="6"/>
        <v>0</v>
      </c>
      <c r="DO14" s="336">
        <f t="shared" si="6"/>
        <v>0</v>
      </c>
      <c r="DP14" s="336">
        <f t="shared" si="6"/>
        <v>0</v>
      </c>
      <c r="DQ14" s="336">
        <f t="shared" si="6"/>
        <v>0</v>
      </c>
      <c r="DR14" s="336">
        <f t="shared" si="6"/>
        <v>0</v>
      </c>
      <c r="DS14" s="336">
        <f t="shared" si="6"/>
        <v>0</v>
      </c>
      <c r="DT14" s="336">
        <f t="shared" si="6"/>
        <v>0</v>
      </c>
      <c r="DU14" s="337">
        <f t="shared" si="6"/>
        <v>0</v>
      </c>
      <c r="DV14" s="335">
        <f t="shared" si="7"/>
        <v>0</v>
      </c>
      <c r="DW14" s="336">
        <f t="shared" si="7"/>
        <v>0</v>
      </c>
      <c r="DX14" s="336">
        <f t="shared" si="7"/>
        <v>0</v>
      </c>
      <c r="DY14" s="336">
        <f t="shared" si="7"/>
        <v>0</v>
      </c>
      <c r="DZ14" s="336">
        <f t="shared" si="7"/>
        <v>0</v>
      </c>
      <c r="EA14" s="336">
        <f t="shared" si="7"/>
        <v>0</v>
      </c>
      <c r="EB14" s="336">
        <f t="shared" si="7"/>
        <v>0</v>
      </c>
      <c r="EC14" s="336">
        <f t="shared" si="7"/>
        <v>0</v>
      </c>
      <c r="ED14" s="336">
        <f t="shared" si="7"/>
        <v>0</v>
      </c>
      <c r="EE14" s="336">
        <f t="shared" si="7"/>
        <v>0</v>
      </c>
      <c r="EF14" s="336">
        <f t="shared" si="7"/>
        <v>0</v>
      </c>
      <c r="EG14" s="337">
        <f t="shared" si="7"/>
        <v>0</v>
      </c>
      <c r="EH14" s="335">
        <f t="shared" si="8"/>
        <v>0</v>
      </c>
      <c r="EI14" s="336">
        <f t="shared" si="8"/>
        <v>0</v>
      </c>
      <c r="EJ14" s="336">
        <f t="shared" si="8"/>
        <v>0</v>
      </c>
      <c r="EK14" s="336">
        <f t="shared" si="8"/>
        <v>0</v>
      </c>
      <c r="EL14" s="336">
        <f t="shared" si="8"/>
        <v>0</v>
      </c>
      <c r="EM14" s="336">
        <f t="shared" si="8"/>
        <v>0</v>
      </c>
      <c r="EN14" s="336">
        <f t="shared" si="8"/>
        <v>0</v>
      </c>
      <c r="EO14" s="336">
        <f t="shared" si="8"/>
        <v>0</v>
      </c>
      <c r="EP14" s="336">
        <f t="shared" si="8"/>
        <v>0</v>
      </c>
      <c r="EQ14" s="336">
        <f t="shared" si="8"/>
        <v>0</v>
      </c>
      <c r="ER14" s="336">
        <f t="shared" si="8"/>
        <v>0</v>
      </c>
      <c r="ES14" s="337">
        <f t="shared" si="8"/>
        <v>0</v>
      </c>
      <c r="ET14" s="335">
        <f t="shared" si="9"/>
        <v>0</v>
      </c>
      <c r="EU14" s="336">
        <f t="shared" si="9"/>
        <v>0</v>
      </c>
      <c r="EV14" s="336">
        <f t="shared" si="9"/>
        <v>0</v>
      </c>
      <c r="EW14" s="336">
        <f t="shared" si="9"/>
        <v>0</v>
      </c>
      <c r="EX14" s="336">
        <f t="shared" si="9"/>
        <v>0</v>
      </c>
      <c r="EY14" s="336">
        <f t="shared" si="9"/>
        <v>0</v>
      </c>
      <c r="EZ14" s="336">
        <f t="shared" si="9"/>
        <v>0</v>
      </c>
      <c r="FA14" s="336">
        <f t="shared" si="9"/>
        <v>0</v>
      </c>
      <c r="FB14" s="336">
        <f t="shared" si="9"/>
        <v>0</v>
      </c>
      <c r="FC14" s="336">
        <f t="shared" si="9"/>
        <v>0</v>
      </c>
      <c r="FD14" s="336">
        <f t="shared" si="9"/>
        <v>0</v>
      </c>
      <c r="FE14" s="337">
        <f t="shared" si="9"/>
        <v>0</v>
      </c>
      <c r="FF14" s="335">
        <f t="shared" si="10"/>
        <v>0</v>
      </c>
      <c r="FG14" s="336">
        <f t="shared" si="10"/>
        <v>0</v>
      </c>
      <c r="FH14" s="336">
        <f t="shared" si="10"/>
        <v>0</v>
      </c>
      <c r="FI14" s="336">
        <f t="shared" si="10"/>
        <v>0</v>
      </c>
      <c r="FJ14" s="336">
        <f t="shared" si="10"/>
        <v>0</v>
      </c>
      <c r="FK14" s="336">
        <f t="shared" si="10"/>
        <v>0</v>
      </c>
      <c r="FL14" s="336">
        <f t="shared" si="10"/>
        <v>0</v>
      </c>
      <c r="FM14" s="336">
        <f t="shared" si="10"/>
        <v>0</v>
      </c>
      <c r="FN14" s="336">
        <f t="shared" si="10"/>
        <v>0</v>
      </c>
      <c r="FO14" s="336">
        <f t="shared" si="10"/>
        <v>0</v>
      </c>
      <c r="FP14" s="336">
        <f t="shared" si="10"/>
        <v>0</v>
      </c>
      <c r="FQ14" s="337">
        <f t="shared" si="10"/>
        <v>0</v>
      </c>
    </row>
    <row r="15" spans="1:173" x14ac:dyDescent="0.2">
      <c r="A15" s="74" t="str">
        <f t="shared" si="21"/>
        <v xml:space="preserve"> - </v>
      </c>
      <c r="B15" s="112"/>
      <c r="C15" s="171" t="s">
        <v>306</v>
      </c>
      <c r="D15" s="366" t="str">
        <f>IF(ISBLANK(EMISSIONS_9!D15), " ", EMISSIONS_9!D15)</f>
        <v xml:space="preserve"> </v>
      </c>
      <c r="E15" s="366" t="str">
        <f>IF(ISBLANK(EMISSIONS_9!E15), " ", EMISSIONS_9!E15)</f>
        <v xml:space="preserve"> </v>
      </c>
      <c r="F15" s="366" t="str">
        <f>IF(ISBLANK(EMISSIONS_9!F15), " ", EMISSIONS_9!F15)</f>
        <v xml:space="preserve"> </v>
      </c>
      <c r="G15" s="367"/>
      <c r="H15" s="368"/>
      <c r="I15" s="33" t="s">
        <v>299</v>
      </c>
      <c r="J15" s="367"/>
      <c r="K15" s="33">
        <f t="shared" si="22"/>
        <v>1</v>
      </c>
      <c r="L15" s="33">
        <f t="shared" si="23"/>
        <v>0</v>
      </c>
      <c r="M15" s="367">
        <v>0</v>
      </c>
      <c r="N15" s="373">
        <v>0</v>
      </c>
      <c r="O15" s="299"/>
      <c r="P15" s="300"/>
      <c r="Q15" s="73" t="str">
        <f t="shared" si="13"/>
        <v>Enter vessel info</v>
      </c>
      <c r="R15" s="79" t="str">
        <f t="shared" si="14"/>
        <v>Enter vessel info</v>
      </c>
      <c r="S15" s="79" t="str">
        <f t="shared" si="15"/>
        <v>Enter vessel info</v>
      </c>
      <c r="T15" s="79" t="str">
        <f t="shared" si="16"/>
        <v>Enter vessel info</v>
      </c>
      <c r="U15" s="79" t="str">
        <f t="shared" si="17"/>
        <v>Enter vessel info</v>
      </c>
      <c r="V15" s="79" t="str">
        <f t="shared" si="18"/>
        <v>Enter vessel info</v>
      </c>
      <c r="W15" s="79" t="str">
        <f t="shared" si="19"/>
        <v>Enter vessel info</v>
      </c>
      <c r="X15" s="79" t="str">
        <f t="shared" si="20"/>
        <v>Enter vessel info</v>
      </c>
      <c r="Y15" s="78" t="s">
        <v>115</v>
      </c>
      <c r="Z15" s="79" t="s">
        <v>115</v>
      </c>
      <c r="AA15" s="82" t="s">
        <v>115</v>
      </c>
      <c r="AB15" s="76" t="str">
        <f>IF(OR($D15=" ",$E15=" ",$F15=" "),"Enter vessel info",IF(T($H15)&lt;&gt;"","Enter Activity",IF(OR($M15=0,$N15=0),"Enter Run Time",IF((VLOOKUP($F15,'VESSEL FACTORS'!$A$3:$O$5,AB$5,FALSE))="N/A","--",IF($G15=" ",IF(ISERROR(SEARCH("Aux",$E15,1)),($H15*VLOOKUP($F15,'VESSEL FACTORS'!$A$2:$O$5,AB$5,FALSE)*0.0000011023*$M15*$N15*0.82),($H15*VLOOKUP($F15,'VESSEL FACTORS'!$A$2:$O$5,AB$5,FALSE)*0.0000011023*$M15*$N15*1)),IF($G15&lt;21,($H15*VLOOKUP($F15,'VESSEL FACTORS'!$A$2:$O$5,AB$5,FALSE)*0.0000011023*$M15*$N15*VLOOKUP($G15,'VESSEL FACTORS'!$A$16:$L$36,AB$5,FALSE)),($H15*VLOOKUP($F15,'VESSEL FACTORS'!$A$3:$O$5,AB$5,FALSE)*0.0000011023*$M15*$N15*($G15/100))))))))</f>
        <v>Enter vessel info</v>
      </c>
      <c r="AC15" s="76" t="str">
        <f>IF(OR($D15=" ",$E15=" ",$F15=" "),"Enter vessel info",IF(T($H15)&lt;&gt;"","Enter Activity",IF(OR($M15=0,$N15=0),"Enter Run Time",IF((VLOOKUP($F15,'VESSEL FACTORS'!$A$3:$O$5,AC$5,FALSE))="N/A","--",IF($G15=" ",IF(ISERROR(SEARCH("Aux",$E15,1)),($H15*VLOOKUP($F15,'VESSEL FACTORS'!$A$2:$O$5,AC$5,FALSE)*0.0000011023*$M15*$N15*0.82),($H15*VLOOKUP($F15,'VESSEL FACTORS'!$A$2:$O$5,AC$5,FALSE)*0.0000011023*$M15*$N15*1)),IF($G15&lt;21,($H15*VLOOKUP($F15,'VESSEL FACTORS'!$A$2:$O$5,AC$5,FALSE)*0.0000011023*$M15*$N15*VLOOKUP($G15,'VESSEL FACTORS'!$A$16:$L$36,AC$5,FALSE)),($H15*VLOOKUP($F15,'VESSEL FACTORS'!$A$3:$O$5,AC$5,FALSE)*0.0000011023*$M15*$N15*($G15/100))))))))</f>
        <v>Enter vessel info</v>
      </c>
      <c r="AD15" s="76" t="str">
        <f>IF(OR($D15=" ",$E15=" ",$F15=" "),"Enter vessel info",IF(T($H15)&lt;&gt;"","Enter Activity",IF(OR($M15=0,$N15=0),"Enter Run Time",IF((VLOOKUP($F15,'VESSEL FACTORS'!$A$3:$O$5,AD$5,FALSE))="N/A","--",IF($G15=" ",IF(ISERROR(SEARCH("Aux",$E15,1)),($H15*VLOOKUP($F15,'VESSEL FACTORS'!$A$2:$O$5,AD$5,FALSE)*0.0000011023*$M15*$N15*0.82),($H15*VLOOKUP($F15,'VESSEL FACTORS'!$A$2:$O$5,AD$5,FALSE)*0.0000011023*$M15*$N15*1)),IF($G15&lt;21,($H15*VLOOKUP($F15,'VESSEL FACTORS'!$A$2:$O$5,AD$5,FALSE)*0.0000011023*$M15*$N15*VLOOKUP($G15,'VESSEL FACTORS'!$A$16:$L$36,AD$5,FALSE)),($H15*VLOOKUP($F15,'VESSEL FACTORS'!$A$3:$O$5,AD$5,FALSE)*0.0000011023*$M15*$N15*($G15/100))))))))</f>
        <v>Enter vessel info</v>
      </c>
      <c r="AE15" s="76" t="str">
        <f>IF(OR($D15=" ",$E15=" ",$F15=" "),"Enter vessel info",IF(T($H15)&lt;&gt;"","Enter Activity",IF(OR($M15=0,$N15=0),"Enter Run Time",IF((VLOOKUP($F15,'VESSEL FACTORS'!$A$3:$O$5,AE$5,FALSE))="N/A","--",IF($G15=" ",IF(ISERROR(SEARCH("Aux",$E15,1)),($H15*VLOOKUP($F15,'VESSEL FACTORS'!$A$2:$O$5,AE$5,FALSE)*0.0000011023*$M15*$N15*0.82),($H15*VLOOKUP($F15,'VESSEL FACTORS'!$A$2:$O$5,AE$5,FALSE)*0.0000011023*$M15*$N15*1)),IF($G15&lt;21,($H15*VLOOKUP($F15,'VESSEL FACTORS'!$A$2:$O$5,AE$5,FALSE)*0.0000011023*$M15*$N15*VLOOKUP($G15,'VESSEL FACTORS'!$A$16:$L$36,AE$5,FALSE)),($H15*VLOOKUP($F15,'VESSEL FACTORS'!$A$3:$O$5,AE$5,FALSE)*0.0000011023*$M15*$N15*($G15/100))))))))</f>
        <v>Enter vessel info</v>
      </c>
      <c r="AF15" s="76" t="str">
        <f>IF(OR($D15=" ",$E15=" ",$F15=" "),"Enter vessel info",IF(T($H15)&lt;&gt;"","Enter Activity",IF(OR($M15=0,$N15=0),"Enter Run Time",IF((VLOOKUP($F15,'VESSEL FACTORS'!$A$3:$O$5,AF$5,FALSE))="N/A","--",IF($G15=" ",IF(ISERROR(SEARCH("Aux",$E15,1)),($H15*VLOOKUP($F15,'VESSEL FACTORS'!$A$2:$O$5,AF$5,FALSE)*0.0000011023*$M15*$N15*0.82),($H15*VLOOKUP($F15,'VESSEL FACTORS'!$A$2:$O$5,AF$5,FALSE)*0.0000011023*$M15*$N15*1)),IF($G15&lt;21,($H15*VLOOKUP($F15,'VESSEL FACTORS'!$A$2:$O$5,AF$5,FALSE)*0.0000011023*$M15*$N15*VLOOKUP($G15,'VESSEL FACTORS'!$A$16:$L$36,AF$5,FALSE)),($H15*VLOOKUP($F15,'VESSEL FACTORS'!$A$3:$O$5,AF$5,FALSE)*0.0000011023*$M15*$N15*($G15/100))))))))</f>
        <v>Enter vessel info</v>
      </c>
      <c r="AG15" s="76" t="str">
        <f>IF(OR($D15=" ",$E15=" ",$F15=" "),"Enter vessel info",IF(T($H15)&lt;&gt;"","Enter Activity",IF(OR($M15=0,$N15=0),"Enter Run Time",IF((VLOOKUP($F15,'VESSEL FACTORS'!$A$3:$O$5,AG$5,FALSE))="N/A","--",IF($G15=" ",IF(ISERROR(SEARCH("Aux",$E15,1)),($H15*VLOOKUP($F15,'VESSEL FACTORS'!$A$2:$O$5,AG$5,FALSE)*0.0000011023*$M15*$N15*0.82),($H15*VLOOKUP($F15,'VESSEL FACTORS'!$A$2:$O$5,AG$5,FALSE)*0.0000011023*$M15*$N15*1)),IF($G15&lt;21,($H15*VLOOKUP($F15,'VESSEL FACTORS'!$A$2:$O$5,AG$5,FALSE)*0.0000011023*$M15*$N15*VLOOKUP($G15,'VESSEL FACTORS'!$A$16:$L$36,AG$5,FALSE)),($H15*VLOOKUP($F15,'VESSEL FACTORS'!$A$3:$O$5,AG$5,FALSE)*0.0000011023*$M15*$N15*($G15/100))))))))</f>
        <v>Enter vessel info</v>
      </c>
      <c r="AH15" s="76" t="str">
        <f>IF(OR($D15=" ",$E15=" ",$F15=" "),"Enter vessel info",IF(T($H15)&lt;&gt;"","Enter Activity",IF(OR($M15=0,$N15=0),"Enter Run Time",IF((VLOOKUP($F15,'VESSEL FACTORS'!$A$3:$O$5,AH$5,FALSE))="N/A","--",IF($G15=" ",IF(ISERROR(SEARCH("Aux",$E15,1)),($H15*VLOOKUP($F15,'VESSEL FACTORS'!$A$2:$O$5,AH$5,FALSE)*0.0000011023*$M15*$N15*0.82),($H15*VLOOKUP($F15,'VESSEL FACTORS'!$A$2:$O$5,AH$5,FALSE)*0.0000011023*$M15*$N15*1)),IF($G15&lt;21,($H15*VLOOKUP($F15,'VESSEL FACTORS'!$A$2:$O$5,AH$5,FALSE)*0.0000011023*$M15*$N15*VLOOKUP($G15,'VESSEL FACTORS'!$A$16:$L$36,AH$5,FALSE)),($H15*VLOOKUP($F15,'VESSEL FACTORS'!$A$3:$O$5,AH$5,FALSE)*0.0000011023*$M15*$N15*($G15/100))))))))</f>
        <v>Enter vessel info</v>
      </c>
      <c r="AI15" s="76" t="str">
        <f>IF(OR($D15=" ",$E15=" ",$F15=" "),"Enter vessel info",IF(T($H15)&lt;&gt;"","Enter Activity",IF(OR($M15=0,$N15=0),"Enter Run Time",IF((VLOOKUP($F15,'VESSEL FACTORS'!$A$3:$O$5,AI$5,FALSE))="N/A","--",IF($G15=" ",IF(ISERROR(SEARCH("Aux",$E15,1)),($H15*VLOOKUP($F15,'VESSEL FACTORS'!$A$2:$O$5,AI$5,FALSE)*0.0000011023*$M15*$N15*0.82),($H15*VLOOKUP($F15,'VESSEL FACTORS'!$A$2:$O$5,AI$5,FALSE)*0.0000011023*$M15*$N15*1)),IF($G15&lt;21,($H15*VLOOKUP($F15,'VESSEL FACTORS'!$A$2:$O$5,AI$5,FALSE)*0.0000011023*$M15*$N15*VLOOKUP($G15,'VESSEL FACTORS'!$A$16:$L$36,AI$5,FALSE)),($H15*VLOOKUP($F15,'VESSEL FACTORS'!$A$3:$O$5,AI$5,FALSE)*0.0000011023*$M15*$N15*($G15/100))))))))</f>
        <v>Enter vessel info</v>
      </c>
      <c r="AJ15" s="76" t="str">
        <f>IF(OR($D15=" ",$E15=" ",$F15=" "),"Enter vessel info",IF(T($H15)&lt;&gt;"","Enter Activity",IF(OR($M15=0,$N15=0),"Enter Run Time",IF((VLOOKUP($F15,'VESSEL FACTORS'!$A$3:$O$5,AJ$5,FALSE))="N/A","--",IF($G15=" ",IF(ISERROR(SEARCH("Aux",$E15,1)),($H15*VLOOKUP($F15,'VESSEL FACTORS'!$A$2:$O$5,AJ$5,FALSE)*0.0000011023*$M15*$N15*0.82),($H15*VLOOKUP($F15,'VESSEL FACTORS'!$A$2:$O$5,AJ$5,FALSE)*0.0000011023*$M15*$N15*1)),IF($G15&lt;21,($H15*VLOOKUP($F15,'VESSEL FACTORS'!$A$2:$O$5,AJ$5,FALSE)*0.0000011023*$M15*$N15*VLOOKUP($G15,'VESSEL FACTORS'!$A$16:$L$36,AJ$5,FALSE)),($H15*VLOOKUP($F15,'VESSEL FACTORS'!$A$3:$O$5,AJ$5,FALSE)*0.0000011023*$M15*$N15*($G15/100))))))))</f>
        <v>Enter vessel info</v>
      </c>
      <c r="AK15" s="76" t="str">
        <f>IF(OR($D15=" ",$E15=" ",$F15=" "),"Enter vessel info",IF(T($H15)&lt;&gt;"","Enter Activity",IF(OR($M15=0,$N15=0),"Enter Run Time",IF((VLOOKUP($F15,'VESSEL FACTORS'!$A$3:$O$5,AK$5,FALSE))="N/A","--",IF($G15=" ",IF(ISERROR(SEARCH("Aux",$E15,1)),($H15*VLOOKUP($F15,'VESSEL FACTORS'!$A$2:$O$5,AK$5,FALSE)*0.0000011023*$M15*$N15*0.82),($H15*VLOOKUP($F15,'VESSEL FACTORS'!$A$2:$O$5,AK$5,FALSE)*0.0000011023*$M15*$N15*1)),IF($G15&lt;21,($H15*VLOOKUP($F15,'VESSEL FACTORS'!$A$2:$O$5,AK$5,FALSE)*0.0000011023*$M15*$N15*VLOOKUP($G15,'VESSEL FACTORS'!$A$16:$L$36,AK$5,FALSE)),($H15*VLOOKUP($F15,'VESSEL FACTORS'!$A$3:$O$5,AK$5,FALSE)*0.0000011023*$M15*$N15*($G15/100))))))))</f>
        <v>Enter vessel info</v>
      </c>
      <c r="AL15" s="67" t="str">
        <f>IF(OR($D15=" ",$E15=" ",$F15=" "),"Enter vessel info",IF(T($H15)&lt;&gt;"","Enter Activity",IF(OR($M15=0,$N15=0),"Enter Run Time",IF((VLOOKUP($F15,'VESSEL FACTORS'!$A$3:$O$5,AL$5,FALSE))="N/A","--",IF($G15=" ",IF(ISERROR(SEARCH("Aux",$E15,1)),($H15*VLOOKUP($F15,'VESSEL FACTORS'!$A$2:$O$5,AL$5,FALSE)*0.0000011023*$M15*$N15*0.82),($H15*VLOOKUP($F15,'VESSEL FACTORS'!$A$2:$O$5,AL$5,FALSE)*0.0000011023*$M15*$N15*1)),IF($G15&lt;21,($H15*VLOOKUP($F15,'VESSEL FACTORS'!$A$2:$O$5,AL$5,FALSE)*0.0000011023*$M15*$N15*VLOOKUP($G15,'VESSEL FACTORS'!$A$16:$L$36,AL$5,FALSE)),($H15*VLOOKUP($F15,'VESSEL FACTORS'!$A$3:$O$5,AL$5,FALSE)*0.0000011023*$M15*$N15*($G15/100))))))))</f>
        <v>Enter vessel info</v>
      </c>
      <c r="AM15" s="74"/>
      <c r="AO15" s="74">
        <f>MONTH(EMISSIONS_1!P15)-MONTH(EMISSIONS_1!O15)+1</f>
        <v>1</v>
      </c>
      <c r="AP15" s="335">
        <f t="shared" si="12"/>
        <v>0</v>
      </c>
      <c r="AQ15" s="336">
        <f t="shared" si="0"/>
        <v>0</v>
      </c>
      <c r="AR15" s="336">
        <f t="shared" si="0"/>
        <v>0</v>
      </c>
      <c r="AS15" s="336">
        <f t="shared" si="0"/>
        <v>0</v>
      </c>
      <c r="AT15" s="336">
        <f t="shared" si="0"/>
        <v>0</v>
      </c>
      <c r="AU15" s="336">
        <f t="shared" si="0"/>
        <v>0</v>
      </c>
      <c r="AV15" s="336">
        <f t="shared" si="0"/>
        <v>0</v>
      </c>
      <c r="AW15" s="336">
        <f t="shared" si="0"/>
        <v>0</v>
      </c>
      <c r="AX15" s="336">
        <f t="shared" si="0"/>
        <v>0</v>
      </c>
      <c r="AY15" s="336">
        <f t="shared" si="0"/>
        <v>0</v>
      </c>
      <c r="AZ15" s="336">
        <f t="shared" si="0"/>
        <v>0</v>
      </c>
      <c r="BA15" s="337">
        <f t="shared" si="0"/>
        <v>0</v>
      </c>
      <c r="BB15" s="335">
        <f t="shared" si="1"/>
        <v>0</v>
      </c>
      <c r="BC15" s="336">
        <f t="shared" si="1"/>
        <v>0</v>
      </c>
      <c r="BD15" s="336">
        <f t="shared" si="1"/>
        <v>0</v>
      </c>
      <c r="BE15" s="336">
        <f t="shared" si="1"/>
        <v>0</v>
      </c>
      <c r="BF15" s="336">
        <f t="shared" si="1"/>
        <v>0</v>
      </c>
      <c r="BG15" s="336">
        <f t="shared" si="1"/>
        <v>0</v>
      </c>
      <c r="BH15" s="336">
        <f t="shared" si="1"/>
        <v>0</v>
      </c>
      <c r="BI15" s="336">
        <f t="shared" si="1"/>
        <v>0</v>
      </c>
      <c r="BJ15" s="336">
        <f t="shared" si="1"/>
        <v>0</v>
      </c>
      <c r="BK15" s="336">
        <f t="shared" si="1"/>
        <v>0</v>
      </c>
      <c r="BL15" s="336">
        <f t="shared" si="1"/>
        <v>0</v>
      </c>
      <c r="BM15" s="337">
        <f t="shared" si="1"/>
        <v>0</v>
      </c>
      <c r="BN15" s="335">
        <f t="shared" si="2"/>
        <v>0</v>
      </c>
      <c r="BO15" s="336">
        <f t="shared" si="2"/>
        <v>0</v>
      </c>
      <c r="BP15" s="336">
        <f t="shared" si="2"/>
        <v>0</v>
      </c>
      <c r="BQ15" s="336">
        <f t="shared" si="2"/>
        <v>0</v>
      </c>
      <c r="BR15" s="336">
        <f t="shared" si="2"/>
        <v>0</v>
      </c>
      <c r="BS15" s="336">
        <f t="shared" si="2"/>
        <v>0</v>
      </c>
      <c r="BT15" s="336">
        <f t="shared" si="2"/>
        <v>0</v>
      </c>
      <c r="BU15" s="336">
        <f t="shared" si="2"/>
        <v>0</v>
      </c>
      <c r="BV15" s="336">
        <f t="shared" si="2"/>
        <v>0</v>
      </c>
      <c r="BW15" s="336">
        <f t="shared" si="2"/>
        <v>0</v>
      </c>
      <c r="BX15" s="336">
        <f t="shared" si="2"/>
        <v>0</v>
      </c>
      <c r="BY15" s="337">
        <f t="shared" si="2"/>
        <v>0</v>
      </c>
      <c r="BZ15" s="335">
        <f t="shared" si="3"/>
        <v>0</v>
      </c>
      <c r="CA15" s="336">
        <f t="shared" si="3"/>
        <v>0</v>
      </c>
      <c r="CB15" s="336">
        <f t="shared" si="3"/>
        <v>0</v>
      </c>
      <c r="CC15" s="336">
        <f t="shared" si="3"/>
        <v>0</v>
      </c>
      <c r="CD15" s="336">
        <f t="shared" si="3"/>
        <v>0</v>
      </c>
      <c r="CE15" s="336">
        <f t="shared" si="3"/>
        <v>0</v>
      </c>
      <c r="CF15" s="336">
        <f t="shared" si="3"/>
        <v>0</v>
      </c>
      <c r="CG15" s="336">
        <f t="shared" si="3"/>
        <v>0</v>
      </c>
      <c r="CH15" s="336">
        <f t="shared" si="3"/>
        <v>0</v>
      </c>
      <c r="CI15" s="336">
        <f t="shared" si="3"/>
        <v>0</v>
      </c>
      <c r="CJ15" s="336">
        <f t="shared" si="3"/>
        <v>0</v>
      </c>
      <c r="CK15" s="337">
        <f t="shared" si="3"/>
        <v>0</v>
      </c>
      <c r="CL15" s="335">
        <f t="shared" si="4"/>
        <v>0</v>
      </c>
      <c r="CM15" s="336">
        <f t="shared" si="4"/>
        <v>0</v>
      </c>
      <c r="CN15" s="336">
        <f t="shared" si="4"/>
        <v>0</v>
      </c>
      <c r="CO15" s="336">
        <f t="shared" si="4"/>
        <v>0</v>
      </c>
      <c r="CP15" s="336">
        <f t="shared" si="4"/>
        <v>0</v>
      </c>
      <c r="CQ15" s="336">
        <f t="shared" si="4"/>
        <v>0</v>
      </c>
      <c r="CR15" s="336">
        <f t="shared" si="4"/>
        <v>0</v>
      </c>
      <c r="CS15" s="336">
        <f t="shared" si="4"/>
        <v>0</v>
      </c>
      <c r="CT15" s="336">
        <f t="shared" si="4"/>
        <v>0</v>
      </c>
      <c r="CU15" s="336">
        <f t="shared" si="4"/>
        <v>0</v>
      </c>
      <c r="CV15" s="336">
        <f t="shared" si="4"/>
        <v>0</v>
      </c>
      <c r="CW15" s="337">
        <f t="shared" si="4"/>
        <v>0</v>
      </c>
      <c r="CX15" s="335">
        <f t="shared" si="5"/>
        <v>0</v>
      </c>
      <c r="CY15" s="336">
        <f t="shared" si="5"/>
        <v>0</v>
      </c>
      <c r="CZ15" s="336">
        <f t="shared" si="5"/>
        <v>0</v>
      </c>
      <c r="DA15" s="336">
        <f t="shared" si="5"/>
        <v>0</v>
      </c>
      <c r="DB15" s="336">
        <f t="shared" si="5"/>
        <v>0</v>
      </c>
      <c r="DC15" s="336">
        <f t="shared" si="5"/>
        <v>0</v>
      </c>
      <c r="DD15" s="336">
        <f t="shared" si="5"/>
        <v>0</v>
      </c>
      <c r="DE15" s="336">
        <f t="shared" si="5"/>
        <v>0</v>
      </c>
      <c r="DF15" s="336">
        <f t="shared" si="5"/>
        <v>0</v>
      </c>
      <c r="DG15" s="336">
        <f t="shared" si="5"/>
        <v>0</v>
      </c>
      <c r="DH15" s="336">
        <f t="shared" si="5"/>
        <v>0</v>
      </c>
      <c r="DI15" s="337">
        <f t="shared" si="5"/>
        <v>0</v>
      </c>
      <c r="DJ15" s="335">
        <f t="shared" si="6"/>
        <v>0</v>
      </c>
      <c r="DK15" s="336">
        <f t="shared" si="6"/>
        <v>0</v>
      </c>
      <c r="DL15" s="336">
        <f t="shared" si="6"/>
        <v>0</v>
      </c>
      <c r="DM15" s="336">
        <f t="shared" si="6"/>
        <v>0</v>
      </c>
      <c r="DN15" s="336">
        <f t="shared" si="6"/>
        <v>0</v>
      </c>
      <c r="DO15" s="336">
        <f t="shared" si="6"/>
        <v>0</v>
      </c>
      <c r="DP15" s="336">
        <f t="shared" si="6"/>
        <v>0</v>
      </c>
      <c r="DQ15" s="336">
        <f t="shared" si="6"/>
        <v>0</v>
      </c>
      <c r="DR15" s="336">
        <f t="shared" si="6"/>
        <v>0</v>
      </c>
      <c r="DS15" s="336">
        <f t="shared" si="6"/>
        <v>0</v>
      </c>
      <c r="DT15" s="336">
        <f t="shared" si="6"/>
        <v>0</v>
      </c>
      <c r="DU15" s="337">
        <f t="shared" si="6"/>
        <v>0</v>
      </c>
      <c r="DV15" s="335">
        <f t="shared" si="7"/>
        <v>0</v>
      </c>
      <c r="DW15" s="336">
        <f t="shared" si="7"/>
        <v>0</v>
      </c>
      <c r="DX15" s="336">
        <f t="shared" si="7"/>
        <v>0</v>
      </c>
      <c r="DY15" s="336">
        <f t="shared" si="7"/>
        <v>0</v>
      </c>
      <c r="DZ15" s="336">
        <f t="shared" si="7"/>
        <v>0</v>
      </c>
      <c r="EA15" s="336">
        <f t="shared" si="7"/>
        <v>0</v>
      </c>
      <c r="EB15" s="336">
        <f t="shared" si="7"/>
        <v>0</v>
      </c>
      <c r="EC15" s="336">
        <f t="shared" si="7"/>
        <v>0</v>
      </c>
      <c r="ED15" s="336">
        <f t="shared" si="7"/>
        <v>0</v>
      </c>
      <c r="EE15" s="336">
        <f t="shared" si="7"/>
        <v>0</v>
      </c>
      <c r="EF15" s="336">
        <f t="shared" si="7"/>
        <v>0</v>
      </c>
      <c r="EG15" s="337">
        <f t="shared" si="7"/>
        <v>0</v>
      </c>
      <c r="EH15" s="335">
        <f t="shared" si="8"/>
        <v>0</v>
      </c>
      <c r="EI15" s="336">
        <f t="shared" si="8"/>
        <v>0</v>
      </c>
      <c r="EJ15" s="336">
        <f t="shared" si="8"/>
        <v>0</v>
      </c>
      <c r="EK15" s="336">
        <f t="shared" si="8"/>
        <v>0</v>
      </c>
      <c r="EL15" s="336">
        <f t="shared" si="8"/>
        <v>0</v>
      </c>
      <c r="EM15" s="336">
        <f t="shared" si="8"/>
        <v>0</v>
      </c>
      <c r="EN15" s="336">
        <f t="shared" si="8"/>
        <v>0</v>
      </c>
      <c r="EO15" s="336">
        <f t="shared" si="8"/>
        <v>0</v>
      </c>
      <c r="EP15" s="336">
        <f t="shared" si="8"/>
        <v>0</v>
      </c>
      <c r="EQ15" s="336">
        <f t="shared" si="8"/>
        <v>0</v>
      </c>
      <c r="ER15" s="336">
        <f t="shared" si="8"/>
        <v>0</v>
      </c>
      <c r="ES15" s="337">
        <f t="shared" si="8"/>
        <v>0</v>
      </c>
      <c r="ET15" s="335">
        <f t="shared" si="9"/>
        <v>0</v>
      </c>
      <c r="EU15" s="336">
        <f t="shared" si="9"/>
        <v>0</v>
      </c>
      <c r="EV15" s="336">
        <f t="shared" si="9"/>
        <v>0</v>
      </c>
      <c r="EW15" s="336">
        <f t="shared" si="9"/>
        <v>0</v>
      </c>
      <c r="EX15" s="336">
        <f t="shared" si="9"/>
        <v>0</v>
      </c>
      <c r="EY15" s="336">
        <f t="shared" si="9"/>
        <v>0</v>
      </c>
      <c r="EZ15" s="336">
        <f t="shared" si="9"/>
        <v>0</v>
      </c>
      <c r="FA15" s="336">
        <f t="shared" si="9"/>
        <v>0</v>
      </c>
      <c r="FB15" s="336">
        <f t="shared" si="9"/>
        <v>0</v>
      </c>
      <c r="FC15" s="336">
        <f t="shared" si="9"/>
        <v>0</v>
      </c>
      <c r="FD15" s="336">
        <f t="shared" si="9"/>
        <v>0</v>
      </c>
      <c r="FE15" s="337">
        <f t="shared" si="9"/>
        <v>0</v>
      </c>
      <c r="FF15" s="335">
        <f t="shared" si="10"/>
        <v>0</v>
      </c>
      <c r="FG15" s="336">
        <f t="shared" si="10"/>
        <v>0</v>
      </c>
      <c r="FH15" s="336">
        <f t="shared" si="10"/>
        <v>0</v>
      </c>
      <c r="FI15" s="336">
        <f t="shared" si="10"/>
        <v>0</v>
      </c>
      <c r="FJ15" s="336">
        <f t="shared" si="10"/>
        <v>0</v>
      </c>
      <c r="FK15" s="336">
        <f t="shared" si="10"/>
        <v>0</v>
      </c>
      <c r="FL15" s="336">
        <f t="shared" si="10"/>
        <v>0</v>
      </c>
      <c r="FM15" s="336">
        <f t="shared" si="10"/>
        <v>0</v>
      </c>
      <c r="FN15" s="336">
        <f t="shared" si="10"/>
        <v>0</v>
      </c>
      <c r="FO15" s="336">
        <f t="shared" si="10"/>
        <v>0</v>
      </c>
      <c r="FP15" s="336">
        <f t="shared" si="10"/>
        <v>0</v>
      </c>
      <c r="FQ15" s="337">
        <f t="shared" si="10"/>
        <v>0</v>
      </c>
    </row>
    <row r="16" spans="1:173" x14ac:dyDescent="0.2">
      <c r="A16" s="74" t="str">
        <f t="shared" si="21"/>
        <v xml:space="preserve"> - </v>
      </c>
      <c r="B16" s="112"/>
      <c r="C16" s="171" t="s">
        <v>306</v>
      </c>
      <c r="D16" s="366" t="str">
        <f>IF(ISBLANK(EMISSIONS_9!D16), " ", EMISSIONS_9!D16)</f>
        <v xml:space="preserve"> </v>
      </c>
      <c r="E16" s="366" t="str">
        <f>IF(ISBLANK(EMISSIONS_9!E16), " ", EMISSIONS_9!E16)</f>
        <v xml:space="preserve"> </v>
      </c>
      <c r="F16" s="366" t="str">
        <f>IF(ISBLANK(EMISSIONS_9!F16), " ", EMISSIONS_9!F16)</f>
        <v xml:space="preserve"> </v>
      </c>
      <c r="G16" s="367"/>
      <c r="H16" s="368"/>
      <c r="I16" s="33" t="s">
        <v>299</v>
      </c>
      <c r="J16" s="367"/>
      <c r="K16" s="33">
        <f t="shared" si="22"/>
        <v>1</v>
      </c>
      <c r="L16" s="33">
        <f t="shared" si="23"/>
        <v>0</v>
      </c>
      <c r="M16" s="367">
        <v>0</v>
      </c>
      <c r="N16" s="373">
        <v>0</v>
      </c>
      <c r="O16" s="299"/>
      <c r="P16" s="300"/>
      <c r="Q16" s="73" t="str">
        <f t="shared" si="13"/>
        <v>Enter vessel info</v>
      </c>
      <c r="R16" s="79" t="str">
        <f t="shared" si="14"/>
        <v>Enter vessel info</v>
      </c>
      <c r="S16" s="79" t="str">
        <f t="shared" si="15"/>
        <v>Enter vessel info</v>
      </c>
      <c r="T16" s="79" t="str">
        <f t="shared" si="16"/>
        <v>Enter vessel info</v>
      </c>
      <c r="U16" s="79" t="str">
        <f t="shared" si="17"/>
        <v>Enter vessel info</v>
      </c>
      <c r="V16" s="79" t="str">
        <f t="shared" si="18"/>
        <v>Enter vessel info</v>
      </c>
      <c r="W16" s="79" t="str">
        <f t="shared" si="19"/>
        <v>Enter vessel info</v>
      </c>
      <c r="X16" s="79" t="str">
        <f t="shared" si="20"/>
        <v>Enter vessel info</v>
      </c>
      <c r="Y16" s="78" t="s">
        <v>115</v>
      </c>
      <c r="Z16" s="79" t="s">
        <v>115</v>
      </c>
      <c r="AA16" s="82" t="s">
        <v>115</v>
      </c>
      <c r="AB16" s="76" t="str">
        <f>IF(OR($D16=" ",$E16=" ",$F16=" "),"Enter vessel info",IF(T($H16)&lt;&gt;"","Enter Activity",IF(OR($M16=0,$N16=0),"Enter Run Time",IF((VLOOKUP($F16,'VESSEL FACTORS'!$A$3:$O$5,AB$5,FALSE))="N/A","--",IF($G16=" ",IF(ISERROR(SEARCH("Aux",$E16,1)),($H16*VLOOKUP($F16,'VESSEL FACTORS'!$A$2:$O$5,AB$5,FALSE)*0.0000011023*$M16*$N16*0.82),($H16*VLOOKUP($F16,'VESSEL FACTORS'!$A$2:$O$5,AB$5,FALSE)*0.0000011023*$M16*$N16*1)),IF($G16&lt;21,($H16*VLOOKUP($F16,'VESSEL FACTORS'!$A$2:$O$5,AB$5,FALSE)*0.0000011023*$M16*$N16*VLOOKUP($G16,'VESSEL FACTORS'!$A$16:$L$36,AB$5,FALSE)),($H16*VLOOKUP($F16,'VESSEL FACTORS'!$A$3:$O$5,AB$5,FALSE)*0.0000011023*$M16*$N16*($G16/100))))))))</f>
        <v>Enter vessel info</v>
      </c>
      <c r="AC16" s="76" t="str">
        <f>IF(OR($D16=" ",$E16=" ",$F16=" "),"Enter vessel info",IF(T($H16)&lt;&gt;"","Enter Activity",IF(OR($M16=0,$N16=0),"Enter Run Time",IF((VLOOKUP($F16,'VESSEL FACTORS'!$A$3:$O$5,AC$5,FALSE))="N/A","--",IF($G16=" ",IF(ISERROR(SEARCH("Aux",$E16,1)),($H16*VLOOKUP($F16,'VESSEL FACTORS'!$A$2:$O$5,AC$5,FALSE)*0.0000011023*$M16*$N16*0.82),($H16*VLOOKUP($F16,'VESSEL FACTORS'!$A$2:$O$5,AC$5,FALSE)*0.0000011023*$M16*$N16*1)),IF($G16&lt;21,($H16*VLOOKUP($F16,'VESSEL FACTORS'!$A$2:$O$5,AC$5,FALSE)*0.0000011023*$M16*$N16*VLOOKUP($G16,'VESSEL FACTORS'!$A$16:$L$36,AC$5,FALSE)),($H16*VLOOKUP($F16,'VESSEL FACTORS'!$A$3:$O$5,AC$5,FALSE)*0.0000011023*$M16*$N16*($G16/100))))))))</f>
        <v>Enter vessel info</v>
      </c>
      <c r="AD16" s="76" t="str">
        <f>IF(OR($D16=" ",$E16=" ",$F16=" "),"Enter vessel info",IF(T($H16)&lt;&gt;"","Enter Activity",IF(OR($M16=0,$N16=0),"Enter Run Time",IF((VLOOKUP($F16,'VESSEL FACTORS'!$A$3:$O$5,AD$5,FALSE))="N/A","--",IF($G16=" ",IF(ISERROR(SEARCH("Aux",$E16,1)),($H16*VLOOKUP($F16,'VESSEL FACTORS'!$A$2:$O$5,AD$5,FALSE)*0.0000011023*$M16*$N16*0.82),($H16*VLOOKUP($F16,'VESSEL FACTORS'!$A$2:$O$5,AD$5,FALSE)*0.0000011023*$M16*$N16*1)),IF($G16&lt;21,($H16*VLOOKUP($F16,'VESSEL FACTORS'!$A$2:$O$5,AD$5,FALSE)*0.0000011023*$M16*$N16*VLOOKUP($G16,'VESSEL FACTORS'!$A$16:$L$36,AD$5,FALSE)),($H16*VLOOKUP($F16,'VESSEL FACTORS'!$A$3:$O$5,AD$5,FALSE)*0.0000011023*$M16*$N16*($G16/100))))))))</f>
        <v>Enter vessel info</v>
      </c>
      <c r="AE16" s="76" t="str">
        <f>IF(OR($D16=" ",$E16=" ",$F16=" "),"Enter vessel info",IF(T($H16)&lt;&gt;"","Enter Activity",IF(OR($M16=0,$N16=0),"Enter Run Time",IF((VLOOKUP($F16,'VESSEL FACTORS'!$A$3:$O$5,AE$5,FALSE))="N/A","--",IF($G16=" ",IF(ISERROR(SEARCH("Aux",$E16,1)),($H16*VLOOKUP($F16,'VESSEL FACTORS'!$A$2:$O$5,AE$5,FALSE)*0.0000011023*$M16*$N16*0.82),($H16*VLOOKUP($F16,'VESSEL FACTORS'!$A$2:$O$5,AE$5,FALSE)*0.0000011023*$M16*$N16*1)),IF($G16&lt;21,($H16*VLOOKUP($F16,'VESSEL FACTORS'!$A$2:$O$5,AE$5,FALSE)*0.0000011023*$M16*$N16*VLOOKUP($G16,'VESSEL FACTORS'!$A$16:$L$36,AE$5,FALSE)),($H16*VLOOKUP($F16,'VESSEL FACTORS'!$A$3:$O$5,AE$5,FALSE)*0.0000011023*$M16*$N16*($G16/100))))))))</f>
        <v>Enter vessel info</v>
      </c>
      <c r="AF16" s="76" t="str">
        <f>IF(OR($D16=" ",$E16=" ",$F16=" "),"Enter vessel info",IF(T($H16)&lt;&gt;"","Enter Activity",IF(OR($M16=0,$N16=0),"Enter Run Time",IF((VLOOKUP($F16,'VESSEL FACTORS'!$A$3:$O$5,AF$5,FALSE))="N/A","--",IF($G16=" ",IF(ISERROR(SEARCH("Aux",$E16,1)),($H16*VLOOKUP($F16,'VESSEL FACTORS'!$A$2:$O$5,AF$5,FALSE)*0.0000011023*$M16*$N16*0.82),($H16*VLOOKUP($F16,'VESSEL FACTORS'!$A$2:$O$5,AF$5,FALSE)*0.0000011023*$M16*$N16*1)),IF($G16&lt;21,($H16*VLOOKUP($F16,'VESSEL FACTORS'!$A$2:$O$5,AF$5,FALSE)*0.0000011023*$M16*$N16*VLOOKUP($G16,'VESSEL FACTORS'!$A$16:$L$36,AF$5,FALSE)),($H16*VLOOKUP($F16,'VESSEL FACTORS'!$A$3:$O$5,AF$5,FALSE)*0.0000011023*$M16*$N16*($G16/100))))))))</f>
        <v>Enter vessel info</v>
      </c>
      <c r="AG16" s="76" t="str">
        <f>IF(OR($D16=" ",$E16=" ",$F16=" "),"Enter vessel info",IF(T($H16)&lt;&gt;"","Enter Activity",IF(OR($M16=0,$N16=0),"Enter Run Time",IF((VLOOKUP($F16,'VESSEL FACTORS'!$A$3:$O$5,AG$5,FALSE))="N/A","--",IF($G16=" ",IF(ISERROR(SEARCH("Aux",$E16,1)),($H16*VLOOKUP($F16,'VESSEL FACTORS'!$A$2:$O$5,AG$5,FALSE)*0.0000011023*$M16*$N16*0.82),($H16*VLOOKUP($F16,'VESSEL FACTORS'!$A$2:$O$5,AG$5,FALSE)*0.0000011023*$M16*$N16*1)),IF($G16&lt;21,($H16*VLOOKUP($F16,'VESSEL FACTORS'!$A$2:$O$5,AG$5,FALSE)*0.0000011023*$M16*$N16*VLOOKUP($G16,'VESSEL FACTORS'!$A$16:$L$36,AG$5,FALSE)),($H16*VLOOKUP($F16,'VESSEL FACTORS'!$A$3:$O$5,AG$5,FALSE)*0.0000011023*$M16*$N16*($G16/100))))))))</f>
        <v>Enter vessel info</v>
      </c>
      <c r="AH16" s="76" t="str">
        <f>IF(OR($D16=" ",$E16=" ",$F16=" "),"Enter vessel info",IF(T($H16)&lt;&gt;"","Enter Activity",IF(OR($M16=0,$N16=0),"Enter Run Time",IF((VLOOKUP($F16,'VESSEL FACTORS'!$A$3:$O$5,AH$5,FALSE))="N/A","--",IF($G16=" ",IF(ISERROR(SEARCH("Aux",$E16,1)),($H16*VLOOKUP($F16,'VESSEL FACTORS'!$A$2:$O$5,AH$5,FALSE)*0.0000011023*$M16*$N16*0.82),($H16*VLOOKUP($F16,'VESSEL FACTORS'!$A$2:$O$5,AH$5,FALSE)*0.0000011023*$M16*$N16*1)),IF($G16&lt;21,($H16*VLOOKUP($F16,'VESSEL FACTORS'!$A$2:$O$5,AH$5,FALSE)*0.0000011023*$M16*$N16*VLOOKUP($G16,'VESSEL FACTORS'!$A$16:$L$36,AH$5,FALSE)),($H16*VLOOKUP($F16,'VESSEL FACTORS'!$A$3:$O$5,AH$5,FALSE)*0.0000011023*$M16*$N16*($G16/100))))))))</f>
        <v>Enter vessel info</v>
      </c>
      <c r="AI16" s="76" t="str">
        <f>IF(OR($D16=" ",$E16=" ",$F16=" "),"Enter vessel info",IF(T($H16)&lt;&gt;"","Enter Activity",IF(OR($M16=0,$N16=0),"Enter Run Time",IF((VLOOKUP($F16,'VESSEL FACTORS'!$A$3:$O$5,AI$5,FALSE))="N/A","--",IF($G16=" ",IF(ISERROR(SEARCH("Aux",$E16,1)),($H16*VLOOKUP($F16,'VESSEL FACTORS'!$A$2:$O$5,AI$5,FALSE)*0.0000011023*$M16*$N16*0.82),($H16*VLOOKUP($F16,'VESSEL FACTORS'!$A$2:$O$5,AI$5,FALSE)*0.0000011023*$M16*$N16*1)),IF($G16&lt;21,($H16*VLOOKUP($F16,'VESSEL FACTORS'!$A$2:$O$5,AI$5,FALSE)*0.0000011023*$M16*$N16*VLOOKUP($G16,'VESSEL FACTORS'!$A$16:$L$36,AI$5,FALSE)),($H16*VLOOKUP($F16,'VESSEL FACTORS'!$A$3:$O$5,AI$5,FALSE)*0.0000011023*$M16*$N16*($G16/100))))))))</f>
        <v>Enter vessel info</v>
      </c>
      <c r="AJ16" s="76" t="str">
        <f>IF(OR($D16=" ",$E16=" ",$F16=" "),"Enter vessel info",IF(T($H16)&lt;&gt;"","Enter Activity",IF(OR($M16=0,$N16=0),"Enter Run Time",IF((VLOOKUP($F16,'VESSEL FACTORS'!$A$3:$O$5,AJ$5,FALSE))="N/A","--",IF($G16=" ",IF(ISERROR(SEARCH("Aux",$E16,1)),($H16*VLOOKUP($F16,'VESSEL FACTORS'!$A$2:$O$5,AJ$5,FALSE)*0.0000011023*$M16*$N16*0.82),($H16*VLOOKUP($F16,'VESSEL FACTORS'!$A$2:$O$5,AJ$5,FALSE)*0.0000011023*$M16*$N16*1)),IF($G16&lt;21,($H16*VLOOKUP($F16,'VESSEL FACTORS'!$A$2:$O$5,AJ$5,FALSE)*0.0000011023*$M16*$N16*VLOOKUP($G16,'VESSEL FACTORS'!$A$16:$L$36,AJ$5,FALSE)),($H16*VLOOKUP($F16,'VESSEL FACTORS'!$A$3:$O$5,AJ$5,FALSE)*0.0000011023*$M16*$N16*($G16/100))))))))</f>
        <v>Enter vessel info</v>
      </c>
      <c r="AK16" s="76" t="str">
        <f>IF(OR($D16=" ",$E16=" ",$F16=" "),"Enter vessel info",IF(T($H16)&lt;&gt;"","Enter Activity",IF(OR($M16=0,$N16=0),"Enter Run Time",IF((VLOOKUP($F16,'VESSEL FACTORS'!$A$3:$O$5,AK$5,FALSE))="N/A","--",IF($G16=" ",IF(ISERROR(SEARCH("Aux",$E16,1)),($H16*VLOOKUP($F16,'VESSEL FACTORS'!$A$2:$O$5,AK$5,FALSE)*0.0000011023*$M16*$N16*0.82),($H16*VLOOKUP($F16,'VESSEL FACTORS'!$A$2:$O$5,AK$5,FALSE)*0.0000011023*$M16*$N16*1)),IF($G16&lt;21,($H16*VLOOKUP($F16,'VESSEL FACTORS'!$A$2:$O$5,AK$5,FALSE)*0.0000011023*$M16*$N16*VLOOKUP($G16,'VESSEL FACTORS'!$A$16:$L$36,AK$5,FALSE)),($H16*VLOOKUP($F16,'VESSEL FACTORS'!$A$3:$O$5,AK$5,FALSE)*0.0000011023*$M16*$N16*($G16/100))))))))</f>
        <v>Enter vessel info</v>
      </c>
      <c r="AL16" s="67" t="str">
        <f>IF(OR($D16=" ",$E16=" ",$F16=" "),"Enter vessel info",IF(T($H16)&lt;&gt;"","Enter Activity",IF(OR($M16=0,$N16=0),"Enter Run Time",IF((VLOOKUP($F16,'VESSEL FACTORS'!$A$3:$O$5,AL$5,FALSE))="N/A","--",IF($G16=" ",IF(ISERROR(SEARCH("Aux",$E16,1)),($H16*VLOOKUP($F16,'VESSEL FACTORS'!$A$2:$O$5,AL$5,FALSE)*0.0000011023*$M16*$N16*0.82),($H16*VLOOKUP($F16,'VESSEL FACTORS'!$A$2:$O$5,AL$5,FALSE)*0.0000011023*$M16*$N16*1)),IF($G16&lt;21,($H16*VLOOKUP($F16,'VESSEL FACTORS'!$A$2:$O$5,AL$5,FALSE)*0.0000011023*$M16*$N16*VLOOKUP($G16,'VESSEL FACTORS'!$A$16:$L$36,AL$5,FALSE)),($H16*VLOOKUP($F16,'VESSEL FACTORS'!$A$3:$O$5,AL$5,FALSE)*0.0000011023*$M16*$N16*($G16/100))))))))</f>
        <v>Enter vessel info</v>
      </c>
      <c r="AM16" s="74"/>
      <c r="AO16" s="74">
        <f>MONTH(EMISSIONS_1!P16)-MONTH(EMISSIONS_1!O16)+1</f>
        <v>1</v>
      </c>
      <c r="AP16" s="335">
        <f t="shared" si="12"/>
        <v>0</v>
      </c>
      <c r="AQ16" s="336">
        <f t="shared" si="0"/>
        <v>0</v>
      </c>
      <c r="AR16" s="336">
        <f t="shared" si="0"/>
        <v>0</v>
      </c>
      <c r="AS16" s="336">
        <f t="shared" si="0"/>
        <v>0</v>
      </c>
      <c r="AT16" s="336">
        <f t="shared" si="0"/>
        <v>0</v>
      </c>
      <c r="AU16" s="336">
        <f t="shared" si="0"/>
        <v>0</v>
      </c>
      <c r="AV16" s="336">
        <f t="shared" si="0"/>
        <v>0</v>
      </c>
      <c r="AW16" s="336">
        <f t="shared" si="0"/>
        <v>0</v>
      </c>
      <c r="AX16" s="336">
        <f t="shared" si="0"/>
        <v>0</v>
      </c>
      <c r="AY16" s="336">
        <f t="shared" si="0"/>
        <v>0</v>
      </c>
      <c r="AZ16" s="336">
        <f t="shared" si="0"/>
        <v>0</v>
      </c>
      <c r="BA16" s="337">
        <f t="shared" si="0"/>
        <v>0</v>
      </c>
      <c r="BB16" s="335">
        <f t="shared" si="1"/>
        <v>0</v>
      </c>
      <c r="BC16" s="336">
        <f t="shared" si="1"/>
        <v>0</v>
      </c>
      <c r="BD16" s="336">
        <f t="shared" si="1"/>
        <v>0</v>
      </c>
      <c r="BE16" s="336">
        <f t="shared" si="1"/>
        <v>0</v>
      </c>
      <c r="BF16" s="336">
        <f t="shared" si="1"/>
        <v>0</v>
      </c>
      <c r="BG16" s="336">
        <f t="shared" si="1"/>
        <v>0</v>
      </c>
      <c r="BH16" s="336">
        <f t="shared" si="1"/>
        <v>0</v>
      </c>
      <c r="BI16" s="336">
        <f t="shared" si="1"/>
        <v>0</v>
      </c>
      <c r="BJ16" s="336">
        <f t="shared" si="1"/>
        <v>0</v>
      </c>
      <c r="BK16" s="336">
        <f t="shared" si="1"/>
        <v>0</v>
      </c>
      <c r="BL16" s="336">
        <f t="shared" si="1"/>
        <v>0</v>
      </c>
      <c r="BM16" s="337">
        <f t="shared" si="1"/>
        <v>0</v>
      </c>
      <c r="BN16" s="335">
        <f t="shared" si="2"/>
        <v>0</v>
      </c>
      <c r="BO16" s="336">
        <f t="shared" si="2"/>
        <v>0</v>
      </c>
      <c r="BP16" s="336">
        <f t="shared" si="2"/>
        <v>0</v>
      </c>
      <c r="BQ16" s="336">
        <f t="shared" si="2"/>
        <v>0</v>
      </c>
      <c r="BR16" s="336">
        <f t="shared" si="2"/>
        <v>0</v>
      </c>
      <c r="BS16" s="336">
        <f t="shared" si="2"/>
        <v>0</v>
      </c>
      <c r="BT16" s="336">
        <f t="shared" si="2"/>
        <v>0</v>
      </c>
      <c r="BU16" s="336">
        <f t="shared" si="2"/>
        <v>0</v>
      </c>
      <c r="BV16" s="336">
        <f t="shared" si="2"/>
        <v>0</v>
      </c>
      <c r="BW16" s="336">
        <f t="shared" si="2"/>
        <v>0</v>
      </c>
      <c r="BX16" s="336">
        <f t="shared" si="2"/>
        <v>0</v>
      </c>
      <c r="BY16" s="337">
        <f t="shared" si="2"/>
        <v>0</v>
      </c>
      <c r="BZ16" s="335">
        <f t="shared" si="3"/>
        <v>0</v>
      </c>
      <c r="CA16" s="336">
        <f t="shared" si="3"/>
        <v>0</v>
      </c>
      <c r="CB16" s="336">
        <f t="shared" si="3"/>
        <v>0</v>
      </c>
      <c r="CC16" s="336">
        <f t="shared" si="3"/>
        <v>0</v>
      </c>
      <c r="CD16" s="336">
        <f t="shared" si="3"/>
        <v>0</v>
      </c>
      <c r="CE16" s="336">
        <f t="shared" si="3"/>
        <v>0</v>
      </c>
      <c r="CF16" s="336">
        <f t="shared" si="3"/>
        <v>0</v>
      </c>
      <c r="CG16" s="336">
        <f t="shared" si="3"/>
        <v>0</v>
      </c>
      <c r="CH16" s="336">
        <f t="shared" si="3"/>
        <v>0</v>
      </c>
      <c r="CI16" s="336">
        <f t="shared" si="3"/>
        <v>0</v>
      </c>
      <c r="CJ16" s="336">
        <f t="shared" si="3"/>
        <v>0</v>
      </c>
      <c r="CK16" s="337">
        <f t="shared" si="3"/>
        <v>0</v>
      </c>
      <c r="CL16" s="335">
        <f t="shared" si="4"/>
        <v>0</v>
      </c>
      <c r="CM16" s="336">
        <f t="shared" si="4"/>
        <v>0</v>
      </c>
      <c r="CN16" s="336">
        <f t="shared" si="4"/>
        <v>0</v>
      </c>
      <c r="CO16" s="336">
        <f t="shared" si="4"/>
        <v>0</v>
      </c>
      <c r="CP16" s="336">
        <f t="shared" si="4"/>
        <v>0</v>
      </c>
      <c r="CQ16" s="336">
        <f t="shared" si="4"/>
        <v>0</v>
      </c>
      <c r="CR16" s="336">
        <f t="shared" si="4"/>
        <v>0</v>
      </c>
      <c r="CS16" s="336">
        <f t="shared" si="4"/>
        <v>0</v>
      </c>
      <c r="CT16" s="336">
        <f t="shared" si="4"/>
        <v>0</v>
      </c>
      <c r="CU16" s="336">
        <f t="shared" si="4"/>
        <v>0</v>
      </c>
      <c r="CV16" s="336">
        <f t="shared" si="4"/>
        <v>0</v>
      </c>
      <c r="CW16" s="337">
        <f t="shared" si="4"/>
        <v>0</v>
      </c>
      <c r="CX16" s="335">
        <f t="shared" si="5"/>
        <v>0</v>
      </c>
      <c r="CY16" s="336">
        <f t="shared" si="5"/>
        <v>0</v>
      </c>
      <c r="CZ16" s="336">
        <f t="shared" si="5"/>
        <v>0</v>
      </c>
      <c r="DA16" s="336">
        <f t="shared" si="5"/>
        <v>0</v>
      </c>
      <c r="DB16" s="336">
        <f t="shared" si="5"/>
        <v>0</v>
      </c>
      <c r="DC16" s="336">
        <f t="shared" si="5"/>
        <v>0</v>
      </c>
      <c r="DD16" s="336">
        <f t="shared" si="5"/>
        <v>0</v>
      </c>
      <c r="DE16" s="336">
        <f t="shared" si="5"/>
        <v>0</v>
      </c>
      <c r="DF16" s="336">
        <f t="shared" si="5"/>
        <v>0</v>
      </c>
      <c r="DG16" s="336">
        <f t="shared" si="5"/>
        <v>0</v>
      </c>
      <c r="DH16" s="336">
        <f t="shared" si="5"/>
        <v>0</v>
      </c>
      <c r="DI16" s="337">
        <f t="shared" si="5"/>
        <v>0</v>
      </c>
      <c r="DJ16" s="335">
        <f t="shared" si="6"/>
        <v>0</v>
      </c>
      <c r="DK16" s="336">
        <f t="shared" si="6"/>
        <v>0</v>
      </c>
      <c r="DL16" s="336">
        <f t="shared" si="6"/>
        <v>0</v>
      </c>
      <c r="DM16" s="336">
        <f t="shared" si="6"/>
        <v>0</v>
      </c>
      <c r="DN16" s="336">
        <f t="shared" si="6"/>
        <v>0</v>
      </c>
      <c r="DO16" s="336">
        <f t="shared" si="6"/>
        <v>0</v>
      </c>
      <c r="DP16" s="336">
        <f t="shared" si="6"/>
        <v>0</v>
      </c>
      <c r="DQ16" s="336">
        <f t="shared" si="6"/>
        <v>0</v>
      </c>
      <c r="DR16" s="336">
        <f t="shared" si="6"/>
        <v>0</v>
      </c>
      <c r="DS16" s="336">
        <f t="shared" si="6"/>
        <v>0</v>
      </c>
      <c r="DT16" s="336">
        <f t="shared" si="6"/>
        <v>0</v>
      </c>
      <c r="DU16" s="337">
        <f t="shared" si="6"/>
        <v>0</v>
      </c>
      <c r="DV16" s="335">
        <f t="shared" si="7"/>
        <v>0</v>
      </c>
      <c r="DW16" s="336">
        <f t="shared" si="7"/>
        <v>0</v>
      </c>
      <c r="DX16" s="336">
        <f t="shared" si="7"/>
        <v>0</v>
      </c>
      <c r="DY16" s="336">
        <f t="shared" si="7"/>
        <v>0</v>
      </c>
      <c r="DZ16" s="336">
        <f t="shared" si="7"/>
        <v>0</v>
      </c>
      <c r="EA16" s="336">
        <f t="shared" si="7"/>
        <v>0</v>
      </c>
      <c r="EB16" s="336">
        <f t="shared" si="7"/>
        <v>0</v>
      </c>
      <c r="EC16" s="336">
        <f t="shared" si="7"/>
        <v>0</v>
      </c>
      <c r="ED16" s="336">
        <f t="shared" si="7"/>
        <v>0</v>
      </c>
      <c r="EE16" s="336">
        <f t="shared" si="7"/>
        <v>0</v>
      </c>
      <c r="EF16" s="336">
        <f t="shared" si="7"/>
        <v>0</v>
      </c>
      <c r="EG16" s="337">
        <f t="shared" si="7"/>
        <v>0</v>
      </c>
      <c r="EH16" s="335">
        <f t="shared" si="8"/>
        <v>0</v>
      </c>
      <c r="EI16" s="336">
        <f t="shared" si="8"/>
        <v>0</v>
      </c>
      <c r="EJ16" s="336">
        <f t="shared" si="8"/>
        <v>0</v>
      </c>
      <c r="EK16" s="336">
        <f t="shared" si="8"/>
        <v>0</v>
      </c>
      <c r="EL16" s="336">
        <f t="shared" si="8"/>
        <v>0</v>
      </c>
      <c r="EM16" s="336">
        <f t="shared" si="8"/>
        <v>0</v>
      </c>
      <c r="EN16" s="336">
        <f t="shared" si="8"/>
        <v>0</v>
      </c>
      <c r="EO16" s="336">
        <f t="shared" si="8"/>
        <v>0</v>
      </c>
      <c r="EP16" s="336">
        <f t="shared" si="8"/>
        <v>0</v>
      </c>
      <c r="EQ16" s="336">
        <f t="shared" si="8"/>
        <v>0</v>
      </c>
      <c r="ER16" s="336">
        <f t="shared" si="8"/>
        <v>0</v>
      </c>
      <c r="ES16" s="337">
        <f t="shared" si="8"/>
        <v>0</v>
      </c>
      <c r="ET16" s="335">
        <f t="shared" si="9"/>
        <v>0</v>
      </c>
      <c r="EU16" s="336">
        <f t="shared" si="9"/>
        <v>0</v>
      </c>
      <c r="EV16" s="336">
        <f t="shared" si="9"/>
        <v>0</v>
      </c>
      <c r="EW16" s="336">
        <f t="shared" si="9"/>
        <v>0</v>
      </c>
      <c r="EX16" s="336">
        <f t="shared" si="9"/>
        <v>0</v>
      </c>
      <c r="EY16" s="336">
        <f t="shared" si="9"/>
        <v>0</v>
      </c>
      <c r="EZ16" s="336">
        <f t="shared" si="9"/>
        <v>0</v>
      </c>
      <c r="FA16" s="336">
        <f t="shared" si="9"/>
        <v>0</v>
      </c>
      <c r="FB16" s="336">
        <f t="shared" si="9"/>
        <v>0</v>
      </c>
      <c r="FC16" s="336">
        <f t="shared" si="9"/>
        <v>0</v>
      </c>
      <c r="FD16" s="336">
        <f t="shared" si="9"/>
        <v>0</v>
      </c>
      <c r="FE16" s="337">
        <f t="shared" si="9"/>
        <v>0</v>
      </c>
      <c r="FF16" s="335">
        <f t="shared" si="10"/>
        <v>0</v>
      </c>
      <c r="FG16" s="336">
        <f t="shared" si="10"/>
        <v>0</v>
      </c>
      <c r="FH16" s="336">
        <f t="shared" si="10"/>
        <v>0</v>
      </c>
      <c r="FI16" s="336">
        <f t="shared" si="10"/>
        <v>0</v>
      </c>
      <c r="FJ16" s="336">
        <f t="shared" si="10"/>
        <v>0</v>
      </c>
      <c r="FK16" s="336">
        <f t="shared" si="10"/>
        <v>0</v>
      </c>
      <c r="FL16" s="336">
        <f t="shared" si="10"/>
        <v>0</v>
      </c>
      <c r="FM16" s="336">
        <f t="shared" si="10"/>
        <v>0</v>
      </c>
      <c r="FN16" s="336">
        <f t="shared" si="10"/>
        <v>0</v>
      </c>
      <c r="FO16" s="336">
        <f t="shared" si="10"/>
        <v>0</v>
      </c>
      <c r="FP16" s="336">
        <f t="shared" si="10"/>
        <v>0</v>
      </c>
      <c r="FQ16" s="337">
        <f t="shared" si="10"/>
        <v>0</v>
      </c>
    </row>
    <row r="17" spans="1:173" x14ac:dyDescent="0.2">
      <c r="A17" s="74" t="str">
        <f t="shared" si="21"/>
        <v xml:space="preserve"> - </v>
      </c>
      <c r="B17" s="112"/>
      <c r="C17" s="171" t="s">
        <v>306</v>
      </c>
      <c r="D17" s="366" t="str">
        <f>IF(ISBLANK(EMISSIONS_9!D17), " ", EMISSIONS_9!D17)</f>
        <v xml:space="preserve"> </v>
      </c>
      <c r="E17" s="366" t="str">
        <f>IF(ISBLANK(EMISSIONS_9!E17), " ", EMISSIONS_9!E17)</f>
        <v xml:space="preserve"> </v>
      </c>
      <c r="F17" s="366" t="str">
        <f>IF(ISBLANK(EMISSIONS_9!F17), " ", EMISSIONS_9!F17)</f>
        <v xml:space="preserve"> </v>
      </c>
      <c r="G17" s="367"/>
      <c r="H17" s="368"/>
      <c r="I17" s="33" t="s">
        <v>299</v>
      </c>
      <c r="J17" s="367"/>
      <c r="K17" s="33">
        <f t="shared" si="22"/>
        <v>1</v>
      </c>
      <c r="L17" s="33">
        <f t="shared" si="23"/>
        <v>0</v>
      </c>
      <c r="M17" s="367">
        <v>0</v>
      </c>
      <c r="N17" s="373">
        <v>0</v>
      </c>
      <c r="O17" s="299"/>
      <c r="P17" s="300"/>
      <c r="Q17" s="73" t="str">
        <f t="shared" si="13"/>
        <v>Enter vessel info</v>
      </c>
      <c r="R17" s="79" t="str">
        <f t="shared" si="14"/>
        <v>Enter vessel info</v>
      </c>
      <c r="S17" s="79" t="str">
        <f t="shared" si="15"/>
        <v>Enter vessel info</v>
      </c>
      <c r="T17" s="79" t="str">
        <f t="shared" si="16"/>
        <v>Enter vessel info</v>
      </c>
      <c r="U17" s="79" t="str">
        <f t="shared" si="17"/>
        <v>Enter vessel info</v>
      </c>
      <c r="V17" s="79" t="str">
        <f t="shared" si="18"/>
        <v>Enter vessel info</v>
      </c>
      <c r="W17" s="79" t="str">
        <f t="shared" si="19"/>
        <v>Enter vessel info</v>
      </c>
      <c r="X17" s="79" t="str">
        <f t="shared" si="20"/>
        <v>Enter vessel info</v>
      </c>
      <c r="Y17" s="78" t="s">
        <v>115</v>
      </c>
      <c r="Z17" s="79" t="s">
        <v>115</v>
      </c>
      <c r="AA17" s="82" t="s">
        <v>115</v>
      </c>
      <c r="AB17" s="76" t="str">
        <f>IF(OR($D17=" ",$E17=" ",$F17=" "),"Enter vessel info",IF(T($H17)&lt;&gt;"","Enter Activity",IF(OR($M17=0,$N17=0),"Enter Run Time",IF((VLOOKUP($F17,'VESSEL FACTORS'!$A$3:$O$5,AB$5,FALSE))="N/A","--",IF($G17=" ",IF(ISERROR(SEARCH("Aux",$E17,1)),($H17*VLOOKUP($F17,'VESSEL FACTORS'!$A$2:$O$5,AB$5,FALSE)*0.0000011023*$M17*$N17*0.82),($H17*VLOOKUP($F17,'VESSEL FACTORS'!$A$2:$O$5,AB$5,FALSE)*0.0000011023*$M17*$N17*1)),IF($G17&lt;21,($H17*VLOOKUP($F17,'VESSEL FACTORS'!$A$2:$O$5,AB$5,FALSE)*0.0000011023*$M17*$N17*VLOOKUP($G17,'VESSEL FACTORS'!$A$16:$L$36,AB$5,FALSE)),($H17*VLOOKUP($F17,'VESSEL FACTORS'!$A$3:$O$5,AB$5,FALSE)*0.0000011023*$M17*$N17*($G17/100))))))))</f>
        <v>Enter vessel info</v>
      </c>
      <c r="AC17" s="76" t="str">
        <f>IF(OR($D17=" ",$E17=" ",$F17=" "),"Enter vessel info",IF(T($H17)&lt;&gt;"","Enter Activity",IF(OR($M17=0,$N17=0),"Enter Run Time",IF((VLOOKUP($F17,'VESSEL FACTORS'!$A$3:$O$5,AC$5,FALSE))="N/A","--",IF($G17=" ",IF(ISERROR(SEARCH("Aux",$E17,1)),($H17*VLOOKUP($F17,'VESSEL FACTORS'!$A$2:$O$5,AC$5,FALSE)*0.0000011023*$M17*$N17*0.82),($H17*VLOOKUP($F17,'VESSEL FACTORS'!$A$2:$O$5,AC$5,FALSE)*0.0000011023*$M17*$N17*1)),IF($G17&lt;21,($H17*VLOOKUP($F17,'VESSEL FACTORS'!$A$2:$O$5,AC$5,FALSE)*0.0000011023*$M17*$N17*VLOOKUP($G17,'VESSEL FACTORS'!$A$16:$L$36,AC$5,FALSE)),($H17*VLOOKUP($F17,'VESSEL FACTORS'!$A$3:$O$5,AC$5,FALSE)*0.0000011023*$M17*$N17*($G17/100))))))))</f>
        <v>Enter vessel info</v>
      </c>
      <c r="AD17" s="76" t="str">
        <f>IF(OR($D17=" ",$E17=" ",$F17=" "),"Enter vessel info",IF(T($H17)&lt;&gt;"","Enter Activity",IF(OR($M17=0,$N17=0),"Enter Run Time",IF((VLOOKUP($F17,'VESSEL FACTORS'!$A$3:$O$5,AD$5,FALSE))="N/A","--",IF($G17=" ",IF(ISERROR(SEARCH("Aux",$E17,1)),($H17*VLOOKUP($F17,'VESSEL FACTORS'!$A$2:$O$5,AD$5,FALSE)*0.0000011023*$M17*$N17*0.82),($H17*VLOOKUP($F17,'VESSEL FACTORS'!$A$2:$O$5,AD$5,FALSE)*0.0000011023*$M17*$N17*1)),IF($G17&lt;21,($H17*VLOOKUP($F17,'VESSEL FACTORS'!$A$2:$O$5,AD$5,FALSE)*0.0000011023*$M17*$N17*VLOOKUP($G17,'VESSEL FACTORS'!$A$16:$L$36,AD$5,FALSE)),($H17*VLOOKUP($F17,'VESSEL FACTORS'!$A$3:$O$5,AD$5,FALSE)*0.0000011023*$M17*$N17*($G17/100))))))))</f>
        <v>Enter vessel info</v>
      </c>
      <c r="AE17" s="76" t="str">
        <f>IF(OR($D17=" ",$E17=" ",$F17=" "),"Enter vessel info",IF(T($H17)&lt;&gt;"","Enter Activity",IF(OR($M17=0,$N17=0),"Enter Run Time",IF((VLOOKUP($F17,'VESSEL FACTORS'!$A$3:$O$5,AE$5,FALSE))="N/A","--",IF($G17=" ",IF(ISERROR(SEARCH("Aux",$E17,1)),($H17*VLOOKUP($F17,'VESSEL FACTORS'!$A$2:$O$5,AE$5,FALSE)*0.0000011023*$M17*$N17*0.82),($H17*VLOOKUP($F17,'VESSEL FACTORS'!$A$2:$O$5,AE$5,FALSE)*0.0000011023*$M17*$N17*1)),IF($G17&lt;21,($H17*VLOOKUP($F17,'VESSEL FACTORS'!$A$2:$O$5,AE$5,FALSE)*0.0000011023*$M17*$N17*VLOOKUP($G17,'VESSEL FACTORS'!$A$16:$L$36,AE$5,FALSE)),($H17*VLOOKUP($F17,'VESSEL FACTORS'!$A$3:$O$5,AE$5,FALSE)*0.0000011023*$M17*$N17*($G17/100))))))))</f>
        <v>Enter vessel info</v>
      </c>
      <c r="AF17" s="76" t="str">
        <f>IF(OR($D17=" ",$E17=" ",$F17=" "),"Enter vessel info",IF(T($H17)&lt;&gt;"","Enter Activity",IF(OR($M17=0,$N17=0),"Enter Run Time",IF((VLOOKUP($F17,'VESSEL FACTORS'!$A$3:$O$5,AF$5,FALSE))="N/A","--",IF($G17=" ",IF(ISERROR(SEARCH("Aux",$E17,1)),($H17*VLOOKUP($F17,'VESSEL FACTORS'!$A$2:$O$5,AF$5,FALSE)*0.0000011023*$M17*$N17*0.82),($H17*VLOOKUP($F17,'VESSEL FACTORS'!$A$2:$O$5,AF$5,FALSE)*0.0000011023*$M17*$N17*1)),IF($G17&lt;21,($H17*VLOOKUP($F17,'VESSEL FACTORS'!$A$2:$O$5,AF$5,FALSE)*0.0000011023*$M17*$N17*VLOOKUP($G17,'VESSEL FACTORS'!$A$16:$L$36,AF$5,FALSE)),($H17*VLOOKUP($F17,'VESSEL FACTORS'!$A$3:$O$5,AF$5,FALSE)*0.0000011023*$M17*$N17*($G17/100))))))))</f>
        <v>Enter vessel info</v>
      </c>
      <c r="AG17" s="76" t="str">
        <f>IF(OR($D17=" ",$E17=" ",$F17=" "),"Enter vessel info",IF(T($H17)&lt;&gt;"","Enter Activity",IF(OR($M17=0,$N17=0),"Enter Run Time",IF((VLOOKUP($F17,'VESSEL FACTORS'!$A$3:$O$5,AG$5,FALSE))="N/A","--",IF($G17=" ",IF(ISERROR(SEARCH("Aux",$E17,1)),($H17*VLOOKUP($F17,'VESSEL FACTORS'!$A$2:$O$5,AG$5,FALSE)*0.0000011023*$M17*$N17*0.82),($H17*VLOOKUP($F17,'VESSEL FACTORS'!$A$2:$O$5,AG$5,FALSE)*0.0000011023*$M17*$N17*1)),IF($G17&lt;21,($H17*VLOOKUP($F17,'VESSEL FACTORS'!$A$2:$O$5,AG$5,FALSE)*0.0000011023*$M17*$N17*VLOOKUP($G17,'VESSEL FACTORS'!$A$16:$L$36,AG$5,FALSE)),($H17*VLOOKUP($F17,'VESSEL FACTORS'!$A$3:$O$5,AG$5,FALSE)*0.0000011023*$M17*$N17*($G17/100))))))))</f>
        <v>Enter vessel info</v>
      </c>
      <c r="AH17" s="76" t="str">
        <f>IF(OR($D17=" ",$E17=" ",$F17=" "),"Enter vessel info",IF(T($H17)&lt;&gt;"","Enter Activity",IF(OR($M17=0,$N17=0),"Enter Run Time",IF((VLOOKUP($F17,'VESSEL FACTORS'!$A$3:$O$5,AH$5,FALSE))="N/A","--",IF($G17=" ",IF(ISERROR(SEARCH("Aux",$E17,1)),($H17*VLOOKUP($F17,'VESSEL FACTORS'!$A$2:$O$5,AH$5,FALSE)*0.0000011023*$M17*$N17*0.82),($H17*VLOOKUP($F17,'VESSEL FACTORS'!$A$2:$O$5,AH$5,FALSE)*0.0000011023*$M17*$N17*1)),IF($G17&lt;21,($H17*VLOOKUP($F17,'VESSEL FACTORS'!$A$2:$O$5,AH$5,FALSE)*0.0000011023*$M17*$N17*VLOOKUP($G17,'VESSEL FACTORS'!$A$16:$L$36,AH$5,FALSE)),($H17*VLOOKUP($F17,'VESSEL FACTORS'!$A$3:$O$5,AH$5,FALSE)*0.0000011023*$M17*$N17*($G17/100))))))))</f>
        <v>Enter vessel info</v>
      </c>
      <c r="AI17" s="76" t="str">
        <f>IF(OR($D17=" ",$E17=" ",$F17=" "),"Enter vessel info",IF(T($H17)&lt;&gt;"","Enter Activity",IF(OR($M17=0,$N17=0),"Enter Run Time",IF((VLOOKUP($F17,'VESSEL FACTORS'!$A$3:$O$5,AI$5,FALSE))="N/A","--",IF($G17=" ",IF(ISERROR(SEARCH("Aux",$E17,1)),($H17*VLOOKUP($F17,'VESSEL FACTORS'!$A$2:$O$5,AI$5,FALSE)*0.0000011023*$M17*$N17*0.82),($H17*VLOOKUP($F17,'VESSEL FACTORS'!$A$2:$O$5,AI$5,FALSE)*0.0000011023*$M17*$N17*1)),IF($G17&lt;21,($H17*VLOOKUP($F17,'VESSEL FACTORS'!$A$2:$O$5,AI$5,FALSE)*0.0000011023*$M17*$N17*VLOOKUP($G17,'VESSEL FACTORS'!$A$16:$L$36,AI$5,FALSE)),($H17*VLOOKUP($F17,'VESSEL FACTORS'!$A$3:$O$5,AI$5,FALSE)*0.0000011023*$M17*$N17*($G17/100))))))))</f>
        <v>Enter vessel info</v>
      </c>
      <c r="AJ17" s="76" t="str">
        <f>IF(OR($D17=" ",$E17=" ",$F17=" "),"Enter vessel info",IF(T($H17)&lt;&gt;"","Enter Activity",IF(OR($M17=0,$N17=0),"Enter Run Time",IF((VLOOKUP($F17,'VESSEL FACTORS'!$A$3:$O$5,AJ$5,FALSE))="N/A","--",IF($G17=" ",IF(ISERROR(SEARCH("Aux",$E17,1)),($H17*VLOOKUP($F17,'VESSEL FACTORS'!$A$2:$O$5,AJ$5,FALSE)*0.0000011023*$M17*$N17*0.82),($H17*VLOOKUP($F17,'VESSEL FACTORS'!$A$2:$O$5,AJ$5,FALSE)*0.0000011023*$M17*$N17*1)),IF($G17&lt;21,($H17*VLOOKUP($F17,'VESSEL FACTORS'!$A$2:$O$5,AJ$5,FALSE)*0.0000011023*$M17*$N17*VLOOKUP($G17,'VESSEL FACTORS'!$A$16:$L$36,AJ$5,FALSE)),($H17*VLOOKUP($F17,'VESSEL FACTORS'!$A$3:$O$5,AJ$5,FALSE)*0.0000011023*$M17*$N17*($G17/100))))))))</f>
        <v>Enter vessel info</v>
      </c>
      <c r="AK17" s="76" t="str">
        <f>IF(OR($D17=" ",$E17=" ",$F17=" "),"Enter vessel info",IF(T($H17)&lt;&gt;"","Enter Activity",IF(OR($M17=0,$N17=0),"Enter Run Time",IF((VLOOKUP($F17,'VESSEL FACTORS'!$A$3:$O$5,AK$5,FALSE))="N/A","--",IF($G17=" ",IF(ISERROR(SEARCH("Aux",$E17,1)),($H17*VLOOKUP($F17,'VESSEL FACTORS'!$A$2:$O$5,AK$5,FALSE)*0.0000011023*$M17*$N17*0.82),($H17*VLOOKUP($F17,'VESSEL FACTORS'!$A$2:$O$5,AK$5,FALSE)*0.0000011023*$M17*$N17*1)),IF($G17&lt;21,($H17*VLOOKUP($F17,'VESSEL FACTORS'!$A$2:$O$5,AK$5,FALSE)*0.0000011023*$M17*$N17*VLOOKUP($G17,'VESSEL FACTORS'!$A$16:$L$36,AK$5,FALSE)),($H17*VLOOKUP($F17,'VESSEL FACTORS'!$A$3:$O$5,AK$5,FALSE)*0.0000011023*$M17*$N17*($G17/100))))))))</f>
        <v>Enter vessel info</v>
      </c>
      <c r="AL17" s="67" t="str">
        <f>IF(OR($D17=" ",$E17=" ",$F17=" "),"Enter vessel info",IF(T($H17)&lt;&gt;"","Enter Activity",IF(OR($M17=0,$N17=0),"Enter Run Time",IF((VLOOKUP($F17,'VESSEL FACTORS'!$A$3:$O$5,AL$5,FALSE))="N/A","--",IF($G17=" ",IF(ISERROR(SEARCH("Aux",$E17,1)),($H17*VLOOKUP($F17,'VESSEL FACTORS'!$A$2:$O$5,AL$5,FALSE)*0.0000011023*$M17*$N17*0.82),($H17*VLOOKUP($F17,'VESSEL FACTORS'!$A$2:$O$5,AL$5,FALSE)*0.0000011023*$M17*$N17*1)),IF($G17&lt;21,($H17*VLOOKUP($F17,'VESSEL FACTORS'!$A$2:$O$5,AL$5,FALSE)*0.0000011023*$M17*$N17*VLOOKUP($G17,'VESSEL FACTORS'!$A$16:$L$36,AL$5,FALSE)),($H17*VLOOKUP($F17,'VESSEL FACTORS'!$A$3:$O$5,AL$5,FALSE)*0.0000011023*$M17*$N17*($G17/100))))))))</f>
        <v>Enter vessel info</v>
      </c>
      <c r="AM17" s="74"/>
      <c r="AO17" s="74">
        <f>MONTH(EMISSIONS_1!P17)-MONTH(EMISSIONS_1!O17)+1</f>
        <v>1</v>
      </c>
      <c r="AP17" s="335">
        <f t="shared" si="12"/>
        <v>0</v>
      </c>
      <c r="AQ17" s="336">
        <f t="shared" si="0"/>
        <v>0</v>
      </c>
      <c r="AR17" s="336">
        <f t="shared" si="0"/>
        <v>0</v>
      </c>
      <c r="AS17" s="336">
        <f t="shared" si="0"/>
        <v>0</v>
      </c>
      <c r="AT17" s="336">
        <f t="shared" si="0"/>
        <v>0</v>
      </c>
      <c r="AU17" s="336">
        <f t="shared" si="0"/>
        <v>0</v>
      </c>
      <c r="AV17" s="336">
        <f t="shared" si="0"/>
        <v>0</v>
      </c>
      <c r="AW17" s="336">
        <f t="shared" si="0"/>
        <v>0</v>
      </c>
      <c r="AX17" s="336">
        <f t="shared" si="0"/>
        <v>0</v>
      </c>
      <c r="AY17" s="336">
        <f t="shared" si="0"/>
        <v>0</v>
      </c>
      <c r="AZ17" s="336">
        <f t="shared" si="0"/>
        <v>0</v>
      </c>
      <c r="BA17" s="337">
        <f t="shared" si="0"/>
        <v>0</v>
      </c>
      <c r="BB17" s="335">
        <f t="shared" ref="BB17:BM30" si="24">IF(T($AC17)="",IF((BB$6&gt;=MONTH($O17))*(BB$6&lt;=MONTH($P17)), $AC17/$AO17, 0),0)</f>
        <v>0</v>
      </c>
      <c r="BC17" s="336">
        <f t="shared" si="24"/>
        <v>0</v>
      </c>
      <c r="BD17" s="336">
        <f t="shared" si="24"/>
        <v>0</v>
      </c>
      <c r="BE17" s="336">
        <f t="shared" si="24"/>
        <v>0</v>
      </c>
      <c r="BF17" s="336">
        <f t="shared" si="24"/>
        <v>0</v>
      </c>
      <c r="BG17" s="336">
        <f t="shared" si="24"/>
        <v>0</v>
      </c>
      <c r="BH17" s="336">
        <f t="shared" si="24"/>
        <v>0</v>
      </c>
      <c r="BI17" s="336">
        <f t="shared" si="24"/>
        <v>0</v>
      </c>
      <c r="BJ17" s="336">
        <f t="shared" si="24"/>
        <v>0</v>
      </c>
      <c r="BK17" s="336">
        <f t="shared" si="24"/>
        <v>0</v>
      </c>
      <c r="BL17" s="336">
        <f t="shared" si="24"/>
        <v>0</v>
      </c>
      <c r="BM17" s="337">
        <f t="shared" si="24"/>
        <v>0</v>
      </c>
      <c r="BN17" s="335">
        <f t="shared" ref="BN17:BY30" si="25">IF(T($AD17)="",IF((BN$6&gt;=MONTH($O17))*(BN$6&lt;=MONTH($P17)), $AD17/$AO17, 0),0)</f>
        <v>0</v>
      </c>
      <c r="BO17" s="336">
        <f t="shared" si="25"/>
        <v>0</v>
      </c>
      <c r="BP17" s="336">
        <f t="shared" si="25"/>
        <v>0</v>
      </c>
      <c r="BQ17" s="336">
        <f t="shared" si="25"/>
        <v>0</v>
      </c>
      <c r="BR17" s="336">
        <f t="shared" si="25"/>
        <v>0</v>
      </c>
      <c r="BS17" s="336">
        <f t="shared" si="25"/>
        <v>0</v>
      </c>
      <c r="BT17" s="336">
        <f t="shared" si="25"/>
        <v>0</v>
      </c>
      <c r="BU17" s="336">
        <f t="shared" si="25"/>
        <v>0</v>
      </c>
      <c r="BV17" s="336">
        <f t="shared" si="25"/>
        <v>0</v>
      </c>
      <c r="BW17" s="336">
        <f t="shared" si="25"/>
        <v>0</v>
      </c>
      <c r="BX17" s="336">
        <f t="shared" si="25"/>
        <v>0</v>
      </c>
      <c r="BY17" s="337">
        <f t="shared" si="25"/>
        <v>0</v>
      </c>
      <c r="BZ17" s="335">
        <f t="shared" ref="BZ17:CK30" si="26">IF(T($AE17)="",IF((BZ$6&gt;=MONTH($O17))*(BZ$6&lt;=MONTH($P17)), $AE17/$AO17, 0),0)</f>
        <v>0</v>
      </c>
      <c r="CA17" s="336">
        <f t="shared" si="26"/>
        <v>0</v>
      </c>
      <c r="CB17" s="336">
        <f t="shared" si="26"/>
        <v>0</v>
      </c>
      <c r="CC17" s="336">
        <f t="shared" si="26"/>
        <v>0</v>
      </c>
      <c r="CD17" s="336">
        <f t="shared" si="26"/>
        <v>0</v>
      </c>
      <c r="CE17" s="336">
        <f t="shared" si="26"/>
        <v>0</v>
      </c>
      <c r="CF17" s="336">
        <f t="shared" si="26"/>
        <v>0</v>
      </c>
      <c r="CG17" s="336">
        <f t="shared" si="26"/>
        <v>0</v>
      </c>
      <c r="CH17" s="336">
        <f t="shared" si="26"/>
        <v>0</v>
      </c>
      <c r="CI17" s="336">
        <f t="shared" si="26"/>
        <v>0</v>
      </c>
      <c r="CJ17" s="336">
        <f t="shared" si="26"/>
        <v>0</v>
      </c>
      <c r="CK17" s="337">
        <f t="shared" si="26"/>
        <v>0</v>
      </c>
      <c r="CL17" s="335">
        <f t="shared" ref="CL17:CW30" si="27">IF(T($AF17)="",IF((CL$6&gt;=MONTH($O17))*(CL$6&lt;=MONTH($P17)), $AF17/$AO17, 0),0)</f>
        <v>0</v>
      </c>
      <c r="CM17" s="336">
        <f t="shared" si="27"/>
        <v>0</v>
      </c>
      <c r="CN17" s="336">
        <f t="shared" si="27"/>
        <v>0</v>
      </c>
      <c r="CO17" s="336">
        <f t="shared" si="27"/>
        <v>0</v>
      </c>
      <c r="CP17" s="336">
        <f t="shared" si="27"/>
        <v>0</v>
      </c>
      <c r="CQ17" s="336">
        <f t="shared" si="27"/>
        <v>0</v>
      </c>
      <c r="CR17" s="336">
        <f t="shared" si="27"/>
        <v>0</v>
      </c>
      <c r="CS17" s="336">
        <f t="shared" si="27"/>
        <v>0</v>
      </c>
      <c r="CT17" s="336">
        <f t="shared" si="27"/>
        <v>0</v>
      </c>
      <c r="CU17" s="336">
        <f t="shared" si="27"/>
        <v>0</v>
      </c>
      <c r="CV17" s="336">
        <f t="shared" si="27"/>
        <v>0</v>
      </c>
      <c r="CW17" s="337">
        <f t="shared" si="27"/>
        <v>0</v>
      </c>
      <c r="CX17" s="335">
        <f t="shared" ref="CX17:DI30" si="28">IF(T($AG17)="",IF((CX$6&gt;=MONTH($O17))*(CX$6&lt;=MONTH($P17)), $AG17/$AO17, 0),0)</f>
        <v>0</v>
      </c>
      <c r="CY17" s="336">
        <f t="shared" si="28"/>
        <v>0</v>
      </c>
      <c r="CZ17" s="336">
        <f t="shared" si="28"/>
        <v>0</v>
      </c>
      <c r="DA17" s="336">
        <f t="shared" si="28"/>
        <v>0</v>
      </c>
      <c r="DB17" s="336">
        <f t="shared" si="28"/>
        <v>0</v>
      </c>
      <c r="DC17" s="336">
        <f t="shared" si="28"/>
        <v>0</v>
      </c>
      <c r="DD17" s="336">
        <f t="shared" si="28"/>
        <v>0</v>
      </c>
      <c r="DE17" s="336">
        <f t="shared" si="28"/>
        <v>0</v>
      </c>
      <c r="DF17" s="336">
        <f t="shared" si="28"/>
        <v>0</v>
      </c>
      <c r="DG17" s="336">
        <f t="shared" si="28"/>
        <v>0</v>
      </c>
      <c r="DH17" s="336">
        <f t="shared" si="28"/>
        <v>0</v>
      </c>
      <c r="DI17" s="337">
        <f t="shared" si="28"/>
        <v>0</v>
      </c>
      <c r="DJ17" s="335">
        <f t="shared" ref="DJ17:DU30" si="29">IF(T($AH17)="",IF((DJ$6&gt;=MONTH($O17))*(DJ$6&lt;=MONTH($P17)), $AH17/$AO17, 0),0)</f>
        <v>0</v>
      </c>
      <c r="DK17" s="336">
        <f t="shared" si="29"/>
        <v>0</v>
      </c>
      <c r="DL17" s="336">
        <f t="shared" si="29"/>
        <v>0</v>
      </c>
      <c r="DM17" s="336">
        <f t="shared" si="29"/>
        <v>0</v>
      </c>
      <c r="DN17" s="336">
        <f t="shared" si="29"/>
        <v>0</v>
      </c>
      <c r="DO17" s="336">
        <f t="shared" si="29"/>
        <v>0</v>
      </c>
      <c r="DP17" s="336">
        <f t="shared" si="29"/>
        <v>0</v>
      </c>
      <c r="DQ17" s="336">
        <f t="shared" si="29"/>
        <v>0</v>
      </c>
      <c r="DR17" s="336">
        <f t="shared" si="29"/>
        <v>0</v>
      </c>
      <c r="DS17" s="336">
        <f t="shared" si="29"/>
        <v>0</v>
      </c>
      <c r="DT17" s="336">
        <f t="shared" si="29"/>
        <v>0</v>
      </c>
      <c r="DU17" s="337">
        <f t="shared" si="29"/>
        <v>0</v>
      </c>
      <c r="DV17" s="335">
        <f t="shared" ref="DV17:EG30" si="30">IF(T($AI17)="",IF((DV$6&gt;=MONTH($O17))*(DV$6&lt;=MONTH($P17)), $AI17/$AO17, 0),0)</f>
        <v>0</v>
      </c>
      <c r="DW17" s="336">
        <f t="shared" si="30"/>
        <v>0</v>
      </c>
      <c r="DX17" s="336">
        <f t="shared" si="30"/>
        <v>0</v>
      </c>
      <c r="DY17" s="336">
        <f t="shared" si="30"/>
        <v>0</v>
      </c>
      <c r="DZ17" s="336">
        <f t="shared" si="30"/>
        <v>0</v>
      </c>
      <c r="EA17" s="336">
        <f t="shared" si="30"/>
        <v>0</v>
      </c>
      <c r="EB17" s="336">
        <f t="shared" si="30"/>
        <v>0</v>
      </c>
      <c r="EC17" s="336">
        <f t="shared" si="30"/>
        <v>0</v>
      </c>
      <c r="ED17" s="336">
        <f t="shared" si="30"/>
        <v>0</v>
      </c>
      <c r="EE17" s="336">
        <f t="shared" si="30"/>
        <v>0</v>
      </c>
      <c r="EF17" s="336">
        <f t="shared" si="30"/>
        <v>0</v>
      </c>
      <c r="EG17" s="337">
        <f t="shared" si="30"/>
        <v>0</v>
      </c>
      <c r="EH17" s="335">
        <f t="shared" ref="EH17:ES30" si="31">IF(T($AJ17)="",IF((EH$6&gt;=MONTH($O17))*(EH$6&lt;=MONTH($P17)), $AJ17/$AO17, 0),0)</f>
        <v>0</v>
      </c>
      <c r="EI17" s="336">
        <f t="shared" si="31"/>
        <v>0</v>
      </c>
      <c r="EJ17" s="336">
        <f t="shared" si="31"/>
        <v>0</v>
      </c>
      <c r="EK17" s="336">
        <f t="shared" si="31"/>
        <v>0</v>
      </c>
      <c r="EL17" s="336">
        <f t="shared" si="31"/>
        <v>0</v>
      </c>
      <c r="EM17" s="336">
        <f t="shared" si="31"/>
        <v>0</v>
      </c>
      <c r="EN17" s="336">
        <f t="shared" si="31"/>
        <v>0</v>
      </c>
      <c r="EO17" s="336">
        <f t="shared" si="31"/>
        <v>0</v>
      </c>
      <c r="EP17" s="336">
        <f t="shared" si="31"/>
        <v>0</v>
      </c>
      <c r="EQ17" s="336">
        <f t="shared" si="31"/>
        <v>0</v>
      </c>
      <c r="ER17" s="336">
        <f t="shared" si="31"/>
        <v>0</v>
      </c>
      <c r="ES17" s="337">
        <f t="shared" si="31"/>
        <v>0</v>
      </c>
      <c r="ET17" s="335">
        <f t="shared" ref="ET17:FE30" si="32">IF(T($AK17)="",IF((ET$6&gt;=MONTH($O17))*(ET$6&lt;=MONTH($P17)), $AK17/$AO17, 0),0)</f>
        <v>0</v>
      </c>
      <c r="EU17" s="336">
        <f t="shared" si="32"/>
        <v>0</v>
      </c>
      <c r="EV17" s="336">
        <f t="shared" si="32"/>
        <v>0</v>
      </c>
      <c r="EW17" s="336">
        <f t="shared" si="32"/>
        <v>0</v>
      </c>
      <c r="EX17" s="336">
        <f t="shared" si="32"/>
        <v>0</v>
      </c>
      <c r="EY17" s="336">
        <f t="shared" si="32"/>
        <v>0</v>
      </c>
      <c r="EZ17" s="336">
        <f t="shared" si="32"/>
        <v>0</v>
      </c>
      <c r="FA17" s="336">
        <f t="shared" si="32"/>
        <v>0</v>
      </c>
      <c r="FB17" s="336">
        <f t="shared" si="32"/>
        <v>0</v>
      </c>
      <c r="FC17" s="336">
        <f t="shared" si="32"/>
        <v>0</v>
      </c>
      <c r="FD17" s="336">
        <f t="shared" si="32"/>
        <v>0</v>
      </c>
      <c r="FE17" s="337">
        <f t="shared" si="32"/>
        <v>0</v>
      </c>
      <c r="FF17" s="335">
        <f t="shared" ref="FF17:FQ30" si="33">IF(T($AL17)="",IF((FF$6&gt;=MONTH($O17))*(FF$6&lt;=MONTH($P17)), $AL17/$AO17, 0),0)</f>
        <v>0</v>
      </c>
      <c r="FG17" s="336">
        <f t="shared" si="33"/>
        <v>0</v>
      </c>
      <c r="FH17" s="336">
        <f t="shared" si="33"/>
        <v>0</v>
      </c>
      <c r="FI17" s="336">
        <f t="shared" si="33"/>
        <v>0</v>
      </c>
      <c r="FJ17" s="336">
        <f t="shared" si="33"/>
        <v>0</v>
      </c>
      <c r="FK17" s="336">
        <f t="shared" si="33"/>
        <v>0</v>
      </c>
      <c r="FL17" s="336">
        <f t="shared" si="33"/>
        <v>0</v>
      </c>
      <c r="FM17" s="336">
        <f t="shared" si="33"/>
        <v>0</v>
      </c>
      <c r="FN17" s="336">
        <f t="shared" si="33"/>
        <v>0</v>
      </c>
      <c r="FO17" s="336">
        <f t="shared" si="33"/>
        <v>0</v>
      </c>
      <c r="FP17" s="336">
        <f t="shared" si="33"/>
        <v>0</v>
      </c>
      <c r="FQ17" s="337">
        <f t="shared" si="33"/>
        <v>0</v>
      </c>
    </row>
    <row r="18" spans="1:173" x14ac:dyDescent="0.2">
      <c r="A18" s="74" t="str">
        <f t="shared" si="21"/>
        <v xml:space="preserve"> - </v>
      </c>
      <c r="B18" s="112"/>
      <c r="C18" s="171" t="s">
        <v>306</v>
      </c>
      <c r="D18" s="366" t="str">
        <f>IF(ISBLANK(EMISSIONS_9!D18), " ", EMISSIONS_9!D18)</f>
        <v xml:space="preserve"> </v>
      </c>
      <c r="E18" s="366" t="str">
        <f>IF(ISBLANK(EMISSIONS_9!E18), " ", EMISSIONS_9!E18)</f>
        <v xml:space="preserve"> </v>
      </c>
      <c r="F18" s="366" t="str">
        <f>IF(ISBLANK(EMISSIONS_9!F18), " ", EMISSIONS_9!F18)</f>
        <v xml:space="preserve"> </v>
      </c>
      <c r="G18" s="367"/>
      <c r="H18" s="368"/>
      <c r="I18" s="33" t="s">
        <v>299</v>
      </c>
      <c r="J18" s="367"/>
      <c r="K18" s="33">
        <f t="shared" si="22"/>
        <v>1</v>
      </c>
      <c r="L18" s="33">
        <f t="shared" si="23"/>
        <v>0</v>
      </c>
      <c r="M18" s="367">
        <v>0</v>
      </c>
      <c r="N18" s="373">
        <v>0</v>
      </c>
      <c r="O18" s="299"/>
      <c r="P18" s="300"/>
      <c r="Q18" s="73" t="str">
        <f t="shared" si="13"/>
        <v>Enter vessel info</v>
      </c>
      <c r="R18" s="79" t="str">
        <f t="shared" si="14"/>
        <v>Enter vessel info</v>
      </c>
      <c r="S18" s="79" t="str">
        <f t="shared" si="15"/>
        <v>Enter vessel info</v>
      </c>
      <c r="T18" s="79" t="str">
        <f t="shared" si="16"/>
        <v>Enter vessel info</v>
      </c>
      <c r="U18" s="79" t="str">
        <f t="shared" si="17"/>
        <v>Enter vessel info</v>
      </c>
      <c r="V18" s="79" t="str">
        <f t="shared" si="18"/>
        <v>Enter vessel info</v>
      </c>
      <c r="W18" s="79" t="str">
        <f t="shared" si="19"/>
        <v>Enter vessel info</v>
      </c>
      <c r="X18" s="79" t="str">
        <f t="shared" si="20"/>
        <v>Enter vessel info</v>
      </c>
      <c r="Y18" s="78" t="s">
        <v>115</v>
      </c>
      <c r="Z18" s="79" t="s">
        <v>115</v>
      </c>
      <c r="AA18" s="82" t="s">
        <v>115</v>
      </c>
      <c r="AB18" s="76" t="str">
        <f>IF(OR($D18=" ",$E18=" ",$F18=" "),"Enter vessel info",IF(T($H18)&lt;&gt;"","Enter Activity",IF(OR($M18=0,$N18=0),"Enter Run Time",IF((VLOOKUP($F18,'VESSEL FACTORS'!$A$3:$O$5,AB$5,FALSE))="N/A","--",IF($G18=" ",IF(ISERROR(SEARCH("Aux",$E18,1)),($H18*VLOOKUP($F18,'VESSEL FACTORS'!$A$2:$O$5,AB$5,FALSE)*0.0000011023*$M18*$N18*0.82),($H18*VLOOKUP($F18,'VESSEL FACTORS'!$A$2:$O$5,AB$5,FALSE)*0.0000011023*$M18*$N18*1)),IF($G18&lt;21,($H18*VLOOKUP($F18,'VESSEL FACTORS'!$A$2:$O$5,AB$5,FALSE)*0.0000011023*$M18*$N18*VLOOKUP($G18,'VESSEL FACTORS'!$A$16:$L$36,AB$5,FALSE)),($H18*VLOOKUP($F18,'VESSEL FACTORS'!$A$3:$O$5,AB$5,FALSE)*0.0000011023*$M18*$N18*($G18/100))))))))</f>
        <v>Enter vessel info</v>
      </c>
      <c r="AC18" s="76" t="str">
        <f>IF(OR($D18=" ",$E18=" ",$F18=" "),"Enter vessel info",IF(T($H18)&lt;&gt;"","Enter Activity",IF(OR($M18=0,$N18=0),"Enter Run Time",IF((VLOOKUP($F18,'VESSEL FACTORS'!$A$3:$O$5,AC$5,FALSE))="N/A","--",IF($G18=" ",IF(ISERROR(SEARCH("Aux",$E18,1)),($H18*VLOOKUP($F18,'VESSEL FACTORS'!$A$2:$O$5,AC$5,FALSE)*0.0000011023*$M18*$N18*0.82),($H18*VLOOKUP($F18,'VESSEL FACTORS'!$A$2:$O$5,AC$5,FALSE)*0.0000011023*$M18*$N18*1)),IF($G18&lt;21,($H18*VLOOKUP($F18,'VESSEL FACTORS'!$A$2:$O$5,AC$5,FALSE)*0.0000011023*$M18*$N18*VLOOKUP($G18,'VESSEL FACTORS'!$A$16:$L$36,AC$5,FALSE)),($H18*VLOOKUP($F18,'VESSEL FACTORS'!$A$3:$O$5,AC$5,FALSE)*0.0000011023*$M18*$N18*($G18/100))))))))</f>
        <v>Enter vessel info</v>
      </c>
      <c r="AD18" s="76" t="str">
        <f>IF(OR($D18=" ",$E18=" ",$F18=" "),"Enter vessel info",IF(T($H18)&lt;&gt;"","Enter Activity",IF(OR($M18=0,$N18=0),"Enter Run Time",IF((VLOOKUP($F18,'VESSEL FACTORS'!$A$3:$O$5,AD$5,FALSE))="N/A","--",IF($G18=" ",IF(ISERROR(SEARCH("Aux",$E18,1)),($H18*VLOOKUP($F18,'VESSEL FACTORS'!$A$2:$O$5,AD$5,FALSE)*0.0000011023*$M18*$N18*0.82),($H18*VLOOKUP($F18,'VESSEL FACTORS'!$A$2:$O$5,AD$5,FALSE)*0.0000011023*$M18*$N18*1)),IF($G18&lt;21,($H18*VLOOKUP($F18,'VESSEL FACTORS'!$A$2:$O$5,AD$5,FALSE)*0.0000011023*$M18*$N18*VLOOKUP($G18,'VESSEL FACTORS'!$A$16:$L$36,AD$5,FALSE)),($H18*VLOOKUP($F18,'VESSEL FACTORS'!$A$3:$O$5,AD$5,FALSE)*0.0000011023*$M18*$N18*($G18/100))))))))</f>
        <v>Enter vessel info</v>
      </c>
      <c r="AE18" s="76" t="str">
        <f>IF(OR($D18=" ",$E18=" ",$F18=" "),"Enter vessel info",IF(T($H18)&lt;&gt;"","Enter Activity",IF(OR($M18=0,$N18=0),"Enter Run Time",IF((VLOOKUP($F18,'VESSEL FACTORS'!$A$3:$O$5,AE$5,FALSE))="N/A","--",IF($G18=" ",IF(ISERROR(SEARCH("Aux",$E18,1)),($H18*VLOOKUP($F18,'VESSEL FACTORS'!$A$2:$O$5,AE$5,FALSE)*0.0000011023*$M18*$N18*0.82),($H18*VLOOKUP($F18,'VESSEL FACTORS'!$A$2:$O$5,AE$5,FALSE)*0.0000011023*$M18*$N18*1)),IF($G18&lt;21,($H18*VLOOKUP($F18,'VESSEL FACTORS'!$A$2:$O$5,AE$5,FALSE)*0.0000011023*$M18*$N18*VLOOKUP($G18,'VESSEL FACTORS'!$A$16:$L$36,AE$5,FALSE)),($H18*VLOOKUP($F18,'VESSEL FACTORS'!$A$3:$O$5,AE$5,FALSE)*0.0000011023*$M18*$N18*($G18/100))))))))</f>
        <v>Enter vessel info</v>
      </c>
      <c r="AF18" s="76" t="str">
        <f>IF(OR($D18=" ",$E18=" ",$F18=" "),"Enter vessel info",IF(T($H18)&lt;&gt;"","Enter Activity",IF(OR($M18=0,$N18=0),"Enter Run Time",IF((VLOOKUP($F18,'VESSEL FACTORS'!$A$3:$O$5,AF$5,FALSE))="N/A","--",IF($G18=" ",IF(ISERROR(SEARCH("Aux",$E18,1)),($H18*VLOOKUP($F18,'VESSEL FACTORS'!$A$2:$O$5,AF$5,FALSE)*0.0000011023*$M18*$N18*0.82),($H18*VLOOKUP($F18,'VESSEL FACTORS'!$A$2:$O$5,AF$5,FALSE)*0.0000011023*$M18*$N18*1)),IF($G18&lt;21,($H18*VLOOKUP($F18,'VESSEL FACTORS'!$A$2:$O$5,AF$5,FALSE)*0.0000011023*$M18*$N18*VLOOKUP($G18,'VESSEL FACTORS'!$A$16:$L$36,AF$5,FALSE)),($H18*VLOOKUP($F18,'VESSEL FACTORS'!$A$3:$O$5,AF$5,FALSE)*0.0000011023*$M18*$N18*($G18/100))))))))</f>
        <v>Enter vessel info</v>
      </c>
      <c r="AG18" s="76" t="str">
        <f>IF(OR($D18=" ",$E18=" ",$F18=" "),"Enter vessel info",IF(T($H18)&lt;&gt;"","Enter Activity",IF(OR($M18=0,$N18=0),"Enter Run Time",IF((VLOOKUP($F18,'VESSEL FACTORS'!$A$3:$O$5,AG$5,FALSE))="N/A","--",IF($G18=" ",IF(ISERROR(SEARCH("Aux",$E18,1)),($H18*VLOOKUP($F18,'VESSEL FACTORS'!$A$2:$O$5,AG$5,FALSE)*0.0000011023*$M18*$N18*0.82),($H18*VLOOKUP($F18,'VESSEL FACTORS'!$A$2:$O$5,AG$5,FALSE)*0.0000011023*$M18*$N18*1)),IF($G18&lt;21,($H18*VLOOKUP($F18,'VESSEL FACTORS'!$A$2:$O$5,AG$5,FALSE)*0.0000011023*$M18*$N18*VLOOKUP($G18,'VESSEL FACTORS'!$A$16:$L$36,AG$5,FALSE)),($H18*VLOOKUP($F18,'VESSEL FACTORS'!$A$3:$O$5,AG$5,FALSE)*0.0000011023*$M18*$N18*($G18/100))))))))</f>
        <v>Enter vessel info</v>
      </c>
      <c r="AH18" s="76" t="str">
        <f>IF(OR($D18=" ",$E18=" ",$F18=" "),"Enter vessel info",IF(T($H18)&lt;&gt;"","Enter Activity",IF(OR($M18=0,$N18=0),"Enter Run Time",IF((VLOOKUP($F18,'VESSEL FACTORS'!$A$3:$O$5,AH$5,FALSE))="N/A","--",IF($G18=" ",IF(ISERROR(SEARCH("Aux",$E18,1)),($H18*VLOOKUP($F18,'VESSEL FACTORS'!$A$2:$O$5,AH$5,FALSE)*0.0000011023*$M18*$N18*0.82),($H18*VLOOKUP($F18,'VESSEL FACTORS'!$A$2:$O$5,AH$5,FALSE)*0.0000011023*$M18*$N18*1)),IF($G18&lt;21,($H18*VLOOKUP($F18,'VESSEL FACTORS'!$A$2:$O$5,AH$5,FALSE)*0.0000011023*$M18*$N18*VLOOKUP($G18,'VESSEL FACTORS'!$A$16:$L$36,AH$5,FALSE)),($H18*VLOOKUP($F18,'VESSEL FACTORS'!$A$3:$O$5,AH$5,FALSE)*0.0000011023*$M18*$N18*($G18/100))))))))</f>
        <v>Enter vessel info</v>
      </c>
      <c r="AI18" s="76" t="str">
        <f>IF(OR($D18=" ",$E18=" ",$F18=" "),"Enter vessel info",IF(T($H18)&lt;&gt;"","Enter Activity",IF(OR($M18=0,$N18=0),"Enter Run Time",IF((VLOOKUP($F18,'VESSEL FACTORS'!$A$3:$O$5,AI$5,FALSE))="N/A","--",IF($G18=" ",IF(ISERROR(SEARCH("Aux",$E18,1)),($H18*VLOOKUP($F18,'VESSEL FACTORS'!$A$2:$O$5,AI$5,FALSE)*0.0000011023*$M18*$N18*0.82),($H18*VLOOKUP($F18,'VESSEL FACTORS'!$A$2:$O$5,AI$5,FALSE)*0.0000011023*$M18*$N18*1)),IF($G18&lt;21,($H18*VLOOKUP($F18,'VESSEL FACTORS'!$A$2:$O$5,AI$5,FALSE)*0.0000011023*$M18*$N18*VLOOKUP($G18,'VESSEL FACTORS'!$A$16:$L$36,AI$5,FALSE)),($H18*VLOOKUP($F18,'VESSEL FACTORS'!$A$3:$O$5,AI$5,FALSE)*0.0000011023*$M18*$N18*($G18/100))))))))</f>
        <v>Enter vessel info</v>
      </c>
      <c r="AJ18" s="76" t="str">
        <f>IF(OR($D18=" ",$E18=" ",$F18=" "),"Enter vessel info",IF(T($H18)&lt;&gt;"","Enter Activity",IF(OR($M18=0,$N18=0),"Enter Run Time",IF((VLOOKUP($F18,'VESSEL FACTORS'!$A$3:$O$5,AJ$5,FALSE))="N/A","--",IF($G18=" ",IF(ISERROR(SEARCH("Aux",$E18,1)),($H18*VLOOKUP($F18,'VESSEL FACTORS'!$A$2:$O$5,AJ$5,FALSE)*0.0000011023*$M18*$N18*0.82),($H18*VLOOKUP($F18,'VESSEL FACTORS'!$A$2:$O$5,AJ$5,FALSE)*0.0000011023*$M18*$N18*1)),IF($G18&lt;21,($H18*VLOOKUP($F18,'VESSEL FACTORS'!$A$2:$O$5,AJ$5,FALSE)*0.0000011023*$M18*$N18*VLOOKUP($G18,'VESSEL FACTORS'!$A$16:$L$36,AJ$5,FALSE)),($H18*VLOOKUP($F18,'VESSEL FACTORS'!$A$3:$O$5,AJ$5,FALSE)*0.0000011023*$M18*$N18*($G18/100))))))))</f>
        <v>Enter vessel info</v>
      </c>
      <c r="AK18" s="76" t="str">
        <f>IF(OR($D18=" ",$E18=" ",$F18=" "),"Enter vessel info",IF(T($H18)&lt;&gt;"","Enter Activity",IF(OR($M18=0,$N18=0),"Enter Run Time",IF((VLOOKUP($F18,'VESSEL FACTORS'!$A$3:$O$5,AK$5,FALSE))="N/A","--",IF($G18=" ",IF(ISERROR(SEARCH("Aux",$E18,1)),($H18*VLOOKUP($F18,'VESSEL FACTORS'!$A$2:$O$5,AK$5,FALSE)*0.0000011023*$M18*$N18*0.82),($H18*VLOOKUP($F18,'VESSEL FACTORS'!$A$2:$O$5,AK$5,FALSE)*0.0000011023*$M18*$N18*1)),IF($G18&lt;21,($H18*VLOOKUP($F18,'VESSEL FACTORS'!$A$2:$O$5,AK$5,FALSE)*0.0000011023*$M18*$N18*VLOOKUP($G18,'VESSEL FACTORS'!$A$16:$L$36,AK$5,FALSE)),($H18*VLOOKUP($F18,'VESSEL FACTORS'!$A$3:$O$5,AK$5,FALSE)*0.0000011023*$M18*$N18*($G18/100))))))))</f>
        <v>Enter vessel info</v>
      </c>
      <c r="AL18" s="67" t="str">
        <f>IF(OR($D18=" ",$E18=" ",$F18=" "),"Enter vessel info",IF(T($H18)&lt;&gt;"","Enter Activity",IF(OR($M18=0,$N18=0),"Enter Run Time",IF((VLOOKUP($F18,'VESSEL FACTORS'!$A$3:$O$5,AL$5,FALSE))="N/A","--",IF($G18=" ",IF(ISERROR(SEARCH("Aux",$E18,1)),($H18*VLOOKUP($F18,'VESSEL FACTORS'!$A$2:$O$5,AL$5,FALSE)*0.0000011023*$M18*$N18*0.82),($H18*VLOOKUP($F18,'VESSEL FACTORS'!$A$2:$O$5,AL$5,FALSE)*0.0000011023*$M18*$N18*1)),IF($G18&lt;21,($H18*VLOOKUP($F18,'VESSEL FACTORS'!$A$2:$O$5,AL$5,FALSE)*0.0000011023*$M18*$N18*VLOOKUP($G18,'VESSEL FACTORS'!$A$16:$L$36,AL$5,FALSE)),($H18*VLOOKUP($F18,'VESSEL FACTORS'!$A$3:$O$5,AL$5,FALSE)*0.0000011023*$M18*$N18*($G18/100))))))))</f>
        <v>Enter vessel info</v>
      </c>
      <c r="AM18" s="74"/>
      <c r="AO18" s="74">
        <f>MONTH(EMISSIONS_1!P18)-MONTH(EMISSIONS_1!O18)+1</f>
        <v>1</v>
      </c>
      <c r="AP18" s="335">
        <f t="shared" si="12"/>
        <v>0</v>
      </c>
      <c r="AQ18" s="336">
        <f t="shared" si="0"/>
        <v>0</v>
      </c>
      <c r="AR18" s="336">
        <f t="shared" si="0"/>
        <v>0</v>
      </c>
      <c r="AS18" s="336">
        <f t="shared" si="0"/>
        <v>0</v>
      </c>
      <c r="AT18" s="336">
        <f t="shared" si="0"/>
        <v>0</v>
      </c>
      <c r="AU18" s="336">
        <f t="shared" si="0"/>
        <v>0</v>
      </c>
      <c r="AV18" s="336">
        <f t="shared" si="0"/>
        <v>0</v>
      </c>
      <c r="AW18" s="336">
        <f t="shared" si="0"/>
        <v>0</v>
      </c>
      <c r="AX18" s="336">
        <f t="shared" si="0"/>
        <v>0</v>
      </c>
      <c r="AY18" s="336">
        <f t="shared" si="0"/>
        <v>0</v>
      </c>
      <c r="AZ18" s="336">
        <f t="shared" si="0"/>
        <v>0</v>
      </c>
      <c r="BA18" s="337">
        <f t="shared" si="0"/>
        <v>0</v>
      </c>
      <c r="BB18" s="335">
        <f t="shared" si="24"/>
        <v>0</v>
      </c>
      <c r="BC18" s="336">
        <f t="shared" si="24"/>
        <v>0</v>
      </c>
      <c r="BD18" s="336">
        <f t="shared" si="24"/>
        <v>0</v>
      </c>
      <c r="BE18" s="336">
        <f t="shared" si="24"/>
        <v>0</v>
      </c>
      <c r="BF18" s="336">
        <f t="shared" si="24"/>
        <v>0</v>
      </c>
      <c r="BG18" s="336">
        <f t="shared" si="24"/>
        <v>0</v>
      </c>
      <c r="BH18" s="336">
        <f t="shared" si="24"/>
        <v>0</v>
      </c>
      <c r="BI18" s="336">
        <f t="shared" si="24"/>
        <v>0</v>
      </c>
      <c r="BJ18" s="336">
        <f t="shared" si="24"/>
        <v>0</v>
      </c>
      <c r="BK18" s="336">
        <f t="shared" si="24"/>
        <v>0</v>
      </c>
      <c r="BL18" s="336">
        <f t="shared" si="24"/>
        <v>0</v>
      </c>
      <c r="BM18" s="337">
        <f t="shared" si="24"/>
        <v>0</v>
      </c>
      <c r="BN18" s="335">
        <f t="shared" si="25"/>
        <v>0</v>
      </c>
      <c r="BO18" s="336">
        <f t="shared" si="25"/>
        <v>0</v>
      </c>
      <c r="BP18" s="336">
        <f t="shared" si="25"/>
        <v>0</v>
      </c>
      <c r="BQ18" s="336">
        <f t="shared" si="25"/>
        <v>0</v>
      </c>
      <c r="BR18" s="336">
        <f t="shared" si="25"/>
        <v>0</v>
      </c>
      <c r="BS18" s="336">
        <f t="shared" si="25"/>
        <v>0</v>
      </c>
      <c r="BT18" s="336">
        <f t="shared" si="25"/>
        <v>0</v>
      </c>
      <c r="BU18" s="336">
        <f t="shared" si="25"/>
        <v>0</v>
      </c>
      <c r="BV18" s="336">
        <f t="shared" si="25"/>
        <v>0</v>
      </c>
      <c r="BW18" s="336">
        <f t="shared" si="25"/>
        <v>0</v>
      </c>
      <c r="BX18" s="336">
        <f t="shared" si="25"/>
        <v>0</v>
      </c>
      <c r="BY18" s="337">
        <f t="shared" si="25"/>
        <v>0</v>
      </c>
      <c r="BZ18" s="335">
        <f t="shared" si="26"/>
        <v>0</v>
      </c>
      <c r="CA18" s="336">
        <f t="shared" si="26"/>
        <v>0</v>
      </c>
      <c r="CB18" s="336">
        <f t="shared" si="26"/>
        <v>0</v>
      </c>
      <c r="CC18" s="336">
        <f t="shared" si="26"/>
        <v>0</v>
      </c>
      <c r="CD18" s="336">
        <f t="shared" si="26"/>
        <v>0</v>
      </c>
      <c r="CE18" s="336">
        <f t="shared" si="26"/>
        <v>0</v>
      </c>
      <c r="CF18" s="336">
        <f t="shared" si="26"/>
        <v>0</v>
      </c>
      <c r="CG18" s="336">
        <f t="shared" si="26"/>
        <v>0</v>
      </c>
      <c r="CH18" s="336">
        <f t="shared" si="26"/>
        <v>0</v>
      </c>
      <c r="CI18" s="336">
        <f t="shared" si="26"/>
        <v>0</v>
      </c>
      <c r="CJ18" s="336">
        <f t="shared" si="26"/>
        <v>0</v>
      </c>
      <c r="CK18" s="337">
        <f t="shared" si="26"/>
        <v>0</v>
      </c>
      <c r="CL18" s="335">
        <f t="shared" si="27"/>
        <v>0</v>
      </c>
      <c r="CM18" s="336">
        <f t="shared" si="27"/>
        <v>0</v>
      </c>
      <c r="CN18" s="336">
        <f t="shared" si="27"/>
        <v>0</v>
      </c>
      <c r="CO18" s="336">
        <f t="shared" si="27"/>
        <v>0</v>
      </c>
      <c r="CP18" s="336">
        <f t="shared" si="27"/>
        <v>0</v>
      </c>
      <c r="CQ18" s="336">
        <f t="shared" si="27"/>
        <v>0</v>
      </c>
      <c r="CR18" s="336">
        <f t="shared" si="27"/>
        <v>0</v>
      </c>
      <c r="CS18" s="336">
        <f t="shared" si="27"/>
        <v>0</v>
      </c>
      <c r="CT18" s="336">
        <f t="shared" si="27"/>
        <v>0</v>
      </c>
      <c r="CU18" s="336">
        <f t="shared" si="27"/>
        <v>0</v>
      </c>
      <c r="CV18" s="336">
        <f t="shared" si="27"/>
        <v>0</v>
      </c>
      <c r="CW18" s="337">
        <f t="shared" si="27"/>
        <v>0</v>
      </c>
      <c r="CX18" s="335">
        <f t="shared" si="28"/>
        <v>0</v>
      </c>
      <c r="CY18" s="336">
        <f t="shared" si="28"/>
        <v>0</v>
      </c>
      <c r="CZ18" s="336">
        <f t="shared" si="28"/>
        <v>0</v>
      </c>
      <c r="DA18" s="336">
        <f t="shared" si="28"/>
        <v>0</v>
      </c>
      <c r="DB18" s="336">
        <f t="shared" si="28"/>
        <v>0</v>
      </c>
      <c r="DC18" s="336">
        <f t="shared" si="28"/>
        <v>0</v>
      </c>
      <c r="DD18" s="336">
        <f t="shared" si="28"/>
        <v>0</v>
      </c>
      <c r="DE18" s="336">
        <f t="shared" si="28"/>
        <v>0</v>
      </c>
      <c r="DF18" s="336">
        <f t="shared" si="28"/>
        <v>0</v>
      </c>
      <c r="DG18" s="336">
        <f t="shared" si="28"/>
        <v>0</v>
      </c>
      <c r="DH18" s="336">
        <f t="shared" si="28"/>
        <v>0</v>
      </c>
      <c r="DI18" s="337">
        <f t="shared" si="28"/>
        <v>0</v>
      </c>
      <c r="DJ18" s="335">
        <f t="shared" si="29"/>
        <v>0</v>
      </c>
      <c r="DK18" s="336">
        <f t="shared" si="29"/>
        <v>0</v>
      </c>
      <c r="DL18" s="336">
        <f t="shared" si="29"/>
        <v>0</v>
      </c>
      <c r="DM18" s="336">
        <f t="shared" si="29"/>
        <v>0</v>
      </c>
      <c r="DN18" s="336">
        <f t="shared" si="29"/>
        <v>0</v>
      </c>
      <c r="DO18" s="336">
        <f t="shared" si="29"/>
        <v>0</v>
      </c>
      <c r="DP18" s="336">
        <f t="shared" si="29"/>
        <v>0</v>
      </c>
      <c r="DQ18" s="336">
        <f t="shared" si="29"/>
        <v>0</v>
      </c>
      <c r="DR18" s="336">
        <f t="shared" si="29"/>
        <v>0</v>
      </c>
      <c r="DS18" s="336">
        <f t="shared" si="29"/>
        <v>0</v>
      </c>
      <c r="DT18" s="336">
        <f t="shared" si="29"/>
        <v>0</v>
      </c>
      <c r="DU18" s="337">
        <f t="shared" si="29"/>
        <v>0</v>
      </c>
      <c r="DV18" s="335">
        <f t="shared" si="30"/>
        <v>0</v>
      </c>
      <c r="DW18" s="336">
        <f t="shared" si="30"/>
        <v>0</v>
      </c>
      <c r="DX18" s="336">
        <f t="shared" si="30"/>
        <v>0</v>
      </c>
      <c r="DY18" s="336">
        <f t="shared" si="30"/>
        <v>0</v>
      </c>
      <c r="DZ18" s="336">
        <f t="shared" si="30"/>
        <v>0</v>
      </c>
      <c r="EA18" s="336">
        <f t="shared" si="30"/>
        <v>0</v>
      </c>
      <c r="EB18" s="336">
        <f t="shared" si="30"/>
        <v>0</v>
      </c>
      <c r="EC18" s="336">
        <f t="shared" si="30"/>
        <v>0</v>
      </c>
      <c r="ED18" s="336">
        <f t="shared" si="30"/>
        <v>0</v>
      </c>
      <c r="EE18" s="336">
        <f t="shared" si="30"/>
        <v>0</v>
      </c>
      <c r="EF18" s="336">
        <f t="shared" si="30"/>
        <v>0</v>
      </c>
      <c r="EG18" s="337">
        <f t="shared" si="30"/>
        <v>0</v>
      </c>
      <c r="EH18" s="335">
        <f t="shared" si="31"/>
        <v>0</v>
      </c>
      <c r="EI18" s="336">
        <f t="shared" si="31"/>
        <v>0</v>
      </c>
      <c r="EJ18" s="336">
        <f t="shared" si="31"/>
        <v>0</v>
      </c>
      <c r="EK18" s="336">
        <f t="shared" si="31"/>
        <v>0</v>
      </c>
      <c r="EL18" s="336">
        <f t="shared" si="31"/>
        <v>0</v>
      </c>
      <c r="EM18" s="336">
        <f t="shared" si="31"/>
        <v>0</v>
      </c>
      <c r="EN18" s="336">
        <f t="shared" si="31"/>
        <v>0</v>
      </c>
      <c r="EO18" s="336">
        <f t="shared" si="31"/>
        <v>0</v>
      </c>
      <c r="EP18" s="336">
        <f t="shared" si="31"/>
        <v>0</v>
      </c>
      <c r="EQ18" s="336">
        <f t="shared" si="31"/>
        <v>0</v>
      </c>
      <c r="ER18" s="336">
        <f t="shared" si="31"/>
        <v>0</v>
      </c>
      <c r="ES18" s="337">
        <f t="shared" si="31"/>
        <v>0</v>
      </c>
      <c r="ET18" s="335">
        <f t="shared" si="32"/>
        <v>0</v>
      </c>
      <c r="EU18" s="336">
        <f t="shared" si="32"/>
        <v>0</v>
      </c>
      <c r="EV18" s="336">
        <f t="shared" si="32"/>
        <v>0</v>
      </c>
      <c r="EW18" s="336">
        <f t="shared" si="32"/>
        <v>0</v>
      </c>
      <c r="EX18" s="336">
        <f t="shared" si="32"/>
        <v>0</v>
      </c>
      <c r="EY18" s="336">
        <f t="shared" si="32"/>
        <v>0</v>
      </c>
      <c r="EZ18" s="336">
        <f t="shared" si="32"/>
        <v>0</v>
      </c>
      <c r="FA18" s="336">
        <f t="shared" si="32"/>
        <v>0</v>
      </c>
      <c r="FB18" s="336">
        <f t="shared" si="32"/>
        <v>0</v>
      </c>
      <c r="FC18" s="336">
        <f t="shared" si="32"/>
        <v>0</v>
      </c>
      <c r="FD18" s="336">
        <f t="shared" si="32"/>
        <v>0</v>
      </c>
      <c r="FE18" s="337">
        <f t="shared" si="32"/>
        <v>0</v>
      </c>
      <c r="FF18" s="335">
        <f t="shared" si="33"/>
        <v>0</v>
      </c>
      <c r="FG18" s="336">
        <f t="shared" si="33"/>
        <v>0</v>
      </c>
      <c r="FH18" s="336">
        <f t="shared" si="33"/>
        <v>0</v>
      </c>
      <c r="FI18" s="336">
        <f t="shared" si="33"/>
        <v>0</v>
      </c>
      <c r="FJ18" s="336">
        <f t="shared" si="33"/>
        <v>0</v>
      </c>
      <c r="FK18" s="336">
        <f t="shared" si="33"/>
        <v>0</v>
      </c>
      <c r="FL18" s="336">
        <f t="shared" si="33"/>
        <v>0</v>
      </c>
      <c r="FM18" s="336">
        <f t="shared" si="33"/>
        <v>0</v>
      </c>
      <c r="FN18" s="336">
        <f t="shared" si="33"/>
        <v>0</v>
      </c>
      <c r="FO18" s="336">
        <f t="shared" si="33"/>
        <v>0</v>
      </c>
      <c r="FP18" s="336">
        <f t="shared" si="33"/>
        <v>0</v>
      </c>
      <c r="FQ18" s="337">
        <f t="shared" si="33"/>
        <v>0</v>
      </c>
    </row>
    <row r="19" spans="1:173" ht="12.75" customHeight="1" x14ac:dyDescent="0.2">
      <c r="A19" s="74" t="str">
        <f>CONCATENATE(D19, "-", E19)</f>
        <v xml:space="preserve"> - </v>
      </c>
      <c r="B19" s="112"/>
      <c r="C19" s="171" t="s">
        <v>305</v>
      </c>
      <c r="D19" s="366" t="str">
        <f>IF(ISBLANK(EMISSIONS_9!D19), " ", EMISSIONS_9!D19)</f>
        <v xml:space="preserve"> </v>
      </c>
      <c r="E19" s="366" t="str">
        <f>IF(ISBLANK(EMISSIONS_9!E19), " ", EMISSIONS_9!E19)</f>
        <v xml:space="preserve"> </v>
      </c>
      <c r="F19" s="366" t="str">
        <f>IF(ISBLANK(EMISSIONS_9!F19), " ", EMISSIONS_9!F19)</f>
        <v xml:space="preserve"> </v>
      </c>
      <c r="G19" s="367"/>
      <c r="H19" s="368"/>
      <c r="I19" s="33" t="s">
        <v>299</v>
      </c>
      <c r="J19" s="367"/>
      <c r="K19" s="33">
        <f t="shared" si="22"/>
        <v>1</v>
      </c>
      <c r="L19" s="33">
        <f t="shared" si="23"/>
        <v>0</v>
      </c>
      <c r="M19" s="367">
        <v>0</v>
      </c>
      <c r="N19" s="373">
        <v>0</v>
      </c>
      <c r="O19" s="299"/>
      <c r="P19" s="300"/>
      <c r="Q19" s="73" t="str">
        <f t="shared" si="13"/>
        <v>Enter vessel info</v>
      </c>
      <c r="R19" s="79" t="str">
        <f t="shared" si="14"/>
        <v>Enter vessel info</v>
      </c>
      <c r="S19" s="79" t="str">
        <f t="shared" si="15"/>
        <v>Enter vessel info</v>
      </c>
      <c r="T19" s="79" t="str">
        <f t="shared" si="16"/>
        <v>Enter vessel info</v>
      </c>
      <c r="U19" s="79" t="str">
        <f t="shared" si="17"/>
        <v>Enter vessel info</v>
      </c>
      <c r="V19" s="79" t="str">
        <f t="shared" si="18"/>
        <v>Enter vessel info</v>
      </c>
      <c r="W19" s="79" t="str">
        <f t="shared" si="19"/>
        <v>Enter vessel info</v>
      </c>
      <c r="X19" s="79" t="str">
        <f t="shared" si="20"/>
        <v>Enter vessel info</v>
      </c>
      <c r="Y19" s="78" t="s">
        <v>115</v>
      </c>
      <c r="Z19" s="79" t="s">
        <v>115</v>
      </c>
      <c r="AA19" s="82" t="s">
        <v>115</v>
      </c>
      <c r="AB19" s="76" t="str">
        <f>IF(OR($D19=" ",$E19=" ",$F19=" "),"Enter vessel info",IF(T($H19)&lt;&gt;"","Enter Activity",IF(OR($M19=0,$N19=0),"Enter Run Time",IF((VLOOKUP($F19,'VESSEL FACTORS'!$A$3:$O$5,AB$5,FALSE))="N/A","--",IF($G19=" ",IF(ISERROR(SEARCH("Aux",$E19,1)),($H19*VLOOKUP($F19,'VESSEL FACTORS'!$A$2:$O$5,AB$5,FALSE)*0.0000011023*$M19*$N19*0.82),($H19*VLOOKUP($F19,'VESSEL FACTORS'!$A$2:$O$5,AB$5,FALSE)*0.0000011023*$M19*$N19*1)),IF($G19&lt;21,($H19*VLOOKUP($F19,'VESSEL FACTORS'!$A$2:$O$5,AB$5,FALSE)*0.0000011023*$M19*$N19*VLOOKUP($G19,'VESSEL FACTORS'!$A$16:$L$36,AB$5,FALSE)),($H19*VLOOKUP($F19,'VESSEL FACTORS'!$A$3:$O$5,AB$5,FALSE)*0.0000011023*$M19*$N19*($G19/100))))))))</f>
        <v>Enter vessel info</v>
      </c>
      <c r="AC19" s="76" t="str">
        <f>IF(OR($D19=" ",$E19=" ",$F19=" "),"Enter vessel info",IF(T($H19)&lt;&gt;"","Enter Activity",IF(OR($M19=0,$N19=0),"Enter Run Time",IF((VLOOKUP($F19,'VESSEL FACTORS'!$A$3:$O$5,AC$5,FALSE))="N/A","--",IF($G19=" ",IF(ISERROR(SEARCH("Aux",$E19,1)),($H19*VLOOKUP($F19,'VESSEL FACTORS'!$A$2:$O$5,AC$5,FALSE)*0.0000011023*$M19*$N19*0.82),($H19*VLOOKUP($F19,'VESSEL FACTORS'!$A$2:$O$5,AC$5,FALSE)*0.0000011023*$M19*$N19*1)),IF($G19&lt;21,($H19*VLOOKUP($F19,'VESSEL FACTORS'!$A$2:$O$5,AC$5,FALSE)*0.0000011023*$M19*$N19*VLOOKUP($G19,'VESSEL FACTORS'!$A$16:$L$36,AC$5,FALSE)),($H19*VLOOKUP($F19,'VESSEL FACTORS'!$A$3:$O$5,AC$5,FALSE)*0.0000011023*$M19*$N19*($G19/100))))))))</f>
        <v>Enter vessel info</v>
      </c>
      <c r="AD19" s="76" t="str">
        <f>IF(OR($D19=" ",$E19=" ",$F19=" "),"Enter vessel info",IF(T($H19)&lt;&gt;"","Enter Activity",IF(OR($M19=0,$N19=0),"Enter Run Time",IF((VLOOKUP($F19,'VESSEL FACTORS'!$A$3:$O$5,AD$5,FALSE))="N/A","--",IF($G19=" ",IF(ISERROR(SEARCH("Aux",$E19,1)),($H19*VLOOKUP($F19,'VESSEL FACTORS'!$A$2:$O$5,AD$5,FALSE)*0.0000011023*$M19*$N19*0.82),($H19*VLOOKUP($F19,'VESSEL FACTORS'!$A$2:$O$5,AD$5,FALSE)*0.0000011023*$M19*$N19*1)),IF($G19&lt;21,($H19*VLOOKUP($F19,'VESSEL FACTORS'!$A$2:$O$5,AD$5,FALSE)*0.0000011023*$M19*$N19*VLOOKUP($G19,'VESSEL FACTORS'!$A$16:$L$36,AD$5,FALSE)),($H19*VLOOKUP($F19,'VESSEL FACTORS'!$A$3:$O$5,AD$5,FALSE)*0.0000011023*$M19*$N19*($G19/100))))))))</f>
        <v>Enter vessel info</v>
      </c>
      <c r="AE19" s="76" t="str">
        <f>IF(OR($D19=" ",$E19=" ",$F19=" "),"Enter vessel info",IF(T($H19)&lt;&gt;"","Enter Activity",IF(OR($M19=0,$N19=0),"Enter Run Time",IF((VLOOKUP($F19,'VESSEL FACTORS'!$A$3:$O$5,AE$5,FALSE))="N/A","--",IF($G19=" ",IF(ISERROR(SEARCH("Aux",$E19,1)),($H19*VLOOKUP($F19,'VESSEL FACTORS'!$A$2:$O$5,AE$5,FALSE)*0.0000011023*$M19*$N19*0.82),($H19*VLOOKUP($F19,'VESSEL FACTORS'!$A$2:$O$5,AE$5,FALSE)*0.0000011023*$M19*$N19*1)),IF($G19&lt;21,($H19*VLOOKUP($F19,'VESSEL FACTORS'!$A$2:$O$5,AE$5,FALSE)*0.0000011023*$M19*$N19*VLOOKUP($G19,'VESSEL FACTORS'!$A$16:$L$36,AE$5,FALSE)),($H19*VLOOKUP($F19,'VESSEL FACTORS'!$A$3:$O$5,AE$5,FALSE)*0.0000011023*$M19*$N19*($G19/100))))))))</f>
        <v>Enter vessel info</v>
      </c>
      <c r="AF19" s="76" t="str">
        <f>IF(OR($D19=" ",$E19=" ",$F19=" "),"Enter vessel info",IF(T($H19)&lt;&gt;"","Enter Activity",IF(OR($M19=0,$N19=0),"Enter Run Time",IF((VLOOKUP($F19,'VESSEL FACTORS'!$A$3:$O$5,AF$5,FALSE))="N/A","--",IF($G19=" ",IF(ISERROR(SEARCH("Aux",$E19,1)),($H19*VLOOKUP($F19,'VESSEL FACTORS'!$A$2:$O$5,AF$5,FALSE)*0.0000011023*$M19*$N19*0.82),($H19*VLOOKUP($F19,'VESSEL FACTORS'!$A$2:$O$5,AF$5,FALSE)*0.0000011023*$M19*$N19*1)),IF($G19&lt;21,($H19*VLOOKUP($F19,'VESSEL FACTORS'!$A$2:$O$5,AF$5,FALSE)*0.0000011023*$M19*$N19*VLOOKUP($G19,'VESSEL FACTORS'!$A$16:$L$36,AF$5,FALSE)),($H19*VLOOKUP($F19,'VESSEL FACTORS'!$A$3:$O$5,AF$5,FALSE)*0.0000011023*$M19*$N19*($G19/100))))))))</f>
        <v>Enter vessel info</v>
      </c>
      <c r="AG19" s="76" t="str">
        <f>IF(OR($D19=" ",$E19=" ",$F19=" "),"Enter vessel info",IF(T($H19)&lt;&gt;"","Enter Activity",IF(OR($M19=0,$N19=0),"Enter Run Time",IF((VLOOKUP($F19,'VESSEL FACTORS'!$A$3:$O$5,AG$5,FALSE))="N/A","--",IF($G19=" ",IF(ISERROR(SEARCH("Aux",$E19,1)),($H19*VLOOKUP($F19,'VESSEL FACTORS'!$A$2:$O$5,AG$5,FALSE)*0.0000011023*$M19*$N19*0.82),($H19*VLOOKUP($F19,'VESSEL FACTORS'!$A$2:$O$5,AG$5,FALSE)*0.0000011023*$M19*$N19*1)),IF($G19&lt;21,($H19*VLOOKUP($F19,'VESSEL FACTORS'!$A$2:$O$5,AG$5,FALSE)*0.0000011023*$M19*$N19*VLOOKUP($G19,'VESSEL FACTORS'!$A$16:$L$36,AG$5,FALSE)),($H19*VLOOKUP($F19,'VESSEL FACTORS'!$A$3:$O$5,AG$5,FALSE)*0.0000011023*$M19*$N19*($G19/100))))))))</f>
        <v>Enter vessel info</v>
      </c>
      <c r="AH19" s="76" t="str">
        <f>IF(OR($D19=" ",$E19=" ",$F19=" "),"Enter vessel info",IF(T($H19)&lt;&gt;"","Enter Activity",IF(OR($M19=0,$N19=0),"Enter Run Time",IF((VLOOKUP($F19,'VESSEL FACTORS'!$A$3:$O$5,AH$5,FALSE))="N/A","--",IF($G19=" ",IF(ISERROR(SEARCH("Aux",$E19,1)),($H19*VLOOKUP($F19,'VESSEL FACTORS'!$A$2:$O$5,AH$5,FALSE)*0.0000011023*$M19*$N19*0.82),($H19*VLOOKUP($F19,'VESSEL FACTORS'!$A$2:$O$5,AH$5,FALSE)*0.0000011023*$M19*$N19*1)),IF($G19&lt;21,($H19*VLOOKUP($F19,'VESSEL FACTORS'!$A$2:$O$5,AH$5,FALSE)*0.0000011023*$M19*$N19*VLOOKUP($G19,'VESSEL FACTORS'!$A$16:$L$36,AH$5,FALSE)),($H19*VLOOKUP($F19,'VESSEL FACTORS'!$A$3:$O$5,AH$5,FALSE)*0.0000011023*$M19*$N19*($G19/100))))))))</f>
        <v>Enter vessel info</v>
      </c>
      <c r="AI19" s="76" t="str">
        <f>IF(OR($D19=" ",$E19=" ",$F19=" "),"Enter vessel info",IF(T($H19)&lt;&gt;"","Enter Activity",IF(OR($M19=0,$N19=0),"Enter Run Time",IF((VLOOKUP($F19,'VESSEL FACTORS'!$A$3:$O$5,AI$5,FALSE))="N/A","--",IF($G19=" ",IF(ISERROR(SEARCH("Aux",$E19,1)),($H19*VLOOKUP($F19,'VESSEL FACTORS'!$A$2:$O$5,AI$5,FALSE)*0.0000011023*$M19*$N19*0.82),($H19*VLOOKUP($F19,'VESSEL FACTORS'!$A$2:$O$5,AI$5,FALSE)*0.0000011023*$M19*$N19*1)),IF($G19&lt;21,($H19*VLOOKUP($F19,'VESSEL FACTORS'!$A$2:$O$5,AI$5,FALSE)*0.0000011023*$M19*$N19*VLOOKUP($G19,'VESSEL FACTORS'!$A$16:$L$36,AI$5,FALSE)),($H19*VLOOKUP($F19,'VESSEL FACTORS'!$A$3:$O$5,AI$5,FALSE)*0.0000011023*$M19*$N19*($G19/100))))))))</f>
        <v>Enter vessel info</v>
      </c>
      <c r="AJ19" s="76" t="str">
        <f>IF(OR($D19=" ",$E19=" ",$F19=" "),"Enter vessel info",IF(T($H19)&lt;&gt;"","Enter Activity",IF(OR($M19=0,$N19=0),"Enter Run Time",IF((VLOOKUP($F19,'VESSEL FACTORS'!$A$3:$O$5,AJ$5,FALSE))="N/A","--",IF($G19=" ",IF(ISERROR(SEARCH("Aux",$E19,1)),($H19*VLOOKUP($F19,'VESSEL FACTORS'!$A$2:$O$5,AJ$5,FALSE)*0.0000011023*$M19*$N19*0.82),($H19*VLOOKUP($F19,'VESSEL FACTORS'!$A$2:$O$5,AJ$5,FALSE)*0.0000011023*$M19*$N19*1)),IF($G19&lt;21,($H19*VLOOKUP($F19,'VESSEL FACTORS'!$A$2:$O$5,AJ$5,FALSE)*0.0000011023*$M19*$N19*VLOOKUP($G19,'VESSEL FACTORS'!$A$16:$L$36,AJ$5,FALSE)),($H19*VLOOKUP($F19,'VESSEL FACTORS'!$A$3:$O$5,AJ$5,FALSE)*0.0000011023*$M19*$N19*($G19/100))))))))</f>
        <v>Enter vessel info</v>
      </c>
      <c r="AK19" s="76" t="str">
        <f>IF(OR($D19=" ",$E19=" ",$F19=" "),"Enter vessel info",IF(T($H19)&lt;&gt;"","Enter Activity",IF(OR($M19=0,$N19=0),"Enter Run Time",IF((VLOOKUP($F19,'VESSEL FACTORS'!$A$3:$O$5,AK$5,FALSE))="N/A","--",IF($G19=" ",IF(ISERROR(SEARCH("Aux",$E19,1)),($H19*VLOOKUP($F19,'VESSEL FACTORS'!$A$2:$O$5,AK$5,FALSE)*0.0000011023*$M19*$N19*0.82),($H19*VLOOKUP($F19,'VESSEL FACTORS'!$A$2:$O$5,AK$5,FALSE)*0.0000011023*$M19*$N19*1)),IF($G19&lt;21,($H19*VLOOKUP($F19,'VESSEL FACTORS'!$A$2:$O$5,AK$5,FALSE)*0.0000011023*$M19*$N19*VLOOKUP($G19,'VESSEL FACTORS'!$A$16:$L$36,AK$5,FALSE)),($H19*VLOOKUP($F19,'VESSEL FACTORS'!$A$3:$O$5,AK$5,FALSE)*0.0000011023*$M19*$N19*($G19/100))))))))</f>
        <v>Enter vessel info</v>
      </c>
      <c r="AL19" s="67" t="str">
        <f>IF(OR($D19=" ",$E19=" ",$F19=" "),"Enter vessel info",IF(T($H19)&lt;&gt;"","Enter Activity",IF(OR($M19=0,$N19=0),"Enter Run Time",IF((VLOOKUP($F19,'VESSEL FACTORS'!$A$3:$O$5,AL$5,FALSE))="N/A","--",IF($G19=" ",IF(ISERROR(SEARCH("Aux",$E19,1)),($H19*VLOOKUP($F19,'VESSEL FACTORS'!$A$2:$O$5,AL$5,FALSE)*0.0000011023*$M19*$N19*0.82),($H19*VLOOKUP($F19,'VESSEL FACTORS'!$A$2:$O$5,AL$5,FALSE)*0.0000011023*$M19*$N19*1)),IF($G19&lt;21,($H19*VLOOKUP($F19,'VESSEL FACTORS'!$A$2:$O$5,AL$5,FALSE)*0.0000011023*$M19*$N19*VLOOKUP($G19,'VESSEL FACTORS'!$A$16:$L$36,AL$5,FALSE)),($H19*VLOOKUP($F19,'VESSEL FACTORS'!$A$3:$O$5,AL$5,FALSE)*0.0000011023*$M19*$N19*($G19/100))))))))</f>
        <v>Enter vessel info</v>
      </c>
      <c r="AM19" s="315"/>
      <c r="AO19" s="74">
        <f>MONTH(EMISSIONS_1!P19)-MONTH(EMISSIONS_1!O19)+1</f>
        <v>1</v>
      </c>
      <c r="AP19" s="335">
        <f t="shared" si="12"/>
        <v>0</v>
      </c>
      <c r="AQ19" s="336">
        <f t="shared" si="0"/>
        <v>0</v>
      </c>
      <c r="AR19" s="336">
        <f t="shared" si="0"/>
        <v>0</v>
      </c>
      <c r="AS19" s="336">
        <f t="shared" si="0"/>
        <v>0</v>
      </c>
      <c r="AT19" s="336">
        <f t="shared" si="0"/>
        <v>0</v>
      </c>
      <c r="AU19" s="336">
        <f t="shared" si="0"/>
        <v>0</v>
      </c>
      <c r="AV19" s="336">
        <f t="shared" si="0"/>
        <v>0</v>
      </c>
      <c r="AW19" s="336">
        <f t="shared" si="0"/>
        <v>0</v>
      </c>
      <c r="AX19" s="336">
        <f t="shared" si="0"/>
        <v>0</v>
      </c>
      <c r="AY19" s="336">
        <f t="shared" si="0"/>
        <v>0</v>
      </c>
      <c r="AZ19" s="336">
        <f t="shared" si="0"/>
        <v>0</v>
      </c>
      <c r="BA19" s="337">
        <f t="shared" si="0"/>
        <v>0</v>
      </c>
      <c r="BB19" s="335">
        <f t="shared" si="24"/>
        <v>0</v>
      </c>
      <c r="BC19" s="336">
        <f t="shared" si="24"/>
        <v>0</v>
      </c>
      <c r="BD19" s="336">
        <f t="shared" si="24"/>
        <v>0</v>
      </c>
      <c r="BE19" s="336">
        <f t="shared" si="24"/>
        <v>0</v>
      </c>
      <c r="BF19" s="336">
        <f t="shared" si="24"/>
        <v>0</v>
      </c>
      <c r="BG19" s="336">
        <f t="shared" si="24"/>
        <v>0</v>
      </c>
      <c r="BH19" s="336">
        <f t="shared" si="24"/>
        <v>0</v>
      </c>
      <c r="BI19" s="336">
        <f t="shared" si="24"/>
        <v>0</v>
      </c>
      <c r="BJ19" s="336">
        <f t="shared" si="24"/>
        <v>0</v>
      </c>
      <c r="BK19" s="336">
        <f t="shared" si="24"/>
        <v>0</v>
      </c>
      <c r="BL19" s="336">
        <f t="shared" si="24"/>
        <v>0</v>
      </c>
      <c r="BM19" s="337">
        <f t="shared" si="24"/>
        <v>0</v>
      </c>
      <c r="BN19" s="335">
        <f t="shared" si="25"/>
        <v>0</v>
      </c>
      <c r="BO19" s="336">
        <f t="shared" si="25"/>
        <v>0</v>
      </c>
      <c r="BP19" s="336">
        <f t="shared" si="25"/>
        <v>0</v>
      </c>
      <c r="BQ19" s="336">
        <f t="shared" si="25"/>
        <v>0</v>
      </c>
      <c r="BR19" s="336">
        <f t="shared" si="25"/>
        <v>0</v>
      </c>
      <c r="BS19" s="336">
        <f t="shared" si="25"/>
        <v>0</v>
      </c>
      <c r="BT19" s="336">
        <f t="shared" si="25"/>
        <v>0</v>
      </c>
      <c r="BU19" s="336">
        <f t="shared" si="25"/>
        <v>0</v>
      </c>
      <c r="BV19" s="336">
        <f t="shared" si="25"/>
        <v>0</v>
      </c>
      <c r="BW19" s="336">
        <f t="shared" si="25"/>
        <v>0</v>
      </c>
      <c r="BX19" s="336">
        <f t="shared" si="25"/>
        <v>0</v>
      </c>
      <c r="BY19" s="337">
        <f t="shared" si="25"/>
        <v>0</v>
      </c>
      <c r="BZ19" s="335">
        <f t="shared" si="26"/>
        <v>0</v>
      </c>
      <c r="CA19" s="336">
        <f t="shared" si="26"/>
        <v>0</v>
      </c>
      <c r="CB19" s="336">
        <f t="shared" si="26"/>
        <v>0</v>
      </c>
      <c r="CC19" s="336">
        <f t="shared" si="26"/>
        <v>0</v>
      </c>
      <c r="CD19" s="336">
        <f t="shared" si="26"/>
        <v>0</v>
      </c>
      <c r="CE19" s="336">
        <f t="shared" si="26"/>
        <v>0</v>
      </c>
      <c r="CF19" s="336">
        <f t="shared" si="26"/>
        <v>0</v>
      </c>
      <c r="CG19" s="336">
        <f t="shared" si="26"/>
        <v>0</v>
      </c>
      <c r="CH19" s="336">
        <f t="shared" si="26"/>
        <v>0</v>
      </c>
      <c r="CI19" s="336">
        <f t="shared" si="26"/>
        <v>0</v>
      </c>
      <c r="CJ19" s="336">
        <f t="shared" si="26"/>
        <v>0</v>
      </c>
      <c r="CK19" s="337">
        <f t="shared" si="26"/>
        <v>0</v>
      </c>
      <c r="CL19" s="335">
        <f t="shared" si="27"/>
        <v>0</v>
      </c>
      <c r="CM19" s="336">
        <f t="shared" si="27"/>
        <v>0</v>
      </c>
      <c r="CN19" s="336">
        <f t="shared" si="27"/>
        <v>0</v>
      </c>
      <c r="CO19" s="336">
        <f t="shared" si="27"/>
        <v>0</v>
      </c>
      <c r="CP19" s="336">
        <f t="shared" si="27"/>
        <v>0</v>
      </c>
      <c r="CQ19" s="336">
        <f t="shared" si="27"/>
        <v>0</v>
      </c>
      <c r="CR19" s="336">
        <f t="shared" si="27"/>
        <v>0</v>
      </c>
      <c r="CS19" s="336">
        <f t="shared" si="27"/>
        <v>0</v>
      </c>
      <c r="CT19" s="336">
        <f t="shared" si="27"/>
        <v>0</v>
      </c>
      <c r="CU19" s="336">
        <f t="shared" si="27"/>
        <v>0</v>
      </c>
      <c r="CV19" s="336">
        <f t="shared" si="27"/>
        <v>0</v>
      </c>
      <c r="CW19" s="337">
        <f t="shared" si="27"/>
        <v>0</v>
      </c>
      <c r="CX19" s="335">
        <f t="shared" si="28"/>
        <v>0</v>
      </c>
      <c r="CY19" s="336">
        <f t="shared" si="28"/>
        <v>0</v>
      </c>
      <c r="CZ19" s="336">
        <f t="shared" si="28"/>
        <v>0</v>
      </c>
      <c r="DA19" s="336">
        <f t="shared" si="28"/>
        <v>0</v>
      </c>
      <c r="DB19" s="336">
        <f t="shared" si="28"/>
        <v>0</v>
      </c>
      <c r="DC19" s="336">
        <f t="shared" si="28"/>
        <v>0</v>
      </c>
      <c r="DD19" s="336">
        <f t="shared" si="28"/>
        <v>0</v>
      </c>
      <c r="DE19" s="336">
        <f t="shared" si="28"/>
        <v>0</v>
      </c>
      <c r="DF19" s="336">
        <f t="shared" si="28"/>
        <v>0</v>
      </c>
      <c r="DG19" s="336">
        <f t="shared" si="28"/>
        <v>0</v>
      </c>
      <c r="DH19" s="336">
        <f t="shared" si="28"/>
        <v>0</v>
      </c>
      <c r="DI19" s="337">
        <f t="shared" si="28"/>
        <v>0</v>
      </c>
      <c r="DJ19" s="335">
        <f t="shared" si="29"/>
        <v>0</v>
      </c>
      <c r="DK19" s="336">
        <f t="shared" si="29"/>
        <v>0</v>
      </c>
      <c r="DL19" s="336">
        <f t="shared" si="29"/>
        <v>0</v>
      </c>
      <c r="DM19" s="336">
        <f t="shared" si="29"/>
        <v>0</v>
      </c>
      <c r="DN19" s="336">
        <f t="shared" si="29"/>
        <v>0</v>
      </c>
      <c r="DO19" s="336">
        <f t="shared" si="29"/>
        <v>0</v>
      </c>
      <c r="DP19" s="336">
        <f t="shared" si="29"/>
        <v>0</v>
      </c>
      <c r="DQ19" s="336">
        <f t="shared" si="29"/>
        <v>0</v>
      </c>
      <c r="DR19" s="336">
        <f t="shared" si="29"/>
        <v>0</v>
      </c>
      <c r="DS19" s="336">
        <f t="shared" si="29"/>
        <v>0</v>
      </c>
      <c r="DT19" s="336">
        <f t="shared" si="29"/>
        <v>0</v>
      </c>
      <c r="DU19" s="337">
        <f t="shared" si="29"/>
        <v>0</v>
      </c>
      <c r="DV19" s="335">
        <f t="shared" si="30"/>
        <v>0</v>
      </c>
      <c r="DW19" s="336">
        <f t="shared" si="30"/>
        <v>0</v>
      </c>
      <c r="DX19" s="336">
        <f t="shared" si="30"/>
        <v>0</v>
      </c>
      <c r="DY19" s="336">
        <f t="shared" si="30"/>
        <v>0</v>
      </c>
      <c r="DZ19" s="336">
        <f t="shared" si="30"/>
        <v>0</v>
      </c>
      <c r="EA19" s="336">
        <f t="shared" si="30"/>
        <v>0</v>
      </c>
      <c r="EB19" s="336">
        <f t="shared" si="30"/>
        <v>0</v>
      </c>
      <c r="EC19" s="336">
        <f t="shared" si="30"/>
        <v>0</v>
      </c>
      <c r="ED19" s="336">
        <f t="shared" si="30"/>
        <v>0</v>
      </c>
      <c r="EE19" s="336">
        <f t="shared" si="30"/>
        <v>0</v>
      </c>
      <c r="EF19" s="336">
        <f t="shared" si="30"/>
        <v>0</v>
      </c>
      <c r="EG19" s="337">
        <f t="shared" si="30"/>
        <v>0</v>
      </c>
      <c r="EH19" s="335">
        <f t="shared" si="31"/>
        <v>0</v>
      </c>
      <c r="EI19" s="336">
        <f t="shared" si="31"/>
        <v>0</v>
      </c>
      <c r="EJ19" s="336">
        <f t="shared" si="31"/>
        <v>0</v>
      </c>
      <c r="EK19" s="336">
        <f t="shared" si="31"/>
        <v>0</v>
      </c>
      <c r="EL19" s="336">
        <f t="shared" si="31"/>
        <v>0</v>
      </c>
      <c r="EM19" s="336">
        <f t="shared" si="31"/>
        <v>0</v>
      </c>
      <c r="EN19" s="336">
        <f t="shared" si="31"/>
        <v>0</v>
      </c>
      <c r="EO19" s="336">
        <f t="shared" si="31"/>
        <v>0</v>
      </c>
      <c r="EP19" s="336">
        <f t="shared" si="31"/>
        <v>0</v>
      </c>
      <c r="EQ19" s="336">
        <f t="shared" si="31"/>
        <v>0</v>
      </c>
      <c r="ER19" s="336">
        <f t="shared" si="31"/>
        <v>0</v>
      </c>
      <c r="ES19" s="337">
        <f t="shared" si="31"/>
        <v>0</v>
      </c>
      <c r="ET19" s="335">
        <f t="shared" si="32"/>
        <v>0</v>
      </c>
      <c r="EU19" s="336">
        <f t="shared" si="32"/>
        <v>0</v>
      </c>
      <c r="EV19" s="336">
        <f t="shared" si="32"/>
        <v>0</v>
      </c>
      <c r="EW19" s="336">
        <f t="shared" si="32"/>
        <v>0</v>
      </c>
      <c r="EX19" s="336">
        <f t="shared" si="32"/>
        <v>0</v>
      </c>
      <c r="EY19" s="336">
        <f t="shared" si="32"/>
        <v>0</v>
      </c>
      <c r="EZ19" s="336">
        <f t="shared" si="32"/>
        <v>0</v>
      </c>
      <c r="FA19" s="336">
        <f t="shared" si="32"/>
        <v>0</v>
      </c>
      <c r="FB19" s="336">
        <f t="shared" si="32"/>
        <v>0</v>
      </c>
      <c r="FC19" s="336">
        <f t="shared" si="32"/>
        <v>0</v>
      </c>
      <c r="FD19" s="336">
        <f t="shared" si="32"/>
        <v>0</v>
      </c>
      <c r="FE19" s="337">
        <f t="shared" si="32"/>
        <v>0</v>
      </c>
      <c r="FF19" s="335">
        <f t="shared" si="33"/>
        <v>0</v>
      </c>
      <c r="FG19" s="336">
        <f t="shared" si="33"/>
        <v>0</v>
      </c>
      <c r="FH19" s="336">
        <f t="shared" si="33"/>
        <v>0</v>
      </c>
      <c r="FI19" s="336">
        <f t="shared" si="33"/>
        <v>0</v>
      </c>
      <c r="FJ19" s="336">
        <f t="shared" si="33"/>
        <v>0</v>
      </c>
      <c r="FK19" s="336">
        <f t="shared" si="33"/>
        <v>0</v>
      </c>
      <c r="FL19" s="336">
        <f t="shared" si="33"/>
        <v>0</v>
      </c>
      <c r="FM19" s="336">
        <f t="shared" si="33"/>
        <v>0</v>
      </c>
      <c r="FN19" s="336">
        <f t="shared" si="33"/>
        <v>0</v>
      </c>
      <c r="FO19" s="336">
        <f t="shared" si="33"/>
        <v>0</v>
      </c>
      <c r="FP19" s="336">
        <f t="shared" si="33"/>
        <v>0</v>
      </c>
      <c r="FQ19" s="337">
        <f t="shared" si="33"/>
        <v>0</v>
      </c>
    </row>
    <row r="20" spans="1:173" ht="12.75" customHeight="1" x14ac:dyDescent="0.2">
      <c r="A20" s="74" t="str">
        <f t="shared" si="21"/>
        <v xml:space="preserve"> - </v>
      </c>
      <c r="B20" s="112"/>
      <c r="C20" s="171" t="s">
        <v>305</v>
      </c>
      <c r="D20" s="366" t="str">
        <f>IF(ISBLANK(EMISSIONS_9!D20), " ", EMISSIONS_9!D20)</f>
        <v xml:space="preserve"> </v>
      </c>
      <c r="E20" s="366" t="str">
        <f>IF(ISBLANK(EMISSIONS_9!E20), " ", EMISSIONS_9!E20)</f>
        <v xml:space="preserve"> </v>
      </c>
      <c r="F20" s="366" t="str">
        <f>IF(ISBLANK(EMISSIONS_9!F20), " ", EMISSIONS_9!F20)</f>
        <v xml:space="preserve"> </v>
      </c>
      <c r="G20" s="367"/>
      <c r="H20" s="368"/>
      <c r="I20" s="33" t="s">
        <v>299</v>
      </c>
      <c r="J20" s="367"/>
      <c r="K20" s="33">
        <f t="shared" si="22"/>
        <v>1</v>
      </c>
      <c r="L20" s="33">
        <f t="shared" si="23"/>
        <v>0</v>
      </c>
      <c r="M20" s="367">
        <v>0</v>
      </c>
      <c r="N20" s="373">
        <v>0</v>
      </c>
      <c r="O20" s="299"/>
      <c r="P20" s="300"/>
      <c r="Q20" s="73" t="str">
        <f t="shared" si="13"/>
        <v>Enter vessel info</v>
      </c>
      <c r="R20" s="79" t="str">
        <f t="shared" si="14"/>
        <v>Enter vessel info</v>
      </c>
      <c r="S20" s="79" t="str">
        <f t="shared" si="15"/>
        <v>Enter vessel info</v>
      </c>
      <c r="T20" s="79" t="str">
        <f t="shared" si="16"/>
        <v>Enter vessel info</v>
      </c>
      <c r="U20" s="79" t="str">
        <f t="shared" si="17"/>
        <v>Enter vessel info</v>
      </c>
      <c r="V20" s="79" t="str">
        <f t="shared" si="18"/>
        <v>Enter vessel info</v>
      </c>
      <c r="W20" s="79" t="str">
        <f t="shared" si="19"/>
        <v>Enter vessel info</v>
      </c>
      <c r="X20" s="79" t="str">
        <f t="shared" si="20"/>
        <v>Enter vessel info</v>
      </c>
      <c r="Y20" s="78" t="s">
        <v>115</v>
      </c>
      <c r="Z20" s="79" t="s">
        <v>115</v>
      </c>
      <c r="AA20" s="82" t="s">
        <v>115</v>
      </c>
      <c r="AB20" s="76" t="str">
        <f>IF(OR($D20=" ",$E20=" ",$F20=" "),"Enter vessel info",IF(T($H20)&lt;&gt;"","Enter Activity",IF(OR($M20=0,$N20=0),"Enter Run Time",IF((VLOOKUP($F20,'VESSEL FACTORS'!$A$3:$O$5,AB$5,FALSE))="N/A","--",IF($G20=" ",IF(ISERROR(SEARCH("Aux",$E20,1)),($H20*VLOOKUP($F20,'VESSEL FACTORS'!$A$2:$O$5,AB$5,FALSE)*0.0000011023*$M20*$N20*0.82),($H20*VLOOKUP($F20,'VESSEL FACTORS'!$A$2:$O$5,AB$5,FALSE)*0.0000011023*$M20*$N20*1)),IF($G20&lt;21,($H20*VLOOKUP($F20,'VESSEL FACTORS'!$A$2:$O$5,AB$5,FALSE)*0.0000011023*$M20*$N20*VLOOKUP($G20,'VESSEL FACTORS'!$A$16:$L$36,AB$5,FALSE)),($H20*VLOOKUP($F20,'VESSEL FACTORS'!$A$3:$O$5,AB$5,FALSE)*0.0000011023*$M20*$N20*($G20/100))))))))</f>
        <v>Enter vessel info</v>
      </c>
      <c r="AC20" s="76" t="str">
        <f>IF(OR($D20=" ",$E20=" ",$F20=" "),"Enter vessel info",IF(T($H20)&lt;&gt;"","Enter Activity",IF(OR($M20=0,$N20=0),"Enter Run Time",IF((VLOOKUP($F20,'VESSEL FACTORS'!$A$3:$O$5,AC$5,FALSE))="N/A","--",IF($G20=" ",IF(ISERROR(SEARCH("Aux",$E20,1)),($H20*VLOOKUP($F20,'VESSEL FACTORS'!$A$2:$O$5,AC$5,FALSE)*0.0000011023*$M20*$N20*0.82),($H20*VLOOKUP($F20,'VESSEL FACTORS'!$A$2:$O$5,AC$5,FALSE)*0.0000011023*$M20*$N20*1)),IF($G20&lt;21,($H20*VLOOKUP($F20,'VESSEL FACTORS'!$A$2:$O$5,AC$5,FALSE)*0.0000011023*$M20*$N20*VLOOKUP($G20,'VESSEL FACTORS'!$A$16:$L$36,AC$5,FALSE)),($H20*VLOOKUP($F20,'VESSEL FACTORS'!$A$3:$O$5,AC$5,FALSE)*0.0000011023*$M20*$N20*($G20/100))))))))</f>
        <v>Enter vessel info</v>
      </c>
      <c r="AD20" s="76" t="str">
        <f>IF(OR($D20=" ",$E20=" ",$F20=" "),"Enter vessel info",IF(T($H20)&lt;&gt;"","Enter Activity",IF(OR($M20=0,$N20=0),"Enter Run Time",IF((VLOOKUP($F20,'VESSEL FACTORS'!$A$3:$O$5,AD$5,FALSE))="N/A","--",IF($G20=" ",IF(ISERROR(SEARCH("Aux",$E20,1)),($H20*VLOOKUP($F20,'VESSEL FACTORS'!$A$2:$O$5,AD$5,FALSE)*0.0000011023*$M20*$N20*0.82),($H20*VLOOKUP($F20,'VESSEL FACTORS'!$A$2:$O$5,AD$5,FALSE)*0.0000011023*$M20*$N20*1)),IF($G20&lt;21,($H20*VLOOKUP($F20,'VESSEL FACTORS'!$A$2:$O$5,AD$5,FALSE)*0.0000011023*$M20*$N20*VLOOKUP($G20,'VESSEL FACTORS'!$A$16:$L$36,AD$5,FALSE)),($H20*VLOOKUP($F20,'VESSEL FACTORS'!$A$3:$O$5,AD$5,FALSE)*0.0000011023*$M20*$N20*($G20/100))))))))</f>
        <v>Enter vessel info</v>
      </c>
      <c r="AE20" s="76" t="str">
        <f>IF(OR($D20=" ",$E20=" ",$F20=" "),"Enter vessel info",IF(T($H20)&lt;&gt;"","Enter Activity",IF(OR($M20=0,$N20=0),"Enter Run Time",IF((VLOOKUP($F20,'VESSEL FACTORS'!$A$3:$O$5,AE$5,FALSE))="N/A","--",IF($G20=" ",IF(ISERROR(SEARCH("Aux",$E20,1)),($H20*VLOOKUP($F20,'VESSEL FACTORS'!$A$2:$O$5,AE$5,FALSE)*0.0000011023*$M20*$N20*0.82),($H20*VLOOKUP($F20,'VESSEL FACTORS'!$A$2:$O$5,AE$5,FALSE)*0.0000011023*$M20*$N20*1)),IF($G20&lt;21,($H20*VLOOKUP($F20,'VESSEL FACTORS'!$A$2:$O$5,AE$5,FALSE)*0.0000011023*$M20*$N20*VLOOKUP($G20,'VESSEL FACTORS'!$A$16:$L$36,AE$5,FALSE)),($H20*VLOOKUP($F20,'VESSEL FACTORS'!$A$3:$O$5,AE$5,FALSE)*0.0000011023*$M20*$N20*($G20/100))))))))</f>
        <v>Enter vessel info</v>
      </c>
      <c r="AF20" s="76" t="str">
        <f>IF(OR($D20=" ",$E20=" ",$F20=" "),"Enter vessel info",IF(T($H20)&lt;&gt;"","Enter Activity",IF(OR($M20=0,$N20=0),"Enter Run Time",IF((VLOOKUP($F20,'VESSEL FACTORS'!$A$3:$O$5,AF$5,FALSE))="N/A","--",IF($G20=" ",IF(ISERROR(SEARCH("Aux",$E20,1)),($H20*VLOOKUP($F20,'VESSEL FACTORS'!$A$2:$O$5,AF$5,FALSE)*0.0000011023*$M20*$N20*0.82),($H20*VLOOKUP($F20,'VESSEL FACTORS'!$A$2:$O$5,AF$5,FALSE)*0.0000011023*$M20*$N20*1)),IF($G20&lt;21,($H20*VLOOKUP($F20,'VESSEL FACTORS'!$A$2:$O$5,AF$5,FALSE)*0.0000011023*$M20*$N20*VLOOKUP($G20,'VESSEL FACTORS'!$A$16:$L$36,AF$5,FALSE)),($H20*VLOOKUP($F20,'VESSEL FACTORS'!$A$3:$O$5,AF$5,FALSE)*0.0000011023*$M20*$N20*($G20/100))))))))</f>
        <v>Enter vessel info</v>
      </c>
      <c r="AG20" s="76" t="str">
        <f>IF(OR($D20=" ",$E20=" ",$F20=" "),"Enter vessel info",IF(T($H20)&lt;&gt;"","Enter Activity",IF(OR($M20=0,$N20=0),"Enter Run Time",IF((VLOOKUP($F20,'VESSEL FACTORS'!$A$3:$O$5,AG$5,FALSE))="N/A","--",IF($G20=" ",IF(ISERROR(SEARCH("Aux",$E20,1)),($H20*VLOOKUP($F20,'VESSEL FACTORS'!$A$2:$O$5,AG$5,FALSE)*0.0000011023*$M20*$N20*0.82),($H20*VLOOKUP($F20,'VESSEL FACTORS'!$A$2:$O$5,AG$5,FALSE)*0.0000011023*$M20*$N20*1)),IF($G20&lt;21,($H20*VLOOKUP($F20,'VESSEL FACTORS'!$A$2:$O$5,AG$5,FALSE)*0.0000011023*$M20*$N20*VLOOKUP($G20,'VESSEL FACTORS'!$A$16:$L$36,AG$5,FALSE)),($H20*VLOOKUP($F20,'VESSEL FACTORS'!$A$3:$O$5,AG$5,FALSE)*0.0000011023*$M20*$N20*($G20/100))))))))</f>
        <v>Enter vessel info</v>
      </c>
      <c r="AH20" s="76" t="str">
        <f>IF(OR($D20=" ",$E20=" ",$F20=" "),"Enter vessel info",IF(T($H20)&lt;&gt;"","Enter Activity",IF(OR($M20=0,$N20=0),"Enter Run Time",IF((VLOOKUP($F20,'VESSEL FACTORS'!$A$3:$O$5,AH$5,FALSE))="N/A","--",IF($G20=" ",IF(ISERROR(SEARCH("Aux",$E20,1)),($H20*VLOOKUP($F20,'VESSEL FACTORS'!$A$2:$O$5,AH$5,FALSE)*0.0000011023*$M20*$N20*0.82),($H20*VLOOKUP($F20,'VESSEL FACTORS'!$A$2:$O$5,AH$5,FALSE)*0.0000011023*$M20*$N20*1)),IF($G20&lt;21,($H20*VLOOKUP($F20,'VESSEL FACTORS'!$A$2:$O$5,AH$5,FALSE)*0.0000011023*$M20*$N20*VLOOKUP($G20,'VESSEL FACTORS'!$A$16:$L$36,AH$5,FALSE)),($H20*VLOOKUP($F20,'VESSEL FACTORS'!$A$3:$O$5,AH$5,FALSE)*0.0000011023*$M20*$N20*($G20/100))))))))</f>
        <v>Enter vessel info</v>
      </c>
      <c r="AI20" s="76" t="str">
        <f>IF(OR($D20=" ",$E20=" ",$F20=" "),"Enter vessel info",IF(T($H20)&lt;&gt;"","Enter Activity",IF(OR($M20=0,$N20=0),"Enter Run Time",IF((VLOOKUP($F20,'VESSEL FACTORS'!$A$3:$O$5,AI$5,FALSE))="N/A","--",IF($G20=" ",IF(ISERROR(SEARCH("Aux",$E20,1)),($H20*VLOOKUP($F20,'VESSEL FACTORS'!$A$2:$O$5,AI$5,FALSE)*0.0000011023*$M20*$N20*0.82),($H20*VLOOKUP($F20,'VESSEL FACTORS'!$A$2:$O$5,AI$5,FALSE)*0.0000011023*$M20*$N20*1)),IF($G20&lt;21,($H20*VLOOKUP($F20,'VESSEL FACTORS'!$A$2:$O$5,AI$5,FALSE)*0.0000011023*$M20*$N20*VLOOKUP($G20,'VESSEL FACTORS'!$A$16:$L$36,AI$5,FALSE)),($H20*VLOOKUP($F20,'VESSEL FACTORS'!$A$3:$O$5,AI$5,FALSE)*0.0000011023*$M20*$N20*($G20/100))))))))</f>
        <v>Enter vessel info</v>
      </c>
      <c r="AJ20" s="76" t="str">
        <f>IF(OR($D20=" ",$E20=" ",$F20=" "),"Enter vessel info",IF(T($H20)&lt;&gt;"","Enter Activity",IF(OR($M20=0,$N20=0),"Enter Run Time",IF((VLOOKUP($F20,'VESSEL FACTORS'!$A$3:$O$5,AJ$5,FALSE))="N/A","--",IF($G20=" ",IF(ISERROR(SEARCH("Aux",$E20,1)),($H20*VLOOKUP($F20,'VESSEL FACTORS'!$A$2:$O$5,AJ$5,FALSE)*0.0000011023*$M20*$N20*0.82),($H20*VLOOKUP($F20,'VESSEL FACTORS'!$A$2:$O$5,AJ$5,FALSE)*0.0000011023*$M20*$N20*1)),IF($G20&lt;21,($H20*VLOOKUP($F20,'VESSEL FACTORS'!$A$2:$O$5,AJ$5,FALSE)*0.0000011023*$M20*$N20*VLOOKUP($G20,'VESSEL FACTORS'!$A$16:$L$36,AJ$5,FALSE)),($H20*VLOOKUP($F20,'VESSEL FACTORS'!$A$3:$O$5,AJ$5,FALSE)*0.0000011023*$M20*$N20*($G20/100))))))))</f>
        <v>Enter vessel info</v>
      </c>
      <c r="AK20" s="76" t="str">
        <f>IF(OR($D20=" ",$E20=" ",$F20=" "),"Enter vessel info",IF(T($H20)&lt;&gt;"","Enter Activity",IF(OR($M20=0,$N20=0),"Enter Run Time",IF((VLOOKUP($F20,'VESSEL FACTORS'!$A$3:$O$5,AK$5,FALSE))="N/A","--",IF($G20=" ",IF(ISERROR(SEARCH("Aux",$E20,1)),($H20*VLOOKUP($F20,'VESSEL FACTORS'!$A$2:$O$5,AK$5,FALSE)*0.0000011023*$M20*$N20*0.82),($H20*VLOOKUP($F20,'VESSEL FACTORS'!$A$2:$O$5,AK$5,FALSE)*0.0000011023*$M20*$N20*1)),IF($G20&lt;21,($H20*VLOOKUP($F20,'VESSEL FACTORS'!$A$2:$O$5,AK$5,FALSE)*0.0000011023*$M20*$N20*VLOOKUP($G20,'VESSEL FACTORS'!$A$16:$L$36,AK$5,FALSE)),($H20*VLOOKUP($F20,'VESSEL FACTORS'!$A$3:$O$5,AK$5,FALSE)*0.0000011023*$M20*$N20*($G20/100))))))))</f>
        <v>Enter vessel info</v>
      </c>
      <c r="AL20" s="67" t="str">
        <f>IF(OR($D20=" ",$E20=" ",$F20=" "),"Enter vessel info",IF(T($H20)&lt;&gt;"","Enter Activity",IF(OR($M20=0,$N20=0),"Enter Run Time",IF((VLOOKUP($F20,'VESSEL FACTORS'!$A$3:$O$5,AL$5,FALSE))="N/A","--",IF($G20=" ",IF(ISERROR(SEARCH("Aux",$E20,1)),($H20*VLOOKUP($F20,'VESSEL FACTORS'!$A$2:$O$5,AL$5,FALSE)*0.0000011023*$M20*$N20*0.82),($H20*VLOOKUP($F20,'VESSEL FACTORS'!$A$2:$O$5,AL$5,FALSE)*0.0000011023*$M20*$N20*1)),IF($G20&lt;21,($H20*VLOOKUP($F20,'VESSEL FACTORS'!$A$2:$O$5,AL$5,FALSE)*0.0000011023*$M20*$N20*VLOOKUP($G20,'VESSEL FACTORS'!$A$16:$L$36,AL$5,FALSE)),($H20*VLOOKUP($F20,'VESSEL FACTORS'!$A$3:$O$5,AL$5,FALSE)*0.0000011023*$M20*$N20*($G20/100))))))))</f>
        <v>Enter vessel info</v>
      </c>
      <c r="AM20" s="315"/>
      <c r="AO20" s="74">
        <f>MONTH(EMISSIONS_1!P20)-MONTH(EMISSIONS_1!O20)+1</f>
        <v>1</v>
      </c>
      <c r="AP20" s="335">
        <f t="shared" si="12"/>
        <v>0</v>
      </c>
      <c r="AQ20" s="336">
        <f t="shared" si="0"/>
        <v>0</v>
      </c>
      <c r="AR20" s="336">
        <f t="shared" si="0"/>
        <v>0</v>
      </c>
      <c r="AS20" s="336">
        <f t="shared" si="0"/>
        <v>0</v>
      </c>
      <c r="AT20" s="336">
        <f t="shared" si="0"/>
        <v>0</v>
      </c>
      <c r="AU20" s="336">
        <f t="shared" si="0"/>
        <v>0</v>
      </c>
      <c r="AV20" s="336">
        <f t="shared" si="0"/>
        <v>0</v>
      </c>
      <c r="AW20" s="336">
        <f t="shared" si="0"/>
        <v>0</v>
      </c>
      <c r="AX20" s="336">
        <f t="shared" si="0"/>
        <v>0</v>
      </c>
      <c r="AY20" s="336">
        <f t="shared" si="0"/>
        <v>0</v>
      </c>
      <c r="AZ20" s="336">
        <f t="shared" si="0"/>
        <v>0</v>
      </c>
      <c r="BA20" s="337">
        <f t="shared" si="0"/>
        <v>0</v>
      </c>
      <c r="BB20" s="335">
        <f t="shared" si="24"/>
        <v>0</v>
      </c>
      <c r="BC20" s="336">
        <f t="shared" si="24"/>
        <v>0</v>
      </c>
      <c r="BD20" s="336">
        <f t="shared" si="24"/>
        <v>0</v>
      </c>
      <c r="BE20" s="336">
        <f t="shared" si="24"/>
        <v>0</v>
      </c>
      <c r="BF20" s="336">
        <f t="shared" si="24"/>
        <v>0</v>
      </c>
      <c r="BG20" s="336">
        <f t="shared" si="24"/>
        <v>0</v>
      </c>
      <c r="BH20" s="336">
        <f t="shared" si="24"/>
        <v>0</v>
      </c>
      <c r="BI20" s="336">
        <f t="shared" si="24"/>
        <v>0</v>
      </c>
      <c r="BJ20" s="336">
        <f t="shared" si="24"/>
        <v>0</v>
      </c>
      <c r="BK20" s="336">
        <f t="shared" si="24"/>
        <v>0</v>
      </c>
      <c r="BL20" s="336">
        <f t="shared" si="24"/>
        <v>0</v>
      </c>
      <c r="BM20" s="337">
        <f t="shared" si="24"/>
        <v>0</v>
      </c>
      <c r="BN20" s="335">
        <f t="shared" si="25"/>
        <v>0</v>
      </c>
      <c r="BO20" s="336">
        <f t="shared" si="25"/>
        <v>0</v>
      </c>
      <c r="BP20" s="336">
        <f t="shared" si="25"/>
        <v>0</v>
      </c>
      <c r="BQ20" s="336">
        <f t="shared" si="25"/>
        <v>0</v>
      </c>
      <c r="BR20" s="336">
        <f t="shared" si="25"/>
        <v>0</v>
      </c>
      <c r="BS20" s="336">
        <f t="shared" si="25"/>
        <v>0</v>
      </c>
      <c r="BT20" s="336">
        <f t="shared" si="25"/>
        <v>0</v>
      </c>
      <c r="BU20" s="336">
        <f t="shared" si="25"/>
        <v>0</v>
      </c>
      <c r="BV20" s="336">
        <f t="shared" si="25"/>
        <v>0</v>
      </c>
      <c r="BW20" s="336">
        <f t="shared" si="25"/>
        <v>0</v>
      </c>
      <c r="BX20" s="336">
        <f t="shared" si="25"/>
        <v>0</v>
      </c>
      <c r="BY20" s="337">
        <f t="shared" si="25"/>
        <v>0</v>
      </c>
      <c r="BZ20" s="335">
        <f t="shared" si="26"/>
        <v>0</v>
      </c>
      <c r="CA20" s="336">
        <f t="shared" si="26"/>
        <v>0</v>
      </c>
      <c r="CB20" s="336">
        <f t="shared" si="26"/>
        <v>0</v>
      </c>
      <c r="CC20" s="336">
        <f t="shared" si="26"/>
        <v>0</v>
      </c>
      <c r="CD20" s="336">
        <f t="shared" si="26"/>
        <v>0</v>
      </c>
      <c r="CE20" s="336">
        <f t="shared" si="26"/>
        <v>0</v>
      </c>
      <c r="CF20" s="336">
        <f t="shared" si="26"/>
        <v>0</v>
      </c>
      <c r="CG20" s="336">
        <f t="shared" si="26"/>
        <v>0</v>
      </c>
      <c r="CH20" s="336">
        <f t="shared" si="26"/>
        <v>0</v>
      </c>
      <c r="CI20" s="336">
        <f t="shared" si="26"/>
        <v>0</v>
      </c>
      <c r="CJ20" s="336">
        <f t="shared" si="26"/>
        <v>0</v>
      </c>
      <c r="CK20" s="337">
        <f t="shared" si="26"/>
        <v>0</v>
      </c>
      <c r="CL20" s="335">
        <f t="shared" si="27"/>
        <v>0</v>
      </c>
      <c r="CM20" s="336">
        <f t="shared" si="27"/>
        <v>0</v>
      </c>
      <c r="CN20" s="336">
        <f t="shared" si="27"/>
        <v>0</v>
      </c>
      <c r="CO20" s="336">
        <f t="shared" si="27"/>
        <v>0</v>
      </c>
      <c r="CP20" s="336">
        <f t="shared" si="27"/>
        <v>0</v>
      </c>
      <c r="CQ20" s="336">
        <f t="shared" si="27"/>
        <v>0</v>
      </c>
      <c r="CR20" s="336">
        <f t="shared" si="27"/>
        <v>0</v>
      </c>
      <c r="CS20" s="336">
        <f t="shared" si="27"/>
        <v>0</v>
      </c>
      <c r="CT20" s="336">
        <f t="shared" si="27"/>
        <v>0</v>
      </c>
      <c r="CU20" s="336">
        <f t="shared" si="27"/>
        <v>0</v>
      </c>
      <c r="CV20" s="336">
        <f t="shared" si="27"/>
        <v>0</v>
      </c>
      <c r="CW20" s="337">
        <f t="shared" si="27"/>
        <v>0</v>
      </c>
      <c r="CX20" s="335">
        <f t="shared" si="28"/>
        <v>0</v>
      </c>
      <c r="CY20" s="336">
        <f t="shared" si="28"/>
        <v>0</v>
      </c>
      <c r="CZ20" s="336">
        <f t="shared" si="28"/>
        <v>0</v>
      </c>
      <c r="DA20" s="336">
        <f t="shared" si="28"/>
        <v>0</v>
      </c>
      <c r="DB20" s="336">
        <f t="shared" si="28"/>
        <v>0</v>
      </c>
      <c r="DC20" s="336">
        <f t="shared" si="28"/>
        <v>0</v>
      </c>
      <c r="DD20" s="336">
        <f t="shared" si="28"/>
        <v>0</v>
      </c>
      <c r="DE20" s="336">
        <f t="shared" si="28"/>
        <v>0</v>
      </c>
      <c r="DF20" s="336">
        <f t="shared" si="28"/>
        <v>0</v>
      </c>
      <c r="DG20" s="336">
        <f t="shared" si="28"/>
        <v>0</v>
      </c>
      <c r="DH20" s="336">
        <f t="shared" si="28"/>
        <v>0</v>
      </c>
      <c r="DI20" s="337">
        <f t="shared" si="28"/>
        <v>0</v>
      </c>
      <c r="DJ20" s="335">
        <f t="shared" si="29"/>
        <v>0</v>
      </c>
      <c r="DK20" s="336">
        <f t="shared" si="29"/>
        <v>0</v>
      </c>
      <c r="DL20" s="336">
        <f t="shared" si="29"/>
        <v>0</v>
      </c>
      <c r="DM20" s="336">
        <f t="shared" si="29"/>
        <v>0</v>
      </c>
      <c r="DN20" s="336">
        <f t="shared" si="29"/>
        <v>0</v>
      </c>
      <c r="DO20" s="336">
        <f t="shared" si="29"/>
        <v>0</v>
      </c>
      <c r="DP20" s="336">
        <f t="shared" si="29"/>
        <v>0</v>
      </c>
      <c r="DQ20" s="336">
        <f t="shared" si="29"/>
        <v>0</v>
      </c>
      <c r="DR20" s="336">
        <f t="shared" si="29"/>
        <v>0</v>
      </c>
      <c r="DS20" s="336">
        <f t="shared" si="29"/>
        <v>0</v>
      </c>
      <c r="DT20" s="336">
        <f t="shared" si="29"/>
        <v>0</v>
      </c>
      <c r="DU20" s="337">
        <f t="shared" si="29"/>
        <v>0</v>
      </c>
      <c r="DV20" s="335">
        <f t="shared" si="30"/>
        <v>0</v>
      </c>
      <c r="DW20" s="336">
        <f t="shared" si="30"/>
        <v>0</v>
      </c>
      <c r="DX20" s="336">
        <f t="shared" si="30"/>
        <v>0</v>
      </c>
      <c r="DY20" s="336">
        <f t="shared" si="30"/>
        <v>0</v>
      </c>
      <c r="DZ20" s="336">
        <f t="shared" si="30"/>
        <v>0</v>
      </c>
      <c r="EA20" s="336">
        <f t="shared" si="30"/>
        <v>0</v>
      </c>
      <c r="EB20" s="336">
        <f t="shared" si="30"/>
        <v>0</v>
      </c>
      <c r="EC20" s="336">
        <f t="shared" si="30"/>
        <v>0</v>
      </c>
      <c r="ED20" s="336">
        <f t="shared" si="30"/>
        <v>0</v>
      </c>
      <c r="EE20" s="336">
        <f t="shared" si="30"/>
        <v>0</v>
      </c>
      <c r="EF20" s="336">
        <f t="shared" si="30"/>
        <v>0</v>
      </c>
      <c r="EG20" s="337">
        <f t="shared" si="30"/>
        <v>0</v>
      </c>
      <c r="EH20" s="335">
        <f t="shared" si="31"/>
        <v>0</v>
      </c>
      <c r="EI20" s="336">
        <f t="shared" si="31"/>
        <v>0</v>
      </c>
      <c r="EJ20" s="336">
        <f t="shared" si="31"/>
        <v>0</v>
      </c>
      <c r="EK20" s="336">
        <f t="shared" si="31"/>
        <v>0</v>
      </c>
      <c r="EL20" s="336">
        <f t="shared" si="31"/>
        <v>0</v>
      </c>
      <c r="EM20" s="336">
        <f t="shared" si="31"/>
        <v>0</v>
      </c>
      <c r="EN20" s="336">
        <f t="shared" si="31"/>
        <v>0</v>
      </c>
      <c r="EO20" s="336">
        <f t="shared" si="31"/>
        <v>0</v>
      </c>
      <c r="EP20" s="336">
        <f t="shared" si="31"/>
        <v>0</v>
      </c>
      <c r="EQ20" s="336">
        <f t="shared" si="31"/>
        <v>0</v>
      </c>
      <c r="ER20" s="336">
        <f t="shared" si="31"/>
        <v>0</v>
      </c>
      <c r="ES20" s="337">
        <f t="shared" si="31"/>
        <v>0</v>
      </c>
      <c r="ET20" s="335">
        <f t="shared" si="32"/>
        <v>0</v>
      </c>
      <c r="EU20" s="336">
        <f t="shared" si="32"/>
        <v>0</v>
      </c>
      <c r="EV20" s="336">
        <f t="shared" si="32"/>
        <v>0</v>
      </c>
      <c r="EW20" s="336">
        <f t="shared" si="32"/>
        <v>0</v>
      </c>
      <c r="EX20" s="336">
        <f t="shared" si="32"/>
        <v>0</v>
      </c>
      <c r="EY20" s="336">
        <f t="shared" si="32"/>
        <v>0</v>
      </c>
      <c r="EZ20" s="336">
        <f t="shared" si="32"/>
        <v>0</v>
      </c>
      <c r="FA20" s="336">
        <f t="shared" si="32"/>
        <v>0</v>
      </c>
      <c r="FB20" s="336">
        <f t="shared" si="32"/>
        <v>0</v>
      </c>
      <c r="FC20" s="336">
        <f t="shared" si="32"/>
        <v>0</v>
      </c>
      <c r="FD20" s="336">
        <f t="shared" si="32"/>
        <v>0</v>
      </c>
      <c r="FE20" s="337">
        <f t="shared" si="32"/>
        <v>0</v>
      </c>
      <c r="FF20" s="335">
        <f t="shared" si="33"/>
        <v>0</v>
      </c>
      <c r="FG20" s="336">
        <f t="shared" si="33"/>
        <v>0</v>
      </c>
      <c r="FH20" s="336">
        <f t="shared" si="33"/>
        <v>0</v>
      </c>
      <c r="FI20" s="336">
        <f t="shared" si="33"/>
        <v>0</v>
      </c>
      <c r="FJ20" s="336">
        <f t="shared" si="33"/>
        <v>0</v>
      </c>
      <c r="FK20" s="336">
        <f t="shared" si="33"/>
        <v>0</v>
      </c>
      <c r="FL20" s="336">
        <f t="shared" si="33"/>
        <v>0</v>
      </c>
      <c r="FM20" s="336">
        <f t="shared" si="33"/>
        <v>0</v>
      </c>
      <c r="FN20" s="336">
        <f t="shared" si="33"/>
        <v>0</v>
      </c>
      <c r="FO20" s="336">
        <f t="shared" si="33"/>
        <v>0</v>
      </c>
      <c r="FP20" s="336">
        <f t="shared" si="33"/>
        <v>0</v>
      </c>
      <c r="FQ20" s="337">
        <f t="shared" si="33"/>
        <v>0</v>
      </c>
    </row>
    <row r="21" spans="1:173" ht="12.75" customHeight="1" x14ac:dyDescent="0.2">
      <c r="A21" s="74" t="str">
        <f t="shared" si="21"/>
        <v xml:space="preserve"> - </v>
      </c>
      <c r="B21" s="112"/>
      <c r="C21" s="171" t="s">
        <v>305</v>
      </c>
      <c r="D21" s="366" t="str">
        <f>IF(ISBLANK(EMISSIONS_9!D21), " ", EMISSIONS_9!D21)</f>
        <v xml:space="preserve"> </v>
      </c>
      <c r="E21" s="366" t="str">
        <f>IF(ISBLANK(EMISSIONS_9!E21), " ", EMISSIONS_9!E21)</f>
        <v xml:space="preserve"> </v>
      </c>
      <c r="F21" s="366" t="str">
        <f>IF(ISBLANK(EMISSIONS_9!F21), " ", EMISSIONS_9!F21)</f>
        <v xml:space="preserve"> </v>
      </c>
      <c r="G21" s="367"/>
      <c r="H21" s="368"/>
      <c r="I21" s="33" t="s">
        <v>299</v>
      </c>
      <c r="J21" s="367"/>
      <c r="K21" s="33">
        <f t="shared" si="22"/>
        <v>1</v>
      </c>
      <c r="L21" s="33">
        <f t="shared" si="23"/>
        <v>0</v>
      </c>
      <c r="M21" s="367">
        <v>0</v>
      </c>
      <c r="N21" s="373">
        <v>0</v>
      </c>
      <c r="O21" s="299"/>
      <c r="P21" s="300"/>
      <c r="Q21" s="73" t="str">
        <f t="shared" si="13"/>
        <v>Enter vessel info</v>
      </c>
      <c r="R21" s="79" t="str">
        <f t="shared" si="14"/>
        <v>Enter vessel info</v>
      </c>
      <c r="S21" s="79" t="str">
        <f t="shared" si="15"/>
        <v>Enter vessel info</v>
      </c>
      <c r="T21" s="79" t="str">
        <f t="shared" si="16"/>
        <v>Enter vessel info</v>
      </c>
      <c r="U21" s="79" t="str">
        <f t="shared" si="17"/>
        <v>Enter vessel info</v>
      </c>
      <c r="V21" s="79" t="str">
        <f t="shared" si="18"/>
        <v>Enter vessel info</v>
      </c>
      <c r="W21" s="79" t="str">
        <f t="shared" si="19"/>
        <v>Enter vessel info</v>
      </c>
      <c r="X21" s="79" t="str">
        <f t="shared" si="20"/>
        <v>Enter vessel info</v>
      </c>
      <c r="Y21" s="78" t="s">
        <v>115</v>
      </c>
      <c r="Z21" s="79" t="s">
        <v>115</v>
      </c>
      <c r="AA21" s="82" t="s">
        <v>115</v>
      </c>
      <c r="AB21" s="76" t="str">
        <f>IF(OR($D21=" ",$E21=" ",$F21=" "),"Enter vessel info",IF(T($H21)&lt;&gt;"","Enter Activity",IF(OR($M21=0,$N21=0),"Enter Run Time",IF((VLOOKUP($F21,'VESSEL FACTORS'!$A$3:$O$5,AB$5,FALSE))="N/A","--",IF($G21=" ",IF(ISERROR(SEARCH("Aux",$E21,1)),($H21*VLOOKUP($F21,'VESSEL FACTORS'!$A$2:$O$5,AB$5,FALSE)*0.0000011023*$M21*$N21*0.82),($H21*VLOOKUP($F21,'VESSEL FACTORS'!$A$2:$O$5,AB$5,FALSE)*0.0000011023*$M21*$N21*1)),IF($G21&lt;21,($H21*VLOOKUP($F21,'VESSEL FACTORS'!$A$2:$O$5,AB$5,FALSE)*0.0000011023*$M21*$N21*VLOOKUP($G21,'VESSEL FACTORS'!$A$16:$L$36,AB$5,FALSE)),($H21*VLOOKUP($F21,'VESSEL FACTORS'!$A$3:$O$5,AB$5,FALSE)*0.0000011023*$M21*$N21*($G21/100))))))))</f>
        <v>Enter vessel info</v>
      </c>
      <c r="AC21" s="76" t="str">
        <f>IF(OR($D21=" ",$E21=" ",$F21=" "),"Enter vessel info",IF(T($H21)&lt;&gt;"","Enter Activity",IF(OR($M21=0,$N21=0),"Enter Run Time",IF((VLOOKUP($F21,'VESSEL FACTORS'!$A$3:$O$5,AC$5,FALSE))="N/A","--",IF($G21=" ",IF(ISERROR(SEARCH("Aux",$E21,1)),($H21*VLOOKUP($F21,'VESSEL FACTORS'!$A$2:$O$5,AC$5,FALSE)*0.0000011023*$M21*$N21*0.82),($H21*VLOOKUP($F21,'VESSEL FACTORS'!$A$2:$O$5,AC$5,FALSE)*0.0000011023*$M21*$N21*1)),IF($G21&lt;21,($H21*VLOOKUP($F21,'VESSEL FACTORS'!$A$2:$O$5,AC$5,FALSE)*0.0000011023*$M21*$N21*VLOOKUP($G21,'VESSEL FACTORS'!$A$16:$L$36,AC$5,FALSE)),($H21*VLOOKUP($F21,'VESSEL FACTORS'!$A$3:$O$5,AC$5,FALSE)*0.0000011023*$M21*$N21*($G21/100))))))))</f>
        <v>Enter vessel info</v>
      </c>
      <c r="AD21" s="76" t="str">
        <f>IF(OR($D21=" ",$E21=" ",$F21=" "),"Enter vessel info",IF(T($H21)&lt;&gt;"","Enter Activity",IF(OR($M21=0,$N21=0),"Enter Run Time",IF((VLOOKUP($F21,'VESSEL FACTORS'!$A$3:$O$5,AD$5,FALSE))="N/A","--",IF($G21=" ",IF(ISERROR(SEARCH("Aux",$E21,1)),($H21*VLOOKUP($F21,'VESSEL FACTORS'!$A$2:$O$5,AD$5,FALSE)*0.0000011023*$M21*$N21*0.82),($H21*VLOOKUP($F21,'VESSEL FACTORS'!$A$2:$O$5,AD$5,FALSE)*0.0000011023*$M21*$N21*1)),IF($G21&lt;21,($H21*VLOOKUP($F21,'VESSEL FACTORS'!$A$2:$O$5,AD$5,FALSE)*0.0000011023*$M21*$N21*VLOOKUP($G21,'VESSEL FACTORS'!$A$16:$L$36,AD$5,FALSE)),($H21*VLOOKUP($F21,'VESSEL FACTORS'!$A$3:$O$5,AD$5,FALSE)*0.0000011023*$M21*$N21*($G21/100))))))))</f>
        <v>Enter vessel info</v>
      </c>
      <c r="AE21" s="76" t="str">
        <f>IF(OR($D21=" ",$E21=" ",$F21=" "),"Enter vessel info",IF(T($H21)&lt;&gt;"","Enter Activity",IF(OR($M21=0,$N21=0),"Enter Run Time",IF((VLOOKUP($F21,'VESSEL FACTORS'!$A$3:$O$5,AE$5,FALSE))="N/A","--",IF($G21=" ",IF(ISERROR(SEARCH("Aux",$E21,1)),($H21*VLOOKUP($F21,'VESSEL FACTORS'!$A$2:$O$5,AE$5,FALSE)*0.0000011023*$M21*$N21*0.82),($H21*VLOOKUP($F21,'VESSEL FACTORS'!$A$2:$O$5,AE$5,FALSE)*0.0000011023*$M21*$N21*1)),IF($G21&lt;21,($H21*VLOOKUP($F21,'VESSEL FACTORS'!$A$2:$O$5,AE$5,FALSE)*0.0000011023*$M21*$N21*VLOOKUP($G21,'VESSEL FACTORS'!$A$16:$L$36,AE$5,FALSE)),($H21*VLOOKUP($F21,'VESSEL FACTORS'!$A$3:$O$5,AE$5,FALSE)*0.0000011023*$M21*$N21*($G21/100))))))))</f>
        <v>Enter vessel info</v>
      </c>
      <c r="AF21" s="76" t="str">
        <f>IF(OR($D21=" ",$E21=" ",$F21=" "),"Enter vessel info",IF(T($H21)&lt;&gt;"","Enter Activity",IF(OR($M21=0,$N21=0),"Enter Run Time",IF((VLOOKUP($F21,'VESSEL FACTORS'!$A$3:$O$5,AF$5,FALSE))="N/A","--",IF($G21=" ",IF(ISERROR(SEARCH("Aux",$E21,1)),($H21*VLOOKUP($F21,'VESSEL FACTORS'!$A$2:$O$5,AF$5,FALSE)*0.0000011023*$M21*$N21*0.82),($H21*VLOOKUP($F21,'VESSEL FACTORS'!$A$2:$O$5,AF$5,FALSE)*0.0000011023*$M21*$N21*1)),IF($G21&lt;21,($H21*VLOOKUP($F21,'VESSEL FACTORS'!$A$2:$O$5,AF$5,FALSE)*0.0000011023*$M21*$N21*VLOOKUP($G21,'VESSEL FACTORS'!$A$16:$L$36,AF$5,FALSE)),($H21*VLOOKUP($F21,'VESSEL FACTORS'!$A$3:$O$5,AF$5,FALSE)*0.0000011023*$M21*$N21*($G21/100))))))))</f>
        <v>Enter vessel info</v>
      </c>
      <c r="AG21" s="76" t="str">
        <f>IF(OR($D21=" ",$E21=" ",$F21=" "),"Enter vessel info",IF(T($H21)&lt;&gt;"","Enter Activity",IF(OR($M21=0,$N21=0),"Enter Run Time",IF((VLOOKUP($F21,'VESSEL FACTORS'!$A$3:$O$5,AG$5,FALSE))="N/A","--",IF($G21=" ",IF(ISERROR(SEARCH("Aux",$E21,1)),($H21*VLOOKUP($F21,'VESSEL FACTORS'!$A$2:$O$5,AG$5,FALSE)*0.0000011023*$M21*$N21*0.82),($H21*VLOOKUP($F21,'VESSEL FACTORS'!$A$2:$O$5,AG$5,FALSE)*0.0000011023*$M21*$N21*1)),IF($G21&lt;21,($H21*VLOOKUP($F21,'VESSEL FACTORS'!$A$2:$O$5,AG$5,FALSE)*0.0000011023*$M21*$N21*VLOOKUP($G21,'VESSEL FACTORS'!$A$16:$L$36,AG$5,FALSE)),($H21*VLOOKUP($F21,'VESSEL FACTORS'!$A$3:$O$5,AG$5,FALSE)*0.0000011023*$M21*$N21*($G21/100))))))))</f>
        <v>Enter vessel info</v>
      </c>
      <c r="AH21" s="76" t="str">
        <f>IF(OR($D21=" ",$E21=" ",$F21=" "),"Enter vessel info",IF(T($H21)&lt;&gt;"","Enter Activity",IF(OR($M21=0,$N21=0),"Enter Run Time",IF((VLOOKUP($F21,'VESSEL FACTORS'!$A$3:$O$5,AH$5,FALSE))="N/A","--",IF($G21=" ",IF(ISERROR(SEARCH("Aux",$E21,1)),($H21*VLOOKUP($F21,'VESSEL FACTORS'!$A$2:$O$5,AH$5,FALSE)*0.0000011023*$M21*$N21*0.82),($H21*VLOOKUP($F21,'VESSEL FACTORS'!$A$2:$O$5,AH$5,FALSE)*0.0000011023*$M21*$N21*1)),IF($G21&lt;21,($H21*VLOOKUP($F21,'VESSEL FACTORS'!$A$2:$O$5,AH$5,FALSE)*0.0000011023*$M21*$N21*VLOOKUP($G21,'VESSEL FACTORS'!$A$16:$L$36,AH$5,FALSE)),($H21*VLOOKUP($F21,'VESSEL FACTORS'!$A$3:$O$5,AH$5,FALSE)*0.0000011023*$M21*$N21*($G21/100))))))))</f>
        <v>Enter vessel info</v>
      </c>
      <c r="AI21" s="76" t="str">
        <f>IF(OR($D21=" ",$E21=" ",$F21=" "),"Enter vessel info",IF(T($H21)&lt;&gt;"","Enter Activity",IF(OR($M21=0,$N21=0),"Enter Run Time",IF((VLOOKUP($F21,'VESSEL FACTORS'!$A$3:$O$5,AI$5,FALSE))="N/A","--",IF($G21=" ",IF(ISERROR(SEARCH("Aux",$E21,1)),($H21*VLOOKUP($F21,'VESSEL FACTORS'!$A$2:$O$5,AI$5,FALSE)*0.0000011023*$M21*$N21*0.82),($H21*VLOOKUP($F21,'VESSEL FACTORS'!$A$2:$O$5,AI$5,FALSE)*0.0000011023*$M21*$N21*1)),IF($G21&lt;21,($H21*VLOOKUP($F21,'VESSEL FACTORS'!$A$2:$O$5,AI$5,FALSE)*0.0000011023*$M21*$N21*VLOOKUP($G21,'VESSEL FACTORS'!$A$16:$L$36,AI$5,FALSE)),($H21*VLOOKUP($F21,'VESSEL FACTORS'!$A$3:$O$5,AI$5,FALSE)*0.0000011023*$M21*$N21*($G21/100))))))))</f>
        <v>Enter vessel info</v>
      </c>
      <c r="AJ21" s="76" t="str">
        <f>IF(OR($D21=" ",$E21=" ",$F21=" "),"Enter vessel info",IF(T($H21)&lt;&gt;"","Enter Activity",IF(OR($M21=0,$N21=0),"Enter Run Time",IF((VLOOKUP($F21,'VESSEL FACTORS'!$A$3:$O$5,AJ$5,FALSE))="N/A","--",IF($G21=" ",IF(ISERROR(SEARCH("Aux",$E21,1)),($H21*VLOOKUP($F21,'VESSEL FACTORS'!$A$2:$O$5,AJ$5,FALSE)*0.0000011023*$M21*$N21*0.82),($H21*VLOOKUP($F21,'VESSEL FACTORS'!$A$2:$O$5,AJ$5,FALSE)*0.0000011023*$M21*$N21*1)),IF($G21&lt;21,($H21*VLOOKUP($F21,'VESSEL FACTORS'!$A$2:$O$5,AJ$5,FALSE)*0.0000011023*$M21*$N21*VLOOKUP($G21,'VESSEL FACTORS'!$A$16:$L$36,AJ$5,FALSE)),($H21*VLOOKUP($F21,'VESSEL FACTORS'!$A$3:$O$5,AJ$5,FALSE)*0.0000011023*$M21*$N21*($G21/100))))))))</f>
        <v>Enter vessel info</v>
      </c>
      <c r="AK21" s="76" t="str">
        <f>IF(OR($D21=" ",$E21=" ",$F21=" "),"Enter vessel info",IF(T($H21)&lt;&gt;"","Enter Activity",IF(OR($M21=0,$N21=0),"Enter Run Time",IF((VLOOKUP($F21,'VESSEL FACTORS'!$A$3:$O$5,AK$5,FALSE))="N/A","--",IF($G21=" ",IF(ISERROR(SEARCH("Aux",$E21,1)),($H21*VLOOKUP($F21,'VESSEL FACTORS'!$A$2:$O$5,AK$5,FALSE)*0.0000011023*$M21*$N21*0.82),($H21*VLOOKUP($F21,'VESSEL FACTORS'!$A$2:$O$5,AK$5,FALSE)*0.0000011023*$M21*$N21*1)),IF($G21&lt;21,($H21*VLOOKUP($F21,'VESSEL FACTORS'!$A$2:$O$5,AK$5,FALSE)*0.0000011023*$M21*$N21*VLOOKUP($G21,'VESSEL FACTORS'!$A$16:$L$36,AK$5,FALSE)),($H21*VLOOKUP($F21,'VESSEL FACTORS'!$A$3:$O$5,AK$5,FALSE)*0.0000011023*$M21*$N21*($G21/100))))))))</f>
        <v>Enter vessel info</v>
      </c>
      <c r="AL21" s="67" t="str">
        <f>IF(OR($D21=" ",$E21=" ",$F21=" "),"Enter vessel info",IF(T($H21)&lt;&gt;"","Enter Activity",IF(OR($M21=0,$N21=0),"Enter Run Time",IF((VLOOKUP($F21,'VESSEL FACTORS'!$A$3:$O$5,AL$5,FALSE))="N/A","--",IF($G21=" ",IF(ISERROR(SEARCH("Aux",$E21,1)),($H21*VLOOKUP($F21,'VESSEL FACTORS'!$A$2:$O$5,AL$5,FALSE)*0.0000011023*$M21*$N21*0.82),($H21*VLOOKUP($F21,'VESSEL FACTORS'!$A$2:$O$5,AL$5,FALSE)*0.0000011023*$M21*$N21*1)),IF($G21&lt;21,($H21*VLOOKUP($F21,'VESSEL FACTORS'!$A$2:$O$5,AL$5,FALSE)*0.0000011023*$M21*$N21*VLOOKUP($G21,'VESSEL FACTORS'!$A$16:$L$36,AL$5,FALSE)),($H21*VLOOKUP($F21,'VESSEL FACTORS'!$A$3:$O$5,AL$5,FALSE)*0.0000011023*$M21*$N21*($G21/100))))))))</f>
        <v>Enter vessel info</v>
      </c>
      <c r="AM21" s="315"/>
      <c r="AO21" s="74">
        <f>MONTH(EMISSIONS_1!P21)-MONTH(EMISSIONS_1!O21)+1</f>
        <v>1</v>
      </c>
      <c r="AP21" s="335">
        <f t="shared" si="12"/>
        <v>0</v>
      </c>
      <c r="AQ21" s="336">
        <f t="shared" si="0"/>
        <v>0</v>
      </c>
      <c r="AR21" s="336">
        <f t="shared" si="0"/>
        <v>0</v>
      </c>
      <c r="AS21" s="336">
        <f t="shared" si="0"/>
        <v>0</v>
      </c>
      <c r="AT21" s="336">
        <f t="shared" si="0"/>
        <v>0</v>
      </c>
      <c r="AU21" s="336">
        <f t="shared" si="0"/>
        <v>0</v>
      </c>
      <c r="AV21" s="336">
        <f t="shared" si="0"/>
        <v>0</v>
      </c>
      <c r="AW21" s="336">
        <f t="shared" si="0"/>
        <v>0</v>
      </c>
      <c r="AX21" s="336">
        <f t="shared" si="0"/>
        <v>0</v>
      </c>
      <c r="AY21" s="336">
        <f t="shared" si="0"/>
        <v>0</v>
      </c>
      <c r="AZ21" s="336">
        <f t="shared" si="0"/>
        <v>0</v>
      </c>
      <c r="BA21" s="337">
        <f t="shared" si="0"/>
        <v>0</v>
      </c>
      <c r="BB21" s="335">
        <f t="shared" si="24"/>
        <v>0</v>
      </c>
      <c r="BC21" s="336">
        <f t="shared" si="24"/>
        <v>0</v>
      </c>
      <c r="BD21" s="336">
        <f t="shared" si="24"/>
        <v>0</v>
      </c>
      <c r="BE21" s="336">
        <f t="shared" si="24"/>
        <v>0</v>
      </c>
      <c r="BF21" s="336">
        <f t="shared" si="24"/>
        <v>0</v>
      </c>
      <c r="BG21" s="336">
        <f t="shared" si="24"/>
        <v>0</v>
      </c>
      <c r="BH21" s="336">
        <f t="shared" si="24"/>
        <v>0</v>
      </c>
      <c r="BI21" s="336">
        <f t="shared" si="24"/>
        <v>0</v>
      </c>
      <c r="BJ21" s="336">
        <f t="shared" si="24"/>
        <v>0</v>
      </c>
      <c r="BK21" s="336">
        <f t="shared" si="24"/>
        <v>0</v>
      </c>
      <c r="BL21" s="336">
        <f t="shared" si="24"/>
        <v>0</v>
      </c>
      <c r="BM21" s="337">
        <f t="shared" si="24"/>
        <v>0</v>
      </c>
      <c r="BN21" s="335">
        <f t="shared" si="25"/>
        <v>0</v>
      </c>
      <c r="BO21" s="336">
        <f t="shared" si="25"/>
        <v>0</v>
      </c>
      <c r="BP21" s="336">
        <f t="shared" si="25"/>
        <v>0</v>
      </c>
      <c r="BQ21" s="336">
        <f t="shared" si="25"/>
        <v>0</v>
      </c>
      <c r="BR21" s="336">
        <f t="shared" si="25"/>
        <v>0</v>
      </c>
      <c r="BS21" s="336">
        <f t="shared" si="25"/>
        <v>0</v>
      </c>
      <c r="BT21" s="336">
        <f t="shared" si="25"/>
        <v>0</v>
      </c>
      <c r="BU21" s="336">
        <f t="shared" si="25"/>
        <v>0</v>
      </c>
      <c r="BV21" s="336">
        <f t="shared" si="25"/>
        <v>0</v>
      </c>
      <c r="BW21" s="336">
        <f t="shared" si="25"/>
        <v>0</v>
      </c>
      <c r="BX21" s="336">
        <f t="shared" si="25"/>
        <v>0</v>
      </c>
      <c r="BY21" s="337">
        <f t="shared" si="25"/>
        <v>0</v>
      </c>
      <c r="BZ21" s="335">
        <f t="shared" si="26"/>
        <v>0</v>
      </c>
      <c r="CA21" s="336">
        <f t="shared" si="26"/>
        <v>0</v>
      </c>
      <c r="CB21" s="336">
        <f t="shared" si="26"/>
        <v>0</v>
      </c>
      <c r="CC21" s="336">
        <f t="shared" si="26"/>
        <v>0</v>
      </c>
      <c r="CD21" s="336">
        <f t="shared" si="26"/>
        <v>0</v>
      </c>
      <c r="CE21" s="336">
        <f t="shared" si="26"/>
        <v>0</v>
      </c>
      <c r="CF21" s="336">
        <f t="shared" si="26"/>
        <v>0</v>
      </c>
      <c r="CG21" s="336">
        <f t="shared" si="26"/>
        <v>0</v>
      </c>
      <c r="CH21" s="336">
        <f t="shared" si="26"/>
        <v>0</v>
      </c>
      <c r="CI21" s="336">
        <f t="shared" si="26"/>
        <v>0</v>
      </c>
      <c r="CJ21" s="336">
        <f t="shared" si="26"/>
        <v>0</v>
      </c>
      <c r="CK21" s="337">
        <f t="shared" si="26"/>
        <v>0</v>
      </c>
      <c r="CL21" s="335">
        <f t="shared" si="27"/>
        <v>0</v>
      </c>
      <c r="CM21" s="336">
        <f t="shared" si="27"/>
        <v>0</v>
      </c>
      <c r="CN21" s="336">
        <f t="shared" si="27"/>
        <v>0</v>
      </c>
      <c r="CO21" s="336">
        <f t="shared" si="27"/>
        <v>0</v>
      </c>
      <c r="CP21" s="336">
        <f t="shared" si="27"/>
        <v>0</v>
      </c>
      <c r="CQ21" s="336">
        <f t="shared" si="27"/>
        <v>0</v>
      </c>
      <c r="CR21" s="336">
        <f t="shared" si="27"/>
        <v>0</v>
      </c>
      <c r="CS21" s="336">
        <f t="shared" si="27"/>
        <v>0</v>
      </c>
      <c r="CT21" s="336">
        <f t="shared" si="27"/>
        <v>0</v>
      </c>
      <c r="CU21" s="336">
        <f t="shared" si="27"/>
        <v>0</v>
      </c>
      <c r="CV21" s="336">
        <f t="shared" si="27"/>
        <v>0</v>
      </c>
      <c r="CW21" s="337">
        <f t="shared" si="27"/>
        <v>0</v>
      </c>
      <c r="CX21" s="335">
        <f t="shared" si="28"/>
        <v>0</v>
      </c>
      <c r="CY21" s="336">
        <f t="shared" si="28"/>
        <v>0</v>
      </c>
      <c r="CZ21" s="336">
        <f t="shared" si="28"/>
        <v>0</v>
      </c>
      <c r="DA21" s="336">
        <f t="shared" si="28"/>
        <v>0</v>
      </c>
      <c r="DB21" s="336">
        <f t="shared" si="28"/>
        <v>0</v>
      </c>
      <c r="DC21" s="336">
        <f t="shared" si="28"/>
        <v>0</v>
      </c>
      <c r="DD21" s="336">
        <f t="shared" si="28"/>
        <v>0</v>
      </c>
      <c r="DE21" s="336">
        <f t="shared" si="28"/>
        <v>0</v>
      </c>
      <c r="DF21" s="336">
        <f t="shared" si="28"/>
        <v>0</v>
      </c>
      <c r="DG21" s="336">
        <f t="shared" si="28"/>
        <v>0</v>
      </c>
      <c r="DH21" s="336">
        <f t="shared" si="28"/>
        <v>0</v>
      </c>
      <c r="DI21" s="337">
        <f t="shared" si="28"/>
        <v>0</v>
      </c>
      <c r="DJ21" s="335">
        <f t="shared" si="29"/>
        <v>0</v>
      </c>
      <c r="DK21" s="336">
        <f t="shared" si="29"/>
        <v>0</v>
      </c>
      <c r="DL21" s="336">
        <f t="shared" si="29"/>
        <v>0</v>
      </c>
      <c r="DM21" s="336">
        <f t="shared" si="29"/>
        <v>0</v>
      </c>
      <c r="DN21" s="336">
        <f t="shared" si="29"/>
        <v>0</v>
      </c>
      <c r="DO21" s="336">
        <f t="shared" si="29"/>
        <v>0</v>
      </c>
      <c r="DP21" s="336">
        <f t="shared" si="29"/>
        <v>0</v>
      </c>
      <c r="DQ21" s="336">
        <f t="shared" si="29"/>
        <v>0</v>
      </c>
      <c r="DR21" s="336">
        <f t="shared" si="29"/>
        <v>0</v>
      </c>
      <c r="DS21" s="336">
        <f t="shared" si="29"/>
        <v>0</v>
      </c>
      <c r="DT21" s="336">
        <f t="shared" si="29"/>
        <v>0</v>
      </c>
      <c r="DU21" s="337">
        <f t="shared" si="29"/>
        <v>0</v>
      </c>
      <c r="DV21" s="335">
        <f t="shared" si="30"/>
        <v>0</v>
      </c>
      <c r="DW21" s="336">
        <f t="shared" si="30"/>
        <v>0</v>
      </c>
      <c r="DX21" s="336">
        <f t="shared" si="30"/>
        <v>0</v>
      </c>
      <c r="DY21" s="336">
        <f t="shared" si="30"/>
        <v>0</v>
      </c>
      <c r="DZ21" s="336">
        <f t="shared" si="30"/>
        <v>0</v>
      </c>
      <c r="EA21" s="336">
        <f t="shared" si="30"/>
        <v>0</v>
      </c>
      <c r="EB21" s="336">
        <f t="shared" si="30"/>
        <v>0</v>
      </c>
      <c r="EC21" s="336">
        <f t="shared" si="30"/>
        <v>0</v>
      </c>
      <c r="ED21" s="336">
        <f t="shared" si="30"/>
        <v>0</v>
      </c>
      <c r="EE21" s="336">
        <f t="shared" si="30"/>
        <v>0</v>
      </c>
      <c r="EF21" s="336">
        <f t="shared" si="30"/>
        <v>0</v>
      </c>
      <c r="EG21" s="337">
        <f t="shared" si="30"/>
        <v>0</v>
      </c>
      <c r="EH21" s="335">
        <f t="shared" si="31"/>
        <v>0</v>
      </c>
      <c r="EI21" s="336">
        <f t="shared" si="31"/>
        <v>0</v>
      </c>
      <c r="EJ21" s="336">
        <f t="shared" si="31"/>
        <v>0</v>
      </c>
      <c r="EK21" s="336">
        <f t="shared" si="31"/>
        <v>0</v>
      </c>
      <c r="EL21" s="336">
        <f t="shared" si="31"/>
        <v>0</v>
      </c>
      <c r="EM21" s="336">
        <f t="shared" si="31"/>
        <v>0</v>
      </c>
      <c r="EN21" s="336">
        <f t="shared" si="31"/>
        <v>0</v>
      </c>
      <c r="EO21" s="336">
        <f t="shared" si="31"/>
        <v>0</v>
      </c>
      <c r="EP21" s="336">
        <f t="shared" si="31"/>
        <v>0</v>
      </c>
      <c r="EQ21" s="336">
        <f t="shared" si="31"/>
        <v>0</v>
      </c>
      <c r="ER21" s="336">
        <f t="shared" si="31"/>
        <v>0</v>
      </c>
      <c r="ES21" s="337">
        <f t="shared" si="31"/>
        <v>0</v>
      </c>
      <c r="ET21" s="335">
        <f t="shared" si="32"/>
        <v>0</v>
      </c>
      <c r="EU21" s="336">
        <f t="shared" si="32"/>
        <v>0</v>
      </c>
      <c r="EV21" s="336">
        <f t="shared" si="32"/>
        <v>0</v>
      </c>
      <c r="EW21" s="336">
        <f t="shared" si="32"/>
        <v>0</v>
      </c>
      <c r="EX21" s="336">
        <f t="shared" si="32"/>
        <v>0</v>
      </c>
      <c r="EY21" s="336">
        <f t="shared" si="32"/>
        <v>0</v>
      </c>
      <c r="EZ21" s="336">
        <f t="shared" si="32"/>
        <v>0</v>
      </c>
      <c r="FA21" s="336">
        <f t="shared" si="32"/>
        <v>0</v>
      </c>
      <c r="FB21" s="336">
        <f t="shared" si="32"/>
        <v>0</v>
      </c>
      <c r="FC21" s="336">
        <f t="shared" si="32"/>
        <v>0</v>
      </c>
      <c r="FD21" s="336">
        <f t="shared" si="32"/>
        <v>0</v>
      </c>
      <c r="FE21" s="337">
        <f t="shared" si="32"/>
        <v>0</v>
      </c>
      <c r="FF21" s="335">
        <f t="shared" si="33"/>
        <v>0</v>
      </c>
      <c r="FG21" s="336">
        <f t="shared" si="33"/>
        <v>0</v>
      </c>
      <c r="FH21" s="336">
        <f t="shared" si="33"/>
        <v>0</v>
      </c>
      <c r="FI21" s="336">
        <f t="shared" si="33"/>
        <v>0</v>
      </c>
      <c r="FJ21" s="336">
        <f t="shared" si="33"/>
        <v>0</v>
      </c>
      <c r="FK21" s="336">
        <f t="shared" si="33"/>
        <v>0</v>
      </c>
      <c r="FL21" s="336">
        <f t="shared" si="33"/>
        <v>0</v>
      </c>
      <c r="FM21" s="336">
        <f t="shared" si="33"/>
        <v>0</v>
      </c>
      <c r="FN21" s="336">
        <f t="shared" si="33"/>
        <v>0</v>
      </c>
      <c r="FO21" s="336">
        <f t="shared" si="33"/>
        <v>0</v>
      </c>
      <c r="FP21" s="336">
        <f t="shared" si="33"/>
        <v>0</v>
      </c>
      <c r="FQ21" s="337">
        <f t="shared" si="33"/>
        <v>0</v>
      </c>
    </row>
    <row r="22" spans="1:173" ht="12.75" customHeight="1" x14ac:dyDescent="0.2">
      <c r="A22" s="74" t="str">
        <f t="shared" si="21"/>
        <v xml:space="preserve"> - </v>
      </c>
      <c r="B22" s="112"/>
      <c r="C22" s="171" t="s">
        <v>305</v>
      </c>
      <c r="D22" s="366" t="str">
        <f>IF(ISBLANK(EMISSIONS_9!D22), " ", EMISSIONS_9!D22)</f>
        <v xml:space="preserve"> </v>
      </c>
      <c r="E22" s="366" t="str">
        <f>IF(ISBLANK(EMISSIONS_9!E22), " ", EMISSIONS_9!E22)</f>
        <v xml:space="preserve"> </v>
      </c>
      <c r="F22" s="366" t="str">
        <f>IF(ISBLANK(EMISSIONS_9!F22), " ", EMISSIONS_9!F22)</f>
        <v xml:space="preserve"> </v>
      </c>
      <c r="G22" s="367"/>
      <c r="H22" s="368"/>
      <c r="I22" s="33" t="s">
        <v>299</v>
      </c>
      <c r="J22" s="367"/>
      <c r="K22" s="33">
        <f t="shared" si="22"/>
        <v>1</v>
      </c>
      <c r="L22" s="33">
        <f t="shared" si="23"/>
        <v>0</v>
      </c>
      <c r="M22" s="367">
        <v>0</v>
      </c>
      <c r="N22" s="373">
        <v>0</v>
      </c>
      <c r="O22" s="299"/>
      <c r="P22" s="300"/>
      <c r="Q22" s="73" t="str">
        <f t="shared" si="13"/>
        <v>Enter vessel info</v>
      </c>
      <c r="R22" s="79" t="str">
        <f t="shared" si="14"/>
        <v>Enter vessel info</v>
      </c>
      <c r="S22" s="79" t="str">
        <f t="shared" si="15"/>
        <v>Enter vessel info</v>
      </c>
      <c r="T22" s="79" t="str">
        <f t="shared" si="16"/>
        <v>Enter vessel info</v>
      </c>
      <c r="U22" s="79" t="str">
        <f t="shared" si="17"/>
        <v>Enter vessel info</v>
      </c>
      <c r="V22" s="79" t="str">
        <f t="shared" si="18"/>
        <v>Enter vessel info</v>
      </c>
      <c r="W22" s="79" t="str">
        <f t="shared" si="19"/>
        <v>Enter vessel info</v>
      </c>
      <c r="X22" s="79" t="str">
        <f t="shared" si="20"/>
        <v>Enter vessel info</v>
      </c>
      <c r="Y22" s="78" t="s">
        <v>115</v>
      </c>
      <c r="Z22" s="79" t="s">
        <v>115</v>
      </c>
      <c r="AA22" s="82" t="s">
        <v>115</v>
      </c>
      <c r="AB22" s="76" t="str">
        <f>IF(OR($D22=" ",$E22=" ",$F22=" "),"Enter vessel info",IF(T($H22)&lt;&gt;"","Enter Activity",IF(OR($M22=0,$N22=0),"Enter Run Time",IF((VLOOKUP($F22,'VESSEL FACTORS'!$A$3:$O$5,AB$5,FALSE))="N/A","--",IF($G22=" ",IF(ISERROR(SEARCH("Aux",$E22,1)),($H22*VLOOKUP($F22,'VESSEL FACTORS'!$A$2:$O$5,AB$5,FALSE)*0.0000011023*$M22*$N22*0.82),($H22*VLOOKUP($F22,'VESSEL FACTORS'!$A$2:$O$5,AB$5,FALSE)*0.0000011023*$M22*$N22*1)),IF($G22&lt;21,($H22*VLOOKUP($F22,'VESSEL FACTORS'!$A$2:$O$5,AB$5,FALSE)*0.0000011023*$M22*$N22*VLOOKUP($G22,'VESSEL FACTORS'!$A$16:$L$36,AB$5,FALSE)),($H22*VLOOKUP($F22,'VESSEL FACTORS'!$A$3:$O$5,AB$5,FALSE)*0.0000011023*$M22*$N22*($G22/100))))))))</f>
        <v>Enter vessel info</v>
      </c>
      <c r="AC22" s="76" t="str">
        <f>IF(OR($D22=" ",$E22=" ",$F22=" "),"Enter vessel info",IF(T($H22)&lt;&gt;"","Enter Activity",IF(OR($M22=0,$N22=0),"Enter Run Time",IF((VLOOKUP($F22,'VESSEL FACTORS'!$A$3:$O$5,AC$5,FALSE))="N/A","--",IF($G22=" ",IF(ISERROR(SEARCH("Aux",$E22,1)),($H22*VLOOKUP($F22,'VESSEL FACTORS'!$A$2:$O$5,AC$5,FALSE)*0.0000011023*$M22*$N22*0.82),($H22*VLOOKUP($F22,'VESSEL FACTORS'!$A$2:$O$5,AC$5,FALSE)*0.0000011023*$M22*$N22*1)),IF($G22&lt;21,($H22*VLOOKUP($F22,'VESSEL FACTORS'!$A$2:$O$5,AC$5,FALSE)*0.0000011023*$M22*$N22*VLOOKUP($G22,'VESSEL FACTORS'!$A$16:$L$36,AC$5,FALSE)),($H22*VLOOKUP($F22,'VESSEL FACTORS'!$A$3:$O$5,AC$5,FALSE)*0.0000011023*$M22*$N22*($G22/100))))))))</f>
        <v>Enter vessel info</v>
      </c>
      <c r="AD22" s="76" t="str">
        <f>IF(OR($D22=" ",$E22=" ",$F22=" "),"Enter vessel info",IF(T($H22)&lt;&gt;"","Enter Activity",IF(OR($M22=0,$N22=0),"Enter Run Time",IF((VLOOKUP($F22,'VESSEL FACTORS'!$A$3:$O$5,AD$5,FALSE))="N/A","--",IF($G22=" ",IF(ISERROR(SEARCH("Aux",$E22,1)),($H22*VLOOKUP($F22,'VESSEL FACTORS'!$A$2:$O$5,AD$5,FALSE)*0.0000011023*$M22*$N22*0.82),($H22*VLOOKUP($F22,'VESSEL FACTORS'!$A$2:$O$5,AD$5,FALSE)*0.0000011023*$M22*$N22*1)),IF($G22&lt;21,($H22*VLOOKUP($F22,'VESSEL FACTORS'!$A$2:$O$5,AD$5,FALSE)*0.0000011023*$M22*$N22*VLOOKUP($G22,'VESSEL FACTORS'!$A$16:$L$36,AD$5,FALSE)),($H22*VLOOKUP($F22,'VESSEL FACTORS'!$A$3:$O$5,AD$5,FALSE)*0.0000011023*$M22*$N22*($G22/100))))))))</f>
        <v>Enter vessel info</v>
      </c>
      <c r="AE22" s="76" t="str">
        <f>IF(OR($D22=" ",$E22=" ",$F22=" "),"Enter vessel info",IF(T($H22)&lt;&gt;"","Enter Activity",IF(OR($M22=0,$N22=0),"Enter Run Time",IF((VLOOKUP($F22,'VESSEL FACTORS'!$A$3:$O$5,AE$5,FALSE))="N/A","--",IF($G22=" ",IF(ISERROR(SEARCH("Aux",$E22,1)),($H22*VLOOKUP($F22,'VESSEL FACTORS'!$A$2:$O$5,AE$5,FALSE)*0.0000011023*$M22*$N22*0.82),($H22*VLOOKUP($F22,'VESSEL FACTORS'!$A$2:$O$5,AE$5,FALSE)*0.0000011023*$M22*$N22*1)),IF($G22&lt;21,($H22*VLOOKUP($F22,'VESSEL FACTORS'!$A$2:$O$5,AE$5,FALSE)*0.0000011023*$M22*$N22*VLOOKUP($G22,'VESSEL FACTORS'!$A$16:$L$36,AE$5,FALSE)),($H22*VLOOKUP($F22,'VESSEL FACTORS'!$A$3:$O$5,AE$5,FALSE)*0.0000011023*$M22*$N22*($G22/100))))))))</f>
        <v>Enter vessel info</v>
      </c>
      <c r="AF22" s="76" t="str">
        <f>IF(OR($D22=" ",$E22=" ",$F22=" "),"Enter vessel info",IF(T($H22)&lt;&gt;"","Enter Activity",IF(OR($M22=0,$N22=0),"Enter Run Time",IF((VLOOKUP($F22,'VESSEL FACTORS'!$A$3:$O$5,AF$5,FALSE))="N/A","--",IF($G22=" ",IF(ISERROR(SEARCH("Aux",$E22,1)),($H22*VLOOKUP($F22,'VESSEL FACTORS'!$A$2:$O$5,AF$5,FALSE)*0.0000011023*$M22*$N22*0.82),($H22*VLOOKUP($F22,'VESSEL FACTORS'!$A$2:$O$5,AF$5,FALSE)*0.0000011023*$M22*$N22*1)),IF($G22&lt;21,($H22*VLOOKUP($F22,'VESSEL FACTORS'!$A$2:$O$5,AF$5,FALSE)*0.0000011023*$M22*$N22*VLOOKUP($G22,'VESSEL FACTORS'!$A$16:$L$36,AF$5,FALSE)),($H22*VLOOKUP($F22,'VESSEL FACTORS'!$A$3:$O$5,AF$5,FALSE)*0.0000011023*$M22*$N22*($G22/100))))))))</f>
        <v>Enter vessel info</v>
      </c>
      <c r="AG22" s="76" t="str">
        <f>IF(OR($D22=" ",$E22=" ",$F22=" "),"Enter vessel info",IF(T($H22)&lt;&gt;"","Enter Activity",IF(OR($M22=0,$N22=0),"Enter Run Time",IF((VLOOKUP($F22,'VESSEL FACTORS'!$A$3:$O$5,AG$5,FALSE))="N/A","--",IF($G22=" ",IF(ISERROR(SEARCH("Aux",$E22,1)),($H22*VLOOKUP($F22,'VESSEL FACTORS'!$A$2:$O$5,AG$5,FALSE)*0.0000011023*$M22*$N22*0.82),($H22*VLOOKUP($F22,'VESSEL FACTORS'!$A$2:$O$5,AG$5,FALSE)*0.0000011023*$M22*$N22*1)),IF($G22&lt;21,($H22*VLOOKUP($F22,'VESSEL FACTORS'!$A$2:$O$5,AG$5,FALSE)*0.0000011023*$M22*$N22*VLOOKUP($G22,'VESSEL FACTORS'!$A$16:$L$36,AG$5,FALSE)),($H22*VLOOKUP($F22,'VESSEL FACTORS'!$A$3:$O$5,AG$5,FALSE)*0.0000011023*$M22*$N22*($G22/100))))))))</f>
        <v>Enter vessel info</v>
      </c>
      <c r="AH22" s="76" t="str">
        <f>IF(OR($D22=" ",$E22=" ",$F22=" "),"Enter vessel info",IF(T($H22)&lt;&gt;"","Enter Activity",IF(OR($M22=0,$N22=0),"Enter Run Time",IF((VLOOKUP($F22,'VESSEL FACTORS'!$A$3:$O$5,AH$5,FALSE))="N/A","--",IF($G22=" ",IF(ISERROR(SEARCH("Aux",$E22,1)),($H22*VLOOKUP($F22,'VESSEL FACTORS'!$A$2:$O$5,AH$5,FALSE)*0.0000011023*$M22*$N22*0.82),($H22*VLOOKUP($F22,'VESSEL FACTORS'!$A$2:$O$5,AH$5,FALSE)*0.0000011023*$M22*$N22*1)),IF($G22&lt;21,($H22*VLOOKUP($F22,'VESSEL FACTORS'!$A$2:$O$5,AH$5,FALSE)*0.0000011023*$M22*$N22*VLOOKUP($G22,'VESSEL FACTORS'!$A$16:$L$36,AH$5,FALSE)),($H22*VLOOKUP($F22,'VESSEL FACTORS'!$A$3:$O$5,AH$5,FALSE)*0.0000011023*$M22*$N22*($G22/100))))))))</f>
        <v>Enter vessel info</v>
      </c>
      <c r="AI22" s="76" t="str">
        <f>IF(OR($D22=" ",$E22=" ",$F22=" "),"Enter vessel info",IF(T($H22)&lt;&gt;"","Enter Activity",IF(OR($M22=0,$N22=0),"Enter Run Time",IF((VLOOKUP($F22,'VESSEL FACTORS'!$A$3:$O$5,AI$5,FALSE))="N/A","--",IF($G22=" ",IF(ISERROR(SEARCH("Aux",$E22,1)),($H22*VLOOKUP($F22,'VESSEL FACTORS'!$A$2:$O$5,AI$5,FALSE)*0.0000011023*$M22*$N22*0.82),($H22*VLOOKUP($F22,'VESSEL FACTORS'!$A$2:$O$5,AI$5,FALSE)*0.0000011023*$M22*$N22*1)),IF($G22&lt;21,($H22*VLOOKUP($F22,'VESSEL FACTORS'!$A$2:$O$5,AI$5,FALSE)*0.0000011023*$M22*$N22*VLOOKUP($G22,'VESSEL FACTORS'!$A$16:$L$36,AI$5,FALSE)),($H22*VLOOKUP($F22,'VESSEL FACTORS'!$A$3:$O$5,AI$5,FALSE)*0.0000011023*$M22*$N22*($G22/100))))))))</f>
        <v>Enter vessel info</v>
      </c>
      <c r="AJ22" s="76" t="str">
        <f>IF(OR($D22=" ",$E22=" ",$F22=" "),"Enter vessel info",IF(T($H22)&lt;&gt;"","Enter Activity",IF(OR($M22=0,$N22=0),"Enter Run Time",IF((VLOOKUP($F22,'VESSEL FACTORS'!$A$3:$O$5,AJ$5,FALSE))="N/A","--",IF($G22=" ",IF(ISERROR(SEARCH("Aux",$E22,1)),($H22*VLOOKUP($F22,'VESSEL FACTORS'!$A$2:$O$5,AJ$5,FALSE)*0.0000011023*$M22*$N22*0.82),($H22*VLOOKUP($F22,'VESSEL FACTORS'!$A$2:$O$5,AJ$5,FALSE)*0.0000011023*$M22*$N22*1)),IF($G22&lt;21,($H22*VLOOKUP($F22,'VESSEL FACTORS'!$A$2:$O$5,AJ$5,FALSE)*0.0000011023*$M22*$N22*VLOOKUP($G22,'VESSEL FACTORS'!$A$16:$L$36,AJ$5,FALSE)),($H22*VLOOKUP($F22,'VESSEL FACTORS'!$A$3:$O$5,AJ$5,FALSE)*0.0000011023*$M22*$N22*($G22/100))))))))</f>
        <v>Enter vessel info</v>
      </c>
      <c r="AK22" s="76" t="str">
        <f>IF(OR($D22=" ",$E22=" ",$F22=" "),"Enter vessel info",IF(T($H22)&lt;&gt;"","Enter Activity",IF(OR($M22=0,$N22=0),"Enter Run Time",IF((VLOOKUP($F22,'VESSEL FACTORS'!$A$3:$O$5,AK$5,FALSE))="N/A","--",IF($G22=" ",IF(ISERROR(SEARCH("Aux",$E22,1)),($H22*VLOOKUP($F22,'VESSEL FACTORS'!$A$2:$O$5,AK$5,FALSE)*0.0000011023*$M22*$N22*0.82),($H22*VLOOKUP($F22,'VESSEL FACTORS'!$A$2:$O$5,AK$5,FALSE)*0.0000011023*$M22*$N22*1)),IF($G22&lt;21,($H22*VLOOKUP($F22,'VESSEL FACTORS'!$A$2:$O$5,AK$5,FALSE)*0.0000011023*$M22*$N22*VLOOKUP($G22,'VESSEL FACTORS'!$A$16:$L$36,AK$5,FALSE)),($H22*VLOOKUP($F22,'VESSEL FACTORS'!$A$3:$O$5,AK$5,FALSE)*0.0000011023*$M22*$N22*($G22/100))))))))</f>
        <v>Enter vessel info</v>
      </c>
      <c r="AL22" s="67" t="str">
        <f>IF(OR($D22=" ",$E22=" ",$F22=" "),"Enter vessel info",IF(T($H22)&lt;&gt;"","Enter Activity",IF(OR($M22=0,$N22=0),"Enter Run Time",IF((VLOOKUP($F22,'VESSEL FACTORS'!$A$3:$O$5,AL$5,FALSE))="N/A","--",IF($G22=" ",IF(ISERROR(SEARCH("Aux",$E22,1)),($H22*VLOOKUP($F22,'VESSEL FACTORS'!$A$2:$O$5,AL$5,FALSE)*0.0000011023*$M22*$N22*0.82),($H22*VLOOKUP($F22,'VESSEL FACTORS'!$A$2:$O$5,AL$5,FALSE)*0.0000011023*$M22*$N22*1)),IF($G22&lt;21,($H22*VLOOKUP($F22,'VESSEL FACTORS'!$A$2:$O$5,AL$5,FALSE)*0.0000011023*$M22*$N22*VLOOKUP($G22,'VESSEL FACTORS'!$A$16:$L$36,AL$5,FALSE)),($H22*VLOOKUP($F22,'VESSEL FACTORS'!$A$3:$O$5,AL$5,FALSE)*0.0000011023*$M22*$N22*($G22/100))))))))</f>
        <v>Enter vessel info</v>
      </c>
      <c r="AM22" s="315"/>
      <c r="AO22" s="74">
        <f>MONTH(EMISSIONS_1!P22)-MONTH(EMISSIONS_1!O22)+1</f>
        <v>1</v>
      </c>
      <c r="AP22" s="335">
        <f t="shared" si="12"/>
        <v>0</v>
      </c>
      <c r="AQ22" s="336">
        <f t="shared" si="0"/>
        <v>0</v>
      </c>
      <c r="AR22" s="336">
        <f t="shared" si="0"/>
        <v>0</v>
      </c>
      <c r="AS22" s="336">
        <f t="shared" si="0"/>
        <v>0</v>
      </c>
      <c r="AT22" s="336">
        <f t="shared" si="0"/>
        <v>0</v>
      </c>
      <c r="AU22" s="336">
        <f t="shared" si="0"/>
        <v>0</v>
      </c>
      <c r="AV22" s="336">
        <f t="shared" si="0"/>
        <v>0</v>
      </c>
      <c r="AW22" s="336">
        <f t="shared" si="0"/>
        <v>0</v>
      </c>
      <c r="AX22" s="336">
        <f t="shared" si="0"/>
        <v>0</v>
      </c>
      <c r="AY22" s="336">
        <f t="shared" si="0"/>
        <v>0</v>
      </c>
      <c r="AZ22" s="336">
        <f t="shared" si="0"/>
        <v>0</v>
      </c>
      <c r="BA22" s="337">
        <f t="shared" si="0"/>
        <v>0</v>
      </c>
      <c r="BB22" s="335">
        <f t="shared" si="24"/>
        <v>0</v>
      </c>
      <c r="BC22" s="336">
        <f t="shared" si="24"/>
        <v>0</v>
      </c>
      <c r="BD22" s="336">
        <f t="shared" si="24"/>
        <v>0</v>
      </c>
      <c r="BE22" s="336">
        <f t="shared" si="24"/>
        <v>0</v>
      </c>
      <c r="BF22" s="336">
        <f t="shared" si="24"/>
        <v>0</v>
      </c>
      <c r="BG22" s="336">
        <f t="shared" si="24"/>
        <v>0</v>
      </c>
      <c r="BH22" s="336">
        <f t="shared" si="24"/>
        <v>0</v>
      </c>
      <c r="BI22" s="336">
        <f t="shared" si="24"/>
        <v>0</v>
      </c>
      <c r="BJ22" s="336">
        <f t="shared" si="24"/>
        <v>0</v>
      </c>
      <c r="BK22" s="336">
        <f t="shared" si="24"/>
        <v>0</v>
      </c>
      <c r="BL22" s="336">
        <f t="shared" si="24"/>
        <v>0</v>
      </c>
      <c r="BM22" s="337">
        <f t="shared" si="24"/>
        <v>0</v>
      </c>
      <c r="BN22" s="335">
        <f t="shared" si="25"/>
        <v>0</v>
      </c>
      <c r="BO22" s="336">
        <f t="shared" si="25"/>
        <v>0</v>
      </c>
      <c r="BP22" s="336">
        <f t="shared" si="25"/>
        <v>0</v>
      </c>
      <c r="BQ22" s="336">
        <f t="shared" si="25"/>
        <v>0</v>
      </c>
      <c r="BR22" s="336">
        <f t="shared" si="25"/>
        <v>0</v>
      </c>
      <c r="BS22" s="336">
        <f t="shared" si="25"/>
        <v>0</v>
      </c>
      <c r="BT22" s="336">
        <f t="shared" si="25"/>
        <v>0</v>
      </c>
      <c r="BU22" s="336">
        <f t="shared" si="25"/>
        <v>0</v>
      </c>
      <c r="BV22" s="336">
        <f t="shared" si="25"/>
        <v>0</v>
      </c>
      <c r="BW22" s="336">
        <f t="shared" si="25"/>
        <v>0</v>
      </c>
      <c r="BX22" s="336">
        <f t="shared" si="25"/>
        <v>0</v>
      </c>
      <c r="BY22" s="337">
        <f t="shared" si="25"/>
        <v>0</v>
      </c>
      <c r="BZ22" s="335">
        <f t="shared" si="26"/>
        <v>0</v>
      </c>
      <c r="CA22" s="336">
        <f t="shared" si="26"/>
        <v>0</v>
      </c>
      <c r="CB22" s="336">
        <f t="shared" si="26"/>
        <v>0</v>
      </c>
      <c r="CC22" s="336">
        <f t="shared" si="26"/>
        <v>0</v>
      </c>
      <c r="CD22" s="336">
        <f t="shared" si="26"/>
        <v>0</v>
      </c>
      <c r="CE22" s="336">
        <f t="shared" si="26"/>
        <v>0</v>
      </c>
      <c r="CF22" s="336">
        <f t="shared" si="26"/>
        <v>0</v>
      </c>
      <c r="CG22" s="336">
        <f t="shared" si="26"/>
        <v>0</v>
      </c>
      <c r="CH22" s="336">
        <f t="shared" si="26"/>
        <v>0</v>
      </c>
      <c r="CI22" s="336">
        <f t="shared" si="26"/>
        <v>0</v>
      </c>
      <c r="CJ22" s="336">
        <f t="shared" si="26"/>
        <v>0</v>
      </c>
      <c r="CK22" s="337">
        <f t="shared" si="26"/>
        <v>0</v>
      </c>
      <c r="CL22" s="335">
        <f t="shared" si="27"/>
        <v>0</v>
      </c>
      <c r="CM22" s="336">
        <f t="shared" si="27"/>
        <v>0</v>
      </c>
      <c r="CN22" s="336">
        <f t="shared" si="27"/>
        <v>0</v>
      </c>
      <c r="CO22" s="336">
        <f t="shared" si="27"/>
        <v>0</v>
      </c>
      <c r="CP22" s="336">
        <f t="shared" si="27"/>
        <v>0</v>
      </c>
      <c r="CQ22" s="336">
        <f t="shared" si="27"/>
        <v>0</v>
      </c>
      <c r="CR22" s="336">
        <f t="shared" si="27"/>
        <v>0</v>
      </c>
      <c r="CS22" s="336">
        <f t="shared" si="27"/>
        <v>0</v>
      </c>
      <c r="CT22" s="336">
        <f t="shared" si="27"/>
        <v>0</v>
      </c>
      <c r="CU22" s="336">
        <f t="shared" si="27"/>
        <v>0</v>
      </c>
      <c r="CV22" s="336">
        <f t="shared" si="27"/>
        <v>0</v>
      </c>
      <c r="CW22" s="337">
        <f t="shared" si="27"/>
        <v>0</v>
      </c>
      <c r="CX22" s="335">
        <f t="shared" si="28"/>
        <v>0</v>
      </c>
      <c r="CY22" s="336">
        <f t="shared" si="28"/>
        <v>0</v>
      </c>
      <c r="CZ22" s="336">
        <f t="shared" si="28"/>
        <v>0</v>
      </c>
      <c r="DA22" s="336">
        <f t="shared" si="28"/>
        <v>0</v>
      </c>
      <c r="DB22" s="336">
        <f t="shared" si="28"/>
        <v>0</v>
      </c>
      <c r="DC22" s="336">
        <f t="shared" si="28"/>
        <v>0</v>
      </c>
      <c r="DD22" s="336">
        <f t="shared" si="28"/>
        <v>0</v>
      </c>
      <c r="DE22" s="336">
        <f t="shared" si="28"/>
        <v>0</v>
      </c>
      <c r="DF22" s="336">
        <f t="shared" si="28"/>
        <v>0</v>
      </c>
      <c r="DG22" s="336">
        <f t="shared" si="28"/>
        <v>0</v>
      </c>
      <c r="DH22" s="336">
        <f t="shared" si="28"/>
        <v>0</v>
      </c>
      <c r="DI22" s="337">
        <f t="shared" si="28"/>
        <v>0</v>
      </c>
      <c r="DJ22" s="335">
        <f t="shared" si="29"/>
        <v>0</v>
      </c>
      <c r="DK22" s="336">
        <f t="shared" si="29"/>
        <v>0</v>
      </c>
      <c r="DL22" s="336">
        <f t="shared" si="29"/>
        <v>0</v>
      </c>
      <c r="DM22" s="336">
        <f t="shared" si="29"/>
        <v>0</v>
      </c>
      <c r="DN22" s="336">
        <f t="shared" si="29"/>
        <v>0</v>
      </c>
      <c r="DO22" s="336">
        <f t="shared" si="29"/>
        <v>0</v>
      </c>
      <c r="DP22" s="336">
        <f t="shared" si="29"/>
        <v>0</v>
      </c>
      <c r="DQ22" s="336">
        <f t="shared" si="29"/>
        <v>0</v>
      </c>
      <c r="DR22" s="336">
        <f t="shared" si="29"/>
        <v>0</v>
      </c>
      <c r="DS22" s="336">
        <f t="shared" si="29"/>
        <v>0</v>
      </c>
      <c r="DT22" s="336">
        <f t="shared" si="29"/>
        <v>0</v>
      </c>
      <c r="DU22" s="337">
        <f t="shared" si="29"/>
        <v>0</v>
      </c>
      <c r="DV22" s="335">
        <f t="shared" si="30"/>
        <v>0</v>
      </c>
      <c r="DW22" s="336">
        <f t="shared" si="30"/>
        <v>0</v>
      </c>
      <c r="DX22" s="336">
        <f t="shared" si="30"/>
        <v>0</v>
      </c>
      <c r="DY22" s="336">
        <f t="shared" si="30"/>
        <v>0</v>
      </c>
      <c r="DZ22" s="336">
        <f t="shared" si="30"/>
        <v>0</v>
      </c>
      <c r="EA22" s="336">
        <f t="shared" si="30"/>
        <v>0</v>
      </c>
      <c r="EB22" s="336">
        <f t="shared" si="30"/>
        <v>0</v>
      </c>
      <c r="EC22" s="336">
        <f t="shared" si="30"/>
        <v>0</v>
      </c>
      <c r="ED22" s="336">
        <f t="shared" si="30"/>
        <v>0</v>
      </c>
      <c r="EE22" s="336">
        <f t="shared" si="30"/>
        <v>0</v>
      </c>
      <c r="EF22" s="336">
        <f t="shared" si="30"/>
        <v>0</v>
      </c>
      <c r="EG22" s="337">
        <f t="shared" si="30"/>
        <v>0</v>
      </c>
      <c r="EH22" s="335">
        <f t="shared" si="31"/>
        <v>0</v>
      </c>
      <c r="EI22" s="336">
        <f t="shared" si="31"/>
        <v>0</v>
      </c>
      <c r="EJ22" s="336">
        <f t="shared" si="31"/>
        <v>0</v>
      </c>
      <c r="EK22" s="336">
        <f t="shared" si="31"/>
        <v>0</v>
      </c>
      <c r="EL22" s="336">
        <f t="shared" si="31"/>
        <v>0</v>
      </c>
      <c r="EM22" s="336">
        <f t="shared" si="31"/>
        <v>0</v>
      </c>
      <c r="EN22" s="336">
        <f t="shared" si="31"/>
        <v>0</v>
      </c>
      <c r="EO22" s="336">
        <f t="shared" si="31"/>
        <v>0</v>
      </c>
      <c r="EP22" s="336">
        <f t="shared" si="31"/>
        <v>0</v>
      </c>
      <c r="EQ22" s="336">
        <f t="shared" si="31"/>
        <v>0</v>
      </c>
      <c r="ER22" s="336">
        <f t="shared" si="31"/>
        <v>0</v>
      </c>
      <c r="ES22" s="337">
        <f t="shared" si="31"/>
        <v>0</v>
      </c>
      <c r="ET22" s="335">
        <f t="shared" si="32"/>
        <v>0</v>
      </c>
      <c r="EU22" s="336">
        <f t="shared" si="32"/>
        <v>0</v>
      </c>
      <c r="EV22" s="336">
        <f t="shared" si="32"/>
        <v>0</v>
      </c>
      <c r="EW22" s="336">
        <f t="shared" si="32"/>
        <v>0</v>
      </c>
      <c r="EX22" s="336">
        <f t="shared" si="32"/>
        <v>0</v>
      </c>
      <c r="EY22" s="336">
        <f t="shared" si="32"/>
        <v>0</v>
      </c>
      <c r="EZ22" s="336">
        <f t="shared" si="32"/>
        <v>0</v>
      </c>
      <c r="FA22" s="336">
        <f t="shared" si="32"/>
        <v>0</v>
      </c>
      <c r="FB22" s="336">
        <f t="shared" si="32"/>
        <v>0</v>
      </c>
      <c r="FC22" s="336">
        <f t="shared" si="32"/>
        <v>0</v>
      </c>
      <c r="FD22" s="336">
        <f t="shared" si="32"/>
        <v>0</v>
      </c>
      <c r="FE22" s="337">
        <f t="shared" si="32"/>
        <v>0</v>
      </c>
      <c r="FF22" s="335">
        <f t="shared" si="33"/>
        <v>0</v>
      </c>
      <c r="FG22" s="336">
        <f t="shared" si="33"/>
        <v>0</v>
      </c>
      <c r="FH22" s="336">
        <f t="shared" si="33"/>
        <v>0</v>
      </c>
      <c r="FI22" s="336">
        <f t="shared" si="33"/>
        <v>0</v>
      </c>
      <c r="FJ22" s="336">
        <f t="shared" si="33"/>
        <v>0</v>
      </c>
      <c r="FK22" s="336">
        <f t="shared" si="33"/>
        <v>0</v>
      </c>
      <c r="FL22" s="336">
        <f t="shared" si="33"/>
        <v>0</v>
      </c>
      <c r="FM22" s="336">
        <f t="shared" si="33"/>
        <v>0</v>
      </c>
      <c r="FN22" s="336">
        <f t="shared" si="33"/>
        <v>0</v>
      </c>
      <c r="FO22" s="336">
        <f t="shared" si="33"/>
        <v>0</v>
      </c>
      <c r="FP22" s="336">
        <f t="shared" si="33"/>
        <v>0</v>
      </c>
      <c r="FQ22" s="337">
        <f t="shared" si="33"/>
        <v>0</v>
      </c>
    </row>
    <row r="23" spans="1:173" ht="12.75" customHeight="1" x14ac:dyDescent="0.2">
      <c r="A23" s="74" t="str">
        <f t="shared" si="21"/>
        <v xml:space="preserve"> - </v>
      </c>
      <c r="B23" s="112"/>
      <c r="C23" s="171" t="s">
        <v>305</v>
      </c>
      <c r="D23" s="366" t="str">
        <f>IF(ISBLANK(EMISSIONS_9!D23), " ", EMISSIONS_9!D23)</f>
        <v xml:space="preserve"> </v>
      </c>
      <c r="E23" s="366" t="str">
        <f>IF(ISBLANK(EMISSIONS_9!E23), " ", EMISSIONS_9!E23)</f>
        <v xml:space="preserve"> </v>
      </c>
      <c r="F23" s="366" t="str">
        <f>IF(ISBLANK(EMISSIONS_9!F23), " ", EMISSIONS_9!F23)</f>
        <v xml:space="preserve"> </v>
      </c>
      <c r="G23" s="367"/>
      <c r="H23" s="368"/>
      <c r="I23" s="33" t="s">
        <v>299</v>
      </c>
      <c r="J23" s="367"/>
      <c r="K23" s="33">
        <f t="shared" si="22"/>
        <v>1</v>
      </c>
      <c r="L23" s="33">
        <f t="shared" si="23"/>
        <v>0</v>
      </c>
      <c r="M23" s="367">
        <v>0</v>
      </c>
      <c r="N23" s="373">
        <v>0</v>
      </c>
      <c r="O23" s="299"/>
      <c r="P23" s="300"/>
      <c r="Q23" s="73" t="str">
        <f t="shared" si="13"/>
        <v>Enter vessel info</v>
      </c>
      <c r="R23" s="79" t="str">
        <f t="shared" si="14"/>
        <v>Enter vessel info</v>
      </c>
      <c r="S23" s="79" t="str">
        <f t="shared" si="15"/>
        <v>Enter vessel info</v>
      </c>
      <c r="T23" s="79" t="str">
        <f t="shared" si="16"/>
        <v>Enter vessel info</v>
      </c>
      <c r="U23" s="79" t="str">
        <f t="shared" si="17"/>
        <v>Enter vessel info</v>
      </c>
      <c r="V23" s="79" t="str">
        <f t="shared" si="18"/>
        <v>Enter vessel info</v>
      </c>
      <c r="W23" s="79" t="str">
        <f t="shared" si="19"/>
        <v>Enter vessel info</v>
      </c>
      <c r="X23" s="79" t="str">
        <f t="shared" si="20"/>
        <v>Enter vessel info</v>
      </c>
      <c r="Y23" s="78" t="s">
        <v>115</v>
      </c>
      <c r="Z23" s="79" t="s">
        <v>115</v>
      </c>
      <c r="AA23" s="82" t="s">
        <v>115</v>
      </c>
      <c r="AB23" s="76" t="str">
        <f>IF(OR($D23=" ",$E23=" ",$F23=" "),"Enter vessel info",IF(T($H23)&lt;&gt;"","Enter Activity",IF(OR($M23=0,$N23=0),"Enter Run Time",IF((VLOOKUP($F23,'VESSEL FACTORS'!$A$3:$O$5,AB$5,FALSE))="N/A","--",IF($G23=" ",IF(ISERROR(SEARCH("Aux",$E23,1)),($H23*VLOOKUP($F23,'VESSEL FACTORS'!$A$2:$O$5,AB$5,FALSE)*0.0000011023*$M23*$N23*0.82),($H23*VLOOKUP($F23,'VESSEL FACTORS'!$A$2:$O$5,AB$5,FALSE)*0.0000011023*$M23*$N23*1)),IF($G23&lt;21,($H23*VLOOKUP($F23,'VESSEL FACTORS'!$A$2:$O$5,AB$5,FALSE)*0.0000011023*$M23*$N23*VLOOKUP($G23,'VESSEL FACTORS'!$A$16:$L$36,AB$5,FALSE)),($H23*VLOOKUP($F23,'VESSEL FACTORS'!$A$3:$O$5,AB$5,FALSE)*0.0000011023*$M23*$N23*($G23/100))))))))</f>
        <v>Enter vessel info</v>
      </c>
      <c r="AC23" s="76" t="str">
        <f>IF(OR($D23=" ",$E23=" ",$F23=" "),"Enter vessel info",IF(T($H23)&lt;&gt;"","Enter Activity",IF(OR($M23=0,$N23=0),"Enter Run Time",IF((VLOOKUP($F23,'VESSEL FACTORS'!$A$3:$O$5,AC$5,FALSE))="N/A","--",IF($G23=" ",IF(ISERROR(SEARCH("Aux",$E23,1)),($H23*VLOOKUP($F23,'VESSEL FACTORS'!$A$2:$O$5,AC$5,FALSE)*0.0000011023*$M23*$N23*0.82),($H23*VLOOKUP($F23,'VESSEL FACTORS'!$A$2:$O$5,AC$5,FALSE)*0.0000011023*$M23*$N23*1)),IF($G23&lt;21,($H23*VLOOKUP($F23,'VESSEL FACTORS'!$A$2:$O$5,AC$5,FALSE)*0.0000011023*$M23*$N23*VLOOKUP($G23,'VESSEL FACTORS'!$A$16:$L$36,AC$5,FALSE)),($H23*VLOOKUP($F23,'VESSEL FACTORS'!$A$3:$O$5,AC$5,FALSE)*0.0000011023*$M23*$N23*($G23/100))))))))</f>
        <v>Enter vessel info</v>
      </c>
      <c r="AD23" s="76" t="str">
        <f>IF(OR($D23=" ",$E23=" ",$F23=" "),"Enter vessel info",IF(T($H23)&lt;&gt;"","Enter Activity",IF(OR($M23=0,$N23=0),"Enter Run Time",IF((VLOOKUP($F23,'VESSEL FACTORS'!$A$3:$O$5,AD$5,FALSE))="N/A","--",IF($G23=" ",IF(ISERROR(SEARCH("Aux",$E23,1)),($H23*VLOOKUP($F23,'VESSEL FACTORS'!$A$2:$O$5,AD$5,FALSE)*0.0000011023*$M23*$N23*0.82),($H23*VLOOKUP($F23,'VESSEL FACTORS'!$A$2:$O$5,AD$5,FALSE)*0.0000011023*$M23*$N23*1)),IF($G23&lt;21,($H23*VLOOKUP($F23,'VESSEL FACTORS'!$A$2:$O$5,AD$5,FALSE)*0.0000011023*$M23*$N23*VLOOKUP($G23,'VESSEL FACTORS'!$A$16:$L$36,AD$5,FALSE)),($H23*VLOOKUP($F23,'VESSEL FACTORS'!$A$3:$O$5,AD$5,FALSE)*0.0000011023*$M23*$N23*($G23/100))))))))</f>
        <v>Enter vessel info</v>
      </c>
      <c r="AE23" s="76" t="str">
        <f>IF(OR($D23=" ",$E23=" ",$F23=" "),"Enter vessel info",IF(T($H23)&lt;&gt;"","Enter Activity",IF(OR($M23=0,$N23=0),"Enter Run Time",IF((VLOOKUP($F23,'VESSEL FACTORS'!$A$3:$O$5,AE$5,FALSE))="N/A","--",IF($G23=" ",IF(ISERROR(SEARCH("Aux",$E23,1)),($H23*VLOOKUP($F23,'VESSEL FACTORS'!$A$2:$O$5,AE$5,FALSE)*0.0000011023*$M23*$N23*0.82),($H23*VLOOKUP($F23,'VESSEL FACTORS'!$A$2:$O$5,AE$5,FALSE)*0.0000011023*$M23*$N23*1)),IF($G23&lt;21,($H23*VLOOKUP($F23,'VESSEL FACTORS'!$A$2:$O$5,AE$5,FALSE)*0.0000011023*$M23*$N23*VLOOKUP($G23,'VESSEL FACTORS'!$A$16:$L$36,AE$5,FALSE)),($H23*VLOOKUP($F23,'VESSEL FACTORS'!$A$3:$O$5,AE$5,FALSE)*0.0000011023*$M23*$N23*($G23/100))))))))</f>
        <v>Enter vessel info</v>
      </c>
      <c r="AF23" s="76" t="str">
        <f>IF(OR($D23=" ",$E23=" ",$F23=" "),"Enter vessel info",IF(T($H23)&lt;&gt;"","Enter Activity",IF(OR($M23=0,$N23=0),"Enter Run Time",IF((VLOOKUP($F23,'VESSEL FACTORS'!$A$3:$O$5,AF$5,FALSE))="N/A","--",IF($G23=" ",IF(ISERROR(SEARCH("Aux",$E23,1)),($H23*VLOOKUP($F23,'VESSEL FACTORS'!$A$2:$O$5,AF$5,FALSE)*0.0000011023*$M23*$N23*0.82),($H23*VLOOKUP($F23,'VESSEL FACTORS'!$A$2:$O$5,AF$5,FALSE)*0.0000011023*$M23*$N23*1)),IF($G23&lt;21,($H23*VLOOKUP($F23,'VESSEL FACTORS'!$A$2:$O$5,AF$5,FALSE)*0.0000011023*$M23*$N23*VLOOKUP($G23,'VESSEL FACTORS'!$A$16:$L$36,AF$5,FALSE)),($H23*VLOOKUP($F23,'VESSEL FACTORS'!$A$3:$O$5,AF$5,FALSE)*0.0000011023*$M23*$N23*($G23/100))))))))</f>
        <v>Enter vessel info</v>
      </c>
      <c r="AG23" s="76" t="str">
        <f>IF(OR($D23=" ",$E23=" ",$F23=" "),"Enter vessel info",IF(T($H23)&lt;&gt;"","Enter Activity",IF(OR($M23=0,$N23=0),"Enter Run Time",IF((VLOOKUP($F23,'VESSEL FACTORS'!$A$3:$O$5,AG$5,FALSE))="N/A","--",IF($G23=" ",IF(ISERROR(SEARCH("Aux",$E23,1)),($H23*VLOOKUP($F23,'VESSEL FACTORS'!$A$2:$O$5,AG$5,FALSE)*0.0000011023*$M23*$N23*0.82),($H23*VLOOKUP($F23,'VESSEL FACTORS'!$A$2:$O$5,AG$5,FALSE)*0.0000011023*$M23*$N23*1)),IF($G23&lt;21,($H23*VLOOKUP($F23,'VESSEL FACTORS'!$A$2:$O$5,AG$5,FALSE)*0.0000011023*$M23*$N23*VLOOKUP($G23,'VESSEL FACTORS'!$A$16:$L$36,AG$5,FALSE)),($H23*VLOOKUP($F23,'VESSEL FACTORS'!$A$3:$O$5,AG$5,FALSE)*0.0000011023*$M23*$N23*($G23/100))))))))</f>
        <v>Enter vessel info</v>
      </c>
      <c r="AH23" s="76" t="str">
        <f>IF(OR($D23=" ",$E23=" ",$F23=" "),"Enter vessel info",IF(T($H23)&lt;&gt;"","Enter Activity",IF(OR($M23=0,$N23=0),"Enter Run Time",IF((VLOOKUP($F23,'VESSEL FACTORS'!$A$3:$O$5,AH$5,FALSE))="N/A","--",IF($G23=" ",IF(ISERROR(SEARCH("Aux",$E23,1)),($H23*VLOOKUP($F23,'VESSEL FACTORS'!$A$2:$O$5,AH$5,FALSE)*0.0000011023*$M23*$N23*0.82),($H23*VLOOKUP($F23,'VESSEL FACTORS'!$A$2:$O$5,AH$5,FALSE)*0.0000011023*$M23*$N23*1)),IF($G23&lt;21,($H23*VLOOKUP($F23,'VESSEL FACTORS'!$A$2:$O$5,AH$5,FALSE)*0.0000011023*$M23*$N23*VLOOKUP($G23,'VESSEL FACTORS'!$A$16:$L$36,AH$5,FALSE)),($H23*VLOOKUP($F23,'VESSEL FACTORS'!$A$3:$O$5,AH$5,FALSE)*0.0000011023*$M23*$N23*($G23/100))))))))</f>
        <v>Enter vessel info</v>
      </c>
      <c r="AI23" s="76" t="str">
        <f>IF(OR($D23=" ",$E23=" ",$F23=" "),"Enter vessel info",IF(T($H23)&lt;&gt;"","Enter Activity",IF(OR($M23=0,$N23=0),"Enter Run Time",IF((VLOOKUP($F23,'VESSEL FACTORS'!$A$3:$O$5,AI$5,FALSE))="N/A","--",IF($G23=" ",IF(ISERROR(SEARCH("Aux",$E23,1)),($H23*VLOOKUP($F23,'VESSEL FACTORS'!$A$2:$O$5,AI$5,FALSE)*0.0000011023*$M23*$N23*0.82),($H23*VLOOKUP($F23,'VESSEL FACTORS'!$A$2:$O$5,AI$5,FALSE)*0.0000011023*$M23*$N23*1)),IF($G23&lt;21,($H23*VLOOKUP($F23,'VESSEL FACTORS'!$A$2:$O$5,AI$5,FALSE)*0.0000011023*$M23*$N23*VLOOKUP($G23,'VESSEL FACTORS'!$A$16:$L$36,AI$5,FALSE)),($H23*VLOOKUP($F23,'VESSEL FACTORS'!$A$3:$O$5,AI$5,FALSE)*0.0000011023*$M23*$N23*($G23/100))))))))</f>
        <v>Enter vessel info</v>
      </c>
      <c r="AJ23" s="76" t="str">
        <f>IF(OR($D23=" ",$E23=" ",$F23=" "),"Enter vessel info",IF(T($H23)&lt;&gt;"","Enter Activity",IF(OR($M23=0,$N23=0),"Enter Run Time",IF((VLOOKUP($F23,'VESSEL FACTORS'!$A$3:$O$5,AJ$5,FALSE))="N/A","--",IF($G23=" ",IF(ISERROR(SEARCH("Aux",$E23,1)),($H23*VLOOKUP($F23,'VESSEL FACTORS'!$A$2:$O$5,AJ$5,FALSE)*0.0000011023*$M23*$N23*0.82),($H23*VLOOKUP($F23,'VESSEL FACTORS'!$A$2:$O$5,AJ$5,FALSE)*0.0000011023*$M23*$N23*1)),IF($G23&lt;21,($H23*VLOOKUP($F23,'VESSEL FACTORS'!$A$2:$O$5,AJ$5,FALSE)*0.0000011023*$M23*$N23*VLOOKUP($G23,'VESSEL FACTORS'!$A$16:$L$36,AJ$5,FALSE)),($H23*VLOOKUP($F23,'VESSEL FACTORS'!$A$3:$O$5,AJ$5,FALSE)*0.0000011023*$M23*$N23*($G23/100))))))))</f>
        <v>Enter vessel info</v>
      </c>
      <c r="AK23" s="76" t="str">
        <f>IF(OR($D23=" ",$E23=" ",$F23=" "),"Enter vessel info",IF(T($H23)&lt;&gt;"","Enter Activity",IF(OR($M23=0,$N23=0),"Enter Run Time",IF((VLOOKUP($F23,'VESSEL FACTORS'!$A$3:$O$5,AK$5,FALSE))="N/A","--",IF($G23=" ",IF(ISERROR(SEARCH("Aux",$E23,1)),($H23*VLOOKUP($F23,'VESSEL FACTORS'!$A$2:$O$5,AK$5,FALSE)*0.0000011023*$M23*$N23*0.82),($H23*VLOOKUP($F23,'VESSEL FACTORS'!$A$2:$O$5,AK$5,FALSE)*0.0000011023*$M23*$N23*1)),IF($G23&lt;21,($H23*VLOOKUP($F23,'VESSEL FACTORS'!$A$2:$O$5,AK$5,FALSE)*0.0000011023*$M23*$N23*VLOOKUP($G23,'VESSEL FACTORS'!$A$16:$L$36,AK$5,FALSE)),($H23*VLOOKUP($F23,'VESSEL FACTORS'!$A$3:$O$5,AK$5,FALSE)*0.0000011023*$M23*$N23*($G23/100))))))))</f>
        <v>Enter vessel info</v>
      </c>
      <c r="AL23" s="67" t="str">
        <f>IF(OR($D23=" ",$E23=" ",$F23=" "),"Enter vessel info",IF(T($H23)&lt;&gt;"","Enter Activity",IF(OR($M23=0,$N23=0),"Enter Run Time",IF((VLOOKUP($F23,'VESSEL FACTORS'!$A$3:$O$5,AL$5,FALSE))="N/A","--",IF($G23=" ",IF(ISERROR(SEARCH("Aux",$E23,1)),($H23*VLOOKUP($F23,'VESSEL FACTORS'!$A$2:$O$5,AL$5,FALSE)*0.0000011023*$M23*$N23*0.82),($H23*VLOOKUP($F23,'VESSEL FACTORS'!$A$2:$O$5,AL$5,FALSE)*0.0000011023*$M23*$N23*1)),IF($G23&lt;21,($H23*VLOOKUP($F23,'VESSEL FACTORS'!$A$2:$O$5,AL$5,FALSE)*0.0000011023*$M23*$N23*VLOOKUP($G23,'VESSEL FACTORS'!$A$16:$L$36,AL$5,FALSE)),($H23*VLOOKUP($F23,'VESSEL FACTORS'!$A$3:$O$5,AL$5,FALSE)*0.0000011023*$M23*$N23*($G23/100))))))))</f>
        <v>Enter vessel info</v>
      </c>
      <c r="AM23" s="315"/>
      <c r="AO23" s="74">
        <f>MONTH(EMISSIONS_1!P23)-MONTH(EMISSIONS_1!O23)+1</f>
        <v>1</v>
      </c>
      <c r="AP23" s="335">
        <f t="shared" si="12"/>
        <v>0</v>
      </c>
      <c r="AQ23" s="336">
        <f t="shared" ref="AQ23:BA30" si="34">IF(T($AB23)="",IF((AQ$6&gt;=MONTH($O23))*(AQ$6&lt;=MONTH($P23)), $AB23/$AO23, 0),0)</f>
        <v>0</v>
      </c>
      <c r="AR23" s="336">
        <f t="shared" si="34"/>
        <v>0</v>
      </c>
      <c r="AS23" s="336">
        <f t="shared" si="34"/>
        <v>0</v>
      </c>
      <c r="AT23" s="336">
        <f t="shared" si="34"/>
        <v>0</v>
      </c>
      <c r="AU23" s="336">
        <f t="shared" si="34"/>
        <v>0</v>
      </c>
      <c r="AV23" s="336">
        <f t="shared" si="34"/>
        <v>0</v>
      </c>
      <c r="AW23" s="336">
        <f t="shared" si="34"/>
        <v>0</v>
      </c>
      <c r="AX23" s="336">
        <f t="shared" si="34"/>
        <v>0</v>
      </c>
      <c r="AY23" s="336">
        <f t="shared" si="34"/>
        <v>0</v>
      </c>
      <c r="AZ23" s="336">
        <f t="shared" si="34"/>
        <v>0</v>
      </c>
      <c r="BA23" s="337">
        <f t="shared" si="34"/>
        <v>0</v>
      </c>
      <c r="BB23" s="335">
        <f t="shared" si="24"/>
        <v>0</v>
      </c>
      <c r="BC23" s="336">
        <f t="shared" si="24"/>
        <v>0</v>
      </c>
      <c r="BD23" s="336">
        <f t="shared" si="24"/>
        <v>0</v>
      </c>
      <c r="BE23" s="336">
        <f t="shared" si="24"/>
        <v>0</v>
      </c>
      <c r="BF23" s="336">
        <f t="shared" si="24"/>
        <v>0</v>
      </c>
      <c r="BG23" s="336">
        <f t="shared" si="24"/>
        <v>0</v>
      </c>
      <c r="BH23" s="336">
        <f t="shared" si="24"/>
        <v>0</v>
      </c>
      <c r="BI23" s="336">
        <f t="shared" si="24"/>
        <v>0</v>
      </c>
      <c r="BJ23" s="336">
        <f t="shared" si="24"/>
        <v>0</v>
      </c>
      <c r="BK23" s="336">
        <f t="shared" si="24"/>
        <v>0</v>
      </c>
      <c r="BL23" s="336">
        <f t="shared" si="24"/>
        <v>0</v>
      </c>
      <c r="BM23" s="337">
        <f t="shared" si="24"/>
        <v>0</v>
      </c>
      <c r="BN23" s="335">
        <f t="shared" si="25"/>
        <v>0</v>
      </c>
      <c r="BO23" s="336">
        <f t="shared" si="25"/>
        <v>0</v>
      </c>
      <c r="BP23" s="336">
        <f t="shared" si="25"/>
        <v>0</v>
      </c>
      <c r="BQ23" s="336">
        <f t="shared" si="25"/>
        <v>0</v>
      </c>
      <c r="BR23" s="336">
        <f t="shared" si="25"/>
        <v>0</v>
      </c>
      <c r="BS23" s="336">
        <f t="shared" si="25"/>
        <v>0</v>
      </c>
      <c r="BT23" s="336">
        <f t="shared" si="25"/>
        <v>0</v>
      </c>
      <c r="BU23" s="336">
        <f t="shared" si="25"/>
        <v>0</v>
      </c>
      <c r="BV23" s="336">
        <f t="shared" si="25"/>
        <v>0</v>
      </c>
      <c r="BW23" s="336">
        <f t="shared" si="25"/>
        <v>0</v>
      </c>
      <c r="BX23" s="336">
        <f t="shared" si="25"/>
        <v>0</v>
      </c>
      <c r="BY23" s="337">
        <f t="shared" si="25"/>
        <v>0</v>
      </c>
      <c r="BZ23" s="335">
        <f t="shared" si="26"/>
        <v>0</v>
      </c>
      <c r="CA23" s="336">
        <f t="shared" si="26"/>
        <v>0</v>
      </c>
      <c r="CB23" s="336">
        <f t="shared" si="26"/>
        <v>0</v>
      </c>
      <c r="CC23" s="336">
        <f t="shared" si="26"/>
        <v>0</v>
      </c>
      <c r="CD23" s="336">
        <f t="shared" si="26"/>
        <v>0</v>
      </c>
      <c r="CE23" s="336">
        <f t="shared" si="26"/>
        <v>0</v>
      </c>
      <c r="CF23" s="336">
        <f t="shared" si="26"/>
        <v>0</v>
      </c>
      <c r="CG23" s="336">
        <f t="shared" si="26"/>
        <v>0</v>
      </c>
      <c r="CH23" s="336">
        <f t="shared" si="26"/>
        <v>0</v>
      </c>
      <c r="CI23" s="336">
        <f t="shared" si="26"/>
        <v>0</v>
      </c>
      <c r="CJ23" s="336">
        <f t="shared" si="26"/>
        <v>0</v>
      </c>
      <c r="CK23" s="337">
        <f t="shared" si="26"/>
        <v>0</v>
      </c>
      <c r="CL23" s="335">
        <f t="shared" si="27"/>
        <v>0</v>
      </c>
      <c r="CM23" s="336">
        <f t="shared" si="27"/>
        <v>0</v>
      </c>
      <c r="CN23" s="336">
        <f t="shared" si="27"/>
        <v>0</v>
      </c>
      <c r="CO23" s="336">
        <f t="shared" si="27"/>
        <v>0</v>
      </c>
      <c r="CP23" s="336">
        <f t="shared" si="27"/>
        <v>0</v>
      </c>
      <c r="CQ23" s="336">
        <f t="shared" si="27"/>
        <v>0</v>
      </c>
      <c r="CR23" s="336">
        <f t="shared" si="27"/>
        <v>0</v>
      </c>
      <c r="CS23" s="336">
        <f t="shared" si="27"/>
        <v>0</v>
      </c>
      <c r="CT23" s="336">
        <f t="shared" si="27"/>
        <v>0</v>
      </c>
      <c r="CU23" s="336">
        <f t="shared" si="27"/>
        <v>0</v>
      </c>
      <c r="CV23" s="336">
        <f t="shared" si="27"/>
        <v>0</v>
      </c>
      <c r="CW23" s="337">
        <f t="shared" si="27"/>
        <v>0</v>
      </c>
      <c r="CX23" s="335">
        <f t="shared" si="28"/>
        <v>0</v>
      </c>
      <c r="CY23" s="336">
        <f t="shared" si="28"/>
        <v>0</v>
      </c>
      <c r="CZ23" s="336">
        <f t="shared" si="28"/>
        <v>0</v>
      </c>
      <c r="DA23" s="336">
        <f t="shared" si="28"/>
        <v>0</v>
      </c>
      <c r="DB23" s="336">
        <f t="shared" si="28"/>
        <v>0</v>
      </c>
      <c r="DC23" s="336">
        <f t="shared" si="28"/>
        <v>0</v>
      </c>
      <c r="DD23" s="336">
        <f t="shared" si="28"/>
        <v>0</v>
      </c>
      <c r="DE23" s="336">
        <f t="shared" si="28"/>
        <v>0</v>
      </c>
      <c r="DF23" s="336">
        <f t="shared" si="28"/>
        <v>0</v>
      </c>
      <c r="DG23" s="336">
        <f t="shared" si="28"/>
        <v>0</v>
      </c>
      <c r="DH23" s="336">
        <f t="shared" si="28"/>
        <v>0</v>
      </c>
      <c r="DI23" s="337">
        <f t="shared" si="28"/>
        <v>0</v>
      </c>
      <c r="DJ23" s="335">
        <f t="shared" si="29"/>
        <v>0</v>
      </c>
      <c r="DK23" s="336">
        <f t="shared" si="29"/>
        <v>0</v>
      </c>
      <c r="DL23" s="336">
        <f t="shared" si="29"/>
        <v>0</v>
      </c>
      <c r="DM23" s="336">
        <f t="shared" si="29"/>
        <v>0</v>
      </c>
      <c r="DN23" s="336">
        <f t="shared" si="29"/>
        <v>0</v>
      </c>
      <c r="DO23" s="336">
        <f t="shared" si="29"/>
        <v>0</v>
      </c>
      <c r="DP23" s="336">
        <f t="shared" si="29"/>
        <v>0</v>
      </c>
      <c r="DQ23" s="336">
        <f t="shared" si="29"/>
        <v>0</v>
      </c>
      <c r="DR23" s="336">
        <f t="shared" si="29"/>
        <v>0</v>
      </c>
      <c r="DS23" s="336">
        <f t="shared" si="29"/>
        <v>0</v>
      </c>
      <c r="DT23" s="336">
        <f t="shared" si="29"/>
        <v>0</v>
      </c>
      <c r="DU23" s="337">
        <f t="shared" si="29"/>
        <v>0</v>
      </c>
      <c r="DV23" s="335">
        <f t="shared" si="30"/>
        <v>0</v>
      </c>
      <c r="DW23" s="336">
        <f t="shared" si="30"/>
        <v>0</v>
      </c>
      <c r="DX23" s="336">
        <f t="shared" si="30"/>
        <v>0</v>
      </c>
      <c r="DY23" s="336">
        <f t="shared" si="30"/>
        <v>0</v>
      </c>
      <c r="DZ23" s="336">
        <f t="shared" si="30"/>
        <v>0</v>
      </c>
      <c r="EA23" s="336">
        <f t="shared" si="30"/>
        <v>0</v>
      </c>
      <c r="EB23" s="336">
        <f t="shared" si="30"/>
        <v>0</v>
      </c>
      <c r="EC23" s="336">
        <f t="shared" si="30"/>
        <v>0</v>
      </c>
      <c r="ED23" s="336">
        <f t="shared" si="30"/>
        <v>0</v>
      </c>
      <c r="EE23" s="336">
        <f t="shared" si="30"/>
        <v>0</v>
      </c>
      <c r="EF23" s="336">
        <f t="shared" si="30"/>
        <v>0</v>
      </c>
      <c r="EG23" s="337">
        <f t="shared" si="30"/>
        <v>0</v>
      </c>
      <c r="EH23" s="335">
        <f t="shared" si="31"/>
        <v>0</v>
      </c>
      <c r="EI23" s="336">
        <f t="shared" si="31"/>
        <v>0</v>
      </c>
      <c r="EJ23" s="336">
        <f t="shared" si="31"/>
        <v>0</v>
      </c>
      <c r="EK23" s="336">
        <f t="shared" si="31"/>
        <v>0</v>
      </c>
      <c r="EL23" s="336">
        <f t="shared" si="31"/>
        <v>0</v>
      </c>
      <c r="EM23" s="336">
        <f t="shared" si="31"/>
        <v>0</v>
      </c>
      <c r="EN23" s="336">
        <f t="shared" si="31"/>
        <v>0</v>
      </c>
      <c r="EO23" s="336">
        <f t="shared" si="31"/>
        <v>0</v>
      </c>
      <c r="EP23" s="336">
        <f t="shared" si="31"/>
        <v>0</v>
      </c>
      <c r="EQ23" s="336">
        <f t="shared" si="31"/>
        <v>0</v>
      </c>
      <c r="ER23" s="336">
        <f t="shared" si="31"/>
        <v>0</v>
      </c>
      <c r="ES23" s="337">
        <f t="shared" si="31"/>
        <v>0</v>
      </c>
      <c r="ET23" s="335">
        <f t="shared" si="32"/>
        <v>0</v>
      </c>
      <c r="EU23" s="336">
        <f t="shared" si="32"/>
        <v>0</v>
      </c>
      <c r="EV23" s="336">
        <f t="shared" si="32"/>
        <v>0</v>
      </c>
      <c r="EW23" s="336">
        <f t="shared" si="32"/>
        <v>0</v>
      </c>
      <c r="EX23" s="336">
        <f t="shared" si="32"/>
        <v>0</v>
      </c>
      <c r="EY23" s="336">
        <f t="shared" si="32"/>
        <v>0</v>
      </c>
      <c r="EZ23" s="336">
        <f t="shared" si="32"/>
        <v>0</v>
      </c>
      <c r="FA23" s="336">
        <f t="shared" si="32"/>
        <v>0</v>
      </c>
      <c r="FB23" s="336">
        <f t="shared" si="32"/>
        <v>0</v>
      </c>
      <c r="FC23" s="336">
        <f t="shared" si="32"/>
        <v>0</v>
      </c>
      <c r="FD23" s="336">
        <f t="shared" si="32"/>
        <v>0</v>
      </c>
      <c r="FE23" s="337">
        <f t="shared" si="32"/>
        <v>0</v>
      </c>
      <c r="FF23" s="335">
        <f t="shared" si="33"/>
        <v>0</v>
      </c>
      <c r="FG23" s="336">
        <f t="shared" si="33"/>
        <v>0</v>
      </c>
      <c r="FH23" s="336">
        <f t="shared" si="33"/>
        <v>0</v>
      </c>
      <c r="FI23" s="336">
        <f t="shared" si="33"/>
        <v>0</v>
      </c>
      <c r="FJ23" s="336">
        <f t="shared" si="33"/>
        <v>0</v>
      </c>
      <c r="FK23" s="336">
        <f t="shared" si="33"/>
        <v>0</v>
      </c>
      <c r="FL23" s="336">
        <f t="shared" si="33"/>
        <v>0</v>
      </c>
      <c r="FM23" s="336">
        <f t="shared" si="33"/>
        <v>0</v>
      </c>
      <c r="FN23" s="336">
        <f t="shared" si="33"/>
        <v>0</v>
      </c>
      <c r="FO23" s="336">
        <f t="shared" si="33"/>
        <v>0</v>
      </c>
      <c r="FP23" s="336">
        <f t="shared" si="33"/>
        <v>0</v>
      </c>
      <c r="FQ23" s="337">
        <f t="shared" si="33"/>
        <v>0</v>
      </c>
    </row>
    <row r="24" spans="1:173" ht="12.75" customHeight="1" x14ac:dyDescent="0.2">
      <c r="A24" s="74" t="str">
        <f t="shared" si="21"/>
        <v xml:space="preserve"> - </v>
      </c>
      <c r="B24" s="112"/>
      <c r="C24" s="171" t="s">
        <v>305</v>
      </c>
      <c r="D24" s="366" t="str">
        <f>IF(ISBLANK(EMISSIONS_9!D24), " ", EMISSIONS_9!D24)</f>
        <v xml:space="preserve"> </v>
      </c>
      <c r="E24" s="366" t="str">
        <f>IF(ISBLANK(EMISSIONS_9!E24), " ", EMISSIONS_9!E24)</f>
        <v xml:space="preserve"> </v>
      </c>
      <c r="F24" s="366" t="str">
        <f>IF(ISBLANK(EMISSIONS_9!F24), " ", EMISSIONS_9!F24)</f>
        <v xml:space="preserve"> </v>
      </c>
      <c r="G24" s="367"/>
      <c r="H24" s="368"/>
      <c r="I24" s="33" t="s">
        <v>299</v>
      </c>
      <c r="J24" s="367"/>
      <c r="K24" s="33">
        <f t="shared" si="22"/>
        <v>1</v>
      </c>
      <c r="L24" s="33">
        <f t="shared" si="23"/>
        <v>0</v>
      </c>
      <c r="M24" s="367">
        <v>0</v>
      </c>
      <c r="N24" s="373">
        <v>0</v>
      </c>
      <c r="O24" s="299"/>
      <c r="P24" s="300"/>
      <c r="Q24" s="73" t="str">
        <f t="shared" si="13"/>
        <v>Enter vessel info</v>
      </c>
      <c r="R24" s="79" t="str">
        <f t="shared" si="14"/>
        <v>Enter vessel info</v>
      </c>
      <c r="S24" s="79" t="str">
        <f t="shared" si="15"/>
        <v>Enter vessel info</v>
      </c>
      <c r="T24" s="79" t="str">
        <f t="shared" si="16"/>
        <v>Enter vessel info</v>
      </c>
      <c r="U24" s="79" t="str">
        <f t="shared" si="17"/>
        <v>Enter vessel info</v>
      </c>
      <c r="V24" s="79" t="str">
        <f t="shared" si="18"/>
        <v>Enter vessel info</v>
      </c>
      <c r="W24" s="79" t="str">
        <f t="shared" si="19"/>
        <v>Enter vessel info</v>
      </c>
      <c r="X24" s="79" t="str">
        <f t="shared" si="20"/>
        <v>Enter vessel info</v>
      </c>
      <c r="Y24" s="78" t="s">
        <v>115</v>
      </c>
      <c r="Z24" s="79" t="s">
        <v>115</v>
      </c>
      <c r="AA24" s="82" t="s">
        <v>115</v>
      </c>
      <c r="AB24" s="76" t="str">
        <f>IF(OR($D24=" ",$E24=" ",$F24=" "),"Enter vessel info",IF(T($H24)&lt;&gt;"","Enter Activity",IF(OR($M24=0,$N24=0),"Enter Run Time",IF((VLOOKUP($F24,'VESSEL FACTORS'!$A$3:$O$5,AB$5,FALSE))="N/A","--",IF($G24=" ",IF(ISERROR(SEARCH("Aux",$E24,1)),($H24*VLOOKUP($F24,'VESSEL FACTORS'!$A$2:$O$5,AB$5,FALSE)*0.0000011023*$M24*$N24*0.82),($H24*VLOOKUP($F24,'VESSEL FACTORS'!$A$2:$O$5,AB$5,FALSE)*0.0000011023*$M24*$N24*1)),IF($G24&lt;21,($H24*VLOOKUP($F24,'VESSEL FACTORS'!$A$2:$O$5,AB$5,FALSE)*0.0000011023*$M24*$N24*VLOOKUP($G24,'VESSEL FACTORS'!$A$16:$L$36,AB$5,FALSE)),($H24*VLOOKUP($F24,'VESSEL FACTORS'!$A$3:$O$5,AB$5,FALSE)*0.0000011023*$M24*$N24*($G24/100))))))))</f>
        <v>Enter vessel info</v>
      </c>
      <c r="AC24" s="76" t="str">
        <f>IF(OR($D24=" ",$E24=" ",$F24=" "),"Enter vessel info",IF(T($H24)&lt;&gt;"","Enter Activity",IF(OR($M24=0,$N24=0),"Enter Run Time",IF((VLOOKUP($F24,'VESSEL FACTORS'!$A$3:$O$5,AC$5,FALSE))="N/A","--",IF($G24=" ",IF(ISERROR(SEARCH("Aux",$E24,1)),($H24*VLOOKUP($F24,'VESSEL FACTORS'!$A$2:$O$5,AC$5,FALSE)*0.0000011023*$M24*$N24*0.82),($H24*VLOOKUP($F24,'VESSEL FACTORS'!$A$2:$O$5,AC$5,FALSE)*0.0000011023*$M24*$N24*1)),IF($G24&lt;21,($H24*VLOOKUP($F24,'VESSEL FACTORS'!$A$2:$O$5,AC$5,FALSE)*0.0000011023*$M24*$N24*VLOOKUP($G24,'VESSEL FACTORS'!$A$16:$L$36,AC$5,FALSE)),($H24*VLOOKUP($F24,'VESSEL FACTORS'!$A$3:$O$5,AC$5,FALSE)*0.0000011023*$M24*$N24*($G24/100))))))))</f>
        <v>Enter vessel info</v>
      </c>
      <c r="AD24" s="76" t="str">
        <f>IF(OR($D24=" ",$E24=" ",$F24=" "),"Enter vessel info",IF(T($H24)&lt;&gt;"","Enter Activity",IF(OR($M24=0,$N24=0),"Enter Run Time",IF((VLOOKUP($F24,'VESSEL FACTORS'!$A$3:$O$5,AD$5,FALSE))="N/A","--",IF($G24=" ",IF(ISERROR(SEARCH("Aux",$E24,1)),($H24*VLOOKUP($F24,'VESSEL FACTORS'!$A$2:$O$5,AD$5,FALSE)*0.0000011023*$M24*$N24*0.82),($H24*VLOOKUP($F24,'VESSEL FACTORS'!$A$2:$O$5,AD$5,FALSE)*0.0000011023*$M24*$N24*1)),IF($G24&lt;21,($H24*VLOOKUP($F24,'VESSEL FACTORS'!$A$2:$O$5,AD$5,FALSE)*0.0000011023*$M24*$N24*VLOOKUP($G24,'VESSEL FACTORS'!$A$16:$L$36,AD$5,FALSE)),($H24*VLOOKUP($F24,'VESSEL FACTORS'!$A$3:$O$5,AD$5,FALSE)*0.0000011023*$M24*$N24*($G24/100))))))))</f>
        <v>Enter vessel info</v>
      </c>
      <c r="AE24" s="76" t="str">
        <f>IF(OR($D24=" ",$E24=" ",$F24=" "),"Enter vessel info",IF(T($H24)&lt;&gt;"","Enter Activity",IF(OR($M24=0,$N24=0),"Enter Run Time",IF((VLOOKUP($F24,'VESSEL FACTORS'!$A$3:$O$5,AE$5,FALSE))="N/A","--",IF($G24=" ",IF(ISERROR(SEARCH("Aux",$E24,1)),($H24*VLOOKUP($F24,'VESSEL FACTORS'!$A$2:$O$5,AE$5,FALSE)*0.0000011023*$M24*$N24*0.82),($H24*VLOOKUP($F24,'VESSEL FACTORS'!$A$2:$O$5,AE$5,FALSE)*0.0000011023*$M24*$N24*1)),IF($G24&lt;21,($H24*VLOOKUP($F24,'VESSEL FACTORS'!$A$2:$O$5,AE$5,FALSE)*0.0000011023*$M24*$N24*VLOOKUP($G24,'VESSEL FACTORS'!$A$16:$L$36,AE$5,FALSE)),($H24*VLOOKUP($F24,'VESSEL FACTORS'!$A$3:$O$5,AE$5,FALSE)*0.0000011023*$M24*$N24*($G24/100))))))))</f>
        <v>Enter vessel info</v>
      </c>
      <c r="AF24" s="76" t="str">
        <f>IF(OR($D24=" ",$E24=" ",$F24=" "),"Enter vessel info",IF(T($H24)&lt;&gt;"","Enter Activity",IF(OR($M24=0,$N24=0),"Enter Run Time",IF((VLOOKUP($F24,'VESSEL FACTORS'!$A$3:$O$5,AF$5,FALSE))="N/A","--",IF($G24=" ",IF(ISERROR(SEARCH("Aux",$E24,1)),($H24*VLOOKUP($F24,'VESSEL FACTORS'!$A$2:$O$5,AF$5,FALSE)*0.0000011023*$M24*$N24*0.82),($H24*VLOOKUP($F24,'VESSEL FACTORS'!$A$2:$O$5,AF$5,FALSE)*0.0000011023*$M24*$N24*1)),IF($G24&lt;21,($H24*VLOOKUP($F24,'VESSEL FACTORS'!$A$2:$O$5,AF$5,FALSE)*0.0000011023*$M24*$N24*VLOOKUP($G24,'VESSEL FACTORS'!$A$16:$L$36,AF$5,FALSE)),($H24*VLOOKUP($F24,'VESSEL FACTORS'!$A$3:$O$5,AF$5,FALSE)*0.0000011023*$M24*$N24*($G24/100))))))))</f>
        <v>Enter vessel info</v>
      </c>
      <c r="AG24" s="76" t="str">
        <f>IF(OR($D24=" ",$E24=" ",$F24=" "),"Enter vessel info",IF(T($H24)&lt;&gt;"","Enter Activity",IF(OR($M24=0,$N24=0),"Enter Run Time",IF((VLOOKUP($F24,'VESSEL FACTORS'!$A$3:$O$5,AG$5,FALSE))="N/A","--",IF($G24=" ",IF(ISERROR(SEARCH("Aux",$E24,1)),($H24*VLOOKUP($F24,'VESSEL FACTORS'!$A$2:$O$5,AG$5,FALSE)*0.0000011023*$M24*$N24*0.82),($H24*VLOOKUP($F24,'VESSEL FACTORS'!$A$2:$O$5,AG$5,FALSE)*0.0000011023*$M24*$N24*1)),IF($G24&lt;21,($H24*VLOOKUP($F24,'VESSEL FACTORS'!$A$2:$O$5,AG$5,FALSE)*0.0000011023*$M24*$N24*VLOOKUP($G24,'VESSEL FACTORS'!$A$16:$L$36,AG$5,FALSE)),($H24*VLOOKUP($F24,'VESSEL FACTORS'!$A$3:$O$5,AG$5,FALSE)*0.0000011023*$M24*$N24*($G24/100))))))))</f>
        <v>Enter vessel info</v>
      </c>
      <c r="AH24" s="76" t="str">
        <f>IF(OR($D24=" ",$E24=" ",$F24=" "),"Enter vessel info",IF(T($H24)&lt;&gt;"","Enter Activity",IF(OR($M24=0,$N24=0),"Enter Run Time",IF((VLOOKUP($F24,'VESSEL FACTORS'!$A$3:$O$5,AH$5,FALSE))="N/A","--",IF($G24=" ",IF(ISERROR(SEARCH("Aux",$E24,1)),($H24*VLOOKUP($F24,'VESSEL FACTORS'!$A$2:$O$5,AH$5,FALSE)*0.0000011023*$M24*$N24*0.82),($H24*VLOOKUP($F24,'VESSEL FACTORS'!$A$2:$O$5,AH$5,FALSE)*0.0000011023*$M24*$N24*1)),IF($G24&lt;21,($H24*VLOOKUP($F24,'VESSEL FACTORS'!$A$2:$O$5,AH$5,FALSE)*0.0000011023*$M24*$N24*VLOOKUP($G24,'VESSEL FACTORS'!$A$16:$L$36,AH$5,FALSE)),($H24*VLOOKUP($F24,'VESSEL FACTORS'!$A$3:$O$5,AH$5,FALSE)*0.0000011023*$M24*$N24*($G24/100))))))))</f>
        <v>Enter vessel info</v>
      </c>
      <c r="AI24" s="76" t="str">
        <f>IF(OR($D24=" ",$E24=" ",$F24=" "),"Enter vessel info",IF(T($H24)&lt;&gt;"","Enter Activity",IF(OR($M24=0,$N24=0),"Enter Run Time",IF((VLOOKUP($F24,'VESSEL FACTORS'!$A$3:$O$5,AI$5,FALSE))="N/A","--",IF($G24=" ",IF(ISERROR(SEARCH("Aux",$E24,1)),($H24*VLOOKUP($F24,'VESSEL FACTORS'!$A$2:$O$5,AI$5,FALSE)*0.0000011023*$M24*$N24*0.82),($H24*VLOOKUP($F24,'VESSEL FACTORS'!$A$2:$O$5,AI$5,FALSE)*0.0000011023*$M24*$N24*1)),IF($G24&lt;21,($H24*VLOOKUP($F24,'VESSEL FACTORS'!$A$2:$O$5,AI$5,FALSE)*0.0000011023*$M24*$N24*VLOOKUP($G24,'VESSEL FACTORS'!$A$16:$L$36,AI$5,FALSE)),($H24*VLOOKUP($F24,'VESSEL FACTORS'!$A$3:$O$5,AI$5,FALSE)*0.0000011023*$M24*$N24*($G24/100))))))))</f>
        <v>Enter vessel info</v>
      </c>
      <c r="AJ24" s="76" t="str">
        <f>IF(OR($D24=" ",$E24=" ",$F24=" "),"Enter vessel info",IF(T($H24)&lt;&gt;"","Enter Activity",IF(OR($M24=0,$N24=0),"Enter Run Time",IF((VLOOKUP($F24,'VESSEL FACTORS'!$A$3:$O$5,AJ$5,FALSE))="N/A","--",IF($G24=" ",IF(ISERROR(SEARCH("Aux",$E24,1)),($H24*VLOOKUP($F24,'VESSEL FACTORS'!$A$2:$O$5,AJ$5,FALSE)*0.0000011023*$M24*$N24*0.82),($H24*VLOOKUP($F24,'VESSEL FACTORS'!$A$2:$O$5,AJ$5,FALSE)*0.0000011023*$M24*$N24*1)),IF($G24&lt;21,($H24*VLOOKUP($F24,'VESSEL FACTORS'!$A$2:$O$5,AJ$5,FALSE)*0.0000011023*$M24*$N24*VLOOKUP($G24,'VESSEL FACTORS'!$A$16:$L$36,AJ$5,FALSE)),($H24*VLOOKUP($F24,'VESSEL FACTORS'!$A$3:$O$5,AJ$5,FALSE)*0.0000011023*$M24*$N24*($G24/100))))))))</f>
        <v>Enter vessel info</v>
      </c>
      <c r="AK24" s="76" t="str">
        <f>IF(OR($D24=" ",$E24=" ",$F24=" "),"Enter vessel info",IF(T($H24)&lt;&gt;"","Enter Activity",IF(OR($M24=0,$N24=0),"Enter Run Time",IF((VLOOKUP($F24,'VESSEL FACTORS'!$A$3:$O$5,AK$5,FALSE))="N/A","--",IF($G24=" ",IF(ISERROR(SEARCH("Aux",$E24,1)),($H24*VLOOKUP($F24,'VESSEL FACTORS'!$A$2:$O$5,AK$5,FALSE)*0.0000011023*$M24*$N24*0.82),($H24*VLOOKUP($F24,'VESSEL FACTORS'!$A$2:$O$5,AK$5,FALSE)*0.0000011023*$M24*$N24*1)),IF($G24&lt;21,($H24*VLOOKUP($F24,'VESSEL FACTORS'!$A$2:$O$5,AK$5,FALSE)*0.0000011023*$M24*$N24*VLOOKUP($G24,'VESSEL FACTORS'!$A$16:$L$36,AK$5,FALSE)),($H24*VLOOKUP($F24,'VESSEL FACTORS'!$A$3:$O$5,AK$5,FALSE)*0.0000011023*$M24*$N24*($G24/100))))))))</f>
        <v>Enter vessel info</v>
      </c>
      <c r="AL24" s="67" t="str">
        <f>IF(OR($D24=" ",$E24=" ",$F24=" "),"Enter vessel info",IF(T($H24)&lt;&gt;"","Enter Activity",IF(OR($M24=0,$N24=0),"Enter Run Time",IF((VLOOKUP($F24,'VESSEL FACTORS'!$A$3:$O$5,AL$5,FALSE))="N/A","--",IF($G24=" ",IF(ISERROR(SEARCH("Aux",$E24,1)),($H24*VLOOKUP($F24,'VESSEL FACTORS'!$A$2:$O$5,AL$5,FALSE)*0.0000011023*$M24*$N24*0.82),($H24*VLOOKUP($F24,'VESSEL FACTORS'!$A$2:$O$5,AL$5,FALSE)*0.0000011023*$M24*$N24*1)),IF($G24&lt;21,($H24*VLOOKUP($F24,'VESSEL FACTORS'!$A$2:$O$5,AL$5,FALSE)*0.0000011023*$M24*$N24*VLOOKUP($G24,'VESSEL FACTORS'!$A$16:$L$36,AL$5,FALSE)),($H24*VLOOKUP($F24,'VESSEL FACTORS'!$A$3:$O$5,AL$5,FALSE)*0.0000011023*$M24*$N24*($G24/100))))))))</f>
        <v>Enter vessel info</v>
      </c>
      <c r="AM24" s="315"/>
      <c r="AO24" s="74">
        <f>MONTH(EMISSIONS_1!P24)-MONTH(EMISSIONS_1!O24)+1</f>
        <v>1</v>
      </c>
      <c r="AP24" s="335">
        <f t="shared" si="12"/>
        <v>0</v>
      </c>
      <c r="AQ24" s="336">
        <f t="shared" si="34"/>
        <v>0</v>
      </c>
      <c r="AR24" s="336">
        <f t="shared" si="34"/>
        <v>0</v>
      </c>
      <c r="AS24" s="336">
        <f t="shared" si="34"/>
        <v>0</v>
      </c>
      <c r="AT24" s="336">
        <f t="shared" si="34"/>
        <v>0</v>
      </c>
      <c r="AU24" s="336">
        <f t="shared" si="34"/>
        <v>0</v>
      </c>
      <c r="AV24" s="336">
        <f t="shared" si="34"/>
        <v>0</v>
      </c>
      <c r="AW24" s="336">
        <f t="shared" si="34"/>
        <v>0</v>
      </c>
      <c r="AX24" s="336">
        <f t="shared" si="34"/>
        <v>0</v>
      </c>
      <c r="AY24" s="336">
        <f t="shared" si="34"/>
        <v>0</v>
      </c>
      <c r="AZ24" s="336">
        <f t="shared" si="34"/>
        <v>0</v>
      </c>
      <c r="BA24" s="337">
        <f t="shared" si="34"/>
        <v>0</v>
      </c>
      <c r="BB24" s="335">
        <f t="shared" si="24"/>
        <v>0</v>
      </c>
      <c r="BC24" s="336">
        <f t="shared" si="24"/>
        <v>0</v>
      </c>
      <c r="BD24" s="336">
        <f t="shared" si="24"/>
        <v>0</v>
      </c>
      <c r="BE24" s="336">
        <f t="shared" si="24"/>
        <v>0</v>
      </c>
      <c r="BF24" s="336">
        <f t="shared" si="24"/>
        <v>0</v>
      </c>
      <c r="BG24" s="336">
        <f t="shared" si="24"/>
        <v>0</v>
      </c>
      <c r="BH24" s="336">
        <f t="shared" si="24"/>
        <v>0</v>
      </c>
      <c r="BI24" s="336">
        <f t="shared" si="24"/>
        <v>0</v>
      </c>
      <c r="BJ24" s="336">
        <f t="shared" si="24"/>
        <v>0</v>
      </c>
      <c r="BK24" s="336">
        <f t="shared" si="24"/>
        <v>0</v>
      </c>
      <c r="BL24" s="336">
        <f t="shared" si="24"/>
        <v>0</v>
      </c>
      <c r="BM24" s="337">
        <f t="shared" si="24"/>
        <v>0</v>
      </c>
      <c r="BN24" s="335">
        <f t="shared" si="25"/>
        <v>0</v>
      </c>
      <c r="BO24" s="336">
        <f t="shared" si="25"/>
        <v>0</v>
      </c>
      <c r="BP24" s="336">
        <f t="shared" si="25"/>
        <v>0</v>
      </c>
      <c r="BQ24" s="336">
        <f t="shared" si="25"/>
        <v>0</v>
      </c>
      <c r="BR24" s="336">
        <f t="shared" si="25"/>
        <v>0</v>
      </c>
      <c r="BS24" s="336">
        <f t="shared" si="25"/>
        <v>0</v>
      </c>
      <c r="BT24" s="336">
        <f t="shared" si="25"/>
        <v>0</v>
      </c>
      <c r="BU24" s="336">
        <f t="shared" si="25"/>
        <v>0</v>
      </c>
      <c r="BV24" s="336">
        <f t="shared" si="25"/>
        <v>0</v>
      </c>
      <c r="BW24" s="336">
        <f t="shared" si="25"/>
        <v>0</v>
      </c>
      <c r="BX24" s="336">
        <f t="shared" si="25"/>
        <v>0</v>
      </c>
      <c r="BY24" s="337">
        <f t="shared" si="25"/>
        <v>0</v>
      </c>
      <c r="BZ24" s="335">
        <f t="shared" si="26"/>
        <v>0</v>
      </c>
      <c r="CA24" s="336">
        <f t="shared" si="26"/>
        <v>0</v>
      </c>
      <c r="CB24" s="336">
        <f t="shared" si="26"/>
        <v>0</v>
      </c>
      <c r="CC24" s="336">
        <f t="shared" si="26"/>
        <v>0</v>
      </c>
      <c r="CD24" s="336">
        <f t="shared" si="26"/>
        <v>0</v>
      </c>
      <c r="CE24" s="336">
        <f t="shared" si="26"/>
        <v>0</v>
      </c>
      <c r="CF24" s="336">
        <f t="shared" si="26"/>
        <v>0</v>
      </c>
      <c r="CG24" s="336">
        <f t="shared" si="26"/>
        <v>0</v>
      </c>
      <c r="CH24" s="336">
        <f t="shared" si="26"/>
        <v>0</v>
      </c>
      <c r="CI24" s="336">
        <f t="shared" si="26"/>
        <v>0</v>
      </c>
      <c r="CJ24" s="336">
        <f t="shared" si="26"/>
        <v>0</v>
      </c>
      <c r="CK24" s="337">
        <f t="shared" si="26"/>
        <v>0</v>
      </c>
      <c r="CL24" s="335">
        <f t="shared" si="27"/>
        <v>0</v>
      </c>
      <c r="CM24" s="336">
        <f t="shared" si="27"/>
        <v>0</v>
      </c>
      <c r="CN24" s="336">
        <f t="shared" si="27"/>
        <v>0</v>
      </c>
      <c r="CO24" s="336">
        <f t="shared" si="27"/>
        <v>0</v>
      </c>
      <c r="CP24" s="336">
        <f t="shared" si="27"/>
        <v>0</v>
      </c>
      <c r="CQ24" s="336">
        <f t="shared" si="27"/>
        <v>0</v>
      </c>
      <c r="CR24" s="336">
        <f t="shared" si="27"/>
        <v>0</v>
      </c>
      <c r="CS24" s="336">
        <f t="shared" si="27"/>
        <v>0</v>
      </c>
      <c r="CT24" s="336">
        <f t="shared" si="27"/>
        <v>0</v>
      </c>
      <c r="CU24" s="336">
        <f t="shared" si="27"/>
        <v>0</v>
      </c>
      <c r="CV24" s="336">
        <f t="shared" si="27"/>
        <v>0</v>
      </c>
      <c r="CW24" s="337">
        <f t="shared" si="27"/>
        <v>0</v>
      </c>
      <c r="CX24" s="335">
        <f t="shared" si="28"/>
        <v>0</v>
      </c>
      <c r="CY24" s="336">
        <f t="shared" si="28"/>
        <v>0</v>
      </c>
      <c r="CZ24" s="336">
        <f t="shared" si="28"/>
        <v>0</v>
      </c>
      <c r="DA24" s="336">
        <f t="shared" si="28"/>
        <v>0</v>
      </c>
      <c r="DB24" s="336">
        <f t="shared" si="28"/>
        <v>0</v>
      </c>
      <c r="DC24" s="336">
        <f t="shared" si="28"/>
        <v>0</v>
      </c>
      <c r="DD24" s="336">
        <f t="shared" si="28"/>
        <v>0</v>
      </c>
      <c r="DE24" s="336">
        <f t="shared" si="28"/>
        <v>0</v>
      </c>
      <c r="DF24" s="336">
        <f t="shared" si="28"/>
        <v>0</v>
      </c>
      <c r="DG24" s="336">
        <f t="shared" si="28"/>
        <v>0</v>
      </c>
      <c r="DH24" s="336">
        <f t="shared" si="28"/>
        <v>0</v>
      </c>
      <c r="DI24" s="337">
        <f t="shared" si="28"/>
        <v>0</v>
      </c>
      <c r="DJ24" s="335">
        <f t="shared" si="29"/>
        <v>0</v>
      </c>
      <c r="DK24" s="336">
        <f t="shared" si="29"/>
        <v>0</v>
      </c>
      <c r="DL24" s="336">
        <f t="shared" si="29"/>
        <v>0</v>
      </c>
      <c r="DM24" s="336">
        <f t="shared" si="29"/>
        <v>0</v>
      </c>
      <c r="DN24" s="336">
        <f t="shared" si="29"/>
        <v>0</v>
      </c>
      <c r="DO24" s="336">
        <f t="shared" si="29"/>
        <v>0</v>
      </c>
      <c r="DP24" s="336">
        <f t="shared" si="29"/>
        <v>0</v>
      </c>
      <c r="DQ24" s="336">
        <f t="shared" si="29"/>
        <v>0</v>
      </c>
      <c r="DR24" s="336">
        <f t="shared" si="29"/>
        <v>0</v>
      </c>
      <c r="DS24" s="336">
        <f t="shared" si="29"/>
        <v>0</v>
      </c>
      <c r="DT24" s="336">
        <f t="shared" si="29"/>
        <v>0</v>
      </c>
      <c r="DU24" s="337">
        <f t="shared" si="29"/>
        <v>0</v>
      </c>
      <c r="DV24" s="335">
        <f t="shared" si="30"/>
        <v>0</v>
      </c>
      <c r="DW24" s="336">
        <f t="shared" si="30"/>
        <v>0</v>
      </c>
      <c r="DX24" s="336">
        <f t="shared" si="30"/>
        <v>0</v>
      </c>
      <c r="DY24" s="336">
        <f t="shared" si="30"/>
        <v>0</v>
      </c>
      <c r="DZ24" s="336">
        <f t="shared" si="30"/>
        <v>0</v>
      </c>
      <c r="EA24" s="336">
        <f t="shared" si="30"/>
        <v>0</v>
      </c>
      <c r="EB24" s="336">
        <f t="shared" si="30"/>
        <v>0</v>
      </c>
      <c r="EC24" s="336">
        <f t="shared" si="30"/>
        <v>0</v>
      </c>
      <c r="ED24" s="336">
        <f t="shared" si="30"/>
        <v>0</v>
      </c>
      <c r="EE24" s="336">
        <f t="shared" si="30"/>
        <v>0</v>
      </c>
      <c r="EF24" s="336">
        <f t="shared" si="30"/>
        <v>0</v>
      </c>
      <c r="EG24" s="337">
        <f t="shared" si="30"/>
        <v>0</v>
      </c>
      <c r="EH24" s="335">
        <f t="shared" si="31"/>
        <v>0</v>
      </c>
      <c r="EI24" s="336">
        <f t="shared" si="31"/>
        <v>0</v>
      </c>
      <c r="EJ24" s="336">
        <f t="shared" si="31"/>
        <v>0</v>
      </c>
      <c r="EK24" s="336">
        <f t="shared" si="31"/>
        <v>0</v>
      </c>
      <c r="EL24" s="336">
        <f t="shared" si="31"/>
        <v>0</v>
      </c>
      <c r="EM24" s="336">
        <f t="shared" si="31"/>
        <v>0</v>
      </c>
      <c r="EN24" s="336">
        <f t="shared" si="31"/>
        <v>0</v>
      </c>
      <c r="EO24" s="336">
        <f t="shared" si="31"/>
        <v>0</v>
      </c>
      <c r="EP24" s="336">
        <f t="shared" si="31"/>
        <v>0</v>
      </c>
      <c r="EQ24" s="336">
        <f t="shared" si="31"/>
        <v>0</v>
      </c>
      <c r="ER24" s="336">
        <f t="shared" si="31"/>
        <v>0</v>
      </c>
      <c r="ES24" s="337">
        <f t="shared" si="31"/>
        <v>0</v>
      </c>
      <c r="ET24" s="335">
        <f t="shared" si="32"/>
        <v>0</v>
      </c>
      <c r="EU24" s="336">
        <f t="shared" si="32"/>
        <v>0</v>
      </c>
      <c r="EV24" s="336">
        <f t="shared" si="32"/>
        <v>0</v>
      </c>
      <c r="EW24" s="336">
        <f t="shared" si="32"/>
        <v>0</v>
      </c>
      <c r="EX24" s="336">
        <f t="shared" si="32"/>
        <v>0</v>
      </c>
      <c r="EY24" s="336">
        <f t="shared" si="32"/>
        <v>0</v>
      </c>
      <c r="EZ24" s="336">
        <f t="shared" si="32"/>
        <v>0</v>
      </c>
      <c r="FA24" s="336">
        <f t="shared" si="32"/>
        <v>0</v>
      </c>
      <c r="FB24" s="336">
        <f t="shared" si="32"/>
        <v>0</v>
      </c>
      <c r="FC24" s="336">
        <f t="shared" si="32"/>
        <v>0</v>
      </c>
      <c r="FD24" s="336">
        <f t="shared" si="32"/>
        <v>0</v>
      </c>
      <c r="FE24" s="337">
        <f t="shared" si="32"/>
        <v>0</v>
      </c>
      <c r="FF24" s="335">
        <f t="shared" si="33"/>
        <v>0</v>
      </c>
      <c r="FG24" s="336">
        <f t="shared" si="33"/>
        <v>0</v>
      </c>
      <c r="FH24" s="336">
        <f t="shared" si="33"/>
        <v>0</v>
      </c>
      <c r="FI24" s="336">
        <f t="shared" si="33"/>
        <v>0</v>
      </c>
      <c r="FJ24" s="336">
        <f t="shared" si="33"/>
        <v>0</v>
      </c>
      <c r="FK24" s="336">
        <f t="shared" si="33"/>
        <v>0</v>
      </c>
      <c r="FL24" s="336">
        <f t="shared" si="33"/>
        <v>0</v>
      </c>
      <c r="FM24" s="336">
        <f t="shared" si="33"/>
        <v>0</v>
      </c>
      <c r="FN24" s="336">
        <f t="shared" si="33"/>
        <v>0</v>
      </c>
      <c r="FO24" s="336">
        <f t="shared" si="33"/>
        <v>0</v>
      </c>
      <c r="FP24" s="336">
        <f t="shared" si="33"/>
        <v>0</v>
      </c>
      <c r="FQ24" s="337">
        <f t="shared" si="33"/>
        <v>0</v>
      </c>
    </row>
    <row r="25" spans="1:173" ht="12.75" customHeight="1" x14ac:dyDescent="0.2">
      <c r="A25" s="74" t="str">
        <f t="shared" si="21"/>
        <v xml:space="preserve"> - </v>
      </c>
      <c r="B25" s="112"/>
      <c r="C25" s="171" t="s">
        <v>305</v>
      </c>
      <c r="D25" s="366" t="str">
        <f>IF(ISBLANK(EMISSIONS_9!D25), " ", EMISSIONS_9!D25)</f>
        <v xml:space="preserve"> </v>
      </c>
      <c r="E25" s="366" t="str">
        <f>IF(ISBLANK(EMISSIONS_9!E25), " ", EMISSIONS_9!E25)</f>
        <v xml:space="preserve"> </v>
      </c>
      <c r="F25" s="366" t="str">
        <f>IF(ISBLANK(EMISSIONS_9!F25), " ", EMISSIONS_9!F25)</f>
        <v xml:space="preserve"> </v>
      </c>
      <c r="G25" s="367"/>
      <c r="H25" s="368"/>
      <c r="I25" s="33" t="s">
        <v>299</v>
      </c>
      <c r="J25" s="367"/>
      <c r="K25" s="33">
        <f t="shared" si="22"/>
        <v>1</v>
      </c>
      <c r="L25" s="33">
        <f t="shared" si="23"/>
        <v>0</v>
      </c>
      <c r="M25" s="367">
        <v>0</v>
      </c>
      <c r="N25" s="373">
        <v>0</v>
      </c>
      <c r="O25" s="299"/>
      <c r="P25" s="300"/>
      <c r="Q25" s="73" t="str">
        <f t="shared" si="13"/>
        <v>Enter vessel info</v>
      </c>
      <c r="R25" s="79" t="str">
        <f t="shared" si="14"/>
        <v>Enter vessel info</v>
      </c>
      <c r="S25" s="79" t="str">
        <f t="shared" si="15"/>
        <v>Enter vessel info</v>
      </c>
      <c r="T25" s="79" t="str">
        <f t="shared" si="16"/>
        <v>Enter vessel info</v>
      </c>
      <c r="U25" s="79" t="str">
        <f t="shared" si="17"/>
        <v>Enter vessel info</v>
      </c>
      <c r="V25" s="79" t="str">
        <f t="shared" si="18"/>
        <v>Enter vessel info</v>
      </c>
      <c r="W25" s="79" t="str">
        <f t="shared" si="19"/>
        <v>Enter vessel info</v>
      </c>
      <c r="X25" s="79" t="str">
        <f t="shared" si="20"/>
        <v>Enter vessel info</v>
      </c>
      <c r="Y25" s="78" t="s">
        <v>115</v>
      </c>
      <c r="Z25" s="79" t="s">
        <v>115</v>
      </c>
      <c r="AA25" s="82" t="s">
        <v>115</v>
      </c>
      <c r="AB25" s="76" t="str">
        <f>IF(OR($D25=" ",$E25=" ",$F25=" "),"Enter vessel info",IF(T($H25)&lt;&gt;"","Enter Activity",IF(OR($M25=0,$N25=0),"Enter Run Time",IF((VLOOKUP($F25,'VESSEL FACTORS'!$A$3:$O$5,AB$5,FALSE))="N/A","--",IF($G25=" ",IF(ISERROR(SEARCH("Aux",$E25,1)),($H25*VLOOKUP($F25,'VESSEL FACTORS'!$A$2:$O$5,AB$5,FALSE)*0.0000011023*$M25*$N25*0.82),($H25*VLOOKUP($F25,'VESSEL FACTORS'!$A$2:$O$5,AB$5,FALSE)*0.0000011023*$M25*$N25*1)),IF($G25&lt;21,($H25*VLOOKUP($F25,'VESSEL FACTORS'!$A$2:$O$5,AB$5,FALSE)*0.0000011023*$M25*$N25*VLOOKUP($G25,'VESSEL FACTORS'!$A$16:$L$36,AB$5,FALSE)),($H25*VLOOKUP($F25,'VESSEL FACTORS'!$A$3:$O$5,AB$5,FALSE)*0.0000011023*$M25*$N25*($G25/100))))))))</f>
        <v>Enter vessel info</v>
      </c>
      <c r="AC25" s="76" t="str">
        <f>IF(OR($D25=" ",$E25=" ",$F25=" "),"Enter vessel info",IF(T($H25)&lt;&gt;"","Enter Activity",IF(OR($M25=0,$N25=0),"Enter Run Time",IF((VLOOKUP($F25,'VESSEL FACTORS'!$A$3:$O$5,AC$5,FALSE))="N/A","--",IF($G25=" ",IF(ISERROR(SEARCH("Aux",$E25,1)),($H25*VLOOKUP($F25,'VESSEL FACTORS'!$A$2:$O$5,AC$5,FALSE)*0.0000011023*$M25*$N25*0.82),($H25*VLOOKUP($F25,'VESSEL FACTORS'!$A$2:$O$5,AC$5,FALSE)*0.0000011023*$M25*$N25*1)),IF($G25&lt;21,($H25*VLOOKUP($F25,'VESSEL FACTORS'!$A$2:$O$5,AC$5,FALSE)*0.0000011023*$M25*$N25*VLOOKUP($G25,'VESSEL FACTORS'!$A$16:$L$36,AC$5,FALSE)),($H25*VLOOKUP($F25,'VESSEL FACTORS'!$A$3:$O$5,AC$5,FALSE)*0.0000011023*$M25*$N25*($G25/100))))))))</f>
        <v>Enter vessel info</v>
      </c>
      <c r="AD25" s="76" t="str">
        <f>IF(OR($D25=" ",$E25=" ",$F25=" "),"Enter vessel info",IF(T($H25)&lt;&gt;"","Enter Activity",IF(OR($M25=0,$N25=0),"Enter Run Time",IF((VLOOKUP($F25,'VESSEL FACTORS'!$A$3:$O$5,AD$5,FALSE))="N/A","--",IF($G25=" ",IF(ISERROR(SEARCH("Aux",$E25,1)),($H25*VLOOKUP($F25,'VESSEL FACTORS'!$A$2:$O$5,AD$5,FALSE)*0.0000011023*$M25*$N25*0.82),($H25*VLOOKUP($F25,'VESSEL FACTORS'!$A$2:$O$5,AD$5,FALSE)*0.0000011023*$M25*$N25*1)),IF($G25&lt;21,($H25*VLOOKUP($F25,'VESSEL FACTORS'!$A$2:$O$5,AD$5,FALSE)*0.0000011023*$M25*$N25*VLOOKUP($G25,'VESSEL FACTORS'!$A$16:$L$36,AD$5,FALSE)),($H25*VLOOKUP($F25,'VESSEL FACTORS'!$A$3:$O$5,AD$5,FALSE)*0.0000011023*$M25*$N25*($G25/100))))))))</f>
        <v>Enter vessel info</v>
      </c>
      <c r="AE25" s="76" t="str">
        <f>IF(OR($D25=" ",$E25=" ",$F25=" "),"Enter vessel info",IF(T($H25)&lt;&gt;"","Enter Activity",IF(OR($M25=0,$N25=0),"Enter Run Time",IF((VLOOKUP($F25,'VESSEL FACTORS'!$A$3:$O$5,AE$5,FALSE))="N/A","--",IF($G25=" ",IF(ISERROR(SEARCH("Aux",$E25,1)),($H25*VLOOKUP($F25,'VESSEL FACTORS'!$A$2:$O$5,AE$5,FALSE)*0.0000011023*$M25*$N25*0.82),($H25*VLOOKUP($F25,'VESSEL FACTORS'!$A$2:$O$5,AE$5,FALSE)*0.0000011023*$M25*$N25*1)),IF($G25&lt;21,($H25*VLOOKUP($F25,'VESSEL FACTORS'!$A$2:$O$5,AE$5,FALSE)*0.0000011023*$M25*$N25*VLOOKUP($G25,'VESSEL FACTORS'!$A$16:$L$36,AE$5,FALSE)),($H25*VLOOKUP($F25,'VESSEL FACTORS'!$A$3:$O$5,AE$5,FALSE)*0.0000011023*$M25*$N25*($G25/100))))))))</f>
        <v>Enter vessel info</v>
      </c>
      <c r="AF25" s="76" t="str">
        <f>IF(OR($D25=" ",$E25=" ",$F25=" "),"Enter vessel info",IF(T($H25)&lt;&gt;"","Enter Activity",IF(OR($M25=0,$N25=0),"Enter Run Time",IF((VLOOKUP($F25,'VESSEL FACTORS'!$A$3:$O$5,AF$5,FALSE))="N/A","--",IF($G25=" ",IF(ISERROR(SEARCH("Aux",$E25,1)),($H25*VLOOKUP($F25,'VESSEL FACTORS'!$A$2:$O$5,AF$5,FALSE)*0.0000011023*$M25*$N25*0.82),($H25*VLOOKUP($F25,'VESSEL FACTORS'!$A$2:$O$5,AF$5,FALSE)*0.0000011023*$M25*$N25*1)),IF($G25&lt;21,($H25*VLOOKUP($F25,'VESSEL FACTORS'!$A$2:$O$5,AF$5,FALSE)*0.0000011023*$M25*$N25*VLOOKUP($G25,'VESSEL FACTORS'!$A$16:$L$36,AF$5,FALSE)),($H25*VLOOKUP($F25,'VESSEL FACTORS'!$A$3:$O$5,AF$5,FALSE)*0.0000011023*$M25*$N25*($G25/100))))))))</f>
        <v>Enter vessel info</v>
      </c>
      <c r="AG25" s="76" t="str">
        <f>IF(OR($D25=" ",$E25=" ",$F25=" "),"Enter vessel info",IF(T($H25)&lt;&gt;"","Enter Activity",IF(OR($M25=0,$N25=0),"Enter Run Time",IF((VLOOKUP($F25,'VESSEL FACTORS'!$A$3:$O$5,AG$5,FALSE))="N/A","--",IF($G25=" ",IF(ISERROR(SEARCH("Aux",$E25,1)),($H25*VLOOKUP($F25,'VESSEL FACTORS'!$A$2:$O$5,AG$5,FALSE)*0.0000011023*$M25*$N25*0.82),($H25*VLOOKUP($F25,'VESSEL FACTORS'!$A$2:$O$5,AG$5,FALSE)*0.0000011023*$M25*$N25*1)),IF($G25&lt;21,($H25*VLOOKUP($F25,'VESSEL FACTORS'!$A$2:$O$5,AG$5,FALSE)*0.0000011023*$M25*$N25*VLOOKUP($G25,'VESSEL FACTORS'!$A$16:$L$36,AG$5,FALSE)),($H25*VLOOKUP($F25,'VESSEL FACTORS'!$A$3:$O$5,AG$5,FALSE)*0.0000011023*$M25*$N25*($G25/100))))))))</f>
        <v>Enter vessel info</v>
      </c>
      <c r="AH25" s="76" t="str">
        <f>IF(OR($D25=" ",$E25=" ",$F25=" "),"Enter vessel info",IF(T($H25)&lt;&gt;"","Enter Activity",IF(OR($M25=0,$N25=0),"Enter Run Time",IF((VLOOKUP($F25,'VESSEL FACTORS'!$A$3:$O$5,AH$5,FALSE))="N/A","--",IF($G25=" ",IF(ISERROR(SEARCH("Aux",$E25,1)),($H25*VLOOKUP($F25,'VESSEL FACTORS'!$A$2:$O$5,AH$5,FALSE)*0.0000011023*$M25*$N25*0.82),($H25*VLOOKUP($F25,'VESSEL FACTORS'!$A$2:$O$5,AH$5,FALSE)*0.0000011023*$M25*$N25*1)),IF($G25&lt;21,($H25*VLOOKUP($F25,'VESSEL FACTORS'!$A$2:$O$5,AH$5,FALSE)*0.0000011023*$M25*$N25*VLOOKUP($G25,'VESSEL FACTORS'!$A$16:$L$36,AH$5,FALSE)),($H25*VLOOKUP($F25,'VESSEL FACTORS'!$A$3:$O$5,AH$5,FALSE)*0.0000011023*$M25*$N25*($G25/100))))))))</f>
        <v>Enter vessel info</v>
      </c>
      <c r="AI25" s="76" t="str">
        <f>IF(OR($D25=" ",$E25=" ",$F25=" "),"Enter vessel info",IF(T($H25)&lt;&gt;"","Enter Activity",IF(OR($M25=0,$N25=0),"Enter Run Time",IF((VLOOKUP($F25,'VESSEL FACTORS'!$A$3:$O$5,AI$5,FALSE))="N/A","--",IF($G25=" ",IF(ISERROR(SEARCH("Aux",$E25,1)),($H25*VLOOKUP($F25,'VESSEL FACTORS'!$A$2:$O$5,AI$5,FALSE)*0.0000011023*$M25*$N25*0.82),($H25*VLOOKUP($F25,'VESSEL FACTORS'!$A$2:$O$5,AI$5,FALSE)*0.0000011023*$M25*$N25*1)),IF($G25&lt;21,($H25*VLOOKUP($F25,'VESSEL FACTORS'!$A$2:$O$5,AI$5,FALSE)*0.0000011023*$M25*$N25*VLOOKUP($G25,'VESSEL FACTORS'!$A$16:$L$36,AI$5,FALSE)),($H25*VLOOKUP($F25,'VESSEL FACTORS'!$A$3:$O$5,AI$5,FALSE)*0.0000011023*$M25*$N25*($G25/100))))))))</f>
        <v>Enter vessel info</v>
      </c>
      <c r="AJ25" s="76" t="str">
        <f>IF(OR($D25=" ",$E25=" ",$F25=" "),"Enter vessel info",IF(T($H25)&lt;&gt;"","Enter Activity",IF(OR($M25=0,$N25=0),"Enter Run Time",IF((VLOOKUP($F25,'VESSEL FACTORS'!$A$3:$O$5,AJ$5,FALSE))="N/A","--",IF($G25=" ",IF(ISERROR(SEARCH("Aux",$E25,1)),($H25*VLOOKUP($F25,'VESSEL FACTORS'!$A$2:$O$5,AJ$5,FALSE)*0.0000011023*$M25*$N25*0.82),($H25*VLOOKUP($F25,'VESSEL FACTORS'!$A$2:$O$5,AJ$5,FALSE)*0.0000011023*$M25*$N25*1)),IF($G25&lt;21,($H25*VLOOKUP($F25,'VESSEL FACTORS'!$A$2:$O$5,AJ$5,FALSE)*0.0000011023*$M25*$N25*VLOOKUP($G25,'VESSEL FACTORS'!$A$16:$L$36,AJ$5,FALSE)),($H25*VLOOKUP($F25,'VESSEL FACTORS'!$A$3:$O$5,AJ$5,FALSE)*0.0000011023*$M25*$N25*($G25/100))))))))</f>
        <v>Enter vessel info</v>
      </c>
      <c r="AK25" s="76" t="str">
        <f>IF(OR($D25=" ",$E25=" ",$F25=" "),"Enter vessel info",IF(T($H25)&lt;&gt;"","Enter Activity",IF(OR($M25=0,$N25=0),"Enter Run Time",IF((VLOOKUP($F25,'VESSEL FACTORS'!$A$3:$O$5,AK$5,FALSE))="N/A","--",IF($G25=" ",IF(ISERROR(SEARCH("Aux",$E25,1)),($H25*VLOOKUP($F25,'VESSEL FACTORS'!$A$2:$O$5,AK$5,FALSE)*0.0000011023*$M25*$N25*0.82),($H25*VLOOKUP($F25,'VESSEL FACTORS'!$A$2:$O$5,AK$5,FALSE)*0.0000011023*$M25*$N25*1)),IF($G25&lt;21,($H25*VLOOKUP($F25,'VESSEL FACTORS'!$A$2:$O$5,AK$5,FALSE)*0.0000011023*$M25*$N25*VLOOKUP($G25,'VESSEL FACTORS'!$A$16:$L$36,AK$5,FALSE)),($H25*VLOOKUP($F25,'VESSEL FACTORS'!$A$3:$O$5,AK$5,FALSE)*0.0000011023*$M25*$N25*($G25/100))))))))</f>
        <v>Enter vessel info</v>
      </c>
      <c r="AL25" s="67" t="str">
        <f>IF(OR($D25=" ",$E25=" ",$F25=" "),"Enter vessel info",IF(T($H25)&lt;&gt;"","Enter Activity",IF(OR($M25=0,$N25=0),"Enter Run Time",IF((VLOOKUP($F25,'VESSEL FACTORS'!$A$3:$O$5,AL$5,FALSE))="N/A","--",IF($G25=" ",IF(ISERROR(SEARCH("Aux",$E25,1)),($H25*VLOOKUP($F25,'VESSEL FACTORS'!$A$2:$O$5,AL$5,FALSE)*0.0000011023*$M25*$N25*0.82),($H25*VLOOKUP($F25,'VESSEL FACTORS'!$A$2:$O$5,AL$5,FALSE)*0.0000011023*$M25*$N25*1)),IF($G25&lt;21,($H25*VLOOKUP($F25,'VESSEL FACTORS'!$A$2:$O$5,AL$5,FALSE)*0.0000011023*$M25*$N25*VLOOKUP($G25,'VESSEL FACTORS'!$A$16:$L$36,AL$5,FALSE)),($H25*VLOOKUP($F25,'VESSEL FACTORS'!$A$3:$O$5,AL$5,FALSE)*0.0000011023*$M25*$N25*($G25/100))))))))</f>
        <v>Enter vessel info</v>
      </c>
      <c r="AM25" s="315"/>
      <c r="AO25" s="74">
        <f>MONTH(EMISSIONS_1!P25)-MONTH(EMISSIONS_1!O25)+1</f>
        <v>1</v>
      </c>
      <c r="AP25" s="335">
        <f t="shared" si="12"/>
        <v>0</v>
      </c>
      <c r="AQ25" s="336">
        <f t="shared" si="34"/>
        <v>0</v>
      </c>
      <c r="AR25" s="336">
        <f t="shared" si="34"/>
        <v>0</v>
      </c>
      <c r="AS25" s="336">
        <f t="shared" si="34"/>
        <v>0</v>
      </c>
      <c r="AT25" s="336">
        <f t="shared" si="34"/>
        <v>0</v>
      </c>
      <c r="AU25" s="336">
        <f t="shared" si="34"/>
        <v>0</v>
      </c>
      <c r="AV25" s="336">
        <f t="shared" si="34"/>
        <v>0</v>
      </c>
      <c r="AW25" s="336">
        <f t="shared" si="34"/>
        <v>0</v>
      </c>
      <c r="AX25" s="336">
        <f t="shared" si="34"/>
        <v>0</v>
      </c>
      <c r="AY25" s="336">
        <f t="shared" si="34"/>
        <v>0</v>
      </c>
      <c r="AZ25" s="336">
        <f t="shared" si="34"/>
        <v>0</v>
      </c>
      <c r="BA25" s="337">
        <f t="shared" si="34"/>
        <v>0</v>
      </c>
      <c r="BB25" s="335">
        <f t="shared" si="24"/>
        <v>0</v>
      </c>
      <c r="BC25" s="336">
        <f t="shared" si="24"/>
        <v>0</v>
      </c>
      <c r="BD25" s="336">
        <f t="shared" si="24"/>
        <v>0</v>
      </c>
      <c r="BE25" s="336">
        <f t="shared" si="24"/>
        <v>0</v>
      </c>
      <c r="BF25" s="336">
        <f t="shared" si="24"/>
        <v>0</v>
      </c>
      <c r="BG25" s="336">
        <f t="shared" si="24"/>
        <v>0</v>
      </c>
      <c r="BH25" s="336">
        <f t="shared" si="24"/>
        <v>0</v>
      </c>
      <c r="BI25" s="336">
        <f t="shared" si="24"/>
        <v>0</v>
      </c>
      <c r="BJ25" s="336">
        <f t="shared" si="24"/>
        <v>0</v>
      </c>
      <c r="BK25" s="336">
        <f t="shared" si="24"/>
        <v>0</v>
      </c>
      <c r="BL25" s="336">
        <f t="shared" si="24"/>
        <v>0</v>
      </c>
      <c r="BM25" s="337">
        <f t="shared" si="24"/>
        <v>0</v>
      </c>
      <c r="BN25" s="335">
        <f t="shared" si="25"/>
        <v>0</v>
      </c>
      <c r="BO25" s="336">
        <f t="shared" si="25"/>
        <v>0</v>
      </c>
      <c r="BP25" s="336">
        <f t="shared" si="25"/>
        <v>0</v>
      </c>
      <c r="BQ25" s="336">
        <f t="shared" si="25"/>
        <v>0</v>
      </c>
      <c r="BR25" s="336">
        <f t="shared" si="25"/>
        <v>0</v>
      </c>
      <c r="BS25" s="336">
        <f t="shared" si="25"/>
        <v>0</v>
      </c>
      <c r="BT25" s="336">
        <f t="shared" si="25"/>
        <v>0</v>
      </c>
      <c r="BU25" s="336">
        <f t="shared" si="25"/>
        <v>0</v>
      </c>
      <c r="BV25" s="336">
        <f t="shared" si="25"/>
        <v>0</v>
      </c>
      <c r="BW25" s="336">
        <f t="shared" si="25"/>
        <v>0</v>
      </c>
      <c r="BX25" s="336">
        <f t="shared" si="25"/>
        <v>0</v>
      </c>
      <c r="BY25" s="337">
        <f t="shared" si="25"/>
        <v>0</v>
      </c>
      <c r="BZ25" s="335">
        <f t="shared" si="26"/>
        <v>0</v>
      </c>
      <c r="CA25" s="336">
        <f t="shared" si="26"/>
        <v>0</v>
      </c>
      <c r="CB25" s="336">
        <f t="shared" si="26"/>
        <v>0</v>
      </c>
      <c r="CC25" s="336">
        <f t="shared" si="26"/>
        <v>0</v>
      </c>
      <c r="CD25" s="336">
        <f t="shared" si="26"/>
        <v>0</v>
      </c>
      <c r="CE25" s="336">
        <f t="shared" si="26"/>
        <v>0</v>
      </c>
      <c r="CF25" s="336">
        <f t="shared" si="26"/>
        <v>0</v>
      </c>
      <c r="CG25" s="336">
        <f t="shared" si="26"/>
        <v>0</v>
      </c>
      <c r="CH25" s="336">
        <f t="shared" si="26"/>
        <v>0</v>
      </c>
      <c r="CI25" s="336">
        <f t="shared" si="26"/>
        <v>0</v>
      </c>
      <c r="CJ25" s="336">
        <f t="shared" si="26"/>
        <v>0</v>
      </c>
      <c r="CK25" s="337">
        <f t="shared" si="26"/>
        <v>0</v>
      </c>
      <c r="CL25" s="335">
        <f t="shared" si="27"/>
        <v>0</v>
      </c>
      <c r="CM25" s="336">
        <f t="shared" si="27"/>
        <v>0</v>
      </c>
      <c r="CN25" s="336">
        <f t="shared" si="27"/>
        <v>0</v>
      </c>
      <c r="CO25" s="336">
        <f t="shared" si="27"/>
        <v>0</v>
      </c>
      <c r="CP25" s="336">
        <f t="shared" si="27"/>
        <v>0</v>
      </c>
      <c r="CQ25" s="336">
        <f t="shared" si="27"/>
        <v>0</v>
      </c>
      <c r="CR25" s="336">
        <f t="shared" si="27"/>
        <v>0</v>
      </c>
      <c r="CS25" s="336">
        <f t="shared" si="27"/>
        <v>0</v>
      </c>
      <c r="CT25" s="336">
        <f t="shared" si="27"/>
        <v>0</v>
      </c>
      <c r="CU25" s="336">
        <f t="shared" si="27"/>
        <v>0</v>
      </c>
      <c r="CV25" s="336">
        <f t="shared" si="27"/>
        <v>0</v>
      </c>
      <c r="CW25" s="337">
        <f t="shared" si="27"/>
        <v>0</v>
      </c>
      <c r="CX25" s="335">
        <f t="shared" si="28"/>
        <v>0</v>
      </c>
      <c r="CY25" s="336">
        <f t="shared" si="28"/>
        <v>0</v>
      </c>
      <c r="CZ25" s="336">
        <f t="shared" si="28"/>
        <v>0</v>
      </c>
      <c r="DA25" s="336">
        <f t="shared" si="28"/>
        <v>0</v>
      </c>
      <c r="DB25" s="336">
        <f t="shared" si="28"/>
        <v>0</v>
      </c>
      <c r="DC25" s="336">
        <f t="shared" si="28"/>
        <v>0</v>
      </c>
      <c r="DD25" s="336">
        <f t="shared" si="28"/>
        <v>0</v>
      </c>
      <c r="DE25" s="336">
        <f t="shared" si="28"/>
        <v>0</v>
      </c>
      <c r="DF25" s="336">
        <f t="shared" si="28"/>
        <v>0</v>
      </c>
      <c r="DG25" s="336">
        <f t="shared" si="28"/>
        <v>0</v>
      </c>
      <c r="DH25" s="336">
        <f t="shared" si="28"/>
        <v>0</v>
      </c>
      <c r="DI25" s="337">
        <f t="shared" si="28"/>
        <v>0</v>
      </c>
      <c r="DJ25" s="335">
        <f t="shared" si="29"/>
        <v>0</v>
      </c>
      <c r="DK25" s="336">
        <f t="shared" si="29"/>
        <v>0</v>
      </c>
      <c r="DL25" s="336">
        <f t="shared" si="29"/>
        <v>0</v>
      </c>
      <c r="DM25" s="336">
        <f t="shared" si="29"/>
        <v>0</v>
      </c>
      <c r="DN25" s="336">
        <f t="shared" si="29"/>
        <v>0</v>
      </c>
      <c r="DO25" s="336">
        <f t="shared" si="29"/>
        <v>0</v>
      </c>
      <c r="DP25" s="336">
        <f t="shared" si="29"/>
        <v>0</v>
      </c>
      <c r="DQ25" s="336">
        <f t="shared" si="29"/>
        <v>0</v>
      </c>
      <c r="DR25" s="336">
        <f t="shared" si="29"/>
        <v>0</v>
      </c>
      <c r="DS25" s="336">
        <f t="shared" si="29"/>
        <v>0</v>
      </c>
      <c r="DT25" s="336">
        <f t="shared" si="29"/>
        <v>0</v>
      </c>
      <c r="DU25" s="337">
        <f t="shared" si="29"/>
        <v>0</v>
      </c>
      <c r="DV25" s="335">
        <f t="shared" si="30"/>
        <v>0</v>
      </c>
      <c r="DW25" s="336">
        <f t="shared" si="30"/>
        <v>0</v>
      </c>
      <c r="DX25" s="336">
        <f t="shared" si="30"/>
        <v>0</v>
      </c>
      <c r="DY25" s="336">
        <f t="shared" si="30"/>
        <v>0</v>
      </c>
      <c r="DZ25" s="336">
        <f t="shared" si="30"/>
        <v>0</v>
      </c>
      <c r="EA25" s="336">
        <f t="shared" si="30"/>
        <v>0</v>
      </c>
      <c r="EB25" s="336">
        <f t="shared" si="30"/>
        <v>0</v>
      </c>
      <c r="EC25" s="336">
        <f t="shared" si="30"/>
        <v>0</v>
      </c>
      <c r="ED25" s="336">
        <f t="shared" si="30"/>
        <v>0</v>
      </c>
      <c r="EE25" s="336">
        <f t="shared" si="30"/>
        <v>0</v>
      </c>
      <c r="EF25" s="336">
        <f t="shared" si="30"/>
        <v>0</v>
      </c>
      <c r="EG25" s="337">
        <f t="shared" si="30"/>
        <v>0</v>
      </c>
      <c r="EH25" s="335">
        <f t="shared" si="31"/>
        <v>0</v>
      </c>
      <c r="EI25" s="336">
        <f t="shared" si="31"/>
        <v>0</v>
      </c>
      <c r="EJ25" s="336">
        <f t="shared" si="31"/>
        <v>0</v>
      </c>
      <c r="EK25" s="336">
        <f t="shared" si="31"/>
        <v>0</v>
      </c>
      <c r="EL25" s="336">
        <f t="shared" si="31"/>
        <v>0</v>
      </c>
      <c r="EM25" s="336">
        <f t="shared" si="31"/>
        <v>0</v>
      </c>
      <c r="EN25" s="336">
        <f t="shared" si="31"/>
        <v>0</v>
      </c>
      <c r="EO25" s="336">
        <f t="shared" si="31"/>
        <v>0</v>
      </c>
      <c r="EP25" s="336">
        <f t="shared" si="31"/>
        <v>0</v>
      </c>
      <c r="EQ25" s="336">
        <f t="shared" si="31"/>
        <v>0</v>
      </c>
      <c r="ER25" s="336">
        <f t="shared" si="31"/>
        <v>0</v>
      </c>
      <c r="ES25" s="337">
        <f t="shared" si="31"/>
        <v>0</v>
      </c>
      <c r="ET25" s="335">
        <f t="shared" si="32"/>
        <v>0</v>
      </c>
      <c r="EU25" s="336">
        <f t="shared" si="32"/>
        <v>0</v>
      </c>
      <c r="EV25" s="336">
        <f t="shared" si="32"/>
        <v>0</v>
      </c>
      <c r="EW25" s="336">
        <f t="shared" si="32"/>
        <v>0</v>
      </c>
      <c r="EX25" s="336">
        <f t="shared" si="32"/>
        <v>0</v>
      </c>
      <c r="EY25" s="336">
        <f t="shared" si="32"/>
        <v>0</v>
      </c>
      <c r="EZ25" s="336">
        <f t="shared" si="32"/>
        <v>0</v>
      </c>
      <c r="FA25" s="336">
        <f t="shared" si="32"/>
        <v>0</v>
      </c>
      <c r="FB25" s="336">
        <f t="shared" si="32"/>
        <v>0</v>
      </c>
      <c r="FC25" s="336">
        <f t="shared" si="32"/>
        <v>0</v>
      </c>
      <c r="FD25" s="336">
        <f t="shared" si="32"/>
        <v>0</v>
      </c>
      <c r="FE25" s="337">
        <f t="shared" si="32"/>
        <v>0</v>
      </c>
      <c r="FF25" s="335">
        <f t="shared" si="33"/>
        <v>0</v>
      </c>
      <c r="FG25" s="336">
        <f t="shared" si="33"/>
        <v>0</v>
      </c>
      <c r="FH25" s="336">
        <f t="shared" si="33"/>
        <v>0</v>
      </c>
      <c r="FI25" s="336">
        <f t="shared" si="33"/>
        <v>0</v>
      </c>
      <c r="FJ25" s="336">
        <f t="shared" si="33"/>
        <v>0</v>
      </c>
      <c r="FK25" s="336">
        <f t="shared" si="33"/>
        <v>0</v>
      </c>
      <c r="FL25" s="336">
        <f t="shared" si="33"/>
        <v>0</v>
      </c>
      <c r="FM25" s="336">
        <f t="shared" si="33"/>
        <v>0</v>
      </c>
      <c r="FN25" s="336">
        <f t="shared" si="33"/>
        <v>0</v>
      </c>
      <c r="FO25" s="336">
        <f t="shared" si="33"/>
        <v>0</v>
      </c>
      <c r="FP25" s="336">
        <f t="shared" si="33"/>
        <v>0</v>
      </c>
      <c r="FQ25" s="337">
        <f t="shared" si="33"/>
        <v>0</v>
      </c>
    </row>
    <row r="26" spans="1:173" ht="12.75" customHeight="1" x14ac:dyDescent="0.2">
      <c r="A26" s="74" t="str">
        <f t="shared" si="21"/>
        <v xml:space="preserve"> - </v>
      </c>
      <c r="B26" s="112"/>
      <c r="C26" s="171" t="s">
        <v>305</v>
      </c>
      <c r="D26" s="366" t="str">
        <f>IF(ISBLANK(EMISSIONS_9!D26), " ", EMISSIONS_9!D26)</f>
        <v xml:space="preserve"> </v>
      </c>
      <c r="E26" s="366" t="str">
        <f>IF(ISBLANK(EMISSIONS_9!E26), " ", EMISSIONS_9!E26)</f>
        <v xml:space="preserve"> </v>
      </c>
      <c r="F26" s="366" t="str">
        <f>IF(ISBLANK(EMISSIONS_9!F26), " ", EMISSIONS_9!F26)</f>
        <v xml:space="preserve"> </v>
      </c>
      <c r="G26" s="367"/>
      <c r="H26" s="368"/>
      <c r="I26" s="33" t="s">
        <v>299</v>
      </c>
      <c r="J26" s="367"/>
      <c r="K26" s="33">
        <f t="shared" si="22"/>
        <v>1</v>
      </c>
      <c r="L26" s="33">
        <f t="shared" si="23"/>
        <v>0</v>
      </c>
      <c r="M26" s="367">
        <v>0</v>
      </c>
      <c r="N26" s="373">
        <v>0</v>
      </c>
      <c r="O26" s="299"/>
      <c r="P26" s="300"/>
      <c r="Q26" s="73" t="str">
        <f t="shared" si="13"/>
        <v>Enter vessel info</v>
      </c>
      <c r="R26" s="79" t="str">
        <f t="shared" si="14"/>
        <v>Enter vessel info</v>
      </c>
      <c r="S26" s="79" t="str">
        <f t="shared" si="15"/>
        <v>Enter vessel info</v>
      </c>
      <c r="T26" s="79" t="str">
        <f t="shared" si="16"/>
        <v>Enter vessel info</v>
      </c>
      <c r="U26" s="79" t="str">
        <f t="shared" si="17"/>
        <v>Enter vessel info</v>
      </c>
      <c r="V26" s="79" t="str">
        <f t="shared" si="18"/>
        <v>Enter vessel info</v>
      </c>
      <c r="W26" s="79" t="str">
        <f t="shared" si="19"/>
        <v>Enter vessel info</v>
      </c>
      <c r="X26" s="79" t="str">
        <f t="shared" si="20"/>
        <v>Enter vessel info</v>
      </c>
      <c r="Y26" s="78" t="s">
        <v>115</v>
      </c>
      <c r="Z26" s="79" t="s">
        <v>115</v>
      </c>
      <c r="AA26" s="82" t="s">
        <v>115</v>
      </c>
      <c r="AB26" s="76" t="str">
        <f>IF(OR($D26=" ",$E26=" ",$F26=" "),"Enter vessel info",IF(T($H26)&lt;&gt;"","Enter Activity",IF(OR($M26=0,$N26=0),"Enter Run Time",IF((VLOOKUP($F26,'VESSEL FACTORS'!$A$3:$O$5,AB$5,FALSE))="N/A","--",IF($G26=" ",IF(ISERROR(SEARCH("Aux",$E26,1)),($H26*VLOOKUP($F26,'VESSEL FACTORS'!$A$2:$O$5,AB$5,FALSE)*0.0000011023*$M26*$N26*0.82),($H26*VLOOKUP($F26,'VESSEL FACTORS'!$A$2:$O$5,AB$5,FALSE)*0.0000011023*$M26*$N26*1)),IF($G26&lt;21,($H26*VLOOKUP($F26,'VESSEL FACTORS'!$A$2:$O$5,AB$5,FALSE)*0.0000011023*$M26*$N26*VLOOKUP($G26,'VESSEL FACTORS'!$A$16:$L$36,AB$5,FALSE)),($H26*VLOOKUP($F26,'VESSEL FACTORS'!$A$3:$O$5,AB$5,FALSE)*0.0000011023*$M26*$N26*($G26/100))))))))</f>
        <v>Enter vessel info</v>
      </c>
      <c r="AC26" s="76" t="str">
        <f>IF(OR($D26=" ",$E26=" ",$F26=" "),"Enter vessel info",IF(T($H26)&lt;&gt;"","Enter Activity",IF(OR($M26=0,$N26=0),"Enter Run Time",IF((VLOOKUP($F26,'VESSEL FACTORS'!$A$3:$O$5,AC$5,FALSE))="N/A","--",IF($G26=" ",IF(ISERROR(SEARCH("Aux",$E26,1)),($H26*VLOOKUP($F26,'VESSEL FACTORS'!$A$2:$O$5,AC$5,FALSE)*0.0000011023*$M26*$N26*0.82),($H26*VLOOKUP($F26,'VESSEL FACTORS'!$A$2:$O$5,AC$5,FALSE)*0.0000011023*$M26*$N26*1)),IF($G26&lt;21,($H26*VLOOKUP($F26,'VESSEL FACTORS'!$A$2:$O$5,AC$5,FALSE)*0.0000011023*$M26*$N26*VLOOKUP($G26,'VESSEL FACTORS'!$A$16:$L$36,AC$5,FALSE)),($H26*VLOOKUP($F26,'VESSEL FACTORS'!$A$3:$O$5,AC$5,FALSE)*0.0000011023*$M26*$N26*($G26/100))))))))</f>
        <v>Enter vessel info</v>
      </c>
      <c r="AD26" s="76" t="str">
        <f>IF(OR($D26=" ",$E26=" ",$F26=" "),"Enter vessel info",IF(T($H26)&lt;&gt;"","Enter Activity",IF(OR($M26=0,$N26=0),"Enter Run Time",IF((VLOOKUP($F26,'VESSEL FACTORS'!$A$3:$O$5,AD$5,FALSE))="N/A","--",IF($G26=" ",IF(ISERROR(SEARCH("Aux",$E26,1)),($H26*VLOOKUP($F26,'VESSEL FACTORS'!$A$2:$O$5,AD$5,FALSE)*0.0000011023*$M26*$N26*0.82),($H26*VLOOKUP($F26,'VESSEL FACTORS'!$A$2:$O$5,AD$5,FALSE)*0.0000011023*$M26*$N26*1)),IF($G26&lt;21,($H26*VLOOKUP($F26,'VESSEL FACTORS'!$A$2:$O$5,AD$5,FALSE)*0.0000011023*$M26*$N26*VLOOKUP($G26,'VESSEL FACTORS'!$A$16:$L$36,AD$5,FALSE)),($H26*VLOOKUP($F26,'VESSEL FACTORS'!$A$3:$O$5,AD$5,FALSE)*0.0000011023*$M26*$N26*($G26/100))))))))</f>
        <v>Enter vessel info</v>
      </c>
      <c r="AE26" s="76" t="str">
        <f>IF(OR($D26=" ",$E26=" ",$F26=" "),"Enter vessel info",IF(T($H26)&lt;&gt;"","Enter Activity",IF(OR($M26=0,$N26=0),"Enter Run Time",IF((VLOOKUP($F26,'VESSEL FACTORS'!$A$3:$O$5,AE$5,FALSE))="N/A","--",IF($G26=" ",IF(ISERROR(SEARCH("Aux",$E26,1)),($H26*VLOOKUP($F26,'VESSEL FACTORS'!$A$2:$O$5,AE$5,FALSE)*0.0000011023*$M26*$N26*0.82),($H26*VLOOKUP($F26,'VESSEL FACTORS'!$A$2:$O$5,AE$5,FALSE)*0.0000011023*$M26*$N26*1)),IF($G26&lt;21,($H26*VLOOKUP($F26,'VESSEL FACTORS'!$A$2:$O$5,AE$5,FALSE)*0.0000011023*$M26*$N26*VLOOKUP($G26,'VESSEL FACTORS'!$A$16:$L$36,AE$5,FALSE)),($H26*VLOOKUP($F26,'VESSEL FACTORS'!$A$3:$O$5,AE$5,FALSE)*0.0000011023*$M26*$N26*($G26/100))))))))</f>
        <v>Enter vessel info</v>
      </c>
      <c r="AF26" s="76" t="str">
        <f>IF(OR($D26=" ",$E26=" ",$F26=" "),"Enter vessel info",IF(T($H26)&lt;&gt;"","Enter Activity",IF(OR($M26=0,$N26=0),"Enter Run Time",IF((VLOOKUP($F26,'VESSEL FACTORS'!$A$3:$O$5,AF$5,FALSE))="N/A","--",IF($G26=" ",IF(ISERROR(SEARCH("Aux",$E26,1)),($H26*VLOOKUP($F26,'VESSEL FACTORS'!$A$2:$O$5,AF$5,FALSE)*0.0000011023*$M26*$N26*0.82),($H26*VLOOKUP($F26,'VESSEL FACTORS'!$A$2:$O$5,AF$5,FALSE)*0.0000011023*$M26*$N26*1)),IF($G26&lt;21,($H26*VLOOKUP($F26,'VESSEL FACTORS'!$A$2:$O$5,AF$5,FALSE)*0.0000011023*$M26*$N26*VLOOKUP($G26,'VESSEL FACTORS'!$A$16:$L$36,AF$5,FALSE)),($H26*VLOOKUP($F26,'VESSEL FACTORS'!$A$3:$O$5,AF$5,FALSE)*0.0000011023*$M26*$N26*($G26/100))))))))</f>
        <v>Enter vessel info</v>
      </c>
      <c r="AG26" s="76" t="str">
        <f>IF(OR($D26=" ",$E26=" ",$F26=" "),"Enter vessel info",IF(T($H26)&lt;&gt;"","Enter Activity",IF(OR($M26=0,$N26=0),"Enter Run Time",IF((VLOOKUP($F26,'VESSEL FACTORS'!$A$3:$O$5,AG$5,FALSE))="N/A","--",IF($G26=" ",IF(ISERROR(SEARCH("Aux",$E26,1)),($H26*VLOOKUP($F26,'VESSEL FACTORS'!$A$2:$O$5,AG$5,FALSE)*0.0000011023*$M26*$N26*0.82),($H26*VLOOKUP($F26,'VESSEL FACTORS'!$A$2:$O$5,AG$5,FALSE)*0.0000011023*$M26*$N26*1)),IF($G26&lt;21,($H26*VLOOKUP($F26,'VESSEL FACTORS'!$A$2:$O$5,AG$5,FALSE)*0.0000011023*$M26*$N26*VLOOKUP($G26,'VESSEL FACTORS'!$A$16:$L$36,AG$5,FALSE)),($H26*VLOOKUP($F26,'VESSEL FACTORS'!$A$3:$O$5,AG$5,FALSE)*0.0000011023*$M26*$N26*($G26/100))))))))</f>
        <v>Enter vessel info</v>
      </c>
      <c r="AH26" s="76" t="str">
        <f>IF(OR($D26=" ",$E26=" ",$F26=" "),"Enter vessel info",IF(T($H26)&lt;&gt;"","Enter Activity",IF(OR($M26=0,$N26=0),"Enter Run Time",IF((VLOOKUP($F26,'VESSEL FACTORS'!$A$3:$O$5,AH$5,FALSE))="N/A","--",IF($G26=" ",IF(ISERROR(SEARCH("Aux",$E26,1)),($H26*VLOOKUP($F26,'VESSEL FACTORS'!$A$2:$O$5,AH$5,FALSE)*0.0000011023*$M26*$N26*0.82),($H26*VLOOKUP($F26,'VESSEL FACTORS'!$A$2:$O$5,AH$5,FALSE)*0.0000011023*$M26*$N26*1)),IF($G26&lt;21,($H26*VLOOKUP($F26,'VESSEL FACTORS'!$A$2:$O$5,AH$5,FALSE)*0.0000011023*$M26*$N26*VLOOKUP($G26,'VESSEL FACTORS'!$A$16:$L$36,AH$5,FALSE)),($H26*VLOOKUP($F26,'VESSEL FACTORS'!$A$3:$O$5,AH$5,FALSE)*0.0000011023*$M26*$N26*($G26/100))))))))</f>
        <v>Enter vessel info</v>
      </c>
      <c r="AI26" s="76" t="str">
        <f>IF(OR($D26=" ",$E26=" ",$F26=" "),"Enter vessel info",IF(T($H26)&lt;&gt;"","Enter Activity",IF(OR($M26=0,$N26=0),"Enter Run Time",IF((VLOOKUP($F26,'VESSEL FACTORS'!$A$3:$O$5,AI$5,FALSE))="N/A","--",IF($G26=" ",IF(ISERROR(SEARCH("Aux",$E26,1)),($H26*VLOOKUP($F26,'VESSEL FACTORS'!$A$2:$O$5,AI$5,FALSE)*0.0000011023*$M26*$N26*0.82),($H26*VLOOKUP($F26,'VESSEL FACTORS'!$A$2:$O$5,AI$5,FALSE)*0.0000011023*$M26*$N26*1)),IF($G26&lt;21,($H26*VLOOKUP($F26,'VESSEL FACTORS'!$A$2:$O$5,AI$5,FALSE)*0.0000011023*$M26*$N26*VLOOKUP($G26,'VESSEL FACTORS'!$A$16:$L$36,AI$5,FALSE)),($H26*VLOOKUP($F26,'VESSEL FACTORS'!$A$3:$O$5,AI$5,FALSE)*0.0000011023*$M26*$N26*($G26/100))))))))</f>
        <v>Enter vessel info</v>
      </c>
      <c r="AJ26" s="76" t="str">
        <f>IF(OR($D26=" ",$E26=" ",$F26=" "),"Enter vessel info",IF(T($H26)&lt;&gt;"","Enter Activity",IF(OR($M26=0,$N26=0),"Enter Run Time",IF((VLOOKUP($F26,'VESSEL FACTORS'!$A$3:$O$5,AJ$5,FALSE))="N/A","--",IF($G26=" ",IF(ISERROR(SEARCH("Aux",$E26,1)),($H26*VLOOKUP($F26,'VESSEL FACTORS'!$A$2:$O$5,AJ$5,FALSE)*0.0000011023*$M26*$N26*0.82),($H26*VLOOKUP($F26,'VESSEL FACTORS'!$A$2:$O$5,AJ$5,FALSE)*0.0000011023*$M26*$N26*1)),IF($G26&lt;21,($H26*VLOOKUP($F26,'VESSEL FACTORS'!$A$2:$O$5,AJ$5,FALSE)*0.0000011023*$M26*$N26*VLOOKUP($G26,'VESSEL FACTORS'!$A$16:$L$36,AJ$5,FALSE)),($H26*VLOOKUP($F26,'VESSEL FACTORS'!$A$3:$O$5,AJ$5,FALSE)*0.0000011023*$M26*$N26*($G26/100))))))))</f>
        <v>Enter vessel info</v>
      </c>
      <c r="AK26" s="76" t="str">
        <f>IF(OR($D26=" ",$E26=" ",$F26=" "),"Enter vessel info",IF(T($H26)&lt;&gt;"","Enter Activity",IF(OR($M26=0,$N26=0),"Enter Run Time",IF((VLOOKUP($F26,'VESSEL FACTORS'!$A$3:$O$5,AK$5,FALSE))="N/A","--",IF($G26=" ",IF(ISERROR(SEARCH("Aux",$E26,1)),($H26*VLOOKUP($F26,'VESSEL FACTORS'!$A$2:$O$5,AK$5,FALSE)*0.0000011023*$M26*$N26*0.82),($H26*VLOOKUP($F26,'VESSEL FACTORS'!$A$2:$O$5,AK$5,FALSE)*0.0000011023*$M26*$N26*1)),IF($G26&lt;21,($H26*VLOOKUP($F26,'VESSEL FACTORS'!$A$2:$O$5,AK$5,FALSE)*0.0000011023*$M26*$N26*VLOOKUP($G26,'VESSEL FACTORS'!$A$16:$L$36,AK$5,FALSE)),($H26*VLOOKUP($F26,'VESSEL FACTORS'!$A$3:$O$5,AK$5,FALSE)*0.0000011023*$M26*$N26*($G26/100))))))))</f>
        <v>Enter vessel info</v>
      </c>
      <c r="AL26" s="67" t="str">
        <f>IF(OR($D26=" ",$E26=" ",$F26=" "),"Enter vessel info",IF(T($H26)&lt;&gt;"","Enter Activity",IF(OR($M26=0,$N26=0),"Enter Run Time",IF((VLOOKUP($F26,'VESSEL FACTORS'!$A$3:$O$5,AL$5,FALSE))="N/A","--",IF($G26=" ",IF(ISERROR(SEARCH("Aux",$E26,1)),($H26*VLOOKUP($F26,'VESSEL FACTORS'!$A$2:$O$5,AL$5,FALSE)*0.0000011023*$M26*$N26*0.82),($H26*VLOOKUP($F26,'VESSEL FACTORS'!$A$2:$O$5,AL$5,FALSE)*0.0000011023*$M26*$N26*1)),IF($G26&lt;21,($H26*VLOOKUP($F26,'VESSEL FACTORS'!$A$2:$O$5,AL$5,FALSE)*0.0000011023*$M26*$N26*VLOOKUP($G26,'VESSEL FACTORS'!$A$16:$L$36,AL$5,FALSE)),($H26*VLOOKUP($F26,'VESSEL FACTORS'!$A$3:$O$5,AL$5,FALSE)*0.0000011023*$M26*$N26*($G26/100))))))))</f>
        <v>Enter vessel info</v>
      </c>
      <c r="AM26" s="315"/>
      <c r="AO26" s="74">
        <f>MONTH(EMISSIONS_1!P26)-MONTH(EMISSIONS_1!O26)+1</f>
        <v>1</v>
      </c>
      <c r="AP26" s="335">
        <f t="shared" si="12"/>
        <v>0</v>
      </c>
      <c r="AQ26" s="336">
        <f t="shared" si="34"/>
        <v>0</v>
      </c>
      <c r="AR26" s="336">
        <f t="shared" si="34"/>
        <v>0</v>
      </c>
      <c r="AS26" s="336">
        <f t="shared" si="34"/>
        <v>0</v>
      </c>
      <c r="AT26" s="336">
        <f t="shared" si="34"/>
        <v>0</v>
      </c>
      <c r="AU26" s="336">
        <f t="shared" si="34"/>
        <v>0</v>
      </c>
      <c r="AV26" s="336">
        <f t="shared" si="34"/>
        <v>0</v>
      </c>
      <c r="AW26" s="336">
        <f t="shared" si="34"/>
        <v>0</v>
      </c>
      <c r="AX26" s="336">
        <f t="shared" si="34"/>
        <v>0</v>
      </c>
      <c r="AY26" s="336">
        <f t="shared" si="34"/>
        <v>0</v>
      </c>
      <c r="AZ26" s="336">
        <f t="shared" si="34"/>
        <v>0</v>
      </c>
      <c r="BA26" s="337">
        <f t="shared" si="34"/>
        <v>0</v>
      </c>
      <c r="BB26" s="335">
        <f t="shared" si="24"/>
        <v>0</v>
      </c>
      <c r="BC26" s="336">
        <f t="shared" si="24"/>
        <v>0</v>
      </c>
      <c r="BD26" s="336">
        <f t="shared" si="24"/>
        <v>0</v>
      </c>
      <c r="BE26" s="336">
        <f t="shared" si="24"/>
        <v>0</v>
      </c>
      <c r="BF26" s="336">
        <f t="shared" si="24"/>
        <v>0</v>
      </c>
      <c r="BG26" s="336">
        <f t="shared" si="24"/>
        <v>0</v>
      </c>
      <c r="BH26" s="336">
        <f t="shared" si="24"/>
        <v>0</v>
      </c>
      <c r="BI26" s="336">
        <f t="shared" si="24"/>
        <v>0</v>
      </c>
      <c r="BJ26" s="336">
        <f t="shared" si="24"/>
        <v>0</v>
      </c>
      <c r="BK26" s="336">
        <f t="shared" si="24"/>
        <v>0</v>
      </c>
      <c r="BL26" s="336">
        <f t="shared" si="24"/>
        <v>0</v>
      </c>
      <c r="BM26" s="337">
        <f t="shared" si="24"/>
        <v>0</v>
      </c>
      <c r="BN26" s="335">
        <f t="shared" si="25"/>
        <v>0</v>
      </c>
      <c r="BO26" s="336">
        <f t="shared" si="25"/>
        <v>0</v>
      </c>
      <c r="BP26" s="336">
        <f t="shared" si="25"/>
        <v>0</v>
      </c>
      <c r="BQ26" s="336">
        <f t="shared" si="25"/>
        <v>0</v>
      </c>
      <c r="BR26" s="336">
        <f t="shared" si="25"/>
        <v>0</v>
      </c>
      <c r="BS26" s="336">
        <f t="shared" si="25"/>
        <v>0</v>
      </c>
      <c r="BT26" s="336">
        <f t="shared" si="25"/>
        <v>0</v>
      </c>
      <c r="BU26" s="336">
        <f t="shared" si="25"/>
        <v>0</v>
      </c>
      <c r="BV26" s="336">
        <f t="shared" si="25"/>
        <v>0</v>
      </c>
      <c r="BW26" s="336">
        <f t="shared" si="25"/>
        <v>0</v>
      </c>
      <c r="BX26" s="336">
        <f t="shared" si="25"/>
        <v>0</v>
      </c>
      <c r="BY26" s="337">
        <f t="shared" si="25"/>
        <v>0</v>
      </c>
      <c r="BZ26" s="335">
        <f t="shared" si="26"/>
        <v>0</v>
      </c>
      <c r="CA26" s="336">
        <f t="shared" si="26"/>
        <v>0</v>
      </c>
      <c r="CB26" s="336">
        <f t="shared" si="26"/>
        <v>0</v>
      </c>
      <c r="CC26" s="336">
        <f t="shared" si="26"/>
        <v>0</v>
      </c>
      <c r="CD26" s="336">
        <f t="shared" si="26"/>
        <v>0</v>
      </c>
      <c r="CE26" s="336">
        <f t="shared" si="26"/>
        <v>0</v>
      </c>
      <c r="CF26" s="336">
        <f t="shared" si="26"/>
        <v>0</v>
      </c>
      <c r="CG26" s="336">
        <f t="shared" si="26"/>
        <v>0</v>
      </c>
      <c r="CH26" s="336">
        <f t="shared" si="26"/>
        <v>0</v>
      </c>
      <c r="CI26" s="336">
        <f t="shared" si="26"/>
        <v>0</v>
      </c>
      <c r="CJ26" s="336">
        <f t="shared" si="26"/>
        <v>0</v>
      </c>
      <c r="CK26" s="337">
        <f t="shared" si="26"/>
        <v>0</v>
      </c>
      <c r="CL26" s="335">
        <f t="shared" si="27"/>
        <v>0</v>
      </c>
      <c r="CM26" s="336">
        <f t="shared" si="27"/>
        <v>0</v>
      </c>
      <c r="CN26" s="336">
        <f t="shared" si="27"/>
        <v>0</v>
      </c>
      <c r="CO26" s="336">
        <f t="shared" si="27"/>
        <v>0</v>
      </c>
      <c r="CP26" s="336">
        <f t="shared" si="27"/>
        <v>0</v>
      </c>
      <c r="CQ26" s="336">
        <f t="shared" si="27"/>
        <v>0</v>
      </c>
      <c r="CR26" s="336">
        <f t="shared" si="27"/>
        <v>0</v>
      </c>
      <c r="CS26" s="336">
        <f t="shared" si="27"/>
        <v>0</v>
      </c>
      <c r="CT26" s="336">
        <f t="shared" si="27"/>
        <v>0</v>
      </c>
      <c r="CU26" s="336">
        <f t="shared" si="27"/>
        <v>0</v>
      </c>
      <c r="CV26" s="336">
        <f t="shared" si="27"/>
        <v>0</v>
      </c>
      <c r="CW26" s="337">
        <f t="shared" si="27"/>
        <v>0</v>
      </c>
      <c r="CX26" s="335">
        <f t="shared" si="28"/>
        <v>0</v>
      </c>
      <c r="CY26" s="336">
        <f t="shared" si="28"/>
        <v>0</v>
      </c>
      <c r="CZ26" s="336">
        <f t="shared" si="28"/>
        <v>0</v>
      </c>
      <c r="DA26" s="336">
        <f t="shared" si="28"/>
        <v>0</v>
      </c>
      <c r="DB26" s="336">
        <f t="shared" si="28"/>
        <v>0</v>
      </c>
      <c r="DC26" s="336">
        <f t="shared" si="28"/>
        <v>0</v>
      </c>
      <c r="DD26" s="336">
        <f t="shared" si="28"/>
        <v>0</v>
      </c>
      <c r="DE26" s="336">
        <f t="shared" si="28"/>
        <v>0</v>
      </c>
      <c r="DF26" s="336">
        <f t="shared" si="28"/>
        <v>0</v>
      </c>
      <c r="DG26" s="336">
        <f t="shared" si="28"/>
        <v>0</v>
      </c>
      <c r="DH26" s="336">
        <f t="shared" si="28"/>
        <v>0</v>
      </c>
      <c r="DI26" s="337">
        <f t="shared" si="28"/>
        <v>0</v>
      </c>
      <c r="DJ26" s="335">
        <f t="shared" si="29"/>
        <v>0</v>
      </c>
      <c r="DK26" s="336">
        <f t="shared" si="29"/>
        <v>0</v>
      </c>
      <c r="DL26" s="336">
        <f t="shared" si="29"/>
        <v>0</v>
      </c>
      <c r="DM26" s="336">
        <f t="shared" si="29"/>
        <v>0</v>
      </c>
      <c r="DN26" s="336">
        <f t="shared" si="29"/>
        <v>0</v>
      </c>
      <c r="DO26" s="336">
        <f t="shared" si="29"/>
        <v>0</v>
      </c>
      <c r="DP26" s="336">
        <f t="shared" si="29"/>
        <v>0</v>
      </c>
      <c r="DQ26" s="336">
        <f t="shared" si="29"/>
        <v>0</v>
      </c>
      <c r="DR26" s="336">
        <f t="shared" si="29"/>
        <v>0</v>
      </c>
      <c r="DS26" s="336">
        <f t="shared" si="29"/>
        <v>0</v>
      </c>
      <c r="DT26" s="336">
        <f t="shared" si="29"/>
        <v>0</v>
      </c>
      <c r="DU26" s="337">
        <f t="shared" si="29"/>
        <v>0</v>
      </c>
      <c r="DV26" s="335">
        <f t="shared" si="30"/>
        <v>0</v>
      </c>
      <c r="DW26" s="336">
        <f t="shared" si="30"/>
        <v>0</v>
      </c>
      <c r="DX26" s="336">
        <f t="shared" si="30"/>
        <v>0</v>
      </c>
      <c r="DY26" s="336">
        <f t="shared" si="30"/>
        <v>0</v>
      </c>
      <c r="DZ26" s="336">
        <f t="shared" si="30"/>
        <v>0</v>
      </c>
      <c r="EA26" s="336">
        <f t="shared" si="30"/>
        <v>0</v>
      </c>
      <c r="EB26" s="336">
        <f t="shared" si="30"/>
        <v>0</v>
      </c>
      <c r="EC26" s="336">
        <f t="shared" si="30"/>
        <v>0</v>
      </c>
      <c r="ED26" s="336">
        <f t="shared" si="30"/>
        <v>0</v>
      </c>
      <c r="EE26" s="336">
        <f t="shared" si="30"/>
        <v>0</v>
      </c>
      <c r="EF26" s="336">
        <f t="shared" si="30"/>
        <v>0</v>
      </c>
      <c r="EG26" s="337">
        <f t="shared" si="30"/>
        <v>0</v>
      </c>
      <c r="EH26" s="335">
        <f t="shared" si="31"/>
        <v>0</v>
      </c>
      <c r="EI26" s="336">
        <f t="shared" si="31"/>
        <v>0</v>
      </c>
      <c r="EJ26" s="336">
        <f t="shared" si="31"/>
        <v>0</v>
      </c>
      <c r="EK26" s="336">
        <f t="shared" si="31"/>
        <v>0</v>
      </c>
      <c r="EL26" s="336">
        <f t="shared" si="31"/>
        <v>0</v>
      </c>
      <c r="EM26" s="336">
        <f t="shared" si="31"/>
        <v>0</v>
      </c>
      <c r="EN26" s="336">
        <f t="shared" si="31"/>
        <v>0</v>
      </c>
      <c r="EO26" s="336">
        <f t="shared" si="31"/>
        <v>0</v>
      </c>
      <c r="EP26" s="336">
        <f t="shared" si="31"/>
        <v>0</v>
      </c>
      <c r="EQ26" s="336">
        <f t="shared" si="31"/>
        <v>0</v>
      </c>
      <c r="ER26" s="336">
        <f t="shared" si="31"/>
        <v>0</v>
      </c>
      <c r="ES26" s="337">
        <f t="shared" si="31"/>
        <v>0</v>
      </c>
      <c r="ET26" s="335">
        <f t="shared" si="32"/>
        <v>0</v>
      </c>
      <c r="EU26" s="336">
        <f t="shared" si="32"/>
        <v>0</v>
      </c>
      <c r="EV26" s="336">
        <f t="shared" si="32"/>
        <v>0</v>
      </c>
      <c r="EW26" s="336">
        <f t="shared" si="32"/>
        <v>0</v>
      </c>
      <c r="EX26" s="336">
        <f t="shared" si="32"/>
        <v>0</v>
      </c>
      <c r="EY26" s="336">
        <f t="shared" si="32"/>
        <v>0</v>
      </c>
      <c r="EZ26" s="336">
        <f t="shared" si="32"/>
        <v>0</v>
      </c>
      <c r="FA26" s="336">
        <f t="shared" si="32"/>
        <v>0</v>
      </c>
      <c r="FB26" s="336">
        <f t="shared" si="32"/>
        <v>0</v>
      </c>
      <c r="FC26" s="336">
        <f t="shared" si="32"/>
        <v>0</v>
      </c>
      <c r="FD26" s="336">
        <f t="shared" si="32"/>
        <v>0</v>
      </c>
      <c r="FE26" s="337">
        <f t="shared" si="32"/>
        <v>0</v>
      </c>
      <c r="FF26" s="335">
        <f t="shared" si="33"/>
        <v>0</v>
      </c>
      <c r="FG26" s="336">
        <f t="shared" si="33"/>
        <v>0</v>
      </c>
      <c r="FH26" s="336">
        <f t="shared" si="33"/>
        <v>0</v>
      </c>
      <c r="FI26" s="336">
        <f t="shared" si="33"/>
        <v>0</v>
      </c>
      <c r="FJ26" s="336">
        <f t="shared" si="33"/>
        <v>0</v>
      </c>
      <c r="FK26" s="336">
        <f t="shared" si="33"/>
        <v>0</v>
      </c>
      <c r="FL26" s="336">
        <f t="shared" si="33"/>
        <v>0</v>
      </c>
      <c r="FM26" s="336">
        <f t="shared" si="33"/>
        <v>0</v>
      </c>
      <c r="FN26" s="336">
        <f t="shared" si="33"/>
        <v>0</v>
      </c>
      <c r="FO26" s="336">
        <f t="shared" si="33"/>
        <v>0</v>
      </c>
      <c r="FP26" s="336">
        <f t="shared" si="33"/>
        <v>0</v>
      </c>
      <c r="FQ26" s="337">
        <f t="shared" si="33"/>
        <v>0</v>
      </c>
    </row>
    <row r="27" spans="1:173" ht="12.75" customHeight="1" x14ac:dyDescent="0.2">
      <c r="A27" s="74" t="str">
        <f t="shared" si="21"/>
        <v xml:space="preserve"> - </v>
      </c>
      <c r="B27" s="112"/>
      <c r="C27" s="171" t="s">
        <v>305</v>
      </c>
      <c r="D27" s="366" t="str">
        <f>IF(ISBLANK(EMISSIONS_9!D27), " ", EMISSIONS_9!D27)</f>
        <v xml:space="preserve"> </v>
      </c>
      <c r="E27" s="366" t="str">
        <f>IF(ISBLANK(EMISSIONS_9!E27), " ", EMISSIONS_9!E27)</f>
        <v xml:space="preserve"> </v>
      </c>
      <c r="F27" s="366" t="str">
        <f>IF(ISBLANK(EMISSIONS_9!F27), " ", EMISSIONS_9!F27)</f>
        <v xml:space="preserve"> </v>
      </c>
      <c r="G27" s="367"/>
      <c r="H27" s="368"/>
      <c r="I27" s="33" t="s">
        <v>299</v>
      </c>
      <c r="J27" s="367"/>
      <c r="K27" s="33">
        <f t="shared" si="22"/>
        <v>1</v>
      </c>
      <c r="L27" s="33">
        <f t="shared" si="23"/>
        <v>0</v>
      </c>
      <c r="M27" s="367">
        <v>0</v>
      </c>
      <c r="N27" s="373">
        <v>0</v>
      </c>
      <c r="O27" s="299"/>
      <c r="P27" s="300"/>
      <c r="Q27" s="73" t="str">
        <f t="shared" si="13"/>
        <v>Enter vessel info</v>
      </c>
      <c r="R27" s="79" t="str">
        <f t="shared" si="14"/>
        <v>Enter vessel info</v>
      </c>
      <c r="S27" s="79" t="str">
        <f t="shared" si="15"/>
        <v>Enter vessel info</v>
      </c>
      <c r="T27" s="79" t="str">
        <f t="shared" si="16"/>
        <v>Enter vessel info</v>
      </c>
      <c r="U27" s="79" t="str">
        <f t="shared" si="17"/>
        <v>Enter vessel info</v>
      </c>
      <c r="V27" s="79" t="str">
        <f t="shared" si="18"/>
        <v>Enter vessel info</v>
      </c>
      <c r="W27" s="79" t="str">
        <f t="shared" si="19"/>
        <v>Enter vessel info</v>
      </c>
      <c r="X27" s="79" t="str">
        <f t="shared" si="20"/>
        <v>Enter vessel info</v>
      </c>
      <c r="Y27" s="78" t="s">
        <v>115</v>
      </c>
      <c r="Z27" s="79" t="s">
        <v>115</v>
      </c>
      <c r="AA27" s="82" t="s">
        <v>115</v>
      </c>
      <c r="AB27" s="76" t="str">
        <f>IF(OR($D27=" ",$E27=" ",$F27=" "),"Enter vessel info",IF(T($H27)&lt;&gt;"","Enter Activity",IF(OR($M27=0,$N27=0),"Enter Run Time",IF((VLOOKUP($F27,'VESSEL FACTORS'!$A$3:$O$5,AB$5,FALSE))="N/A","--",IF($G27=" ",IF(ISERROR(SEARCH("Aux",$E27,1)),($H27*VLOOKUP($F27,'VESSEL FACTORS'!$A$2:$O$5,AB$5,FALSE)*0.0000011023*$M27*$N27*0.82),($H27*VLOOKUP($F27,'VESSEL FACTORS'!$A$2:$O$5,AB$5,FALSE)*0.0000011023*$M27*$N27*1)),IF($G27&lt;21,($H27*VLOOKUP($F27,'VESSEL FACTORS'!$A$2:$O$5,AB$5,FALSE)*0.0000011023*$M27*$N27*VLOOKUP($G27,'VESSEL FACTORS'!$A$16:$L$36,AB$5,FALSE)),($H27*VLOOKUP($F27,'VESSEL FACTORS'!$A$3:$O$5,AB$5,FALSE)*0.0000011023*$M27*$N27*($G27/100))))))))</f>
        <v>Enter vessel info</v>
      </c>
      <c r="AC27" s="76" t="str">
        <f>IF(OR($D27=" ",$E27=" ",$F27=" "),"Enter vessel info",IF(T($H27)&lt;&gt;"","Enter Activity",IF(OR($M27=0,$N27=0),"Enter Run Time",IF((VLOOKUP($F27,'VESSEL FACTORS'!$A$3:$O$5,AC$5,FALSE))="N/A","--",IF($G27=" ",IF(ISERROR(SEARCH("Aux",$E27,1)),($H27*VLOOKUP($F27,'VESSEL FACTORS'!$A$2:$O$5,AC$5,FALSE)*0.0000011023*$M27*$N27*0.82),($H27*VLOOKUP($F27,'VESSEL FACTORS'!$A$2:$O$5,AC$5,FALSE)*0.0000011023*$M27*$N27*1)),IF($G27&lt;21,($H27*VLOOKUP($F27,'VESSEL FACTORS'!$A$2:$O$5,AC$5,FALSE)*0.0000011023*$M27*$N27*VLOOKUP($G27,'VESSEL FACTORS'!$A$16:$L$36,AC$5,FALSE)),($H27*VLOOKUP($F27,'VESSEL FACTORS'!$A$3:$O$5,AC$5,FALSE)*0.0000011023*$M27*$N27*($G27/100))))))))</f>
        <v>Enter vessel info</v>
      </c>
      <c r="AD27" s="76" t="str">
        <f>IF(OR($D27=" ",$E27=" ",$F27=" "),"Enter vessel info",IF(T($H27)&lt;&gt;"","Enter Activity",IF(OR($M27=0,$N27=0),"Enter Run Time",IF((VLOOKUP($F27,'VESSEL FACTORS'!$A$3:$O$5,AD$5,FALSE))="N/A","--",IF($G27=" ",IF(ISERROR(SEARCH("Aux",$E27,1)),($H27*VLOOKUP($F27,'VESSEL FACTORS'!$A$2:$O$5,AD$5,FALSE)*0.0000011023*$M27*$N27*0.82),($H27*VLOOKUP($F27,'VESSEL FACTORS'!$A$2:$O$5,AD$5,FALSE)*0.0000011023*$M27*$N27*1)),IF($G27&lt;21,($H27*VLOOKUP($F27,'VESSEL FACTORS'!$A$2:$O$5,AD$5,FALSE)*0.0000011023*$M27*$N27*VLOOKUP($G27,'VESSEL FACTORS'!$A$16:$L$36,AD$5,FALSE)),($H27*VLOOKUP($F27,'VESSEL FACTORS'!$A$3:$O$5,AD$5,FALSE)*0.0000011023*$M27*$N27*($G27/100))))))))</f>
        <v>Enter vessel info</v>
      </c>
      <c r="AE27" s="76" t="str">
        <f>IF(OR($D27=" ",$E27=" ",$F27=" "),"Enter vessel info",IF(T($H27)&lt;&gt;"","Enter Activity",IF(OR($M27=0,$N27=0),"Enter Run Time",IF((VLOOKUP($F27,'VESSEL FACTORS'!$A$3:$O$5,AE$5,FALSE))="N/A","--",IF($G27=" ",IF(ISERROR(SEARCH("Aux",$E27,1)),($H27*VLOOKUP($F27,'VESSEL FACTORS'!$A$2:$O$5,AE$5,FALSE)*0.0000011023*$M27*$N27*0.82),($H27*VLOOKUP($F27,'VESSEL FACTORS'!$A$2:$O$5,AE$5,FALSE)*0.0000011023*$M27*$N27*1)),IF($G27&lt;21,($H27*VLOOKUP($F27,'VESSEL FACTORS'!$A$2:$O$5,AE$5,FALSE)*0.0000011023*$M27*$N27*VLOOKUP($G27,'VESSEL FACTORS'!$A$16:$L$36,AE$5,FALSE)),($H27*VLOOKUP($F27,'VESSEL FACTORS'!$A$3:$O$5,AE$5,FALSE)*0.0000011023*$M27*$N27*($G27/100))))))))</f>
        <v>Enter vessel info</v>
      </c>
      <c r="AF27" s="76" t="str">
        <f>IF(OR($D27=" ",$E27=" ",$F27=" "),"Enter vessel info",IF(T($H27)&lt;&gt;"","Enter Activity",IF(OR($M27=0,$N27=0),"Enter Run Time",IF((VLOOKUP($F27,'VESSEL FACTORS'!$A$3:$O$5,AF$5,FALSE))="N/A","--",IF($G27=" ",IF(ISERROR(SEARCH("Aux",$E27,1)),($H27*VLOOKUP($F27,'VESSEL FACTORS'!$A$2:$O$5,AF$5,FALSE)*0.0000011023*$M27*$N27*0.82),($H27*VLOOKUP($F27,'VESSEL FACTORS'!$A$2:$O$5,AF$5,FALSE)*0.0000011023*$M27*$N27*1)),IF($G27&lt;21,($H27*VLOOKUP($F27,'VESSEL FACTORS'!$A$2:$O$5,AF$5,FALSE)*0.0000011023*$M27*$N27*VLOOKUP($G27,'VESSEL FACTORS'!$A$16:$L$36,AF$5,FALSE)),($H27*VLOOKUP($F27,'VESSEL FACTORS'!$A$3:$O$5,AF$5,FALSE)*0.0000011023*$M27*$N27*($G27/100))))))))</f>
        <v>Enter vessel info</v>
      </c>
      <c r="AG27" s="76" t="str">
        <f>IF(OR($D27=" ",$E27=" ",$F27=" "),"Enter vessel info",IF(T($H27)&lt;&gt;"","Enter Activity",IF(OR($M27=0,$N27=0),"Enter Run Time",IF((VLOOKUP($F27,'VESSEL FACTORS'!$A$3:$O$5,AG$5,FALSE))="N/A","--",IF($G27=" ",IF(ISERROR(SEARCH("Aux",$E27,1)),($H27*VLOOKUP($F27,'VESSEL FACTORS'!$A$2:$O$5,AG$5,FALSE)*0.0000011023*$M27*$N27*0.82),($H27*VLOOKUP($F27,'VESSEL FACTORS'!$A$2:$O$5,AG$5,FALSE)*0.0000011023*$M27*$N27*1)),IF($G27&lt;21,($H27*VLOOKUP($F27,'VESSEL FACTORS'!$A$2:$O$5,AG$5,FALSE)*0.0000011023*$M27*$N27*VLOOKUP($G27,'VESSEL FACTORS'!$A$16:$L$36,AG$5,FALSE)),($H27*VLOOKUP($F27,'VESSEL FACTORS'!$A$3:$O$5,AG$5,FALSE)*0.0000011023*$M27*$N27*($G27/100))))))))</f>
        <v>Enter vessel info</v>
      </c>
      <c r="AH27" s="76" t="str">
        <f>IF(OR($D27=" ",$E27=" ",$F27=" "),"Enter vessel info",IF(T($H27)&lt;&gt;"","Enter Activity",IF(OR($M27=0,$N27=0),"Enter Run Time",IF((VLOOKUP($F27,'VESSEL FACTORS'!$A$3:$O$5,AH$5,FALSE))="N/A","--",IF($G27=" ",IF(ISERROR(SEARCH("Aux",$E27,1)),($H27*VLOOKUP($F27,'VESSEL FACTORS'!$A$2:$O$5,AH$5,FALSE)*0.0000011023*$M27*$N27*0.82),($H27*VLOOKUP($F27,'VESSEL FACTORS'!$A$2:$O$5,AH$5,FALSE)*0.0000011023*$M27*$N27*1)),IF($G27&lt;21,($H27*VLOOKUP($F27,'VESSEL FACTORS'!$A$2:$O$5,AH$5,FALSE)*0.0000011023*$M27*$N27*VLOOKUP($G27,'VESSEL FACTORS'!$A$16:$L$36,AH$5,FALSE)),($H27*VLOOKUP($F27,'VESSEL FACTORS'!$A$3:$O$5,AH$5,FALSE)*0.0000011023*$M27*$N27*($G27/100))))))))</f>
        <v>Enter vessel info</v>
      </c>
      <c r="AI27" s="76" t="str">
        <f>IF(OR($D27=" ",$E27=" ",$F27=" "),"Enter vessel info",IF(T($H27)&lt;&gt;"","Enter Activity",IF(OR($M27=0,$N27=0),"Enter Run Time",IF((VLOOKUP($F27,'VESSEL FACTORS'!$A$3:$O$5,AI$5,FALSE))="N/A","--",IF($G27=" ",IF(ISERROR(SEARCH("Aux",$E27,1)),($H27*VLOOKUP($F27,'VESSEL FACTORS'!$A$2:$O$5,AI$5,FALSE)*0.0000011023*$M27*$N27*0.82),($H27*VLOOKUP($F27,'VESSEL FACTORS'!$A$2:$O$5,AI$5,FALSE)*0.0000011023*$M27*$N27*1)),IF($G27&lt;21,($H27*VLOOKUP($F27,'VESSEL FACTORS'!$A$2:$O$5,AI$5,FALSE)*0.0000011023*$M27*$N27*VLOOKUP($G27,'VESSEL FACTORS'!$A$16:$L$36,AI$5,FALSE)),($H27*VLOOKUP($F27,'VESSEL FACTORS'!$A$3:$O$5,AI$5,FALSE)*0.0000011023*$M27*$N27*($G27/100))))))))</f>
        <v>Enter vessel info</v>
      </c>
      <c r="AJ27" s="76" t="str">
        <f>IF(OR($D27=" ",$E27=" ",$F27=" "),"Enter vessel info",IF(T($H27)&lt;&gt;"","Enter Activity",IF(OR($M27=0,$N27=0),"Enter Run Time",IF((VLOOKUP($F27,'VESSEL FACTORS'!$A$3:$O$5,AJ$5,FALSE))="N/A","--",IF($G27=" ",IF(ISERROR(SEARCH("Aux",$E27,1)),($H27*VLOOKUP($F27,'VESSEL FACTORS'!$A$2:$O$5,AJ$5,FALSE)*0.0000011023*$M27*$N27*0.82),($H27*VLOOKUP($F27,'VESSEL FACTORS'!$A$2:$O$5,AJ$5,FALSE)*0.0000011023*$M27*$N27*1)),IF($G27&lt;21,($H27*VLOOKUP($F27,'VESSEL FACTORS'!$A$2:$O$5,AJ$5,FALSE)*0.0000011023*$M27*$N27*VLOOKUP($G27,'VESSEL FACTORS'!$A$16:$L$36,AJ$5,FALSE)),($H27*VLOOKUP($F27,'VESSEL FACTORS'!$A$3:$O$5,AJ$5,FALSE)*0.0000011023*$M27*$N27*($G27/100))))))))</f>
        <v>Enter vessel info</v>
      </c>
      <c r="AK27" s="76" t="str">
        <f>IF(OR($D27=" ",$E27=" ",$F27=" "),"Enter vessel info",IF(T($H27)&lt;&gt;"","Enter Activity",IF(OR($M27=0,$N27=0),"Enter Run Time",IF((VLOOKUP($F27,'VESSEL FACTORS'!$A$3:$O$5,AK$5,FALSE))="N/A","--",IF($G27=" ",IF(ISERROR(SEARCH("Aux",$E27,1)),($H27*VLOOKUP($F27,'VESSEL FACTORS'!$A$2:$O$5,AK$5,FALSE)*0.0000011023*$M27*$N27*0.82),($H27*VLOOKUP($F27,'VESSEL FACTORS'!$A$2:$O$5,AK$5,FALSE)*0.0000011023*$M27*$N27*1)),IF($G27&lt;21,($H27*VLOOKUP($F27,'VESSEL FACTORS'!$A$2:$O$5,AK$5,FALSE)*0.0000011023*$M27*$N27*VLOOKUP($G27,'VESSEL FACTORS'!$A$16:$L$36,AK$5,FALSE)),($H27*VLOOKUP($F27,'VESSEL FACTORS'!$A$3:$O$5,AK$5,FALSE)*0.0000011023*$M27*$N27*($G27/100))))))))</f>
        <v>Enter vessel info</v>
      </c>
      <c r="AL27" s="67" t="str">
        <f>IF(OR($D27=" ",$E27=" ",$F27=" "),"Enter vessel info",IF(T($H27)&lt;&gt;"","Enter Activity",IF(OR($M27=0,$N27=0),"Enter Run Time",IF((VLOOKUP($F27,'VESSEL FACTORS'!$A$3:$O$5,AL$5,FALSE))="N/A","--",IF($G27=" ",IF(ISERROR(SEARCH("Aux",$E27,1)),($H27*VLOOKUP($F27,'VESSEL FACTORS'!$A$2:$O$5,AL$5,FALSE)*0.0000011023*$M27*$N27*0.82),($H27*VLOOKUP($F27,'VESSEL FACTORS'!$A$2:$O$5,AL$5,FALSE)*0.0000011023*$M27*$N27*1)),IF($G27&lt;21,($H27*VLOOKUP($F27,'VESSEL FACTORS'!$A$2:$O$5,AL$5,FALSE)*0.0000011023*$M27*$N27*VLOOKUP($G27,'VESSEL FACTORS'!$A$16:$L$36,AL$5,FALSE)),($H27*VLOOKUP($F27,'VESSEL FACTORS'!$A$3:$O$5,AL$5,FALSE)*0.0000011023*$M27*$N27*($G27/100))))))))</f>
        <v>Enter vessel info</v>
      </c>
      <c r="AM27" s="315"/>
      <c r="AO27" s="74">
        <f>MONTH(EMISSIONS_1!P27)-MONTH(EMISSIONS_1!O27)+1</f>
        <v>1</v>
      </c>
      <c r="AP27" s="335">
        <f t="shared" si="12"/>
        <v>0</v>
      </c>
      <c r="AQ27" s="336">
        <f t="shared" si="34"/>
        <v>0</v>
      </c>
      <c r="AR27" s="336">
        <f t="shared" si="34"/>
        <v>0</v>
      </c>
      <c r="AS27" s="336">
        <f t="shared" si="34"/>
        <v>0</v>
      </c>
      <c r="AT27" s="336">
        <f t="shared" si="34"/>
        <v>0</v>
      </c>
      <c r="AU27" s="336">
        <f t="shared" si="34"/>
        <v>0</v>
      </c>
      <c r="AV27" s="336">
        <f t="shared" si="34"/>
        <v>0</v>
      </c>
      <c r="AW27" s="336">
        <f t="shared" si="34"/>
        <v>0</v>
      </c>
      <c r="AX27" s="336">
        <f t="shared" si="34"/>
        <v>0</v>
      </c>
      <c r="AY27" s="336">
        <f t="shared" si="34"/>
        <v>0</v>
      </c>
      <c r="AZ27" s="336">
        <f t="shared" si="34"/>
        <v>0</v>
      </c>
      <c r="BA27" s="337">
        <f t="shared" si="34"/>
        <v>0</v>
      </c>
      <c r="BB27" s="335">
        <f t="shared" si="24"/>
        <v>0</v>
      </c>
      <c r="BC27" s="336">
        <f t="shared" si="24"/>
        <v>0</v>
      </c>
      <c r="BD27" s="336">
        <f t="shared" si="24"/>
        <v>0</v>
      </c>
      <c r="BE27" s="336">
        <f t="shared" si="24"/>
        <v>0</v>
      </c>
      <c r="BF27" s="336">
        <f t="shared" si="24"/>
        <v>0</v>
      </c>
      <c r="BG27" s="336">
        <f t="shared" si="24"/>
        <v>0</v>
      </c>
      <c r="BH27" s="336">
        <f t="shared" si="24"/>
        <v>0</v>
      </c>
      <c r="BI27" s="336">
        <f t="shared" si="24"/>
        <v>0</v>
      </c>
      <c r="BJ27" s="336">
        <f t="shared" si="24"/>
        <v>0</v>
      </c>
      <c r="BK27" s="336">
        <f t="shared" si="24"/>
        <v>0</v>
      </c>
      <c r="BL27" s="336">
        <f t="shared" si="24"/>
        <v>0</v>
      </c>
      <c r="BM27" s="337">
        <f t="shared" si="24"/>
        <v>0</v>
      </c>
      <c r="BN27" s="335">
        <f t="shared" si="25"/>
        <v>0</v>
      </c>
      <c r="BO27" s="336">
        <f t="shared" si="25"/>
        <v>0</v>
      </c>
      <c r="BP27" s="336">
        <f t="shared" si="25"/>
        <v>0</v>
      </c>
      <c r="BQ27" s="336">
        <f t="shared" si="25"/>
        <v>0</v>
      </c>
      <c r="BR27" s="336">
        <f t="shared" si="25"/>
        <v>0</v>
      </c>
      <c r="BS27" s="336">
        <f t="shared" si="25"/>
        <v>0</v>
      </c>
      <c r="BT27" s="336">
        <f t="shared" si="25"/>
        <v>0</v>
      </c>
      <c r="BU27" s="336">
        <f t="shared" si="25"/>
        <v>0</v>
      </c>
      <c r="BV27" s="336">
        <f t="shared" si="25"/>
        <v>0</v>
      </c>
      <c r="BW27" s="336">
        <f t="shared" si="25"/>
        <v>0</v>
      </c>
      <c r="BX27" s="336">
        <f t="shared" si="25"/>
        <v>0</v>
      </c>
      <c r="BY27" s="337">
        <f t="shared" si="25"/>
        <v>0</v>
      </c>
      <c r="BZ27" s="335">
        <f t="shared" si="26"/>
        <v>0</v>
      </c>
      <c r="CA27" s="336">
        <f t="shared" si="26"/>
        <v>0</v>
      </c>
      <c r="CB27" s="336">
        <f t="shared" si="26"/>
        <v>0</v>
      </c>
      <c r="CC27" s="336">
        <f t="shared" si="26"/>
        <v>0</v>
      </c>
      <c r="CD27" s="336">
        <f t="shared" si="26"/>
        <v>0</v>
      </c>
      <c r="CE27" s="336">
        <f t="shared" si="26"/>
        <v>0</v>
      </c>
      <c r="CF27" s="336">
        <f t="shared" si="26"/>
        <v>0</v>
      </c>
      <c r="CG27" s="336">
        <f t="shared" si="26"/>
        <v>0</v>
      </c>
      <c r="CH27" s="336">
        <f t="shared" si="26"/>
        <v>0</v>
      </c>
      <c r="CI27" s="336">
        <f t="shared" si="26"/>
        <v>0</v>
      </c>
      <c r="CJ27" s="336">
        <f t="shared" si="26"/>
        <v>0</v>
      </c>
      <c r="CK27" s="337">
        <f t="shared" si="26"/>
        <v>0</v>
      </c>
      <c r="CL27" s="335">
        <f t="shared" si="27"/>
        <v>0</v>
      </c>
      <c r="CM27" s="336">
        <f t="shared" si="27"/>
        <v>0</v>
      </c>
      <c r="CN27" s="336">
        <f t="shared" si="27"/>
        <v>0</v>
      </c>
      <c r="CO27" s="336">
        <f t="shared" si="27"/>
        <v>0</v>
      </c>
      <c r="CP27" s="336">
        <f t="shared" si="27"/>
        <v>0</v>
      </c>
      <c r="CQ27" s="336">
        <f t="shared" si="27"/>
        <v>0</v>
      </c>
      <c r="CR27" s="336">
        <f t="shared" si="27"/>
        <v>0</v>
      </c>
      <c r="CS27" s="336">
        <f t="shared" si="27"/>
        <v>0</v>
      </c>
      <c r="CT27" s="336">
        <f t="shared" si="27"/>
        <v>0</v>
      </c>
      <c r="CU27" s="336">
        <f t="shared" si="27"/>
        <v>0</v>
      </c>
      <c r="CV27" s="336">
        <f t="shared" si="27"/>
        <v>0</v>
      </c>
      <c r="CW27" s="337">
        <f t="shared" si="27"/>
        <v>0</v>
      </c>
      <c r="CX27" s="335">
        <f t="shared" si="28"/>
        <v>0</v>
      </c>
      <c r="CY27" s="336">
        <f t="shared" si="28"/>
        <v>0</v>
      </c>
      <c r="CZ27" s="336">
        <f t="shared" si="28"/>
        <v>0</v>
      </c>
      <c r="DA27" s="336">
        <f t="shared" si="28"/>
        <v>0</v>
      </c>
      <c r="DB27" s="336">
        <f t="shared" si="28"/>
        <v>0</v>
      </c>
      <c r="DC27" s="336">
        <f t="shared" si="28"/>
        <v>0</v>
      </c>
      <c r="DD27" s="336">
        <f t="shared" si="28"/>
        <v>0</v>
      </c>
      <c r="DE27" s="336">
        <f t="shared" si="28"/>
        <v>0</v>
      </c>
      <c r="DF27" s="336">
        <f t="shared" si="28"/>
        <v>0</v>
      </c>
      <c r="DG27" s="336">
        <f t="shared" si="28"/>
        <v>0</v>
      </c>
      <c r="DH27" s="336">
        <f t="shared" si="28"/>
        <v>0</v>
      </c>
      <c r="DI27" s="337">
        <f t="shared" si="28"/>
        <v>0</v>
      </c>
      <c r="DJ27" s="335">
        <f t="shared" si="29"/>
        <v>0</v>
      </c>
      <c r="DK27" s="336">
        <f t="shared" si="29"/>
        <v>0</v>
      </c>
      <c r="DL27" s="336">
        <f t="shared" si="29"/>
        <v>0</v>
      </c>
      <c r="DM27" s="336">
        <f t="shared" si="29"/>
        <v>0</v>
      </c>
      <c r="DN27" s="336">
        <f t="shared" si="29"/>
        <v>0</v>
      </c>
      <c r="DO27" s="336">
        <f t="shared" si="29"/>
        <v>0</v>
      </c>
      <c r="DP27" s="336">
        <f t="shared" si="29"/>
        <v>0</v>
      </c>
      <c r="DQ27" s="336">
        <f t="shared" si="29"/>
        <v>0</v>
      </c>
      <c r="DR27" s="336">
        <f t="shared" si="29"/>
        <v>0</v>
      </c>
      <c r="DS27" s="336">
        <f t="shared" si="29"/>
        <v>0</v>
      </c>
      <c r="DT27" s="336">
        <f t="shared" si="29"/>
        <v>0</v>
      </c>
      <c r="DU27" s="337">
        <f t="shared" si="29"/>
        <v>0</v>
      </c>
      <c r="DV27" s="335">
        <f t="shared" si="30"/>
        <v>0</v>
      </c>
      <c r="DW27" s="336">
        <f t="shared" si="30"/>
        <v>0</v>
      </c>
      <c r="DX27" s="336">
        <f t="shared" si="30"/>
        <v>0</v>
      </c>
      <c r="DY27" s="336">
        <f t="shared" si="30"/>
        <v>0</v>
      </c>
      <c r="DZ27" s="336">
        <f t="shared" si="30"/>
        <v>0</v>
      </c>
      <c r="EA27" s="336">
        <f t="shared" si="30"/>
        <v>0</v>
      </c>
      <c r="EB27" s="336">
        <f t="shared" si="30"/>
        <v>0</v>
      </c>
      <c r="EC27" s="336">
        <f t="shared" si="30"/>
        <v>0</v>
      </c>
      <c r="ED27" s="336">
        <f t="shared" si="30"/>
        <v>0</v>
      </c>
      <c r="EE27" s="336">
        <f t="shared" si="30"/>
        <v>0</v>
      </c>
      <c r="EF27" s="336">
        <f t="shared" si="30"/>
        <v>0</v>
      </c>
      <c r="EG27" s="337">
        <f t="shared" si="30"/>
        <v>0</v>
      </c>
      <c r="EH27" s="335">
        <f t="shared" si="31"/>
        <v>0</v>
      </c>
      <c r="EI27" s="336">
        <f t="shared" si="31"/>
        <v>0</v>
      </c>
      <c r="EJ27" s="336">
        <f t="shared" si="31"/>
        <v>0</v>
      </c>
      <c r="EK27" s="336">
        <f t="shared" si="31"/>
        <v>0</v>
      </c>
      <c r="EL27" s="336">
        <f t="shared" si="31"/>
        <v>0</v>
      </c>
      <c r="EM27" s="336">
        <f t="shared" si="31"/>
        <v>0</v>
      </c>
      <c r="EN27" s="336">
        <f t="shared" si="31"/>
        <v>0</v>
      </c>
      <c r="EO27" s="336">
        <f t="shared" si="31"/>
        <v>0</v>
      </c>
      <c r="EP27" s="336">
        <f t="shared" si="31"/>
        <v>0</v>
      </c>
      <c r="EQ27" s="336">
        <f t="shared" si="31"/>
        <v>0</v>
      </c>
      <c r="ER27" s="336">
        <f t="shared" si="31"/>
        <v>0</v>
      </c>
      <c r="ES27" s="337">
        <f t="shared" si="31"/>
        <v>0</v>
      </c>
      <c r="ET27" s="335">
        <f t="shared" si="32"/>
        <v>0</v>
      </c>
      <c r="EU27" s="336">
        <f t="shared" si="32"/>
        <v>0</v>
      </c>
      <c r="EV27" s="336">
        <f t="shared" si="32"/>
        <v>0</v>
      </c>
      <c r="EW27" s="336">
        <f t="shared" si="32"/>
        <v>0</v>
      </c>
      <c r="EX27" s="336">
        <f t="shared" si="32"/>
        <v>0</v>
      </c>
      <c r="EY27" s="336">
        <f t="shared" si="32"/>
        <v>0</v>
      </c>
      <c r="EZ27" s="336">
        <f t="shared" si="32"/>
        <v>0</v>
      </c>
      <c r="FA27" s="336">
        <f t="shared" si="32"/>
        <v>0</v>
      </c>
      <c r="FB27" s="336">
        <f t="shared" si="32"/>
        <v>0</v>
      </c>
      <c r="FC27" s="336">
        <f t="shared" si="32"/>
        <v>0</v>
      </c>
      <c r="FD27" s="336">
        <f t="shared" si="32"/>
        <v>0</v>
      </c>
      <c r="FE27" s="337">
        <f t="shared" si="32"/>
        <v>0</v>
      </c>
      <c r="FF27" s="335">
        <f t="shared" si="33"/>
        <v>0</v>
      </c>
      <c r="FG27" s="336">
        <f t="shared" si="33"/>
        <v>0</v>
      </c>
      <c r="FH27" s="336">
        <f t="shared" si="33"/>
        <v>0</v>
      </c>
      <c r="FI27" s="336">
        <f t="shared" si="33"/>
        <v>0</v>
      </c>
      <c r="FJ27" s="336">
        <f t="shared" si="33"/>
        <v>0</v>
      </c>
      <c r="FK27" s="336">
        <f t="shared" si="33"/>
        <v>0</v>
      </c>
      <c r="FL27" s="336">
        <f t="shared" si="33"/>
        <v>0</v>
      </c>
      <c r="FM27" s="336">
        <f t="shared" si="33"/>
        <v>0</v>
      </c>
      <c r="FN27" s="336">
        <f t="shared" si="33"/>
        <v>0</v>
      </c>
      <c r="FO27" s="336">
        <f t="shared" si="33"/>
        <v>0</v>
      </c>
      <c r="FP27" s="336">
        <f t="shared" si="33"/>
        <v>0</v>
      </c>
      <c r="FQ27" s="337">
        <f t="shared" si="33"/>
        <v>0</v>
      </c>
    </row>
    <row r="28" spans="1:173" ht="12.75" customHeight="1" x14ac:dyDescent="0.2">
      <c r="A28" s="74" t="str">
        <f t="shared" si="21"/>
        <v xml:space="preserve"> - </v>
      </c>
      <c r="B28" s="112"/>
      <c r="C28" s="171" t="s">
        <v>305</v>
      </c>
      <c r="D28" s="366" t="str">
        <f>IF(ISBLANK(EMISSIONS_9!D28), " ", EMISSIONS_9!D28)</f>
        <v xml:space="preserve"> </v>
      </c>
      <c r="E28" s="366" t="str">
        <f>IF(ISBLANK(EMISSIONS_9!E28), " ", EMISSIONS_9!E28)</f>
        <v xml:space="preserve"> </v>
      </c>
      <c r="F28" s="366" t="str">
        <f>IF(ISBLANK(EMISSIONS_9!F28), " ", EMISSIONS_9!F28)</f>
        <v xml:space="preserve"> </v>
      </c>
      <c r="G28" s="367"/>
      <c r="H28" s="368"/>
      <c r="I28" s="33" t="s">
        <v>299</v>
      </c>
      <c r="J28" s="367"/>
      <c r="K28" s="33">
        <f t="shared" si="22"/>
        <v>1</v>
      </c>
      <c r="L28" s="33">
        <f t="shared" si="23"/>
        <v>0</v>
      </c>
      <c r="M28" s="367">
        <v>0</v>
      </c>
      <c r="N28" s="373">
        <v>0</v>
      </c>
      <c r="O28" s="299"/>
      <c r="P28" s="300"/>
      <c r="Q28" s="73" t="str">
        <f t="shared" si="13"/>
        <v>Enter vessel info</v>
      </c>
      <c r="R28" s="79" t="str">
        <f t="shared" si="14"/>
        <v>Enter vessel info</v>
      </c>
      <c r="S28" s="79" t="str">
        <f t="shared" si="15"/>
        <v>Enter vessel info</v>
      </c>
      <c r="T28" s="79" t="str">
        <f t="shared" si="16"/>
        <v>Enter vessel info</v>
      </c>
      <c r="U28" s="79" t="str">
        <f t="shared" si="17"/>
        <v>Enter vessel info</v>
      </c>
      <c r="V28" s="79" t="str">
        <f t="shared" si="18"/>
        <v>Enter vessel info</v>
      </c>
      <c r="W28" s="79" t="str">
        <f t="shared" si="19"/>
        <v>Enter vessel info</v>
      </c>
      <c r="X28" s="79" t="str">
        <f t="shared" si="20"/>
        <v>Enter vessel info</v>
      </c>
      <c r="Y28" s="78" t="s">
        <v>115</v>
      </c>
      <c r="Z28" s="79" t="s">
        <v>115</v>
      </c>
      <c r="AA28" s="82" t="s">
        <v>115</v>
      </c>
      <c r="AB28" s="76" t="str">
        <f>IF(OR($D28=" ",$E28=" ",$F28=" "),"Enter vessel info",IF(T($H28)&lt;&gt;"","Enter Activity",IF(OR($M28=0,$N28=0),"Enter Run Time",IF((VLOOKUP($F28,'VESSEL FACTORS'!$A$3:$O$5,AB$5,FALSE))="N/A","--",IF($G28=" ",IF(ISERROR(SEARCH("Aux",$E28,1)),($H28*VLOOKUP($F28,'VESSEL FACTORS'!$A$2:$O$5,AB$5,FALSE)*0.0000011023*$M28*$N28*0.82),($H28*VLOOKUP($F28,'VESSEL FACTORS'!$A$2:$O$5,AB$5,FALSE)*0.0000011023*$M28*$N28*1)),IF($G28&lt;21,($H28*VLOOKUP($F28,'VESSEL FACTORS'!$A$2:$O$5,AB$5,FALSE)*0.0000011023*$M28*$N28*VLOOKUP($G28,'VESSEL FACTORS'!$A$16:$L$36,AB$5,FALSE)),($H28*VLOOKUP($F28,'VESSEL FACTORS'!$A$3:$O$5,AB$5,FALSE)*0.0000011023*$M28*$N28*($G28/100))))))))</f>
        <v>Enter vessel info</v>
      </c>
      <c r="AC28" s="76" t="str">
        <f>IF(OR($D28=" ",$E28=" ",$F28=" "),"Enter vessel info",IF(T($H28)&lt;&gt;"","Enter Activity",IF(OR($M28=0,$N28=0),"Enter Run Time",IF((VLOOKUP($F28,'VESSEL FACTORS'!$A$3:$O$5,AC$5,FALSE))="N/A","--",IF($G28=" ",IF(ISERROR(SEARCH("Aux",$E28,1)),($H28*VLOOKUP($F28,'VESSEL FACTORS'!$A$2:$O$5,AC$5,FALSE)*0.0000011023*$M28*$N28*0.82),($H28*VLOOKUP($F28,'VESSEL FACTORS'!$A$2:$O$5,AC$5,FALSE)*0.0000011023*$M28*$N28*1)),IF($G28&lt;21,($H28*VLOOKUP($F28,'VESSEL FACTORS'!$A$2:$O$5,AC$5,FALSE)*0.0000011023*$M28*$N28*VLOOKUP($G28,'VESSEL FACTORS'!$A$16:$L$36,AC$5,FALSE)),($H28*VLOOKUP($F28,'VESSEL FACTORS'!$A$3:$O$5,AC$5,FALSE)*0.0000011023*$M28*$N28*($G28/100))))))))</f>
        <v>Enter vessel info</v>
      </c>
      <c r="AD28" s="76" t="str">
        <f>IF(OR($D28=" ",$E28=" ",$F28=" "),"Enter vessel info",IF(T($H28)&lt;&gt;"","Enter Activity",IF(OR($M28=0,$N28=0),"Enter Run Time",IF((VLOOKUP($F28,'VESSEL FACTORS'!$A$3:$O$5,AD$5,FALSE))="N/A","--",IF($G28=" ",IF(ISERROR(SEARCH("Aux",$E28,1)),($H28*VLOOKUP($F28,'VESSEL FACTORS'!$A$2:$O$5,AD$5,FALSE)*0.0000011023*$M28*$N28*0.82),($H28*VLOOKUP($F28,'VESSEL FACTORS'!$A$2:$O$5,AD$5,FALSE)*0.0000011023*$M28*$N28*1)),IF($G28&lt;21,($H28*VLOOKUP($F28,'VESSEL FACTORS'!$A$2:$O$5,AD$5,FALSE)*0.0000011023*$M28*$N28*VLOOKUP($G28,'VESSEL FACTORS'!$A$16:$L$36,AD$5,FALSE)),($H28*VLOOKUP($F28,'VESSEL FACTORS'!$A$3:$O$5,AD$5,FALSE)*0.0000011023*$M28*$N28*($G28/100))))))))</f>
        <v>Enter vessel info</v>
      </c>
      <c r="AE28" s="76" t="str">
        <f>IF(OR($D28=" ",$E28=" ",$F28=" "),"Enter vessel info",IF(T($H28)&lt;&gt;"","Enter Activity",IF(OR($M28=0,$N28=0),"Enter Run Time",IF((VLOOKUP($F28,'VESSEL FACTORS'!$A$3:$O$5,AE$5,FALSE))="N/A","--",IF($G28=" ",IF(ISERROR(SEARCH("Aux",$E28,1)),($H28*VLOOKUP($F28,'VESSEL FACTORS'!$A$2:$O$5,AE$5,FALSE)*0.0000011023*$M28*$N28*0.82),($H28*VLOOKUP($F28,'VESSEL FACTORS'!$A$2:$O$5,AE$5,FALSE)*0.0000011023*$M28*$N28*1)),IF($G28&lt;21,($H28*VLOOKUP($F28,'VESSEL FACTORS'!$A$2:$O$5,AE$5,FALSE)*0.0000011023*$M28*$N28*VLOOKUP($G28,'VESSEL FACTORS'!$A$16:$L$36,AE$5,FALSE)),($H28*VLOOKUP($F28,'VESSEL FACTORS'!$A$3:$O$5,AE$5,FALSE)*0.0000011023*$M28*$N28*($G28/100))))))))</f>
        <v>Enter vessel info</v>
      </c>
      <c r="AF28" s="76" t="str">
        <f>IF(OR($D28=" ",$E28=" ",$F28=" "),"Enter vessel info",IF(T($H28)&lt;&gt;"","Enter Activity",IF(OR($M28=0,$N28=0),"Enter Run Time",IF((VLOOKUP($F28,'VESSEL FACTORS'!$A$3:$O$5,AF$5,FALSE))="N/A","--",IF($G28=" ",IF(ISERROR(SEARCH("Aux",$E28,1)),($H28*VLOOKUP($F28,'VESSEL FACTORS'!$A$2:$O$5,AF$5,FALSE)*0.0000011023*$M28*$N28*0.82),($H28*VLOOKUP($F28,'VESSEL FACTORS'!$A$2:$O$5,AF$5,FALSE)*0.0000011023*$M28*$N28*1)),IF($G28&lt;21,($H28*VLOOKUP($F28,'VESSEL FACTORS'!$A$2:$O$5,AF$5,FALSE)*0.0000011023*$M28*$N28*VLOOKUP($G28,'VESSEL FACTORS'!$A$16:$L$36,AF$5,FALSE)),($H28*VLOOKUP($F28,'VESSEL FACTORS'!$A$3:$O$5,AF$5,FALSE)*0.0000011023*$M28*$N28*($G28/100))))))))</f>
        <v>Enter vessel info</v>
      </c>
      <c r="AG28" s="76" t="str">
        <f>IF(OR($D28=" ",$E28=" ",$F28=" "),"Enter vessel info",IF(T($H28)&lt;&gt;"","Enter Activity",IF(OR($M28=0,$N28=0),"Enter Run Time",IF((VLOOKUP($F28,'VESSEL FACTORS'!$A$3:$O$5,AG$5,FALSE))="N/A","--",IF($G28=" ",IF(ISERROR(SEARCH("Aux",$E28,1)),($H28*VLOOKUP($F28,'VESSEL FACTORS'!$A$2:$O$5,AG$5,FALSE)*0.0000011023*$M28*$N28*0.82),($H28*VLOOKUP($F28,'VESSEL FACTORS'!$A$2:$O$5,AG$5,FALSE)*0.0000011023*$M28*$N28*1)),IF($G28&lt;21,($H28*VLOOKUP($F28,'VESSEL FACTORS'!$A$2:$O$5,AG$5,FALSE)*0.0000011023*$M28*$N28*VLOOKUP($G28,'VESSEL FACTORS'!$A$16:$L$36,AG$5,FALSE)),($H28*VLOOKUP($F28,'VESSEL FACTORS'!$A$3:$O$5,AG$5,FALSE)*0.0000011023*$M28*$N28*($G28/100))))))))</f>
        <v>Enter vessel info</v>
      </c>
      <c r="AH28" s="76" t="str">
        <f>IF(OR($D28=" ",$E28=" ",$F28=" "),"Enter vessel info",IF(T($H28)&lt;&gt;"","Enter Activity",IF(OR($M28=0,$N28=0),"Enter Run Time",IF((VLOOKUP($F28,'VESSEL FACTORS'!$A$3:$O$5,AH$5,FALSE))="N/A","--",IF($G28=" ",IF(ISERROR(SEARCH("Aux",$E28,1)),($H28*VLOOKUP($F28,'VESSEL FACTORS'!$A$2:$O$5,AH$5,FALSE)*0.0000011023*$M28*$N28*0.82),($H28*VLOOKUP($F28,'VESSEL FACTORS'!$A$2:$O$5,AH$5,FALSE)*0.0000011023*$M28*$N28*1)),IF($G28&lt;21,($H28*VLOOKUP($F28,'VESSEL FACTORS'!$A$2:$O$5,AH$5,FALSE)*0.0000011023*$M28*$N28*VLOOKUP($G28,'VESSEL FACTORS'!$A$16:$L$36,AH$5,FALSE)),($H28*VLOOKUP($F28,'VESSEL FACTORS'!$A$3:$O$5,AH$5,FALSE)*0.0000011023*$M28*$N28*($G28/100))))))))</f>
        <v>Enter vessel info</v>
      </c>
      <c r="AI28" s="76" t="str">
        <f>IF(OR($D28=" ",$E28=" ",$F28=" "),"Enter vessel info",IF(T($H28)&lt;&gt;"","Enter Activity",IF(OR($M28=0,$N28=0),"Enter Run Time",IF((VLOOKUP($F28,'VESSEL FACTORS'!$A$3:$O$5,AI$5,FALSE))="N/A","--",IF($G28=" ",IF(ISERROR(SEARCH("Aux",$E28,1)),($H28*VLOOKUP($F28,'VESSEL FACTORS'!$A$2:$O$5,AI$5,FALSE)*0.0000011023*$M28*$N28*0.82),($H28*VLOOKUP($F28,'VESSEL FACTORS'!$A$2:$O$5,AI$5,FALSE)*0.0000011023*$M28*$N28*1)),IF($G28&lt;21,($H28*VLOOKUP($F28,'VESSEL FACTORS'!$A$2:$O$5,AI$5,FALSE)*0.0000011023*$M28*$N28*VLOOKUP($G28,'VESSEL FACTORS'!$A$16:$L$36,AI$5,FALSE)),($H28*VLOOKUP($F28,'VESSEL FACTORS'!$A$3:$O$5,AI$5,FALSE)*0.0000011023*$M28*$N28*($G28/100))))))))</f>
        <v>Enter vessel info</v>
      </c>
      <c r="AJ28" s="76" t="str">
        <f>IF(OR($D28=" ",$E28=" ",$F28=" "),"Enter vessel info",IF(T($H28)&lt;&gt;"","Enter Activity",IF(OR($M28=0,$N28=0),"Enter Run Time",IF((VLOOKUP($F28,'VESSEL FACTORS'!$A$3:$O$5,AJ$5,FALSE))="N/A","--",IF($G28=" ",IF(ISERROR(SEARCH("Aux",$E28,1)),($H28*VLOOKUP($F28,'VESSEL FACTORS'!$A$2:$O$5,AJ$5,FALSE)*0.0000011023*$M28*$N28*0.82),($H28*VLOOKUP($F28,'VESSEL FACTORS'!$A$2:$O$5,AJ$5,FALSE)*0.0000011023*$M28*$N28*1)),IF($G28&lt;21,($H28*VLOOKUP($F28,'VESSEL FACTORS'!$A$2:$O$5,AJ$5,FALSE)*0.0000011023*$M28*$N28*VLOOKUP($G28,'VESSEL FACTORS'!$A$16:$L$36,AJ$5,FALSE)),($H28*VLOOKUP($F28,'VESSEL FACTORS'!$A$3:$O$5,AJ$5,FALSE)*0.0000011023*$M28*$N28*($G28/100))))))))</f>
        <v>Enter vessel info</v>
      </c>
      <c r="AK28" s="76" t="str">
        <f>IF(OR($D28=" ",$E28=" ",$F28=" "),"Enter vessel info",IF(T($H28)&lt;&gt;"","Enter Activity",IF(OR($M28=0,$N28=0),"Enter Run Time",IF((VLOOKUP($F28,'VESSEL FACTORS'!$A$3:$O$5,AK$5,FALSE))="N/A","--",IF($G28=" ",IF(ISERROR(SEARCH("Aux",$E28,1)),($H28*VLOOKUP($F28,'VESSEL FACTORS'!$A$2:$O$5,AK$5,FALSE)*0.0000011023*$M28*$N28*0.82),($H28*VLOOKUP($F28,'VESSEL FACTORS'!$A$2:$O$5,AK$5,FALSE)*0.0000011023*$M28*$N28*1)),IF($G28&lt;21,($H28*VLOOKUP($F28,'VESSEL FACTORS'!$A$2:$O$5,AK$5,FALSE)*0.0000011023*$M28*$N28*VLOOKUP($G28,'VESSEL FACTORS'!$A$16:$L$36,AK$5,FALSE)),($H28*VLOOKUP($F28,'VESSEL FACTORS'!$A$3:$O$5,AK$5,FALSE)*0.0000011023*$M28*$N28*($G28/100))))))))</f>
        <v>Enter vessel info</v>
      </c>
      <c r="AL28" s="67" t="str">
        <f>IF(OR($D28=" ",$E28=" ",$F28=" "),"Enter vessel info",IF(T($H28)&lt;&gt;"","Enter Activity",IF(OR($M28=0,$N28=0),"Enter Run Time",IF((VLOOKUP($F28,'VESSEL FACTORS'!$A$3:$O$5,AL$5,FALSE))="N/A","--",IF($G28=" ",IF(ISERROR(SEARCH("Aux",$E28,1)),($H28*VLOOKUP($F28,'VESSEL FACTORS'!$A$2:$O$5,AL$5,FALSE)*0.0000011023*$M28*$N28*0.82),($H28*VLOOKUP($F28,'VESSEL FACTORS'!$A$2:$O$5,AL$5,FALSE)*0.0000011023*$M28*$N28*1)),IF($G28&lt;21,($H28*VLOOKUP($F28,'VESSEL FACTORS'!$A$2:$O$5,AL$5,FALSE)*0.0000011023*$M28*$N28*VLOOKUP($G28,'VESSEL FACTORS'!$A$16:$L$36,AL$5,FALSE)),($H28*VLOOKUP($F28,'VESSEL FACTORS'!$A$3:$O$5,AL$5,FALSE)*0.0000011023*$M28*$N28*($G28/100))))))))</f>
        <v>Enter vessel info</v>
      </c>
      <c r="AM28" s="315"/>
      <c r="AO28" s="74">
        <f>MONTH(EMISSIONS_1!P28)-MONTH(EMISSIONS_1!O28)+1</f>
        <v>1</v>
      </c>
      <c r="AP28" s="335">
        <f t="shared" si="12"/>
        <v>0</v>
      </c>
      <c r="AQ28" s="336">
        <f t="shared" si="34"/>
        <v>0</v>
      </c>
      <c r="AR28" s="336">
        <f t="shared" si="34"/>
        <v>0</v>
      </c>
      <c r="AS28" s="336">
        <f t="shared" si="34"/>
        <v>0</v>
      </c>
      <c r="AT28" s="336">
        <f t="shared" si="34"/>
        <v>0</v>
      </c>
      <c r="AU28" s="336">
        <f t="shared" si="34"/>
        <v>0</v>
      </c>
      <c r="AV28" s="336">
        <f t="shared" si="34"/>
        <v>0</v>
      </c>
      <c r="AW28" s="336">
        <f t="shared" si="34"/>
        <v>0</v>
      </c>
      <c r="AX28" s="336">
        <f t="shared" si="34"/>
        <v>0</v>
      </c>
      <c r="AY28" s="336">
        <f t="shared" si="34"/>
        <v>0</v>
      </c>
      <c r="AZ28" s="336">
        <f t="shared" si="34"/>
        <v>0</v>
      </c>
      <c r="BA28" s="337">
        <f t="shared" si="34"/>
        <v>0</v>
      </c>
      <c r="BB28" s="335">
        <f t="shared" si="24"/>
        <v>0</v>
      </c>
      <c r="BC28" s="336">
        <f t="shared" si="24"/>
        <v>0</v>
      </c>
      <c r="BD28" s="336">
        <f t="shared" si="24"/>
        <v>0</v>
      </c>
      <c r="BE28" s="336">
        <f t="shared" si="24"/>
        <v>0</v>
      </c>
      <c r="BF28" s="336">
        <f t="shared" si="24"/>
        <v>0</v>
      </c>
      <c r="BG28" s="336">
        <f t="shared" si="24"/>
        <v>0</v>
      </c>
      <c r="BH28" s="336">
        <f t="shared" si="24"/>
        <v>0</v>
      </c>
      <c r="BI28" s="336">
        <f t="shared" si="24"/>
        <v>0</v>
      </c>
      <c r="BJ28" s="336">
        <f t="shared" si="24"/>
        <v>0</v>
      </c>
      <c r="BK28" s="336">
        <f t="shared" si="24"/>
        <v>0</v>
      </c>
      <c r="BL28" s="336">
        <f t="shared" si="24"/>
        <v>0</v>
      </c>
      <c r="BM28" s="337">
        <f t="shared" si="24"/>
        <v>0</v>
      </c>
      <c r="BN28" s="335">
        <f t="shared" si="25"/>
        <v>0</v>
      </c>
      <c r="BO28" s="336">
        <f t="shared" si="25"/>
        <v>0</v>
      </c>
      <c r="BP28" s="336">
        <f t="shared" si="25"/>
        <v>0</v>
      </c>
      <c r="BQ28" s="336">
        <f t="shared" si="25"/>
        <v>0</v>
      </c>
      <c r="BR28" s="336">
        <f t="shared" si="25"/>
        <v>0</v>
      </c>
      <c r="BS28" s="336">
        <f t="shared" si="25"/>
        <v>0</v>
      </c>
      <c r="BT28" s="336">
        <f t="shared" si="25"/>
        <v>0</v>
      </c>
      <c r="BU28" s="336">
        <f t="shared" si="25"/>
        <v>0</v>
      </c>
      <c r="BV28" s="336">
        <f t="shared" si="25"/>
        <v>0</v>
      </c>
      <c r="BW28" s="336">
        <f t="shared" si="25"/>
        <v>0</v>
      </c>
      <c r="BX28" s="336">
        <f t="shared" si="25"/>
        <v>0</v>
      </c>
      <c r="BY28" s="337">
        <f t="shared" si="25"/>
        <v>0</v>
      </c>
      <c r="BZ28" s="335">
        <f t="shared" si="26"/>
        <v>0</v>
      </c>
      <c r="CA28" s="336">
        <f t="shared" si="26"/>
        <v>0</v>
      </c>
      <c r="CB28" s="336">
        <f t="shared" si="26"/>
        <v>0</v>
      </c>
      <c r="CC28" s="336">
        <f t="shared" si="26"/>
        <v>0</v>
      </c>
      <c r="CD28" s="336">
        <f t="shared" si="26"/>
        <v>0</v>
      </c>
      <c r="CE28" s="336">
        <f t="shared" si="26"/>
        <v>0</v>
      </c>
      <c r="CF28" s="336">
        <f t="shared" si="26"/>
        <v>0</v>
      </c>
      <c r="CG28" s="336">
        <f t="shared" si="26"/>
        <v>0</v>
      </c>
      <c r="CH28" s="336">
        <f t="shared" si="26"/>
        <v>0</v>
      </c>
      <c r="CI28" s="336">
        <f t="shared" si="26"/>
        <v>0</v>
      </c>
      <c r="CJ28" s="336">
        <f t="shared" si="26"/>
        <v>0</v>
      </c>
      <c r="CK28" s="337">
        <f t="shared" si="26"/>
        <v>0</v>
      </c>
      <c r="CL28" s="335">
        <f t="shared" si="27"/>
        <v>0</v>
      </c>
      <c r="CM28" s="336">
        <f t="shared" si="27"/>
        <v>0</v>
      </c>
      <c r="CN28" s="336">
        <f t="shared" si="27"/>
        <v>0</v>
      </c>
      <c r="CO28" s="336">
        <f t="shared" si="27"/>
        <v>0</v>
      </c>
      <c r="CP28" s="336">
        <f t="shared" si="27"/>
        <v>0</v>
      </c>
      <c r="CQ28" s="336">
        <f t="shared" si="27"/>
        <v>0</v>
      </c>
      <c r="CR28" s="336">
        <f t="shared" si="27"/>
        <v>0</v>
      </c>
      <c r="CS28" s="336">
        <f t="shared" si="27"/>
        <v>0</v>
      </c>
      <c r="CT28" s="336">
        <f t="shared" si="27"/>
        <v>0</v>
      </c>
      <c r="CU28" s="336">
        <f t="shared" si="27"/>
        <v>0</v>
      </c>
      <c r="CV28" s="336">
        <f t="shared" si="27"/>
        <v>0</v>
      </c>
      <c r="CW28" s="337">
        <f t="shared" si="27"/>
        <v>0</v>
      </c>
      <c r="CX28" s="335">
        <f t="shared" si="28"/>
        <v>0</v>
      </c>
      <c r="CY28" s="336">
        <f t="shared" si="28"/>
        <v>0</v>
      </c>
      <c r="CZ28" s="336">
        <f t="shared" si="28"/>
        <v>0</v>
      </c>
      <c r="DA28" s="336">
        <f t="shared" si="28"/>
        <v>0</v>
      </c>
      <c r="DB28" s="336">
        <f t="shared" si="28"/>
        <v>0</v>
      </c>
      <c r="DC28" s="336">
        <f t="shared" si="28"/>
        <v>0</v>
      </c>
      <c r="DD28" s="336">
        <f t="shared" si="28"/>
        <v>0</v>
      </c>
      <c r="DE28" s="336">
        <f t="shared" si="28"/>
        <v>0</v>
      </c>
      <c r="DF28" s="336">
        <f t="shared" si="28"/>
        <v>0</v>
      </c>
      <c r="DG28" s="336">
        <f t="shared" si="28"/>
        <v>0</v>
      </c>
      <c r="DH28" s="336">
        <f t="shared" si="28"/>
        <v>0</v>
      </c>
      <c r="DI28" s="337">
        <f t="shared" si="28"/>
        <v>0</v>
      </c>
      <c r="DJ28" s="335">
        <f t="shared" si="29"/>
        <v>0</v>
      </c>
      <c r="DK28" s="336">
        <f t="shared" si="29"/>
        <v>0</v>
      </c>
      <c r="DL28" s="336">
        <f t="shared" si="29"/>
        <v>0</v>
      </c>
      <c r="DM28" s="336">
        <f t="shared" si="29"/>
        <v>0</v>
      </c>
      <c r="DN28" s="336">
        <f t="shared" si="29"/>
        <v>0</v>
      </c>
      <c r="DO28" s="336">
        <f t="shared" si="29"/>
        <v>0</v>
      </c>
      <c r="DP28" s="336">
        <f t="shared" si="29"/>
        <v>0</v>
      </c>
      <c r="DQ28" s="336">
        <f t="shared" si="29"/>
        <v>0</v>
      </c>
      <c r="DR28" s="336">
        <f t="shared" si="29"/>
        <v>0</v>
      </c>
      <c r="DS28" s="336">
        <f t="shared" si="29"/>
        <v>0</v>
      </c>
      <c r="DT28" s="336">
        <f t="shared" si="29"/>
        <v>0</v>
      </c>
      <c r="DU28" s="337">
        <f t="shared" si="29"/>
        <v>0</v>
      </c>
      <c r="DV28" s="335">
        <f t="shared" si="30"/>
        <v>0</v>
      </c>
      <c r="DW28" s="336">
        <f t="shared" si="30"/>
        <v>0</v>
      </c>
      <c r="DX28" s="336">
        <f t="shared" si="30"/>
        <v>0</v>
      </c>
      <c r="DY28" s="336">
        <f t="shared" si="30"/>
        <v>0</v>
      </c>
      <c r="DZ28" s="336">
        <f t="shared" si="30"/>
        <v>0</v>
      </c>
      <c r="EA28" s="336">
        <f t="shared" si="30"/>
        <v>0</v>
      </c>
      <c r="EB28" s="336">
        <f t="shared" si="30"/>
        <v>0</v>
      </c>
      <c r="EC28" s="336">
        <f t="shared" si="30"/>
        <v>0</v>
      </c>
      <c r="ED28" s="336">
        <f t="shared" si="30"/>
        <v>0</v>
      </c>
      <c r="EE28" s="336">
        <f t="shared" si="30"/>
        <v>0</v>
      </c>
      <c r="EF28" s="336">
        <f t="shared" si="30"/>
        <v>0</v>
      </c>
      <c r="EG28" s="337">
        <f t="shared" si="30"/>
        <v>0</v>
      </c>
      <c r="EH28" s="335">
        <f t="shared" si="31"/>
        <v>0</v>
      </c>
      <c r="EI28" s="336">
        <f t="shared" si="31"/>
        <v>0</v>
      </c>
      <c r="EJ28" s="336">
        <f t="shared" si="31"/>
        <v>0</v>
      </c>
      <c r="EK28" s="336">
        <f t="shared" si="31"/>
        <v>0</v>
      </c>
      <c r="EL28" s="336">
        <f t="shared" si="31"/>
        <v>0</v>
      </c>
      <c r="EM28" s="336">
        <f t="shared" si="31"/>
        <v>0</v>
      </c>
      <c r="EN28" s="336">
        <f t="shared" si="31"/>
        <v>0</v>
      </c>
      <c r="EO28" s="336">
        <f t="shared" si="31"/>
        <v>0</v>
      </c>
      <c r="EP28" s="336">
        <f t="shared" si="31"/>
        <v>0</v>
      </c>
      <c r="EQ28" s="336">
        <f t="shared" si="31"/>
        <v>0</v>
      </c>
      <c r="ER28" s="336">
        <f t="shared" si="31"/>
        <v>0</v>
      </c>
      <c r="ES28" s="337">
        <f t="shared" si="31"/>
        <v>0</v>
      </c>
      <c r="ET28" s="335">
        <f t="shared" si="32"/>
        <v>0</v>
      </c>
      <c r="EU28" s="336">
        <f t="shared" si="32"/>
        <v>0</v>
      </c>
      <c r="EV28" s="336">
        <f t="shared" si="32"/>
        <v>0</v>
      </c>
      <c r="EW28" s="336">
        <f t="shared" si="32"/>
        <v>0</v>
      </c>
      <c r="EX28" s="336">
        <f t="shared" si="32"/>
        <v>0</v>
      </c>
      <c r="EY28" s="336">
        <f t="shared" si="32"/>
        <v>0</v>
      </c>
      <c r="EZ28" s="336">
        <f t="shared" si="32"/>
        <v>0</v>
      </c>
      <c r="FA28" s="336">
        <f t="shared" si="32"/>
        <v>0</v>
      </c>
      <c r="FB28" s="336">
        <f t="shared" si="32"/>
        <v>0</v>
      </c>
      <c r="FC28" s="336">
        <f t="shared" si="32"/>
        <v>0</v>
      </c>
      <c r="FD28" s="336">
        <f t="shared" si="32"/>
        <v>0</v>
      </c>
      <c r="FE28" s="337">
        <f t="shared" si="32"/>
        <v>0</v>
      </c>
      <c r="FF28" s="335">
        <f t="shared" si="33"/>
        <v>0</v>
      </c>
      <c r="FG28" s="336">
        <f t="shared" si="33"/>
        <v>0</v>
      </c>
      <c r="FH28" s="336">
        <f t="shared" si="33"/>
        <v>0</v>
      </c>
      <c r="FI28" s="336">
        <f t="shared" si="33"/>
        <v>0</v>
      </c>
      <c r="FJ28" s="336">
        <f t="shared" si="33"/>
        <v>0</v>
      </c>
      <c r="FK28" s="336">
        <f t="shared" si="33"/>
        <v>0</v>
      </c>
      <c r="FL28" s="336">
        <f t="shared" si="33"/>
        <v>0</v>
      </c>
      <c r="FM28" s="336">
        <f t="shared" si="33"/>
        <v>0</v>
      </c>
      <c r="FN28" s="336">
        <f t="shared" si="33"/>
        <v>0</v>
      </c>
      <c r="FO28" s="336">
        <f t="shared" si="33"/>
        <v>0</v>
      </c>
      <c r="FP28" s="336">
        <f t="shared" si="33"/>
        <v>0</v>
      </c>
      <c r="FQ28" s="337">
        <f t="shared" si="33"/>
        <v>0</v>
      </c>
    </row>
    <row r="29" spans="1:173" ht="12.75" customHeight="1" x14ac:dyDescent="0.2">
      <c r="A29" s="74" t="str">
        <f t="shared" si="21"/>
        <v xml:space="preserve"> - </v>
      </c>
      <c r="B29" s="112"/>
      <c r="C29" s="171" t="s">
        <v>305</v>
      </c>
      <c r="D29" s="366" t="str">
        <f>IF(ISBLANK(EMISSIONS_9!D29), " ", EMISSIONS_9!D29)</f>
        <v xml:space="preserve"> </v>
      </c>
      <c r="E29" s="366" t="str">
        <f>IF(ISBLANK(EMISSIONS_9!E29), " ", EMISSIONS_9!E29)</f>
        <v xml:space="preserve"> </v>
      </c>
      <c r="F29" s="366" t="str">
        <f>IF(ISBLANK(EMISSIONS_9!F29), " ", EMISSIONS_9!F29)</f>
        <v xml:space="preserve"> </v>
      </c>
      <c r="G29" s="367"/>
      <c r="H29" s="368"/>
      <c r="I29" s="33" t="s">
        <v>299</v>
      </c>
      <c r="J29" s="367"/>
      <c r="K29" s="33">
        <f t="shared" si="22"/>
        <v>1</v>
      </c>
      <c r="L29" s="33">
        <f t="shared" si="23"/>
        <v>0</v>
      </c>
      <c r="M29" s="367">
        <v>0</v>
      </c>
      <c r="N29" s="373">
        <v>0</v>
      </c>
      <c r="O29" s="299"/>
      <c r="P29" s="300"/>
      <c r="Q29" s="73" t="str">
        <f t="shared" si="13"/>
        <v>Enter vessel info</v>
      </c>
      <c r="R29" s="79" t="str">
        <f t="shared" si="14"/>
        <v>Enter vessel info</v>
      </c>
      <c r="S29" s="79" t="str">
        <f t="shared" si="15"/>
        <v>Enter vessel info</v>
      </c>
      <c r="T29" s="79" t="str">
        <f t="shared" si="16"/>
        <v>Enter vessel info</v>
      </c>
      <c r="U29" s="79" t="str">
        <f t="shared" si="17"/>
        <v>Enter vessel info</v>
      </c>
      <c r="V29" s="79" t="str">
        <f t="shared" si="18"/>
        <v>Enter vessel info</v>
      </c>
      <c r="W29" s="79" t="str">
        <f t="shared" si="19"/>
        <v>Enter vessel info</v>
      </c>
      <c r="X29" s="79" t="str">
        <f t="shared" si="20"/>
        <v>Enter vessel info</v>
      </c>
      <c r="Y29" s="78" t="s">
        <v>115</v>
      </c>
      <c r="Z29" s="79" t="s">
        <v>115</v>
      </c>
      <c r="AA29" s="82" t="s">
        <v>115</v>
      </c>
      <c r="AB29" s="76" t="str">
        <f>IF(OR($D29=" ",$E29=" ",$F29=" "),"Enter vessel info",IF(T($H29)&lt;&gt;"","Enter Activity",IF(OR($M29=0,$N29=0),"Enter Run Time",IF((VLOOKUP($F29,'VESSEL FACTORS'!$A$3:$O$5,AB$5,FALSE))="N/A","--",IF($G29=" ",IF(ISERROR(SEARCH("Aux",$E29,1)),($H29*VLOOKUP($F29,'VESSEL FACTORS'!$A$2:$O$5,AB$5,FALSE)*0.0000011023*$M29*$N29*0.82),($H29*VLOOKUP($F29,'VESSEL FACTORS'!$A$2:$O$5,AB$5,FALSE)*0.0000011023*$M29*$N29*1)),IF($G29&lt;21,($H29*VLOOKUP($F29,'VESSEL FACTORS'!$A$2:$O$5,AB$5,FALSE)*0.0000011023*$M29*$N29*VLOOKUP($G29,'VESSEL FACTORS'!$A$16:$L$36,AB$5,FALSE)),($H29*VLOOKUP($F29,'VESSEL FACTORS'!$A$3:$O$5,AB$5,FALSE)*0.0000011023*$M29*$N29*($G29/100))))))))</f>
        <v>Enter vessel info</v>
      </c>
      <c r="AC29" s="76" t="str">
        <f>IF(OR($D29=" ",$E29=" ",$F29=" "),"Enter vessel info",IF(T($H29)&lt;&gt;"","Enter Activity",IF(OR($M29=0,$N29=0),"Enter Run Time",IF((VLOOKUP($F29,'VESSEL FACTORS'!$A$3:$O$5,AC$5,FALSE))="N/A","--",IF($G29=" ",IF(ISERROR(SEARCH("Aux",$E29,1)),($H29*VLOOKUP($F29,'VESSEL FACTORS'!$A$2:$O$5,AC$5,FALSE)*0.0000011023*$M29*$N29*0.82),($H29*VLOOKUP($F29,'VESSEL FACTORS'!$A$2:$O$5,AC$5,FALSE)*0.0000011023*$M29*$N29*1)),IF($G29&lt;21,($H29*VLOOKUP($F29,'VESSEL FACTORS'!$A$2:$O$5,AC$5,FALSE)*0.0000011023*$M29*$N29*VLOOKUP($G29,'VESSEL FACTORS'!$A$16:$L$36,AC$5,FALSE)),($H29*VLOOKUP($F29,'VESSEL FACTORS'!$A$3:$O$5,AC$5,FALSE)*0.0000011023*$M29*$N29*($G29/100))))))))</f>
        <v>Enter vessel info</v>
      </c>
      <c r="AD29" s="76" t="str">
        <f>IF(OR($D29=" ",$E29=" ",$F29=" "),"Enter vessel info",IF(T($H29)&lt;&gt;"","Enter Activity",IF(OR($M29=0,$N29=0),"Enter Run Time",IF((VLOOKUP($F29,'VESSEL FACTORS'!$A$3:$O$5,AD$5,FALSE))="N/A","--",IF($G29=" ",IF(ISERROR(SEARCH("Aux",$E29,1)),($H29*VLOOKUP($F29,'VESSEL FACTORS'!$A$2:$O$5,AD$5,FALSE)*0.0000011023*$M29*$N29*0.82),($H29*VLOOKUP($F29,'VESSEL FACTORS'!$A$2:$O$5,AD$5,FALSE)*0.0000011023*$M29*$N29*1)),IF($G29&lt;21,($H29*VLOOKUP($F29,'VESSEL FACTORS'!$A$2:$O$5,AD$5,FALSE)*0.0000011023*$M29*$N29*VLOOKUP($G29,'VESSEL FACTORS'!$A$16:$L$36,AD$5,FALSE)),($H29*VLOOKUP($F29,'VESSEL FACTORS'!$A$3:$O$5,AD$5,FALSE)*0.0000011023*$M29*$N29*($G29/100))))))))</f>
        <v>Enter vessel info</v>
      </c>
      <c r="AE29" s="76" t="str">
        <f>IF(OR($D29=" ",$E29=" ",$F29=" "),"Enter vessel info",IF(T($H29)&lt;&gt;"","Enter Activity",IF(OR($M29=0,$N29=0),"Enter Run Time",IF((VLOOKUP($F29,'VESSEL FACTORS'!$A$3:$O$5,AE$5,FALSE))="N/A","--",IF($G29=" ",IF(ISERROR(SEARCH("Aux",$E29,1)),($H29*VLOOKUP($F29,'VESSEL FACTORS'!$A$2:$O$5,AE$5,FALSE)*0.0000011023*$M29*$N29*0.82),($H29*VLOOKUP($F29,'VESSEL FACTORS'!$A$2:$O$5,AE$5,FALSE)*0.0000011023*$M29*$N29*1)),IF($G29&lt;21,($H29*VLOOKUP($F29,'VESSEL FACTORS'!$A$2:$O$5,AE$5,FALSE)*0.0000011023*$M29*$N29*VLOOKUP($G29,'VESSEL FACTORS'!$A$16:$L$36,AE$5,FALSE)),($H29*VLOOKUP($F29,'VESSEL FACTORS'!$A$3:$O$5,AE$5,FALSE)*0.0000011023*$M29*$N29*($G29/100))))))))</f>
        <v>Enter vessel info</v>
      </c>
      <c r="AF29" s="76" t="str">
        <f>IF(OR($D29=" ",$E29=" ",$F29=" "),"Enter vessel info",IF(T($H29)&lt;&gt;"","Enter Activity",IF(OR($M29=0,$N29=0),"Enter Run Time",IF((VLOOKUP($F29,'VESSEL FACTORS'!$A$3:$O$5,AF$5,FALSE))="N/A","--",IF($G29=" ",IF(ISERROR(SEARCH("Aux",$E29,1)),($H29*VLOOKUP($F29,'VESSEL FACTORS'!$A$2:$O$5,AF$5,FALSE)*0.0000011023*$M29*$N29*0.82),($H29*VLOOKUP($F29,'VESSEL FACTORS'!$A$2:$O$5,AF$5,FALSE)*0.0000011023*$M29*$N29*1)),IF($G29&lt;21,($H29*VLOOKUP($F29,'VESSEL FACTORS'!$A$2:$O$5,AF$5,FALSE)*0.0000011023*$M29*$N29*VLOOKUP($G29,'VESSEL FACTORS'!$A$16:$L$36,AF$5,FALSE)),($H29*VLOOKUP($F29,'VESSEL FACTORS'!$A$3:$O$5,AF$5,FALSE)*0.0000011023*$M29*$N29*($G29/100))))))))</f>
        <v>Enter vessel info</v>
      </c>
      <c r="AG29" s="76" t="str">
        <f>IF(OR($D29=" ",$E29=" ",$F29=" "),"Enter vessel info",IF(T($H29)&lt;&gt;"","Enter Activity",IF(OR($M29=0,$N29=0),"Enter Run Time",IF((VLOOKUP($F29,'VESSEL FACTORS'!$A$3:$O$5,AG$5,FALSE))="N/A","--",IF($G29=" ",IF(ISERROR(SEARCH("Aux",$E29,1)),($H29*VLOOKUP($F29,'VESSEL FACTORS'!$A$2:$O$5,AG$5,FALSE)*0.0000011023*$M29*$N29*0.82),($H29*VLOOKUP($F29,'VESSEL FACTORS'!$A$2:$O$5,AG$5,FALSE)*0.0000011023*$M29*$N29*1)),IF($G29&lt;21,($H29*VLOOKUP($F29,'VESSEL FACTORS'!$A$2:$O$5,AG$5,FALSE)*0.0000011023*$M29*$N29*VLOOKUP($G29,'VESSEL FACTORS'!$A$16:$L$36,AG$5,FALSE)),($H29*VLOOKUP($F29,'VESSEL FACTORS'!$A$3:$O$5,AG$5,FALSE)*0.0000011023*$M29*$N29*($G29/100))))))))</f>
        <v>Enter vessel info</v>
      </c>
      <c r="AH29" s="76" t="str">
        <f>IF(OR($D29=" ",$E29=" ",$F29=" "),"Enter vessel info",IF(T($H29)&lt;&gt;"","Enter Activity",IF(OR($M29=0,$N29=0),"Enter Run Time",IF((VLOOKUP($F29,'VESSEL FACTORS'!$A$3:$O$5,AH$5,FALSE))="N/A","--",IF($G29=" ",IF(ISERROR(SEARCH("Aux",$E29,1)),($H29*VLOOKUP($F29,'VESSEL FACTORS'!$A$2:$O$5,AH$5,FALSE)*0.0000011023*$M29*$N29*0.82),($H29*VLOOKUP($F29,'VESSEL FACTORS'!$A$2:$O$5,AH$5,FALSE)*0.0000011023*$M29*$N29*1)),IF($G29&lt;21,($H29*VLOOKUP($F29,'VESSEL FACTORS'!$A$2:$O$5,AH$5,FALSE)*0.0000011023*$M29*$N29*VLOOKUP($G29,'VESSEL FACTORS'!$A$16:$L$36,AH$5,FALSE)),($H29*VLOOKUP($F29,'VESSEL FACTORS'!$A$3:$O$5,AH$5,FALSE)*0.0000011023*$M29*$N29*($G29/100))))))))</f>
        <v>Enter vessel info</v>
      </c>
      <c r="AI29" s="76" t="str">
        <f>IF(OR($D29=" ",$E29=" ",$F29=" "),"Enter vessel info",IF(T($H29)&lt;&gt;"","Enter Activity",IF(OR($M29=0,$N29=0),"Enter Run Time",IF((VLOOKUP($F29,'VESSEL FACTORS'!$A$3:$O$5,AI$5,FALSE))="N/A","--",IF($G29=" ",IF(ISERROR(SEARCH("Aux",$E29,1)),($H29*VLOOKUP($F29,'VESSEL FACTORS'!$A$2:$O$5,AI$5,FALSE)*0.0000011023*$M29*$N29*0.82),($H29*VLOOKUP($F29,'VESSEL FACTORS'!$A$2:$O$5,AI$5,FALSE)*0.0000011023*$M29*$N29*1)),IF($G29&lt;21,($H29*VLOOKUP($F29,'VESSEL FACTORS'!$A$2:$O$5,AI$5,FALSE)*0.0000011023*$M29*$N29*VLOOKUP($G29,'VESSEL FACTORS'!$A$16:$L$36,AI$5,FALSE)),($H29*VLOOKUP($F29,'VESSEL FACTORS'!$A$3:$O$5,AI$5,FALSE)*0.0000011023*$M29*$N29*($G29/100))))))))</f>
        <v>Enter vessel info</v>
      </c>
      <c r="AJ29" s="76" t="str">
        <f>IF(OR($D29=" ",$E29=" ",$F29=" "),"Enter vessel info",IF(T($H29)&lt;&gt;"","Enter Activity",IF(OR($M29=0,$N29=0),"Enter Run Time",IF((VLOOKUP($F29,'VESSEL FACTORS'!$A$3:$O$5,AJ$5,FALSE))="N/A","--",IF($G29=" ",IF(ISERROR(SEARCH("Aux",$E29,1)),($H29*VLOOKUP($F29,'VESSEL FACTORS'!$A$2:$O$5,AJ$5,FALSE)*0.0000011023*$M29*$N29*0.82),($H29*VLOOKUP($F29,'VESSEL FACTORS'!$A$2:$O$5,AJ$5,FALSE)*0.0000011023*$M29*$N29*1)),IF($G29&lt;21,($H29*VLOOKUP($F29,'VESSEL FACTORS'!$A$2:$O$5,AJ$5,FALSE)*0.0000011023*$M29*$N29*VLOOKUP($G29,'VESSEL FACTORS'!$A$16:$L$36,AJ$5,FALSE)),($H29*VLOOKUP($F29,'VESSEL FACTORS'!$A$3:$O$5,AJ$5,FALSE)*0.0000011023*$M29*$N29*($G29/100))))))))</f>
        <v>Enter vessel info</v>
      </c>
      <c r="AK29" s="76" t="str">
        <f>IF(OR($D29=" ",$E29=" ",$F29=" "),"Enter vessel info",IF(T($H29)&lt;&gt;"","Enter Activity",IF(OR($M29=0,$N29=0),"Enter Run Time",IF((VLOOKUP($F29,'VESSEL FACTORS'!$A$3:$O$5,AK$5,FALSE))="N/A","--",IF($G29=" ",IF(ISERROR(SEARCH("Aux",$E29,1)),($H29*VLOOKUP($F29,'VESSEL FACTORS'!$A$2:$O$5,AK$5,FALSE)*0.0000011023*$M29*$N29*0.82),($H29*VLOOKUP($F29,'VESSEL FACTORS'!$A$2:$O$5,AK$5,FALSE)*0.0000011023*$M29*$N29*1)),IF($G29&lt;21,($H29*VLOOKUP($F29,'VESSEL FACTORS'!$A$2:$O$5,AK$5,FALSE)*0.0000011023*$M29*$N29*VLOOKUP($G29,'VESSEL FACTORS'!$A$16:$L$36,AK$5,FALSE)),($H29*VLOOKUP($F29,'VESSEL FACTORS'!$A$3:$O$5,AK$5,FALSE)*0.0000011023*$M29*$N29*($G29/100))))))))</f>
        <v>Enter vessel info</v>
      </c>
      <c r="AL29" s="67" t="str">
        <f>IF(OR($D29=" ",$E29=" ",$F29=" "),"Enter vessel info",IF(T($H29)&lt;&gt;"","Enter Activity",IF(OR($M29=0,$N29=0),"Enter Run Time",IF((VLOOKUP($F29,'VESSEL FACTORS'!$A$3:$O$5,AL$5,FALSE))="N/A","--",IF($G29=" ",IF(ISERROR(SEARCH("Aux",$E29,1)),($H29*VLOOKUP($F29,'VESSEL FACTORS'!$A$2:$O$5,AL$5,FALSE)*0.0000011023*$M29*$N29*0.82),($H29*VLOOKUP($F29,'VESSEL FACTORS'!$A$2:$O$5,AL$5,FALSE)*0.0000011023*$M29*$N29*1)),IF($G29&lt;21,($H29*VLOOKUP($F29,'VESSEL FACTORS'!$A$2:$O$5,AL$5,FALSE)*0.0000011023*$M29*$N29*VLOOKUP($G29,'VESSEL FACTORS'!$A$16:$L$36,AL$5,FALSE)),($H29*VLOOKUP($F29,'VESSEL FACTORS'!$A$3:$O$5,AL$5,FALSE)*0.0000011023*$M29*$N29*($G29/100))))))))</f>
        <v>Enter vessel info</v>
      </c>
      <c r="AM29" s="315"/>
      <c r="AO29" s="74">
        <f>MONTH(EMISSIONS_1!P29)-MONTH(EMISSIONS_1!O29)+1</f>
        <v>1</v>
      </c>
      <c r="AP29" s="335">
        <f t="shared" si="12"/>
        <v>0</v>
      </c>
      <c r="AQ29" s="336">
        <f t="shared" si="34"/>
        <v>0</v>
      </c>
      <c r="AR29" s="336">
        <f t="shared" si="34"/>
        <v>0</v>
      </c>
      <c r="AS29" s="336">
        <f t="shared" si="34"/>
        <v>0</v>
      </c>
      <c r="AT29" s="336">
        <f t="shared" si="34"/>
        <v>0</v>
      </c>
      <c r="AU29" s="336">
        <f t="shared" si="34"/>
        <v>0</v>
      </c>
      <c r="AV29" s="336">
        <f t="shared" si="34"/>
        <v>0</v>
      </c>
      <c r="AW29" s="336">
        <f t="shared" si="34"/>
        <v>0</v>
      </c>
      <c r="AX29" s="336">
        <f t="shared" si="34"/>
        <v>0</v>
      </c>
      <c r="AY29" s="336">
        <f t="shared" si="34"/>
        <v>0</v>
      </c>
      <c r="AZ29" s="336">
        <f t="shared" si="34"/>
        <v>0</v>
      </c>
      <c r="BA29" s="337">
        <f t="shared" si="34"/>
        <v>0</v>
      </c>
      <c r="BB29" s="335">
        <f t="shared" si="24"/>
        <v>0</v>
      </c>
      <c r="BC29" s="336">
        <f t="shared" si="24"/>
        <v>0</v>
      </c>
      <c r="BD29" s="336">
        <f t="shared" si="24"/>
        <v>0</v>
      </c>
      <c r="BE29" s="336">
        <f t="shared" si="24"/>
        <v>0</v>
      </c>
      <c r="BF29" s="336">
        <f t="shared" si="24"/>
        <v>0</v>
      </c>
      <c r="BG29" s="336">
        <f t="shared" si="24"/>
        <v>0</v>
      </c>
      <c r="BH29" s="336">
        <f t="shared" si="24"/>
        <v>0</v>
      </c>
      <c r="BI29" s="336">
        <f t="shared" si="24"/>
        <v>0</v>
      </c>
      <c r="BJ29" s="336">
        <f t="shared" si="24"/>
        <v>0</v>
      </c>
      <c r="BK29" s="336">
        <f t="shared" si="24"/>
        <v>0</v>
      </c>
      <c r="BL29" s="336">
        <f t="shared" si="24"/>
        <v>0</v>
      </c>
      <c r="BM29" s="337">
        <f t="shared" si="24"/>
        <v>0</v>
      </c>
      <c r="BN29" s="335">
        <f t="shared" si="25"/>
        <v>0</v>
      </c>
      <c r="BO29" s="336">
        <f t="shared" si="25"/>
        <v>0</v>
      </c>
      <c r="BP29" s="336">
        <f t="shared" si="25"/>
        <v>0</v>
      </c>
      <c r="BQ29" s="336">
        <f t="shared" si="25"/>
        <v>0</v>
      </c>
      <c r="BR29" s="336">
        <f t="shared" si="25"/>
        <v>0</v>
      </c>
      <c r="BS29" s="336">
        <f t="shared" si="25"/>
        <v>0</v>
      </c>
      <c r="BT29" s="336">
        <f t="shared" si="25"/>
        <v>0</v>
      </c>
      <c r="BU29" s="336">
        <f t="shared" si="25"/>
        <v>0</v>
      </c>
      <c r="BV29" s="336">
        <f t="shared" si="25"/>
        <v>0</v>
      </c>
      <c r="BW29" s="336">
        <f t="shared" si="25"/>
        <v>0</v>
      </c>
      <c r="BX29" s="336">
        <f t="shared" si="25"/>
        <v>0</v>
      </c>
      <c r="BY29" s="337">
        <f t="shared" si="25"/>
        <v>0</v>
      </c>
      <c r="BZ29" s="335">
        <f t="shared" si="26"/>
        <v>0</v>
      </c>
      <c r="CA29" s="336">
        <f t="shared" si="26"/>
        <v>0</v>
      </c>
      <c r="CB29" s="336">
        <f t="shared" si="26"/>
        <v>0</v>
      </c>
      <c r="CC29" s="336">
        <f t="shared" si="26"/>
        <v>0</v>
      </c>
      <c r="CD29" s="336">
        <f t="shared" si="26"/>
        <v>0</v>
      </c>
      <c r="CE29" s="336">
        <f t="shared" si="26"/>
        <v>0</v>
      </c>
      <c r="CF29" s="336">
        <f t="shared" si="26"/>
        <v>0</v>
      </c>
      <c r="CG29" s="336">
        <f t="shared" si="26"/>
        <v>0</v>
      </c>
      <c r="CH29" s="336">
        <f t="shared" si="26"/>
        <v>0</v>
      </c>
      <c r="CI29" s="336">
        <f t="shared" si="26"/>
        <v>0</v>
      </c>
      <c r="CJ29" s="336">
        <f t="shared" si="26"/>
        <v>0</v>
      </c>
      <c r="CK29" s="337">
        <f t="shared" si="26"/>
        <v>0</v>
      </c>
      <c r="CL29" s="335">
        <f t="shared" si="27"/>
        <v>0</v>
      </c>
      <c r="CM29" s="336">
        <f t="shared" si="27"/>
        <v>0</v>
      </c>
      <c r="CN29" s="336">
        <f t="shared" si="27"/>
        <v>0</v>
      </c>
      <c r="CO29" s="336">
        <f t="shared" si="27"/>
        <v>0</v>
      </c>
      <c r="CP29" s="336">
        <f t="shared" si="27"/>
        <v>0</v>
      </c>
      <c r="CQ29" s="336">
        <f t="shared" si="27"/>
        <v>0</v>
      </c>
      <c r="CR29" s="336">
        <f t="shared" si="27"/>
        <v>0</v>
      </c>
      <c r="CS29" s="336">
        <f t="shared" si="27"/>
        <v>0</v>
      </c>
      <c r="CT29" s="336">
        <f t="shared" si="27"/>
        <v>0</v>
      </c>
      <c r="CU29" s="336">
        <f t="shared" si="27"/>
        <v>0</v>
      </c>
      <c r="CV29" s="336">
        <f t="shared" si="27"/>
        <v>0</v>
      </c>
      <c r="CW29" s="337">
        <f t="shared" si="27"/>
        <v>0</v>
      </c>
      <c r="CX29" s="335">
        <f t="shared" si="28"/>
        <v>0</v>
      </c>
      <c r="CY29" s="336">
        <f t="shared" si="28"/>
        <v>0</v>
      </c>
      <c r="CZ29" s="336">
        <f t="shared" si="28"/>
        <v>0</v>
      </c>
      <c r="DA29" s="336">
        <f t="shared" si="28"/>
        <v>0</v>
      </c>
      <c r="DB29" s="336">
        <f t="shared" si="28"/>
        <v>0</v>
      </c>
      <c r="DC29" s="336">
        <f t="shared" si="28"/>
        <v>0</v>
      </c>
      <c r="DD29" s="336">
        <f t="shared" si="28"/>
        <v>0</v>
      </c>
      <c r="DE29" s="336">
        <f t="shared" si="28"/>
        <v>0</v>
      </c>
      <c r="DF29" s="336">
        <f t="shared" si="28"/>
        <v>0</v>
      </c>
      <c r="DG29" s="336">
        <f t="shared" si="28"/>
        <v>0</v>
      </c>
      <c r="DH29" s="336">
        <f t="shared" si="28"/>
        <v>0</v>
      </c>
      <c r="DI29" s="337">
        <f t="shared" si="28"/>
        <v>0</v>
      </c>
      <c r="DJ29" s="335">
        <f t="shared" si="29"/>
        <v>0</v>
      </c>
      <c r="DK29" s="336">
        <f t="shared" si="29"/>
        <v>0</v>
      </c>
      <c r="DL29" s="336">
        <f t="shared" si="29"/>
        <v>0</v>
      </c>
      <c r="DM29" s="336">
        <f t="shared" si="29"/>
        <v>0</v>
      </c>
      <c r="DN29" s="336">
        <f t="shared" si="29"/>
        <v>0</v>
      </c>
      <c r="DO29" s="336">
        <f t="shared" si="29"/>
        <v>0</v>
      </c>
      <c r="DP29" s="336">
        <f t="shared" si="29"/>
        <v>0</v>
      </c>
      <c r="DQ29" s="336">
        <f t="shared" si="29"/>
        <v>0</v>
      </c>
      <c r="DR29" s="336">
        <f t="shared" si="29"/>
        <v>0</v>
      </c>
      <c r="DS29" s="336">
        <f t="shared" si="29"/>
        <v>0</v>
      </c>
      <c r="DT29" s="336">
        <f t="shared" si="29"/>
        <v>0</v>
      </c>
      <c r="DU29" s="337">
        <f t="shared" si="29"/>
        <v>0</v>
      </c>
      <c r="DV29" s="335">
        <f t="shared" si="30"/>
        <v>0</v>
      </c>
      <c r="DW29" s="336">
        <f t="shared" si="30"/>
        <v>0</v>
      </c>
      <c r="DX29" s="336">
        <f t="shared" si="30"/>
        <v>0</v>
      </c>
      <c r="DY29" s="336">
        <f t="shared" si="30"/>
        <v>0</v>
      </c>
      <c r="DZ29" s="336">
        <f t="shared" si="30"/>
        <v>0</v>
      </c>
      <c r="EA29" s="336">
        <f t="shared" si="30"/>
        <v>0</v>
      </c>
      <c r="EB29" s="336">
        <f t="shared" si="30"/>
        <v>0</v>
      </c>
      <c r="EC29" s="336">
        <f t="shared" si="30"/>
        <v>0</v>
      </c>
      <c r="ED29" s="336">
        <f t="shared" si="30"/>
        <v>0</v>
      </c>
      <c r="EE29" s="336">
        <f t="shared" si="30"/>
        <v>0</v>
      </c>
      <c r="EF29" s="336">
        <f t="shared" si="30"/>
        <v>0</v>
      </c>
      <c r="EG29" s="337">
        <f t="shared" si="30"/>
        <v>0</v>
      </c>
      <c r="EH29" s="335">
        <f t="shared" si="31"/>
        <v>0</v>
      </c>
      <c r="EI29" s="336">
        <f t="shared" si="31"/>
        <v>0</v>
      </c>
      <c r="EJ29" s="336">
        <f t="shared" si="31"/>
        <v>0</v>
      </c>
      <c r="EK29" s="336">
        <f t="shared" si="31"/>
        <v>0</v>
      </c>
      <c r="EL29" s="336">
        <f t="shared" si="31"/>
        <v>0</v>
      </c>
      <c r="EM29" s="336">
        <f t="shared" si="31"/>
        <v>0</v>
      </c>
      <c r="EN29" s="336">
        <f t="shared" si="31"/>
        <v>0</v>
      </c>
      <c r="EO29" s="336">
        <f t="shared" si="31"/>
        <v>0</v>
      </c>
      <c r="EP29" s="336">
        <f t="shared" si="31"/>
        <v>0</v>
      </c>
      <c r="EQ29" s="336">
        <f t="shared" si="31"/>
        <v>0</v>
      </c>
      <c r="ER29" s="336">
        <f t="shared" si="31"/>
        <v>0</v>
      </c>
      <c r="ES29" s="337">
        <f t="shared" si="31"/>
        <v>0</v>
      </c>
      <c r="ET29" s="335">
        <f t="shared" si="32"/>
        <v>0</v>
      </c>
      <c r="EU29" s="336">
        <f t="shared" si="32"/>
        <v>0</v>
      </c>
      <c r="EV29" s="336">
        <f t="shared" si="32"/>
        <v>0</v>
      </c>
      <c r="EW29" s="336">
        <f t="shared" si="32"/>
        <v>0</v>
      </c>
      <c r="EX29" s="336">
        <f t="shared" si="32"/>
        <v>0</v>
      </c>
      <c r="EY29" s="336">
        <f t="shared" si="32"/>
        <v>0</v>
      </c>
      <c r="EZ29" s="336">
        <f t="shared" si="32"/>
        <v>0</v>
      </c>
      <c r="FA29" s="336">
        <f t="shared" si="32"/>
        <v>0</v>
      </c>
      <c r="FB29" s="336">
        <f t="shared" si="32"/>
        <v>0</v>
      </c>
      <c r="FC29" s="336">
        <f t="shared" si="32"/>
        <v>0</v>
      </c>
      <c r="FD29" s="336">
        <f t="shared" si="32"/>
        <v>0</v>
      </c>
      <c r="FE29" s="337">
        <f t="shared" si="32"/>
        <v>0</v>
      </c>
      <c r="FF29" s="335">
        <f t="shared" si="33"/>
        <v>0</v>
      </c>
      <c r="FG29" s="336">
        <f t="shared" si="33"/>
        <v>0</v>
      </c>
      <c r="FH29" s="336">
        <f t="shared" si="33"/>
        <v>0</v>
      </c>
      <c r="FI29" s="336">
        <f t="shared" si="33"/>
        <v>0</v>
      </c>
      <c r="FJ29" s="336">
        <f t="shared" si="33"/>
        <v>0</v>
      </c>
      <c r="FK29" s="336">
        <f t="shared" si="33"/>
        <v>0</v>
      </c>
      <c r="FL29" s="336">
        <f t="shared" si="33"/>
        <v>0</v>
      </c>
      <c r="FM29" s="336">
        <f t="shared" si="33"/>
        <v>0</v>
      </c>
      <c r="FN29" s="336">
        <f t="shared" si="33"/>
        <v>0</v>
      </c>
      <c r="FO29" s="336">
        <f t="shared" si="33"/>
        <v>0</v>
      </c>
      <c r="FP29" s="336">
        <f t="shared" si="33"/>
        <v>0</v>
      </c>
      <c r="FQ29" s="337">
        <f t="shared" si="33"/>
        <v>0</v>
      </c>
    </row>
    <row r="30" spans="1:173" x14ac:dyDescent="0.2">
      <c r="A30" s="74" t="str">
        <f t="shared" si="21"/>
        <v xml:space="preserve"> - </v>
      </c>
      <c r="B30" s="112"/>
      <c r="C30" s="171" t="s">
        <v>305</v>
      </c>
      <c r="D30" s="366" t="str">
        <f>IF(ISBLANK(EMISSIONS_9!D30), " ", EMISSIONS_9!D30)</f>
        <v xml:space="preserve"> </v>
      </c>
      <c r="E30" s="366" t="str">
        <f>IF(ISBLANK(EMISSIONS_9!E30), " ", EMISSIONS_9!E30)</f>
        <v xml:space="preserve"> </v>
      </c>
      <c r="F30" s="366" t="str">
        <f>IF(ISBLANK(EMISSIONS_9!F30), " ", EMISSIONS_9!F30)</f>
        <v xml:space="preserve"> </v>
      </c>
      <c r="G30" s="367"/>
      <c r="H30" s="368"/>
      <c r="I30" s="33" t="s">
        <v>299</v>
      </c>
      <c r="J30" s="367"/>
      <c r="K30" s="33">
        <f t="shared" si="22"/>
        <v>1</v>
      </c>
      <c r="L30" s="33">
        <f t="shared" si="23"/>
        <v>0</v>
      </c>
      <c r="M30" s="367">
        <v>0</v>
      </c>
      <c r="N30" s="373">
        <v>0</v>
      </c>
      <c r="O30" s="303"/>
      <c r="P30" s="301"/>
      <c r="Q30" s="73" t="str">
        <f t="shared" si="13"/>
        <v>Enter vessel info</v>
      </c>
      <c r="R30" s="79" t="str">
        <f t="shared" si="14"/>
        <v>Enter vessel info</v>
      </c>
      <c r="S30" s="79" t="str">
        <f t="shared" si="15"/>
        <v>Enter vessel info</v>
      </c>
      <c r="T30" s="79" t="str">
        <f t="shared" si="16"/>
        <v>Enter vessel info</v>
      </c>
      <c r="U30" s="79" t="str">
        <f t="shared" si="17"/>
        <v>Enter vessel info</v>
      </c>
      <c r="V30" s="79" t="str">
        <f t="shared" si="18"/>
        <v>Enter vessel info</v>
      </c>
      <c r="W30" s="79" t="str">
        <f t="shared" si="19"/>
        <v>Enter vessel info</v>
      </c>
      <c r="X30" s="79" t="str">
        <f t="shared" si="20"/>
        <v>Enter vessel info</v>
      </c>
      <c r="Y30" s="78" t="s">
        <v>115</v>
      </c>
      <c r="Z30" s="79" t="s">
        <v>115</v>
      </c>
      <c r="AA30" s="82" t="s">
        <v>115</v>
      </c>
      <c r="AB30" s="76" t="str">
        <f>IF(OR($D30=" ",$E30=" ",$F30=" "),"Enter vessel info",IF(T($H30)&lt;&gt;"","Enter Activity",IF(OR($M30=0,$N30=0),"Enter Run Time",IF((VLOOKUP($F30,'VESSEL FACTORS'!$A$3:$O$5,AB$5,FALSE))="N/A","--",IF($G30=" ",IF(ISERROR(SEARCH("Aux",$E30,1)),($H30*VLOOKUP($F30,'VESSEL FACTORS'!$A$2:$O$5,AB$5,FALSE)*0.0000011023*$M30*$N30*0.82),($H30*VLOOKUP($F30,'VESSEL FACTORS'!$A$2:$O$5,AB$5,FALSE)*0.0000011023*$M30*$N30*1)),IF($G30&lt;21,($H30*VLOOKUP($F30,'VESSEL FACTORS'!$A$2:$O$5,AB$5,FALSE)*0.0000011023*$M30*$N30*VLOOKUP($G30,'VESSEL FACTORS'!$A$16:$L$36,AB$5,FALSE)),($H30*VLOOKUP($F30,'VESSEL FACTORS'!$A$3:$O$5,AB$5,FALSE)*0.0000011023*$M30*$N30*($G30/100))))))))</f>
        <v>Enter vessel info</v>
      </c>
      <c r="AC30" s="76" t="str">
        <f>IF(OR($D30=" ",$E30=" ",$F30=" "),"Enter vessel info",IF(T($H30)&lt;&gt;"","Enter Activity",IF(OR($M30=0,$N30=0),"Enter Run Time",IF((VLOOKUP($F30,'VESSEL FACTORS'!$A$3:$O$5,AC$5,FALSE))="N/A","--",IF($G30=" ",IF(ISERROR(SEARCH("Aux",$E30,1)),($H30*VLOOKUP($F30,'VESSEL FACTORS'!$A$2:$O$5,AC$5,FALSE)*0.0000011023*$M30*$N30*0.82),($H30*VLOOKUP($F30,'VESSEL FACTORS'!$A$2:$O$5,AC$5,FALSE)*0.0000011023*$M30*$N30*1)),IF($G30&lt;21,($H30*VLOOKUP($F30,'VESSEL FACTORS'!$A$2:$O$5,AC$5,FALSE)*0.0000011023*$M30*$N30*VLOOKUP($G30,'VESSEL FACTORS'!$A$16:$L$36,AC$5,FALSE)),($H30*VLOOKUP($F30,'VESSEL FACTORS'!$A$3:$O$5,AC$5,FALSE)*0.0000011023*$M30*$N30*($G30/100))))))))</f>
        <v>Enter vessel info</v>
      </c>
      <c r="AD30" s="76" t="str">
        <f>IF(OR($D30=" ",$E30=" ",$F30=" "),"Enter vessel info",IF(T($H30)&lt;&gt;"","Enter Activity",IF(OR($M30=0,$N30=0),"Enter Run Time",IF((VLOOKUP($F30,'VESSEL FACTORS'!$A$3:$O$5,AD$5,FALSE))="N/A","--",IF($G30=" ",IF(ISERROR(SEARCH("Aux",$E30,1)),($H30*VLOOKUP($F30,'VESSEL FACTORS'!$A$2:$O$5,AD$5,FALSE)*0.0000011023*$M30*$N30*0.82),($H30*VLOOKUP($F30,'VESSEL FACTORS'!$A$2:$O$5,AD$5,FALSE)*0.0000011023*$M30*$N30*1)),IF($G30&lt;21,($H30*VLOOKUP($F30,'VESSEL FACTORS'!$A$2:$O$5,AD$5,FALSE)*0.0000011023*$M30*$N30*VLOOKUP($G30,'VESSEL FACTORS'!$A$16:$L$36,AD$5,FALSE)),($H30*VLOOKUP($F30,'VESSEL FACTORS'!$A$3:$O$5,AD$5,FALSE)*0.0000011023*$M30*$N30*($G30/100))))))))</f>
        <v>Enter vessel info</v>
      </c>
      <c r="AE30" s="76" t="str">
        <f>IF(OR($D30=" ",$E30=" ",$F30=" "),"Enter vessel info",IF(T($H30)&lt;&gt;"","Enter Activity",IF(OR($M30=0,$N30=0),"Enter Run Time",IF((VLOOKUP($F30,'VESSEL FACTORS'!$A$3:$O$5,AE$5,FALSE))="N/A","--",IF($G30=" ",IF(ISERROR(SEARCH("Aux",$E30,1)),($H30*VLOOKUP($F30,'VESSEL FACTORS'!$A$2:$O$5,AE$5,FALSE)*0.0000011023*$M30*$N30*0.82),($H30*VLOOKUP($F30,'VESSEL FACTORS'!$A$2:$O$5,AE$5,FALSE)*0.0000011023*$M30*$N30*1)),IF($G30&lt;21,($H30*VLOOKUP($F30,'VESSEL FACTORS'!$A$2:$O$5,AE$5,FALSE)*0.0000011023*$M30*$N30*VLOOKUP($G30,'VESSEL FACTORS'!$A$16:$L$36,AE$5,FALSE)),($H30*VLOOKUP($F30,'VESSEL FACTORS'!$A$3:$O$5,AE$5,FALSE)*0.0000011023*$M30*$N30*($G30/100))))))))</f>
        <v>Enter vessel info</v>
      </c>
      <c r="AF30" s="76" t="str">
        <f>IF(OR($D30=" ",$E30=" ",$F30=" "),"Enter vessel info",IF(T($H30)&lt;&gt;"","Enter Activity",IF(OR($M30=0,$N30=0),"Enter Run Time",IF((VLOOKUP($F30,'VESSEL FACTORS'!$A$3:$O$5,AF$5,FALSE))="N/A","--",IF($G30=" ",IF(ISERROR(SEARCH("Aux",$E30,1)),($H30*VLOOKUP($F30,'VESSEL FACTORS'!$A$2:$O$5,AF$5,FALSE)*0.0000011023*$M30*$N30*0.82),($H30*VLOOKUP($F30,'VESSEL FACTORS'!$A$2:$O$5,AF$5,FALSE)*0.0000011023*$M30*$N30*1)),IF($G30&lt;21,($H30*VLOOKUP($F30,'VESSEL FACTORS'!$A$2:$O$5,AF$5,FALSE)*0.0000011023*$M30*$N30*VLOOKUP($G30,'VESSEL FACTORS'!$A$16:$L$36,AF$5,FALSE)),($H30*VLOOKUP($F30,'VESSEL FACTORS'!$A$3:$O$5,AF$5,FALSE)*0.0000011023*$M30*$N30*($G30/100))))))))</f>
        <v>Enter vessel info</v>
      </c>
      <c r="AG30" s="76" t="str">
        <f>IF(OR($D30=" ",$E30=" ",$F30=" "),"Enter vessel info",IF(T($H30)&lt;&gt;"","Enter Activity",IF(OR($M30=0,$N30=0),"Enter Run Time",IF((VLOOKUP($F30,'VESSEL FACTORS'!$A$3:$O$5,AG$5,FALSE))="N/A","--",IF($G30=" ",IF(ISERROR(SEARCH("Aux",$E30,1)),($H30*VLOOKUP($F30,'VESSEL FACTORS'!$A$2:$O$5,AG$5,FALSE)*0.0000011023*$M30*$N30*0.82),($H30*VLOOKUP($F30,'VESSEL FACTORS'!$A$2:$O$5,AG$5,FALSE)*0.0000011023*$M30*$N30*1)),IF($G30&lt;21,($H30*VLOOKUP($F30,'VESSEL FACTORS'!$A$2:$O$5,AG$5,FALSE)*0.0000011023*$M30*$N30*VLOOKUP($G30,'VESSEL FACTORS'!$A$16:$L$36,AG$5,FALSE)),($H30*VLOOKUP($F30,'VESSEL FACTORS'!$A$3:$O$5,AG$5,FALSE)*0.0000011023*$M30*$N30*($G30/100))))))))</f>
        <v>Enter vessel info</v>
      </c>
      <c r="AH30" s="76" t="str">
        <f>IF(OR($D30=" ",$E30=" ",$F30=" "),"Enter vessel info",IF(T($H30)&lt;&gt;"","Enter Activity",IF(OR($M30=0,$N30=0),"Enter Run Time",IF((VLOOKUP($F30,'VESSEL FACTORS'!$A$3:$O$5,AH$5,FALSE))="N/A","--",IF($G30=" ",IF(ISERROR(SEARCH("Aux",$E30,1)),($H30*VLOOKUP($F30,'VESSEL FACTORS'!$A$2:$O$5,AH$5,FALSE)*0.0000011023*$M30*$N30*0.82),($H30*VLOOKUP($F30,'VESSEL FACTORS'!$A$2:$O$5,AH$5,FALSE)*0.0000011023*$M30*$N30*1)),IF($G30&lt;21,($H30*VLOOKUP($F30,'VESSEL FACTORS'!$A$2:$O$5,AH$5,FALSE)*0.0000011023*$M30*$N30*VLOOKUP($G30,'VESSEL FACTORS'!$A$16:$L$36,AH$5,FALSE)),($H30*VLOOKUP($F30,'VESSEL FACTORS'!$A$3:$O$5,AH$5,FALSE)*0.0000011023*$M30*$N30*($G30/100))))))))</f>
        <v>Enter vessel info</v>
      </c>
      <c r="AI30" s="76" t="str">
        <f>IF(OR($D30=" ",$E30=" ",$F30=" "),"Enter vessel info",IF(T($H30)&lt;&gt;"","Enter Activity",IF(OR($M30=0,$N30=0),"Enter Run Time",IF((VLOOKUP($F30,'VESSEL FACTORS'!$A$3:$O$5,AI$5,FALSE))="N/A","--",IF($G30=" ",IF(ISERROR(SEARCH("Aux",$E30,1)),($H30*VLOOKUP($F30,'VESSEL FACTORS'!$A$2:$O$5,AI$5,FALSE)*0.0000011023*$M30*$N30*0.82),($H30*VLOOKUP($F30,'VESSEL FACTORS'!$A$2:$O$5,AI$5,FALSE)*0.0000011023*$M30*$N30*1)),IF($G30&lt;21,($H30*VLOOKUP($F30,'VESSEL FACTORS'!$A$2:$O$5,AI$5,FALSE)*0.0000011023*$M30*$N30*VLOOKUP($G30,'VESSEL FACTORS'!$A$16:$L$36,AI$5,FALSE)),($H30*VLOOKUP($F30,'VESSEL FACTORS'!$A$3:$O$5,AI$5,FALSE)*0.0000011023*$M30*$N30*($G30/100))))))))</f>
        <v>Enter vessel info</v>
      </c>
      <c r="AJ30" s="76" t="str">
        <f>IF(OR($D30=" ",$E30=" ",$F30=" "),"Enter vessel info",IF(T($H30)&lt;&gt;"","Enter Activity",IF(OR($M30=0,$N30=0),"Enter Run Time",IF((VLOOKUP($F30,'VESSEL FACTORS'!$A$3:$O$5,AJ$5,FALSE))="N/A","--",IF($G30=" ",IF(ISERROR(SEARCH("Aux",$E30,1)),($H30*VLOOKUP($F30,'VESSEL FACTORS'!$A$2:$O$5,AJ$5,FALSE)*0.0000011023*$M30*$N30*0.82),($H30*VLOOKUP($F30,'VESSEL FACTORS'!$A$2:$O$5,AJ$5,FALSE)*0.0000011023*$M30*$N30*1)),IF($G30&lt;21,($H30*VLOOKUP($F30,'VESSEL FACTORS'!$A$2:$O$5,AJ$5,FALSE)*0.0000011023*$M30*$N30*VLOOKUP($G30,'VESSEL FACTORS'!$A$16:$L$36,AJ$5,FALSE)),($H30*VLOOKUP($F30,'VESSEL FACTORS'!$A$3:$O$5,AJ$5,FALSE)*0.0000011023*$M30*$N30*($G30/100))))))))</f>
        <v>Enter vessel info</v>
      </c>
      <c r="AK30" s="76" t="str">
        <f>IF(OR($D30=" ",$E30=" ",$F30=" "),"Enter vessel info",IF(T($H30)&lt;&gt;"","Enter Activity",IF(OR($M30=0,$N30=0),"Enter Run Time",IF((VLOOKUP($F30,'VESSEL FACTORS'!$A$3:$O$5,AK$5,FALSE))="N/A","--",IF($G30=" ",IF(ISERROR(SEARCH("Aux",$E30,1)),($H30*VLOOKUP($F30,'VESSEL FACTORS'!$A$2:$O$5,AK$5,FALSE)*0.0000011023*$M30*$N30*0.82),($H30*VLOOKUP($F30,'VESSEL FACTORS'!$A$2:$O$5,AK$5,FALSE)*0.0000011023*$M30*$N30*1)),IF($G30&lt;21,($H30*VLOOKUP($F30,'VESSEL FACTORS'!$A$2:$O$5,AK$5,FALSE)*0.0000011023*$M30*$N30*VLOOKUP($G30,'VESSEL FACTORS'!$A$16:$L$36,AK$5,FALSE)),($H30*VLOOKUP($F30,'VESSEL FACTORS'!$A$3:$O$5,AK$5,FALSE)*0.0000011023*$M30*$N30*($G30/100))))))))</f>
        <v>Enter vessel info</v>
      </c>
      <c r="AL30" s="67" t="str">
        <f>IF(OR($D30=" ",$E30=" ",$F30=" "),"Enter vessel info",IF(T($H30)&lt;&gt;"","Enter Activity",IF(OR($M30=0,$N30=0),"Enter Run Time",IF((VLOOKUP($F30,'VESSEL FACTORS'!$A$3:$O$5,AL$5,FALSE))="N/A","--",IF($G30=" ",IF(ISERROR(SEARCH("Aux",$E30,1)),($H30*VLOOKUP($F30,'VESSEL FACTORS'!$A$2:$O$5,AL$5,FALSE)*0.0000011023*$M30*$N30*0.82),($H30*VLOOKUP($F30,'VESSEL FACTORS'!$A$2:$O$5,AL$5,FALSE)*0.0000011023*$M30*$N30*1)),IF($G30&lt;21,($H30*VLOOKUP($F30,'VESSEL FACTORS'!$A$2:$O$5,AL$5,FALSE)*0.0000011023*$M30*$N30*VLOOKUP($G30,'VESSEL FACTORS'!$A$16:$L$36,AL$5,FALSE)),($H30*VLOOKUP($F30,'VESSEL FACTORS'!$A$3:$O$5,AL$5,FALSE)*0.0000011023*$M30*$N30*($G30/100))))))))</f>
        <v>Enter vessel info</v>
      </c>
      <c r="AM30" s="74"/>
      <c r="AO30" s="74">
        <f>MONTH(EMISSIONS_1!P30)-MONTH(EMISSIONS_1!O30)+1</f>
        <v>1</v>
      </c>
      <c r="AP30" s="335">
        <f t="shared" si="12"/>
        <v>0</v>
      </c>
      <c r="AQ30" s="336">
        <f t="shared" si="34"/>
        <v>0</v>
      </c>
      <c r="AR30" s="336">
        <f t="shared" si="34"/>
        <v>0</v>
      </c>
      <c r="AS30" s="336">
        <f t="shared" si="34"/>
        <v>0</v>
      </c>
      <c r="AT30" s="336">
        <f t="shared" si="34"/>
        <v>0</v>
      </c>
      <c r="AU30" s="336">
        <f t="shared" si="34"/>
        <v>0</v>
      </c>
      <c r="AV30" s="336">
        <f t="shared" si="34"/>
        <v>0</v>
      </c>
      <c r="AW30" s="336">
        <f t="shared" si="34"/>
        <v>0</v>
      </c>
      <c r="AX30" s="336">
        <f t="shared" si="34"/>
        <v>0</v>
      </c>
      <c r="AY30" s="336">
        <f t="shared" si="34"/>
        <v>0</v>
      </c>
      <c r="AZ30" s="336">
        <f t="shared" si="34"/>
        <v>0</v>
      </c>
      <c r="BA30" s="337">
        <f t="shared" si="34"/>
        <v>0</v>
      </c>
      <c r="BB30" s="335">
        <f t="shared" si="24"/>
        <v>0</v>
      </c>
      <c r="BC30" s="336">
        <f t="shared" si="24"/>
        <v>0</v>
      </c>
      <c r="BD30" s="336">
        <f t="shared" si="24"/>
        <v>0</v>
      </c>
      <c r="BE30" s="336">
        <f t="shared" si="24"/>
        <v>0</v>
      </c>
      <c r="BF30" s="336">
        <f t="shared" si="24"/>
        <v>0</v>
      </c>
      <c r="BG30" s="336">
        <f t="shared" si="24"/>
        <v>0</v>
      </c>
      <c r="BH30" s="336">
        <f t="shared" si="24"/>
        <v>0</v>
      </c>
      <c r="BI30" s="336">
        <f t="shared" si="24"/>
        <v>0</v>
      </c>
      <c r="BJ30" s="336">
        <f t="shared" si="24"/>
        <v>0</v>
      </c>
      <c r="BK30" s="336">
        <f t="shared" si="24"/>
        <v>0</v>
      </c>
      <c r="BL30" s="336">
        <f t="shared" si="24"/>
        <v>0</v>
      </c>
      <c r="BM30" s="337">
        <f t="shared" si="24"/>
        <v>0</v>
      </c>
      <c r="BN30" s="335">
        <f t="shared" si="25"/>
        <v>0</v>
      </c>
      <c r="BO30" s="336">
        <f t="shared" si="25"/>
        <v>0</v>
      </c>
      <c r="BP30" s="336">
        <f t="shared" si="25"/>
        <v>0</v>
      </c>
      <c r="BQ30" s="336">
        <f t="shared" si="25"/>
        <v>0</v>
      </c>
      <c r="BR30" s="336">
        <f t="shared" si="25"/>
        <v>0</v>
      </c>
      <c r="BS30" s="336">
        <f t="shared" si="25"/>
        <v>0</v>
      </c>
      <c r="BT30" s="336">
        <f t="shared" si="25"/>
        <v>0</v>
      </c>
      <c r="BU30" s="336">
        <f t="shared" si="25"/>
        <v>0</v>
      </c>
      <c r="BV30" s="336">
        <f t="shared" si="25"/>
        <v>0</v>
      </c>
      <c r="BW30" s="336">
        <f t="shared" si="25"/>
        <v>0</v>
      </c>
      <c r="BX30" s="336">
        <f t="shared" si="25"/>
        <v>0</v>
      </c>
      <c r="BY30" s="337">
        <f t="shared" si="25"/>
        <v>0</v>
      </c>
      <c r="BZ30" s="335">
        <f t="shared" si="26"/>
        <v>0</v>
      </c>
      <c r="CA30" s="336">
        <f t="shared" si="26"/>
        <v>0</v>
      </c>
      <c r="CB30" s="336">
        <f t="shared" si="26"/>
        <v>0</v>
      </c>
      <c r="CC30" s="336">
        <f t="shared" si="26"/>
        <v>0</v>
      </c>
      <c r="CD30" s="336">
        <f t="shared" si="26"/>
        <v>0</v>
      </c>
      <c r="CE30" s="336">
        <f t="shared" si="26"/>
        <v>0</v>
      </c>
      <c r="CF30" s="336">
        <f t="shared" si="26"/>
        <v>0</v>
      </c>
      <c r="CG30" s="336">
        <f t="shared" si="26"/>
        <v>0</v>
      </c>
      <c r="CH30" s="336">
        <f t="shared" si="26"/>
        <v>0</v>
      </c>
      <c r="CI30" s="336">
        <f t="shared" si="26"/>
        <v>0</v>
      </c>
      <c r="CJ30" s="336">
        <f t="shared" si="26"/>
        <v>0</v>
      </c>
      <c r="CK30" s="337">
        <f t="shared" si="26"/>
        <v>0</v>
      </c>
      <c r="CL30" s="335">
        <f t="shared" si="27"/>
        <v>0</v>
      </c>
      <c r="CM30" s="336">
        <f t="shared" si="27"/>
        <v>0</v>
      </c>
      <c r="CN30" s="336">
        <f t="shared" si="27"/>
        <v>0</v>
      </c>
      <c r="CO30" s="336">
        <f t="shared" si="27"/>
        <v>0</v>
      </c>
      <c r="CP30" s="336">
        <f t="shared" si="27"/>
        <v>0</v>
      </c>
      <c r="CQ30" s="336">
        <f t="shared" si="27"/>
        <v>0</v>
      </c>
      <c r="CR30" s="336">
        <f t="shared" si="27"/>
        <v>0</v>
      </c>
      <c r="CS30" s="336">
        <f t="shared" si="27"/>
        <v>0</v>
      </c>
      <c r="CT30" s="336">
        <f t="shared" si="27"/>
        <v>0</v>
      </c>
      <c r="CU30" s="336">
        <f t="shared" si="27"/>
        <v>0</v>
      </c>
      <c r="CV30" s="336">
        <f t="shared" si="27"/>
        <v>0</v>
      </c>
      <c r="CW30" s="337">
        <f t="shared" si="27"/>
        <v>0</v>
      </c>
      <c r="CX30" s="335">
        <f t="shared" si="28"/>
        <v>0</v>
      </c>
      <c r="CY30" s="336">
        <f t="shared" si="28"/>
        <v>0</v>
      </c>
      <c r="CZ30" s="336">
        <f t="shared" si="28"/>
        <v>0</v>
      </c>
      <c r="DA30" s="336">
        <f t="shared" si="28"/>
        <v>0</v>
      </c>
      <c r="DB30" s="336">
        <f t="shared" si="28"/>
        <v>0</v>
      </c>
      <c r="DC30" s="336">
        <f t="shared" si="28"/>
        <v>0</v>
      </c>
      <c r="DD30" s="336">
        <f t="shared" si="28"/>
        <v>0</v>
      </c>
      <c r="DE30" s="336">
        <f t="shared" si="28"/>
        <v>0</v>
      </c>
      <c r="DF30" s="336">
        <f t="shared" si="28"/>
        <v>0</v>
      </c>
      <c r="DG30" s="336">
        <f t="shared" si="28"/>
        <v>0</v>
      </c>
      <c r="DH30" s="336">
        <f t="shared" si="28"/>
        <v>0</v>
      </c>
      <c r="DI30" s="337">
        <f t="shared" si="28"/>
        <v>0</v>
      </c>
      <c r="DJ30" s="335">
        <f t="shared" si="29"/>
        <v>0</v>
      </c>
      <c r="DK30" s="336">
        <f t="shared" si="29"/>
        <v>0</v>
      </c>
      <c r="DL30" s="336">
        <f t="shared" si="29"/>
        <v>0</v>
      </c>
      <c r="DM30" s="336">
        <f t="shared" si="29"/>
        <v>0</v>
      </c>
      <c r="DN30" s="336">
        <f t="shared" si="29"/>
        <v>0</v>
      </c>
      <c r="DO30" s="336">
        <f t="shared" si="29"/>
        <v>0</v>
      </c>
      <c r="DP30" s="336">
        <f t="shared" si="29"/>
        <v>0</v>
      </c>
      <c r="DQ30" s="336">
        <f t="shared" si="29"/>
        <v>0</v>
      </c>
      <c r="DR30" s="336">
        <f t="shared" si="29"/>
        <v>0</v>
      </c>
      <c r="DS30" s="336">
        <f t="shared" si="29"/>
        <v>0</v>
      </c>
      <c r="DT30" s="336">
        <f t="shared" si="29"/>
        <v>0</v>
      </c>
      <c r="DU30" s="337">
        <f t="shared" si="29"/>
        <v>0</v>
      </c>
      <c r="DV30" s="335">
        <f t="shared" si="30"/>
        <v>0</v>
      </c>
      <c r="DW30" s="336">
        <f t="shared" si="30"/>
        <v>0</v>
      </c>
      <c r="DX30" s="336">
        <f t="shared" si="30"/>
        <v>0</v>
      </c>
      <c r="DY30" s="336">
        <f t="shared" si="30"/>
        <v>0</v>
      </c>
      <c r="DZ30" s="336">
        <f t="shared" si="30"/>
        <v>0</v>
      </c>
      <c r="EA30" s="336">
        <f t="shared" si="30"/>
        <v>0</v>
      </c>
      <c r="EB30" s="336">
        <f t="shared" si="30"/>
        <v>0</v>
      </c>
      <c r="EC30" s="336">
        <f t="shared" si="30"/>
        <v>0</v>
      </c>
      <c r="ED30" s="336">
        <f t="shared" si="30"/>
        <v>0</v>
      </c>
      <c r="EE30" s="336">
        <f t="shared" si="30"/>
        <v>0</v>
      </c>
      <c r="EF30" s="336">
        <f t="shared" si="30"/>
        <v>0</v>
      </c>
      <c r="EG30" s="337">
        <f t="shared" si="30"/>
        <v>0</v>
      </c>
      <c r="EH30" s="335">
        <f t="shared" si="31"/>
        <v>0</v>
      </c>
      <c r="EI30" s="336">
        <f t="shared" si="31"/>
        <v>0</v>
      </c>
      <c r="EJ30" s="336">
        <f t="shared" si="31"/>
        <v>0</v>
      </c>
      <c r="EK30" s="336">
        <f t="shared" si="31"/>
        <v>0</v>
      </c>
      <c r="EL30" s="336">
        <f t="shared" si="31"/>
        <v>0</v>
      </c>
      <c r="EM30" s="336">
        <f t="shared" si="31"/>
        <v>0</v>
      </c>
      <c r="EN30" s="336">
        <f t="shared" si="31"/>
        <v>0</v>
      </c>
      <c r="EO30" s="336">
        <f t="shared" si="31"/>
        <v>0</v>
      </c>
      <c r="EP30" s="336">
        <f t="shared" si="31"/>
        <v>0</v>
      </c>
      <c r="EQ30" s="336">
        <f t="shared" si="31"/>
        <v>0</v>
      </c>
      <c r="ER30" s="336">
        <f t="shared" si="31"/>
        <v>0</v>
      </c>
      <c r="ES30" s="337">
        <f t="shared" si="31"/>
        <v>0</v>
      </c>
      <c r="ET30" s="335">
        <f t="shared" si="32"/>
        <v>0</v>
      </c>
      <c r="EU30" s="336">
        <f t="shared" si="32"/>
        <v>0</v>
      </c>
      <c r="EV30" s="336">
        <f t="shared" si="32"/>
        <v>0</v>
      </c>
      <c r="EW30" s="336">
        <f t="shared" si="32"/>
        <v>0</v>
      </c>
      <c r="EX30" s="336">
        <f t="shared" si="32"/>
        <v>0</v>
      </c>
      <c r="EY30" s="336">
        <f t="shared" si="32"/>
        <v>0</v>
      </c>
      <c r="EZ30" s="336">
        <f t="shared" si="32"/>
        <v>0</v>
      </c>
      <c r="FA30" s="336">
        <f t="shared" si="32"/>
        <v>0</v>
      </c>
      <c r="FB30" s="336">
        <f t="shared" si="32"/>
        <v>0</v>
      </c>
      <c r="FC30" s="336">
        <f t="shared" si="32"/>
        <v>0</v>
      </c>
      <c r="FD30" s="336">
        <f t="shared" si="32"/>
        <v>0</v>
      </c>
      <c r="FE30" s="337">
        <f t="shared" si="32"/>
        <v>0</v>
      </c>
      <c r="FF30" s="335">
        <f t="shared" si="33"/>
        <v>0</v>
      </c>
      <c r="FG30" s="336">
        <f t="shared" si="33"/>
        <v>0</v>
      </c>
      <c r="FH30" s="336">
        <f t="shared" si="33"/>
        <v>0</v>
      </c>
      <c r="FI30" s="336">
        <f t="shared" si="33"/>
        <v>0</v>
      </c>
      <c r="FJ30" s="336">
        <f t="shared" si="33"/>
        <v>0</v>
      </c>
      <c r="FK30" s="336">
        <f t="shared" si="33"/>
        <v>0</v>
      </c>
      <c r="FL30" s="336">
        <f t="shared" si="33"/>
        <v>0</v>
      </c>
      <c r="FM30" s="336">
        <f t="shared" si="33"/>
        <v>0</v>
      </c>
      <c r="FN30" s="336">
        <f t="shared" si="33"/>
        <v>0</v>
      </c>
      <c r="FO30" s="336">
        <f t="shared" si="33"/>
        <v>0</v>
      </c>
      <c r="FP30" s="336">
        <f t="shared" si="33"/>
        <v>0</v>
      </c>
      <c r="FQ30" s="337">
        <f t="shared" si="33"/>
        <v>0</v>
      </c>
    </row>
    <row r="31" spans="1:173" ht="12.75" customHeight="1" x14ac:dyDescent="0.2">
      <c r="A31" s="251"/>
      <c r="B31" s="252"/>
      <c r="C31" s="253"/>
      <c r="D31" s="254"/>
      <c r="E31" s="254"/>
      <c r="F31" s="254"/>
      <c r="G31" s="255"/>
      <c r="H31" s="255"/>
      <c r="I31" s="255"/>
      <c r="J31" s="255"/>
      <c r="K31" s="255"/>
      <c r="L31" s="255"/>
      <c r="M31" s="256"/>
      <c r="N31" s="257"/>
      <c r="O31" s="258"/>
      <c r="P31" s="259"/>
      <c r="Q31" s="266" t="s">
        <v>2</v>
      </c>
      <c r="R31" s="261"/>
      <c r="S31" s="261" t="s">
        <v>2</v>
      </c>
      <c r="T31" s="261"/>
      <c r="U31" s="261"/>
      <c r="V31" s="261"/>
      <c r="W31" s="261"/>
      <c r="X31" s="261"/>
      <c r="Y31" s="260"/>
      <c r="Z31" s="261"/>
      <c r="AA31" s="416"/>
      <c r="AB31" s="260" t="s">
        <v>2</v>
      </c>
      <c r="AC31" s="261"/>
      <c r="AD31" s="261"/>
      <c r="AE31" s="261"/>
      <c r="AF31" s="261"/>
      <c r="AG31" s="262"/>
      <c r="AH31" s="261"/>
      <c r="AI31" s="263"/>
      <c r="AJ31" s="263"/>
      <c r="AK31" s="263"/>
      <c r="AL31" s="264"/>
      <c r="AM31" s="73"/>
      <c r="AP31" s="338"/>
      <c r="AQ31" s="339"/>
      <c r="AR31" s="339"/>
      <c r="AS31" s="339"/>
      <c r="AT31" s="339"/>
      <c r="AU31" s="339"/>
      <c r="AV31" s="339"/>
      <c r="AW31" s="339"/>
      <c r="AX31" s="339"/>
      <c r="AY31" s="339"/>
      <c r="AZ31" s="339"/>
      <c r="BA31" s="340"/>
      <c r="BB31" s="338"/>
      <c r="BC31" s="339"/>
      <c r="BD31" s="339"/>
      <c r="BE31" s="339"/>
      <c r="BF31" s="339"/>
      <c r="BG31" s="339"/>
      <c r="BH31" s="339"/>
      <c r="BI31" s="339"/>
      <c r="BJ31" s="339"/>
      <c r="BK31" s="339"/>
      <c r="BL31" s="339"/>
      <c r="BM31" s="340"/>
      <c r="BN31" s="338"/>
      <c r="BO31" s="339"/>
      <c r="BP31" s="339"/>
      <c r="BQ31" s="339"/>
      <c r="BR31" s="339"/>
      <c r="BS31" s="339"/>
      <c r="BT31" s="339"/>
      <c r="BU31" s="339"/>
      <c r="BV31" s="339"/>
      <c r="BW31" s="339"/>
      <c r="BX31" s="339"/>
      <c r="BY31" s="340"/>
      <c r="BZ31" s="338"/>
      <c r="CA31" s="339"/>
      <c r="CB31" s="339"/>
      <c r="CC31" s="339"/>
      <c r="CD31" s="339"/>
      <c r="CE31" s="339"/>
      <c r="CF31" s="339"/>
      <c r="CG31" s="339"/>
      <c r="CH31" s="339"/>
      <c r="CI31" s="339"/>
      <c r="CJ31" s="339"/>
      <c r="CK31" s="340"/>
      <c r="CL31" s="338"/>
      <c r="CM31" s="339"/>
      <c r="CN31" s="339"/>
      <c r="CO31" s="339"/>
      <c r="CP31" s="339"/>
      <c r="CQ31" s="339"/>
      <c r="CR31" s="339"/>
      <c r="CS31" s="339"/>
      <c r="CT31" s="339"/>
      <c r="CU31" s="339"/>
      <c r="CV31" s="339"/>
      <c r="CW31" s="340"/>
      <c r="CX31" s="338"/>
      <c r="CY31" s="339"/>
      <c r="CZ31" s="339"/>
      <c r="DA31" s="339"/>
      <c r="DB31" s="339"/>
      <c r="DC31" s="339"/>
      <c r="DD31" s="339"/>
      <c r="DE31" s="339"/>
      <c r="DF31" s="339"/>
      <c r="DG31" s="339"/>
      <c r="DH31" s="339"/>
      <c r="DI31" s="340"/>
      <c r="DJ31" s="338"/>
      <c r="DK31" s="339"/>
      <c r="DL31" s="339"/>
      <c r="DM31" s="339"/>
      <c r="DN31" s="339"/>
      <c r="DO31" s="339"/>
      <c r="DP31" s="339"/>
      <c r="DQ31" s="339"/>
      <c r="DR31" s="339"/>
      <c r="DS31" s="339"/>
      <c r="DT31" s="339"/>
      <c r="DU31" s="340"/>
      <c r="DV31" s="338"/>
      <c r="DW31" s="339"/>
      <c r="DX31" s="339"/>
      <c r="DY31" s="339"/>
      <c r="DZ31" s="339"/>
      <c r="EA31" s="339"/>
      <c r="EB31" s="339"/>
      <c r="EC31" s="339"/>
      <c r="ED31" s="339"/>
      <c r="EE31" s="339"/>
      <c r="EF31" s="339"/>
      <c r="EG31" s="340"/>
      <c r="EH31" s="338"/>
      <c r="EI31" s="339"/>
      <c r="EJ31" s="339"/>
      <c r="EK31" s="339"/>
      <c r="EL31" s="339"/>
      <c r="EM31" s="339"/>
      <c r="EN31" s="339"/>
      <c r="EO31" s="339"/>
      <c r="EP31" s="339"/>
      <c r="EQ31" s="339"/>
      <c r="ER31" s="339"/>
      <c r="ES31" s="340"/>
      <c r="ET31" s="338"/>
      <c r="EU31" s="339"/>
      <c r="EV31" s="339"/>
      <c r="EW31" s="339"/>
      <c r="EX31" s="339"/>
      <c r="EY31" s="339"/>
      <c r="EZ31" s="339"/>
      <c r="FA31" s="339"/>
      <c r="FB31" s="339"/>
      <c r="FC31" s="339"/>
      <c r="FD31" s="339"/>
      <c r="FE31" s="340"/>
      <c r="FF31" s="338"/>
      <c r="FG31" s="339"/>
      <c r="FH31" s="339"/>
      <c r="FI31" s="339"/>
      <c r="FJ31" s="339"/>
      <c r="FK31" s="339"/>
      <c r="FL31" s="339"/>
      <c r="FM31" s="339"/>
      <c r="FN31" s="339"/>
      <c r="FO31" s="339"/>
      <c r="FP31" s="339"/>
      <c r="FQ31" s="340"/>
    </row>
    <row r="32" spans="1:173" ht="12.75" customHeight="1" x14ac:dyDescent="0.2">
      <c r="A32" s="74" t="str">
        <f t="shared" si="21"/>
        <v xml:space="preserve"> - </v>
      </c>
      <c r="B32" s="361" t="s">
        <v>39</v>
      </c>
      <c r="C32" s="172" t="s">
        <v>305</v>
      </c>
      <c r="D32" s="366" t="str">
        <f>IF(ISBLANK(EMISSIONS_9!D32), " ", EMISSIONS_9!D32)</f>
        <v xml:space="preserve"> </v>
      </c>
      <c r="E32" s="366" t="str">
        <f>IF(ISBLANK(EMISSIONS_9!E32), " ", EMISSIONS_9!E32)</f>
        <v xml:space="preserve"> </v>
      </c>
      <c r="F32" s="366" t="str">
        <f>IF(ISBLANK(EMISSIONS_9!F32), " ", EMISSIONS_9!F32)</f>
        <v xml:space="preserve"> </v>
      </c>
      <c r="G32" s="367"/>
      <c r="H32" s="368"/>
      <c r="I32" s="33" t="s">
        <v>299</v>
      </c>
      <c r="J32" s="367"/>
      <c r="K32" s="33">
        <f t="shared" ref="K32:K43" si="35">IF($J$4="NO Attribution",1,IF($J$4="Enter NO. PLATFORMS",IF(J32="",1,1/J32),IF($J$4="Enter EMISS TO SUBTRACT",IF(J32="",0,J32),1)))</f>
        <v>1</v>
      </c>
      <c r="L32" s="33" t="e">
        <f>IF(#REF!="Enter Emissions (tpy)",IF( J32="", 0, J32), 0)</f>
        <v>#REF!</v>
      </c>
      <c r="M32" s="367">
        <v>0</v>
      </c>
      <c r="N32" s="373">
        <v>0</v>
      </c>
      <c r="O32" s="299"/>
      <c r="P32" s="300"/>
      <c r="Q32" s="73" t="str">
        <f t="shared" ref="Q32:Q43" si="36">IF(T(AB32)=" ",(IF($M32=0,(IF($N32=0,0,AB32/$N32/$M32*2000)),AB32/$N32/$M32*2000)),T(AB32))</f>
        <v>Enter vessel info</v>
      </c>
      <c r="R32" s="79" t="str">
        <f t="shared" ref="R32:R43" si="37">IF(T(AC32)=" ",(IF($M32=0,(IF($N32=0,0,AC32/$N32/$M32*2000)),AC32/$N32/$M32*2000)),T(AC32))</f>
        <v>Enter vessel info</v>
      </c>
      <c r="S32" s="79" t="str">
        <f t="shared" ref="S32:S43" si="38">IF(T(AD32)=" ",(IF($M32=0,(IF($N32=0,0,AD32/$N32/$M32*2000)),AD32/$N32/$M32*2000)),T(AD32))</f>
        <v>Enter vessel info</v>
      </c>
      <c r="T32" s="79" t="str">
        <f t="shared" ref="T32:T43" si="39">IF(T(AE32)=" ",(IF($M32=0,(IF($N32=0,0,AE32/$N32/$M32*2000)),AE32/$N32/$M32*2000)),T(AE32))</f>
        <v>Enter vessel info</v>
      </c>
      <c r="U32" s="79" t="str">
        <f t="shared" ref="U32:U43" si="40">IF(T(AF32)=" ",(IF($M32=0,(IF($N32=0,0,AF32/$N32/$M32*2000)),AF32/$N32/$M32*2000)),T(AF32))</f>
        <v>Enter vessel info</v>
      </c>
      <c r="V32" s="79" t="str">
        <f t="shared" ref="V32:V43" si="41">IF(T(AG32)=" ",(IF($M32=0,(IF($N32=0,0,AG32/$N32/$M32*2000)),AG32/$N32/$M32*2000)),T(AG32))</f>
        <v>Enter vessel info</v>
      </c>
      <c r="W32" s="79" t="str">
        <f t="shared" ref="W32:W43" si="42">IF(T(AH32)=" ",(IF($M32=0,(IF($N32=0,0,AH32/$N32/$M32*2000)),AH32/$N32/$M32*2000)),T(AH32))</f>
        <v>Enter vessel info</v>
      </c>
      <c r="X32" s="79" t="str">
        <f t="shared" ref="X32:X43" si="43">IF(T(AI32)=" ",(IF($M32=0,(IF($N32=0,0,AI32/$N32/$M32*2000)),AI32/$N32/$M32*2000)),T(AI32))</f>
        <v>Enter vessel info</v>
      </c>
      <c r="Y32" s="78" t="s">
        <v>115</v>
      </c>
      <c r="Z32" s="79" t="s">
        <v>115</v>
      </c>
      <c r="AA32" s="82" t="s">
        <v>115</v>
      </c>
      <c r="AB32" s="76" t="str">
        <f>IF(OR($D32=" ",$E32=" ",$F32=" "),"Enter vessel info",IF(T($H32)&lt;&gt;"","Enter Activity",IF(OR($M32=0,$N32=0),"Enter Run Time",IF((VLOOKUP($F32,'VESSEL FACTORS'!$A$3:$O$5,AB$5,FALSE))="N/A","--",IF($G32=" ",IF(ISERROR(SEARCH("Aux",$E32,1)),($H32*VLOOKUP($F32,'VESSEL FACTORS'!$A$2:$O$5,AB$5,FALSE)*0.0000011023*$M32*$N32*0.82),($H32*VLOOKUP($F32,'VESSEL FACTORS'!$A$2:$O$5,AB$5,FALSE)*0.0000011023*$M32*$N32*1)),IF($G32&lt;21,($H32*VLOOKUP($F32,'VESSEL FACTORS'!$A$2:$O$5,AB$5,FALSE)*0.0000011023*$M32*$N32*VLOOKUP($G32,'VESSEL FACTORS'!$A$16:$L$36,AB$5,FALSE)),($H32*VLOOKUP($F32,'VESSEL FACTORS'!$A$3:$O$5,AB$5,FALSE)*0.0000011023*$M32*$N32*($G32/100))))))))</f>
        <v>Enter vessel info</v>
      </c>
      <c r="AC32" s="76" t="str">
        <f>IF(OR($D32=" ",$E32=" ",$F32=" "),"Enter vessel info",IF(T($H32)&lt;&gt;"","Enter Activity",IF(OR($M32=0,$N32=0),"Enter Run Time",IF((VLOOKUP($F32,'VESSEL FACTORS'!$A$3:$O$5,AC$5,FALSE))="N/A","--",IF($G32=" ",IF(ISERROR(SEARCH("Aux",$E32,1)),($H32*VLOOKUP($F32,'VESSEL FACTORS'!$A$2:$O$5,AC$5,FALSE)*0.0000011023*$M32*$N32*0.82),($H32*VLOOKUP($F32,'VESSEL FACTORS'!$A$2:$O$5,AC$5,FALSE)*0.0000011023*$M32*$N32*1)),IF($G32&lt;21,($H32*VLOOKUP($F32,'VESSEL FACTORS'!$A$2:$O$5,AC$5,FALSE)*0.0000011023*$M32*$N32*VLOOKUP($G32,'VESSEL FACTORS'!$A$16:$L$36,AC$5,FALSE)),($H32*VLOOKUP($F32,'VESSEL FACTORS'!$A$3:$O$5,AC$5,FALSE)*0.0000011023*$M32*$N32*($G32/100))))))))</f>
        <v>Enter vessel info</v>
      </c>
      <c r="AD32" s="76" t="str">
        <f>IF(OR($D32=" ",$E32=" ",$F32=" "),"Enter vessel info",IF(T($H32)&lt;&gt;"","Enter Activity",IF(OR($M32=0,$N32=0),"Enter Run Time",IF((VLOOKUP($F32,'VESSEL FACTORS'!$A$3:$O$5,AD$5,FALSE))="N/A","--",IF($G32=" ",IF(ISERROR(SEARCH("Aux",$E32,1)),($H32*VLOOKUP($F32,'VESSEL FACTORS'!$A$2:$O$5,AD$5,FALSE)*0.0000011023*$M32*$N32*0.82),($H32*VLOOKUP($F32,'VESSEL FACTORS'!$A$2:$O$5,AD$5,FALSE)*0.0000011023*$M32*$N32*1)),IF($G32&lt;21,($H32*VLOOKUP($F32,'VESSEL FACTORS'!$A$2:$O$5,AD$5,FALSE)*0.0000011023*$M32*$N32*VLOOKUP($G32,'VESSEL FACTORS'!$A$16:$L$36,AD$5,FALSE)),($H32*VLOOKUP($F32,'VESSEL FACTORS'!$A$3:$O$5,AD$5,FALSE)*0.0000011023*$M32*$N32*($G32/100))))))))</f>
        <v>Enter vessel info</v>
      </c>
      <c r="AE32" s="76" t="str">
        <f>IF(OR($D32=" ",$E32=" ",$F32=" "),"Enter vessel info",IF(T($H32)&lt;&gt;"","Enter Activity",IF(OR($M32=0,$N32=0),"Enter Run Time",IF((VLOOKUP($F32,'VESSEL FACTORS'!$A$3:$O$5,AE$5,FALSE))="N/A","--",IF($G32=" ",IF(ISERROR(SEARCH("Aux",$E32,1)),($H32*VLOOKUP($F32,'VESSEL FACTORS'!$A$2:$O$5,AE$5,FALSE)*0.0000011023*$M32*$N32*0.82),($H32*VLOOKUP($F32,'VESSEL FACTORS'!$A$2:$O$5,AE$5,FALSE)*0.0000011023*$M32*$N32*1)),IF($G32&lt;21,($H32*VLOOKUP($F32,'VESSEL FACTORS'!$A$2:$O$5,AE$5,FALSE)*0.0000011023*$M32*$N32*VLOOKUP($G32,'VESSEL FACTORS'!$A$16:$L$36,AE$5,FALSE)),($H32*VLOOKUP($F32,'VESSEL FACTORS'!$A$3:$O$5,AE$5,FALSE)*0.0000011023*$M32*$N32*($G32/100))))))))</f>
        <v>Enter vessel info</v>
      </c>
      <c r="AF32" s="76" t="str">
        <f>IF(OR($D32=" ",$E32=" ",$F32=" "),"Enter vessel info",IF(T($H32)&lt;&gt;"","Enter Activity",IF(OR($M32=0,$N32=0),"Enter Run Time",IF((VLOOKUP($F32,'VESSEL FACTORS'!$A$3:$O$5,AF$5,FALSE))="N/A","--",IF($G32=" ",IF(ISERROR(SEARCH("Aux",$E32,1)),($H32*VLOOKUP($F32,'VESSEL FACTORS'!$A$2:$O$5,AF$5,FALSE)*0.0000011023*$M32*$N32*0.82),($H32*VLOOKUP($F32,'VESSEL FACTORS'!$A$2:$O$5,AF$5,FALSE)*0.0000011023*$M32*$N32*1)),IF($G32&lt;21,($H32*VLOOKUP($F32,'VESSEL FACTORS'!$A$2:$O$5,AF$5,FALSE)*0.0000011023*$M32*$N32*VLOOKUP($G32,'VESSEL FACTORS'!$A$16:$L$36,AF$5,FALSE)),($H32*VLOOKUP($F32,'VESSEL FACTORS'!$A$3:$O$5,AF$5,FALSE)*0.0000011023*$M32*$N32*($G32/100))))))))</f>
        <v>Enter vessel info</v>
      </c>
      <c r="AG32" s="76" t="str">
        <f>IF(OR($D32=" ",$E32=" ",$F32=" "),"Enter vessel info",IF(T($H32)&lt;&gt;"","Enter Activity",IF(OR($M32=0,$N32=0),"Enter Run Time",IF((VLOOKUP($F32,'VESSEL FACTORS'!$A$3:$O$5,AG$5,FALSE))="N/A","--",IF($G32=" ",IF(ISERROR(SEARCH("Aux",$E32,1)),($H32*VLOOKUP($F32,'VESSEL FACTORS'!$A$2:$O$5,AG$5,FALSE)*0.0000011023*$M32*$N32*0.82),($H32*VLOOKUP($F32,'VESSEL FACTORS'!$A$2:$O$5,AG$5,FALSE)*0.0000011023*$M32*$N32*1)),IF($G32&lt;21,($H32*VLOOKUP($F32,'VESSEL FACTORS'!$A$2:$O$5,AG$5,FALSE)*0.0000011023*$M32*$N32*VLOOKUP($G32,'VESSEL FACTORS'!$A$16:$L$36,AG$5,FALSE)),($H32*VLOOKUP($F32,'VESSEL FACTORS'!$A$3:$O$5,AG$5,FALSE)*0.0000011023*$M32*$N32*($G32/100))))))))</f>
        <v>Enter vessel info</v>
      </c>
      <c r="AH32" s="76" t="str">
        <f>IF(OR($D32=" ",$E32=" ",$F32=" "),"Enter vessel info",IF(T($H32)&lt;&gt;"","Enter Activity",IF(OR($M32=0,$N32=0),"Enter Run Time",IF((VLOOKUP($F32,'VESSEL FACTORS'!$A$3:$O$5,AH$5,FALSE))="N/A","--",IF($G32=" ",IF(ISERROR(SEARCH("Aux",$E32,1)),($H32*VLOOKUP($F32,'VESSEL FACTORS'!$A$2:$O$5,AH$5,FALSE)*0.0000011023*$M32*$N32*0.82),($H32*VLOOKUP($F32,'VESSEL FACTORS'!$A$2:$O$5,AH$5,FALSE)*0.0000011023*$M32*$N32*1)),IF($G32&lt;21,($H32*VLOOKUP($F32,'VESSEL FACTORS'!$A$2:$O$5,AH$5,FALSE)*0.0000011023*$M32*$N32*VLOOKUP($G32,'VESSEL FACTORS'!$A$16:$L$36,AH$5,FALSE)),($H32*VLOOKUP($F32,'VESSEL FACTORS'!$A$3:$O$5,AH$5,FALSE)*0.0000011023*$M32*$N32*($G32/100))))))))</f>
        <v>Enter vessel info</v>
      </c>
      <c r="AI32" s="76" t="str">
        <f>IF(OR($D32=" ",$E32=" ",$F32=" "),"Enter vessel info",IF(T($H32)&lt;&gt;"","Enter Activity",IF(OR($M32=0,$N32=0),"Enter Run Time",IF((VLOOKUP($F32,'VESSEL FACTORS'!$A$3:$O$5,AI$5,FALSE))="N/A","--",IF($G32=" ",IF(ISERROR(SEARCH("Aux",$E32,1)),($H32*VLOOKUP($F32,'VESSEL FACTORS'!$A$2:$O$5,AI$5,FALSE)*0.0000011023*$M32*$N32*0.82),($H32*VLOOKUP($F32,'VESSEL FACTORS'!$A$2:$O$5,AI$5,FALSE)*0.0000011023*$M32*$N32*1)),IF($G32&lt;21,($H32*VLOOKUP($F32,'VESSEL FACTORS'!$A$2:$O$5,AI$5,FALSE)*0.0000011023*$M32*$N32*VLOOKUP($G32,'VESSEL FACTORS'!$A$16:$L$36,AI$5,FALSE)),($H32*VLOOKUP($F32,'VESSEL FACTORS'!$A$3:$O$5,AI$5,FALSE)*0.0000011023*$M32*$N32*($G32/100))))))))</f>
        <v>Enter vessel info</v>
      </c>
      <c r="AJ32" s="76" t="str">
        <f>IF(OR($D32=" ",$E32=" ",$F32=" "),"Enter vessel info",IF(T($H32)&lt;&gt;"","Enter Activity",IF(OR($M32=0,$N32=0),"Enter Run Time",IF((VLOOKUP($F32,'VESSEL FACTORS'!$A$3:$O$5,AJ$5,FALSE))="N/A","--",IF($G32=" ",IF(ISERROR(SEARCH("Aux",$E32,1)),($H32*VLOOKUP($F32,'VESSEL FACTORS'!$A$2:$O$5,AJ$5,FALSE)*0.0000011023*$M32*$N32*0.82),($H32*VLOOKUP($F32,'VESSEL FACTORS'!$A$2:$O$5,AJ$5,FALSE)*0.0000011023*$M32*$N32*1)),IF($G32&lt;21,($H32*VLOOKUP($F32,'VESSEL FACTORS'!$A$2:$O$5,AJ$5,FALSE)*0.0000011023*$M32*$N32*VLOOKUP($G32,'VESSEL FACTORS'!$A$16:$L$36,AJ$5,FALSE)),($H32*VLOOKUP($F32,'VESSEL FACTORS'!$A$3:$O$5,AJ$5,FALSE)*0.0000011023*$M32*$N32*($G32/100))))))))</f>
        <v>Enter vessel info</v>
      </c>
      <c r="AK32" s="76" t="str">
        <f>IF(OR($D32=" ",$E32=" ",$F32=" "),"Enter vessel info",IF(T($H32)&lt;&gt;"","Enter Activity",IF(OR($M32=0,$N32=0),"Enter Run Time",IF((VLOOKUP($F32,'VESSEL FACTORS'!$A$3:$O$5,AK$5,FALSE))="N/A","--",IF($G32=" ",IF(ISERROR(SEARCH("Aux",$E32,1)),($H32*VLOOKUP($F32,'VESSEL FACTORS'!$A$2:$O$5,AK$5,FALSE)*0.0000011023*$M32*$N32*0.82),($H32*VLOOKUP($F32,'VESSEL FACTORS'!$A$2:$O$5,AK$5,FALSE)*0.0000011023*$M32*$N32*1)),IF($G32&lt;21,($H32*VLOOKUP($F32,'VESSEL FACTORS'!$A$2:$O$5,AK$5,FALSE)*0.0000011023*$M32*$N32*VLOOKUP($G32,'VESSEL FACTORS'!$A$16:$L$36,AK$5,FALSE)),($H32*VLOOKUP($F32,'VESSEL FACTORS'!$A$3:$O$5,AK$5,FALSE)*0.0000011023*$M32*$N32*($G32/100))))))))</f>
        <v>Enter vessel info</v>
      </c>
      <c r="AL32" s="67" t="str">
        <f>IF(OR($D32=" ",$E32=" ",$F32=" "),"Enter vessel info",IF(T($H32)&lt;&gt;"","Enter Activity",IF(OR($M32=0,$N32=0),"Enter Run Time",IF((VLOOKUP($F32,'VESSEL FACTORS'!$A$3:$O$5,AL$5,FALSE))="N/A","--",IF($G32=" ",IF(ISERROR(SEARCH("Aux",$E32,1)),($H32*VLOOKUP($F32,'VESSEL FACTORS'!$A$2:$O$5,AL$5,FALSE)*0.0000011023*$M32*$N32*0.82),($H32*VLOOKUP($F32,'VESSEL FACTORS'!$A$2:$O$5,AL$5,FALSE)*0.0000011023*$M32*$N32*1)),IF($G32&lt;21,($H32*VLOOKUP($F32,'VESSEL FACTORS'!$A$2:$O$5,AL$5,FALSE)*0.0000011023*$M32*$N32*VLOOKUP($G32,'VESSEL FACTORS'!$A$16:$L$36,AL$5,FALSE)),($H32*VLOOKUP($F32,'VESSEL FACTORS'!$A$3:$O$5,AL$5,FALSE)*0.0000011023*$M32*$N32*($G32/100))))))))</f>
        <v>Enter vessel info</v>
      </c>
      <c r="AM32" s="73"/>
      <c r="AO32" s="74">
        <f>MONTH(EMISSIONS_1!P32)-MONTH(EMISSIONS_1!O32)+1</f>
        <v>1</v>
      </c>
      <c r="AP32" s="335">
        <f t="shared" ref="AP32:BA39" si="44">IF(T($AB32)="",IF((AP$6&gt;=MONTH($O32))*(AP$6&lt;=MONTH($P32)), $AB32/$AO32, 0),0)</f>
        <v>0</v>
      </c>
      <c r="AQ32" s="336">
        <f t="shared" si="44"/>
        <v>0</v>
      </c>
      <c r="AR32" s="336">
        <f t="shared" si="44"/>
        <v>0</v>
      </c>
      <c r="AS32" s="336">
        <f t="shared" si="44"/>
        <v>0</v>
      </c>
      <c r="AT32" s="336">
        <f t="shared" si="44"/>
        <v>0</v>
      </c>
      <c r="AU32" s="336">
        <f t="shared" si="44"/>
        <v>0</v>
      </c>
      <c r="AV32" s="336">
        <f t="shared" si="44"/>
        <v>0</v>
      </c>
      <c r="AW32" s="336">
        <f t="shared" si="44"/>
        <v>0</v>
      </c>
      <c r="AX32" s="336">
        <f t="shared" si="44"/>
        <v>0</v>
      </c>
      <c r="AY32" s="336">
        <f t="shared" si="44"/>
        <v>0</v>
      </c>
      <c r="AZ32" s="336">
        <f t="shared" si="44"/>
        <v>0</v>
      </c>
      <c r="BA32" s="337">
        <f t="shared" si="44"/>
        <v>0</v>
      </c>
      <c r="BB32" s="335">
        <f t="shared" ref="BB32:BM43" si="45">IF(T($AC32)="",IF((BB$6&gt;=MONTH($O32))*(BB$6&lt;=MONTH($P32)), $AC32/$AO32, 0),0)</f>
        <v>0</v>
      </c>
      <c r="BC32" s="336">
        <f t="shared" si="45"/>
        <v>0</v>
      </c>
      <c r="BD32" s="336">
        <f t="shared" si="45"/>
        <v>0</v>
      </c>
      <c r="BE32" s="336">
        <f t="shared" si="45"/>
        <v>0</v>
      </c>
      <c r="BF32" s="336">
        <f t="shared" si="45"/>
        <v>0</v>
      </c>
      <c r="BG32" s="336">
        <f t="shared" si="45"/>
        <v>0</v>
      </c>
      <c r="BH32" s="336">
        <f t="shared" si="45"/>
        <v>0</v>
      </c>
      <c r="BI32" s="336">
        <f t="shared" si="45"/>
        <v>0</v>
      </c>
      <c r="BJ32" s="336">
        <f t="shared" si="45"/>
        <v>0</v>
      </c>
      <c r="BK32" s="336">
        <f t="shared" si="45"/>
        <v>0</v>
      </c>
      <c r="BL32" s="336">
        <f t="shared" si="45"/>
        <v>0</v>
      </c>
      <c r="BM32" s="337">
        <f t="shared" si="45"/>
        <v>0</v>
      </c>
      <c r="BN32" s="335">
        <f t="shared" ref="BN32:BY43" si="46">IF(T($AD32)="",IF((BN$6&gt;=MONTH($O32))*(BN$6&lt;=MONTH($P32)), $AD32/$AO32, 0),0)</f>
        <v>0</v>
      </c>
      <c r="BO32" s="336">
        <f t="shared" si="46"/>
        <v>0</v>
      </c>
      <c r="BP32" s="336">
        <f t="shared" si="46"/>
        <v>0</v>
      </c>
      <c r="BQ32" s="336">
        <f t="shared" si="46"/>
        <v>0</v>
      </c>
      <c r="BR32" s="336">
        <f t="shared" si="46"/>
        <v>0</v>
      </c>
      <c r="BS32" s="336">
        <f t="shared" si="46"/>
        <v>0</v>
      </c>
      <c r="BT32" s="336">
        <f t="shared" si="46"/>
        <v>0</v>
      </c>
      <c r="BU32" s="336">
        <f t="shared" si="46"/>
        <v>0</v>
      </c>
      <c r="BV32" s="336">
        <f t="shared" si="46"/>
        <v>0</v>
      </c>
      <c r="BW32" s="336">
        <f t="shared" si="46"/>
        <v>0</v>
      </c>
      <c r="BX32" s="336">
        <f t="shared" si="46"/>
        <v>0</v>
      </c>
      <c r="BY32" s="337">
        <f t="shared" si="46"/>
        <v>0</v>
      </c>
      <c r="BZ32" s="335">
        <f t="shared" ref="BZ32:CK43" si="47">IF(T($AE32)="",IF((BZ$6&gt;=MONTH($O32))*(BZ$6&lt;=MONTH($P32)), $AE32/$AO32, 0),0)</f>
        <v>0</v>
      </c>
      <c r="CA32" s="336">
        <f t="shared" si="47"/>
        <v>0</v>
      </c>
      <c r="CB32" s="336">
        <f t="shared" si="47"/>
        <v>0</v>
      </c>
      <c r="CC32" s="336">
        <f t="shared" si="47"/>
        <v>0</v>
      </c>
      <c r="CD32" s="336">
        <f t="shared" si="47"/>
        <v>0</v>
      </c>
      <c r="CE32" s="336">
        <f t="shared" si="47"/>
        <v>0</v>
      </c>
      <c r="CF32" s="336">
        <f t="shared" si="47"/>
        <v>0</v>
      </c>
      <c r="CG32" s="336">
        <f t="shared" si="47"/>
        <v>0</v>
      </c>
      <c r="CH32" s="336">
        <f t="shared" si="47"/>
        <v>0</v>
      </c>
      <c r="CI32" s="336">
        <f t="shared" si="47"/>
        <v>0</v>
      </c>
      <c r="CJ32" s="336">
        <f t="shared" si="47"/>
        <v>0</v>
      </c>
      <c r="CK32" s="337">
        <f t="shared" si="47"/>
        <v>0</v>
      </c>
      <c r="CL32" s="335">
        <f t="shared" ref="CL32:CW43" si="48">IF(T($AF32)="",IF((CL$6&gt;=MONTH($O32))*(CL$6&lt;=MONTH($P32)), $AF32/$AO32, 0),0)</f>
        <v>0</v>
      </c>
      <c r="CM32" s="336">
        <f t="shared" si="48"/>
        <v>0</v>
      </c>
      <c r="CN32" s="336">
        <f t="shared" si="48"/>
        <v>0</v>
      </c>
      <c r="CO32" s="336">
        <f t="shared" si="48"/>
        <v>0</v>
      </c>
      <c r="CP32" s="336">
        <f t="shared" si="48"/>
        <v>0</v>
      </c>
      <c r="CQ32" s="336">
        <f t="shared" si="48"/>
        <v>0</v>
      </c>
      <c r="CR32" s="336">
        <f t="shared" si="48"/>
        <v>0</v>
      </c>
      <c r="CS32" s="336">
        <f t="shared" si="48"/>
        <v>0</v>
      </c>
      <c r="CT32" s="336">
        <f t="shared" si="48"/>
        <v>0</v>
      </c>
      <c r="CU32" s="336">
        <f t="shared" si="48"/>
        <v>0</v>
      </c>
      <c r="CV32" s="336">
        <f t="shared" si="48"/>
        <v>0</v>
      </c>
      <c r="CW32" s="337">
        <f t="shared" si="48"/>
        <v>0</v>
      </c>
      <c r="CX32" s="335">
        <f t="shared" ref="CX32:DI43" si="49">IF(T($AG32)="",IF((CX$6&gt;=MONTH($O32))*(CX$6&lt;=MONTH($P32)), $AG32/$AO32, 0),0)</f>
        <v>0</v>
      </c>
      <c r="CY32" s="336">
        <f t="shared" si="49"/>
        <v>0</v>
      </c>
      <c r="CZ32" s="336">
        <f t="shared" si="49"/>
        <v>0</v>
      </c>
      <c r="DA32" s="336">
        <f t="shared" si="49"/>
        <v>0</v>
      </c>
      <c r="DB32" s="336">
        <f t="shared" si="49"/>
        <v>0</v>
      </c>
      <c r="DC32" s="336">
        <f t="shared" si="49"/>
        <v>0</v>
      </c>
      <c r="DD32" s="336">
        <f t="shared" si="49"/>
        <v>0</v>
      </c>
      <c r="DE32" s="336">
        <f t="shared" si="49"/>
        <v>0</v>
      </c>
      <c r="DF32" s="336">
        <f t="shared" si="49"/>
        <v>0</v>
      </c>
      <c r="DG32" s="336">
        <f t="shared" si="49"/>
        <v>0</v>
      </c>
      <c r="DH32" s="336">
        <f t="shared" si="49"/>
        <v>0</v>
      </c>
      <c r="DI32" s="337">
        <f t="shared" si="49"/>
        <v>0</v>
      </c>
      <c r="DJ32" s="335">
        <f t="shared" ref="DJ32:DU43" si="50">IF(T($AH32)="",IF((DJ$6&gt;=MONTH($O32))*(DJ$6&lt;=MONTH($P32)), $AH32/$AO32, 0),0)</f>
        <v>0</v>
      </c>
      <c r="DK32" s="336">
        <f t="shared" si="50"/>
        <v>0</v>
      </c>
      <c r="DL32" s="336">
        <f t="shared" si="50"/>
        <v>0</v>
      </c>
      <c r="DM32" s="336">
        <f t="shared" si="50"/>
        <v>0</v>
      </c>
      <c r="DN32" s="336">
        <f t="shared" si="50"/>
        <v>0</v>
      </c>
      <c r="DO32" s="336">
        <f t="shared" si="50"/>
        <v>0</v>
      </c>
      <c r="DP32" s="336">
        <f t="shared" si="50"/>
        <v>0</v>
      </c>
      <c r="DQ32" s="336">
        <f t="shared" si="50"/>
        <v>0</v>
      </c>
      <c r="DR32" s="336">
        <f t="shared" si="50"/>
        <v>0</v>
      </c>
      <c r="DS32" s="336">
        <f t="shared" si="50"/>
        <v>0</v>
      </c>
      <c r="DT32" s="336">
        <f t="shared" si="50"/>
        <v>0</v>
      </c>
      <c r="DU32" s="337">
        <f t="shared" si="50"/>
        <v>0</v>
      </c>
      <c r="DV32" s="335">
        <f t="shared" ref="DV32:EG43" si="51">IF(T($AI32)="",IF((DV$6&gt;=MONTH($O32))*(DV$6&lt;=MONTH($P32)), $AI32/$AO32, 0),0)</f>
        <v>0</v>
      </c>
      <c r="DW32" s="336">
        <f t="shared" si="51"/>
        <v>0</v>
      </c>
      <c r="DX32" s="336">
        <f t="shared" si="51"/>
        <v>0</v>
      </c>
      <c r="DY32" s="336">
        <f t="shared" si="51"/>
        <v>0</v>
      </c>
      <c r="DZ32" s="336">
        <f t="shared" si="51"/>
        <v>0</v>
      </c>
      <c r="EA32" s="336">
        <f t="shared" si="51"/>
        <v>0</v>
      </c>
      <c r="EB32" s="336">
        <f t="shared" si="51"/>
        <v>0</v>
      </c>
      <c r="EC32" s="336">
        <f t="shared" si="51"/>
        <v>0</v>
      </c>
      <c r="ED32" s="336">
        <f t="shared" si="51"/>
        <v>0</v>
      </c>
      <c r="EE32" s="336">
        <f t="shared" si="51"/>
        <v>0</v>
      </c>
      <c r="EF32" s="336">
        <f t="shared" si="51"/>
        <v>0</v>
      </c>
      <c r="EG32" s="337">
        <f t="shared" si="51"/>
        <v>0</v>
      </c>
      <c r="EH32" s="335">
        <f t="shared" ref="EH32:ES43" si="52">IF(T($AJ32)="",IF((EH$6&gt;=MONTH($O32))*(EH$6&lt;=MONTH($P32)), $AJ32/$AO32, 0),0)</f>
        <v>0</v>
      </c>
      <c r="EI32" s="336">
        <f t="shared" si="52"/>
        <v>0</v>
      </c>
      <c r="EJ32" s="336">
        <f t="shared" si="52"/>
        <v>0</v>
      </c>
      <c r="EK32" s="336">
        <f t="shared" si="52"/>
        <v>0</v>
      </c>
      <c r="EL32" s="336">
        <f t="shared" si="52"/>
        <v>0</v>
      </c>
      <c r="EM32" s="336">
        <f t="shared" si="52"/>
        <v>0</v>
      </c>
      <c r="EN32" s="336">
        <f t="shared" si="52"/>
        <v>0</v>
      </c>
      <c r="EO32" s="336">
        <f t="shared" si="52"/>
        <v>0</v>
      </c>
      <c r="EP32" s="336">
        <f t="shared" si="52"/>
        <v>0</v>
      </c>
      <c r="EQ32" s="336">
        <f t="shared" si="52"/>
        <v>0</v>
      </c>
      <c r="ER32" s="336">
        <f t="shared" si="52"/>
        <v>0</v>
      </c>
      <c r="ES32" s="337">
        <f t="shared" si="52"/>
        <v>0</v>
      </c>
      <c r="ET32" s="335">
        <f t="shared" ref="ET32:FE43" si="53">IF(T($AK32)="",IF((ET$6&gt;=MONTH($O32))*(ET$6&lt;=MONTH($P32)), $AK32/$AO32, 0),0)</f>
        <v>0</v>
      </c>
      <c r="EU32" s="336">
        <f t="shared" si="53"/>
        <v>0</v>
      </c>
      <c r="EV32" s="336">
        <f t="shared" si="53"/>
        <v>0</v>
      </c>
      <c r="EW32" s="336">
        <f t="shared" si="53"/>
        <v>0</v>
      </c>
      <c r="EX32" s="336">
        <f t="shared" si="53"/>
        <v>0</v>
      </c>
      <c r="EY32" s="336">
        <f t="shared" si="53"/>
        <v>0</v>
      </c>
      <c r="EZ32" s="336">
        <f t="shared" si="53"/>
        <v>0</v>
      </c>
      <c r="FA32" s="336">
        <f t="shared" si="53"/>
        <v>0</v>
      </c>
      <c r="FB32" s="336">
        <f t="shared" si="53"/>
        <v>0</v>
      </c>
      <c r="FC32" s="336">
        <f t="shared" si="53"/>
        <v>0</v>
      </c>
      <c r="FD32" s="336">
        <f t="shared" si="53"/>
        <v>0</v>
      </c>
      <c r="FE32" s="337">
        <f t="shared" si="53"/>
        <v>0</v>
      </c>
      <c r="FF32" s="335">
        <f t="shared" ref="FF32:FQ43" si="54">IF(T($AL32)="",IF((FF$6&gt;=MONTH($O32))*(FF$6&lt;=MONTH($P32)), $AL32/$AO32, 0),0)</f>
        <v>0</v>
      </c>
      <c r="FG32" s="336">
        <f t="shared" si="54"/>
        <v>0</v>
      </c>
      <c r="FH32" s="336">
        <f t="shared" si="54"/>
        <v>0</v>
      </c>
      <c r="FI32" s="336">
        <f t="shared" si="54"/>
        <v>0</v>
      </c>
      <c r="FJ32" s="336">
        <f t="shared" si="54"/>
        <v>0</v>
      </c>
      <c r="FK32" s="336">
        <f t="shared" si="54"/>
        <v>0</v>
      </c>
      <c r="FL32" s="336">
        <f t="shared" si="54"/>
        <v>0</v>
      </c>
      <c r="FM32" s="336">
        <f t="shared" si="54"/>
        <v>0</v>
      </c>
      <c r="FN32" s="336">
        <f t="shared" si="54"/>
        <v>0</v>
      </c>
      <c r="FO32" s="336">
        <f t="shared" si="54"/>
        <v>0</v>
      </c>
      <c r="FP32" s="336">
        <f t="shared" si="54"/>
        <v>0</v>
      </c>
      <c r="FQ32" s="337">
        <f t="shared" si="54"/>
        <v>0</v>
      </c>
    </row>
    <row r="33" spans="1:173" ht="12.75" customHeight="1" x14ac:dyDescent="0.2">
      <c r="A33" s="74" t="str">
        <f t="shared" si="21"/>
        <v xml:space="preserve"> - </v>
      </c>
      <c r="B33" s="361" t="s">
        <v>38</v>
      </c>
      <c r="C33" s="171" t="s">
        <v>305</v>
      </c>
      <c r="D33" s="366" t="str">
        <f>IF(ISBLANK(EMISSIONS_9!D33), " ", EMISSIONS_9!D33)</f>
        <v xml:space="preserve"> </v>
      </c>
      <c r="E33" s="366" t="str">
        <f>IF(ISBLANK(EMISSIONS_9!E33), " ", EMISSIONS_9!E33)</f>
        <v xml:space="preserve"> </v>
      </c>
      <c r="F33" s="366" t="str">
        <f>IF(ISBLANK(EMISSIONS_9!F33), " ", EMISSIONS_9!F33)</f>
        <v xml:space="preserve"> </v>
      </c>
      <c r="G33" s="367"/>
      <c r="H33" s="368"/>
      <c r="I33" s="33" t="s">
        <v>299</v>
      </c>
      <c r="J33" s="367"/>
      <c r="K33" s="33">
        <f t="shared" si="35"/>
        <v>1</v>
      </c>
      <c r="L33" s="33" t="e">
        <f>IF(#REF!="Enter Emissions (tpy)",IF( J33="", 0, J33), 0)</f>
        <v>#REF!</v>
      </c>
      <c r="M33" s="367">
        <v>0</v>
      </c>
      <c r="N33" s="373">
        <v>0</v>
      </c>
      <c r="O33" s="299"/>
      <c r="P33" s="300"/>
      <c r="Q33" s="73" t="str">
        <f t="shared" si="36"/>
        <v>Enter vessel info</v>
      </c>
      <c r="R33" s="79" t="str">
        <f t="shared" si="37"/>
        <v>Enter vessel info</v>
      </c>
      <c r="S33" s="79" t="str">
        <f t="shared" si="38"/>
        <v>Enter vessel info</v>
      </c>
      <c r="T33" s="79" t="str">
        <f t="shared" si="39"/>
        <v>Enter vessel info</v>
      </c>
      <c r="U33" s="79" t="str">
        <f t="shared" si="40"/>
        <v>Enter vessel info</v>
      </c>
      <c r="V33" s="79" t="str">
        <f t="shared" si="41"/>
        <v>Enter vessel info</v>
      </c>
      <c r="W33" s="79" t="str">
        <f t="shared" si="42"/>
        <v>Enter vessel info</v>
      </c>
      <c r="X33" s="79" t="str">
        <f t="shared" si="43"/>
        <v>Enter vessel info</v>
      </c>
      <c r="Y33" s="78" t="s">
        <v>115</v>
      </c>
      <c r="Z33" s="79" t="s">
        <v>115</v>
      </c>
      <c r="AA33" s="82" t="s">
        <v>115</v>
      </c>
      <c r="AB33" s="76" t="str">
        <f>IF(OR($D33=" ",$E33=" ",$F33=" "),"Enter vessel info",IF(T($H33)&lt;&gt;"","Enter Activity",IF(OR($M33=0,$N33=0),"Enter Run Time",IF((VLOOKUP($F33,'VESSEL FACTORS'!$A$3:$O$5,AB$5,FALSE))="N/A","--",IF($G33=" ",IF(ISERROR(SEARCH("Aux",$E33,1)),($H33*VLOOKUP($F33,'VESSEL FACTORS'!$A$2:$O$5,AB$5,FALSE)*0.0000011023*$M33*$N33*0.82),($H33*VLOOKUP($F33,'VESSEL FACTORS'!$A$2:$O$5,AB$5,FALSE)*0.0000011023*$M33*$N33*1)),IF($G33&lt;21,($H33*VLOOKUP($F33,'VESSEL FACTORS'!$A$2:$O$5,AB$5,FALSE)*0.0000011023*$M33*$N33*VLOOKUP($G33,'VESSEL FACTORS'!$A$16:$L$36,AB$5,FALSE)),($H33*VLOOKUP($F33,'VESSEL FACTORS'!$A$3:$O$5,AB$5,FALSE)*0.0000011023*$M33*$N33*($G33/100))))))))</f>
        <v>Enter vessel info</v>
      </c>
      <c r="AC33" s="76" t="str">
        <f>IF(OR($D33=" ",$E33=" ",$F33=" "),"Enter vessel info",IF(T($H33)&lt;&gt;"","Enter Activity",IF(OR($M33=0,$N33=0),"Enter Run Time",IF((VLOOKUP($F33,'VESSEL FACTORS'!$A$3:$O$5,AC$5,FALSE))="N/A","--",IF($G33=" ",IF(ISERROR(SEARCH("Aux",$E33,1)),($H33*VLOOKUP($F33,'VESSEL FACTORS'!$A$2:$O$5,AC$5,FALSE)*0.0000011023*$M33*$N33*0.82),($H33*VLOOKUP($F33,'VESSEL FACTORS'!$A$2:$O$5,AC$5,FALSE)*0.0000011023*$M33*$N33*1)),IF($G33&lt;21,($H33*VLOOKUP($F33,'VESSEL FACTORS'!$A$2:$O$5,AC$5,FALSE)*0.0000011023*$M33*$N33*VLOOKUP($G33,'VESSEL FACTORS'!$A$16:$L$36,AC$5,FALSE)),($H33*VLOOKUP($F33,'VESSEL FACTORS'!$A$3:$O$5,AC$5,FALSE)*0.0000011023*$M33*$N33*($G33/100))))))))</f>
        <v>Enter vessel info</v>
      </c>
      <c r="AD33" s="76" t="str">
        <f>IF(OR($D33=" ",$E33=" ",$F33=" "),"Enter vessel info",IF(T($H33)&lt;&gt;"","Enter Activity",IF(OR($M33=0,$N33=0),"Enter Run Time",IF((VLOOKUP($F33,'VESSEL FACTORS'!$A$3:$O$5,AD$5,FALSE))="N/A","--",IF($G33=" ",IF(ISERROR(SEARCH("Aux",$E33,1)),($H33*VLOOKUP($F33,'VESSEL FACTORS'!$A$2:$O$5,AD$5,FALSE)*0.0000011023*$M33*$N33*0.82),($H33*VLOOKUP($F33,'VESSEL FACTORS'!$A$2:$O$5,AD$5,FALSE)*0.0000011023*$M33*$N33*1)),IF($G33&lt;21,($H33*VLOOKUP($F33,'VESSEL FACTORS'!$A$2:$O$5,AD$5,FALSE)*0.0000011023*$M33*$N33*VLOOKUP($G33,'VESSEL FACTORS'!$A$16:$L$36,AD$5,FALSE)),($H33*VLOOKUP($F33,'VESSEL FACTORS'!$A$3:$O$5,AD$5,FALSE)*0.0000011023*$M33*$N33*($G33/100))))))))</f>
        <v>Enter vessel info</v>
      </c>
      <c r="AE33" s="76" t="str">
        <f>IF(OR($D33=" ",$E33=" ",$F33=" "),"Enter vessel info",IF(T($H33)&lt;&gt;"","Enter Activity",IF(OR($M33=0,$N33=0),"Enter Run Time",IF((VLOOKUP($F33,'VESSEL FACTORS'!$A$3:$O$5,AE$5,FALSE))="N/A","--",IF($G33=" ",IF(ISERROR(SEARCH("Aux",$E33,1)),($H33*VLOOKUP($F33,'VESSEL FACTORS'!$A$2:$O$5,AE$5,FALSE)*0.0000011023*$M33*$N33*0.82),($H33*VLOOKUP($F33,'VESSEL FACTORS'!$A$2:$O$5,AE$5,FALSE)*0.0000011023*$M33*$N33*1)),IF($G33&lt;21,($H33*VLOOKUP($F33,'VESSEL FACTORS'!$A$2:$O$5,AE$5,FALSE)*0.0000011023*$M33*$N33*VLOOKUP($G33,'VESSEL FACTORS'!$A$16:$L$36,AE$5,FALSE)),($H33*VLOOKUP($F33,'VESSEL FACTORS'!$A$3:$O$5,AE$5,FALSE)*0.0000011023*$M33*$N33*($G33/100))))))))</f>
        <v>Enter vessel info</v>
      </c>
      <c r="AF33" s="76" t="str">
        <f>IF(OR($D33=" ",$E33=" ",$F33=" "),"Enter vessel info",IF(T($H33)&lt;&gt;"","Enter Activity",IF(OR($M33=0,$N33=0),"Enter Run Time",IF((VLOOKUP($F33,'VESSEL FACTORS'!$A$3:$O$5,AF$5,FALSE))="N/A","--",IF($G33=" ",IF(ISERROR(SEARCH("Aux",$E33,1)),($H33*VLOOKUP($F33,'VESSEL FACTORS'!$A$2:$O$5,AF$5,FALSE)*0.0000011023*$M33*$N33*0.82),($H33*VLOOKUP($F33,'VESSEL FACTORS'!$A$2:$O$5,AF$5,FALSE)*0.0000011023*$M33*$N33*1)),IF($G33&lt;21,($H33*VLOOKUP($F33,'VESSEL FACTORS'!$A$2:$O$5,AF$5,FALSE)*0.0000011023*$M33*$N33*VLOOKUP($G33,'VESSEL FACTORS'!$A$16:$L$36,AF$5,FALSE)),($H33*VLOOKUP($F33,'VESSEL FACTORS'!$A$3:$O$5,AF$5,FALSE)*0.0000011023*$M33*$N33*($G33/100))))))))</f>
        <v>Enter vessel info</v>
      </c>
      <c r="AG33" s="76" t="str">
        <f>IF(OR($D33=" ",$E33=" ",$F33=" "),"Enter vessel info",IF(T($H33)&lt;&gt;"","Enter Activity",IF(OR($M33=0,$N33=0),"Enter Run Time",IF((VLOOKUP($F33,'VESSEL FACTORS'!$A$3:$O$5,AG$5,FALSE))="N/A","--",IF($G33=" ",IF(ISERROR(SEARCH("Aux",$E33,1)),($H33*VLOOKUP($F33,'VESSEL FACTORS'!$A$2:$O$5,AG$5,FALSE)*0.0000011023*$M33*$N33*0.82),($H33*VLOOKUP($F33,'VESSEL FACTORS'!$A$2:$O$5,AG$5,FALSE)*0.0000011023*$M33*$N33*1)),IF($G33&lt;21,($H33*VLOOKUP($F33,'VESSEL FACTORS'!$A$2:$O$5,AG$5,FALSE)*0.0000011023*$M33*$N33*VLOOKUP($G33,'VESSEL FACTORS'!$A$16:$L$36,AG$5,FALSE)),($H33*VLOOKUP($F33,'VESSEL FACTORS'!$A$3:$O$5,AG$5,FALSE)*0.0000011023*$M33*$N33*($G33/100))))))))</f>
        <v>Enter vessel info</v>
      </c>
      <c r="AH33" s="76" t="str">
        <f>IF(OR($D33=" ",$E33=" ",$F33=" "),"Enter vessel info",IF(T($H33)&lt;&gt;"","Enter Activity",IF(OR($M33=0,$N33=0),"Enter Run Time",IF((VLOOKUP($F33,'VESSEL FACTORS'!$A$3:$O$5,AH$5,FALSE))="N/A","--",IF($G33=" ",IF(ISERROR(SEARCH("Aux",$E33,1)),($H33*VLOOKUP($F33,'VESSEL FACTORS'!$A$2:$O$5,AH$5,FALSE)*0.0000011023*$M33*$N33*0.82),($H33*VLOOKUP($F33,'VESSEL FACTORS'!$A$2:$O$5,AH$5,FALSE)*0.0000011023*$M33*$N33*1)),IF($G33&lt;21,($H33*VLOOKUP($F33,'VESSEL FACTORS'!$A$2:$O$5,AH$5,FALSE)*0.0000011023*$M33*$N33*VLOOKUP($G33,'VESSEL FACTORS'!$A$16:$L$36,AH$5,FALSE)),($H33*VLOOKUP($F33,'VESSEL FACTORS'!$A$3:$O$5,AH$5,FALSE)*0.0000011023*$M33*$N33*($G33/100))))))))</f>
        <v>Enter vessel info</v>
      </c>
      <c r="AI33" s="76" t="str">
        <f>IF(OR($D33=" ",$E33=" ",$F33=" "),"Enter vessel info",IF(T($H33)&lt;&gt;"","Enter Activity",IF(OR($M33=0,$N33=0),"Enter Run Time",IF((VLOOKUP($F33,'VESSEL FACTORS'!$A$3:$O$5,AI$5,FALSE))="N/A","--",IF($G33=" ",IF(ISERROR(SEARCH("Aux",$E33,1)),($H33*VLOOKUP($F33,'VESSEL FACTORS'!$A$2:$O$5,AI$5,FALSE)*0.0000011023*$M33*$N33*0.82),($H33*VLOOKUP($F33,'VESSEL FACTORS'!$A$2:$O$5,AI$5,FALSE)*0.0000011023*$M33*$N33*1)),IF($G33&lt;21,($H33*VLOOKUP($F33,'VESSEL FACTORS'!$A$2:$O$5,AI$5,FALSE)*0.0000011023*$M33*$N33*VLOOKUP($G33,'VESSEL FACTORS'!$A$16:$L$36,AI$5,FALSE)),($H33*VLOOKUP($F33,'VESSEL FACTORS'!$A$3:$O$5,AI$5,FALSE)*0.0000011023*$M33*$N33*($G33/100))))))))</f>
        <v>Enter vessel info</v>
      </c>
      <c r="AJ33" s="76" t="str">
        <f>IF(OR($D33=" ",$E33=" ",$F33=" "),"Enter vessel info",IF(T($H33)&lt;&gt;"","Enter Activity",IF(OR($M33=0,$N33=0),"Enter Run Time",IF((VLOOKUP($F33,'VESSEL FACTORS'!$A$3:$O$5,AJ$5,FALSE))="N/A","--",IF($G33=" ",IF(ISERROR(SEARCH("Aux",$E33,1)),($H33*VLOOKUP($F33,'VESSEL FACTORS'!$A$2:$O$5,AJ$5,FALSE)*0.0000011023*$M33*$N33*0.82),($H33*VLOOKUP($F33,'VESSEL FACTORS'!$A$2:$O$5,AJ$5,FALSE)*0.0000011023*$M33*$N33*1)),IF($G33&lt;21,($H33*VLOOKUP($F33,'VESSEL FACTORS'!$A$2:$O$5,AJ$5,FALSE)*0.0000011023*$M33*$N33*VLOOKUP($G33,'VESSEL FACTORS'!$A$16:$L$36,AJ$5,FALSE)),($H33*VLOOKUP($F33,'VESSEL FACTORS'!$A$3:$O$5,AJ$5,FALSE)*0.0000011023*$M33*$N33*($G33/100))))))))</f>
        <v>Enter vessel info</v>
      </c>
      <c r="AK33" s="76" t="str">
        <f>IF(OR($D33=" ",$E33=" ",$F33=" "),"Enter vessel info",IF(T($H33)&lt;&gt;"","Enter Activity",IF(OR($M33=0,$N33=0),"Enter Run Time",IF((VLOOKUP($F33,'VESSEL FACTORS'!$A$3:$O$5,AK$5,FALSE))="N/A","--",IF($G33=" ",IF(ISERROR(SEARCH("Aux",$E33,1)),($H33*VLOOKUP($F33,'VESSEL FACTORS'!$A$2:$O$5,AK$5,FALSE)*0.0000011023*$M33*$N33*0.82),($H33*VLOOKUP($F33,'VESSEL FACTORS'!$A$2:$O$5,AK$5,FALSE)*0.0000011023*$M33*$N33*1)),IF($G33&lt;21,($H33*VLOOKUP($F33,'VESSEL FACTORS'!$A$2:$O$5,AK$5,FALSE)*0.0000011023*$M33*$N33*VLOOKUP($G33,'VESSEL FACTORS'!$A$16:$L$36,AK$5,FALSE)),($H33*VLOOKUP($F33,'VESSEL FACTORS'!$A$3:$O$5,AK$5,FALSE)*0.0000011023*$M33*$N33*($G33/100))))))))</f>
        <v>Enter vessel info</v>
      </c>
      <c r="AL33" s="67" t="str">
        <f>IF(OR($D33=" ",$E33=" ",$F33=" "),"Enter vessel info",IF(T($H33)&lt;&gt;"","Enter Activity",IF(OR($M33=0,$N33=0),"Enter Run Time",IF((VLOOKUP($F33,'VESSEL FACTORS'!$A$3:$O$5,AL$5,FALSE))="N/A","--",IF($G33=" ",IF(ISERROR(SEARCH("Aux",$E33,1)),($H33*VLOOKUP($F33,'VESSEL FACTORS'!$A$2:$O$5,AL$5,FALSE)*0.0000011023*$M33*$N33*0.82),($H33*VLOOKUP($F33,'VESSEL FACTORS'!$A$2:$O$5,AL$5,FALSE)*0.0000011023*$M33*$N33*1)),IF($G33&lt;21,($H33*VLOOKUP($F33,'VESSEL FACTORS'!$A$2:$O$5,AL$5,FALSE)*0.0000011023*$M33*$N33*VLOOKUP($G33,'VESSEL FACTORS'!$A$16:$L$36,AL$5,FALSE)),($H33*VLOOKUP($F33,'VESSEL FACTORS'!$A$3:$O$5,AL$5,FALSE)*0.0000011023*$M33*$N33*($G33/100))))))))</f>
        <v>Enter vessel info</v>
      </c>
      <c r="AM33" s="73"/>
      <c r="AO33" s="74">
        <f>MONTH(EMISSIONS_1!P33)-MONTH(EMISSIONS_1!O33)+1</f>
        <v>1</v>
      </c>
      <c r="AP33" s="335">
        <f t="shared" si="44"/>
        <v>0</v>
      </c>
      <c r="AQ33" s="336">
        <f t="shared" si="44"/>
        <v>0</v>
      </c>
      <c r="AR33" s="336">
        <f t="shared" si="44"/>
        <v>0</v>
      </c>
      <c r="AS33" s="336">
        <f t="shared" si="44"/>
        <v>0</v>
      </c>
      <c r="AT33" s="336">
        <f t="shared" si="44"/>
        <v>0</v>
      </c>
      <c r="AU33" s="336">
        <f t="shared" si="44"/>
        <v>0</v>
      </c>
      <c r="AV33" s="336">
        <f t="shared" si="44"/>
        <v>0</v>
      </c>
      <c r="AW33" s="336">
        <f t="shared" si="44"/>
        <v>0</v>
      </c>
      <c r="AX33" s="336">
        <f t="shared" si="44"/>
        <v>0</v>
      </c>
      <c r="AY33" s="336">
        <f t="shared" si="44"/>
        <v>0</v>
      </c>
      <c r="AZ33" s="336">
        <f t="shared" si="44"/>
        <v>0</v>
      </c>
      <c r="BA33" s="337">
        <f t="shared" si="44"/>
        <v>0</v>
      </c>
      <c r="BB33" s="335">
        <f t="shared" si="45"/>
        <v>0</v>
      </c>
      <c r="BC33" s="336">
        <f t="shared" si="45"/>
        <v>0</v>
      </c>
      <c r="BD33" s="336">
        <f t="shared" si="45"/>
        <v>0</v>
      </c>
      <c r="BE33" s="336">
        <f t="shared" si="45"/>
        <v>0</v>
      </c>
      <c r="BF33" s="336">
        <f t="shared" si="45"/>
        <v>0</v>
      </c>
      <c r="BG33" s="336">
        <f t="shared" si="45"/>
        <v>0</v>
      </c>
      <c r="BH33" s="336">
        <f t="shared" si="45"/>
        <v>0</v>
      </c>
      <c r="BI33" s="336">
        <f t="shared" si="45"/>
        <v>0</v>
      </c>
      <c r="BJ33" s="336">
        <f t="shared" si="45"/>
        <v>0</v>
      </c>
      <c r="BK33" s="336">
        <f t="shared" si="45"/>
        <v>0</v>
      </c>
      <c r="BL33" s="336">
        <f t="shared" si="45"/>
        <v>0</v>
      </c>
      <c r="BM33" s="337">
        <f t="shared" si="45"/>
        <v>0</v>
      </c>
      <c r="BN33" s="335">
        <f t="shared" si="46"/>
        <v>0</v>
      </c>
      <c r="BO33" s="336">
        <f t="shared" si="46"/>
        <v>0</v>
      </c>
      <c r="BP33" s="336">
        <f t="shared" si="46"/>
        <v>0</v>
      </c>
      <c r="BQ33" s="336">
        <f t="shared" si="46"/>
        <v>0</v>
      </c>
      <c r="BR33" s="336">
        <f t="shared" si="46"/>
        <v>0</v>
      </c>
      <c r="BS33" s="336">
        <f t="shared" si="46"/>
        <v>0</v>
      </c>
      <c r="BT33" s="336">
        <f t="shared" si="46"/>
        <v>0</v>
      </c>
      <c r="BU33" s="336">
        <f t="shared" si="46"/>
        <v>0</v>
      </c>
      <c r="BV33" s="336">
        <f t="shared" si="46"/>
        <v>0</v>
      </c>
      <c r="BW33" s="336">
        <f t="shared" si="46"/>
        <v>0</v>
      </c>
      <c r="BX33" s="336">
        <f t="shared" si="46"/>
        <v>0</v>
      </c>
      <c r="BY33" s="337">
        <f t="shared" si="46"/>
        <v>0</v>
      </c>
      <c r="BZ33" s="335">
        <f t="shared" si="47"/>
        <v>0</v>
      </c>
      <c r="CA33" s="336">
        <f t="shared" si="47"/>
        <v>0</v>
      </c>
      <c r="CB33" s="336">
        <f t="shared" si="47"/>
        <v>0</v>
      </c>
      <c r="CC33" s="336">
        <f t="shared" si="47"/>
        <v>0</v>
      </c>
      <c r="CD33" s="336">
        <f t="shared" si="47"/>
        <v>0</v>
      </c>
      <c r="CE33" s="336">
        <f t="shared" si="47"/>
        <v>0</v>
      </c>
      <c r="CF33" s="336">
        <f t="shared" si="47"/>
        <v>0</v>
      </c>
      <c r="CG33" s="336">
        <f t="shared" si="47"/>
        <v>0</v>
      </c>
      <c r="CH33" s="336">
        <f t="shared" si="47"/>
        <v>0</v>
      </c>
      <c r="CI33" s="336">
        <f t="shared" si="47"/>
        <v>0</v>
      </c>
      <c r="CJ33" s="336">
        <f t="shared" si="47"/>
        <v>0</v>
      </c>
      <c r="CK33" s="337">
        <f t="shared" si="47"/>
        <v>0</v>
      </c>
      <c r="CL33" s="335">
        <f t="shared" si="48"/>
        <v>0</v>
      </c>
      <c r="CM33" s="336">
        <f t="shared" si="48"/>
        <v>0</v>
      </c>
      <c r="CN33" s="336">
        <f t="shared" si="48"/>
        <v>0</v>
      </c>
      <c r="CO33" s="336">
        <f t="shared" si="48"/>
        <v>0</v>
      </c>
      <c r="CP33" s="336">
        <f t="shared" si="48"/>
        <v>0</v>
      </c>
      <c r="CQ33" s="336">
        <f t="shared" si="48"/>
        <v>0</v>
      </c>
      <c r="CR33" s="336">
        <f t="shared" si="48"/>
        <v>0</v>
      </c>
      <c r="CS33" s="336">
        <f t="shared" si="48"/>
        <v>0</v>
      </c>
      <c r="CT33" s="336">
        <f t="shared" si="48"/>
        <v>0</v>
      </c>
      <c r="CU33" s="336">
        <f t="shared" si="48"/>
        <v>0</v>
      </c>
      <c r="CV33" s="336">
        <f t="shared" si="48"/>
        <v>0</v>
      </c>
      <c r="CW33" s="337">
        <f t="shared" si="48"/>
        <v>0</v>
      </c>
      <c r="CX33" s="335">
        <f t="shared" si="49"/>
        <v>0</v>
      </c>
      <c r="CY33" s="336">
        <f t="shared" si="49"/>
        <v>0</v>
      </c>
      <c r="CZ33" s="336">
        <f t="shared" si="49"/>
        <v>0</v>
      </c>
      <c r="DA33" s="336">
        <f t="shared" si="49"/>
        <v>0</v>
      </c>
      <c r="DB33" s="336">
        <f t="shared" si="49"/>
        <v>0</v>
      </c>
      <c r="DC33" s="336">
        <f t="shared" si="49"/>
        <v>0</v>
      </c>
      <c r="DD33" s="336">
        <f t="shared" si="49"/>
        <v>0</v>
      </c>
      <c r="DE33" s="336">
        <f t="shared" si="49"/>
        <v>0</v>
      </c>
      <c r="DF33" s="336">
        <f t="shared" si="49"/>
        <v>0</v>
      </c>
      <c r="DG33" s="336">
        <f t="shared" si="49"/>
        <v>0</v>
      </c>
      <c r="DH33" s="336">
        <f t="shared" si="49"/>
        <v>0</v>
      </c>
      <c r="DI33" s="337">
        <f t="shared" si="49"/>
        <v>0</v>
      </c>
      <c r="DJ33" s="335">
        <f t="shared" si="50"/>
        <v>0</v>
      </c>
      <c r="DK33" s="336">
        <f t="shared" si="50"/>
        <v>0</v>
      </c>
      <c r="DL33" s="336">
        <f t="shared" si="50"/>
        <v>0</v>
      </c>
      <c r="DM33" s="336">
        <f t="shared" si="50"/>
        <v>0</v>
      </c>
      <c r="DN33" s="336">
        <f t="shared" si="50"/>
        <v>0</v>
      </c>
      <c r="DO33" s="336">
        <f t="shared" si="50"/>
        <v>0</v>
      </c>
      <c r="DP33" s="336">
        <f t="shared" si="50"/>
        <v>0</v>
      </c>
      <c r="DQ33" s="336">
        <f t="shared" si="50"/>
        <v>0</v>
      </c>
      <c r="DR33" s="336">
        <f t="shared" si="50"/>
        <v>0</v>
      </c>
      <c r="DS33" s="336">
        <f t="shared" si="50"/>
        <v>0</v>
      </c>
      <c r="DT33" s="336">
        <f t="shared" si="50"/>
        <v>0</v>
      </c>
      <c r="DU33" s="337">
        <f t="shared" si="50"/>
        <v>0</v>
      </c>
      <c r="DV33" s="335">
        <f t="shared" si="51"/>
        <v>0</v>
      </c>
      <c r="DW33" s="336">
        <f t="shared" si="51"/>
        <v>0</v>
      </c>
      <c r="DX33" s="336">
        <f t="shared" si="51"/>
        <v>0</v>
      </c>
      <c r="DY33" s="336">
        <f t="shared" si="51"/>
        <v>0</v>
      </c>
      <c r="DZ33" s="336">
        <f t="shared" si="51"/>
        <v>0</v>
      </c>
      <c r="EA33" s="336">
        <f t="shared" si="51"/>
        <v>0</v>
      </c>
      <c r="EB33" s="336">
        <f t="shared" si="51"/>
        <v>0</v>
      </c>
      <c r="EC33" s="336">
        <f t="shared" si="51"/>
        <v>0</v>
      </c>
      <c r="ED33" s="336">
        <f t="shared" si="51"/>
        <v>0</v>
      </c>
      <c r="EE33" s="336">
        <f t="shared" si="51"/>
        <v>0</v>
      </c>
      <c r="EF33" s="336">
        <f t="shared" si="51"/>
        <v>0</v>
      </c>
      <c r="EG33" s="337">
        <f t="shared" si="51"/>
        <v>0</v>
      </c>
      <c r="EH33" s="335">
        <f t="shared" si="52"/>
        <v>0</v>
      </c>
      <c r="EI33" s="336">
        <f t="shared" si="52"/>
        <v>0</v>
      </c>
      <c r="EJ33" s="336">
        <f t="shared" si="52"/>
        <v>0</v>
      </c>
      <c r="EK33" s="336">
        <f t="shared" si="52"/>
        <v>0</v>
      </c>
      <c r="EL33" s="336">
        <f t="shared" si="52"/>
        <v>0</v>
      </c>
      <c r="EM33" s="336">
        <f t="shared" si="52"/>
        <v>0</v>
      </c>
      <c r="EN33" s="336">
        <f t="shared" si="52"/>
        <v>0</v>
      </c>
      <c r="EO33" s="336">
        <f t="shared" si="52"/>
        <v>0</v>
      </c>
      <c r="EP33" s="336">
        <f t="shared" si="52"/>
        <v>0</v>
      </c>
      <c r="EQ33" s="336">
        <f t="shared" si="52"/>
        <v>0</v>
      </c>
      <c r="ER33" s="336">
        <f t="shared" si="52"/>
        <v>0</v>
      </c>
      <c r="ES33" s="337">
        <f t="shared" si="52"/>
        <v>0</v>
      </c>
      <c r="ET33" s="335">
        <f t="shared" si="53"/>
        <v>0</v>
      </c>
      <c r="EU33" s="336">
        <f t="shared" si="53"/>
        <v>0</v>
      </c>
      <c r="EV33" s="336">
        <f t="shared" si="53"/>
        <v>0</v>
      </c>
      <c r="EW33" s="336">
        <f t="shared" si="53"/>
        <v>0</v>
      </c>
      <c r="EX33" s="336">
        <f t="shared" si="53"/>
        <v>0</v>
      </c>
      <c r="EY33" s="336">
        <f t="shared" si="53"/>
        <v>0</v>
      </c>
      <c r="EZ33" s="336">
        <f t="shared" si="53"/>
        <v>0</v>
      </c>
      <c r="FA33" s="336">
        <f t="shared" si="53"/>
        <v>0</v>
      </c>
      <c r="FB33" s="336">
        <f t="shared" si="53"/>
        <v>0</v>
      </c>
      <c r="FC33" s="336">
        <f t="shared" si="53"/>
        <v>0</v>
      </c>
      <c r="FD33" s="336">
        <f t="shared" si="53"/>
        <v>0</v>
      </c>
      <c r="FE33" s="337">
        <f t="shared" si="53"/>
        <v>0</v>
      </c>
      <c r="FF33" s="335">
        <f t="shared" si="54"/>
        <v>0</v>
      </c>
      <c r="FG33" s="336">
        <f t="shared" si="54"/>
        <v>0</v>
      </c>
      <c r="FH33" s="336">
        <f t="shared" si="54"/>
        <v>0</v>
      </c>
      <c r="FI33" s="336">
        <f t="shared" si="54"/>
        <v>0</v>
      </c>
      <c r="FJ33" s="336">
        <f t="shared" si="54"/>
        <v>0</v>
      </c>
      <c r="FK33" s="336">
        <f t="shared" si="54"/>
        <v>0</v>
      </c>
      <c r="FL33" s="336">
        <f t="shared" si="54"/>
        <v>0</v>
      </c>
      <c r="FM33" s="336">
        <f t="shared" si="54"/>
        <v>0</v>
      </c>
      <c r="FN33" s="336">
        <f t="shared" si="54"/>
        <v>0</v>
      </c>
      <c r="FO33" s="336">
        <f t="shared" si="54"/>
        <v>0</v>
      </c>
      <c r="FP33" s="336">
        <f t="shared" si="54"/>
        <v>0</v>
      </c>
      <c r="FQ33" s="337">
        <f t="shared" si="54"/>
        <v>0</v>
      </c>
    </row>
    <row r="34" spans="1:173" ht="12.75" customHeight="1" x14ac:dyDescent="0.2">
      <c r="A34" s="74" t="str">
        <f t="shared" si="21"/>
        <v xml:space="preserve"> - </v>
      </c>
      <c r="B34" s="112"/>
      <c r="C34" s="171" t="s">
        <v>305</v>
      </c>
      <c r="D34" s="366" t="str">
        <f>IF(ISBLANK(EMISSIONS_9!D34), " ", EMISSIONS_9!D34)</f>
        <v xml:space="preserve"> </v>
      </c>
      <c r="E34" s="366" t="str">
        <f>IF(ISBLANK(EMISSIONS_9!E34), " ", EMISSIONS_9!E34)</f>
        <v xml:space="preserve"> </v>
      </c>
      <c r="F34" s="366" t="str">
        <f>IF(ISBLANK(EMISSIONS_9!F34), " ", EMISSIONS_9!F34)</f>
        <v xml:space="preserve"> </v>
      </c>
      <c r="G34" s="367"/>
      <c r="H34" s="368"/>
      <c r="I34" s="33" t="s">
        <v>299</v>
      </c>
      <c r="J34" s="367"/>
      <c r="K34" s="33">
        <f t="shared" si="35"/>
        <v>1</v>
      </c>
      <c r="L34" s="33" t="e">
        <f>IF(#REF!="Enter Emissions (tpy)",IF( J34="", 0, J34), 0)</f>
        <v>#REF!</v>
      </c>
      <c r="M34" s="367">
        <v>0</v>
      </c>
      <c r="N34" s="373">
        <v>0</v>
      </c>
      <c r="O34" s="299"/>
      <c r="P34" s="300"/>
      <c r="Q34" s="73" t="str">
        <f t="shared" si="36"/>
        <v>Enter vessel info</v>
      </c>
      <c r="R34" s="79" t="str">
        <f t="shared" si="37"/>
        <v>Enter vessel info</v>
      </c>
      <c r="S34" s="79" t="str">
        <f t="shared" si="38"/>
        <v>Enter vessel info</v>
      </c>
      <c r="T34" s="79" t="str">
        <f t="shared" si="39"/>
        <v>Enter vessel info</v>
      </c>
      <c r="U34" s="79" t="str">
        <f t="shared" si="40"/>
        <v>Enter vessel info</v>
      </c>
      <c r="V34" s="79" t="str">
        <f t="shared" si="41"/>
        <v>Enter vessel info</v>
      </c>
      <c r="W34" s="79" t="str">
        <f t="shared" si="42"/>
        <v>Enter vessel info</v>
      </c>
      <c r="X34" s="79" t="str">
        <f t="shared" si="43"/>
        <v>Enter vessel info</v>
      </c>
      <c r="Y34" s="78" t="s">
        <v>115</v>
      </c>
      <c r="Z34" s="79" t="s">
        <v>115</v>
      </c>
      <c r="AA34" s="82" t="s">
        <v>115</v>
      </c>
      <c r="AB34" s="76" t="str">
        <f>IF(OR($D34=" ",$E34=" ",$F34=" "),"Enter vessel info",IF(T($H34)&lt;&gt;"","Enter Activity",IF(OR($M34=0,$N34=0),"Enter Run Time",IF((VLOOKUP($F34,'VESSEL FACTORS'!$A$3:$O$5,AB$5,FALSE))="N/A","--",IF($G34=" ",IF(ISERROR(SEARCH("Aux",$E34,1)),($H34*VLOOKUP($F34,'VESSEL FACTORS'!$A$2:$O$5,AB$5,FALSE)*0.0000011023*$M34*$N34*0.82),($H34*VLOOKUP($F34,'VESSEL FACTORS'!$A$2:$O$5,AB$5,FALSE)*0.0000011023*$M34*$N34*1)),IF($G34&lt;21,($H34*VLOOKUP($F34,'VESSEL FACTORS'!$A$2:$O$5,AB$5,FALSE)*0.0000011023*$M34*$N34*VLOOKUP($G34,'VESSEL FACTORS'!$A$16:$L$36,AB$5,FALSE)),($H34*VLOOKUP($F34,'VESSEL FACTORS'!$A$3:$O$5,AB$5,FALSE)*0.0000011023*$M34*$N34*($G34/100))))))))</f>
        <v>Enter vessel info</v>
      </c>
      <c r="AC34" s="76" t="str">
        <f>IF(OR($D34=" ",$E34=" ",$F34=" "),"Enter vessel info",IF(T($H34)&lt;&gt;"","Enter Activity",IF(OR($M34=0,$N34=0),"Enter Run Time",IF((VLOOKUP($F34,'VESSEL FACTORS'!$A$3:$O$5,AC$5,FALSE))="N/A","--",IF($G34=" ",IF(ISERROR(SEARCH("Aux",$E34,1)),($H34*VLOOKUP($F34,'VESSEL FACTORS'!$A$2:$O$5,AC$5,FALSE)*0.0000011023*$M34*$N34*0.82),($H34*VLOOKUP($F34,'VESSEL FACTORS'!$A$2:$O$5,AC$5,FALSE)*0.0000011023*$M34*$N34*1)),IF($G34&lt;21,($H34*VLOOKUP($F34,'VESSEL FACTORS'!$A$2:$O$5,AC$5,FALSE)*0.0000011023*$M34*$N34*VLOOKUP($G34,'VESSEL FACTORS'!$A$16:$L$36,AC$5,FALSE)),($H34*VLOOKUP($F34,'VESSEL FACTORS'!$A$3:$O$5,AC$5,FALSE)*0.0000011023*$M34*$N34*($G34/100))))))))</f>
        <v>Enter vessel info</v>
      </c>
      <c r="AD34" s="76" t="str">
        <f>IF(OR($D34=" ",$E34=" ",$F34=" "),"Enter vessel info",IF(T($H34)&lt;&gt;"","Enter Activity",IF(OR($M34=0,$N34=0),"Enter Run Time",IF((VLOOKUP($F34,'VESSEL FACTORS'!$A$3:$O$5,AD$5,FALSE))="N/A","--",IF($G34=" ",IF(ISERROR(SEARCH("Aux",$E34,1)),($H34*VLOOKUP($F34,'VESSEL FACTORS'!$A$2:$O$5,AD$5,FALSE)*0.0000011023*$M34*$N34*0.82),($H34*VLOOKUP($F34,'VESSEL FACTORS'!$A$2:$O$5,AD$5,FALSE)*0.0000011023*$M34*$N34*1)),IF($G34&lt;21,($H34*VLOOKUP($F34,'VESSEL FACTORS'!$A$2:$O$5,AD$5,FALSE)*0.0000011023*$M34*$N34*VLOOKUP($G34,'VESSEL FACTORS'!$A$16:$L$36,AD$5,FALSE)),($H34*VLOOKUP($F34,'VESSEL FACTORS'!$A$3:$O$5,AD$5,FALSE)*0.0000011023*$M34*$N34*($G34/100))))))))</f>
        <v>Enter vessel info</v>
      </c>
      <c r="AE34" s="76" t="str">
        <f>IF(OR($D34=" ",$E34=" ",$F34=" "),"Enter vessel info",IF(T($H34)&lt;&gt;"","Enter Activity",IF(OR($M34=0,$N34=0),"Enter Run Time",IF((VLOOKUP($F34,'VESSEL FACTORS'!$A$3:$O$5,AE$5,FALSE))="N/A","--",IF($G34=" ",IF(ISERROR(SEARCH("Aux",$E34,1)),($H34*VLOOKUP($F34,'VESSEL FACTORS'!$A$2:$O$5,AE$5,FALSE)*0.0000011023*$M34*$N34*0.82),($H34*VLOOKUP($F34,'VESSEL FACTORS'!$A$2:$O$5,AE$5,FALSE)*0.0000011023*$M34*$N34*1)),IF($G34&lt;21,($H34*VLOOKUP($F34,'VESSEL FACTORS'!$A$2:$O$5,AE$5,FALSE)*0.0000011023*$M34*$N34*VLOOKUP($G34,'VESSEL FACTORS'!$A$16:$L$36,AE$5,FALSE)),($H34*VLOOKUP($F34,'VESSEL FACTORS'!$A$3:$O$5,AE$5,FALSE)*0.0000011023*$M34*$N34*($G34/100))))))))</f>
        <v>Enter vessel info</v>
      </c>
      <c r="AF34" s="76" t="str">
        <f>IF(OR($D34=" ",$E34=" ",$F34=" "),"Enter vessel info",IF(T($H34)&lt;&gt;"","Enter Activity",IF(OR($M34=0,$N34=0),"Enter Run Time",IF((VLOOKUP($F34,'VESSEL FACTORS'!$A$3:$O$5,AF$5,FALSE))="N/A","--",IF($G34=" ",IF(ISERROR(SEARCH("Aux",$E34,1)),($H34*VLOOKUP($F34,'VESSEL FACTORS'!$A$2:$O$5,AF$5,FALSE)*0.0000011023*$M34*$N34*0.82),($H34*VLOOKUP($F34,'VESSEL FACTORS'!$A$2:$O$5,AF$5,FALSE)*0.0000011023*$M34*$N34*1)),IF($G34&lt;21,($H34*VLOOKUP($F34,'VESSEL FACTORS'!$A$2:$O$5,AF$5,FALSE)*0.0000011023*$M34*$N34*VLOOKUP($G34,'VESSEL FACTORS'!$A$16:$L$36,AF$5,FALSE)),($H34*VLOOKUP($F34,'VESSEL FACTORS'!$A$3:$O$5,AF$5,FALSE)*0.0000011023*$M34*$N34*($G34/100))))))))</f>
        <v>Enter vessel info</v>
      </c>
      <c r="AG34" s="76" t="str">
        <f>IF(OR($D34=" ",$E34=" ",$F34=" "),"Enter vessel info",IF(T($H34)&lt;&gt;"","Enter Activity",IF(OR($M34=0,$N34=0),"Enter Run Time",IF((VLOOKUP($F34,'VESSEL FACTORS'!$A$3:$O$5,AG$5,FALSE))="N/A","--",IF($G34=" ",IF(ISERROR(SEARCH("Aux",$E34,1)),($H34*VLOOKUP($F34,'VESSEL FACTORS'!$A$2:$O$5,AG$5,FALSE)*0.0000011023*$M34*$N34*0.82),($H34*VLOOKUP($F34,'VESSEL FACTORS'!$A$2:$O$5,AG$5,FALSE)*0.0000011023*$M34*$N34*1)),IF($G34&lt;21,($H34*VLOOKUP($F34,'VESSEL FACTORS'!$A$2:$O$5,AG$5,FALSE)*0.0000011023*$M34*$N34*VLOOKUP($G34,'VESSEL FACTORS'!$A$16:$L$36,AG$5,FALSE)),($H34*VLOOKUP($F34,'VESSEL FACTORS'!$A$3:$O$5,AG$5,FALSE)*0.0000011023*$M34*$N34*($G34/100))))))))</f>
        <v>Enter vessel info</v>
      </c>
      <c r="AH34" s="76" t="str">
        <f>IF(OR($D34=" ",$E34=" ",$F34=" "),"Enter vessel info",IF(T($H34)&lt;&gt;"","Enter Activity",IF(OR($M34=0,$N34=0),"Enter Run Time",IF((VLOOKUP($F34,'VESSEL FACTORS'!$A$3:$O$5,AH$5,FALSE))="N/A","--",IF($G34=" ",IF(ISERROR(SEARCH("Aux",$E34,1)),($H34*VLOOKUP($F34,'VESSEL FACTORS'!$A$2:$O$5,AH$5,FALSE)*0.0000011023*$M34*$N34*0.82),($H34*VLOOKUP($F34,'VESSEL FACTORS'!$A$2:$O$5,AH$5,FALSE)*0.0000011023*$M34*$N34*1)),IF($G34&lt;21,($H34*VLOOKUP($F34,'VESSEL FACTORS'!$A$2:$O$5,AH$5,FALSE)*0.0000011023*$M34*$N34*VLOOKUP($G34,'VESSEL FACTORS'!$A$16:$L$36,AH$5,FALSE)),($H34*VLOOKUP($F34,'VESSEL FACTORS'!$A$3:$O$5,AH$5,FALSE)*0.0000011023*$M34*$N34*($G34/100))))))))</f>
        <v>Enter vessel info</v>
      </c>
      <c r="AI34" s="76" t="str">
        <f>IF(OR($D34=" ",$E34=" ",$F34=" "),"Enter vessel info",IF(T($H34)&lt;&gt;"","Enter Activity",IF(OR($M34=0,$N34=0),"Enter Run Time",IF((VLOOKUP($F34,'VESSEL FACTORS'!$A$3:$O$5,AI$5,FALSE))="N/A","--",IF($G34=" ",IF(ISERROR(SEARCH("Aux",$E34,1)),($H34*VLOOKUP($F34,'VESSEL FACTORS'!$A$2:$O$5,AI$5,FALSE)*0.0000011023*$M34*$N34*0.82),($H34*VLOOKUP($F34,'VESSEL FACTORS'!$A$2:$O$5,AI$5,FALSE)*0.0000011023*$M34*$N34*1)),IF($G34&lt;21,($H34*VLOOKUP($F34,'VESSEL FACTORS'!$A$2:$O$5,AI$5,FALSE)*0.0000011023*$M34*$N34*VLOOKUP($G34,'VESSEL FACTORS'!$A$16:$L$36,AI$5,FALSE)),($H34*VLOOKUP($F34,'VESSEL FACTORS'!$A$3:$O$5,AI$5,FALSE)*0.0000011023*$M34*$N34*($G34/100))))))))</f>
        <v>Enter vessel info</v>
      </c>
      <c r="AJ34" s="76" t="str">
        <f>IF(OR($D34=" ",$E34=" ",$F34=" "),"Enter vessel info",IF(T($H34)&lt;&gt;"","Enter Activity",IF(OR($M34=0,$N34=0),"Enter Run Time",IF((VLOOKUP($F34,'VESSEL FACTORS'!$A$3:$O$5,AJ$5,FALSE))="N/A","--",IF($G34=" ",IF(ISERROR(SEARCH("Aux",$E34,1)),($H34*VLOOKUP($F34,'VESSEL FACTORS'!$A$2:$O$5,AJ$5,FALSE)*0.0000011023*$M34*$N34*0.82),($H34*VLOOKUP($F34,'VESSEL FACTORS'!$A$2:$O$5,AJ$5,FALSE)*0.0000011023*$M34*$N34*1)),IF($G34&lt;21,($H34*VLOOKUP($F34,'VESSEL FACTORS'!$A$2:$O$5,AJ$5,FALSE)*0.0000011023*$M34*$N34*VLOOKUP($G34,'VESSEL FACTORS'!$A$16:$L$36,AJ$5,FALSE)),($H34*VLOOKUP($F34,'VESSEL FACTORS'!$A$3:$O$5,AJ$5,FALSE)*0.0000011023*$M34*$N34*($G34/100))))))))</f>
        <v>Enter vessel info</v>
      </c>
      <c r="AK34" s="76" t="str">
        <f>IF(OR($D34=" ",$E34=" ",$F34=" "),"Enter vessel info",IF(T($H34)&lt;&gt;"","Enter Activity",IF(OR($M34=0,$N34=0),"Enter Run Time",IF((VLOOKUP($F34,'VESSEL FACTORS'!$A$3:$O$5,AK$5,FALSE))="N/A","--",IF($G34=" ",IF(ISERROR(SEARCH("Aux",$E34,1)),($H34*VLOOKUP($F34,'VESSEL FACTORS'!$A$2:$O$5,AK$5,FALSE)*0.0000011023*$M34*$N34*0.82),($H34*VLOOKUP($F34,'VESSEL FACTORS'!$A$2:$O$5,AK$5,FALSE)*0.0000011023*$M34*$N34*1)),IF($G34&lt;21,($H34*VLOOKUP($F34,'VESSEL FACTORS'!$A$2:$O$5,AK$5,FALSE)*0.0000011023*$M34*$N34*VLOOKUP($G34,'VESSEL FACTORS'!$A$16:$L$36,AK$5,FALSE)),($H34*VLOOKUP($F34,'VESSEL FACTORS'!$A$3:$O$5,AK$5,FALSE)*0.0000011023*$M34*$N34*($G34/100))))))))</f>
        <v>Enter vessel info</v>
      </c>
      <c r="AL34" s="67" t="str">
        <f>IF(OR($D34=" ",$E34=" ",$F34=" "),"Enter vessel info",IF(T($H34)&lt;&gt;"","Enter Activity",IF(OR($M34=0,$N34=0),"Enter Run Time",IF((VLOOKUP($F34,'VESSEL FACTORS'!$A$3:$O$5,AL$5,FALSE))="N/A","--",IF($G34=" ",IF(ISERROR(SEARCH("Aux",$E34,1)),($H34*VLOOKUP($F34,'VESSEL FACTORS'!$A$2:$O$5,AL$5,FALSE)*0.0000011023*$M34*$N34*0.82),($H34*VLOOKUP($F34,'VESSEL FACTORS'!$A$2:$O$5,AL$5,FALSE)*0.0000011023*$M34*$N34*1)),IF($G34&lt;21,($H34*VLOOKUP($F34,'VESSEL FACTORS'!$A$2:$O$5,AL$5,FALSE)*0.0000011023*$M34*$N34*VLOOKUP($G34,'VESSEL FACTORS'!$A$16:$L$36,AL$5,FALSE)),($H34*VLOOKUP($F34,'VESSEL FACTORS'!$A$3:$O$5,AL$5,FALSE)*0.0000011023*$M34*$N34*($G34/100))))))))</f>
        <v>Enter vessel info</v>
      </c>
      <c r="AM34" s="73"/>
      <c r="AO34" s="74">
        <f>MONTH(EMISSIONS_1!P34)-MONTH(EMISSIONS_1!O34)+1</f>
        <v>1</v>
      </c>
      <c r="AP34" s="335">
        <f t="shared" si="44"/>
        <v>0</v>
      </c>
      <c r="AQ34" s="336">
        <f t="shared" si="44"/>
        <v>0</v>
      </c>
      <c r="AR34" s="336">
        <f t="shared" si="44"/>
        <v>0</v>
      </c>
      <c r="AS34" s="336">
        <f t="shared" si="44"/>
        <v>0</v>
      </c>
      <c r="AT34" s="336">
        <f t="shared" si="44"/>
        <v>0</v>
      </c>
      <c r="AU34" s="336">
        <f t="shared" si="44"/>
        <v>0</v>
      </c>
      <c r="AV34" s="336">
        <f t="shared" si="44"/>
        <v>0</v>
      </c>
      <c r="AW34" s="336">
        <f t="shared" si="44"/>
        <v>0</v>
      </c>
      <c r="AX34" s="336">
        <f t="shared" si="44"/>
        <v>0</v>
      </c>
      <c r="AY34" s="336">
        <f t="shared" si="44"/>
        <v>0</v>
      </c>
      <c r="AZ34" s="336">
        <f t="shared" si="44"/>
        <v>0</v>
      </c>
      <c r="BA34" s="337">
        <f t="shared" si="44"/>
        <v>0</v>
      </c>
      <c r="BB34" s="335">
        <f t="shared" si="45"/>
        <v>0</v>
      </c>
      <c r="BC34" s="336">
        <f t="shared" si="45"/>
        <v>0</v>
      </c>
      <c r="BD34" s="336">
        <f t="shared" si="45"/>
        <v>0</v>
      </c>
      <c r="BE34" s="336">
        <f t="shared" si="45"/>
        <v>0</v>
      </c>
      <c r="BF34" s="336">
        <f t="shared" si="45"/>
        <v>0</v>
      </c>
      <c r="BG34" s="336">
        <f t="shared" si="45"/>
        <v>0</v>
      </c>
      <c r="BH34" s="336">
        <f t="shared" si="45"/>
        <v>0</v>
      </c>
      <c r="BI34" s="336">
        <f t="shared" si="45"/>
        <v>0</v>
      </c>
      <c r="BJ34" s="336">
        <f t="shared" si="45"/>
        <v>0</v>
      </c>
      <c r="BK34" s="336">
        <f t="shared" si="45"/>
        <v>0</v>
      </c>
      <c r="BL34" s="336">
        <f t="shared" si="45"/>
        <v>0</v>
      </c>
      <c r="BM34" s="337">
        <f t="shared" si="45"/>
        <v>0</v>
      </c>
      <c r="BN34" s="335">
        <f t="shared" si="46"/>
        <v>0</v>
      </c>
      <c r="BO34" s="336">
        <f t="shared" si="46"/>
        <v>0</v>
      </c>
      <c r="BP34" s="336">
        <f t="shared" si="46"/>
        <v>0</v>
      </c>
      <c r="BQ34" s="336">
        <f t="shared" si="46"/>
        <v>0</v>
      </c>
      <c r="BR34" s="336">
        <f t="shared" si="46"/>
        <v>0</v>
      </c>
      <c r="BS34" s="336">
        <f t="shared" si="46"/>
        <v>0</v>
      </c>
      <c r="BT34" s="336">
        <f t="shared" si="46"/>
        <v>0</v>
      </c>
      <c r="BU34" s="336">
        <f t="shared" si="46"/>
        <v>0</v>
      </c>
      <c r="BV34" s="336">
        <f t="shared" si="46"/>
        <v>0</v>
      </c>
      <c r="BW34" s="336">
        <f t="shared" si="46"/>
        <v>0</v>
      </c>
      <c r="BX34" s="336">
        <f t="shared" si="46"/>
        <v>0</v>
      </c>
      <c r="BY34" s="337">
        <f t="shared" si="46"/>
        <v>0</v>
      </c>
      <c r="BZ34" s="335">
        <f t="shared" si="47"/>
        <v>0</v>
      </c>
      <c r="CA34" s="336">
        <f t="shared" si="47"/>
        <v>0</v>
      </c>
      <c r="CB34" s="336">
        <f t="shared" si="47"/>
        <v>0</v>
      </c>
      <c r="CC34" s="336">
        <f t="shared" si="47"/>
        <v>0</v>
      </c>
      <c r="CD34" s="336">
        <f t="shared" si="47"/>
        <v>0</v>
      </c>
      <c r="CE34" s="336">
        <f t="shared" si="47"/>
        <v>0</v>
      </c>
      <c r="CF34" s="336">
        <f t="shared" si="47"/>
        <v>0</v>
      </c>
      <c r="CG34" s="336">
        <f t="shared" si="47"/>
        <v>0</v>
      </c>
      <c r="CH34" s="336">
        <f t="shared" si="47"/>
        <v>0</v>
      </c>
      <c r="CI34" s="336">
        <f t="shared" si="47"/>
        <v>0</v>
      </c>
      <c r="CJ34" s="336">
        <f t="shared" si="47"/>
        <v>0</v>
      </c>
      <c r="CK34" s="337">
        <f t="shared" si="47"/>
        <v>0</v>
      </c>
      <c r="CL34" s="335">
        <f t="shared" si="48"/>
        <v>0</v>
      </c>
      <c r="CM34" s="336">
        <f t="shared" si="48"/>
        <v>0</v>
      </c>
      <c r="CN34" s="336">
        <f t="shared" si="48"/>
        <v>0</v>
      </c>
      <c r="CO34" s="336">
        <f t="shared" si="48"/>
        <v>0</v>
      </c>
      <c r="CP34" s="336">
        <f t="shared" si="48"/>
        <v>0</v>
      </c>
      <c r="CQ34" s="336">
        <f t="shared" si="48"/>
        <v>0</v>
      </c>
      <c r="CR34" s="336">
        <f t="shared" si="48"/>
        <v>0</v>
      </c>
      <c r="CS34" s="336">
        <f t="shared" si="48"/>
        <v>0</v>
      </c>
      <c r="CT34" s="336">
        <f t="shared" si="48"/>
        <v>0</v>
      </c>
      <c r="CU34" s="336">
        <f t="shared" si="48"/>
        <v>0</v>
      </c>
      <c r="CV34" s="336">
        <f t="shared" si="48"/>
        <v>0</v>
      </c>
      <c r="CW34" s="337">
        <f t="shared" si="48"/>
        <v>0</v>
      </c>
      <c r="CX34" s="335">
        <f t="shared" si="49"/>
        <v>0</v>
      </c>
      <c r="CY34" s="336">
        <f t="shared" si="49"/>
        <v>0</v>
      </c>
      <c r="CZ34" s="336">
        <f t="shared" si="49"/>
        <v>0</v>
      </c>
      <c r="DA34" s="336">
        <f t="shared" si="49"/>
        <v>0</v>
      </c>
      <c r="DB34" s="336">
        <f t="shared" si="49"/>
        <v>0</v>
      </c>
      <c r="DC34" s="336">
        <f t="shared" si="49"/>
        <v>0</v>
      </c>
      <c r="DD34" s="336">
        <f t="shared" si="49"/>
        <v>0</v>
      </c>
      <c r="DE34" s="336">
        <f t="shared" si="49"/>
        <v>0</v>
      </c>
      <c r="DF34" s="336">
        <f t="shared" si="49"/>
        <v>0</v>
      </c>
      <c r="DG34" s="336">
        <f t="shared" si="49"/>
        <v>0</v>
      </c>
      <c r="DH34" s="336">
        <f t="shared" si="49"/>
        <v>0</v>
      </c>
      <c r="DI34" s="337">
        <f t="shared" si="49"/>
        <v>0</v>
      </c>
      <c r="DJ34" s="335">
        <f t="shared" si="50"/>
        <v>0</v>
      </c>
      <c r="DK34" s="336">
        <f t="shared" si="50"/>
        <v>0</v>
      </c>
      <c r="DL34" s="336">
        <f t="shared" si="50"/>
        <v>0</v>
      </c>
      <c r="DM34" s="336">
        <f t="shared" si="50"/>
        <v>0</v>
      </c>
      <c r="DN34" s="336">
        <f t="shared" si="50"/>
        <v>0</v>
      </c>
      <c r="DO34" s="336">
        <f t="shared" si="50"/>
        <v>0</v>
      </c>
      <c r="DP34" s="336">
        <f t="shared" si="50"/>
        <v>0</v>
      </c>
      <c r="DQ34" s="336">
        <f t="shared" si="50"/>
        <v>0</v>
      </c>
      <c r="DR34" s="336">
        <f t="shared" si="50"/>
        <v>0</v>
      </c>
      <c r="DS34" s="336">
        <f t="shared" si="50"/>
        <v>0</v>
      </c>
      <c r="DT34" s="336">
        <f t="shared" si="50"/>
        <v>0</v>
      </c>
      <c r="DU34" s="337">
        <f t="shared" si="50"/>
        <v>0</v>
      </c>
      <c r="DV34" s="335">
        <f t="shared" si="51"/>
        <v>0</v>
      </c>
      <c r="DW34" s="336">
        <f t="shared" si="51"/>
        <v>0</v>
      </c>
      <c r="DX34" s="336">
        <f t="shared" si="51"/>
        <v>0</v>
      </c>
      <c r="DY34" s="336">
        <f t="shared" si="51"/>
        <v>0</v>
      </c>
      <c r="DZ34" s="336">
        <f t="shared" si="51"/>
        <v>0</v>
      </c>
      <c r="EA34" s="336">
        <f t="shared" si="51"/>
        <v>0</v>
      </c>
      <c r="EB34" s="336">
        <f t="shared" si="51"/>
        <v>0</v>
      </c>
      <c r="EC34" s="336">
        <f t="shared" si="51"/>
        <v>0</v>
      </c>
      <c r="ED34" s="336">
        <f t="shared" si="51"/>
        <v>0</v>
      </c>
      <c r="EE34" s="336">
        <f t="shared" si="51"/>
        <v>0</v>
      </c>
      <c r="EF34" s="336">
        <f t="shared" si="51"/>
        <v>0</v>
      </c>
      <c r="EG34" s="337">
        <f t="shared" si="51"/>
        <v>0</v>
      </c>
      <c r="EH34" s="335">
        <f t="shared" si="52"/>
        <v>0</v>
      </c>
      <c r="EI34" s="336">
        <f t="shared" si="52"/>
        <v>0</v>
      </c>
      <c r="EJ34" s="336">
        <f t="shared" si="52"/>
        <v>0</v>
      </c>
      <c r="EK34" s="336">
        <f t="shared" si="52"/>
        <v>0</v>
      </c>
      <c r="EL34" s="336">
        <f t="shared" si="52"/>
        <v>0</v>
      </c>
      <c r="EM34" s="336">
        <f t="shared" si="52"/>
        <v>0</v>
      </c>
      <c r="EN34" s="336">
        <f t="shared" si="52"/>
        <v>0</v>
      </c>
      <c r="EO34" s="336">
        <f t="shared" si="52"/>
        <v>0</v>
      </c>
      <c r="EP34" s="336">
        <f t="shared" si="52"/>
        <v>0</v>
      </c>
      <c r="EQ34" s="336">
        <f t="shared" si="52"/>
        <v>0</v>
      </c>
      <c r="ER34" s="336">
        <f t="shared" si="52"/>
        <v>0</v>
      </c>
      <c r="ES34" s="337">
        <f t="shared" si="52"/>
        <v>0</v>
      </c>
      <c r="ET34" s="335">
        <f t="shared" si="53"/>
        <v>0</v>
      </c>
      <c r="EU34" s="336">
        <f t="shared" si="53"/>
        <v>0</v>
      </c>
      <c r="EV34" s="336">
        <f t="shared" si="53"/>
        <v>0</v>
      </c>
      <c r="EW34" s="336">
        <f t="shared" si="53"/>
        <v>0</v>
      </c>
      <c r="EX34" s="336">
        <f t="shared" si="53"/>
        <v>0</v>
      </c>
      <c r="EY34" s="336">
        <f t="shared" si="53"/>
        <v>0</v>
      </c>
      <c r="EZ34" s="336">
        <f t="shared" si="53"/>
        <v>0</v>
      </c>
      <c r="FA34" s="336">
        <f t="shared" si="53"/>
        <v>0</v>
      </c>
      <c r="FB34" s="336">
        <f t="shared" si="53"/>
        <v>0</v>
      </c>
      <c r="FC34" s="336">
        <f t="shared" si="53"/>
        <v>0</v>
      </c>
      <c r="FD34" s="336">
        <f t="shared" si="53"/>
        <v>0</v>
      </c>
      <c r="FE34" s="337">
        <f t="shared" si="53"/>
        <v>0</v>
      </c>
      <c r="FF34" s="335">
        <f t="shared" si="54"/>
        <v>0</v>
      </c>
      <c r="FG34" s="336">
        <f t="shared" si="54"/>
        <v>0</v>
      </c>
      <c r="FH34" s="336">
        <f t="shared" si="54"/>
        <v>0</v>
      </c>
      <c r="FI34" s="336">
        <f t="shared" si="54"/>
        <v>0</v>
      </c>
      <c r="FJ34" s="336">
        <f t="shared" si="54"/>
        <v>0</v>
      </c>
      <c r="FK34" s="336">
        <f t="shared" si="54"/>
        <v>0</v>
      </c>
      <c r="FL34" s="336">
        <f t="shared" si="54"/>
        <v>0</v>
      </c>
      <c r="FM34" s="336">
        <f t="shared" si="54"/>
        <v>0</v>
      </c>
      <c r="FN34" s="336">
        <f t="shared" si="54"/>
        <v>0</v>
      </c>
      <c r="FO34" s="336">
        <f t="shared" si="54"/>
        <v>0</v>
      </c>
      <c r="FP34" s="336">
        <f t="shared" si="54"/>
        <v>0</v>
      </c>
      <c r="FQ34" s="337">
        <f t="shared" si="54"/>
        <v>0</v>
      </c>
    </row>
    <row r="35" spans="1:173" ht="12.75" customHeight="1" x14ac:dyDescent="0.2">
      <c r="A35" s="74" t="str">
        <f t="shared" si="21"/>
        <v xml:space="preserve"> - </v>
      </c>
      <c r="B35" s="112"/>
      <c r="C35" s="171" t="s">
        <v>305</v>
      </c>
      <c r="D35" s="366" t="str">
        <f>IF(ISBLANK(EMISSIONS_9!D35), " ", EMISSIONS_9!D35)</f>
        <v xml:space="preserve"> </v>
      </c>
      <c r="E35" s="366" t="str">
        <f>IF(ISBLANK(EMISSIONS_9!E35), " ", EMISSIONS_9!E35)</f>
        <v xml:space="preserve"> </v>
      </c>
      <c r="F35" s="366" t="str">
        <f>IF(ISBLANK(EMISSIONS_9!F35), " ", EMISSIONS_9!F35)</f>
        <v xml:space="preserve"> </v>
      </c>
      <c r="G35" s="367"/>
      <c r="H35" s="368"/>
      <c r="I35" s="33" t="s">
        <v>299</v>
      </c>
      <c r="J35" s="367"/>
      <c r="K35" s="33">
        <f t="shared" si="35"/>
        <v>1</v>
      </c>
      <c r="L35" s="33" t="e">
        <f>IF(#REF!="Enter Emissions (tpy)",IF( J35="", 0, J35), 0)</f>
        <v>#REF!</v>
      </c>
      <c r="M35" s="367">
        <v>0</v>
      </c>
      <c r="N35" s="373">
        <v>0</v>
      </c>
      <c r="O35" s="299"/>
      <c r="P35" s="300"/>
      <c r="Q35" s="73" t="str">
        <f t="shared" si="36"/>
        <v>Enter vessel info</v>
      </c>
      <c r="R35" s="79" t="str">
        <f t="shared" si="37"/>
        <v>Enter vessel info</v>
      </c>
      <c r="S35" s="79" t="str">
        <f t="shared" si="38"/>
        <v>Enter vessel info</v>
      </c>
      <c r="T35" s="79" t="str">
        <f t="shared" si="39"/>
        <v>Enter vessel info</v>
      </c>
      <c r="U35" s="79" t="str">
        <f t="shared" si="40"/>
        <v>Enter vessel info</v>
      </c>
      <c r="V35" s="79" t="str">
        <f t="shared" si="41"/>
        <v>Enter vessel info</v>
      </c>
      <c r="W35" s="79" t="str">
        <f t="shared" si="42"/>
        <v>Enter vessel info</v>
      </c>
      <c r="X35" s="79" t="str">
        <f t="shared" si="43"/>
        <v>Enter vessel info</v>
      </c>
      <c r="Y35" s="78" t="s">
        <v>115</v>
      </c>
      <c r="Z35" s="79" t="s">
        <v>115</v>
      </c>
      <c r="AA35" s="82" t="s">
        <v>115</v>
      </c>
      <c r="AB35" s="76" t="str">
        <f>IF(OR($D35=" ",$E35=" ",$F35=" "),"Enter vessel info",IF(T($H35)&lt;&gt;"","Enter Activity",IF(OR($M35=0,$N35=0),"Enter Run Time",IF((VLOOKUP($F35,'VESSEL FACTORS'!$A$3:$O$5,AB$5,FALSE))="N/A","--",IF($G35=" ",IF(ISERROR(SEARCH("Aux",$E35,1)),($H35*VLOOKUP($F35,'VESSEL FACTORS'!$A$2:$O$5,AB$5,FALSE)*0.0000011023*$M35*$N35*0.82),($H35*VLOOKUP($F35,'VESSEL FACTORS'!$A$2:$O$5,AB$5,FALSE)*0.0000011023*$M35*$N35*1)),IF($G35&lt;21,($H35*VLOOKUP($F35,'VESSEL FACTORS'!$A$2:$O$5,AB$5,FALSE)*0.0000011023*$M35*$N35*VLOOKUP($G35,'VESSEL FACTORS'!$A$16:$L$36,AB$5,FALSE)),($H35*VLOOKUP($F35,'VESSEL FACTORS'!$A$3:$O$5,AB$5,FALSE)*0.0000011023*$M35*$N35*($G35/100))))))))</f>
        <v>Enter vessel info</v>
      </c>
      <c r="AC35" s="76" t="str">
        <f>IF(OR($D35=" ",$E35=" ",$F35=" "),"Enter vessel info",IF(T($H35)&lt;&gt;"","Enter Activity",IF(OR($M35=0,$N35=0),"Enter Run Time",IF((VLOOKUP($F35,'VESSEL FACTORS'!$A$3:$O$5,AC$5,FALSE))="N/A","--",IF($G35=" ",IF(ISERROR(SEARCH("Aux",$E35,1)),($H35*VLOOKUP($F35,'VESSEL FACTORS'!$A$2:$O$5,AC$5,FALSE)*0.0000011023*$M35*$N35*0.82),($H35*VLOOKUP($F35,'VESSEL FACTORS'!$A$2:$O$5,AC$5,FALSE)*0.0000011023*$M35*$N35*1)),IF($G35&lt;21,($H35*VLOOKUP($F35,'VESSEL FACTORS'!$A$2:$O$5,AC$5,FALSE)*0.0000011023*$M35*$N35*VLOOKUP($G35,'VESSEL FACTORS'!$A$16:$L$36,AC$5,FALSE)),($H35*VLOOKUP($F35,'VESSEL FACTORS'!$A$3:$O$5,AC$5,FALSE)*0.0000011023*$M35*$N35*($G35/100))))))))</f>
        <v>Enter vessel info</v>
      </c>
      <c r="AD35" s="76" t="str">
        <f>IF(OR($D35=" ",$E35=" ",$F35=" "),"Enter vessel info",IF(T($H35)&lt;&gt;"","Enter Activity",IF(OR($M35=0,$N35=0),"Enter Run Time",IF((VLOOKUP($F35,'VESSEL FACTORS'!$A$3:$O$5,AD$5,FALSE))="N/A","--",IF($G35=" ",IF(ISERROR(SEARCH("Aux",$E35,1)),($H35*VLOOKUP($F35,'VESSEL FACTORS'!$A$2:$O$5,AD$5,FALSE)*0.0000011023*$M35*$N35*0.82),($H35*VLOOKUP($F35,'VESSEL FACTORS'!$A$2:$O$5,AD$5,FALSE)*0.0000011023*$M35*$N35*1)),IF($G35&lt;21,($H35*VLOOKUP($F35,'VESSEL FACTORS'!$A$2:$O$5,AD$5,FALSE)*0.0000011023*$M35*$N35*VLOOKUP($G35,'VESSEL FACTORS'!$A$16:$L$36,AD$5,FALSE)),($H35*VLOOKUP($F35,'VESSEL FACTORS'!$A$3:$O$5,AD$5,FALSE)*0.0000011023*$M35*$N35*($G35/100))))))))</f>
        <v>Enter vessel info</v>
      </c>
      <c r="AE35" s="76" t="str">
        <f>IF(OR($D35=" ",$E35=" ",$F35=" "),"Enter vessel info",IF(T($H35)&lt;&gt;"","Enter Activity",IF(OR($M35=0,$N35=0),"Enter Run Time",IF((VLOOKUP($F35,'VESSEL FACTORS'!$A$3:$O$5,AE$5,FALSE))="N/A","--",IF($G35=" ",IF(ISERROR(SEARCH("Aux",$E35,1)),($H35*VLOOKUP($F35,'VESSEL FACTORS'!$A$2:$O$5,AE$5,FALSE)*0.0000011023*$M35*$N35*0.82),($H35*VLOOKUP($F35,'VESSEL FACTORS'!$A$2:$O$5,AE$5,FALSE)*0.0000011023*$M35*$N35*1)),IF($G35&lt;21,($H35*VLOOKUP($F35,'VESSEL FACTORS'!$A$2:$O$5,AE$5,FALSE)*0.0000011023*$M35*$N35*VLOOKUP($G35,'VESSEL FACTORS'!$A$16:$L$36,AE$5,FALSE)),($H35*VLOOKUP($F35,'VESSEL FACTORS'!$A$3:$O$5,AE$5,FALSE)*0.0000011023*$M35*$N35*($G35/100))))))))</f>
        <v>Enter vessel info</v>
      </c>
      <c r="AF35" s="76" t="str">
        <f>IF(OR($D35=" ",$E35=" ",$F35=" "),"Enter vessel info",IF(T($H35)&lt;&gt;"","Enter Activity",IF(OR($M35=0,$N35=0),"Enter Run Time",IF((VLOOKUP($F35,'VESSEL FACTORS'!$A$3:$O$5,AF$5,FALSE))="N/A","--",IF($G35=" ",IF(ISERROR(SEARCH("Aux",$E35,1)),($H35*VLOOKUP($F35,'VESSEL FACTORS'!$A$2:$O$5,AF$5,FALSE)*0.0000011023*$M35*$N35*0.82),($H35*VLOOKUP($F35,'VESSEL FACTORS'!$A$2:$O$5,AF$5,FALSE)*0.0000011023*$M35*$N35*1)),IF($G35&lt;21,($H35*VLOOKUP($F35,'VESSEL FACTORS'!$A$2:$O$5,AF$5,FALSE)*0.0000011023*$M35*$N35*VLOOKUP($G35,'VESSEL FACTORS'!$A$16:$L$36,AF$5,FALSE)),($H35*VLOOKUP($F35,'VESSEL FACTORS'!$A$3:$O$5,AF$5,FALSE)*0.0000011023*$M35*$N35*($G35/100))))))))</f>
        <v>Enter vessel info</v>
      </c>
      <c r="AG35" s="76" t="str">
        <f>IF(OR($D35=" ",$E35=" ",$F35=" "),"Enter vessel info",IF(T($H35)&lt;&gt;"","Enter Activity",IF(OR($M35=0,$N35=0),"Enter Run Time",IF((VLOOKUP($F35,'VESSEL FACTORS'!$A$3:$O$5,AG$5,FALSE))="N/A","--",IF($G35=" ",IF(ISERROR(SEARCH("Aux",$E35,1)),($H35*VLOOKUP($F35,'VESSEL FACTORS'!$A$2:$O$5,AG$5,FALSE)*0.0000011023*$M35*$N35*0.82),($H35*VLOOKUP($F35,'VESSEL FACTORS'!$A$2:$O$5,AG$5,FALSE)*0.0000011023*$M35*$N35*1)),IF($G35&lt;21,($H35*VLOOKUP($F35,'VESSEL FACTORS'!$A$2:$O$5,AG$5,FALSE)*0.0000011023*$M35*$N35*VLOOKUP($G35,'VESSEL FACTORS'!$A$16:$L$36,AG$5,FALSE)),($H35*VLOOKUP($F35,'VESSEL FACTORS'!$A$3:$O$5,AG$5,FALSE)*0.0000011023*$M35*$N35*($G35/100))))))))</f>
        <v>Enter vessel info</v>
      </c>
      <c r="AH35" s="76" t="str">
        <f>IF(OR($D35=" ",$E35=" ",$F35=" "),"Enter vessel info",IF(T($H35)&lt;&gt;"","Enter Activity",IF(OR($M35=0,$N35=0),"Enter Run Time",IF((VLOOKUP($F35,'VESSEL FACTORS'!$A$3:$O$5,AH$5,FALSE))="N/A","--",IF($G35=" ",IF(ISERROR(SEARCH("Aux",$E35,1)),($H35*VLOOKUP($F35,'VESSEL FACTORS'!$A$2:$O$5,AH$5,FALSE)*0.0000011023*$M35*$N35*0.82),($H35*VLOOKUP($F35,'VESSEL FACTORS'!$A$2:$O$5,AH$5,FALSE)*0.0000011023*$M35*$N35*1)),IF($G35&lt;21,($H35*VLOOKUP($F35,'VESSEL FACTORS'!$A$2:$O$5,AH$5,FALSE)*0.0000011023*$M35*$N35*VLOOKUP($G35,'VESSEL FACTORS'!$A$16:$L$36,AH$5,FALSE)),($H35*VLOOKUP($F35,'VESSEL FACTORS'!$A$3:$O$5,AH$5,FALSE)*0.0000011023*$M35*$N35*($G35/100))))))))</f>
        <v>Enter vessel info</v>
      </c>
      <c r="AI35" s="76" t="str">
        <f>IF(OR($D35=" ",$E35=" ",$F35=" "),"Enter vessel info",IF(T($H35)&lt;&gt;"","Enter Activity",IF(OR($M35=0,$N35=0),"Enter Run Time",IF((VLOOKUP($F35,'VESSEL FACTORS'!$A$3:$O$5,AI$5,FALSE))="N/A","--",IF($G35=" ",IF(ISERROR(SEARCH("Aux",$E35,1)),($H35*VLOOKUP($F35,'VESSEL FACTORS'!$A$2:$O$5,AI$5,FALSE)*0.0000011023*$M35*$N35*0.82),($H35*VLOOKUP($F35,'VESSEL FACTORS'!$A$2:$O$5,AI$5,FALSE)*0.0000011023*$M35*$N35*1)),IF($G35&lt;21,($H35*VLOOKUP($F35,'VESSEL FACTORS'!$A$2:$O$5,AI$5,FALSE)*0.0000011023*$M35*$N35*VLOOKUP($G35,'VESSEL FACTORS'!$A$16:$L$36,AI$5,FALSE)),($H35*VLOOKUP($F35,'VESSEL FACTORS'!$A$3:$O$5,AI$5,FALSE)*0.0000011023*$M35*$N35*($G35/100))))))))</f>
        <v>Enter vessel info</v>
      </c>
      <c r="AJ35" s="76" t="str">
        <f>IF(OR($D35=" ",$E35=" ",$F35=" "),"Enter vessel info",IF(T($H35)&lt;&gt;"","Enter Activity",IF(OR($M35=0,$N35=0),"Enter Run Time",IF((VLOOKUP($F35,'VESSEL FACTORS'!$A$3:$O$5,AJ$5,FALSE))="N/A","--",IF($G35=" ",IF(ISERROR(SEARCH("Aux",$E35,1)),($H35*VLOOKUP($F35,'VESSEL FACTORS'!$A$2:$O$5,AJ$5,FALSE)*0.0000011023*$M35*$N35*0.82),($H35*VLOOKUP($F35,'VESSEL FACTORS'!$A$2:$O$5,AJ$5,FALSE)*0.0000011023*$M35*$N35*1)),IF($G35&lt;21,($H35*VLOOKUP($F35,'VESSEL FACTORS'!$A$2:$O$5,AJ$5,FALSE)*0.0000011023*$M35*$N35*VLOOKUP($G35,'VESSEL FACTORS'!$A$16:$L$36,AJ$5,FALSE)),($H35*VLOOKUP($F35,'VESSEL FACTORS'!$A$3:$O$5,AJ$5,FALSE)*0.0000011023*$M35*$N35*($G35/100))))))))</f>
        <v>Enter vessel info</v>
      </c>
      <c r="AK35" s="76" t="str">
        <f>IF(OR($D35=" ",$E35=" ",$F35=" "),"Enter vessel info",IF(T($H35)&lt;&gt;"","Enter Activity",IF(OR($M35=0,$N35=0),"Enter Run Time",IF((VLOOKUP($F35,'VESSEL FACTORS'!$A$3:$O$5,AK$5,FALSE))="N/A","--",IF($G35=" ",IF(ISERROR(SEARCH("Aux",$E35,1)),($H35*VLOOKUP($F35,'VESSEL FACTORS'!$A$2:$O$5,AK$5,FALSE)*0.0000011023*$M35*$N35*0.82),($H35*VLOOKUP($F35,'VESSEL FACTORS'!$A$2:$O$5,AK$5,FALSE)*0.0000011023*$M35*$N35*1)),IF($G35&lt;21,($H35*VLOOKUP($F35,'VESSEL FACTORS'!$A$2:$O$5,AK$5,FALSE)*0.0000011023*$M35*$N35*VLOOKUP($G35,'VESSEL FACTORS'!$A$16:$L$36,AK$5,FALSE)),($H35*VLOOKUP($F35,'VESSEL FACTORS'!$A$3:$O$5,AK$5,FALSE)*0.0000011023*$M35*$N35*($G35/100))))))))</f>
        <v>Enter vessel info</v>
      </c>
      <c r="AL35" s="67" t="str">
        <f>IF(OR($D35=" ",$E35=" ",$F35=" "),"Enter vessel info",IF(T($H35)&lt;&gt;"","Enter Activity",IF(OR($M35=0,$N35=0),"Enter Run Time",IF((VLOOKUP($F35,'VESSEL FACTORS'!$A$3:$O$5,AL$5,FALSE))="N/A","--",IF($G35=" ",IF(ISERROR(SEARCH("Aux",$E35,1)),($H35*VLOOKUP($F35,'VESSEL FACTORS'!$A$2:$O$5,AL$5,FALSE)*0.0000011023*$M35*$N35*0.82),($H35*VLOOKUP($F35,'VESSEL FACTORS'!$A$2:$O$5,AL$5,FALSE)*0.0000011023*$M35*$N35*1)),IF($G35&lt;21,($H35*VLOOKUP($F35,'VESSEL FACTORS'!$A$2:$O$5,AL$5,FALSE)*0.0000011023*$M35*$N35*VLOOKUP($G35,'VESSEL FACTORS'!$A$16:$L$36,AL$5,FALSE)),($H35*VLOOKUP($F35,'VESSEL FACTORS'!$A$3:$O$5,AL$5,FALSE)*0.0000011023*$M35*$N35*($G35/100))))))))</f>
        <v>Enter vessel info</v>
      </c>
      <c r="AM35" s="73"/>
      <c r="AO35" s="74">
        <f>MONTH(EMISSIONS_1!P35)-MONTH(EMISSIONS_1!O35)+1</f>
        <v>1</v>
      </c>
      <c r="AP35" s="335">
        <f t="shared" si="44"/>
        <v>0</v>
      </c>
      <c r="AQ35" s="336">
        <f t="shared" si="44"/>
        <v>0</v>
      </c>
      <c r="AR35" s="336">
        <f t="shared" si="44"/>
        <v>0</v>
      </c>
      <c r="AS35" s="336">
        <f t="shared" si="44"/>
        <v>0</v>
      </c>
      <c r="AT35" s="336">
        <f t="shared" si="44"/>
        <v>0</v>
      </c>
      <c r="AU35" s="336">
        <f t="shared" si="44"/>
        <v>0</v>
      </c>
      <c r="AV35" s="336">
        <f t="shared" si="44"/>
        <v>0</v>
      </c>
      <c r="AW35" s="336">
        <f t="shared" si="44"/>
        <v>0</v>
      </c>
      <c r="AX35" s="336">
        <f t="shared" si="44"/>
        <v>0</v>
      </c>
      <c r="AY35" s="336">
        <f t="shared" si="44"/>
        <v>0</v>
      </c>
      <c r="AZ35" s="336">
        <f t="shared" si="44"/>
        <v>0</v>
      </c>
      <c r="BA35" s="337">
        <f t="shared" si="44"/>
        <v>0</v>
      </c>
      <c r="BB35" s="335">
        <f t="shared" si="45"/>
        <v>0</v>
      </c>
      <c r="BC35" s="336">
        <f t="shared" si="45"/>
        <v>0</v>
      </c>
      <c r="BD35" s="336">
        <f t="shared" si="45"/>
        <v>0</v>
      </c>
      <c r="BE35" s="336">
        <f t="shared" si="45"/>
        <v>0</v>
      </c>
      <c r="BF35" s="336">
        <f t="shared" si="45"/>
        <v>0</v>
      </c>
      <c r="BG35" s="336">
        <f t="shared" si="45"/>
        <v>0</v>
      </c>
      <c r="BH35" s="336">
        <f t="shared" si="45"/>
        <v>0</v>
      </c>
      <c r="BI35" s="336">
        <f t="shared" si="45"/>
        <v>0</v>
      </c>
      <c r="BJ35" s="336">
        <f t="shared" si="45"/>
        <v>0</v>
      </c>
      <c r="BK35" s="336">
        <f t="shared" si="45"/>
        <v>0</v>
      </c>
      <c r="BL35" s="336">
        <f t="shared" si="45"/>
        <v>0</v>
      </c>
      <c r="BM35" s="337">
        <f t="shared" si="45"/>
        <v>0</v>
      </c>
      <c r="BN35" s="335">
        <f t="shared" si="46"/>
        <v>0</v>
      </c>
      <c r="BO35" s="336">
        <f t="shared" si="46"/>
        <v>0</v>
      </c>
      <c r="BP35" s="336">
        <f t="shared" si="46"/>
        <v>0</v>
      </c>
      <c r="BQ35" s="336">
        <f t="shared" si="46"/>
        <v>0</v>
      </c>
      <c r="BR35" s="336">
        <f t="shared" si="46"/>
        <v>0</v>
      </c>
      <c r="BS35" s="336">
        <f t="shared" si="46"/>
        <v>0</v>
      </c>
      <c r="BT35" s="336">
        <f t="shared" si="46"/>
        <v>0</v>
      </c>
      <c r="BU35" s="336">
        <f t="shared" si="46"/>
        <v>0</v>
      </c>
      <c r="BV35" s="336">
        <f t="shared" si="46"/>
        <v>0</v>
      </c>
      <c r="BW35" s="336">
        <f t="shared" si="46"/>
        <v>0</v>
      </c>
      <c r="BX35" s="336">
        <f t="shared" si="46"/>
        <v>0</v>
      </c>
      <c r="BY35" s="337">
        <f t="shared" si="46"/>
        <v>0</v>
      </c>
      <c r="BZ35" s="335">
        <f t="shared" si="47"/>
        <v>0</v>
      </c>
      <c r="CA35" s="336">
        <f t="shared" si="47"/>
        <v>0</v>
      </c>
      <c r="CB35" s="336">
        <f t="shared" si="47"/>
        <v>0</v>
      </c>
      <c r="CC35" s="336">
        <f t="shared" si="47"/>
        <v>0</v>
      </c>
      <c r="CD35" s="336">
        <f t="shared" si="47"/>
        <v>0</v>
      </c>
      <c r="CE35" s="336">
        <f t="shared" si="47"/>
        <v>0</v>
      </c>
      <c r="CF35" s="336">
        <f t="shared" si="47"/>
        <v>0</v>
      </c>
      <c r="CG35" s="336">
        <f t="shared" si="47"/>
        <v>0</v>
      </c>
      <c r="CH35" s="336">
        <f t="shared" si="47"/>
        <v>0</v>
      </c>
      <c r="CI35" s="336">
        <f t="shared" si="47"/>
        <v>0</v>
      </c>
      <c r="CJ35" s="336">
        <f t="shared" si="47"/>
        <v>0</v>
      </c>
      <c r="CK35" s="337">
        <f t="shared" si="47"/>
        <v>0</v>
      </c>
      <c r="CL35" s="335">
        <f t="shared" si="48"/>
        <v>0</v>
      </c>
      <c r="CM35" s="336">
        <f t="shared" si="48"/>
        <v>0</v>
      </c>
      <c r="CN35" s="336">
        <f t="shared" si="48"/>
        <v>0</v>
      </c>
      <c r="CO35" s="336">
        <f t="shared" si="48"/>
        <v>0</v>
      </c>
      <c r="CP35" s="336">
        <f t="shared" si="48"/>
        <v>0</v>
      </c>
      <c r="CQ35" s="336">
        <f t="shared" si="48"/>
        <v>0</v>
      </c>
      <c r="CR35" s="336">
        <f t="shared" si="48"/>
        <v>0</v>
      </c>
      <c r="CS35" s="336">
        <f t="shared" si="48"/>
        <v>0</v>
      </c>
      <c r="CT35" s="336">
        <f t="shared" si="48"/>
        <v>0</v>
      </c>
      <c r="CU35" s="336">
        <f t="shared" si="48"/>
        <v>0</v>
      </c>
      <c r="CV35" s="336">
        <f t="shared" si="48"/>
        <v>0</v>
      </c>
      <c r="CW35" s="337">
        <f t="shared" si="48"/>
        <v>0</v>
      </c>
      <c r="CX35" s="335">
        <f t="shared" si="49"/>
        <v>0</v>
      </c>
      <c r="CY35" s="336">
        <f t="shared" si="49"/>
        <v>0</v>
      </c>
      <c r="CZ35" s="336">
        <f t="shared" si="49"/>
        <v>0</v>
      </c>
      <c r="DA35" s="336">
        <f t="shared" si="49"/>
        <v>0</v>
      </c>
      <c r="DB35" s="336">
        <f t="shared" si="49"/>
        <v>0</v>
      </c>
      <c r="DC35" s="336">
        <f t="shared" si="49"/>
        <v>0</v>
      </c>
      <c r="DD35" s="336">
        <f t="shared" si="49"/>
        <v>0</v>
      </c>
      <c r="DE35" s="336">
        <f t="shared" si="49"/>
        <v>0</v>
      </c>
      <c r="DF35" s="336">
        <f t="shared" si="49"/>
        <v>0</v>
      </c>
      <c r="DG35" s="336">
        <f t="shared" si="49"/>
        <v>0</v>
      </c>
      <c r="DH35" s="336">
        <f t="shared" si="49"/>
        <v>0</v>
      </c>
      <c r="DI35" s="337">
        <f t="shared" si="49"/>
        <v>0</v>
      </c>
      <c r="DJ35" s="335">
        <f t="shared" si="50"/>
        <v>0</v>
      </c>
      <c r="DK35" s="336">
        <f t="shared" si="50"/>
        <v>0</v>
      </c>
      <c r="DL35" s="336">
        <f t="shared" si="50"/>
        <v>0</v>
      </c>
      <c r="DM35" s="336">
        <f t="shared" si="50"/>
        <v>0</v>
      </c>
      <c r="DN35" s="336">
        <f t="shared" si="50"/>
        <v>0</v>
      </c>
      <c r="DO35" s="336">
        <f t="shared" si="50"/>
        <v>0</v>
      </c>
      <c r="DP35" s="336">
        <f t="shared" si="50"/>
        <v>0</v>
      </c>
      <c r="DQ35" s="336">
        <f t="shared" si="50"/>
        <v>0</v>
      </c>
      <c r="DR35" s="336">
        <f t="shared" si="50"/>
        <v>0</v>
      </c>
      <c r="DS35" s="336">
        <f t="shared" si="50"/>
        <v>0</v>
      </c>
      <c r="DT35" s="336">
        <f t="shared" si="50"/>
        <v>0</v>
      </c>
      <c r="DU35" s="337">
        <f t="shared" si="50"/>
        <v>0</v>
      </c>
      <c r="DV35" s="335">
        <f t="shared" si="51"/>
        <v>0</v>
      </c>
      <c r="DW35" s="336">
        <f t="shared" si="51"/>
        <v>0</v>
      </c>
      <c r="DX35" s="336">
        <f t="shared" si="51"/>
        <v>0</v>
      </c>
      <c r="DY35" s="336">
        <f t="shared" si="51"/>
        <v>0</v>
      </c>
      <c r="DZ35" s="336">
        <f t="shared" si="51"/>
        <v>0</v>
      </c>
      <c r="EA35" s="336">
        <f t="shared" si="51"/>
        <v>0</v>
      </c>
      <c r="EB35" s="336">
        <f t="shared" si="51"/>
        <v>0</v>
      </c>
      <c r="EC35" s="336">
        <f t="shared" si="51"/>
        <v>0</v>
      </c>
      <c r="ED35" s="336">
        <f t="shared" si="51"/>
        <v>0</v>
      </c>
      <c r="EE35" s="336">
        <f t="shared" si="51"/>
        <v>0</v>
      </c>
      <c r="EF35" s="336">
        <f t="shared" si="51"/>
        <v>0</v>
      </c>
      <c r="EG35" s="337">
        <f t="shared" si="51"/>
        <v>0</v>
      </c>
      <c r="EH35" s="335">
        <f t="shared" si="52"/>
        <v>0</v>
      </c>
      <c r="EI35" s="336">
        <f t="shared" si="52"/>
        <v>0</v>
      </c>
      <c r="EJ35" s="336">
        <f t="shared" si="52"/>
        <v>0</v>
      </c>
      <c r="EK35" s="336">
        <f t="shared" si="52"/>
        <v>0</v>
      </c>
      <c r="EL35" s="336">
        <f t="shared" si="52"/>
        <v>0</v>
      </c>
      <c r="EM35" s="336">
        <f t="shared" si="52"/>
        <v>0</v>
      </c>
      <c r="EN35" s="336">
        <f t="shared" si="52"/>
        <v>0</v>
      </c>
      <c r="EO35" s="336">
        <f t="shared" si="52"/>
        <v>0</v>
      </c>
      <c r="EP35" s="336">
        <f t="shared" si="52"/>
        <v>0</v>
      </c>
      <c r="EQ35" s="336">
        <f t="shared" si="52"/>
        <v>0</v>
      </c>
      <c r="ER35" s="336">
        <f t="shared" si="52"/>
        <v>0</v>
      </c>
      <c r="ES35" s="337">
        <f t="shared" si="52"/>
        <v>0</v>
      </c>
      <c r="ET35" s="335">
        <f t="shared" si="53"/>
        <v>0</v>
      </c>
      <c r="EU35" s="336">
        <f t="shared" si="53"/>
        <v>0</v>
      </c>
      <c r="EV35" s="336">
        <f t="shared" si="53"/>
        <v>0</v>
      </c>
      <c r="EW35" s="336">
        <f t="shared" si="53"/>
        <v>0</v>
      </c>
      <c r="EX35" s="336">
        <f t="shared" si="53"/>
        <v>0</v>
      </c>
      <c r="EY35" s="336">
        <f t="shared" si="53"/>
        <v>0</v>
      </c>
      <c r="EZ35" s="336">
        <f t="shared" si="53"/>
        <v>0</v>
      </c>
      <c r="FA35" s="336">
        <f t="shared" si="53"/>
        <v>0</v>
      </c>
      <c r="FB35" s="336">
        <f t="shared" si="53"/>
        <v>0</v>
      </c>
      <c r="FC35" s="336">
        <f t="shared" si="53"/>
        <v>0</v>
      </c>
      <c r="FD35" s="336">
        <f t="shared" si="53"/>
        <v>0</v>
      </c>
      <c r="FE35" s="337">
        <f t="shared" si="53"/>
        <v>0</v>
      </c>
      <c r="FF35" s="335">
        <f t="shared" si="54"/>
        <v>0</v>
      </c>
      <c r="FG35" s="336">
        <f t="shared" si="54"/>
        <v>0</v>
      </c>
      <c r="FH35" s="336">
        <f t="shared" si="54"/>
        <v>0</v>
      </c>
      <c r="FI35" s="336">
        <f t="shared" si="54"/>
        <v>0</v>
      </c>
      <c r="FJ35" s="336">
        <f t="shared" si="54"/>
        <v>0</v>
      </c>
      <c r="FK35" s="336">
        <f t="shared" si="54"/>
        <v>0</v>
      </c>
      <c r="FL35" s="336">
        <f t="shared" si="54"/>
        <v>0</v>
      </c>
      <c r="FM35" s="336">
        <f t="shared" si="54"/>
        <v>0</v>
      </c>
      <c r="FN35" s="336">
        <f t="shared" si="54"/>
        <v>0</v>
      </c>
      <c r="FO35" s="336">
        <f t="shared" si="54"/>
        <v>0</v>
      </c>
      <c r="FP35" s="336">
        <f t="shared" si="54"/>
        <v>0</v>
      </c>
      <c r="FQ35" s="337">
        <f t="shared" si="54"/>
        <v>0</v>
      </c>
    </row>
    <row r="36" spans="1:173" ht="12.75" customHeight="1" x14ac:dyDescent="0.2">
      <c r="A36" s="74" t="str">
        <f t="shared" si="21"/>
        <v xml:space="preserve"> - </v>
      </c>
      <c r="B36" s="112"/>
      <c r="C36" s="171" t="s">
        <v>305</v>
      </c>
      <c r="D36" s="366" t="str">
        <f>IF(ISBLANK(EMISSIONS_9!D36), " ", EMISSIONS_9!D36)</f>
        <v xml:space="preserve"> </v>
      </c>
      <c r="E36" s="366" t="str">
        <f>IF(ISBLANK(EMISSIONS_9!E36), " ", EMISSIONS_9!E36)</f>
        <v xml:space="preserve"> </v>
      </c>
      <c r="F36" s="366" t="str">
        <f>IF(ISBLANK(EMISSIONS_9!F36), " ", EMISSIONS_9!F36)</f>
        <v xml:space="preserve"> </v>
      </c>
      <c r="G36" s="367"/>
      <c r="H36" s="368"/>
      <c r="I36" s="33" t="s">
        <v>299</v>
      </c>
      <c r="J36" s="367"/>
      <c r="K36" s="33">
        <f t="shared" si="35"/>
        <v>1</v>
      </c>
      <c r="L36" s="33" t="e">
        <f>IF(#REF!="Enter Emissions (tpy)",IF( J36="", 0, J36), 0)</f>
        <v>#REF!</v>
      </c>
      <c r="M36" s="367">
        <v>0</v>
      </c>
      <c r="N36" s="373">
        <v>0</v>
      </c>
      <c r="O36" s="299"/>
      <c r="P36" s="300"/>
      <c r="Q36" s="73" t="str">
        <f t="shared" si="36"/>
        <v>Enter vessel info</v>
      </c>
      <c r="R36" s="79" t="str">
        <f t="shared" si="37"/>
        <v>Enter vessel info</v>
      </c>
      <c r="S36" s="79" t="str">
        <f t="shared" si="38"/>
        <v>Enter vessel info</v>
      </c>
      <c r="T36" s="79" t="str">
        <f t="shared" si="39"/>
        <v>Enter vessel info</v>
      </c>
      <c r="U36" s="79" t="str">
        <f t="shared" si="40"/>
        <v>Enter vessel info</v>
      </c>
      <c r="V36" s="79" t="str">
        <f t="shared" si="41"/>
        <v>Enter vessel info</v>
      </c>
      <c r="W36" s="79" t="str">
        <f t="shared" si="42"/>
        <v>Enter vessel info</v>
      </c>
      <c r="X36" s="79" t="str">
        <f t="shared" si="43"/>
        <v>Enter vessel info</v>
      </c>
      <c r="Y36" s="78" t="s">
        <v>115</v>
      </c>
      <c r="Z36" s="79" t="s">
        <v>115</v>
      </c>
      <c r="AA36" s="82" t="s">
        <v>115</v>
      </c>
      <c r="AB36" s="76" t="str">
        <f>IF(OR($D36=" ",$E36=" ",$F36=" "),"Enter vessel info",IF(T($H36)&lt;&gt;"","Enter Activity",IF(OR($M36=0,$N36=0),"Enter Run Time",IF((VLOOKUP($F36,'VESSEL FACTORS'!$A$3:$O$5,AB$5,FALSE))="N/A","--",IF($G36=" ",IF(ISERROR(SEARCH("Aux",$E36,1)),($H36*VLOOKUP($F36,'VESSEL FACTORS'!$A$2:$O$5,AB$5,FALSE)*0.0000011023*$M36*$N36*0.82),($H36*VLOOKUP($F36,'VESSEL FACTORS'!$A$2:$O$5,AB$5,FALSE)*0.0000011023*$M36*$N36*1)),IF($G36&lt;21,($H36*VLOOKUP($F36,'VESSEL FACTORS'!$A$2:$O$5,AB$5,FALSE)*0.0000011023*$M36*$N36*VLOOKUP($G36,'VESSEL FACTORS'!$A$16:$L$36,AB$5,FALSE)),($H36*VLOOKUP($F36,'VESSEL FACTORS'!$A$3:$O$5,AB$5,FALSE)*0.0000011023*$M36*$N36*($G36/100))))))))</f>
        <v>Enter vessel info</v>
      </c>
      <c r="AC36" s="76" t="str">
        <f>IF(OR($D36=" ",$E36=" ",$F36=" "),"Enter vessel info",IF(T($H36)&lt;&gt;"","Enter Activity",IF(OR($M36=0,$N36=0),"Enter Run Time",IF((VLOOKUP($F36,'VESSEL FACTORS'!$A$3:$O$5,AC$5,FALSE))="N/A","--",IF($G36=" ",IF(ISERROR(SEARCH("Aux",$E36,1)),($H36*VLOOKUP($F36,'VESSEL FACTORS'!$A$2:$O$5,AC$5,FALSE)*0.0000011023*$M36*$N36*0.82),($H36*VLOOKUP($F36,'VESSEL FACTORS'!$A$2:$O$5,AC$5,FALSE)*0.0000011023*$M36*$N36*1)),IF($G36&lt;21,($H36*VLOOKUP($F36,'VESSEL FACTORS'!$A$2:$O$5,AC$5,FALSE)*0.0000011023*$M36*$N36*VLOOKUP($G36,'VESSEL FACTORS'!$A$16:$L$36,AC$5,FALSE)),($H36*VLOOKUP($F36,'VESSEL FACTORS'!$A$3:$O$5,AC$5,FALSE)*0.0000011023*$M36*$N36*($G36/100))))))))</f>
        <v>Enter vessel info</v>
      </c>
      <c r="AD36" s="76" t="str">
        <f>IF(OR($D36=" ",$E36=" ",$F36=" "),"Enter vessel info",IF(T($H36)&lt;&gt;"","Enter Activity",IF(OR($M36=0,$N36=0),"Enter Run Time",IF((VLOOKUP($F36,'VESSEL FACTORS'!$A$3:$O$5,AD$5,FALSE))="N/A","--",IF($G36=" ",IF(ISERROR(SEARCH("Aux",$E36,1)),($H36*VLOOKUP($F36,'VESSEL FACTORS'!$A$2:$O$5,AD$5,FALSE)*0.0000011023*$M36*$N36*0.82),($H36*VLOOKUP($F36,'VESSEL FACTORS'!$A$2:$O$5,AD$5,FALSE)*0.0000011023*$M36*$N36*1)),IF($G36&lt;21,($H36*VLOOKUP($F36,'VESSEL FACTORS'!$A$2:$O$5,AD$5,FALSE)*0.0000011023*$M36*$N36*VLOOKUP($G36,'VESSEL FACTORS'!$A$16:$L$36,AD$5,FALSE)),($H36*VLOOKUP($F36,'VESSEL FACTORS'!$A$3:$O$5,AD$5,FALSE)*0.0000011023*$M36*$N36*($G36/100))))))))</f>
        <v>Enter vessel info</v>
      </c>
      <c r="AE36" s="76" t="str">
        <f>IF(OR($D36=" ",$E36=" ",$F36=" "),"Enter vessel info",IF(T($H36)&lt;&gt;"","Enter Activity",IF(OR($M36=0,$N36=0),"Enter Run Time",IF((VLOOKUP($F36,'VESSEL FACTORS'!$A$3:$O$5,AE$5,FALSE))="N/A","--",IF($G36=" ",IF(ISERROR(SEARCH("Aux",$E36,1)),($H36*VLOOKUP($F36,'VESSEL FACTORS'!$A$2:$O$5,AE$5,FALSE)*0.0000011023*$M36*$N36*0.82),($H36*VLOOKUP($F36,'VESSEL FACTORS'!$A$2:$O$5,AE$5,FALSE)*0.0000011023*$M36*$N36*1)),IF($G36&lt;21,($H36*VLOOKUP($F36,'VESSEL FACTORS'!$A$2:$O$5,AE$5,FALSE)*0.0000011023*$M36*$N36*VLOOKUP($G36,'VESSEL FACTORS'!$A$16:$L$36,AE$5,FALSE)),($H36*VLOOKUP($F36,'VESSEL FACTORS'!$A$3:$O$5,AE$5,FALSE)*0.0000011023*$M36*$N36*($G36/100))))))))</f>
        <v>Enter vessel info</v>
      </c>
      <c r="AF36" s="76" t="str">
        <f>IF(OR($D36=" ",$E36=" ",$F36=" "),"Enter vessel info",IF(T($H36)&lt;&gt;"","Enter Activity",IF(OR($M36=0,$N36=0),"Enter Run Time",IF((VLOOKUP($F36,'VESSEL FACTORS'!$A$3:$O$5,AF$5,FALSE))="N/A","--",IF($G36=" ",IF(ISERROR(SEARCH("Aux",$E36,1)),($H36*VLOOKUP($F36,'VESSEL FACTORS'!$A$2:$O$5,AF$5,FALSE)*0.0000011023*$M36*$N36*0.82),($H36*VLOOKUP($F36,'VESSEL FACTORS'!$A$2:$O$5,AF$5,FALSE)*0.0000011023*$M36*$N36*1)),IF($G36&lt;21,($H36*VLOOKUP($F36,'VESSEL FACTORS'!$A$2:$O$5,AF$5,FALSE)*0.0000011023*$M36*$N36*VLOOKUP($G36,'VESSEL FACTORS'!$A$16:$L$36,AF$5,FALSE)),($H36*VLOOKUP($F36,'VESSEL FACTORS'!$A$3:$O$5,AF$5,FALSE)*0.0000011023*$M36*$N36*($G36/100))))))))</f>
        <v>Enter vessel info</v>
      </c>
      <c r="AG36" s="76" t="str">
        <f>IF(OR($D36=" ",$E36=" ",$F36=" "),"Enter vessel info",IF(T($H36)&lt;&gt;"","Enter Activity",IF(OR($M36=0,$N36=0),"Enter Run Time",IF((VLOOKUP($F36,'VESSEL FACTORS'!$A$3:$O$5,AG$5,FALSE))="N/A","--",IF($G36=" ",IF(ISERROR(SEARCH("Aux",$E36,1)),($H36*VLOOKUP($F36,'VESSEL FACTORS'!$A$2:$O$5,AG$5,FALSE)*0.0000011023*$M36*$N36*0.82),($H36*VLOOKUP($F36,'VESSEL FACTORS'!$A$2:$O$5,AG$5,FALSE)*0.0000011023*$M36*$N36*1)),IF($G36&lt;21,($H36*VLOOKUP($F36,'VESSEL FACTORS'!$A$2:$O$5,AG$5,FALSE)*0.0000011023*$M36*$N36*VLOOKUP($G36,'VESSEL FACTORS'!$A$16:$L$36,AG$5,FALSE)),($H36*VLOOKUP($F36,'VESSEL FACTORS'!$A$3:$O$5,AG$5,FALSE)*0.0000011023*$M36*$N36*($G36/100))))))))</f>
        <v>Enter vessel info</v>
      </c>
      <c r="AH36" s="76" t="str">
        <f>IF(OR($D36=" ",$E36=" ",$F36=" "),"Enter vessel info",IF(T($H36)&lt;&gt;"","Enter Activity",IF(OR($M36=0,$N36=0),"Enter Run Time",IF((VLOOKUP($F36,'VESSEL FACTORS'!$A$3:$O$5,AH$5,FALSE))="N/A","--",IF($G36=" ",IF(ISERROR(SEARCH("Aux",$E36,1)),($H36*VLOOKUP($F36,'VESSEL FACTORS'!$A$2:$O$5,AH$5,FALSE)*0.0000011023*$M36*$N36*0.82),($H36*VLOOKUP($F36,'VESSEL FACTORS'!$A$2:$O$5,AH$5,FALSE)*0.0000011023*$M36*$N36*1)),IF($G36&lt;21,($H36*VLOOKUP($F36,'VESSEL FACTORS'!$A$2:$O$5,AH$5,FALSE)*0.0000011023*$M36*$N36*VLOOKUP($G36,'VESSEL FACTORS'!$A$16:$L$36,AH$5,FALSE)),($H36*VLOOKUP($F36,'VESSEL FACTORS'!$A$3:$O$5,AH$5,FALSE)*0.0000011023*$M36*$N36*($G36/100))))))))</f>
        <v>Enter vessel info</v>
      </c>
      <c r="AI36" s="76" t="str">
        <f>IF(OR($D36=" ",$E36=" ",$F36=" "),"Enter vessel info",IF(T($H36)&lt;&gt;"","Enter Activity",IF(OR($M36=0,$N36=0),"Enter Run Time",IF((VLOOKUP($F36,'VESSEL FACTORS'!$A$3:$O$5,AI$5,FALSE))="N/A","--",IF($G36=" ",IF(ISERROR(SEARCH("Aux",$E36,1)),($H36*VLOOKUP($F36,'VESSEL FACTORS'!$A$2:$O$5,AI$5,FALSE)*0.0000011023*$M36*$N36*0.82),($H36*VLOOKUP($F36,'VESSEL FACTORS'!$A$2:$O$5,AI$5,FALSE)*0.0000011023*$M36*$N36*1)),IF($G36&lt;21,($H36*VLOOKUP($F36,'VESSEL FACTORS'!$A$2:$O$5,AI$5,FALSE)*0.0000011023*$M36*$N36*VLOOKUP($G36,'VESSEL FACTORS'!$A$16:$L$36,AI$5,FALSE)),($H36*VLOOKUP($F36,'VESSEL FACTORS'!$A$3:$O$5,AI$5,FALSE)*0.0000011023*$M36*$N36*($G36/100))))))))</f>
        <v>Enter vessel info</v>
      </c>
      <c r="AJ36" s="76" t="str">
        <f>IF(OR($D36=" ",$E36=" ",$F36=" "),"Enter vessel info",IF(T($H36)&lt;&gt;"","Enter Activity",IF(OR($M36=0,$N36=0),"Enter Run Time",IF((VLOOKUP($F36,'VESSEL FACTORS'!$A$3:$O$5,AJ$5,FALSE))="N/A","--",IF($G36=" ",IF(ISERROR(SEARCH("Aux",$E36,1)),($H36*VLOOKUP($F36,'VESSEL FACTORS'!$A$2:$O$5,AJ$5,FALSE)*0.0000011023*$M36*$N36*0.82),($H36*VLOOKUP($F36,'VESSEL FACTORS'!$A$2:$O$5,AJ$5,FALSE)*0.0000011023*$M36*$N36*1)),IF($G36&lt;21,($H36*VLOOKUP($F36,'VESSEL FACTORS'!$A$2:$O$5,AJ$5,FALSE)*0.0000011023*$M36*$N36*VLOOKUP($G36,'VESSEL FACTORS'!$A$16:$L$36,AJ$5,FALSE)),($H36*VLOOKUP($F36,'VESSEL FACTORS'!$A$3:$O$5,AJ$5,FALSE)*0.0000011023*$M36*$N36*($G36/100))))))))</f>
        <v>Enter vessel info</v>
      </c>
      <c r="AK36" s="76" t="str">
        <f>IF(OR($D36=" ",$E36=" ",$F36=" "),"Enter vessel info",IF(T($H36)&lt;&gt;"","Enter Activity",IF(OR($M36=0,$N36=0),"Enter Run Time",IF((VLOOKUP($F36,'VESSEL FACTORS'!$A$3:$O$5,AK$5,FALSE))="N/A","--",IF($G36=" ",IF(ISERROR(SEARCH("Aux",$E36,1)),($H36*VLOOKUP($F36,'VESSEL FACTORS'!$A$2:$O$5,AK$5,FALSE)*0.0000011023*$M36*$N36*0.82),($H36*VLOOKUP($F36,'VESSEL FACTORS'!$A$2:$O$5,AK$5,FALSE)*0.0000011023*$M36*$N36*1)),IF($G36&lt;21,($H36*VLOOKUP($F36,'VESSEL FACTORS'!$A$2:$O$5,AK$5,FALSE)*0.0000011023*$M36*$N36*VLOOKUP($G36,'VESSEL FACTORS'!$A$16:$L$36,AK$5,FALSE)),($H36*VLOOKUP($F36,'VESSEL FACTORS'!$A$3:$O$5,AK$5,FALSE)*0.0000011023*$M36*$N36*($G36/100))))))))</f>
        <v>Enter vessel info</v>
      </c>
      <c r="AL36" s="67" t="str">
        <f>IF(OR($D36=" ",$E36=" ",$F36=" "),"Enter vessel info",IF(T($H36)&lt;&gt;"","Enter Activity",IF(OR($M36=0,$N36=0),"Enter Run Time",IF((VLOOKUP($F36,'VESSEL FACTORS'!$A$3:$O$5,AL$5,FALSE))="N/A","--",IF($G36=" ",IF(ISERROR(SEARCH("Aux",$E36,1)),($H36*VLOOKUP($F36,'VESSEL FACTORS'!$A$2:$O$5,AL$5,FALSE)*0.0000011023*$M36*$N36*0.82),($H36*VLOOKUP($F36,'VESSEL FACTORS'!$A$2:$O$5,AL$5,FALSE)*0.0000011023*$M36*$N36*1)),IF($G36&lt;21,($H36*VLOOKUP($F36,'VESSEL FACTORS'!$A$2:$O$5,AL$5,FALSE)*0.0000011023*$M36*$N36*VLOOKUP($G36,'VESSEL FACTORS'!$A$16:$L$36,AL$5,FALSE)),($H36*VLOOKUP($F36,'VESSEL FACTORS'!$A$3:$O$5,AL$5,FALSE)*0.0000011023*$M36*$N36*($G36/100))))))))</f>
        <v>Enter vessel info</v>
      </c>
      <c r="AM36" s="73"/>
      <c r="AO36" s="74">
        <f>MONTH(EMISSIONS_1!P36)-MONTH(EMISSIONS_1!O36)+1</f>
        <v>1</v>
      </c>
      <c r="AP36" s="335">
        <f t="shared" si="44"/>
        <v>0</v>
      </c>
      <c r="AQ36" s="336">
        <f t="shared" si="44"/>
        <v>0</v>
      </c>
      <c r="AR36" s="336">
        <f t="shared" si="44"/>
        <v>0</v>
      </c>
      <c r="AS36" s="336">
        <f t="shared" si="44"/>
        <v>0</v>
      </c>
      <c r="AT36" s="336">
        <f t="shared" si="44"/>
        <v>0</v>
      </c>
      <c r="AU36" s="336">
        <f t="shared" si="44"/>
        <v>0</v>
      </c>
      <c r="AV36" s="336">
        <f t="shared" si="44"/>
        <v>0</v>
      </c>
      <c r="AW36" s="336">
        <f t="shared" si="44"/>
        <v>0</v>
      </c>
      <c r="AX36" s="336">
        <f t="shared" si="44"/>
        <v>0</v>
      </c>
      <c r="AY36" s="336">
        <f t="shared" si="44"/>
        <v>0</v>
      </c>
      <c r="AZ36" s="336">
        <f t="shared" si="44"/>
        <v>0</v>
      </c>
      <c r="BA36" s="337">
        <f t="shared" si="44"/>
        <v>0</v>
      </c>
      <c r="BB36" s="335">
        <f t="shared" si="45"/>
        <v>0</v>
      </c>
      <c r="BC36" s="336">
        <f t="shared" si="45"/>
        <v>0</v>
      </c>
      <c r="BD36" s="336">
        <f t="shared" si="45"/>
        <v>0</v>
      </c>
      <c r="BE36" s="336">
        <f t="shared" si="45"/>
        <v>0</v>
      </c>
      <c r="BF36" s="336">
        <f t="shared" si="45"/>
        <v>0</v>
      </c>
      <c r="BG36" s="336">
        <f t="shared" si="45"/>
        <v>0</v>
      </c>
      <c r="BH36" s="336">
        <f t="shared" si="45"/>
        <v>0</v>
      </c>
      <c r="BI36" s="336">
        <f t="shared" si="45"/>
        <v>0</v>
      </c>
      <c r="BJ36" s="336">
        <f t="shared" si="45"/>
        <v>0</v>
      </c>
      <c r="BK36" s="336">
        <f t="shared" si="45"/>
        <v>0</v>
      </c>
      <c r="BL36" s="336">
        <f t="shared" si="45"/>
        <v>0</v>
      </c>
      <c r="BM36" s="337">
        <f t="shared" si="45"/>
        <v>0</v>
      </c>
      <c r="BN36" s="335">
        <f t="shared" si="46"/>
        <v>0</v>
      </c>
      <c r="BO36" s="336">
        <f t="shared" si="46"/>
        <v>0</v>
      </c>
      <c r="BP36" s="336">
        <f t="shared" si="46"/>
        <v>0</v>
      </c>
      <c r="BQ36" s="336">
        <f t="shared" si="46"/>
        <v>0</v>
      </c>
      <c r="BR36" s="336">
        <f t="shared" si="46"/>
        <v>0</v>
      </c>
      <c r="BS36" s="336">
        <f t="shared" si="46"/>
        <v>0</v>
      </c>
      <c r="BT36" s="336">
        <f t="shared" si="46"/>
        <v>0</v>
      </c>
      <c r="BU36" s="336">
        <f t="shared" si="46"/>
        <v>0</v>
      </c>
      <c r="BV36" s="336">
        <f t="shared" si="46"/>
        <v>0</v>
      </c>
      <c r="BW36" s="336">
        <f t="shared" si="46"/>
        <v>0</v>
      </c>
      <c r="BX36" s="336">
        <f t="shared" si="46"/>
        <v>0</v>
      </c>
      <c r="BY36" s="337">
        <f t="shared" si="46"/>
        <v>0</v>
      </c>
      <c r="BZ36" s="335">
        <f t="shared" si="47"/>
        <v>0</v>
      </c>
      <c r="CA36" s="336">
        <f t="shared" si="47"/>
        <v>0</v>
      </c>
      <c r="CB36" s="336">
        <f t="shared" si="47"/>
        <v>0</v>
      </c>
      <c r="CC36" s="336">
        <f t="shared" si="47"/>
        <v>0</v>
      </c>
      <c r="CD36" s="336">
        <f t="shared" si="47"/>
        <v>0</v>
      </c>
      <c r="CE36" s="336">
        <f t="shared" si="47"/>
        <v>0</v>
      </c>
      <c r="CF36" s="336">
        <f t="shared" si="47"/>
        <v>0</v>
      </c>
      <c r="CG36" s="336">
        <f t="shared" si="47"/>
        <v>0</v>
      </c>
      <c r="CH36" s="336">
        <f t="shared" si="47"/>
        <v>0</v>
      </c>
      <c r="CI36" s="336">
        <f t="shared" si="47"/>
        <v>0</v>
      </c>
      <c r="CJ36" s="336">
        <f t="shared" si="47"/>
        <v>0</v>
      </c>
      <c r="CK36" s="337">
        <f t="shared" si="47"/>
        <v>0</v>
      </c>
      <c r="CL36" s="335">
        <f t="shared" si="48"/>
        <v>0</v>
      </c>
      <c r="CM36" s="336">
        <f t="shared" si="48"/>
        <v>0</v>
      </c>
      <c r="CN36" s="336">
        <f t="shared" si="48"/>
        <v>0</v>
      </c>
      <c r="CO36" s="336">
        <f t="shared" si="48"/>
        <v>0</v>
      </c>
      <c r="CP36" s="336">
        <f t="shared" si="48"/>
        <v>0</v>
      </c>
      <c r="CQ36" s="336">
        <f t="shared" si="48"/>
        <v>0</v>
      </c>
      <c r="CR36" s="336">
        <f t="shared" si="48"/>
        <v>0</v>
      </c>
      <c r="CS36" s="336">
        <f t="shared" si="48"/>
        <v>0</v>
      </c>
      <c r="CT36" s="336">
        <f t="shared" si="48"/>
        <v>0</v>
      </c>
      <c r="CU36" s="336">
        <f t="shared" si="48"/>
        <v>0</v>
      </c>
      <c r="CV36" s="336">
        <f t="shared" si="48"/>
        <v>0</v>
      </c>
      <c r="CW36" s="337">
        <f t="shared" si="48"/>
        <v>0</v>
      </c>
      <c r="CX36" s="335">
        <f t="shared" si="49"/>
        <v>0</v>
      </c>
      <c r="CY36" s="336">
        <f t="shared" si="49"/>
        <v>0</v>
      </c>
      <c r="CZ36" s="336">
        <f t="shared" si="49"/>
        <v>0</v>
      </c>
      <c r="DA36" s="336">
        <f t="shared" si="49"/>
        <v>0</v>
      </c>
      <c r="DB36" s="336">
        <f t="shared" si="49"/>
        <v>0</v>
      </c>
      <c r="DC36" s="336">
        <f t="shared" si="49"/>
        <v>0</v>
      </c>
      <c r="DD36" s="336">
        <f t="shared" si="49"/>
        <v>0</v>
      </c>
      <c r="DE36" s="336">
        <f t="shared" si="49"/>
        <v>0</v>
      </c>
      <c r="DF36" s="336">
        <f t="shared" si="49"/>
        <v>0</v>
      </c>
      <c r="DG36" s="336">
        <f t="shared" si="49"/>
        <v>0</v>
      </c>
      <c r="DH36" s="336">
        <f t="shared" si="49"/>
        <v>0</v>
      </c>
      <c r="DI36" s="337">
        <f t="shared" si="49"/>
        <v>0</v>
      </c>
      <c r="DJ36" s="335">
        <f t="shared" si="50"/>
        <v>0</v>
      </c>
      <c r="DK36" s="336">
        <f t="shared" si="50"/>
        <v>0</v>
      </c>
      <c r="DL36" s="336">
        <f t="shared" si="50"/>
        <v>0</v>
      </c>
      <c r="DM36" s="336">
        <f t="shared" si="50"/>
        <v>0</v>
      </c>
      <c r="DN36" s="336">
        <f t="shared" si="50"/>
        <v>0</v>
      </c>
      <c r="DO36" s="336">
        <f t="shared" si="50"/>
        <v>0</v>
      </c>
      <c r="DP36" s="336">
        <f t="shared" si="50"/>
        <v>0</v>
      </c>
      <c r="DQ36" s="336">
        <f t="shared" si="50"/>
        <v>0</v>
      </c>
      <c r="DR36" s="336">
        <f t="shared" si="50"/>
        <v>0</v>
      </c>
      <c r="DS36" s="336">
        <f t="shared" si="50"/>
        <v>0</v>
      </c>
      <c r="DT36" s="336">
        <f t="shared" si="50"/>
        <v>0</v>
      </c>
      <c r="DU36" s="337">
        <f t="shared" si="50"/>
        <v>0</v>
      </c>
      <c r="DV36" s="335">
        <f t="shared" si="51"/>
        <v>0</v>
      </c>
      <c r="DW36" s="336">
        <f t="shared" si="51"/>
        <v>0</v>
      </c>
      <c r="DX36" s="336">
        <f t="shared" si="51"/>
        <v>0</v>
      </c>
      <c r="DY36" s="336">
        <f t="shared" si="51"/>
        <v>0</v>
      </c>
      <c r="DZ36" s="336">
        <f t="shared" si="51"/>
        <v>0</v>
      </c>
      <c r="EA36" s="336">
        <f t="shared" si="51"/>
        <v>0</v>
      </c>
      <c r="EB36" s="336">
        <f t="shared" si="51"/>
        <v>0</v>
      </c>
      <c r="EC36" s="336">
        <f t="shared" si="51"/>
        <v>0</v>
      </c>
      <c r="ED36" s="336">
        <f t="shared" si="51"/>
        <v>0</v>
      </c>
      <c r="EE36" s="336">
        <f t="shared" si="51"/>
        <v>0</v>
      </c>
      <c r="EF36" s="336">
        <f t="shared" si="51"/>
        <v>0</v>
      </c>
      <c r="EG36" s="337">
        <f t="shared" si="51"/>
        <v>0</v>
      </c>
      <c r="EH36" s="335">
        <f t="shared" si="52"/>
        <v>0</v>
      </c>
      <c r="EI36" s="336">
        <f t="shared" si="52"/>
        <v>0</v>
      </c>
      <c r="EJ36" s="336">
        <f t="shared" si="52"/>
        <v>0</v>
      </c>
      <c r="EK36" s="336">
        <f t="shared" si="52"/>
        <v>0</v>
      </c>
      <c r="EL36" s="336">
        <f t="shared" si="52"/>
        <v>0</v>
      </c>
      <c r="EM36" s="336">
        <f t="shared" si="52"/>
        <v>0</v>
      </c>
      <c r="EN36" s="336">
        <f t="shared" si="52"/>
        <v>0</v>
      </c>
      <c r="EO36" s="336">
        <f t="shared" si="52"/>
        <v>0</v>
      </c>
      <c r="EP36" s="336">
        <f t="shared" si="52"/>
        <v>0</v>
      </c>
      <c r="EQ36" s="336">
        <f t="shared" si="52"/>
        <v>0</v>
      </c>
      <c r="ER36" s="336">
        <f t="shared" si="52"/>
        <v>0</v>
      </c>
      <c r="ES36" s="337">
        <f t="shared" si="52"/>
        <v>0</v>
      </c>
      <c r="ET36" s="335">
        <f t="shared" si="53"/>
        <v>0</v>
      </c>
      <c r="EU36" s="336">
        <f t="shared" si="53"/>
        <v>0</v>
      </c>
      <c r="EV36" s="336">
        <f t="shared" si="53"/>
        <v>0</v>
      </c>
      <c r="EW36" s="336">
        <f t="shared" si="53"/>
        <v>0</v>
      </c>
      <c r="EX36" s="336">
        <f t="shared" si="53"/>
        <v>0</v>
      </c>
      <c r="EY36" s="336">
        <f t="shared" si="53"/>
        <v>0</v>
      </c>
      <c r="EZ36" s="336">
        <f t="shared" si="53"/>
        <v>0</v>
      </c>
      <c r="FA36" s="336">
        <f t="shared" si="53"/>
        <v>0</v>
      </c>
      <c r="FB36" s="336">
        <f t="shared" si="53"/>
        <v>0</v>
      </c>
      <c r="FC36" s="336">
        <f t="shared" si="53"/>
        <v>0</v>
      </c>
      <c r="FD36" s="336">
        <f t="shared" si="53"/>
        <v>0</v>
      </c>
      <c r="FE36" s="337">
        <f t="shared" si="53"/>
        <v>0</v>
      </c>
      <c r="FF36" s="335">
        <f t="shared" si="54"/>
        <v>0</v>
      </c>
      <c r="FG36" s="336">
        <f t="shared" si="54"/>
        <v>0</v>
      </c>
      <c r="FH36" s="336">
        <f t="shared" si="54"/>
        <v>0</v>
      </c>
      <c r="FI36" s="336">
        <f t="shared" si="54"/>
        <v>0</v>
      </c>
      <c r="FJ36" s="336">
        <f t="shared" si="54"/>
        <v>0</v>
      </c>
      <c r="FK36" s="336">
        <f t="shared" si="54"/>
        <v>0</v>
      </c>
      <c r="FL36" s="336">
        <f t="shared" si="54"/>
        <v>0</v>
      </c>
      <c r="FM36" s="336">
        <f t="shared" si="54"/>
        <v>0</v>
      </c>
      <c r="FN36" s="336">
        <f t="shared" si="54"/>
        <v>0</v>
      </c>
      <c r="FO36" s="336">
        <f t="shared" si="54"/>
        <v>0</v>
      </c>
      <c r="FP36" s="336">
        <f t="shared" si="54"/>
        <v>0</v>
      </c>
      <c r="FQ36" s="337">
        <f t="shared" si="54"/>
        <v>0</v>
      </c>
    </row>
    <row r="37" spans="1:173" ht="12.75" customHeight="1" x14ac:dyDescent="0.2">
      <c r="A37" s="74" t="str">
        <f t="shared" si="21"/>
        <v xml:space="preserve"> - </v>
      </c>
      <c r="B37" s="112"/>
      <c r="C37" s="171" t="s">
        <v>305</v>
      </c>
      <c r="D37" s="366" t="str">
        <f>IF(ISBLANK(EMISSIONS_9!D37), " ", EMISSIONS_9!D37)</f>
        <v xml:space="preserve"> </v>
      </c>
      <c r="E37" s="366" t="str">
        <f>IF(ISBLANK(EMISSIONS_9!E37), " ", EMISSIONS_9!E37)</f>
        <v xml:space="preserve"> </v>
      </c>
      <c r="F37" s="366" t="str">
        <f>IF(ISBLANK(EMISSIONS_9!F37), " ", EMISSIONS_9!F37)</f>
        <v xml:space="preserve"> </v>
      </c>
      <c r="G37" s="367"/>
      <c r="H37" s="368"/>
      <c r="I37" s="33" t="s">
        <v>299</v>
      </c>
      <c r="J37" s="367"/>
      <c r="K37" s="33">
        <f t="shared" si="35"/>
        <v>1</v>
      </c>
      <c r="L37" s="33" t="e">
        <f>IF(#REF!="Enter Emissions (tpy)",IF( J37="", 0, J37), 0)</f>
        <v>#REF!</v>
      </c>
      <c r="M37" s="367">
        <v>0</v>
      </c>
      <c r="N37" s="373">
        <v>0</v>
      </c>
      <c r="O37" s="299"/>
      <c r="P37" s="300"/>
      <c r="Q37" s="73" t="str">
        <f t="shared" si="36"/>
        <v>Enter vessel info</v>
      </c>
      <c r="R37" s="79" t="str">
        <f t="shared" si="37"/>
        <v>Enter vessel info</v>
      </c>
      <c r="S37" s="79" t="str">
        <f t="shared" si="38"/>
        <v>Enter vessel info</v>
      </c>
      <c r="T37" s="79" t="str">
        <f t="shared" si="39"/>
        <v>Enter vessel info</v>
      </c>
      <c r="U37" s="79" t="str">
        <f t="shared" si="40"/>
        <v>Enter vessel info</v>
      </c>
      <c r="V37" s="79" t="str">
        <f t="shared" si="41"/>
        <v>Enter vessel info</v>
      </c>
      <c r="W37" s="79" t="str">
        <f t="shared" si="42"/>
        <v>Enter vessel info</v>
      </c>
      <c r="X37" s="79" t="str">
        <f t="shared" si="43"/>
        <v>Enter vessel info</v>
      </c>
      <c r="Y37" s="78" t="s">
        <v>115</v>
      </c>
      <c r="Z37" s="79" t="s">
        <v>115</v>
      </c>
      <c r="AA37" s="82" t="s">
        <v>115</v>
      </c>
      <c r="AB37" s="76" t="str">
        <f>IF(OR($D37=" ",$E37=" ",$F37=" "),"Enter vessel info",IF(T($H37)&lt;&gt;"","Enter Activity",IF(OR($M37=0,$N37=0),"Enter Run Time",IF((VLOOKUP($F37,'VESSEL FACTORS'!$A$3:$O$5,AB$5,FALSE))="N/A","--",IF($G37=" ",IF(ISERROR(SEARCH("Aux",$E37,1)),($H37*VLOOKUP($F37,'VESSEL FACTORS'!$A$2:$O$5,AB$5,FALSE)*0.0000011023*$M37*$N37*0.82),($H37*VLOOKUP($F37,'VESSEL FACTORS'!$A$2:$O$5,AB$5,FALSE)*0.0000011023*$M37*$N37*1)),IF($G37&lt;21,($H37*VLOOKUP($F37,'VESSEL FACTORS'!$A$2:$O$5,AB$5,FALSE)*0.0000011023*$M37*$N37*VLOOKUP($G37,'VESSEL FACTORS'!$A$16:$L$36,AB$5,FALSE)),($H37*VLOOKUP($F37,'VESSEL FACTORS'!$A$3:$O$5,AB$5,FALSE)*0.0000011023*$M37*$N37*($G37/100))))))))</f>
        <v>Enter vessel info</v>
      </c>
      <c r="AC37" s="76" t="str">
        <f>IF(OR($D37=" ",$E37=" ",$F37=" "),"Enter vessel info",IF(T($H37)&lt;&gt;"","Enter Activity",IF(OR($M37=0,$N37=0),"Enter Run Time",IF((VLOOKUP($F37,'VESSEL FACTORS'!$A$3:$O$5,AC$5,FALSE))="N/A","--",IF($G37=" ",IF(ISERROR(SEARCH("Aux",$E37,1)),($H37*VLOOKUP($F37,'VESSEL FACTORS'!$A$2:$O$5,AC$5,FALSE)*0.0000011023*$M37*$N37*0.82),($H37*VLOOKUP($F37,'VESSEL FACTORS'!$A$2:$O$5,AC$5,FALSE)*0.0000011023*$M37*$N37*1)),IF($G37&lt;21,($H37*VLOOKUP($F37,'VESSEL FACTORS'!$A$2:$O$5,AC$5,FALSE)*0.0000011023*$M37*$N37*VLOOKUP($G37,'VESSEL FACTORS'!$A$16:$L$36,AC$5,FALSE)),($H37*VLOOKUP($F37,'VESSEL FACTORS'!$A$3:$O$5,AC$5,FALSE)*0.0000011023*$M37*$N37*($G37/100))))))))</f>
        <v>Enter vessel info</v>
      </c>
      <c r="AD37" s="76" t="str">
        <f>IF(OR($D37=" ",$E37=" ",$F37=" "),"Enter vessel info",IF(T($H37)&lt;&gt;"","Enter Activity",IF(OR($M37=0,$N37=0),"Enter Run Time",IF((VLOOKUP($F37,'VESSEL FACTORS'!$A$3:$O$5,AD$5,FALSE))="N/A","--",IF($G37=" ",IF(ISERROR(SEARCH("Aux",$E37,1)),($H37*VLOOKUP($F37,'VESSEL FACTORS'!$A$2:$O$5,AD$5,FALSE)*0.0000011023*$M37*$N37*0.82),($H37*VLOOKUP($F37,'VESSEL FACTORS'!$A$2:$O$5,AD$5,FALSE)*0.0000011023*$M37*$N37*1)),IF($G37&lt;21,($H37*VLOOKUP($F37,'VESSEL FACTORS'!$A$2:$O$5,AD$5,FALSE)*0.0000011023*$M37*$N37*VLOOKUP($G37,'VESSEL FACTORS'!$A$16:$L$36,AD$5,FALSE)),($H37*VLOOKUP($F37,'VESSEL FACTORS'!$A$3:$O$5,AD$5,FALSE)*0.0000011023*$M37*$N37*($G37/100))))))))</f>
        <v>Enter vessel info</v>
      </c>
      <c r="AE37" s="76" t="str">
        <f>IF(OR($D37=" ",$E37=" ",$F37=" "),"Enter vessel info",IF(T($H37)&lt;&gt;"","Enter Activity",IF(OR($M37=0,$N37=0),"Enter Run Time",IF((VLOOKUP($F37,'VESSEL FACTORS'!$A$3:$O$5,AE$5,FALSE))="N/A","--",IF($G37=" ",IF(ISERROR(SEARCH("Aux",$E37,1)),($H37*VLOOKUP($F37,'VESSEL FACTORS'!$A$2:$O$5,AE$5,FALSE)*0.0000011023*$M37*$N37*0.82),($H37*VLOOKUP($F37,'VESSEL FACTORS'!$A$2:$O$5,AE$5,FALSE)*0.0000011023*$M37*$N37*1)),IF($G37&lt;21,($H37*VLOOKUP($F37,'VESSEL FACTORS'!$A$2:$O$5,AE$5,FALSE)*0.0000011023*$M37*$N37*VLOOKUP($G37,'VESSEL FACTORS'!$A$16:$L$36,AE$5,FALSE)),($H37*VLOOKUP($F37,'VESSEL FACTORS'!$A$3:$O$5,AE$5,FALSE)*0.0000011023*$M37*$N37*($G37/100))))))))</f>
        <v>Enter vessel info</v>
      </c>
      <c r="AF37" s="76" t="str">
        <f>IF(OR($D37=" ",$E37=" ",$F37=" "),"Enter vessel info",IF(T($H37)&lt;&gt;"","Enter Activity",IF(OR($M37=0,$N37=0),"Enter Run Time",IF((VLOOKUP($F37,'VESSEL FACTORS'!$A$3:$O$5,AF$5,FALSE))="N/A","--",IF($G37=" ",IF(ISERROR(SEARCH("Aux",$E37,1)),($H37*VLOOKUP($F37,'VESSEL FACTORS'!$A$2:$O$5,AF$5,FALSE)*0.0000011023*$M37*$N37*0.82),($H37*VLOOKUP($F37,'VESSEL FACTORS'!$A$2:$O$5,AF$5,FALSE)*0.0000011023*$M37*$N37*1)),IF($G37&lt;21,($H37*VLOOKUP($F37,'VESSEL FACTORS'!$A$2:$O$5,AF$5,FALSE)*0.0000011023*$M37*$N37*VLOOKUP($G37,'VESSEL FACTORS'!$A$16:$L$36,AF$5,FALSE)),($H37*VLOOKUP($F37,'VESSEL FACTORS'!$A$3:$O$5,AF$5,FALSE)*0.0000011023*$M37*$N37*($G37/100))))))))</f>
        <v>Enter vessel info</v>
      </c>
      <c r="AG37" s="76" t="str">
        <f>IF(OR($D37=" ",$E37=" ",$F37=" "),"Enter vessel info",IF(T($H37)&lt;&gt;"","Enter Activity",IF(OR($M37=0,$N37=0),"Enter Run Time",IF((VLOOKUP($F37,'VESSEL FACTORS'!$A$3:$O$5,AG$5,FALSE))="N/A","--",IF($G37=" ",IF(ISERROR(SEARCH("Aux",$E37,1)),($H37*VLOOKUP($F37,'VESSEL FACTORS'!$A$2:$O$5,AG$5,FALSE)*0.0000011023*$M37*$N37*0.82),($H37*VLOOKUP($F37,'VESSEL FACTORS'!$A$2:$O$5,AG$5,FALSE)*0.0000011023*$M37*$N37*1)),IF($G37&lt;21,($H37*VLOOKUP($F37,'VESSEL FACTORS'!$A$2:$O$5,AG$5,FALSE)*0.0000011023*$M37*$N37*VLOOKUP($G37,'VESSEL FACTORS'!$A$16:$L$36,AG$5,FALSE)),($H37*VLOOKUP($F37,'VESSEL FACTORS'!$A$3:$O$5,AG$5,FALSE)*0.0000011023*$M37*$N37*($G37/100))))))))</f>
        <v>Enter vessel info</v>
      </c>
      <c r="AH37" s="76" t="str">
        <f>IF(OR($D37=" ",$E37=" ",$F37=" "),"Enter vessel info",IF(T($H37)&lt;&gt;"","Enter Activity",IF(OR($M37=0,$N37=0),"Enter Run Time",IF((VLOOKUP($F37,'VESSEL FACTORS'!$A$3:$O$5,AH$5,FALSE))="N/A","--",IF($G37=" ",IF(ISERROR(SEARCH("Aux",$E37,1)),($H37*VLOOKUP($F37,'VESSEL FACTORS'!$A$2:$O$5,AH$5,FALSE)*0.0000011023*$M37*$N37*0.82),($H37*VLOOKUP($F37,'VESSEL FACTORS'!$A$2:$O$5,AH$5,FALSE)*0.0000011023*$M37*$N37*1)),IF($G37&lt;21,($H37*VLOOKUP($F37,'VESSEL FACTORS'!$A$2:$O$5,AH$5,FALSE)*0.0000011023*$M37*$N37*VLOOKUP($G37,'VESSEL FACTORS'!$A$16:$L$36,AH$5,FALSE)),($H37*VLOOKUP($F37,'VESSEL FACTORS'!$A$3:$O$5,AH$5,FALSE)*0.0000011023*$M37*$N37*($G37/100))))))))</f>
        <v>Enter vessel info</v>
      </c>
      <c r="AI37" s="76" t="str">
        <f>IF(OR($D37=" ",$E37=" ",$F37=" "),"Enter vessel info",IF(T($H37)&lt;&gt;"","Enter Activity",IF(OR($M37=0,$N37=0),"Enter Run Time",IF((VLOOKUP($F37,'VESSEL FACTORS'!$A$3:$O$5,AI$5,FALSE))="N/A","--",IF($G37=" ",IF(ISERROR(SEARCH("Aux",$E37,1)),($H37*VLOOKUP($F37,'VESSEL FACTORS'!$A$2:$O$5,AI$5,FALSE)*0.0000011023*$M37*$N37*0.82),($H37*VLOOKUP($F37,'VESSEL FACTORS'!$A$2:$O$5,AI$5,FALSE)*0.0000011023*$M37*$N37*1)),IF($G37&lt;21,($H37*VLOOKUP($F37,'VESSEL FACTORS'!$A$2:$O$5,AI$5,FALSE)*0.0000011023*$M37*$N37*VLOOKUP($G37,'VESSEL FACTORS'!$A$16:$L$36,AI$5,FALSE)),($H37*VLOOKUP($F37,'VESSEL FACTORS'!$A$3:$O$5,AI$5,FALSE)*0.0000011023*$M37*$N37*($G37/100))))))))</f>
        <v>Enter vessel info</v>
      </c>
      <c r="AJ37" s="76" t="str">
        <f>IF(OR($D37=" ",$E37=" ",$F37=" "),"Enter vessel info",IF(T($H37)&lt;&gt;"","Enter Activity",IF(OR($M37=0,$N37=0),"Enter Run Time",IF((VLOOKUP($F37,'VESSEL FACTORS'!$A$3:$O$5,AJ$5,FALSE))="N/A","--",IF($G37=" ",IF(ISERROR(SEARCH("Aux",$E37,1)),($H37*VLOOKUP($F37,'VESSEL FACTORS'!$A$2:$O$5,AJ$5,FALSE)*0.0000011023*$M37*$N37*0.82),($H37*VLOOKUP($F37,'VESSEL FACTORS'!$A$2:$O$5,AJ$5,FALSE)*0.0000011023*$M37*$N37*1)),IF($G37&lt;21,($H37*VLOOKUP($F37,'VESSEL FACTORS'!$A$2:$O$5,AJ$5,FALSE)*0.0000011023*$M37*$N37*VLOOKUP($G37,'VESSEL FACTORS'!$A$16:$L$36,AJ$5,FALSE)),($H37*VLOOKUP($F37,'VESSEL FACTORS'!$A$3:$O$5,AJ$5,FALSE)*0.0000011023*$M37*$N37*($G37/100))))))))</f>
        <v>Enter vessel info</v>
      </c>
      <c r="AK37" s="76" t="str">
        <f>IF(OR($D37=" ",$E37=" ",$F37=" "),"Enter vessel info",IF(T($H37)&lt;&gt;"","Enter Activity",IF(OR($M37=0,$N37=0),"Enter Run Time",IF((VLOOKUP($F37,'VESSEL FACTORS'!$A$3:$O$5,AK$5,FALSE))="N/A","--",IF($G37=" ",IF(ISERROR(SEARCH("Aux",$E37,1)),($H37*VLOOKUP($F37,'VESSEL FACTORS'!$A$2:$O$5,AK$5,FALSE)*0.0000011023*$M37*$N37*0.82),($H37*VLOOKUP($F37,'VESSEL FACTORS'!$A$2:$O$5,AK$5,FALSE)*0.0000011023*$M37*$N37*1)),IF($G37&lt;21,($H37*VLOOKUP($F37,'VESSEL FACTORS'!$A$2:$O$5,AK$5,FALSE)*0.0000011023*$M37*$N37*VLOOKUP($G37,'VESSEL FACTORS'!$A$16:$L$36,AK$5,FALSE)),($H37*VLOOKUP($F37,'VESSEL FACTORS'!$A$3:$O$5,AK$5,FALSE)*0.0000011023*$M37*$N37*($G37/100))))))))</f>
        <v>Enter vessel info</v>
      </c>
      <c r="AL37" s="67" t="str">
        <f>IF(OR($D37=" ",$E37=" ",$F37=" "),"Enter vessel info",IF(T($H37)&lt;&gt;"","Enter Activity",IF(OR($M37=0,$N37=0),"Enter Run Time",IF((VLOOKUP($F37,'VESSEL FACTORS'!$A$3:$O$5,AL$5,FALSE))="N/A","--",IF($G37=" ",IF(ISERROR(SEARCH("Aux",$E37,1)),($H37*VLOOKUP($F37,'VESSEL FACTORS'!$A$2:$O$5,AL$5,FALSE)*0.0000011023*$M37*$N37*0.82),($H37*VLOOKUP($F37,'VESSEL FACTORS'!$A$2:$O$5,AL$5,FALSE)*0.0000011023*$M37*$N37*1)),IF($G37&lt;21,($H37*VLOOKUP($F37,'VESSEL FACTORS'!$A$2:$O$5,AL$5,FALSE)*0.0000011023*$M37*$N37*VLOOKUP($G37,'VESSEL FACTORS'!$A$16:$L$36,AL$5,FALSE)),($H37*VLOOKUP($F37,'VESSEL FACTORS'!$A$3:$O$5,AL$5,FALSE)*0.0000011023*$M37*$N37*($G37/100))))))))</f>
        <v>Enter vessel info</v>
      </c>
      <c r="AM37" s="73"/>
      <c r="AO37" s="74">
        <f>MONTH(EMISSIONS_1!P37)-MONTH(EMISSIONS_1!O37)+1</f>
        <v>1</v>
      </c>
      <c r="AP37" s="335">
        <f t="shared" si="44"/>
        <v>0</v>
      </c>
      <c r="AQ37" s="336">
        <f t="shared" si="44"/>
        <v>0</v>
      </c>
      <c r="AR37" s="336">
        <f t="shared" si="44"/>
        <v>0</v>
      </c>
      <c r="AS37" s="336">
        <f t="shared" si="44"/>
        <v>0</v>
      </c>
      <c r="AT37" s="336">
        <f t="shared" si="44"/>
        <v>0</v>
      </c>
      <c r="AU37" s="336">
        <f t="shared" si="44"/>
        <v>0</v>
      </c>
      <c r="AV37" s="336">
        <f t="shared" si="44"/>
        <v>0</v>
      </c>
      <c r="AW37" s="336">
        <f t="shared" si="44"/>
        <v>0</v>
      </c>
      <c r="AX37" s="336">
        <f t="shared" si="44"/>
        <v>0</v>
      </c>
      <c r="AY37" s="336">
        <f t="shared" si="44"/>
        <v>0</v>
      </c>
      <c r="AZ37" s="336">
        <f t="shared" si="44"/>
        <v>0</v>
      </c>
      <c r="BA37" s="337">
        <f t="shared" si="44"/>
        <v>0</v>
      </c>
      <c r="BB37" s="335">
        <f t="shared" si="45"/>
        <v>0</v>
      </c>
      <c r="BC37" s="336">
        <f t="shared" si="45"/>
        <v>0</v>
      </c>
      <c r="BD37" s="336">
        <f t="shared" si="45"/>
        <v>0</v>
      </c>
      <c r="BE37" s="336">
        <f t="shared" si="45"/>
        <v>0</v>
      </c>
      <c r="BF37" s="336">
        <f t="shared" si="45"/>
        <v>0</v>
      </c>
      <c r="BG37" s="336">
        <f t="shared" si="45"/>
        <v>0</v>
      </c>
      <c r="BH37" s="336">
        <f t="shared" si="45"/>
        <v>0</v>
      </c>
      <c r="BI37" s="336">
        <f t="shared" si="45"/>
        <v>0</v>
      </c>
      <c r="BJ37" s="336">
        <f t="shared" si="45"/>
        <v>0</v>
      </c>
      <c r="BK37" s="336">
        <f t="shared" si="45"/>
        <v>0</v>
      </c>
      <c r="BL37" s="336">
        <f t="shared" si="45"/>
        <v>0</v>
      </c>
      <c r="BM37" s="337">
        <f t="shared" si="45"/>
        <v>0</v>
      </c>
      <c r="BN37" s="335">
        <f t="shared" si="46"/>
        <v>0</v>
      </c>
      <c r="BO37" s="336">
        <f t="shared" si="46"/>
        <v>0</v>
      </c>
      <c r="BP37" s="336">
        <f t="shared" si="46"/>
        <v>0</v>
      </c>
      <c r="BQ37" s="336">
        <f t="shared" si="46"/>
        <v>0</v>
      </c>
      <c r="BR37" s="336">
        <f t="shared" si="46"/>
        <v>0</v>
      </c>
      <c r="BS37" s="336">
        <f t="shared" si="46"/>
        <v>0</v>
      </c>
      <c r="BT37" s="336">
        <f t="shared" si="46"/>
        <v>0</v>
      </c>
      <c r="BU37" s="336">
        <f t="shared" si="46"/>
        <v>0</v>
      </c>
      <c r="BV37" s="336">
        <f t="shared" si="46"/>
        <v>0</v>
      </c>
      <c r="BW37" s="336">
        <f t="shared" si="46"/>
        <v>0</v>
      </c>
      <c r="BX37" s="336">
        <f t="shared" si="46"/>
        <v>0</v>
      </c>
      <c r="BY37" s="337">
        <f t="shared" si="46"/>
        <v>0</v>
      </c>
      <c r="BZ37" s="335">
        <f t="shared" si="47"/>
        <v>0</v>
      </c>
      <c r="CA37" s="336">
        <f t="shared" si="47"/>
        <v>0</v>
      </c>
      <c r="CB37" s="336">
        <f t="shared" si="47"/>
        <v>0</v>
      </c>
      <c r="CC37" s="336">
        <f t="shared" si="47"/>
        <v>0</v>
      </c>
      <c r="CD37" s="336">
        <f t="shared" si="47"/>
        <v>0</v>
      </c>
      <c r="CE37" s="336">
        <f t="shared" si="47"/>
        <v>0</v>
      </c>
      <c r="CF37" s="336">
        <f t="shared" si="47"/>
        <v>0</v>
      </c>
      <c r="CG37" s="336">
        <f t="shared" si="47"/>
        <v>0</v>
      </c>
      <c r="CH37" s="336">
        <f t="shared" si="47"/>
        <v>0</v>
      </c>
      <c r="CI37" s="336">
        <f t="shared" si="47"/>
        <v>0</v>
      </c>
      <c r="CJ37" s="336">
        <f t="shared" si="47"/>
        <v>0</v>
      </c>
      <c r="CK37" s="337">
        <f t="shared" si="47"/>
        <v>0</v>
      </c>
      <c r="CL37" s="335">
        <f t="shared" si="48"/>
        <v>0</v>
      </c>
      <c r="CM37" s="336">
        <f t="shared" si="48"/>
        <v>0</v>
      </c>
      <c r="CN37" s="336">
        <f t="shared" si="48"/>
        <v>0</v>
      </c>
      <c r="CO37" s="336">
        <f t="shared" si="48"/>
        <v>0</v>
      </c>
      <c r="CP37" s="336">
        <f t="shared" si="48"/>
        <v>0</v>
      </c>
      <c r="CQ37" s="336">
        <f t="shared" si="48"/>
        <v>0</v>
      </c>
      <c r="CR37" s="336">
        <f t="shared" si="48"/>
        <v>0</v>
      </c>
      <c r="CS37" s="336">
        <f t="shared" si="48"/>
        <v>0</v>
      </c>
      <c r="CT37" s="336">
        <f t="shared" si="48"/>
        <v>0</v>
      </c>
      <c r="CU37" s="336">
        <f t="shared" si="48"/>
        <v>0</v>
      </c>
      <c r="CV37" s="336">
        <f t="shared" si="48"/>
        <v>0</v>
      </c>
      <c r="CW37" s="337">
        <f t="shared" si="48"/>
        <v>0</v>
      </c>
      <c r="CX37" s="335">
        <f t="shared" si="49"/>
        <v>0</v>
      </c>
      <c r="CY37" s="336">
        <f t="shared" si="49"/>
        <v>0</v>
      </c>
      <c r="CZ37" s="336">
        <f t="shared" si="49"/>
        <v>0</v>
      </c>
      <c r="DA37" s="336">
        <f t="shared" si="49"/>
        <v>0</v>
      </c>
      <c r="DB37" s="336">
        <f t="shared" si="49"/>
        <v>0</v>
      </c>
      <c r="DC37" s="336">
        <f t="shared" si="49"/>
        <v>0</v>
      </c>
      <c r="DD37" s="336">
        <f t="shared" si="49"/>
        <v>0</v>
      </c>
      <c r="DE37" s="336">
        <f t="shared" si="49"/>
        <v>0</v>
      </c>
      <c r="DF37" s="336">
        <f t="shared" si="49"/>
        <v>0</v>
      </c>
      <c r="DG37" s="336">
        <f t="shared" si="49"/>
        <v>0</v>
      </c>
      <c r="DH37" s="336">
        <f t="shared" si="49"/>
        <v>0</v>
      </c>
      <c r="DI37" s="337">
        <f t="shared" si="49"/>
        <v>0</v>
      </c>
      <c r="DJ37" s="335">
        <f t="shared" si="50"/>
        <v>0</v>
      </c>
      <c r="DK37" s="336">
        <f t="shared" si="50"/>
        <v>0</v>
      </c>
      <c r="DL37" s="336">
        <f t="shared" si="50"/>
        <v>0</v>
      </c>
      <c r="DM37" s="336">
        <f t="shared" si="50"/>
        <v>0</v>
      </c>
      <c r="DN37" s="336">
        <f t="shared" si="50"/>
        <v>0</v>
      </c>
      <c r="DO37" s="336">
        <f t="shared" si="50"/>
        <v>0</v>
      </c>
      <c r="DP37" s="336">
        <f t="shared" si="50"/>
        <v>0</v>
      </c>
      <c r="DQ37" s="336">
        <f t="shared" si="50"/>
        <v>0</v>
      </c>
      <c r="DR37" s="336">
        <f t="shared" si="50"/>
        <v>0</v>
      </c>
      <c r="DS37" s="336">
        <f t="shared" si="50"/>
        <v>0</v>
      </c>
      <c r="DT37" s="336">
        <f t="shared" si="50"/>
        <v>0</v>
      </c>
      <c r="DU37" s="337">
        <f t="shared" si="50"/>
        <v>0</v>
      </c>
      <c r="DV37" s="335">
        <f t="shared" si="51"/>
        <v>0</v>
      </c>
      <c r="DW37" s="336">
        <f t="shared" si="51"/>
        <v>0</v>
      </c>
      <c r="DX37" s="336">
        <f t="shared" si="51"/>
        <v>0</v>
      </c>
      <c r="DY37" s="336">
        <f t="shared" si="51"/>
        <v>0</v>
      </c>
      <c r="DZ37" s="336">
        <f t="shared" si="51"/>
        <v>0</v>
      </c>
      <c r="EA37" s="336">
        <f t="shared" si="51"/>
        <v>0</v>
      </c>
      <c r="EB37" s="336">
        <f t="shared" si="51"/>
        <v>0</v>
      </c>
      <c r="EC37" s="336">
        <f t="shared" si="51"/>
        <v>0</v>
      </c>
      <c r="ED37" s="336">
        <f t="shared" si="51"/>
        <v>0</v>
      </c>
      <c r="EE37" s="336">
        <f t="shared" si="51"/>
        <v>0</v>
      </c>
      <c r="EF37" s="336">
        <f t="shared" si="51"/>
        <v>0</v>
      </c>
      <c r="EG37" s="337">
        <f t="shared" si="51"/>
        <v>0</v>
      </c>
      <c r="EH37" s="335">
        <f t="shared" si="52"/>
        <v>0</v>
      </c>
      <c r="EI37" s="336">
        <f t="shared" si="52"/>
        <v>0</v>
      </c>
      <c r="EJ37" s="336">
        <f t="shared" si="52"/>
        <v>0</v>
      </c>
      <c r="EK37" s="336">
        <f t="shared" si="52"/>
        <v>0</v>
      </c>
      <c r="EL37" s="336">
        <f t="shared" si="52"/>
        <v>0</v>
      </c>
      <c r="EM37" s="336">
        <f t="shared" si="52"/>
        <v>0</v>
      </c>
      <c r="EN37" s="336">
        <f t="shared" si="52"/>
        <v>0</v>
      </c>
      <c r="EO37" s="336">
        <f t="shared" si="52"/>
        <v>0</v>
      </c>
      <c r="EP37" s="336">
        <f t="shared" si="52"/>
        <v>0</v>
      </c>
      <c r="EQ37" s="336">
        <f t="shared" si="52"/>
        <v>0</v>
      </c>
      <c r="ER37" s="336">
        <f t="shared" si="52"/>
        <v>0</v>
      </c>
      <c r="ES37" s="337">
        <f t="shared" si="52"/>
        <v>0</v>
      </c>
      <c r="ET37" s="335">
        <f t="shared" si="53"/>
        <v>0</v>
      </c>
      <c r="EU37" s="336">
        <f t="shared" si="53"/>
        <v>0</v>
      </c>
      <c r="EV37" s="336">
        <f t="shared" si="53"/>
        <v>0</v>
      </c>
      <c r="EW37" s="336">
        <f t="shared" si="53"/>
        <v>0</v>
      </c>
      <c r="EX37" s="336">
        <f t="shared" si="53"/>
        <v>0</v>
      </c>
      <c r="EY37" s="336">
        <f t="shared" si="53"/>
        <v>0</v>
      </c>
      <c r="EZ37" s="336">
        <f t="shared" si="53"/>
        <v>0</v>
      </c>
      <c r="FA37" s="336">
        <f t="shared" si="53"/>
        <v>0</v>
      </c>
      <c r="FB37" s="336">
        <f t="shared" si="53"/>
        <v>0</v>
      </c>
      <c r="FC37" s="336">
        <f t="shared" si="53"/>
        <v>0</v>
      </c>
      <c r="FD37" s="336">
        <f t="shared" si="53"/>
        <v>0</v>
      </c>
      <c r="FE37" s="337">
        <f t="shared" si="53"/>
        <v>0</v>
      </c>
      <c r="FF37" s="335">
        <f t="shared" si="54"/>
        <v>0</v>
      </c>
      <c r="FG37" s="336">
        <f t="shared" si="54"/>
        <v>0</v>
      </c>
      <c r="FH37" s="336">
        <f t="shared" si="54"/>
        <v>0</v>
      </c>
      <c r="FI37" s="336">
        <f t="shared" si="54"/>
        <v>0</v>
      </c>
      <c r="FJ37" s="336">
        <f t="shared" si="54"/>
        <v>0</v>
      </c>
      <c r="FK37" s="336">
        <f t="shared" si="54"/>
        <v>0</v>
      </c>
      <c r="FL37" s="336">
        <f t="shared" si="54"/>
        <v>0</v>
      </c>
      <c r="FM37" s="336">
        <f t="shared" si="54"/>
        <v>0</v>
      </c>
      <c r="FN37" s="336">
        <f t="shared" si="54"/>
        <v>0</v>
      </c>
      <c r="FO37" s="336">
        <f t="shared" si="54"/>
        <v>0</v>
      </c>
      <c r="FP37" s="336">
        <f t="shared" si="54"/>
        <v>0</v>
      </c>
      <c r="FQ37" s="337">
        <f t="shared" si="54"/>
        <v>0</v>
      </c>
    </row>
    <row r="38" spans="1:173" ht="12.75" customHeight="1" x14ac:dyDescent="0.2">
      <c r="A38" s="74" t="str">
        <f t="shared" si="21"/>
        <v xml:space="preserve"> - </v>
      </c>
      <c r="B38" s="112"/>
      <c r="C38" s="171" t="s">
        <v>305</v>
      </c>
      <c r="D38" s="366" t="str">
        <f>IF(ISBLANK(EMISSIONS_9!D38), " ", EMISSIONS_9!D38)</f>
        <v xml:space="preserve"> </v>
      </c>
      <c r="E38" s="366" t="str">
        <f>IF(ISBLANK(EMISSIONS_9!E38), " ", EMISSIONS_9!E38)</f>
        <v xml:space="preserve"> </v>
      </c>
      <c r="F38" s="366" t="str">
        <f>IF(ISBLANK(EMISSIONS_9!F38), " ", EMISSIONS_9!F38)</f>
        <v xml:space="preserve"> </v>
      </c>
      <c r="G38" s="367"/>
      <c r="H38" s="368"/>
      <c r="I38" s="33" t="s">
        <v>299</v>
      </c>
      <c r="J38" s="367"/>
      <c r="K38" s="33">
        <f t="shared" si="35"/>
        <v>1</v>
      </c>
      <c r="L38" s="33" t="e">
        <f>IF(#REF!="Enter Emissions (tpy)",IF( J38="", 0, J38), 0)</f>
        <v>#REF!</v>
      </c>
      <c r="M38" s="367">
        <v>0</v>
      </c>
      <c r="N38" s="373">
        <v>0</v>
      </c>
      <c r="O38" s="299"/>
      <c r="P38" s="300"/>
      <c r="Q38" s="73" t="str">
        <f t="shared" si="36"/>
        <v>Enter vessel info</v>
      </c>
      <c r="R38" s="79" t="str">
        <f t="shared" si="37"/>
        <v>Enter vessel info</v>
      </c>
      <c r="S38" s="79" t="str">
        <f t="shared" si="38"/>
        <v>Enter vessel info</v>
      </c>
      <c r="T38" s="79" t="str">
        <f t="shared" si="39"/>
        <v>Enter vessel info</v>
      </c>
      <c r="U38" s="79" t="str">
        <f t="shared" si="40"/>
        <v>Enter vessel info</v>
      </c>
      <c r="V38" s="79" t="str">
        <f t="shared" si="41"/>
        <v>Enter vessel info</v>
      </c>
      <c r="W38" s="79" t="str">
        <f t="shared" si="42"/>
        <v>Enter vessel info</v>
      </c>
      <c r="X38" s="79" t="str">
        <f t="shared" si="43"/>
        <v>Enter vessel info</v>
      </c>
      <c r="Y38" s="78" t="s">
        <v>115</v>
      </c>
      <c r="Z38" s="79" t="s">
        <v>115</v>
      </c>
      <c r="AA38" s="82" t="s">
        <v>115</v>
      </c>
      <c r="AB38" s="76" t="str">
        <f>IF(OR($D38=" ",$E38=" ",$F38=" "),"Enter vessel info",IF(T($H38)&lt;&gt;"","Enter Activity",IF(OR($M38=0,$N38=0),"Enter Run Time",IF((VLOOKUP($F38,'VESSEL FACTORS'!$A$3:$O$5,AB$5,FALSE))="N/A","--",IF($G38=" ",IF(ISERROR(SEARCH("Aux",$E38,1)),($H38*VLOOKUP($F38,'VESSEL FACTORS'!$A$2:$O$5,AB$5,FALSE)*0.0000011023*$M38*$N38*0.82),($H38*VLOOKUP($F38,'VESSEL FACTORS'!$A$2:$O$5,AB$5,FALSE)*0.0000011023*$M38*$N38*1)),IF($G38&lt;21,($H38*VLOOKUP($F38,'VESSEL FACTORS'!$A$2:$O$5,AB$5,FALSE)*0.0000011023*$M38*$N38*VLOOKUP($G38,'VESSEL FACTORS'!$A$16:$L$36,AB$5,FALSE)),($H38*VLOOKUP($F38,'VESSEL FACTORS'!$A$3:$O$5,AB$5,FALSE)*0.0000011023*$M38*$N38*($G38/100))))))))</f>
        <v>Enter vessel info</v>
      </c>
      <c r="AC38" s="76" t="str">
        <f>IF(OR($D38=" ",$E38=" ",$F38=" "),"Enter vessel info",IF(T($H38)&lt;&gt;"","Enter Activity",IF(OR($M38=0,$N38=0),"Enter Run Time",IF((VLOOKUP($F38,'VESSEL FACTORS'!$A$3:$O$5,AC$5,FALSE))="N/A","--",IF($G38=" ",IF(ISERROR(SEARCH("Aux",$E38,1)),($H38*VLOOKUP($F38,'VESSEL FACTORS'!$A$2:$O$5,AC$5,FALSE)*0.0000011023*$M38*$N38*0.82),($H38*VLOOKUP($F38,'VESSEL FACTORS'!$A$2:$O$5,AC$5,FALSE)*0.0000011023*$M38*$N38*1)),IF($G38&lt;21,($H38*VLOOKUP($F38,'VESSEL FACTORS'!$A$2:$O$5,AC$5,FALSE)*0.0000011023*$M38*$N38*VLOOKUP($G38,'VESSEL FACTORS'!$A$16:$L$36,AC$5,FALSE)),($H38*VLOOKUP($F38,'VESSEL FACTORS'!$A$3:$O$5,AC$5,FALSE)*0.0000011023*$M38*$N38*($G38/100))))))))</f>
        <v>Enter vessel info</v>
      </c>
      <c r="AD38" s="76" t="str">
        <f>IF(OR($D38=" ",$E38=" ",$F38=" "),"Enter vessel info",IF(T($H38)&lt;&gt;"","Enter Activity",IF(OR($M38=0,$N38=0),"Enter Run Time",IF((VLOOKUP($F38,'VESSEL FACTORS'!$A$3:$O$5,AD$5,FALSE))="N/A","--",IF($G38=" ",IF(ISERROR(SEARCH("Aux",$E38,1)),($H38*VLOOKUP($F38,'VESSEL FACTORS'!$A$2:$O$5,AD$5,FALSE)*0.0000011023*$M38*$N38*0.82),($H38*VLOOKUP($F38,'VESSEL FACTORS'!$A$2:$O$5,AD$5,FALSE)*0.0000011023*$M38*$N38*1)),IF($G38&lt;21,($H38*VLOOKUP($F38,'VESSEL FACTORS'!$A$2:$O$5,AD$5,FALSE)*0.0000011023*$M38*$N38*VLOOKUP($G38,'VESSEL FACTORS'!$A$16:$L$36,AD$5,FALSE)),($H38*VLOOKUP($F38,'VESSEL FACTORS'!$A$3:$O$5,AD$5,FALSE)*0.0000011023*$M38*$N38*($G38/100))))))))</f>
        <v>Enter vessel info</v>
      </c>
      <c r="AE38" s="76" t="str">
        <f>IF(OR($D38=" ",$E38=" ",$F38=" "),"Enter vessel info",IF(T($H38)&lt;&gt;"","Enter Activity",IF(OR($M38=0,$N38=0),"Enter Run Time",IF((VLOOKUP($F38,'VESSEL FACTORS'!$A$3:$O$5,AE$5,FALSE))="N/A","--",IF($G38=" ",IF(ISERROR(SEARCH("Aux",$E38,1)),($H38*VLOOKUP($F38,'VESSEL FACTORS'!$A$2:$O$5,AE$5,FALSE)*0.0000011023*$M38*$N38*0.82),($H38*VLOOKUP($F38,'VESSEL FACTORS'!$A$2:$O$5,AE$5,FALSE)*0.0000011023*$M38*$N38*1)),IF($G38&lt;21,($H38*VLOOKUP($F38,'VESSEL FACTORS'!$A$2:$O$5,AE$5,FALSE)*0.0000011023*$M38*$N38*VLOOKUP($G38,'VESSEL FACTORS'!$A$16:$L$36,AE$5,FALSE)),($H38*VLOOKUP($F38,'VESSEL FACTORS'!$A$3:$O$5,AE$5,FALSE)*0.0000011023*$M38*$N38*($G38/100))))))))</f>
        <v>Enter vessel info</v>
      </c>
      <c r="AF38" s="76" t="str">
        <f>IF(OR($D38=" ",$E38=" ",$F38=" "),"Enter vessel info",IF(T($H38)&lt;&gt;"","Enter Activity",IF(OR($M38=0,$N38=0),"Enter Run Time",IF((VLOOKUP($F38,'VESSEL FACTORS'!$A$3:$O$5,AF$5,FALSE))="N/A","--",IF($G38=" ",IF(ISERROR(SEARCH("Aux",$E38,1)),($H38*VLOOKUP($F38,'VESSEL FACTORS'!$A$2:$O$5,AF$5,FALSE)*0.0000011023*$M38*$N38*0.82),($H38*VLOOKUP($F38,'VESSEL FACTORS'!$A$2:$O$5,AF$5,FALSE)*0.0000011023*$M38*$N38*1)),IF($G38&lt;21,($H38*VLOOKUP($F38,'VESSEL FACTORS'!$A$2:$O$5,AF$5,FALSE)*0.0000011023*$M38*$N38*VLOOKUP($G38,'VESSEL FACTORS'!$A$16:$L$36,AF$5,FALSE)),($H38*VLOOKUP($F38,'VESSEL FACTORS'!$A$3:$O$5,AF$5,FALSE)*0.0000011023*$M38*$N38*($G38/100))))))))</f>
        <v>Enter vessel info</v>
      </c>
      <c r="AG38" s="76" t="str">
        <f>IF(OR($D38=" ",$E38=" ",$F38=" "),"Enter vessel info",IF(T($H38)&lt;&gt;"","Enter Activity",IF(OR($M38=0,$N38=0),"Enter Run Time",IF((VLOOKUP($F38,'VESSEL FACTORS'!$A$3:$O$5,AG$5,FALSE))="N/A","--",IF($G38=" ",IF(ISERROR(SEARCH("Aux",$E38,1)),($H38*VLOOKUP($F38,'VESSEL FACTORS'!$A$2:$O$5,AG$5,FALSE)*0.0000011023*$M38*$N38*0.82),($H38*VLOOKUP($F38,'VESSEL FACTORS'!$A$2:$O$5,AG$5,FALSE)*0.0000011023*$M38*$N38*1)),IF($G38&lt;21,($H38*VLOOKUP($F38,'VESSEL FACTORS'!$A$2:$O$5,AG$5,FALSE)*0.0000011023*$M38*$N38*VLOOKUP($G38,'VESSEL FACTORS'!$A$16:$L$36,AG$5,FALSE)),($H38*VLOOKUP($F38,'VESSEL FACTORS'!$A$3:$O$5,AG$5,FALSE)*0.0000011023*$M38*$N38*($G38/100))))))))</f>
        <v>Enter vessel info</v>
      </c>
      <c r="AH38" s="76" t="str">
        <f>IF(OR($D38=" ",$E38=" ",$F38=" "),"Enter vessel info",IF(T($H38)&lt;&gt;"","Enter Activity",IF(OR($M38=0,$N38=0),"Enter Run Time",IF((VLOOKUP($F38,'VESSEL FACTORS'!$A$3:$O$5,AH$5,FALSE))="N/A","--",IF($G38=" ",IF(ISERROR(SEARCH("Aux",$E38,1)),($H38*VLOOKUP($F38,'VESSEL FACTORS'!$A$2:$O$5,AH$5,FALSE)*0.0000011023*$M38*$N38*0.82),($H38*VLOOKUP($F38,'VESSEL FACTORS'!$A$2:$O$5,AH$5,FALSE)*0.0000011023*$M38*$N38*1)),IF($G38&lt;21,($H38*VLOOKUP($F38,'VESSEL FACTORS'!$A$2:$O$5,AH$5,FALSE)*0.0000011023*$M38*$N38*VLOOKUP($G38,'VESSEL FACTORS'!$A$16:$L$36,AH$5,FALSE)),($H38*VLOOKUP($F38,'VESSEL FACTORS'!$A$3:$O$5,AH$5,FALSE)*0.0000011023*$M38*$N38*($G38/100))))))))</f>
        <v>Enter vessel info</v>
      </c>
      <c r="AI38" s="76" t="str">
        <f>IF(OR($D38=" ",$E38=" ",$F38=" "),"Enter vessel info",IF(T($H38)&lt;&gt;"","Enter Activity",IF(OR($M38=0,$N38=0),"Enter Run Time",IF((VLOOKUP($F38,'VESSEL FACTORS'!$A$3:$O$5,AI$5,FALSE))="N/A","--",IF($G38=" ",IF(ISERROR(SEARCH("Aux",$E38,1)),($H38*VLOOKUP($F38,'VESSEL FACTORS'!$A$2:$O$5,AI$5,FALSE)*0.0000011023*$M38*$N38*0.82),($H38*VLOOKUP($F38,'VESSEL FACTORS'!$A$2:$O$5,AI$5,FALSE)*0.0000011023*$M38*$N38*1)),IF($G38&lt;21,($H38*VLOOKUP($F38,'VESSEL FACTORS'!$A$2:$O$5,AI$5,FALSE)*0.0000011023*$M38*$N38*VLOOKUP($G38,'VESSEL FACTORS'!$A$16:$L$36,AI$5,FALSE)),($H38*VLOOKUP($F38,'VESSEL FACTORS'!$A$3:$O$5,AI$5,FALSE)*0.0000011023*$M38*$N38*($G38/100))))))))</f>
        <v>Enter vessel info</v>
      </c>
      <c r="AJ38" s="76" t="str">
        <f>IF(OR($D38=" ",$E38=" ",$F38=" "),"Enter vessel info",IF(T($H38)&lt;&gt;"","Enter Activity",IF(OR($M38=0,$N38=0),"Enter Run Time",IF((VLOOKUP($F38,'VESSEL FACTORS'!$A$3:$O$5,AJ$5,FALSE))="N/A","--",IF($G38=" ",IF(ISERROR(SEARCH("Aux",$E38,1)),($H38*VLOOKUP($F38,'VESSEL FACTORS'!$A$2:$O$5,AJ$5,FALSE)*0.0000011023*$M38*$N38*0.82),($H38*VLOOKUP($F38,'VESSEL FACTORS'!$A$2:$O$5,AJ$5,FALSE)*0.0000011023*$M38*$N38*1)),IF($G38&lt;21,($H38*VLOOKUP($F38,'VESSEL FACTORS'!$A$2:$O$5,AJ$5,FALSE)*0.0000011023*$M38*$N38*VLOOKUP($G38,'VESSEL FACTORS'!$A$16:$L$36,AJ$5,FALSE)),($H38*VLOOKUP($F38,'VESSEL FACTORS'!$A$3:$O$5,AJ$5,FALSE)*0.0000011023*$M38*$N38*($G38/100))))))))</f>
        <v>Enter vessel info</v>
      </c>
      <c r="AK38" s="76" t="str">
        <f>IF(OR($D38=" ",$E38=" ",$F38=" "),"Enter vessel info",IF(T($H38)&lt;&gt;"","Enter Activity",IF(OR($M38=0,$N38=0),"Enter Run Time",IF((VLOOKUP($F38,'VESSEL FACTORS'!$A$3:$O$5,AK$5,FALSE))="N/A","--",IF($G38=" ",IF(ISERROR(SEARCH("Aux",$E38,1)),($H38*VLOOKUP($F38,'VESSEL FACTORS'!$A$2:$O$5,AK$5,FALSE)*0.0000011023*$M38*$N38*0.82),($H38*VLOOKUP($F38,'VESSEL FACTORS'!$A$2:$O$5,AK$5,FALSE)*0.0000011023*$M38*$N38*1)),IF($G38&lt;21,($H38*VLOOKUP($F38,'VESSEL FACTORS'!$A$2:$O$5,AK$5,FALSE)*0.0000011023*$M38*$N38*VLOOKUP($G38,'VESSEL FACTORS'!$A$16:$L$36,AK$5,FALSE)),($H38*VLOOKUP($F38,'VESSEL FACTORS'!$A$3:$O$5,AK$5,FALSE)*0.0000011023*$M38*$N38*($G38/100))))))))</f>
        <v>Enter vessel info</v>
      </c>
      <c r="AL38" s="67" t="str">
        <f>IF(OR($D38=" ",$E38=" ",$F38=" "),"Enter vessel info",IF(T($H38)&lt;&gt;"","Enter Activity",IF(OR($M38=0,$N38=0),"Enter Run Time",IF((VLOOKUP($F38,'VESSEL FACTORS'!$A$3:$O$5,AL$5,FALSE))="N/A","--",IF($G38=" ",IF(ISERROR(SEARCH("Aux",$E38,1)),($H38*VLOOKUP($F38,'VESSEL FACTORS'!$A$2:$O$5,AL$5,FALSE)*0.0000011023*$M38*$N38*0.82),($H38*VLOOKUP($F38,'VESSEL FACTORS'!$A$2:$O$5,AL$5,FALSE)*0.0000011023*$M38*$N38*1)),IF($G38&lt;21,($H38*VLOOKUP($F38,'VESSEL FACTORS'!$A$2:$O$5,AL$5,FALSE)*0.0000011023*$M38*$N38*VLOOKUP($G38,'VESSEL FACTORS'!$A$16:$L$36,AL$5,FALSE)),($H38*VLOOKUP($F38,'VESSEL FACTORS'!$A$3:$O$5,AL$5,FALSE)*0.0000011023*$M38*$N38*($G38/100))))))))</f>
        <v>Enter vessel info</v>
      </c>
      <c r="AM38" s="73"/>
      <c r="AO38" s="74">
        <f>MONTH(EMISSIONS_1!P38)-MONTH(EMISSIONS_1!O38)+1</f>
        <v>1</v>
      </c>
      <c r="AP38" s="335">
        <f t="shared" si="44"/>
        <v>0</v>
      </c>
      <c r="AQ38" s="336">
        <f t="shared" si="44"/>
        <v>0</v>
      </c>
      <c r="AR38" s="336">
        <f t="shared" si="44"/>
        <v>0</v>
      </c>
      <c r="AS38" s="336">
        <f t="shared" si="44"/>
        <v>0</v>
      </c>
      <c r="AT38" s="336">
        <f t="shared" si="44"/>
        <v>0</v>
      </c>
      <c r="AU38" s="336">
        <f t="shared" si="44"/>
        <v>0</v>
      </c>
      <c r="AV38" s="336">
        <f t="shared" si="44"/>
        <v>0</v>
      </c>
      <c r="AW38" s="336">
        <f t="shared" si="44"/>
        <v>0</v>
      </c>
      <c r="AX38" s="336">
        <f t="shared" si="44"/>
        <v>0</v>
      </c>
      <c r="AY38" s="336">
        <f t="shared" si="44"/>
        <v>0</v>
      </c>
      <c r="AZ38" s="336">
        <f t="shared" si="44"/>
        <v>0</v>
      </c>
      <c r="BA38" s="337">
        <f t="shared" si="44"/>
        <v>0</v>
      </c>
      <c r="BB38" s="335">
        <f t="shared" si="45"/>
        <v>0</v>
      </c>
      <c r="BC38" s="336">
        <f t="shared" si="45"/>
        <v>0</v>
      </c>
      <c r="BD38" s="336">
        <f t="shared" si="45"/>
        <v>0</v>
      </c>
      <c r="BE38" s="336">
        <f t="shared" si="45"/>
        <v>0</v>
      </c>
      <c r="BF38" s="336">
        <f t="shared" si="45"/>
        <v>0</v>
      </c>
      <c r="BG38" s="336">
        <f t="shared" si="45"/>
        <v>0</v>
      </c>
      <c r="BH38" s="336">
        <f t="shared" si="45"/>
        <v>0</v>
      </c>
      <c r="BI38" s="336">
        <f t="shared" si="45"/>
        <v>0</v>
      </c>
      <c r="BJ38" s="336">
        <f t="shared" si="45"/>
        <v>0</v>
      </c>
      <c r="BK38" s="336">
        <f t="shared" si="45"/>
        <v>0</v>
      </c>
      <c r="BL38" s="336">
        <f t="shared" si="45"/>
        <v>0</v>
      </c>
      <c r="BM38" s="337">
        <f t="shared" si="45"/>
        <v>0</v>
      </c>
      <c r="BN38" s="335">
        <f t="shared" si="46"/>
        <v>0</v>
      </c>
      <c r="BO38" s="336">
        <f t="shared" si="46"/>
        <v>0</v>
      </c>
      <c r="BP38" s="336">
        <f t="shared" si="46"/>
        <v>0</v>
      </c>
      <c r="BQ38" s="336">
        <f t="shared" si="46"/>
        <v>0</v>
      </c>
      <c r="BR38" s="336">
        <f t="shared" si="46"/>
        <v>0</v>
      </c>
      <c r="BS38" s="336">
        <f t="shared" si="46"/>
        <v>0</v>
      </c>
      <c r="BT38" s="336">
        <f t="shared" si="46"/>
        <v>0</v>
      </c>
      <c r="BU38" s="336">
        <f t="shared" si="46"/>
        <v>0</v>
      </c>
      <c r="BV38" s="336">
        <f t="shared" si="46"/>
        <v>0</v>
      </c>
      <c r="BW38" s="336">
        <f t="shared" si="46"/>
        <v>0</v>
      </c>
      <c r="BX38" s="336">
        <f t="shared" si="46"/>
        <v>0</v>
      </c>
      <c r="BY38" s="337">
        <f t="shared" si="46"/>
        <v>0</v>
      </c>
      <c r="BZ38" s="335">
        <f t="shared" si="47"/>
        <v>0</v>
      </c>
      <c r="CA38" s="336">
        <f t="shared" si="47"/>
        <v>0</v>
      </c>
      <c r="CB38" s="336">
        <f t="shared" si="47"/>
        <v>0</v>
      </c>
      <c r="CC38" s="336">
        <f t="shared" si="47"/>
        <v>0</v>
      </c>
      <c r="CD38" s="336">
        <f t="shared" si="47"/>
        <v>0</v>
      </c>
      <c r="CE38" s="336">
        <f t="shared" si="47"/>
        <v>0</v>
      </c>
      <c r="CF38" s="336">
        <f t="shared" si="47"/>
        <v>0</v>
      </c>
      <c r="CG38" s="336">
        <f t="shared" si="47"/>
        <v>0</v>
      </c>
      <c r="CH38" s="336">
        <f t="shared" si="47"/>
        <v>0</v>
      </c>
      <c r="CI38" s="336">
        <f t="shared" si="47"/>
        <v>0</v>
      </c>
      <c r="CJ38" s="336">
        <f t="shared" si="47"/>
        <v>0</v>
      </c>
      <c r="CK38" s="337">
        <f t="shared" si="47"/>
        <v>0</v>
      </c>
      <c r="CL38" s="335">
        <f t="shared" si="48"/>
        <v>0</v>
      </c>
      <c r="CM38" s="336">
        <f t="shared" si="48"/>
        <v>0</v>
      </c>
      <c r="CN38" s="336">
        <f t="shared" si="48"/>
        <v>0</v>
      </c>
      <c r="CO38" s="336">
        <f t="shared" si="48"/>
        <v>0</v>
      </c>
      <c r="CP38" s="336">
        <f t="shared" si="48"/>
        <v>0</v>
      </c>
      <c r="CQ38" s="336">
        <f t="shared" si="48"/>
        <v>0</v>
      </c>
      <c r="CR38" s="336">
        <f t="shared" si="48"/>
        <v>0</v>
      </c>
      <c r="CS38" s="336">
        <f t="shared" si="48"/>
        <v>0</v>
      </c>
      <c r="CT38" s="336">
        <f t="shared" si="48"/>
        <v>0</v>
      </c>
      <c r="CU38" s="336">
        <f t="shared" si="48"/>
        <v>0</v>
      </c>
      <c r="CV38" s="336">
        <f t="shared" si="48"/>
        <v>0</v>
      </c>
      <c r="CW38" s="337">
        <f t="shared" si="48"/>
        <v>0</v>
      </c>
      <c r="CX38" s="335">
        <f t="shared" si="49"/>
        <v>0</v>
      </c>
      <c r="CY38" s="336">
        <f t="shared" si="49"/>
        <v>0</v>
      </c>
      <c r="CZ38" s="336">
        <f t="shared" si="49"/>
        <v>0</v>
      </c>
      <c r="DA38" s="336">
        <f t="shared" si="49"/>
        <v>0</v>
      </c>
      <c r="DB38" s="336">
        <f t="shared" si="49"/>
        <v>0</v>
      </c>
      <c r="DC38" s="336">
        <f t="shared" si="49"/>
        <v>0</v>
      </c>
      <c r="DD38" s="336">
        <f t="shared" si="49"/>
        <v>0</v>
      </c>
      <c r="DE38" s="336">
        <f t="shared" si="49"/>
        <v>0</v>
      </c>
      <c r="DF38" s="336">
        <f t="shared" si="49"/>
        <v>0</v>
      </c>
      <c r="DG38" s="336">
        <f t="shared" si="49"/>
        <v>0</v>
      </c>
      <c r="DH38" s="336">
        <f t="shared" si="49"/>
        <v>0</v>
      </c>
      <c r="DI38" s="337">
        <f t="shared" si="49"/>
        <v>0</v>
      </c>
      <c r="DJ38" s="335">
        <f t="shared" si="50"/>
        <v>0</v>
      </c>
      <c r="DK38" s="336">
        <f t="shared" si="50"/>
        <v>0</v>
      </c>
      <c r="DL38" s="336">
        <f t="shared" si="50"/>
        <v>0</v>
      </c>
      <c r="DM38" s="336">
        <f t="shared" si="50"/>
        <v>0</v>
      </c>
      <c r="DN38" s="336">
        <f t="shared" si="50"/>
        <v>0</v>
      </c>
      <c r="DO38" s="336">
        <f t="shared" si="50"/>
        <v>0</v>
      </c>
      <c r="DP38" s="336">
        <f t="shared" si="50"/>
        <v>0</v>
      </c>
      <c r="DQ38" s="336">
        <f t="shared" si="50"/>
        <v>0</v>
      </c>
      <c r="DR38" s="336">
        <f t="shared" si="50"/>
        <v>0</v>
      </c>
      <c r="DS38" s="336">
        <f t="shared" si="50"/>
        <v>0</v>
      </c>
      <c r="DT38" s="336">
        <f t="shared" si="50"/>
        <v>0</v>
      </c>
      <c r="DU38" s="337">
        <f t="shared" si="50"/>
        <v>0</v>
      </c>
      <c r="DV38" s="335">
        <f t="shared" si="51"/>
        <v>0</v>
      </c>
      <c r="DW38" s="336">
        <f t="shared" si="51"/>
        <v>0</v>
      </c>
      <c r="DX38" s="336">
        <f t="shared" si="51"/>
        <v>0</v>
      </c>
      <c r="DY38" s="336">
        <f t="shared" si="51"/>
        <v>0</v>
      </c>
      <c r="DZ38" s="336">
        <f t="shared" si="51"/>
        <v>0</v>
      </c>
      <c r="EA38" s="336">
        <f t="shared" si="51"/>
        <v>0</v>
      </c>
      <c r="EB38" s="336">
        <f t="shared" si="51"/>
        <v>0</v>
      </c>
      <c r="EC38" s="336">
        <f t="shared" si="51"/>
        <v>0</v>
      </c>
      <c r="ED38" s="336">
        <f t="shared" si="51"/>
        <v>0</v>
      </c>
      <c r="EE38" s="336">
        <f t="shared" si="51"/>
        <v>0</v>
      </c>
      <c r="EF38" s="336">
        <f t="shared" si="51"/>
        <v>0</v>
      </c>
      <c r="EG38" s="337">
        <f t="shared" si="51"/>
        <v>0</v>
      </c>
      <c r="EH38" s="335">
        <f t="shared" si="52"/>
        <v>0</v>
      </c>
      <c r="EI38" s="336">
        <f t="shared" si="52"/>
        <v>0</v>
      </c>
      <c r="EJ38" s="336">
        <f t="shared" si="52"/>
        <v>0</v>
      </c>
      <c r="EK38" s="336">
        <f t="shared" si="52"/>
        <v>0</v>
      </c>
      <c r="EL38" s="336">
        <f t="shared" si="52"/>
        <v>0</v>
      </c>
      <c r="EM38" s="336">
        <f t="shared" si="52"/>
        <v>0</v>
      </c>
      <c r="EN38" s="336">
        <f t="shared" si="52"/>
        <v>0</v>
      </c>
      <c r="EO38" s="336">
        <f t="shared" si="52"/>
        <v>0</v>
      </c>
      <c r="EP38" s="336">
        <f t="shared" si="52"/>
        <v>0</v>
      </c>
      <c r="EQ38" s="336">
        <f t="shared" si="52"/>
        <v>0</v>
      </c>
      <c r="ER38" s="336">
        <f t="shared" si="52"/>
        <v>0</v>
      </c>
      <c r="ES38" s="337">
        <f t="shared" si="52"/>
        <v>0</v>
      </c>
      <c r="ET38" s="335">
        <f t="shared" si="53"/>
        <v>0</v>
      </c>
      <c r="EU38" s="336">
        <f t="shared" si="53"/>
        <v>0</v>
      </c>
      <c r="EV38" s="336">
        <f t="shared" si="53"/>
        <v>0</v>
      </c>
      <c r="EW38" s="336">
        <f t="shared" si="53"/>
        <v>0</v>
      </c>
      <c r="EX38" s="336">
        <f t="shared" si="53"/>
        <v>0</v>
      </c>
      <c r="EY38" s="336">
        <f t="shared" si="53"/>
        <v>0</v>
      </c>
      <c r="EZ38" s="336">
        <f t="shared" si="53"/>
        <v>0</v>
      </c>
      <c r="FA38" s="336">
        <f t="shared" si="53"/>
        <v>0</v>
      </c>
      <c r="FB38" s="336">
        <f t="shared" si="53"/>
        <v>0</v>
      </c>
      <c r="FC38" s="336">
        <f t="shared" si="53"/>
        <v>0</v>
      </c>
      <c r="FD38" s="336">
        <f t="shared" si="53"/>
        <v>0</v>
      </c>
      <c r="FE38" s="337">
        <f t="shared" si="53"/>
        <v>0</v>
      </c>
      <c r="FF38" s="335">
        <f t="shared" si="54"/>
        <v>0</v>
      </c>
      <c r="FG38" s="336">
        <f t="shared" si="54"/>
        <v>0</v>
      </c>
      <c r="FH38" s="336">
        <f t="shared" si="54"/>
        <v>0</v>
      </c>
      <c r="FI38" s="336">
        <f t="shared" si="54"/>
        <v>0</v>
      </c>
      <c r="FJ38" s="336">
        <f t="shared" si="54"/>
        <v>0</v>
      </c>
      <c r="FK38" s="336">
        <f t="shared" si="54"/>
        <v>0</v>
      </c>
      <c r="FL38" s="336">
        <f t="shared" si="54"/>
        <v>0</v>
      </c>
      <c r="FM38" s="336">
        <f t="shared" si="54"/>
        <v>0</v>
      </c>
      <c r="FN38" s="336">
        <f t="shared" si="54"/>
        <v>0</v>
      </c>
      <c r="FO38" s="336">
        <f t="shared" si="54"/>
        <v>0</v>
      </c>
      <c r="FP38" s="336">
        <f t="shared" si="54"/>
        <v>0</v>
      </c>
      <c r="FQ38" s="337">
        <f t="shared" si="54"/>
        <v>0</v>
      </c>
    </row>
    <row r="39" spans="1:173" ht="12.75" customHeight="1" x14ac:dyDescent="0.2">
      <c r="A39" s="74" t="str">
        <f t="shared" si="21"/>
        <v xml:space="preserve"> - </v>
      </c>
      <c r="B39" s="112"/>
      <c r="C39" s="171" t="s">
        <v>305</v>
      </c>
      <c r="D39" s="366" t="str">
        <f>IF(ISBLANK(EMISSIONS_9!D39), " ", EMISSIONS_9!D39)</f>
        <v xml:space="preserve"> </v>
      </c>
      <c r="E39" s="366" t="str">
        <f>IF(ISBLANK(EMISSIONS_9!E39), " ", EMISSIONS_9!E39)</f>
        <v xml:space="preserve"> </v>
      </c>
      <c r="F39" s="366" t="str">
        <f>IF(ISBLANK(EMISSIONS_9!F39), " ", EMISSIONS_9!F39)</f>
        <v xml:space="preserve"> </v>
      </c>
      <c r="G39" s="367"/>
      <c r="H39" s="368"/>
      <c r="I39" s="33" t="s">
        <v>299</v>
      </c>
      <c r="J39" s="367"/>
      <c r="K39" s="33">
        <f t="shared" si="35"/>
        <v>1</v>
      </c>
      <c r="L39" s="33" t="e">
        <f>IF(#REF!="Enter Emissions (tpy)",IF( J39="", 0, J39), 0)</f>
        <v>#REF!</v>
      </c>
      <c r="M39" s="367">
        <v>0</v>
      </c>
      <c r="N39" s="373">
        <v>0</v>
      </c>
      <c r="O39" s="299"/>
      <c r="P39" s="300"/>
      <c r="Q39" s="73" t="str">
        <f t="shared" si="36"/>
        <v>Enter vessel info</v>
      </c>
      <c r="R39" s="79" t="str">
        <f t="shared" si="37"/>
        <v>Enter vessel info</v>
      </c>
      <c r="S39" s="79" t="str">
        <f t="shared" si="38"/>
        <v>Enter vessel info</v>
      </c>
      <c r="T39" s="79" t="str">
        <f t="shared" si="39"/>
        <v>Enter vessel info</v>
      </c>
      <c r="U39" s="79" t="str">
        <f t="shared" si="40"/>
        <v>Enter vessel info</v>
      </c>
      <c r="V39" s="79" t="str">
        <f t="shared" si="41"/>
        <v>Enter vessel info</v>
      </c>
      <c r="W39" s="79" t="str">
        <f t="shared" si="42"/>
        <v>Enter vessel info</v>
      </c>
      <c r="X39" s="79" t="str">
        <f t="shared" si="43"/>
        <v>Enter vessel info</v>
      </c>
      <c r="Y39" s="78" t="s">
        <v>115</v>
      </c>
      <c r="Z39" s="79" t="s">
        <v>115</v>
      </c>
      <c r="AA39" s="82" t="s">
        <v>115</v>
      </c>
      <c r="AB39" s="76" t="str">
        <f>IF(OR($D39=" ",$E39=" ",$F39=" "),"Enter vessel info",IF(T($H39)&lt;&gt;"","Enter Activity",IF(OR($M39=0,$N39=0),"Enter Run Time",IF((VLOOKUP($F39,'VESSEL FACTORS'!$A$3:$O$5,AB$5,FALSE))="N/A","--",IF($G39=" ",IF(ISERROR(SEARCH("Aux",$E39,1)),($H39*VLOOKUP($F39,'VESSEL FACTORS'!$A$2:$O$5,AB$5,FALSE)*0.0000011023*$M39*$N39*0.82),($H39*VLOOKUP($F39,'VESSEL FACTORS'!$A$2:$O$5,AB$5,FALSE)*0.0000011023*$M39*$N39*1)),IF($G39&lt;21,($H39*VLOOKUP($F39,'VESSEL FACTORS'!$A$2:$O$5,AB$5,FALSE)*0.0000011023*$M39*$N39*VLOOKUP($G39,'VESSEL FACTORS'!$A$16:$L$36,AB$5,FALSE)),($H39*VLOOKUP($F39,'VESSEL FACTORS'!$A$3:$O$5,AB$5,FALSE)*0.0000011023*$M39*$N39*($G39/100))))))))</f>
        <v>Enter vessel info</v>
      </c>
      <c r="AC39" s="76" t="str">
        <f>IF(OR($D39=" ",$E39=" ",$F39=" "),"Enter vessel info",IF(T($H39)&lt;&gt;"","Enter Activity",IF(OR($M39=0,$N39=0),"Enter Run Time",IF((VLOOKUP($F39,'VESSEL FACTORS'!$A$3:$O$5,AC$5,FALSE))="N/A","--",IF($G39=" ",IF(ISERROR(SEARCH("Aux",$E39,1)),($H39*VLOOKUP($F39,'VESSEL FACTORS'!$A$2:$O$5,AC$5,FALSE)*0.0000011023*$M39*$N39*0.82),($H39*VLOOKUP($F39,'VESSEL FACTORS'!$A$2:$O$5,AC$5,FALSE)*0.0000011023*$M39*$N39*1)),IF($G39&lt;21,($H39*VLOOKUP($F39,'VESSEL FACTORS'!$A$2:$O$5,AC$5,FALSE)*0.0000011023*$M39*$N39*VLOOKUP($G39,'VESSEL FACTORS'!$A$16:$L$36,AC$5,FALSE)),($H39*VLOOKUP($F39,'VESSEL FACTORS'!$A$3:$O$5,AC$5,FALSE)*0.0000011023*$M39*$N39*($G39/100))))))))</f>
        <v>Enter vessel info</v>
      </c>
      <c r="AD39" s="76" t="str">
        <f>IF(OR($D39=" ",$E39=" ",$F39=" "),"Enter vessel info",IF(T($H39)&lt;&gt;"","Enter Activity",IF(OR($M39=0,$N39=0),"Enter Run Time",IF((VLOOKUP($F39,'VESSEL FACTORS'!$A$3:$O$5,AD$5,FALSE))="N/A","--",IF($G39=" ",IF(ISERROR(SEARCH("Aux",$E39,1)),($H39*VLOOKUP($F39,'VESSEL FACTORS'!$A$2:$O$5,AD$5,FALSE)*0.0000011023*$M39*$N39*0.82),($H39*VLOOKUP($F39,'VESSEL FACTORS'!$A$2:$O$5,AD$5,FALSE)*0.0000011023*$M39*$N39*1)),IF($G39&lt;21,($H39*VLOOKUP($F39,'VESSEL FACTORS'!$A$2:$O$5,AD$5,FALSE)*0.0000011023*$M39*$N39*VLOOKUP($G39,'VESSEL FACTORS'!$A$16:$L$36,AD$5,FALSE)),($H39*VLOOKUP($F39,'VESSEL FACTORS'!$A$3:$O$5,AD$5,FALSE)*0.0000011023*$M39*$N39*($G39/100))))))))</f>
        <v>Enter vessel info</v>
      </c>
      <c r="AE39" s="76" t="str">
        <f>IF(OR($D39=" ",$E39=" ",$F39=" "),"Enter vessel info",IF(T($H39)&lt;&gt;"","Enter Activity",IF(OR($M39=0,$N39=0),"Enter Run Time",IF((VLOOKUP($F39,'VESSEL FACTORS'!$A$3:$O$5,AE$5,FALSE))="N/A","--",IF($G39=" ",IF(ISERROR(SEARCH("Aux",$E39,1)),($H39*VLOOKUP($F39,'VESSEL FACTORS'!$A$2:$O$5,AE$5,FALSE)*0.0000011023*$M39*$N39*0.82),($H39*VLOOKUP($F39,'VESSEL FACTORS'!$A$2:$O$5,AE$5,FALSE)*0.0000011023*$M39*$N39*1)),IF($G39&lt;21,($H39*VLOOKUP($F39,'VESSEL FACTORS'!$A$2:$O$5,AE$5,FALSE)*0.0000011023*$M39*$N39*VLOOKUP($G39,'VESSEL FACTORS'!$A$16:$L$36,AE$5,FALSE)),($H39*VLOOKUP($F39,'VESSEL FACTORS'!$A$3:$O$5,AE$5,FALSE)*0.0000011023*$M39*$N39*($G39/100))))))))</f>
        <v>Enter vessel info</v>
      </c>
      <c r="AF39" s="76" t="str">
        <f>IF(OR($D39=" ",$E39=" ",$F39=" "),"Enter vessel info",IF(T($H39)&lt;&gt;"","Enter Activity",IF(OR($M39=0,$N39=0),"Enter Run Time",IF((VLOOKUP($F39,'VESSEL FACTORS'!$A$3:$O$5,AF$5,FALSE))="N/A","--",IF($G39=" ",IF(ISERROR(SEARCH("Aux",$E39,1)),($H39*VLOOKUP($F39,'VESSEL FACTORS'!$A$2:$O$5,AF$5,FALSE)*0.0000011023*$M39*$N39*0.82),($H39*VLOOKUP($F39,'VESSEL FACTORS'!$A$2:$O$5,AF$5,FALSE)*0.0000011023*$M39*$N39*1)),IF($G39&lt;21,($H39*VLOOKUP($F39,'VESSEL FACTORS'!$A$2:$O$5,AF$5,FALSE)*0.0000011023*$M39*$N39*VLOOKUP($G39,'VESSEL FACTORS'!$A$16:$L$36,AF$5,FALSE)),($H39*VLOOKUP($F39,'VESSEL FACTORS'!$A$3:$O$5,AF$5,FALSE)*0.0000011023*$M39*$N39*($G39/100))))))))</f>
        <v>Enter vessel info</v>
      </c>
      <c r="AG39" s="76" t="str">
        <f>IF(OR($D39=" ",$E39=" ",$F39=" "),"Enter vessel info",IF(T($H39)&lt;&gt;"","Enter Activity",IF(OR($M39=0,$N39=0),"Enter Run Time",IF((VLOOKUP($F39,'VESSEL FACTORS'!$A$3:$O$5,AG$5,FALSE))="N/A","--",IF($G39=" ",IF(ISERROR(SEARCH("Aux",$E39,1)),($H39*VLOOKUP($F39,'VESSEL FACTORS'!$A$2:$O$5,AG$5,FALSE)*0.0000011023*$M39*$N39*0.82),($H39*VLOOKUP($F39,'VESSEL FACTORS'!$A$2:$O$5,AG$5,FALSE)*0.0000011023*$M39*$N39*1)),IF($G39&lt;21,($H39*VLOOKUP($F39,'VESSEL FACTORS'!$A$2:$O$5,AG$5,FALSE)*0.0000011023*$M39*$N39*VLOOKUP($G39,'VESSEL FACTORS'!$A$16:$L$36,AG$5,FALSE)),($H39*VLOOKUP($F39,'VESSEL FACTORS'!$A$3:$O$5,AG$5,FALSE)*0.0000011023*$M39*$N39*($G39/100))))))))</f>
        <v>Enter vessel info</v>
      </c>
      <c r="AH39" s="76" t="str">
        <f>IF(OR($D39=" ",$E39=" ",$F39=" "),"Enter vessel info",IF(T($H39)&lt;&gt;"","Enter Activity",IF(OR($M39=0,$N39=0),"Enter Run Time",IF((VLOOKUP($F39,'VESSEL FACTORS'!$A$3:$O$5,AH$5,FALSE))="N/A","--",IF($G39=" ",IF(ISERROR(SEARCH("Aux",$E39,1)),($H39*VLOOKUP($F39,'VESSEL FACTORS'!$A$2:$O$5,AH$5,FALSE)*0.0000011023*$M39*$N39*0.82),($H39*VLOOKUP($F39,'VESSEL FACTORS'!$A$2:$O$5,AH$5,FALSE)*0.0000011023*$M39*$N39*1)),IF($G39&lt;21,($H39*VLOOKUP($F39,'VESSEL FACTORS'!$A$2:$O$5,AH$5,FALSE)*0.0000011023*$M39*$N39*VLOOKUP($G39,'VESSEL FACTORS'!$A$16:$L$36,AH$5,FALSE)),($H39*VLOOKUP($F39,'VESSEL FACTORS'!$A$3:$O$5,AH$5,FALSE)*0.0000011023*$M39*$N39*($G39/100))))))))</f>
        <v>Enter vessel info</v>
      </c>
      <c r="AI39" s="76" t="str">
        <f>IF(OR($D39=" ",$E39=" ",$F39=" "),"Enter vessel info",IF(T($H39)&lt;&gt;"","Enter Activity",IF(OR($M39=0,$N39=0),"Enter Run Time",IF((VLOOKUP($F39,'VESSEL FACTORS'!$A$3:$O$5,AI$5,FALSE))="N/A","--",IF($G39=" ",IF(ISERROR(SEARCH("Aux",$E39,1)),($H39*VLOOKUP($F39,'VESSEL FACTORS'!$A$2:$O$5,AI$5,FALSE)*0.0000011023*$M39*$N39*0.82),($H39*VLOOKUP($F39,'VESSEL FACTORS'!$A$2:$O$5,AI$5,FALSE)*0.0000011023*$M39*$N39*1)),IF($G39&lt;21,($H39*VLOOKUP($F39,'VESSEL FACTORS'!$A$2:$O$5,AI$5,FALSE)*0.0000011023*$M39*$N39*VLOOKUP($G39,'VESSEL FACTORS'!$A$16:$L$36,AI$5,FALSE)),($H39*VLOOKUP($F39,'VESSEL FACTORS'!$A$3:$O$5,AI$5,FALSE)*0.0000011023*$M39*$N39*($G39/100))))))))</f>
        <v>Enter vessel info</v>
      </c>
      <c r="AJ39" s="76" t="str">
        <f>IF(OR($D39=" ",$E39=" ",$F39=" "),"Enter vessel info",IF(T($H39)&lt;&gt;"","Enter Activity",IF(OR($M39=0,$N39=0),"Enter Run Time",IF((VLOOKUP($F39,'VESSEL FACTORS'!$A$3:$O$5,AJ$5,FALSE))="N/A","--",IF($G39=" ",IF(ISERROR(SEARCH("Aux",$E39,1)),($H39*VLOOKUP($F39,'VESSEL FACTORS'!$A$2:$O$5,AJ$5,FALSE)*0.0000011023*$M39*$N39*0.82),($H39*VLOOKUP($F39,'VESSEL FACTORS'!$A$2:$O$5,AJ$5,FALSE)*0.0000011023*$M39*$N39*1)),IF($G39&lt;21,($H39*VLOOKUP($F39,'VESSEL FACTORS'!$A$2:$O$5,AJ$5,FALSE)*0.0000011023*$M39*$N39*VLOOKUP($G39,'VESSEL FACTORS'!$A$16:$L$36,AJ$5,FALSE)),($H39*VLOOKUP($F39,'VESSEL FACTORS'!$A$3:$O$5,AJ$5,FALSE)*0.0000011023*$M39*$N39*($G39/100))))))))</f>
        <v>Enter vessel info</v>
      </c>
      <c r="AK39" s="76" t="str">
        <f>IF(OR($D39=" ",$E39=" ",$F39=" "),"Enter vessel info",IF(T($H39)&lt;&gt;"","Enter Activity",IF(OR($M39=0,$N39=0),"Enter Run Time",IF((VLOOKUP($F39,'VESSEL FACTORS'!$A$3:$O$5,AK$5,FALSE))="N/A","--",IF($G39=" ",IF(ISERROR(SEARCH("Aux",$E39,1)),($H39*VLOOKUP($F39,'VESSEL FACTORS'!$A$2:$O$5,AK$5,FALSE)*0.0000011023*$M39*$N39*0.82),($H39*VLOOKUP($F39,'VESSEL FACTORS'!$A$2:$O$5,AK$5,FALSE)*0.0000011023*$M39*$N39*1)),IF($G39&lt;21,($H39*VLOOKUP($F39,'VESSEL FACTORS'!$A$2:$O$5,AK$5,FALSE)*0.0000011023*$M39*$N39*VLOOKUP($G39,'VESSEL FACTORS'!$A$16:$L$36,AK$5,FALSE)),($H39*VLOOKUP($F39,'VESSEL FACTORS'!$A$3:$O$5,AK$5,FALSE)*0.0000011023*$M39*$N39*($G39/100))))))))</f>
        <v>Enter vessel info</v>
      </c>
      <c r="AL39" s="67" t="str">
        <f>IF(OR($D39=" ",$E39=" ",$F39=" "),"Enter vessel info",IF(T($H39)&lt;&gt;"","Enter Activity",IF(OR($M39=0,$N39=0),"Enter Run Time",IF((VLOOKUP($F39,'VESSEL FACTORS'!$A$3:$O$5,AL$5,FALSE))="N/A","--",IF($G39=" ",IF(ISERROR(SEARCH("Aux",$E39,1)),($H39*VLOOKUP($F39,'VESSEL FACTORS'!$A$2:$O$5,AL$5,FALSE)*0.0000011023*$M39*$N39*0.82),($H39*VLOOKUP($F39,'VESSEL FACTORS'!$A$2:$O$5,AL$5,FALSE)*0.0000011023*$M39*$N39*1)),IF($G39&lt;21,($H39*VLOOKUP($F39,'VESSEL FACTORS'!$A$2:$O$5,AL$5,FALSE)*0.0000011023*$M39*$N39*VLOOKUP($G39,'VESSEL FACTORS'!$A$16:$L$36,AL$5,FALSE)),($H39*VLOOKUP($F39,'VESSEL FACTORS'!$A$3:$O$5,AL$5,FALSE)*0.0000011023*$M39*$N39*($G39/100))))))))</f>
        <v>Enter vessel info</v>
      </c>
      <c r="AM39" s="73"/>
      <c r="AO39" s="74">
        <f>MONTH(EMISSIONS_1!P39)-MONTH(EMISSIONS_1!O39)+1</f>
        <v>1</v>
      </c>
      <c r="AP39" s="335">
        <f t="shared" si="44"/>
        <v>0</v>
      </c>
      <c r="AQ39" s="336">
        <f t="shared" si="44"/>
        <v>0</v>
      </c>
      <c r="AR39" s="336">
        <f t="shared" si="44"/>
        <v>0</v>
      </c>
      <c r="AS39" s="336">
        <f t="shared" si="44"/>
        <v>0</v>
      </c>
      <c r="AT39" s="336">
        <f t="shared" si="44"/>
        <v>0</v>
      </c>
      <c r="AU39" s="336">
        <f t="shared" si="44"/>
        <v>0</v>
      </c>
      <c r="AV39" s="336">
        <f t="shared" si="44"/>
        <v>0</v>
      </c>
      <c r="AW39" s="336">
        <f t="shared" si="44"/>
        <v>0</v>
      </c>
      <c r="AX39" s="336">
        <f t="shared" si="44"/>
        <v>0</v>
      </c>
      <c r="AY39" s="336">
        <f t="shared" si="44"/>
        <v>0</v>
      </c>
      <c r="AZ39" s="336">
        <f t="shared" si="44"/>
        <v>0</v>
      </c>
      <c r="BA39" s="337">
        <f t="shared" si="44"/>
        <v>0</v>
      </c>
      <c r="BB39" s="335">
        <f t="shared" si="45"/>
        <v>0</v>
      </c>
      <c r="BC39" s="336">
        <f t="shared" si="45"/>
        <v>0</v>
      </c>
      <c r="BD39" s="336">
        <f t="shared" si="45"/>
        <v>0</v>
      </c>
      <c r="BE39" s="336">
        <f t="shared" si="45"/>
        <v>0</v>
      </c>
      <c r="BF39" s="336">
        <f t="shared" si="45"/>
        <v>0</v>
      </c>
      <c r="BG39" s="336">
        <f t="shared" si="45"/>
        <v>0</v>
      </c>
      <c r="BH39" s="336">
        <f t="shared" si="45"/>
        <v>0</v>
      </c>
      <c r="BI39" s="336">
        <f t="shared" si="45"/>
        <v>0</v>
      </c>
      <c r="BJ39" s="336">
        <f t="shared" si="45"/>
        <v>0</v>
      </c>
      <c r="BK39" s="336">
        <f t="shared" si="45"/>
        <v>0</v>
      </c>
      <c r="BL39" s="336">
        <f t="shared" si="45"/>
        <v>0</v>
      </c>
      <c r="BM39" s="337">
        <f t="shared" si="45"/>
        <v>0</v>
      </c>
      <c r="BN39" s="335">
        <f t="shared" si="46"/>
        <v>0</v>
      </c>
      <c r="BO39" s="336">
        <f t="shared" si="46"/>
        <v>0</v>
      </c>
      <c r="BP39" s="336">
        <f t="shared" si="46"/>
        <v>0</v>
      </c>
      <c r="BQ39" s="336">
        <f t="shared" si="46"/>
        <v>0</v>
      </c>
      <c r="BR39" s="336">
        <f t="shared" si="46"/>
        <v>0</v>
      </c>
      <c r="BS39" s="336">
        <f t="shared" si="46"/>
        <v>0</v>
      </c>
      <c r="BT39" s="336">
        <f t="shared" si="46"/>
        <v>0</v>
      </c>
      <c r="BU39" s="336">
        <f t="shared" si="46"/>
        <v>0</v>
      </c>
      <c r="BV39" s="336">
        <f t="shared" si="46"/>
        <v>0</v>
      </c>
      <c r="BW39" s="336">
        <f t="shared" si="46"/>
        <v>0</v>
      </c>
      <c r="BX39" s="336">
        <f t="shared" si="46"/>
        <v>0</v>
      </c>
      <c r="BY39" s="337">
        <f t="shared" si="46"/>
        <v>0</v>
      </c>
      <c r="BZ39" s="335">
        <f t="shared" si="47"/>
        <v>0</v>
      </c>
      <c r="CA39" s="336">
        <f t="shared" si="47"/>
        <v>0</v>
      </c>
      <c r="CB39" s="336">
        <f t="shared" si="47"/>
        <v>0</v>
      </c>
      <c r="CC39" s="336">
        <f t="shared" si="47"/>
        <v>0</v>
      </c>
      <c r="CD39" s="336">
        <f t="shared" si="47"/>
        <v>0</v>
      </c>
      <c r="CE39" s="336">
        <f t="shared" si="47"/>
        <v>0</v>
      </c>
      <c r="CF39" s="336">
        <f t="shared" si="47"/>
        <v>0</v>
      </c>
      <c r="CG39" s="336">
        <f t="shared" si="47"/>
        <v>0</v>
      </c>
      <c r="CH39" s="336">
        <f t="shared" si="47"/>
        <v>0</v>
      </c>
      <c r="CI39" s="336">
        <f t="shared" si="47"/>
        <v>0</v>
      </c>
      <c r="CJ39" s="336">
        <f t="shared" si="47"/>
        <v>0</v>
      </c>
      <c r="CK39" s="337">
        <f t="shared" si="47"/>
        <v>0</v>
      </c>
      <c r="CL39" s="335">
        <f t="shared" si="48"/>
        <v>0</v>
      </c>
      <c r="CM39" s="336">
        <f t="shared" si="48"/>
        <v>0</v>
      </c>
      <c r="CN39" s="336">
        <f t="shared" si="48"/>
        <v>0</v>
      </c>
      <c r="CO39" s="336">
        <f t="shared" si="48"/>
        <v>0</v>
      </c>
      <c r="CP39" s="336">
        <f t="shared" si="48"/>
        <v>0</v>
      </c>
      <c r="CQ39" s="336">
        <f t="shared" si="48"/>
        <v>0</v>
      </c>
      <c r="CR39" s="336">
        <f t="shared" si="48"/>
        <v>0</v>
      </c>
      <c r="CS39" s="336">
        <f t="shared" si="48"/>
        <v>0</v>
      </c>
      <c r="CT39" s="336">
        <f t="shared" si="48"/>
        <v>0</v>
      </c>
      <c r="CU39" s="336">
        <f t="shared" si="48"/>
        <v>0</v>
      </c>
      <c r="CV39" s="336">
        <f t="shared" si="48"/>
        <v>0</v>
      </c>
      <c r="CW39" s="337">
        <f t="shared" si="48"/>
        <v>0</v>
      </c>
      <c r="CX39" s="335">
        <f t="shared" si="49"/>
        <v>0</v>
      </c>
      <c r="CY39" s="336">
        <f t="shared" si="49"/>
        <v>0</v>
      </c>
      <c r="CZ39" s="336">
        <f t="shared" si="49"/>
        <v>0</v>
      </c>
      <c r="DA39" s="336">
        <f t="shared" si="49"/>
        <v>0</v>
      </c>
      <c r="DB39" s="336">
        <f t="shared" si="49"/>
        <v>0</v>
      </c>
      <c r="DC39" s="336">
        <f t="shared" si="49"/>
        <v>0</v>
      </c>
      <c r="DD39" s="336">
        <f t="shared" si="49"/>
        <v>0</v>
      </c>
      <c r="DE39" s="336">
        <f t="shared" si="49"/>
        <v>0</v>
      </c>
      <c r="DF39" s="336">
        <f t="shared" si="49"/>
        <v>0</v>
      </c>
      <c r="DG39" s="336">
        <f t="shared" si="49"/>
        <v>0</v>
      </c>
      <c r="DH39" s="336">
        <f t="shared" si="49"/>
        <v>0</v>
      </c>
      <c r="DI39" s="337">
        <f t="shared" si="49"/>
        <v>0</v>
      </c>
      <c r="DJ39" s="335">
        <f t="shared" si="50"/>
        <v>0</v>
      </c>
      <c r="DK39" s="336">
        <f t="shared" si="50"/>
        <v>0</v>
      </c>
      <c r="DL39" s="336">
        <f t="shared" si="50"/>
        <v>0</v>
      </c>
      <c r="DM39" s="336">
        <f t="shared" si="50"/>
        <v>0</v>
      </c>
      <c r="DN39" s="336">
        <f t="shared" si="50"/>
        <v>0</v>
      </c>
      <c r="DO39" s="336">
        <f t="shared" si="50"/>
        <v>0</v>
      </c>
      <c r="DP39" s="336">
        <f t="shared" si="50"/>
        <v>0</v>
      </c>
      <c r="DQ39" s="336">
        <f t="shared" si="50"/>
        <v>0</v>
      </c>
      <c r="DR39" s="336">
        <f t="shared" si="50"/>
        <v>0</v>
      </c>
      <c r="DS39" s="336">
        <f t="shared" si="50"/>
        <v>0</v>
      </c>
      <c r="DT39" s="336">
        <f t="shared" si="50"/>
        <v>0</v>
      </c>
      <c r="DU39" s="337">
        <f t="shared" si="50"/>
        <v>0</v>
      </c>
      <c r="DV39" s="335">
        <f t="shared" si="51"/>
        <v>0</v>
      </c>
      <c r="DW39" s="336">
        <f t="shared" si="51"/>
        <v>0</v>
      </c>
      <c r="DX39" s="336">
        <f t="shared" si="51"/>
        <v>0</v>
      </c>
      <c r="DY39" s="336">
        <f t="shared" si="51"/>
        <v>0</v>
      </c>
      <c r="DZ39" s="336">
        <f t="shared" si="51"/>
        <v>0</v>
      </c>
      <c r="EA39" s="336">
        <f t="shared" si="51"/>
        <v>0</v>
      </c>
      <c r="EB39" s="336">
        <f t="shared" si="51"/>
        <v>0</v>
      </c>
      <c r="EC39" s="336">
        <f t="shared" si="51"/>
        <v>0</v>
      </c>
      <c r="ED39" s="336">
        <f t="shared" si="51"/>
        <v>0</v>
      </c>
      <c r="EE39" s="336">
        <f t="shared" si="51"/>
        <v>0</v>
      </c>
      <c r="EF39" s="336">
        <f t="shared" si="51"/>
        <v>0</v>
      </c>
      <c r="EG39" s="337">
        <f t="shared" si="51"/>
        <v>0</v>
      </c>
      <c r="EH39" s="335">
        <f t="shared" si="52"/>
        <v>0</v>
      </c>
      <c r="EI39" s="336">
        <f t="shared" si="52"/>
        <v>0</v>
      </c>
      <c r="EJ39" s="336">
        <f t="shared" si="52"/>
        <v>0</v>
      </c>
      <c r="EK39" s="336">
        <f t="shared" si="52"/>
        <v>0</v>
      </c>
      <c r="EL39" s="336">
        <f t="shared" si="52"/>
        <v>0</v>
      </c>
      <c r="EM39" s="336">
        <f t="shared" si="52"/>
        <v>0</v>
      </c>
      <c r="EN39" s="336">
        <f t="shared" si="52"/>
        <v>0</v>
      </c>
      <c r="EO39" s="336">
        <f t="shared" si="52"/>
        <v>0</v>
      </c>
      <c r="EP39" s="336">
        <f t="shared" si="52"/>
        <v>0</v>
      </c>
      <c r="EQ39" s="336">
        <f t="shared" si="52"/>
        <v>0</v>
      </c>
      <c r="ER39" s="336">
        <f t="shared" si="52"/>
        <v>0</v>
      </c>
      <c r="ES39" s="337">
        <f t="shared" si="52"/>
        <v>0</v>
      </c>
      <c r="ET39" s="335">
        <f t="shared" si="53"/>
        <v>0</v>
      </c>
      <c r="EU39" s="336">
        <f t="shared" si="53"/>
        <v>0</v>
      </c>
      <c r="EV39" s="336">
        <f t="shared" si="53"/>
        <v>0</v>
      </c>
      <c r="EW39" s="336">
        <f t="shared" si="53"/>
        <v>0</v>
      </c>
      <c r="EX39" s="336">
        <f t="shared" si="53"/>
        <v>0</v>
      </c>
      <c r="EY39" s="336">
        <f t="shared" si="53"/>
        <v>0</v>
      </c>
      <c r="EZ39" s="336">
        <f t="shared" si="53"/>
        <v>0</v>
      </c>
      <c r="FA39" s="336">
        <f t="shared" si="53"/>
        <v>0</v>
      </c>
      <c r="FB39" s="336">
        <f t="shared" si="53"/>
        <v>0</v>
      </c>
      <c r="FC39" s="336">
        <f t="shared" si="53"/>
        <v>0</v>
      </c>
      <c r="FD39" s="336">
        <f t="shared" si="53"/>
        <v>0</v>
      </c>
      <c r="FE39" s="337">
        <f t="shared" si="53"/>
        <v>0</v>
      </c>
      <c r="FF39" s="335">
        <f t="shared" si="54"/>
        <v>0</v>
      </c>
      <c r="FG39" s="336">
        <f t="shared" si="54"/>
        <v>0</v>
      </c>
      <c r="FH39" s="336">
        <f t="shared" si="54"/>
        <v>0</v>
      </c>
      <c r="FI39" s="336">
        <f t="shared" si="54"/>
        <v>0</v>
      </c>
      <c r="FJ39" s="336">
        <f t="shared" si="54"/>
        <v>0</v>
      </c>
      <c r="FK39" s="336">
        <f t="shared" si="54"/>
        <v>0</v>
      </c>
      <c r="FL39" s="336">
        <f t="shared" si="54"/>
        <v>0</v>
      </c>
      <c r="FM39" s="336">
        <f t="shared" si="54"/>
        <v>0</v>
      </c>
      <c r="FN39" s="336">
        <f t="shared" si="54"/>
        <v>0</v>
      </c>
      <c r="FO39" s="336">
        <f t="shared" si="54"/>
        <v>0</v>
      </c>
      <c r="FP39" s="336">
        <f t="shared" si="54"/>
        <v>0</v>
      </c>
      <c r="FQ39" s="337">
        <f t="shared" si="54"/>
        <v>0</v>
      </c>
    </row>
    <row r="40" spans="1:173" ht="12.75" customHeight="1" x14ac:dyDescent="0.2">
      <c r="A40" s="74" t="str">
        <f t="shared" si="21"/>
        <v xml:space="preserve"> - </v>
      </c>
      <c r="B40" s="112"/>
      <c r="C40" s="171" t="s">
        <v>305</v>
      </c>
      <c r="D40" s="366" t="str">
        <f>IF(ISBLANK(EMISSIONS_9!D40), " ", EMISSIONS_9!D40)</f>
        <v xml:space="preserve"> </v>
      </c>
      <c r="E40" s="366" t="str">
        <f>IF(ISBLANK(EMISSIONS_9!E40), " ", EMISSIONS_9!E40)</f>
        <v xml:space="preserve"> </v>
      </c>
      <c r="F40" s="366" t="str">
        <f>IF(ISBLANK(EMISSIONS_9!F40), " ", EMISSIONS_9!F40)</f>
        <v xml:space="preserve"> </v>
      </c>
      <c r="G40" s="367"/>
      <c r="H40" s="368"/>
      <c r="I40" s="33" t="s">
        <v>299</v>
      </c>
      <c r="J40" s="367"/>
      <c r="K40" s="33">
        <f t="shared" si="35"/>
        <v>1</v>
      </c>
      <c r="L40" s="33">
        <f t="shared" si="23"/>
        <v>0</v>
      </c>
      <c r="M40" s="367">
        <v>0</v>
      </c>
      <c r="N40" s="373">
        <v>0</v>
      </c>
      <c r="O40" s="299"/>
      <c r="P40" s="300"/>
      <c r="Q40" s="73" t="str">
        <f t="shared" si="36"/>
        <v>Enter vessel info</v>
      </c>
      <c r="R40" s="79" t="str">
        <f t="shared" si="37"/>
        <v>Enter vessel info</v>
      </c>
      <c r="S40" s="79" t="str">
        <f t="shared" si="38"/>
        <v>Enter vessel info</v>
      </c>
      <c r="T40" s="79" t="str">
        <f t="shared" si="39"/>
        <v>Enter vessel info</v>
      </c>
      <c r="U40" s="79" t="str">
        <f t="shared" si="40"/>
        <v>Enter vessel info</v>
      </c>
      <c r="V40" s="79" t="str">
        <f t="shared" si="41"/>
        <v>Enter vessel info</v>
      </c>
      <c r="W40" s="79" t="str">
        <f t="shared" si="42"/>
        <v>Enter vessel info</v>
      </c>
      <c r="X40" s="79" t="str">
        <f t="shared" si="43"/>
        <v>Enter vessel info</v>
      </c>
      <c r="Y40" s="78" t="s">
        <v>115</v>
      </c>
      <c r="Z40" s="79" t="s">
        <v>115</v>
      </c>
      <c r="AA40" s="82" t="s">
        <v>115</v>
      </c>
      <c r="AB40" s="76" t="str">
        <f>IF(OR($D40=" ",$E40=" ",$F40=" "),"Enter vessel info",IF(T($H40)&lt;&gt;"","Enter Activity",IF(OR($M40=0,$N40=0),"Enter Run Time",IF((VLOOKUP($F40,'VESSEL FACTORS'!$A$3:$O$5,AB$5,FALSE))="N/A","--",IF($G40=" ",IF(ISERROR(SEARCH("Aux",$E40,1)),($H40*VLOOKUP($F40,'VESSEL FACTORS'!$A$2:$O$5,AB$5,FALSE)*0.0000011023*$M40*$N40*0.82),($H40*VLOOKUP($F40,'VESSEL FACTORS'!$A$2:$O$5,AB$5,FALSE)*0.0000011023*$M40*$N40*1)),IF($G40&lt;21,($H40*VLOOKUP($F40,'VESSEL FACTORS'!$A$2:$O$5,AB$5,FALSE)*0.0000011023*$M40*$N40*VLOOKUP($G40,'VESSEL FACTORS'!$A$16:$L$36,AB$5,FALSE)),($H40*VLOOKUP($F40,'VESSEL FACTORS'!$A$3:$O$5,AB$5,FALSE)*0.0000011023*$M40*$N40*($G40/100))))))))</f>
        <v>Enter vessel info</v>
      </c>
      <c r="AC40" s="76" t="str">
        <f>IF(OR($D40=" ",$E40=" ",$F40=" "),"Enter vessel info",IF(T($H40)&lt;&gt;"","Enter Activity",IF(OR($M40=0,$N40=0),"Enter Run Time",IF((VLOOKUP($F40,'VESSEL FACTORS'!$A$3:$O$5,AC$5,FALSE))="N/A","--",IF($G40=" ",IF(ISERROR(SEARCH("Aux",$E40,1)),($H40*VLOOKUP($F40,'VESSEL FACTORS'!$A$2:$O$5,AC$5,FALSE)*0.0000011023*$M40*$N40*0.82),($H40*VLOOKUP($F40,'VESSEL FACTORS'!$A$2:$O$5,AC$5,FALSE)*0.0000011023*$M40*$N40*1)),IF($G40&lt;21,($H40*VLOOKUP($F40,'VESSEL FACTORS'!$A$2:$O$5,AC$5,FALSE)*0.0000011023*$M40*$N40*VLOOKUP($G40,'VESSEL FACTORS'!$A$16:$L$36,AC$5,FALSE)),($H40*VLOOKUP($F40,'VESSEL FACTORS'!$A$3:$O$5,AC$5,FALSE)*0.0000011023*$M40*$N40*($G40/100))))))))</f>
        <v>Enter vessel info</v>
      </c>
      <c r="AD40" s="76" t="str">
        <f>IF(OR($D40=" ",$E40=" ",$F40=" "),"Enter vessel info",IF(T($H40)&lt;&gt;"","Enter Activity",IF(OR($M40=0,$N40=0),"Enter Run Time",IF((VLOOKUP($F40,'VESSEL FACTORS'!$A$3:$O$5,AD$5,FALSE))="N/A","--",IF($G40=" ",IF(ISERROR(SEARCH("Aux",$E40,1)),($H40*VLOOKUP($F40,'VESSEL FACTORS'!$A$2:$O$5,AD$5,FALSE)*0.0000011023*$M40*$N40*0.82),($H40*VLOOKUP($F40,'VESSEL FACTORS'!$A$2:$O$5,AD$5,FALSE)*0.0000011023*$M40*$N40*1)),IF($G40&lt;21,($H40*VLOOKUP($F40,'VESSEL FACTORS'!$A$2:$O$5,AD$5,FALSE)*0.0000011023*$M40*$N40*VLOOKUP($G40,'VESSEL FACTORS'!$A$16:$L$36,AD$5,FALSE)),($H40*VLOOKUP($F40,'VESSEL FACTORS'!$A$3:$O$5,AD$5,FALSE)*0.0000011023*$M40*$N40*($G40/100))))))))</f>
        <v>Enter vessel info</v>
      </c>
      <c r="AE40" s="76" t="str">
        <f>IF(OR($D40=" ",$E40=" ",$F40=" "),"Enter vessel info",IF(T($H40)&lt;&gt;"","Enter Activity",IF(OR($M40=0,$N40=0),"Enter Run Time",IF((VLOOKUP($F40,'VESSEL FACTORS'!$A$3:$O$5,AE$5,FALSE))="N/A","--",IF($G40=" ",IF(ISERROR(SEARCH("Aux",$E40,1)),($H40*VLOOKUP($F40,'VESSEL FACTORS'!$A$2:$O$5,AE$5,FALSE)*0.0000011023*$M40*$N40*0.82),($H40*VLOOKUP($F40,'VESSEL FACTORS'!$A$2:$O$5,AE$5,FALSE)*0.0000011023*$M40*$N40*1)),IF($G40&lt;21,($H40*VLOOKUP($F40,'VESSEL FACTORS'!$A$2:$O$5,AE$5,FALSE)*0.0000011023*$M40*$N40*VLOOKUP($G40,'VESSEL FACTORS'!$A$16:$L$36,AE$5,FALSE)),($H40*VLOOKUP($F40,'VESSEL FACTORS'!$A$3:$O$5,AE$5,FALSE)*0.0000011023*$M40*$N40*($G40/100))))))))</f>
        <v>Enter vessel info</v>
      </c>
      <c r="AF40" s="76" t="str">
        <f>IF(OR($D40=" ",$E40=" ",$F40=" "),"Enter vessel info",IF(T($H40)&lt;&gt;"","Enter Activity",IF(OR($M40=0,$N40=0),"Enter Run Time",IF((VLOOKUP($F40,'VESSEL FACTORS'!$A$3:$O$5,AF$5,FALSE))="N/A","--",IF($G40=" ",IF(ISERROR(SEARCH("Aux",$E40,1)),($H40*VLOOKUP($F40,'VESSEL FACTORS'!$A$2:$O$5,AF$5,FALSE)*0.0000011023*$M40*$N40*0.82),($H40*VLOOKUP($F40,'VESSEL FACTORS'!$A$2:$O$5,AF$5,FALSE)*0.0000011023*$M40*$N40*1)),IF($G40&lt;21,($H40*VLOOKUP($F40,'VESSEL FACTORS'!$A$2:$O$5,AF$5,FALSE)*0.0000011023*$M40*$N40*VLOOKUP($G40,'VESSEL FACTORS'!$A$16:$L$36,AF$5,FALSE)),($H40*VLOOKUP($F40,'VESSEL FACTORS'!$A$3:$O$5,AF$5,FALSE)*0.0000011023*$M40*$N40*($G40/100))))))))</f>
        <v>Enter vessel info</v>
      </c>
      <c r="AG40" s="76" t="str">
        <f>IF(OR($D40=" ",$E40=" ",$F40=" "),"Enter vessel info",IF(T($H40)&lt;&gt;"","Enter Activity",IF(OR($M40=0,$N40=0),"Enter Run Time",IF((VLOOKUP($F40,'VESSEL FACTORS'!$A$3:$O$5,AG$5,FALSE))="N/A","--",IF($G40=" ",IF(ISERROR(SEARCH("Aux",$E40,1)),($H40*VLOOKUP($F40,'VESSEL FACTORS'!$A$2:$O$5,AG$5,FALSE)*0.0000011023*$M40*$N40*0.82),($H40*VLOOKUP($F40,'VESSEL FACTORS'!$A$2:$O$5,AG$5,FALSE)*0.0000011023*$M40*$N40*1)),IF($G40&lt;21,($H40*VLOOKUP($F40,'VESSEL FACTORS'!$A$2:$O$5,AG$5,FALSE)*0.0000011023*$M40*$N40*VLOOKUP($G40,'VESSEL FACTORS'!$A$16:$L$36,AG$5,FALSE)),($H40*VLOOKUP($F40,'VESSEL FACTORS'!$A$3:$O$5,AG$5,FALSE)*0.0000011023*$M40*$N40*($G40/100))))))))</f>
        <v>Enter vessel info</v>
      </c>
      <c r="AH40" s="76" t="str">
        <f>IF(OR($D40=" ",$E40=" ",$F40=" "),"Enter vessel info",IF(T($H40)&lt;&gt;"","Enter Activity",IF(OR($M40=0,$N40=0),"Enter Run Time",IF((VLOOKUP($F40,'VESSEL FACTORS'!$A$3:$O$5,AH$5,FALSE))="N/A","--",IF($G40=" ",IF(ISERROR(SEARCH("Aux",$E40,1)),($H40*VLOOKUP($F40,'VESSEL FACTORS'!$A$2:$O$5,AH$5,FALSE)*0.0000011023*$M40*$N40*0.82),($H40*VLOOKUP($F40,'VESSEL FACTORS'!$A$2:$O$5,AH$5,FALSE)*0.0000011023*$M40*$N40*1)),IF($G40&lt;21,($H40*VLOOKUP($F40,'VESSEL FACTORS'!$A$2:$O$5,AH$5,FALSE)*0.0000011023*$M40*$N40*VLOOKUP($G40,'VESSEL FACTORS'!$A$16:$L$36,AH$5,FALSE)),($H40*VLOOKUP($F40,'VESSEL FACTORS'!$A$3:$O$5,AH$5,FALSE)*0.0000011023*$M40*$N40*($G40/100))))))))</f>
        <v>Enter vessel info</v>
      </c>
      <c r="AI40" s="76" t="str">
        <f>IF(OR($D40=" ",$E40=" ",$F40=" "),"Enter vessel info",IF(T($H40)&lt;&gt;"","Enter Activity",IF(OR($M40=0,$N40=0),"Enter Run Time",IF((VLOOKUP($F40,'VESSEL FACTORS'!$A$3:$O$5,AI$5,FALSE))="N/A","--",IF($G40=" ",IF(ISERROR(SEARCH("Aux",$E40,1)),($H40*VLOOKUP($F40,'VESSEL FACTORS'!$A$2:$O$5,AI$5,FALSE)*0.0000011023*$M40*$N40*0.82),($H40*VLOOKUP($F40,'VESSEL FACTORS'!$A$2:$O$5,AI$5,FALSE)*0.0000011023*$M40*$N40*1)),IF($G40&lt;21,($H40*VLOOKUP($F40,'VESSEL FACTORS'!$A$2:$O$5,AI$5,FALSE)*0.0000011023*$M40*$N40*VLOOKUP($G40,'VESSEL FACTORS'!$A$16:$L$36,AI$5,FALSE)),($H40*VLOOKUP($F40,'VESSEL FACTORS'!$A$3:$O$5,AI$5,FALSE)*0.0000011023*$M40*$N40*($G40/100))))))))</f>
        <v>Enter vessel info</v>
      </c>
      <c r="AJ40" s="76" t="str">
        <f>IF(OR($D40=" ",$E40=" ",$F40=" "),"Enter vessel info",IF(T($H40)&lt;&gt;"","Enter Activity",IF(OR($M40=0,$N40=0),"Enter Run Time",IF((VLOOKUP($F40,'VESSEL FACTORS'!$A$3:$O$5,AJ$5,FALSE))="N/A","--",IF($G40=" ",IF(ISERROR(SEARCH("Aux",$E40,1)),($H40*VLOOKUP($F40,'VESSEL FACTORS'!$A$2:$O$5,AJ$5,FALSE)*0.0000011023*$M40*$N40*0.82),($H40*VLOOKUP($F40,'VESSEL FACTORS'!$A$2:$O$5,AJ$5,FALSE)*0.0000011023*$M40*$N40*1)),IF($G40&lt;21,($H40*VLOOKUP($F40,'VESSEL FACTORS'!$A$2:$O$5,AJ$5,FALSE)*0.0000011023*$M40*$N40*VLOOKUP($G40,'VESSEL FACTORS'!$A$16:$L$36,AJ$5,FALSE)),($H40*VLOOKUP($F40,'VESSEL FACTORS'!$A$3:$O$5,AJ$5,FALSE)*0.0000011023*$M40*$N40*($G40/100))))))))</f>
        <v>Enter vessel info</v>
      </c>
      <c r="AK40" s="76" t="str">
        <f>IF(OR($D40=" ",$E40=" ",$F40=" "),"Enter vessel info",IF(T($H40)&lt;&gt;"","Enter Activity",IF(OR($M40=0,$N40=0),"Enter Run Time",IF((VLOOKUP($F40,'VESSEL FACTORS'!$A$3:$O$5,AK$5,FALSE))="N/A","--",IF($G40=" ",IF(ISERROR(SEARCH("Aux",$E40,1)),($H40*VLOOKUP($F40,'VESSEL FACTORS'!$A$2:$O$5,AK$5,FALSE)*0.0000011023*$M40*$N40*0.82),($H40*VLOOKUP($F40,'VESSEL FACTORS'!$A$2:$O$5,AK$5,FALSE)*0.0000011023*$M40*$N40*1)),IF($G40&lt;21,($H40*VLOOKUP($F40,'VESSEL FACTORS'!$A$2:$O$5,AK$5,FALSE)*0.0000011023*$M40*$N40*VLOOKUP($G40,'VESSEL FACTORS'!$A$16:$L$36,AK$5,FALSE)),($H40*VLOOKUP($F40,'VESSEL FACTORS'!$A$3:$O$5,AK$5,FALSE)*0.0000011023*$M40*$N40*($G40/100))))))))</f>
        <v>Enter vessel info</v>
      </c>
      <c r="AL40" s="67" t="str">
        <f>IF(OR($D40=" ",$E40=" ",$F40=" "),"Enter vessel info",IF(T($H40)&lt;&gt;"","Enter Activity",IF(OR($M40=0,$N40=0),"Enter Run Time",IF((VLOOKUP($F40,'VESSEL FACTORS'!$A$3:$O$5,AL$5,FALSE))="N/A","--",IF($G40=" ",IF(ISERROR(SEARCH("Aux",$E40,1)),($H40*VLOOKUP($F40,'VESSEL FACTORS'!$A$2:$O$5,AL$5,FALSE)*0.0000011023*$M40*$N40*0.82),($H40*VLOOKUP($F40,'VESSEL FACTORS'!$A$2:$O$5,AL$5,FALSE)*0.0000011023*$M40*$N40*1)),IF($G40&lt;21,($H40*VLOOKUP($F40,'VESSEL FACTORS'!$A$2:$O$5,AL$5,FALSE)*0.0000011023*$M40*$N40*VLOOKUP($G40,'VESSEL FACTORS'!$A$16:$L$36,AL$5,FALSE)),($H40*VLOOKUP($F40,'VESSEL FACTORS'!$A$3:$O$5,AL$5,FALSE)*0.0000011023*$M40*$N40*($G40/100))))))))</f>
        <v>Enter vessel info</v>
      </c>
      <c r="AM40" s="73"/>
      <c r="AO40" s="74">
        <f>MONTH(EMISSIONS_1!P40)-MONTH(EMISSIONS_1!O40)+1</f>
        <v>1</v>
      </c>
      <c r="AP40" s="335">
        <f t="shared" ref="AP40:BA43" si="55">IF(T($AB40)="",IF((AP$6&gt;=MONTH($O40))*(AP$6&lt;=MONTH($P40)), $AB40/$AO40, 0),0)</f>
        <v>0</v>
      </c>
      <c r="AQ40" s="336">
        <f t="shared" si="55"/>
        <v>0</v>
      </c>
      <c r="AR40" s="336">
        <f t="shared" si="55"/>
        <v>0</v>
      </c>
      <c r="AS40" s="336">
        <f t="shared" si="55"/>
        <v>0</v>
      </c>
      <c r="AT40" s="336">
        <f t="shared" si="55"/>
        <v>0</v>
      </c>
      <c r="AU40" s="336">
        <f t="shared" si="55"/>
        <v>0</v>
      </c>
      <c r="AV40" s="336">
        <f t="shared" si="55"/>
        <v>0</v>
      </c>
      <c r="AW40" s="336">
        <f t="shared" si="55"/>
        <v>0</v>
      </c>
      <c r="AX40" s="336">
        <f t="shared" si="55"/>
        <v>0</v>
      </c>
      <c r="AY40" s="336">
        <f t="shared" si="55"/>
        <v>0</v>
      </c>
      <c r="AZ40" s="336">
        <f t="shared" si="55"/>
        <v>0</v>
      </c>
      <c r="BA40" s="337">
        <f t="shared" si="55"/>
        <v>0</v>
      </c>
      <c r="BB40" s="335">
        <f t="shared" si="45"/>
        <v>0</v>
      </c>
      <c r="BC40" s="336">
        <f t="shared" si="45"/>
        <v>0</v>
      </c>
      <c r="BD40" s="336">
        <f t="shared" si="45"/>
        <v>0</v>
      </c>
      <c r="BE40" s="336">
        <f t="shared" si="45"/>
        <v>0</v>
      </c>
      <c r="BF40" s="336">
        <f t="shared" si="45"/>
        <v>0</v>
      </c>
      <c r="BG40" s="336">
        <f t="shared" si="45"/>
        <v>0</v>
      </c>
      <c r="BH40" s="336">
        <f t="shared" si="45"/>
        <v>0</v>
      </c>
      <c r="BI40" s="336">
        <f t="shared" si="45"/>
        <v>0</v>
      </c>
      <c r="BJ40" s="336">
        <f t="shared" si="45"/>
        <v>0</v>
      </c>
      <c r="BK40" s="336">
        <f t="shared" si="45"/>
        <v>0</v>
      </c>
      <c r="BL40" s="336">
        <f t="shared" si="45"/>
        <v>0</v>
      </c>
      <c r="BM40" s="337">
        <f t="shared" si="45"/>
        <v>0</v>
      </c>
      <c r="BN40" s="335">
        <f t="shared" si="46"/>
        <v>0</v>
      </c>
      <c r="BO40" s="336">
        <f t="shared" si="46"/>
        <v>0</v>
      </c>
      <c r="BP40" s="336">
        <f t="shared" si="46"/>
        <v>0</v>
      </c>
      <c r="BQ40" s="336">
        <f t="shared" si="46"/>
        <v>0</v>
      </c>
      <c r="BR40" s="336">
        <f t="shared" si="46"/>
        <v>0</v>
      </c>
      <c r="BS40" s="336">
        <f t="shared" si="46"/>
        <v>0</v>
      </c>
      <c r="BT40" s="336">
        <f t="shared" si="46"/>
        <v>0</v>
      </c>
      <c r="BU40" s="336">
        <f t="shared" si="46"/>
        <v>0</v>
      </c>
      <c r="BV40" s="336">
        <f t="shared" si="46"/>
        <v>0</v>
      </c>
      <c r="BW40" s="336">
        <f t="shared" si="46"/>
        <v>0</v>
      </c>
      <c r="BX40" s="336">
        <f t="shared" si="46"/>
        <v>0</v>
      </c>
      <c r="BY40" s="337">
        <f t="shared" si="46"/>
        <v>0</v>
      </c>
      <c r="BZ40" s="335">
        <f t="shared" si="47"/>
        <v>0</v>
      </c>
      <c r="CA40" s="336">
        <f t="shared" si="47"/>
        <v>0</v>
      </c>
      <c r="CB40" s="336">
        <f t="shared" si="47"/>
        <v>0</v>
      </c>
      <c r="CC40" s="336">
        <f t="shared" si="47"/>
        <v>0</v>
      </c>
      <c r="CD40" s="336">
        <f t="shared" si="47"/>
        <v>0</v>
      </c>
      <c r="CE40" s="336">
        <f t="shared" si="47"/>
        <v>0</v>
      </c>
      <c r="CF40" s="336">
        <f t="shared" si="47"/>
        <v>0</v>
      </c>
      <c r="CG40" s="336">
        <f t="shared" si="47"/>
        <v>0</v>
      </c>
      <c r="CH40" s="336">
        <f t="shared" si="47"/>
        <v>0</v>
      </c>
      <c r="CI40" s="336">
        <f t="shared" si="47"/>
        <v>0</v>
      </c>
      <c r="CJ40" s="336">
        <f t="shared" si="47"/>
        <v>0</v>
      </c>
      <c r="CK40" s="337">
        <f t="shared" si="47"/>
        <v>0</v>
      </c>
      <c r="CL40" s="335">
        <f t="shared" si="48"/>
        <v>0</v>
      </c>
      <c r="CM40" s="336">
        <f t="shared" si="48"/>
        <v>0</v>
      </c>
      <c r="CN40" s="336">
        <f t="shared" si="48"/>
        <v>0</v>
      </c>
      <c r="CO40" s="336">
        <f t="shared" si="48"/>
        <v>0</v>
      </c>
      <c r="CP40" s="336">
        <f t="shared" si="48"/>
        <v>0</v>
      </c>
      <c r="CQ40" s="336">
        <f t="shared" si="48"/>
        <v>0</v>
      </c>
      <c r="CR40" s="336">
        <f t="shared" si="48"/>
        <v>0</v>
      </c>
      <c r="CS40" s="336">
        <f t="shared" si="48"/>
        <v>0</v>
      </c>
      <c r="CT40" s="336">
        <f t="shared" si="48"/>
        <v>0</v>
      </c>
      <c r="CU40" s="336">
        <f t="shared" si="48"/>
        <v>0</v>
      </c>
      <c r="CV40" s="336">
        <f t="shared" si="48"/>
        <v>0</v>
      </c>
      <c r="CW40" s="337">
        <f t="shared" si="48"/>
        <v>0</v>
      </c>
      <c r="CX40" s="335">
        <f t="shared" si="49"/>
        <v>0</v>
      </c>
      <c r="CY40" s="336">
        <f t="shared" si="49"/>
        <v>0</v>
      </c>
      <c r="CZ40" s="336">
        <f t="shared" si="49"/>
        <v>0</v>
      </c>
      <c r="DA40" s="336">
        <f t="shared" si="49"/>
        <v>0</v>
      </c>
      <c r="DB40" s="336">
        <f t="shared" si="49"/>
        <v>0</v>
      </c>
      <c r="DC40" s="336">
        <f t="shared" si="49"/>
        <v>0</v>
      </c>
      <c r="DD40" s="336">
        <f t="shared" si="49"/>
        <v>0</v>
      </c>
      <c r="DE40" s="336">
        <f t="shared" si="49"/>
        <v>0</v>
      </c>
      <c r="DF40" s="336">
        <f t="shared" si="49"/>
        <v>0</v>
      </c>
      <c r="DG40" s="336">
        <f t="shared" si="49"/>
        <v>0</v>
      </c>
      <c r="DH40" s="336">
        <f t="shared" si="49"/>
        <v>0</v>
      </c>
      <c r="DI40" s="337">
        <f t="shared" si="49"/>
        <v>0</v>
      </c>
      <c r="DJ40" s="335">
        <f t="shared" si="50"/>
        <v>0</v>
      </c>
      <c r="DK40" s="336">
        <f t="shared" si="50"/>
        <v>0</v>
      </c>
      <c r="DL40" s="336">
        <f t="shared" si="50"/>
        <v>0</v>
      </c>
      <c r="DM40" s="336">
        <f t="shared" si="50"/>
        <v>0</v>
      </c>
      <c r="DN40" s="336">
        <f t="shared" si="50"/>
        <v>0</v>
      </c>
      <c r="DO40" s="336">
        <f t="shared" si="50"/>
        <v>0</v>
      </c>
      <c r="DP40" s="336">
        <f t="shared" si="50"/>
        <v>0</v>
      </c>
      <c r="DQ40" s="336">
        <f t="shared" si="50"/>
        <v>0</v>
      </c>
      <c r="DR40" s="336">
        <f t="shared" si="50"/>
        <v>0</v>
      </c>
      <c r="DS40" s="336">
        <f t="shared" si="50"/>
        <v>0</v>
      </c>
      <c r="DT40" s="336">
        <f t="shared" si="50"/>
        <v>0</v>
      </c>
      <c r="DU40" s="337">
        <f t="shared" si="50"/>
        <v>0</v>
      </c>
      <c r="DV40" s="335">
        <f t="shared" si="51"/>
        <v>0</v>
      </c>
      <c r="DW40" s="336">
        <f t="shared" si="51"/>
        <v>0</v>
      </c>
      <c r="DX40" s="336">
        <f t="shared" si="51"/>
        <v>0</v>
      </c>
      <c r="DY40" s="336">
        <f t="shared" si="51"/>
        <v>0</v>
      </c>
      <c r="DZ40" s="336">
        <f t="shared" si="51"/>
        <v>0</v>
      </c>
      <c r="EA40" s="336">
        <f t="shared" si="51"/>
        <v>0</v>
      </c>
      <c r="EB40" s="336">
        <f t="shared" si="51"/>
        <v>0</v>
      </c>
      <c r="EC40" s="336">
        <f t="shared" si="51"/>
        <v>0</v>
      </c>
      <c r="ED40" s="336">
        <f t="shared" si="51"/>
        <v>0</v>
      </c>
      <c r="EE40" s="336">
        <f t="shared" si="51"/>
        <v>0</v>
      </c>
      <c r="EF40" s="336">
        <f t="shared" si="51"/>
        <v>0</v>
      </c>
      <c r="EG40" s="337">
        <f t="shared" si="51"/>
        <v>0</v>
      </c>
      <c r="EH40" s="335">
        <f t="shared" si="52"/>
        <v>0</v>
      </c>
      <c r="EI40" s="336">
        <f t="shared" si="52"/>
        <v>0</v>
      </c>
      <c r="EJ40" s="336">
        <f t="shared" si="52"/>
        <v>0</v>
      </c>
      <c r="EK40" s="336">
        <f t="shared" si="52"/>
        <v>0</v>
      </c>
      <c r="EL40" s="336">
        <f t="shared" si="52"/>
        <v>0</v>
      </c>
      <c r="EM40" s="336">
        <f t="shared" si="52"/>
        <v>0</v>
      </c>
      <c r="EN40" s="336">
        <f t="shared" si="52"/>
        <v>0</v>
      </c>
      <c r="EO40" s="336">
        <f t="shared" si="52"/>
        <v>0</v>
      </c>
      <c r="EP40" s="336">
        <f t="shared" si="52"/>
        <v>0</v>
      </c>
      <c r="EQ40" s="336">
        <f t="shared" si="52"/>
        <v>0</v>
      </c>
      <c r="ER40" s="336">
        <f t="shared" si="52"/>
        <v>0</v>
      </c>
      <c r="ES40" s="337">
        <f t="shared" si="52"/>
        <v>0</v>
      </c>
      <c r="ET40" s="335">
        <f t="shared" si="53"/>
        <v>0</v>
      </c>
      <c r="EU40" s="336">
        <f t="shared" si="53"/>
        <v>0</v>
      </c>
      <c r="EV40" s="336">
        <f t="shared" si="53"/>
        <v>0</v>
      </c>
      <c r="EW40" s="336">
        <f t="shared" si="53"/>
        <v>0</v>
      </c>
      <c r="EX40" s="336">
        <f t="shared" si="53"/>
        <v>0</v>
      </c>
      <c r="EY40" s="336">
        <f t="shared" si="53"/>
        <v>0</v>
      </c>
      <c r="EZ40" s="336">
        <f t="shared" si="53"/>
        <v>0</v>
      </c>
      <c r="FA40" s="336">
        <f t="shared" si="53"/>
        <v>0</v>
      </c>
      <c r="FB40" s="336">
        <f t="shared" si="53"/>
        <v>0</v>
      </c>
      <c r="FC40" s="336">
        <f t="shared" si="53"/>
        <v>0</v>
      </c>
      <c r="FD40" s="336">
        <f t="shared" si="53"/>
        <v>0</v>
      </c>
      <c r="FE40" s="337">
        <f t="shared" si="53"/>
        <v>0</v>
      </c>
      <c r="FF40" s="335">
        <f t="shared" si="54"/>
        <v>0</v>
      </c>
      <c r="FG40" s="336">
        <f t="shared" si="54"/>
        <v>0</v>
      </c>
      <c r="FH40" s="336">
        <f t="shared" si="54"/>
        <v>0</v>
      </c>
      <c r="FI40" s="336">
        <f t="shared" si="54"/>
        <v>0</v>
      </c>
      <c r="FJ40" s="336">
        <f t="shared" si="54"/>
        <v>0</v>
      </c>
      <c r="FK40" s="336">
        <f t="shared" si="54"/>
        <v>0</v>
      </c>
      <c r="FL40" s="336">
        <f t="shared" si="54"/>
        <v>0</v>
      </c>
      <c r="FM40" s="336">
        <f t="shared" si="54"/>
        <v>0</v>
      </c>
      <c r="FN40" s="336">
        <f t="shared" si="54"/>
        <v>0</v>
      </c>
      <c r="FO40" s="336">
        <f t="shared" si="54"/>
        <v>0</v>
      </c>
      <c r="FP40" s="336">
        <f t="shared" si="54"/>
        <v>0</v>
      </c>
      <c r="FQ40" s="337">
        <f t="shared" si="54"/>
        <v>0</v>
      </c>
    </row>
    <row r="41" spans="1:173" ht="12.75" customHeight="1" x14ac:dyDescent="0.2">
      <c r="A41" s="74" t="str">
        <f t="shared" si="21"/>
        <v xml:space="preserve"> - </v>
      </c>
      <c r="B41" s="112"/>
      <c r="C41" s="171" t="s">
        <v>305</v>
      </c>
      <c r="D41" s="366" t="str">
        <f>IF(ISBLANK(EMISSIONS_9!D41), " ", EMISSIONS_9!D41)</f>
        <v xml:space="preserve"> </v>
      </c>
      <c r="E41" s="366" t="str">
        <f>IF(ISBLANK(EMISSIONS_9!E41), " ", EMISSIONS_9!E41)</f>
        <v xml:space="preserve"> </v>
      </c>
      <c r="F41" s="366" t="str">
        <f>IF(ISBLANK(EMISSIONS_9!F41), " ", EMISSIONS_9!F41)</f>
        <v xml:space="preserve"> </v>
      </c>
      <c r="G41" s="367"/>
      <c r="H41" s="368"/>
      <c r="I41" s="33" t="s">
        <v>299</v>
      </c>
      <c r="J41" s="367"/>
      <c r="K41" s="33">
        <f t="shared" si="35"/>
        <v>1</v>
      </c>
      <c r="L41" s="33">
        <f t="shared" si="23"/>
        <v>0</v>
      </c>
      <c r="M41" s="367">
        <v>0</v>
      </c>
      <c r="N41" s="373">
        <v>0</v>
      </c>
      <c r="O41" s="299"/>
      <c r="P41" s="300"/>
      <c r="Q41" s="73" t="str">
        <f t="shared" si="36"/>
        <v>Enter vessel info</v>
      </c>
      <c r="R41" s="79" t="str">
        <f t="shared" si="37"/>
        <v>Enter vessel info</v>
      </c>
      <c r="S41" s="79" t="str">
        <f t="shared" si="38"/>
        <v>Enter vessel info</v>
      </c>
      <c r="T41" s="79" t="str">
        <f t="shared" si="39"/>
        <v>Enter vessel info</v>
      </c>
      <c r="U41" s="79" t="str">
        <f t="shared" si="40"/>
        <v>Enter vessel info</v>
      </c>
      <c r="V41" s="79" t="str">
        <f t="shared" si="41"/>
        <v>Enter vessel info</v>
      </c>
      <c r="W41" s="79" t="str">
        <f t="shared" si="42"/>
        <v>Enter vessel info</v>
      </c>
      <c r="X41" s="79" t="str">
        <f t="shared" si="43"/>
        <v>Enter vessel info</v>
      </c>
      <c r="Y41" s="78" t="s">
        <v>115</v>
      </c>
      <c r="Z41" s="79" t="s">
        <v>115</v>
      </c>
      <c r="AA41" s="82" t="s">
        <v>115</v>
      </c>
      <c r="AB41" s="76" t="str">
        <f>IF(OR($D41=" ",$E41=" ",$F41=" "),"Enter vessel info",IF(T($H41)&lt;&gt;"","Enter Activity",IF(OR($M41=0,$N41=0),"Enter Run Time",IF((VLOOKUP($F41,'VESSEL FACTORS'!$A$3:$O$5,AB$5,FALSE))="N/A","--",IF($G41=" ",IF(ISERROR(SEARCH("Aux",$E41,1)),($H41*VLOOKUP($F41,'VESSEL FACTORS'!$A$2:$O$5,AB$5,FALSE)*0.0000011023*$M41*$N41*0.82),($H41*VLOOKUP($F41,'VESSEL FACTORS'!$A$2:$O$5,AB$5,FALSE)*0.0000011023*$M41*$N41*1)),IF($G41&lt;21,($H41*VLOOKUP($F41,'VESSEL FACTORS'!$A$2:$O$5,AB$5,FALSE)*0.0000011023*$M41*$N41*VLOOKUP($G41,'VESSEL FACTORS'!$A$16:$L$36,AB$5,FALSE)),($H41*VLOOKUP($F41,'VESSEL FACTORS'!$A$3:$O$5,AB$5,FALSE)*0.0000011023*$M41*$N41*($G41/100))))))))</f>
        <v>Enter vessel info</v>
      </c>
      <c r="AC41" s="76" t="str">
        <f>IF(OR($D41=" ",$E41=" ",$F41=" "),"Enter vessel info",IF(T($H41)&lt;&gt;"","Enter Activity",IF(OR($M41=0,$N41=0),"Enter Run Time",IF((VLOOKUP($F41,'VESSEL FACTORS'!$A$3:$O$5,AC$5,FALSE))="N/A","--",IF($G41=" ",IF(ISERROR(SEARCH("Aux",$E41,1)),($H41*VLOOKUP($F41,'VESSEL FACTORS'!$A$2:$O$5,AC$5,FALSE)*0.0000011023*$M41*$N41*0.82),($H41*VLOOKUP($F41,'VESSEL FACTORS'!$A$2:$O$5,AC$5,FALSE)*0.0000011023*$M41*$N41*1)),IF($G41&lt;21,($H41*VLOOKUP($F41,'VESSEL FACTORS'!$A$2:$O$5,AC$5,FALSE)*0.0000011023*$M41*$N41*VLOOKUP($G41,'VESSEL FACTORS'!$A$16:$L$36,AC$5,FALSE)),($H41*VLOOKUP($F41,'VESSEL FACTORS'!$A$3:$O$5,AC$5,FALSE)*0.0000011023*$M41*$N41*($G41/100))))))))</f>
        <v>Enter vessel info</v>
      </c>
      <c r="AD41" s="76" t="str">
        <f>IF(OR($D41=" ",$E41=" ",$F41=" "),"Enter vessel info",IF(T($H41)&lt;&gt;"","Enter Activity",IF(OR($M41=0,$N41=0),"Enter Run Time",IF((VLOOKUP($F41,'VESSEL FACTORS'!$A$3:$O$5,AD$5,FALSE))="N/A","--",IF($G41=" ",IF(ISERROR(SEARCH("Aux",$E41,1)),($H41*VLOOKUP($F41,'VESSEL FACTORS'!$A$2:$O$5,AD$5,FALSE)*0.0000011023*$M41*$N41*0.82),($H41*VLOOKUP($F41,'VESSEL FACTORS'!$A$2:$O$5,AD$5,FALSE)*0.0000011023*$M41*$N41*1)),IF($G41&lt;21,($H41*VLOOKUP($F41,'VESSEL FACTORS'!$A$2:$O$5,AD$5,FALSE)*0.0000011023*$M41*$N41*VLOOKUP($G41,'VESSEL FACTORS'!$A$16:$L$36,AD$5,FALSE)),($H41*VLOOKUP($F41,'VESSEL FACTORS'!$A$3:$O$5,AD$5,FALSE)*0.0000011023*$M41*$N41*($G41/100))))))))</f>
        <v>Enter vessel info</v>
      </c>
      <c r="AE41" s="76" t="str">
        <f>IF(OR($D41=" ",$E41=" ",$F41=" "),"Enter vessel info",IF(T($H41)&lt;&gt;"","Enter Activity",IF(OR($M41=0,$N41=0),"Enter Run Time",IF((VLOOKUP($F41,'VESSEL FACTORS'!$A$3:$O$5,AE$5,FALSE))="N/A","--",IF($G41=" ",IF(ISERROR(SEARCH("Aux",$E41,1)),($H41*VLOOKUP($F41,'VESSEL FACTORS'!$A$2:$O$5,AE$5,FALSE)*0.0000011023*$M41*$N41*0.82),($H41*VLOOKUP($F41,'VESSEL FACTORS'!$A$2:$O$5,AE$5,FALSE)*0.0000011023*$M41*$N41*1)),IF($G41&lt;21,($H41*VLOOKUP($F41,'VESSEL FACTORS'!$A$2:$O$5,AE$5,FALSE)*0.0000011023*$M41*$N41*VLOOKUP($G41,'VESSEL FACTORS'!$A$16:$L$36,AE$5,FALSE)),($H41*VLOOKUP($F41,'VESSEL FACTORS'!$A$3:$O$5,AE$5,FALSE)*0.0000011023*$M41*$N41*($G41/100))))))))</f>
        <v>Enter vessel info</v>
      </c>
      <c r="AF41" s="76" t="str">
        <f>IF(OR($D41=" ",$E41=" ",$F41=" "),"Enter vessel info",IF(T($H41)&lt;&gt;"","Enter Activity",IF(OR($M41=0,$N41=0),"Enter Run Time",IF((VLOOKUP($F41,'VESSEL FACTORS'!$A$3:$O$5,AF$5,FALSE))="N/A","--",IF($G41=" ",IF(ISERROR(SEARCH("Aux",$E41,1)),($H41*VLOOKUP($F41,'VESSEL FACTORS'!$A$2:$O$5,AF$5,FALSE)*0.0000011023*$M41*$N41*0.82),($H41*VLOOKUP($F41,'VESSEL FACTORS'!$A$2:$O$5,AF$5,FALSE)*0.0000011023*$M41*$N41*1)),IF($G41&lt;21,($H41*VLOOKUP($F41,'VESSEL FACTORS'!$A$2:$O$5,AF$5,FALSE)*0.0000011023*$M41*$N41*VLOOKUP($G41,'VESSEL FACTORS'!$A$16:$L$36,AF$5,FALSE)),($H41*VLOOKUP($F41,'VESSEL FACTORS'!$A$3:$O$5,AF$5,FALSE)*0.0000011023*$M41*$N41*($G41/100))))))))</f>
        <v>Enter vessel info</v>
      </c>
      <c r="AG41" s="76" t="str">
        <f>IF(OR($D41=" ",$E41=" ",$F41=" "),"Enter vessel info",IF(T($H41)&lt;&gt;"","Enter Activity",IF(OR($M41=0,$N41=0),"Enter Run Time",IF((VLOOKUP($F41,'VESSEL FACTORS'!$A$3:$O$5,AG$5,FALSE))="N/A","--",IF($G41=" ",IF(ISERROR(SEARCH("Aux",$E41,1)),($H41*VLOOKUP($F41,'VESSEL FACTORS'!$A$2:$O$5,AG$5,FALSE)*0.0000011023*$M41*$N41*0.82),($H41*VLOOKUP($F41,'VESSEL FACTORS'!$A$2:$O$5,AG$5,FALSE)*0.0000011023*$M41*$N41*1)),IF($G41&lt;21,($H41*VLOOKUP($F41,'VESSEL FACTORS'!$A$2:$O$5,AG$5,FALSE)*0.0000011023*$M41*$N41*VLOOKUP($G41,'VESSEL FACTORS'!$A$16:$L$36,AG$5,FALSE)),($H41*VLOOKUP($F41,'VESSEL FACTORS'!$A$3:$O$5,AG$5,FALSE)*0.0000011023*$M41*$N41*($G41/100))))))))</f>
        <v>Enter vessel info</v>
      </c>
      <c r="AH41" s="76" t="str">
        <f>IF(OR($D41=" ",$E41=" ",$F41=" "),"Enter vessel info",IF(T($H41)&lt;&gt;"","Enter Activity",IF(OR($M41=0,$N41=0),"Enter Run Time",IF((VLOOKUP($F41,'VESSEL FACTORS'!$A$3:$O$5,AH$5,FALSE))="N/A","--",IF($G41=" ",IF(ISERROR(SEARCH("Aux",$E41,1)),($H41*VLOOKUP($F41,'VESSEL FACTORS'!$A$2:$O$5,AH$5,FALSE)*0.0000011023*$M41*$N41*0.82),($H41*VLOOKUP($F41,'VESSEL FACTORS'!$A$2:$O$5,AH$5,FALSE)*0.0000011023*$M41*$N41*1)),IF($G41&lt;21,($H41*VLOOKUP($F41,'VESSEL FACTORS'!$A$2:$O$5,AH$5,FALSE)*0.0000011023*$M41*$N41*VLOOKUP($G41,'VESSEL FACTORS'!$A$16:$L$36,AH$5,FALSE)),($H41*VLOOKUP($F41,'VESSEL FACTORS'!$A$3:$O$5,AH$5,FALSE)*0.0000011023*$M41*$N41*($G41/100))))))))</f>
        <v>Enter vessel info</v>
      </c>
      <c r="AI41" s="76" t="str">
        <f>IF(OR($D41=" ",$E41=" ",$F41=" "),"Enter vessel info",IF(T($H41)&lt;&gt;"","Enter Activity",IF(OR($M41=0,$N41=0),"Enter Run Time",IF((VLOOKUP($F41,'VESSEL FACTORS'!$A$3:$O$5,AI$5,FALSE))="N/A","--",IF($G41=" ",IF(ISERROR(SEARCH("Aux",$E41,1)),($H41*VLOOKUP($F41,'VESSEL FACTORS'!$A$2:$O$5,AI$5,FALSE)*0.0000011023*$M41*$N41*0.82),($H41*VLOOKUP($F41,'VESSEL FACTORS'!$A$2:$O$5,AI$5,FALSE)*0.0000011023*$M41*$N41*1)),IF($G41&lt;21,($H41*VLOOKUP($F41,'VESSEL FACTORS'!$A$2:$O$5,AI$5,FALSE)*0.0000011023*$M41*$N41*VLOOKUP($G41,'VESSEL FACTORS'!$A$16:$L$36,AI$5,FALSE)),($H41*VLOOKUP($F41,'VESSEL FACTORS'!$A$3:$O$5,AI$5,FALSE)*0.0000011023*$M41*$N41*($G41/100))))))))</f>
        <v>Enter vessel info</v>
      </c>
      <c r="AJ41" s="76" t="str">
        <f>IF(OR($D41=" ",$E41=" ",$F41=" "),"Enter vessel info",IF(T($H41)&lt;&gt;"","Enter Activity",IF(OR($M41=0,$N41=0),"Enter Run Time",IF((VLOOKUP($F41,'VESSEL FACTORS'!$A$3:$O$5,AJ$5,FALSE))="N/A","--",IF($G41=" ",IF(ISERROR(SEARCH("Aux",$E41,1)),($H41*VLOOKUP($F41,'VESSEL FACTORS'!$A$2:$O$5,AJ$5,FALSE)*0.0000011023*$M41*$N41*0.82),($H41*VLOOKUP($F41,'VESSEL FACTORS'!$A$2:$O$5,AJ$5,FALSE)*0.0000011023*$M41*$N41*1)),IF($G41&lt;21,($H41*VLOOKUP($F41,'VESSEL FACTORS'!$A$2:$O$5,AJ$5,FALSE)*0.0000011023*$M41*$N41*VLOOKUP($G41,'VESSEL FACTORS'!$A$16:$L$36,AJ$5,FALSE)),($H41*VLOOKUP($F41,'VESSEL FACTORS'!$A$3:$O$5,AJ$5,FALSE)*0.0000011023*$M41*$N41*($G41/100))))))))</f>
        <v>Enter vessel info</v>
      </c>
      <c r="AK41" s="76" t="str">
        <f>IF(OR($D41=" ",$E41=" ",$F41=" "),"Enter vessel info",IF(T($H41)&lt;&gt;"","Enter Activity",IF(OR($M41=0,$N41=0),"Enter Run Time",IF((VLOOKUP($F41,'VESSEL FACTORS'!$A$3:$O$5,AK$5,FALSE))="N/A","--",IF($G41=" ",IF(ISERROR(SEARCH("Aux",$E41,1)),($H41*VLOOKUP($F41,'VESSEL FACTORS'!$A$2:$O$5,AK$5,FALSE)*0.0000011023*$M41*$N41*0.82),($H41*VLOOKUP($F41,'VESSEL FACTORS'!$A$2:$O$5,AK$5,FALSE)*0.0000011023*$M41*$N41*1)),IF($G41&lt;21,($H41*VLOOKUP($F41,'VESSEL FACTORS'!$A$2:$O$5,AK$5,FALSE)*0.0000011023*$M41*$N41*VLOOKUP($G41,'VESSEL FACTORS'!$A$16:$L$36,AK$5,FALSE)),($H41*VLOOKUP($F41,'VESSEL FACTORS'!$A$3:$O$5,AK$5,FALSE)*0.0000011023*$M41*$N41*($G41/100))))))))</f>
        <v>Enter vessel info</v>
      </c>
      <c r="AL41" s="67" t="str">
        <f>IF(OR($D41=" ",$E41=" ",$F41=" "),"Enter vessel info",IF(T($H41)&lt;&gt;"","Enter Activity",IF(OR($M41=0,$N41=0),"Enter Run Time",IF((VLOOKUP($F41,'VESSEL FACTORS'!$A$3:$O$5,AL$5,FALSE))="N/A","--",IF($G41=" ",IF(ISERROR(SEARCH("Aux",$E41,1)),($H41*VLOOKUP($F41,'VESSEL FACTORS'!$A$2:$O$5,AL$5,FALSE)*0.0000011023*$M41*$N41*0.82),($H41*VLOOKUP($F41,'VESSEL FACTORS'!$A$2:$O$5,AL$5,FALSE)*0.0000011023*$M41*$N41*1)),IF($G41&lt;21,($H41*VLOOKUP($F41,'VESSEL FACTORS'!$A$2:$O$5,AL$5,FALSE)*0.0000011023*$M41*$N41*VLOOKUP($G41,'VESSEL FACTORS'!$A$16:$L$36,AL$5,FALSE)),($H41*VLOOKUP($F41,'VESSEL FACTORS'!$A$3:$O$5,AL$5,FALSE)*0.0000011023*$M41*$N41*($G41/100))))))))</f>
        <v>Enter vessel info</v>
      </c>
      <c r="AM41" s="73"/>
      <c r="AO41" s="74">
        <f>MONTH(EMISSIONS_1!P41)-MONTH(EMISSIONS_1!O41)+1</f>
        <v>1</v>
      </c>
      <c r="AP41" s="335">
        <f t="shared" si="55"/>
        <v>0</v>
      </c>
      <c r="AQ41" s="336">
        <f t="shared" si="55"/>
        <v>0</v>
      </c>
      <c r="AR41" s="336">
        <f t="shared" si="55"/>
        <v>0</v>
      </c>
      <c r="AS41" s="336">
        <f t="shared" si="55"/>
        <v>0</v>
      </c>
      <c r="AT41" s="336">
        <f t="shared" si="55"/>
        <v>0</v>
      </c>
      <c r="AU41" s="336">
        <f t="shared" si="55"/>
        <v>0</v>
      </c>
      <c r="AV41" s="336">
        <f t="shared" si="55"/>
        <v>0</v>
      </c>
      <c r="AW41" s="336">
        <f t="shared" si="55"/>
        <v>0</v>
      </c>
      <c r="AX41" s="336">
        <f t="shared" si="55"/>
        <v>0</v>
      </c>
      <c r="AY41" s="336">
        <f t="shared" si="55"/>
        <v>0</v>
      </c>
      <c r="AZ41" s="336">
        <f t="shared" si="55"/>
        <v>0</v>
      </c>
      <c r="BA41" s="337">
        <f t="shared" si="55"/>
        <v>0</v>
      </c>
      <c r="BB41" s="335">
        <f t="shared" si="45"/>
        <v>0</v>
      </c>
      <c r="BC41" s="336">
        <f t="shared" si="45"/>
        <v>0</v>
      </c>
      <c r="BD41" s="336">
        <f t="shared" si="45"/>
        <v>0</v>
      </c>
      <c r="BE41" s="336">
        <f t="shared" si="45"/>
        <v>0</v>
      </c>
      <c r="BF41" s="336">
        <f t="shared" si="45"/>
        <v>0</v>
      </c>
      <c r="BG41" s="336">
        <f t="shared" si="45"/>
        <v>0</v>
      </c>
      <c r="BH41" s="336">
        <f t="shared" si="45"/>
        <v>0</v>
      </c>
      <c r="BI41" s="336">
        <f t="shared" si="45"/>
        <v>0</v>
      </c>
      <c r="BJ41" s="336">
        <f t="shared" si="45"/>
        <v>0</v>
      </c>
      <c r="BK41" s="336">
        <f t="shared" si="45"/>
        <v>0</v>
      </c>
      <c r="BL41" s="336">
        <f t="shared" si="45"/>
        <v>0</v>
      </c>
      <c r="BM41" s="337">
        <f t="shared" si="45"/>
        <v>0</v>
      </c>
      <c r="BN41" s="335">
        <f t="shared" si="46"/>
        <v>0</v>
      </c>
      <c r="BO41" s="336">
        <f t="shared" si="46"/>
        <v>0</v>
      </c>
      <c r="BP41" s="336">
        <f t="shared" si="46"/>
        <v>0</v>
      </c>
      <c r="BQ41" s="336">
        <f t="shared" si="46"/>
        <v>0</v>
      </c>
      <c r="BR41" s="336">
        <f t="shared" si="46"/>
        <v>0</v>
      </c>
      <c r="BS41" s="336">
        <f t="shared" si="46"/>
        <v>0</v>
      </c>
      <c r="BT41" s="336">
        <f t="shared" si="46"/>
        <v>0</v>
      </c>
      <c r="BU41" s="336">
        <f t="shared" si="46"/>
        <v>0</v>
      </c>
      <c r="BV41" s="336">
        <f t="shared" si="46"/>
        <v>0</v>
      </c>
      <c r="BW41" s="336">
        <f t="shared" si="46"/>
        <v>0</v>
      </c>
      <c r="BX41" s="336">
        <f t="shared" si="46"/>
        <v>0</v>
      </c>
      <c r="BY41" s="337">
        <f t="shared" si="46"/>
        <v>0</v>
      </c>
      <c r="BZ41" s="335">
        <f t="shared" si="47"/>
        <v>0</v>
      </c>
      <c r="CA41" s="336">
        <f t="shared" si="47"/>
        <v>0</v>
      </c>
      <c r="CB41" s="336">
        <f t="shared" si="47"/>
        <v>0</v>
      </c>
      <c r="CC41" s="336">
        <f t="shared" si="47"/>
        <v>0</v>
      </c>
      <c r="CD41" s="336">
        <f t="shared" si="47"/>
        <v>0</v>
      </c>
      <c r="CE41" s="336">
        <f t="shared" si="47"/>
        <v>0</v>
      </c>
      <c r="CF41" s="336">
        <f t="shared" si="47"/>
        <v>0</v>
      </c>
      <c r="CG41" s="336">
        <f t="shared" si="47"/>
        <v>0</v>
      </c>
      <c r="CH41" s="336">
        <f t="shared" si="47"/>
        <v>0</v>
      </c>
      <c r="CI41" s="336">
        <f t="shared" si="47"/>
        <v>0</v>
      </c>
      <c r="CJ41" s="336">
        <f t="shared" si="47"/>
        <v>0</v>
      </c>
      <c r="CK41" s="337">
        <f t="shared" si="47"/>
        <v>0</v>
      </c>
      <c r="CL41" s="335">
        <f t="shared" si="48"/>
        <v>0</v>
      </c>
      <c r="CM41" s="336">
        <f t="shared" si="48"/>
        <v>0</v>
      </c>
      <c r="CN41" s="336">
        <f t="shared" si="48"/>
        <v>0</v>
      </c>
      <c r="CO41" s="336">
        <f t="shared" si="48"/>
        <v>0</v>
      </c>
      <c r="CP41" s="336">
        <f t="shared" si="48"/>
        <v>0</v>
      </c>
      <c r="CQ41" s="336">
        <f t="shared" si="48"/>
        <v>0</v>
      </c>
      <c r="CR41" s="336">
        <f t="shared" si="48"/>
        <v>0</v>
      </c>
      <c r="CS41" s="336">
        <f t="shared" si="48"/>
        <v>0</v>
      </c>
      <c r="CT41" s="336">
        <f t="shared" si="48"/>
        <v>0</v>
      </c>
      <c r="CU41" s="336">
        <f t="shared" si="48"/>
        <v>0</v>
      </c>
      <c r="CV41" s="336">
        <f t="shared" si="48"/>
        <v>0</v>
      </c>
      <c r="CW41" s="337">
        <f t="shared" si="48"/>
        <v>0</v>
      </c>
      <c r="CX41" s="335">
        <f t="shared" si="49"/>
        <v>0</v>
      </c>
      <c r="CY41" s="336">
        <f t="shared" si="49"/>
        <v>0</v>
      </c>
      <c r="CZ41" s="336">
        <f t="shared" si="49"/>
        <v>0</v>
      </c>
      <c r="DA41" s="336">
        <f t="shared" si="49"/>
        <v>0</v>
      </c>
      <c r="DB41" s="336">
        <f t="shared" si="49"/>
        <v>0</v>
      </c>
      <c r="DC41" s="336">
        <f t="shared" si="49"/>
        <v>0</v>
      </c>
      <c r="DD41" s="336">
        <f t="shared" si="49"/>
        <v>0</v>
      </c>
      <c r="DE41" s="336">
        <f t="shared" si="49"/>
        <v>0</v>
      </c>
      <c r="DF41" s="336">
        <f t="shared" si="49"/>
        <v>0</v>
      </c>
      <c r="DG41" s="336">
        <f t="shared" si="49"/>
        <v>0</v>
      </c>
      <c r="DH41" s="336">
        <f t="shared" si="49"/>
        <v>0</v>
      </c>
      <c r="DI41" s="337">
        <f t="shared" si="49"/>
        <v>0</v>
      </c>
      <c r="DJ41" s="335">
        <f t="shared" si="50"/>
        <v>0</v>
      </c>
      <c r="DK41" s="336">
        <f t="shared" si="50"/>
        <v>0</v>
      </c>
      <c r="DL41" s="336">
        <f t="shared" si="50"/>
        <v>0</v>
      </c>
      <c r="DM41" s="336">
        <f t="shared" si="50"/>
        <v>0</v>
      </c>
      <c r="DN41" s="336">
        <f t="shared" si="50"/>
        <v>0</v>
      </c>
      <c r="DO41" s="336">
        <f t="shared" si="50"/>
        <v>0</v>
      </c>
      <c r="DP41" s="336">
        <f t="shared" si="50"/>
        <v>0</v>
      </c>
      <c r="DQ41" s="336">
        <f t="shared" si="50"/>
        <v>0</v>
      </c>
      <c r="DR41" s="336">
        <f t="shared" si="50"/>
        <v>0</v>
      </c>
      <c r="DS41" s="336">
        <f t="shared" si="50"/>
        <v>0</v>
      </c>
      <c r="DT41" s="336">
        <f t="shared" si="50"/>
        <v>0</v>
      </c>
      <c r="DU41" s="337">
        <f t="shared" si="50"/>
        <v>0</v>
      </c>
      <c r="DV41" s="335">
        <f t="shared" si="51"/>
        <v>0</v>
      </c>
      <c r="DW41" s="336">
        <f t="shared" si="51"/>
        <v>0</v>
      </c>
      <c r="DX41" s="336">
        <f t="shared" si="51"/>
        <v>0</v>
      </c>
      <c r="DY41" s="336">
        <f t="shared" si="51"/>
        <v>0</v>
      </c>
      <c r="DZ41" s="336">
        <f t="shared" si="51"/>
        <v>0</v>
      </c>
      <c r="EA41" s="336">
        <f t="shared" si="51"/>
        <v>0</v>
      </c>
      <c r="EB41" s="336">
        <f t="shared" si="51"/>
        <v>0</v>
      </c>
      <c r="EC41" s="336">
        <f t="shared" si="51"/>
        <v>0</v>
      </c>
      <c r="ED41" s="336">
        <f t="shared" si="51"/>
        <v>0</v>
      </c>
      <c r="EE41" s="336">
        <f t="shared" si="51"/>
        <v>0</v>
      </c>
      <c r="EF41" s="336">
        <f t="shared" si="51"/>
        <v>0</v>
      </c>
      <c r="EG41" s="337">
        <f t="shared" si="51"/>
        <v>0</v>
      </c>
      <c r="EH41" s="335">
        <f t="shared" si="52"/>
        <v>0</v>
      </c>
      <c r="EI41" s="336">
        <f t="shared" si="52"/>
        <v>0</v>
      </c>
      <c r="EJ41" s="336">
        <f t="shared" si="52"/>
        <v>0</v>
      </c>
      <c r="EK41" s="336">
        <f t="shared" si="52"/>
        <v>0</v>
      </c>
      <c r="EL41" s="336">
        <f t="shared" si="52"/>
        <v>0</v>
      </c>
      <c r="EM41" s="336">
        <f t="shared" si="52"/>
        <v>0</v>
      </c>
      <c r="EN41" s="336">
        <f t="shared" si="52"/>
        <v>0</v>
      </c>
      <c r="EO41" s="336">
        <f t="shared" si="52"/>
        <v>0</v>
      </c>
      <c r="EP41" s="336">
        <f t="shared" si="52"/>
        <v>0</v>
      </c>
      <c r="EQ41" s="336">
        <f t="shared" si="52"/>
        <v>0</v>
      </c>
      <c r="ER41" s="336">
        <f t="shared" si="52"/>
        <v>0</v>
      </c>
      <c r="ES41" s="337">
        <f t="shared" si="52"/>
        <v>0</v>
      </c>
      <c r="ET41" s="335">
        <f t="shared" si="53"/>
        <v>0</v>
      </c>
      <c r="EU41" s="336">
        <f t="shared" si="53"/>
        <v>0</v>
      </c>
      <c r="EV41" s="336">
        <f t="shared" si="53"/>
        <v>0</v>
      </c>
      <c r="EW41" s="336">
        <f t="shared" si="53"/>
        <v>0</v>
      </c>
      <c r="EX41" s="336">
        <f t="shared" si="53"/>
        <v>0</v>
      </c>
      <c r="EY41" s="336">
        <f t="shared" si="53"/>
        <v>0</v>
      </c>
      <c r="EZ41" s="336">
        <f t="shared" si="53"/>
        <v>0</v>
      </c>
      <c r="FA41" s="336">
        <f t="shared" si="53"/>
        <v>0</v>
      </c>
      <c r="FB41" s="336">
        <f t="shared" si="53"/>
        <v>0</v>
      </c>
      <c r="FC41" s="336">
        <f t="shared" si="53"/>
        <v>0</v>
      </c>
      <c r="FD41" s="336">
        <f t="shared" si="53"/>
        <v>0</v>
      </c>
      <c r="FE41" s="337">
        <f t="shared" si="53"/>
        <v>0</v>
      </c>
      <c r="FF41" s="335">
        <f t="shared" si="54"/>
        <v>0</v>
      </c>
      <c r="FG41" s="336">
        <f t="shared" si="54"/>
        <v>0</v>
      </c>
      <c r="FH41" s="336">
        <f t="shared" si="54"/>
        <v>0</v>
      </c>
      <c r="FI41" s="336">
        <f t="shared" si="54"/>
        <v>0</v>
      </c>
      <c r="FJ41" s="336">
        <f t="shared" si="54"/>
        <v>0</v>
      </c>
      <c r="FK41" s="336">
        <f t="shared" si="54"/>
        <v>0</v>
      </c>
      <c r="FL41" s="336">
        <f t="shared" si="54"/>
        <v>0</v>
      </c>
      <c r="FM41" s="336">
        <f t="shared" si="54"/>
        <v>0</v>
      </c>
      <c r="FN41" s="336">
        <f t="shared" si="54"/>
        <v>0</v>
      </c>
      <c r="FO41" s="336">
        <f t="shared" si="54"/>
        <v>0</v>
      </c>
      <c r="FP41" s="336">
        <f t="shared" si="54"/>
        <v>0</v>
      </c>
      <c r="FQ41" s="337">
        <f t="shared" si="54"/>
        <v>0</v>
      </c>
    </row>
    <row r="42" spans="1:173" ht="12.75" customHeight="1" x14ac:dyDescent="0.2">
      <c r="A42" s="74" t="str">
        <f t="shared" si="21"/>
        <v xml:space="preserve"> - </v>
      </c>
      <c r="B42" s="112"/>
      <c r="C42" s="171" t="s">
        <v>305</v>
      </c>
      <c r="D42" s="366" t="str">
        <f>IF(ISBLANK(EMISSIONS_9!D42), " ", EMISSIONS_9!D42)</f>
        <v xml:space="preserve"> </v>
      </c>
      <c r="E42" s="366" t="str">
        <f>IF(ISBLANK(EMISSIONS_9!E42), " ", EMISSIONS_9!E42)</f>
        <v xml:space="preserve"> </v>
      </c>
      <c r="F42" s="366" t="str">
        <f>IF(ISBLANK(EMISSIONS_9!F42), " ", EMISSIONS_9!F42)</f>
        <v xml:space="preserve"> </v>
      </c>
      <c r="G42" s="367"/>
      <c r="H42" s="368"/>
      <c r="I42" s="33" t="s">
        <v>299</v>
      </c>
      <c r="J42" s="367"/>
      <c r="K42" s="33">
        <f t="shared" si="35"/>
        <v>1</v>
      </c>
      <c r="L42" s="33">
        <f t="shared" si="23"/>
        <v>0</v>
      </c>
      <c r="M42" s="367">
        <v>0</v>
      </c>
      <c r="N42" s="373">
        <v>0</v>
      </c>
      <c r="O42" s="299"/>
      <c r="P42" s="300"/>
      <c r="Q42" s="73" t="str">
        <f t="shared" si="36"/>
        <v>Enter vessel info</v>
      </c>
      <c r="R42" s="79" t="str">
        <f t="shared" si="37"/>
        <v>Enter vessel info</v>
      </c>
      <c r="S42" s="79" t="str">
        <f t="shared" si="38"/>
        <v>Enter vessel info</v>
      </c>
      <c r="T42" s="79" t="str">
        <f t="shared" si="39"/>
        <v>Enter vessel info</v>
      </c>
      <c r="U42" s="79" t="str">
        <f t="shared" si="40"/>
        <v>Enter vessel info</v>
      </c>
      <c r="V42" s="79" t="str">
        <f t="shared" si="41"/>
        <v>Enter vessel info</v>
      </c>
      <c r="W42" s="79" t="str">
        <f t="shared" si="42"/>
        <v>Enter vessel info</v>
      </c>
      <c r="X42" s="79" t="str">
        <f t="shared" si="43"/>
        <v>Enter vessel info</v>
      </c>
      <c r="Y42" s="78" t="s">
        <v>115</v>
      </c>
      <c r="Z42" s="79" t="s">
        <v>115</v>
      </c>
      <c r="AA42" s="82" t="s">
        <v>115</v>
      </c>
      <c r="AB42" s="76" t="str">
        <f>IF(OR($D42=" ",$E42=" ",$F42=" "),"Enter vessel info",IF(T($H42)&lt;&gt;"","Enter Activity",IF(OR($M42=0,$N42=0),"Enter Run Time",IF((VLOOKUP($F42,'VESSEL FACTORS'!$A$3:$O$5,AB$5,FALSE))="N/A","--",IF($G42=" ",IF(ISERROR(SEARCH("Aux",$E42,1)),($H42*VLOOKUP($F42,'VESSEL FACTORS'!$A$2:$O$5,AB$5,FALSE)*0.0000011023*$M42*$N42*0.82),($H42*VLOOKUP($F42,'VESSEL FACTORS'!$A$2:$O$5,AB$5,FALSE)*0.0000011023*$M42*$N42*1)),IF($G42&lt;21,($H42*VLOOKUP($F42,'VESSEL FACTORS'!$A$2:$O$5,AB$5,FALSE)*0.0000011023*$M42*$N42*VLOOKUP($G42,'VESSEL FACTORS'!$A$16:$L$36,AB$5,FALSE)),($H42*VLOOKUP($F42,'VESSEL FACTORS'!$A$3:$O$5,AB$5,FALSE)*0.0000011023*$M42*$N42*($G42/100))))))))</f>
        <v>Enter vessel info</v>
      </c>
      <c r="AC42" s="76" t="str">
        <f>IF(OR($D42=" ",$E42=" ",$F42=" "),"Enter vessel info",IF(T($H42)&lt;&gt;"","Enter Activity",IF(OR($M42=0,$N42=0),"Enter Run Time",IF((VLOOKUP($F42,'VESSEL FACTORS'!$A$3:$O$5,AC$5,FALSE))="N/A","--",IF($G42=" ",IF(ISERROR(SEARCH("Aux",$E42,1)),($H42*VLOOKUP($F42,'VESSEL FACTORS'!$A$2:$O$5,AC$5,FALSE)*0.0000011023*$M42*$N42*0.82),($H42*VLOOKUP($F42,'VESSEL FACTORS'!$A$2:$O$5,AC$5,FALSE)*0.0000011023*$M42*$N42*1)),IF($G42&lt;21,($H42*VLOOKUP($F42,'VESSEL FACTORS'!$A$2:$O$5,AC$5,FALSE)*0.0000011023*$M42*$N42*VLOOKUP($G42,'VESSEL FACTORS'!$A$16:$L$36,AC$5,FALSE)),($H42*VLOOKUP($F42,'VESSEL FACTORS'!$A$3:$O$5,AC$5,FALSE)*0.0000011023*$M42*$N42*($G42/100))))))))</f>
        <v>Enter vessel info</v>
      </c>
      <c r="AD42" s="76" t="str">
        <f>IF(OR($D42=" ",$E42=" ",$F42=" "),"Enter vessel info",IF(T($H42)&lt;&gt;"","Enter Activity",IF(OR($M42=0,$N42=0),"Enter Run Time",IF((VLOOKUP($F42,'VESSEL FACTORS'!$A$3:$O$5,AD$5,FALSE))="N/A","--",IF($G42=" ",IF(ISERROR(SEARCH("Aux",$E42,1)),($H42*VLOOKUP($F42,'VESSEL FACTORS'!$A$2:$O$5,AD$5,FALSE)*0.0000011023*$M42*$N42*0.82),($H42*VLOOKUP($F42,'VESSEL FACTORS'!$A$2:$O$5,AD$5,FALSE)*0.0000011023*$M42*$N42*1)),IF($G42&lt;21,($H42*VLOOKUP($F42,'VESSEL FACTORS'!$A$2:$O$5,AD$5,FALSE)*0.0000011023*$M42*$N42*VLOOKUP($G42,'VESSEL FACTORS'!$A$16:$L$36,AD$5,FALSE)),($H42*VLOOKUP($F42,'VESSEL FACTORS'!$A$3:$O$5,AD$5,FALSE)*0.0000011023*$M42*$N42*($G42/100))))))))</f>
        <v>Enter vessel info</v>
      </c>
      <c r="AE42" s="76" t="str">
        <f>IF(OR($D42=" ",$E42=" ",$F42=" "),"Enter vessel info",IF(T($H42)&lt;&gt;"","Enter Activity",IF(OR($M42=0,$N42=0),"Enter Run Time",IF((VLOOKUP($F42,'VESSEL FACTORS'!$A$3:$O$5,AE$5,FALSE))="N/A","--",IF($G42=" ",IF(ISERROR(SEARCH("Aux",$E42,1)),($H42*VLOOKUP($F42,'VESSEL FACTORS'!$A$2:$O$5,AE$5,FALSE)*0.0000011023*$M42*$N42*0.82),($H42*VLOOKUP($F42,'VESSEL FACTORS'!$A$2:$O$5,AE$5,FALSE)*0.0000011023*$M42*$N42*1)),IF($G42&lt;21,($H42*VLOOKUP($F42,'VESSEL FACTORS'!$A$2:$O$5,AE$5,FALSE)*0.0000011023*$M42*$N42*VLOOKUP($G42,'VESSEL FACTORS'!$A$16:$L$36,AE$5,FALSE)),($H42*VLOOKUP($F42,'VESSEL FACTORS'!$A$3:$O$5,AE$5,FALSE)*0.0000011023*$M42*$N42*($G42/100))))))))</f>
        <v>Enter vessel info</v>
      </c>
      <c r="AF42" s="76" t="str">
        <f>IF(OR($D42=" ",$E42=" ",$F42=" "),"Enter vessel info",IF(T($H42)&lt;&gt;"","Enter Activity",IF(OR($M42=0,$N42=0),"Enter Run Time",IF((VLOOKUP($F42,'VESSEL FACTORS'!$A$3:$O$5,AF$5,FALSE))="N/A","--",IF($G42=" ",IF(ISERROR(SEARCH("Aux",$E42,1)),($H42*VLOOKUP($F42,'VESSEL FACTORS'!$A$2:$O$5,AF$5,FALSE)*0.0000011023*$M42*$N42*0.82),($H42*VLOOKUP($F42,'VESSEL FACTORS'!$A$2:$O$5,AF$5,FALSE)*0.0000011023*$M42*$N42*1)),IF($G42&lt;21,($H42*VLOOKUP($F42,'VESSEL FACTORS'!$A$2:$O$5,AF$5,FALSE)*0.0000011023*$M42*$N42*VLOOKUP($G42,'VESSEL FACTORS'!$A$16:$L$36,AF$5,FALSE)),($H42*VLOOKUP($F42,'VESSEL FACTORS'!$A$3:$O$5,AF$5,FALSE)*0.0000011023*$M42*$N42*($G42/100))))))))</f>
        <v>Enter vessel info</v>
      </c>
      <c r="AG42" s="76" t="str">
        <f>IF(OR($D42=" ",$E42=" ",$F42=" "),"Enter vessel info",IF(T($H42)&lt;&gt;"","Enter Activity",IF(OR($M42=0,$N42=0),"Enter Run Time",IF((VLOOKUP($F42,'VESSEL FACTORS'!$A$3:$O$5,AG$5,FALSE))="N/A","--",IF($G42=" ",IF(ISERROR(SEARCH("Aux",$E42,1)),($H42*VLOOKUP($F42,'VESSEL FACTORS'!$A$2:$O$5,AG$5,FALSE)*0.0000011023*$M42*$N42*0.82),($H42*VLOOKUP($F42,'VESSEL FACTORS'!$A$2:$O$5,AG$5,FALSE)*0.0000011023*$M42*$N42*1)),IF($G42&lt;21,($H42*VLOOKUP($F42,'VESSEL FACTORS'!$A$2:$O$5,AG$5,FALSE)*0.0000011023*$M42*$N42*VLOOKUP($G42,'VESSEL FACTORS'!$A$16:$L$36,AG$5,FALSE)),($H42*VLOOKUP($F42,'VESSEL FACTORS'!$A$3:$O$5,AG$5,FALSE)*0.0000011023*$M42*$N42*($G42/100))))))))</f>
        <v>Enter vessel info</v>
      </c>
      <c r="AH42" s="76" t="str">
        <f>IF(OR($D42=" ",$E42=" ",$F42=" "),"Enter vessel info",IF(T($H42)&lt;&gt;"","Enter Activity",IF(OR($M42=0,$N42=0),"Enter Run Time",IF((VLOOKUP($F42,'VESSEL FACTORS'!$A$3:$O$5,AH$5,FALSE))="N/A","--",IF($G42=" ",IF(ISERROR(SEARCH("Aux",$E42,1)),($H42*VLOOKUP($F42,'VESSEL FACTORS'!$A$2:$O$5,AH$5,FALSE)*0.0000011023*$M42*$N42*0.82),($H42*VLOOKUP($F42,'VESSEL FACTORS'!$A$2:$O$5,AH$5,FALSE)*0.0000011023*$M42*$N42*1)),IF($G42&lt;21,($H42*VLOOKUP($F42,'VESSEL FACTORS'!$A$2:$O$5,AH$5,FALSE)*0.0000011023*$M42*$N42*VLOOKUP($G42,'VESSEL FACTORS'!$A$16:$L$36,AH$5,FALSE)),($H42*VLOOKUP($F42,'VESSEL FACTORS'!$A$3:$O$5,AH$5,FALSE)*0.0000011023*$M42*$N42*($G42/100))))))))</f>
        <v>Enter vessel info</v>
      </c>
      <c r="AI42" s="76" t="str">
        <f>IF(OR($D42=" ",$E42=" ",$F42=" "),"Enter vessel info",IF(T($H42)&lt;&gt;"","Enter Activity",IF(OR($M42=0,$N42=0),"Enter Run Time",IF((VLOOKUP($F42,'VESSEL FACTORS'!$A$3:$O$5,AI$5,FALSE))="N/A","--",IF($G42=" ",IF(ISERROR(SEARCH("Aux",$E42,1)),($H42*VLOOKUP($F42,'VESSEL FACTORS'!$A$2:$O$5,AI$5,FALSE)*0.0000011023*$M42*$N42*0.82),($H42*VLOOKUP($F42,'VESSEL FACTORS'!$A$2:$O$5,AI$5,FALSE)*0.0000011023*$M42*$N42*1)),IF($G42&lt;21,($H42*VLOOKUP($F42,'VESSEL FACTORS'!$A$2:$O$5,AI$5,FALSE)*0.0000011023*$M42*$N42*VLOOKUP($G42,'VESSEL FACTORS'!$A$16:$L$36,AI$5,FALSE)),($H42*VLOOKUP($F42,'VESSEL FACTORS'!$A$3:$O$5,AI$5,FALSE)*0.0000011023*$M42*$N42*($G42/100))))))))</f>
        <v>Enter vessel info</v>
      </c>
      <c r="AJ42" s="76" t="str">
        <f>IF(OR($D42=" ",$E42=" ",$F42=" "),"Enter vessel info",IF(T($H42)&lt;&gt;"","Enter Activity",IF(OR($M42=0,$N42=0),"Enter Run Time",IF((VLOOKUP($F42,'VESSEL FACTORS'!$A$3:$O$5,AJ$5,FALSE))="N/A","--",IF($G42=" ",IF(ISERROR(SEARCH("Aux",$E42,1)),($H42*VLOOKUP($F42,'VESSEL FACTORS'!$A$2:$O$5,AJ$5,FALSE)*0.0000011023*$M42*$N42*0.82),($H42*VLOOKUP($F42,'VESSEL FACTORS'!$A$2:$O$5,AJ$5,FALSE)*0.0000011023*$M42*$N42*1)),IF($G42&lt;21,($H42*VLOOKUP($F42,'VESSEL FACTORS'!$A$2:$O$5,AJ$5,FALSE)*0.0000011023*$M42*$N42*VLOOKUP($G42,'VESSEL FACTORS'!$A$16:$L$36,AJ$5,FALSE)),($H42*VLOOKUP($F42,'VESSEL FACTORS'!$A$3:$O$5,AJ$5,FALSE)*0.0000011023*$M42*$N42*($G42/100))))))))</f>
        <v>Enter vessel info</v>
      </c>
      <c r="AK42" s="76" t="str">
        <f>IF(OR($D42=" ",$E42=" ",$F42=" "),"Enter vessel info",IF(T($H42)&lt;&gt;"","Enter Activity",IF(OR($M42=0,$N42=0),"Enter Run Time",IF((VLOOKUP($F42,'VESSEL FACTORS'!$A$3:$O$5,AK$5,FALSE))="N/A","--",IF($G42=" ",IF(ISERROR(SEARCH("Aux",$E42,1)),($H42*VLOOKUP($F42,'VESSEL FACTORS'!$A$2:$O$5,AK$5,FALSE)*0.0000011023*$M42*$N42*0.82),($H42*VLOOKUP($F42,'VESSEL FACTORS'!$A$2:$O$5,AK$5,FALSE)*0.0000011023*$M42*$N42*1)),IF($G42&lt;21,($H42*VLOOKUP($F42,'VESSEL FACTORS'!$A$2:$O$5,AK$5,FALSE)*0.0000011023*$M42*$N42*VLOOKUP($G42,'VESSEL FACTORS'!$A$16:$L$36,AK$5,FALSE)),($H42*VLOOKUP($F42,'VESSEL FACTORS'!$A$3:$O$5,AK$5,FALSE)*0.0000011023*$M42*$N42*($G42/100))))))))</f>
        <v>Enter vessel info</v>
      </c>
      <c r="AL42" s="67" t="str">
        <f>IF(OR($D42=" ",$E42=" ",$F42=" "),"Enter vessel info",IF(T($H42)&lt;&gt;"","Enter Activity",IF(OR($M42=0,$N42=0),"Enter Run Time",IF((VLOOKUP($F42,'VESSEL FACTORS'!$A$3:$O$5,AL$5,FALSE))="N/A","--",IF($G42=" ",IF(ISERROR(SEARCH("Aux",$E42,1)),($H42*VLOOKUP($F42,'VESSEL FACTORS'!$A$2:$O$5,AL$5,FALSE)*0.0000011023*$M42*$N42*0.82),($H42*VLOOKUP($F42,'VESSEL FACTORS'!$A$2:$O$5,AL$5,FALSE)*0.0000011023*$M42*$N42*1)),IF($G42&lt;21,($H42*VLOOKUP($F42,'VESSEL FACTORS'!$A$2:$O$5,AL$5,FALSE)*0.0000011023*$M42*$N42*VLOOKUP($G42,'VESSEL FACTORS'!$A$16:$L$36,AL$5,FALSE)),($H42*VLOOKUP($F42,'VESSEL FACTORS'!$A$3:$O$5,AL$5,FALSE)*0.0000011023*$M42*$N42*($G42/100))))))))</f>
        <v>Enter vessel info</v>
      </c>
      <c r="AM42" s="73"/>
      <c r="AO42" s="74">
        <f>MONTH(EMISSIONS_1!P42)-MONTH(EMISSIONS_1!O42)+1</f>
        <v>1</v>
      </c>
      <c r="AP42" s="335">
        <f t="shared" si="55"/>
        <v>0</v>
      </c>
      <c r="AQ42" s="336">
        <f t="shared" si="55"/>
        <v>0</v>
      </c>
      <c r="AR42" s="336">
        <f t="shared" si="55"/>
        <v>0</v>
      </c>
      <c r="AS42" s="336">
        <f t="shared" si="55"/>
        <v>0</v>
      </c>
      <c r="AT42" s="336">
        <f t="shared" si="55"/>
        <v>0</v>
      </c>
      <c r="AU42" s="336">
        <f t="shared" si="55"/>
        <v>0</v>
      </c>
      <c r="AV42" s="336">
        <f t="shared" si="55"/>
        <v>0</v>
      </c>
      <c r="AW42" s="336">
        <f t="shared" si="55"/>
        <v>0</v>
      </c>
      <c r="AX42" s="336">
        <f t="shared" si="55"/>
        <v>0</v>
      </c>
      <c r="AY42" s="336">
        <f t="shared" si="55"/>
        <v>0</v>
      </c>
      <c r="AZ42" s="336">
        <f t="shared" si="55"/>
        <v>0</v>
      </c>
      <c r="BA42" s="337">
        <f t="shared" si="55"/>
        <v>0</v>
      </c>
      <c r="BB42" s="335">
        <f t="shared" si="45"/>
        <v>0</v>
      </c>
      <c r="BC42" s="336">
        <f t="shared" si="45"/>
        <v>0</v>
      </c>
      <c r="BD42" s="336">
        <f t="shared" si="45"/>
        <v>0</v>
      </c>
      <c r="BE42" s="336">
        <f t="shared" si="45"/>
        <v>0</v>
      </c>
      <c r="BF42" s="336">
        <f t="shared" si="45"/>
        <v>0</v>
      </c>
      <c r="BG42" s="336">
        <f t="shared" si="45"/>
        <v>0</v>
      </c>
      <c r="BH42" s="336">
        <f t="shared" si="45"/>
        <v>0</v>
      </c>
      <c r="BI42" s="336">
        <f t="shared" si="45"/>
        <v>0</v>
      </c>
      <c r="BJ42" s="336">
        <f t="shared" si="45"/>
        <v>0</v>
      </c>
      <c r="BK42" s="336">
        <f t="shared" si="45"/>
        <v>0</v>
      </c>
      <c r="BL42" s="336">
        <f t="shared" si="45"/>
        <v>0</v>
      </c>
      <c r="BM42" s="337">
        <f t="shared" si="45"/>
        <v>0</v>
      </c>
      <c r="BN42" s="335">
        <f t="shared" si="46"/>
        <v>0</v>
      </c>
      <c r="BO42" s="336">
        <f t="shared" si="46"/>
        <v>0</v>
      </c>
      <c r="BP42" s="336">
        <f t="shared" si="46"/>
        <v>0</v>
      </c>
      <c r="BQ42" s="336">
        <f t="shared" si="46"/>
        <v>0</v>
      </c>
      <c r="BR42" s="336">
        <f t="shared" si="46"/>
        <v>0</v>
      </c>
      <c r="BS42" s="336">
        <f t="shared" si="46"/>
        <v>0</v>
      </c>
      <c r="BT42" s="336">
        <f t="shared" si="46"/>
        <v>0</v>
      </c>
      <c r="BU42" s="336">
        <f t="shared" si="46"/>
        <v>0</v>
      </c>
      <c r="BV42" s="336">
        <f t="shared" si="46"/>
        <v>0</v>
      </c>
      <c r="BW42" s="336">
        <f t="shared" si="46"/>
        <v>0</v>
      </c>
      <c r="BX42" s="336">
        <f t="shared" si="46"/>
        <v>0</v>
      </c>
      <c r="BY42" s="337">
        <f t="shared" si="46"/>
        <v>0</v>
      </c>
      <c r="BZ42" s="335">
        <f t="shared" si="47"/>
        <v>0</v>
      </c>
      <c r="CA42" s="336">
        <f t="shared" si="47"/>
        <v>0</v>
      </c>
      <c r="CB42" s="336">
        <f t="shared" si="47"/>
        <v>0</v>
      </c>
      <c r="CC42" s="336">
        <f t="shared" si="47"/>
        <v>0</v>
      </c>
      <c r="CD42" s="336">
        <f t="shared" si="47"/>
        <v>0</v>
      </c>
      <c r="CE42" s="336">
        <f t="shared" si="47"/>
        <v>0</v>
      </c>
      <c r="CF42" s="336">
        <f t="shared" si="47"/>
        <v>0</v>
      </c>
      <c r="CG42" s="336">
        <f t="shared" si="47"/>
        <v>0</v>
      </c>
      <c r="CH42" s="336">
        <f t="shared" si="47"/>
        <v>0</v>
      </c>
      <c r="CI42" s="336">
        <f t="shared" si="47"/>
        <v>0</v>
      </c>
      <c r="CJ42" s="336">
        <f t="shared" si="47"/>
        <v>0</v>
      </c>
      <c r="CK42" s="337">
        <f t="shared" si="47"/>
        <v>0</v>
      </c>
      <c r="CL42" s="335">
        <f t="shared" si="48"/>
        <v>0</v>
      </c>
      <c r="CM42" s="336">
        <f t="shared" si="48"/>
        <v>0</v>
      </c>
      <c r="CN42" s="336">
        <f t="shared" si="48"/>
        <v>0</v>
      </c>
      <c r="CO42" s="336">
        <f t="shared" si="48"/>
        <v>0</v>
      </c>
      <c r="CP42" s="336">
        <f t="shared" si="48"/>
        <v>0</v>
      </c>
      <c r="CQ42" s="336">
        <f t="shared" si="48"/>
        <v>0</v>
      </c>
      <c r="CR42" s="336">
        <f t="shared" si="48"/>
        <v>0</v>
      </c>
      <c r="CS42" s="336">
        <f t="shared" si="48"/>
        <v>0</v>
      </c>
      <c r="CT42" s="336">
        <f t="shared" si="48"/>
        <v>0</v>
      </c>
      <c r="CU42" s="336">
        <f t="shared" si="48"/>
        <v>0</v>
      </c>
      <c r="CV42" s="336">
        <f t="shared" si="48"/>
        <v>0</v>
      </c>
      <c r="CW42" s="337">
        <f t="shared" si="48"/>
        <v>0</v>
      </c>
      <c r="CX42" s="335">
        <f t="shared" si="49"/>
        <v>0</v>
      </c>
      <c r="CY42" s="336">
        <f t="shared" si="49"/>
        <v>0</v>
      </c>
      <c r="CZ42" s="336">
        <f t="shared" si="49"/>
        <v>0</v>
      </c>
      <c r="DA42" s="336">
        <f t="shared" si="49"/>
        <v>0</v>
      </c>
      <c r="DB42" s="336">
        <f t="shared" si="49"/>
        <v>0</v>
      </c>
      <c r="DC42" s="336">
        <f t="shared" si="49"/>
        <v>0</v>
      </c>
      <c r="DD42" s="336">
        <f t="shared" si="49"/>
        <v>0</v>
      </c>
      <c r="DE42" s="336">
        <f t="shared" si="49"/>
        <v>0</v>
      </c>
      <c r="DF42" s="336">
        <f t="shared" si="49"/>
        <v>0</v>
      </c>
      <c r="DG42" s="336">
        <f t="shared" si="49"/>
        <v>0</v>
      </c>
      <c r="DH42" s="336">
        <f t="shared" si="49"/>
        <v>0</v>
      </c>
      <c r="DI42" s="337">
        <f t="shared" si="49"/>
        <v>0</v>
      </c>
      <c r="DJ42" s="335">
        <f t="shared" si="50"/>
        <v>0</v>
      </c>
      <c r="DK42" s="336">
        <f t="shared" si="50"/>
        <v>0</v>
      </c>
      <c r="DL42" s="336">
        <f t="shared" si="50"/>
        <v>0</v>
      </c>
      <c r="DM42" s="336">
        <f t="shared" si="50"/>
        <v>0</v>
      </c>
      <c r="DN42" s="336">
        <f t="shared" si="50"/>
        <v>0</v>
      </c>
      <c r="DO42" s="336">
        <f t="shared" si="50"/>
        <v>0</v>
      </c>
      <c r="DP42" s="336">
        <f t="shared" si="50"/>
        <v>0</v>
      </c>
      <c r="DQ42" s="336">
        <f t="shared" si="50"/>
        <v>0</v>
      </c>
      <c r="DR42" s="336">
        <f t="shared" si="50"/>
        <v>0</v>
      </c>
      <c r="DS42" s="336">
        <f t="shared" si="50"/>
        <v>0</v>
      </c>
      <c r="DT42" s="336">
        <f t="shared" si="50"/>
        <v>0</v>
      </c>
      <c r="DU42" s="337">
        <f t="shared" si="50"/>
        <v>0</v>
      </c>
      <c r="DV42" s="335">
        <f t="shared" si="51"/>
        <v>0</v>
      </c>
      <c r="DW42" s="336">
        <f t="shared" si="51"/>
        <v>0</v>
      </c>
      <c r="DX42" s="336">
        <f t="shared" si="51"/>
        <v>0</v>
      </c>
      <c r="DY42" s="336">
        <f t="shared" si="51"/>
        <v>0</v>
      </c>
      <c r="DZ42" s="336">
        <f t="shared" si="51"/>
        <v>0</v>
      </c>
      <c r="EA42" s="336">
        <f t="shared" si="51"/>
        <v>0</v>
      </c>
      <c r="EB42" s="336">
        <f t="shared" si="51"/>
        <v>0</v>
      </c>
      <c r="EC42" s="336">
        <f t="shared" si="51"/>
        <v>0</v>
      </c>
      <c r="ED42" s="336">
        <f t="shared" si="51"/>
        <v>0</v>
      </c>
      <c r="EE42" s="336">
        <f t="shared" si="51"/>
        <v>0</v>
      </c>
      <c r="EF42" s="336">
        <f t="shared" si="51"/>
        <v>0</v>
      </c>
      <c r="EG42" s="337">
        <f t="shared" si="51"/>
        <v>0</v>
      </c>
      <c r="EH42" s="335">
        <f t="shared" si="52"/>
        <v>0</v>
      </c>
      <c r="EI42" s="336">
        <f t="shared" si="52"/>
        <v>0</v>
      </c>
      <c r="EJ42" s="336">
        <f t="shared" si="52"/>
        <v>0</v>
      </c>
      <c r="EK42" s="336">
        <f t="shared" si="52"/>
        <v>0</v>
      </c>
      <c r="EL42" s="336">
        <f t="shared" si="52"/>
        <v>0</v>
      </c>
      <c r="EM42" s="336">
        <f t="shared" si="52"/>
        <v>0</v>
      </c>
      <c r="EN42" s="336">
        <f t="shared" si="52"/>
        <v>0</v>
      </c>
      <c r="EO42" s="336">
        <f t="shared" si="52"/>
        <v>0</v>
      </c>
      <c r="EP42" s="336">
        <f t="shared" si="52"/>
        <v>0</v>
      </c>
      <c r="EQ42" s="336">
        <f t="shared" si="52"/>
        <v>0</v>
      </c>
      <c r="ER42" s="336">
        <f t="shared" si="52"/>
        <v>0</v>
      </c>
      <c r="ES42" s="337">
        <f t="shared" si="52"/>
        <v>0</v>
      </c>
      <c r="ET42" s="335">
        <f t="shared" si="53"/>
        <v>0</v>
      </c>
      <c r="EU42" s="336">
        <f t="shared" si="53"/>
        <v>0</v>
      </c>
      <c r="EV42" s="336">
        <f t="shared" si="53"/>
        <v>0</v>
      </c>
      <c r="EW42" s="336">
        <f t="shared" si="53"/>
        <v>0</v>
      </c>
      <c r="EX42" s="336">
        <f t="shared" si="53"/>
        <v>0</v>
      </c>
      <c r="EY42" s="336">
        <f t="shared" si="53"/>
        <v>0</v>
      </c>
      <c r="EZ42" s="336">
        <f t="shared" si="53"/>
        <v>0</v>
      </c>
      <c r="FA42" s="336">
        <f t="shared" si="53"/>
        <v>0</v>
      </c>
      <c r="FB42" s="336">
        <f t="shared" si="53"/>
        <v>0</v>
      </c>
      <c r="FC42" s="336">
        <f t="shared" si="53"/>
        <v>0</v>
      </c>
      <c r="FD42" s="336">
        <f t="shared" si="53"/>
        <v>0</v>
      </c>
      <c r="FE42" s="337">
        <f t="shared" si="53"/>
        <v>0</v>
      </c>
      <c r="FF42" s="335">
        <f t="shared" si="54"/>
        <v>0</v>
      </c>
      <c r="FG42" s="336">
        <f t="shared" si="54"/>
        <v>0</v>
      </c>
      <c r="FH42" s="336">
        <f t="shared" si="54"/>
        <v>0</v>
      </c>
      <c r="FI42" s="336">
        <f t="shared" si="54"/>
        <v>0</v>
      </c>
      <c r="FJ42" s="336">
        <f t="shared" si="54"/>
        <v>0</v>
      </c>
      <c r="FK42" s="336">
        <f t="shared" si="54"/>
        <v>0</v>
      </c>
      <c r="FL42" s="336">
        <f t="shared" si="54"/>
        <v>0</v>
      </c>
      <c r="FM42" s="336">
        <f t="shared" si="54"/>
        <v>0</v>
      </c>
      <c r="FN42" s="336">
        <f t="shared" si="54"/>
        <v>0</v>
      </c>
      <c r="FO42" s="336">
        <f t="shared" si="54"/>
        <v>0</v>
      </c>
      <c r="FP42" s="336">
        <f t="shared" si="54"/>
        <v>0</v>
      </c>
      <c r="FQ42" s="337">
        <f t="shared" si="54"/>
        <v>0</v>
      </c>
    </row>
    <row r="43" spans="1:173" ht="12.75" customHeight="1" x14ac:dyDescent="0.2">
      <c r="A43" s="74" t="str">
        <f t="shared" si="21"/>
        <v xml:space="preserve"> - </v>
      </c>
      <c r="B43" s="112"/>
      <c r="C43" s="171" t="s">
        <v>305</v>
      </c>
      <c r="D43" s="366" t="str">
        <f>IF(ISBLANK(EMISSIONS_9!D43), " ", EMISSIONS_9!D43)</f>
        <v xml:space="preserve"> </v>
      </c>
      <c r="E43" s="366" t="str">
        <f>IF(ISBLANK(EMISSIONS_9!E43), " ", EMISSIONS_9!E43)</f>
        <v xml:space="preserve"> </v>
      </c>
      <c r="F43" s="366" t="str">
        <f>IF(ISBLANK(EMISSIONS_9!F43), " ", EMISSIONS_9!F43)</f>
        <v xml:space="preserve"> </v>
      </c>
      <c r="G43" s="367"/>
      <c r="H43" s="368"/>
      <c r="I43" s="33" t="s">
        <v>299</v>
      </c>
      <c r="J43" s="367"/>
      <c r="K43" s="33">
        <f t="shared" si="35"/>
        <v>1</v>
      </c>
      <c r="L43" s="33">
        <f t="shared" si="23"/>
        <v>0</v>
      </c>
      <c r="M43" s="367">
        <v>0</v>
      </c>
      <c r="N43" s="373">
        <v>0</v>
      </c>
      <c r="O43" s="303"/>
      <c r="P43" s="301"/>
      <c r="Q43" s="73" t="str">
        <f t="shared" si="36"/>
        <v>Enter vessel info</v>
      </c>
      <c r="R43" s="79" t="str">
        <f t="shared" si="37"/>
        <v>Enter vessel info</v>
      </c>
      <c r="S43" s="79" t="str">
        <f t="shared" si="38"/>
        <v>Enter vessel info</v>
      </c>
      <c r="T43" s="79" t="str">
        <f t="shared" si="39"/>
        <v>Enter vessel info</v>
      </c>
      <c r="U43" s="79" t="str">
        <f t="shared" si="40"/>
        <v>Enter vessel info</v>
      </c>
      <c r="V43" s="79" t="str">
        <f t="shared" si="41"/>
        <v>Enter vessel info</v>
      </c>
      <c r="W43" s="79" t="str">
        <f t="shared" si="42"/>
        <v>Enter vessel info</v>
      </c>
      <c r="X43" s="79" t="str">
        <f t="shared" si="43"/>
        <v>Enter vessel info</v>
      </c>
      <c r="Y43" s="78" t="s">
        <v>115</v>
      </c>
      <c r="Z43" s="79" t="s">
        <v>115</v>
      </c>
      <c r="AA43" s="82" t="s">
        <v>115</v>
      </c>
      <c r="AB43" s="76" t="str">
        <f>IF(OR($D43=" ",$E43=" ",$F43=" "),"Enter vessel info",IF(T($H43)&lt;&gt;"","Enter Activity",IF(OR($M43=0,$N43=0),"Enter Run Time",IF((VLOOKUP($F43,'VESSEL FACTORS'!$A$3:$O$5,AB$5,FALSE))="N/A","--",IF($G43=" ",IF(ISERROR(SEARCH("Aux",$E43,1)),($H43*VLOOKUP($F43,'VESSEL FACTORS'!$A$2:$O$5,AB$5,FALSE)*0.0000011023*$M43*$N43*0.82),($H43*VLOOKUP($F43,'VESSEL FACTORS'!$A$2:$O$5,AB$5,FALSE)*0.0000011023*$M43*$N43*1)),IF($G43&lt;21,($H43*VLOOKUP($F43,'VESSEL FACTORS'!$A$2:$O$5,AB$5,FALSE)*0.0000011023*$M43*$N43*VLOOKUP($G43,'VESSEL FACTORS'!$A$16:$L$36,AB$5,FALSE)),($H43*VLOOKUP($F43,'VESSEL FACTORS'!$A$3:$O$5,AB$5,FALSE)*0.0000011023*$M43*$N43*($G43/100))))))))</f>
        <v>Enter vessel info</v>
      </c>
      <c r="AC43" s="76" t="str">
        <f>IF(OR($D43=" ",$E43=" ",$F43=" "),"Enter vessel info",IF(T($H43)&lt;&gt;"","Enter Activity",IF(OR($M43=0,$N43=0),"Enter Run Time",IF((VLOOKUP($F43,'VESSEL FACTORS'!$A$3:$O$5,AC$5,FALSE))="N/A","--",IF($G43=" ",IF(ISERROR(SEARCH("Aux",$E43,1)),($H43*VLOOKUP($F43,'VESSEL FACTORS'!$A$2:$O$5,AC$5,FALSE)*0.0000011023*$M43*$N43*0.82),($H43*VLOOKUP($F43,'VESSEL FACTORS'!$A$2:$O$5,AC$5,FALSE)*0.0000011023*$M43*$N43*1)),IF($G43&lt;21,($H43*VLOOKUP($F43,'VESSEL FACTORS'!$A$2:$O$5,AC$5,FALSE)*0.0000011023*$M43*$N43*VLOOKUP($G43,'VESSEL FACTORS'!$A$16:$L$36,AC$5,FALSE)),($H43*VLOOKUP($F43,'VESSEL FACTORS'!$A$3:$O$5,AC$5,FALSE)*0.0000011023*$M43*$N43*($G43/100))))))))</f>
        <v>Enter vessel info</v>
      </c>
      <c r="AD43" s="76" t="str">
        <f>IF(OR($D43=" ",$E43=" ",$F43=" "),"Enter vessel info",IF(T($H43)&lt;&gt;"","Enter Activity",IF(OR($M43=0,$N43=0),"Enter Run Time",IF((VLOOKUP($F43,'VESSEL FACTORS'!$A$3:$O$5,AD$5,FALSE))="N/A","--",IF($G43=" ",IF(ISERROR(SEARCH("Aux",$E43,1)),($H43*VLOOKUP($F43,'VESSEL FACTORS'!$A$2:$O$5,AD$5,FALSE)*0.0000011023*$M43*$N43*0.82),($H43*VLOOKUP($F43,'VESSEL FACTORS'!$A$2:$O$5,AD$5,FALSE)*0.0000011023*$M43*$N43*1)),IF($G43&lt;21,($H43*VLOOKUP($F43,'VESSEL FACTORS'!$A$2:$O$5,AD$5,FALSE)*0.0000011023*$M43*$N43*VLOOKUP($G43,'VESSEL FACTORS'!$A$16:$L$36,AD$5,FALSE)),($H43*VLOOKUP($F43,'VESSEL FACTORS'!$A$3:$O$5,AD$5,FALSE)*0.0000011023*$M43*$N43*($G43/100))))))))</f>
        <v>Enter vessel info</v>
      </c>
      <c r="AE43" s="76" t="str">
        <f>IF(OR($D43=" ",$E43=" ",$F43=" "),"Enter vessel info",IF(T($H43)&lt;&gt;"","Enter Activity",IF(OR($M43=0,$N43=0),"Enter Run Time",IF((VLOOKUP($F43,'VESSEL FACTORS'!$A$3:$O$5,AE$5,FALSE))="N/A","--",IF($G43=" ",IF(ISERROR(SEARCH("Aux",$E43,1)),($H43*VLOOKUP($F43,'VESSEL FACTORS'!$A$2:$O$5,AE$5,FALSE)*0.0000011023*$M43*$N43*0.82),($H43*VLOOKUP($F43,'VESSEL FACTORS'!$A$2:$O$5,AE$5,FALSE)*0.0000011023*$M43*$N43*1)),IF($G43&lt;21,($H43*VLOOKUP($F43,'VESSEL FACTORS'!$A$2:$O$5,AE$5,FALSE)*0.0000011023*$M43*$N43*VLOOKUP($G43,'VESSEL FACTORS'!$A$16:$L$36,AE$5,FALSE)),($H43*VLOOKUP($F43,'VESSEL FACTORS'!$A$3:$O$5,AE$5,FALSE)*0.0000011023*$M43*$N43*($G43/100))))))))</f>
        <v>Enter vessel info</v>
      </c>
      <c r="AF43" s="76" t="str">
        <f>IF(OR($D43=" ",$E43=" ",$F43=" "),"Enter vessel info",IF(T($H43)&lt;&gt;"","Enter Activity",IF(OR($M43=0,$N43=0),"Enter Run Time",IF((VLOOKUP($F43,'VESSEL FACTORS'!$A$3:$O$5,AF$5,FALSE))="N/A","--",IF($G43=" ",IF(ISERROR(SEARCH("Aux",$E43,1)),($H43*VLOOKUP($F43,'VESSEL FACTORS'!$A$2:$O$5,AF$5,FALSE)*0.0000011023*$M43*$N43*0.82),($H43*VLOOKUP($F43,'VESSEL FACTORS'!$A$2:$O$5,AF$5,FALSE)*0.0000011023*$M43*$N43*1)),IF($G43&lt;21,($H43*VLOOKUP($F43,'VESSEL FACTORS'!$A$2:$O$5,AF$5,FALSE)*0.0000011023*$M43*$N43*VLOOKUP($G43,'VESSEL FACTORS'!$A$16:$L$36,AF$5,FALSE)),($H43*VLOOKUP($F43,'VESSEL FACTORS'!$A$3:$O$5,AF$5,FALSE)*0.0000011023*$M43*$N43*($G43/100))))))))</f>
        <v>Enter vessel info</v>
      </c>
      <c r="AG43" s="76" t="str">
        <f>IF(OR($D43=" ",$E43=" ",$F43=" "),"Enter vessel info",IF(T($H43)&lt;&gt;"","Enter Activity",IF(OR($M43=0,$N43=0),"Enter Run Time",IF((VLOOKUP($F43,'VESSEL FACTORS'!$A$3:$O$5,AG$5,FALSE))="N/A","--",IF($G43=" ",IF(ISERROR(SEARCH("Aux",$E43,1)),($H43*VLOOKUP($F43,'VESSEL FACTORS'!$A$2:$O$5,AG$5,FALSE)*0.0000011023*$M43*$N43*0.82),($H43*VLOOKUP($F43,'VESSEL FACTORS'!$A$2:$O$5,AG$5,FALSE)*0.0000011023*$M43*$N43*1)),IF($G43&lt;21,($H43*VLOOKUP($F43,'VESSEL FACTORS'!$A$2:$O$5,AG$5,FALSE)*0.0000011023*$M43*$N43*VLOOKUP($G43,'VESSEL FACTORS'!$A$16:$L$36,AG$5,FALSE)),($H43*VLOOKUP($F43,'VESSEL FACTORS'!$A$3:$O$5,AG$5,FALSE)*0.0000011023*$M43*$N43*($G43/100))))))))</f>
        <v>Enter vessel info</v>
      </c>
      <c r="AH43" s="76" t="str">
        <f>IF(OR($D43=" ",$E43=" ",$F43=" "),"Enter vessel info",IF(T($H43)&lt;&gt;"","Enter Activity",IF(OR($M43=0,$N43=0),"Enter Run Time",IF((VLOOKUP($F43,'VESSEL FACTORS'!$A$3:$O$5,AH$5,FALSE))="N/A","--",IF($G43=" ",IF(ISERROR(SEARCH("Aux",$E43,1)),($H43*VLOOKUP($F43,'VESSEL FACTORS'!$A$2:$O$5,AH$5,FALSE)*0.0000011023*$M43*$N43*0.82),($H43*VLOOKUP($F43,'VESSEL FACTORS'!$A$2:$O$5,AH$5,FALSE)*0.0000011023*$M43*$N43*1)),IF($G43&lt;21,($H43*VLOOKUP($F43,'VESSEL FACTORS'!$A$2:$O$5,AH$5,FALSE)*0.0000011023*$M43*$N43*VLOOKUP($G43,'VESSEL FACTORS'!$A$16:$L$36,AH$5,FALSE)),($H43*VLOOKUP($F43,'VESSEL FACTORS'!$A$3:$O$5,AH$5,FALSE)*0.0000011023*$M43*$N43*($G43/100))))))))</f>
        <v>Enter vessel info</v>
      </c>
      <c r="AI43" s="76" t="str">
        <f>IF(OR($D43=" ",$E43=" ",$F43=" "),"Enter vessel info",IF(T($H43)&lt;&gt;"","Enter Activity",IF(OR($M43=0,$N43=0),"Enter Run Time",IF((VLOOKUP($F43,'VESSEL FACTORS'!$A$3:$O$5,AI$5,FALSE))="N/A","--",IF($G43=" ",IF(ISERROR(SEARCH("Aux",$E43,1)),($H43*VLOOKUP($F43,'VESSEL FACTORS'!$A$2:$O$5,AI$5,FALSE)*0.0000011023*$M43*$N43*0.82),($H43*VLOOKUP($F43,'VESSEL FACTORS'!$A$2:$O$5,AI$5,FALSE)*0.0000011023*$M43*$N43*1)),IF($G43&lt;21,($H43*VLOOKUP($F43,'VESSEL FACTORS'!$A$2:$O$5,AI$5,FALSE)*0.0000011023*$M43*$N43*VLOOKUP($G43,'VESSEL FACTORS'!$A$16:$L$36,AI$5,FALSE)),($H43*VLOOKUP($F43,'VESSEL FACTORS'!$A$3:$O$5,AI$5,FALSE)*0.0000011023*$M43*$N43*($G43/100))))))))</f>
        <v>Enter vessel info</v>
      </c>
      <c r="AJ43" s="76" t="str">
        <f>IF(OR($D43=" ",$E43=" ",$F43=" "),"Enter vessel info",IF(T($H43)&lt;&gt;"","Enter Activity",IF(OR($M43=0,$N43=0),"Enter Run Time",IF((VLOOKUP($F43,'VESSEL FACTORS'!$A$3:$O$5,AJ$5,FALSE))="N/A","--",IF($G43=" ",IF(ISERROR(SEARCH("Aux",$E43,1)),($H43*VLOOKUP($F43,'VESSEL FACTORS'!$A$2:$O$5,AJ$5,FALSE)*0.0000011023*$M43*$N43*0.82),($H43*VLOOKUP($F43,'VESSEL FACTORS'!$A$2:$O$5,AJ$5,FALSE)*0.0000011023*$M43*$N43*1)),IF($G43&lt;21,($H43*VLOOKUP($F43,'VESSEL FACTORS'!$A$2:$O$5,AJ$5,FALSE)*0.0000011023*$M43*$N43*VLOOKUP($G43,'VESSEL FACTORS'!$A$16:$L$36,AJ$5,FALSE)),($H43*VLOOKUP($F43,'VESSEL FACTORS'!$A$3:$O$5,AJ$5,FALSE)*0.0000011023*$M43*$N43*($G43/100))))))))</f>
        <v>Enter vessel info</v>
      </c>
      <c r="AK43" s="76" t="str">
        <f>IF(OR($D43=" ",$E43=" ",$F43=" "),"Enter vessel info",IF(T($H43)&lt;&gt;"","Enter Activity",IF(OR($M43=0,$N43=0),"Enter Run Time",IF((VLOOKUP($F43,'VESSEL FACTORS'!$A$3:$O$5,AK$5,FALSE))="N/A","--",IF($G43=" ",IF(ISERROR(SEARCH("Aux",$E43,1)),($H43*VLOOKUP($F43,'VESSEL FACTORS'!$A$2:$O$5,AK$5,FALSE)*0.0000011023*$M43*$N43*0.82),($H43*VLOOKUP($F43,'VESSEL FACTORS'!$A$2:$O$5,AK$5,FALSE)*0.0000011023*$M43*$N43*1)),IF($G43&lt;21,($H43*VLOOKUP($F43,'VESSEL FACTORS'!$A$2:$O$5,AK$5,FALSE)*0.0000011023*$M43*$N43*VLOOKUP($G43,'VESSEL FACTORS'!$A$16:$L$36,AK$5,FALSE)),($H43*VLOOKUP($F43,'VESSEL FACTORS'!$A$3:$O$5,AK$5,FALSE)*0.0000011023*$M43*$N43*($G43/100))))))))</f>
        <v>Enter vessel info</v>
      </c>
      <c r="AL43" s="67" t="str">
        <f>IF(OR($D43=" ",$E43=" ",$F43=" "),"Enter vessel info",IF(T($H43)&lt;&gt;"","Enter Activity",IF(OR($M43=0,$N43=0),"Enter Run Time",IF((VLOOKUP($F43,'VESSEL FACTORS'!$A$3:$O$5,AL$5,FALSE))="N/A","--",IF($G43=" ",IF(ISERROR(SEARCH("Aux",$E43,1)),($H43*VLOOKUP($F43,'VESSEL FACTORS'!$A$2:$O$5,AL$5,FALSE)*0.0000011023*$M43*$N43*0.82),($H43*VLOOKUP($F43,'VESSEL FACTORS'!$A$2:$O$5,AL$5,FALSE)*0.0000011023*$M43*$N43*1)),IF($G43&lt;21,($H43*VLOOKUP($F43,'VESSEL FACTORS'!$A$2:$O$5,AL$5,FALSE)*0.0000011023*$M43*$N43*VLOOKUP($G43,'VESSEL FACTORS'!$A$16:$L$36,AL$5,FALSE)),($H43*VLOOKUP($F43,'VESSEL FACTORS'!$A$3:$O$5,AL$5,FALSE)*0.0000011023*$M43*$N43*($G43/100))))))))</f>
        <v>Enter vessel info</v>
      </c>
      <c r="AM43" s="73"/>
      <c r="AO43" s="74">
        <f>MONTH(EMISSIONS_1!P43)-MONTH(EMISSIONS_1!O43)+1</f>
        <v>1</v>
      </c>
      <c r="AP43" s="335">
        <f t="shared" si="55"/>
        <v>0</v>
      </c>
      <c r="AQ43" s="336">
        <f t="shared" si="55"/>
        <v>0</v>
      </c>
      <c r="AR43" s="336">
        <f t="shared" si="55"/>
        <v>0</v>
      </c>
      <c r="AS43" s="336">
        <f t="shared" si="55"/>
        <v>0</v>
      </c>
      <c r="AT43" s="336">
        <f t="shared" si="55"/>
        <v>0</v>
      </c>
      <c r="AU43" s="336">
        <f t="shared" si="55"/>
        <v>0</v>
      </c>
      <c r="AV43" s="336">
        <f t="shared" si="55"/>
        <v>0</v>
      </c>
      <c r="AW43" s="336">
        <f t="shared" si="55"/>
        <v>0</v>
      </c>
      <c r="AX43" s="336">
        <f t="shared" si="55"/>
        <v>0</v>
      </c>
      <c r="AY43" s="336">
        <f t="shared" si="55"/>
        <v>0</v>
      </c>
      <c r="AZ43" s="336">
        <f t="shared" si="55"/>
        <v>0</v>
      </c>
      <c r="BA43" s="337">
        <f t="shared" si="55"/>
        <v>0</v>
      </c>
      <c r="BB43" s="335">
        <f t="shared" si="45"/>
        <v>0</v>
      </c>
      <c r="BC43" s="336">
        <f t="shared" si="45"/>
        <v>0</v>
      </c>
      <c r="BD43" s="336">
        <f t="shared" si="45"/>
        <v>0</v>
      </c>
      <c r="BE43" s="336">
        <f t="shared" si="45"/>
        <v>0</v>
      </c>
      <c r="BF43" s="336">
        <f t="shared" si="45"/>
        <v>0</v>
      </c>
      <c r="BG43" s="336">
        <f t="shared" si="45"/>
        <v>0</v>
      </c>
      <c r="BH43" s="336">
        <f t="shared" si="45"/>
        <v>0</v>
      </c>
      <c r="BI43" s="336">
        <f t="shared" si="45"/>
        <v>0</v>
      </c>
      <c r="BJ43" s="336">
        <f t="shared" si="45"/>
        <v>0</v>
      </c>
      <c r="BK43" s="336">
        <f t="shared" si="45"/>
        <v>0</v>
      </c>
      <c r="BL43" s="336">
        <f t="shared" si="45"/>
        <v>0</v>
      </c>
      <c r="BM43" s="337">
        <f t="shared" si="45"/>
        <v>0</v>
      </c>
      <c r="BN43" s="335">
        <f t="shared" si="46"/>
        <v>0</v>
      </c>
      <c r="BO43" s="336">
        <f t="shared" si="46"/>
        <v>0</v>
      </c>
      <c r="BP43" s="336">
        <f t="shared" si="46"/>
        <v>0</v>
      </c>
      <c r="BQ43" s="336">
        <f t="shared" si="46"/>
        <v>0</v>
      </c>
      <c r="BR43" s="336">
        <f t="shared" si="46"/>
        <v>0</v>
      </c>
      <c r="BS43" s="336">
        <f t="shared" si="46"/>
        <v>0</v>
      </c>
      <c r="BT43" s="336">
        <f t="shared" si="46"/>
        <v>0</v>
      </c>
      <c r="BU43" s="336">
        <f t="shared" si="46"/>
        <v>0</v>
      </c>
      <c r="BV43" s="336">
        <f t="shared" si="46"/>
        <v>0</v>
      </c>
      <c r="BW43" s="336">
        <f t="shared" si="46"/>
        <v>0</v>
      </c>
      <c r="BX43" s="336">
        <f t="shared" si="46"/>
        <v>0</v>
      </c>
      <c r="BY43" s="337">
        <f t="shared" si="46"/>
        <v>0</v>
      </c>
      <c r="BZ43" s="335">
        <f t="shared" si="47"/>
        <v>0</v>
      </c>
      <c r="CA43" s="336">
        <f t="shared" si="47"/>
        <v>0</v>
      </c>
      <c r="CB43" s="336">
        <f t="shared" si="47"/>
        <v>0</v>
      </c>
      <c r="CC43" s="336">
        <f t="shared" si="47"/>
        <v>0</v>
      </c>
      <c r="CD43" s="336">
        <f t="shared" si="47"/>
        <v>0</v>
      </c>
      <c r="CE43" s="336">
        <f t="shared" si="47"/>
        <v>0</v>
      </c>
      <c r="CF43" s="336">
        <f t="shared" si="47"/>
        <v>0</v>
      </c>
      <c r="CG43" s="336">
        <f t="shared" si="47"/>
        <v>0</v>
      </c>
      <c r="CH43" s="336">
        <f t="shared" si="47"/>
        <v>0</v>
      </c>
      <c r="CI43" s="336">
        <f t="shared" si="47"/>
        <v>0</v>
      </c>
      <c r="CJ43" s="336">
        <f t="shared" si="47"/>
        <v>0</v>
      </c>
      <c r="CK43" s="337">
        <f t="shared" si="47"/>
        <v>0</v>
      </c>
      <c r="CL43" s="335">
        <f t="shared" si="48"/>
        <v>0</v>
      </c>
      <c r="CM43" s="336">
        <f t="shared" si="48"/>
        <v>0</v>
      </c>
      <c r="CN43" s="336">
        <f t="shared" si="48"/>
        <v>0</v>
      </c>
      <c r="CO43" s="336">
        <f t="shared" si="48"/>
        <v>0</v>
      </c>
      <c r="CP43" s="336">
        <f t="shared" si="48"/>
        <v>0</v>
      </c>
      <c r="CQ43" s="336">
        <f t="shared" si="48"/>
        <v>0</v>
      </c>
      <c r="CR43" s="336">
        <f t="shared" si="48"/>
        <v>0</v>
      </c>
      <c r="CS43" s="336">
        <f t="shared" si="48"/>
        <v>0</v>
      </c>
      <c r="CT43" s="336">
        <f t="shared" si="48"/>
        <v>0</v>
      </c>
      <c r="CU43" s="336">
        <f t="shared" si="48"/>
        <v>0</v>
      </c>
      <c r="CV43" s="336">
        <f t="shared" si="48"/>
        <v>0</v>
      </c>
      <c r="CW43" s="337">
        <f t="shared" si="48"/>
        <v>0</v>
      </c>
      <c r="CX43" s="335">
        <f t="shared" si="49"/>
        <v>0</v>
      </c>
      <c r="CY43" s="336">
        <f t="shared" si="49"/>
        <v>0</v>
      </c>
      <c r="CZ43" s="336">
        <f t="shared" si="49"/>
        <v>0</v>
      </c>
      <c r="DA43" s="336">
        <f t="shared" si="49"/>
        <v>0</v>
      </c>
      <c r="DB43" s="336">
        <f t="shared" si="49"/>
        <v>0</v>
      </c>
      <c r="DC43" s="336">
        <f t="shared" si="49"/>
        <v>0</v>
      </c>
      <c r="DD43" s="336">
        <f t="shared" si="49"/>
        <v>0</v>
      </c>
      <c r="DE43" s="336">
        <f t="shared" si="49"/>
        <v>0</v>
      </c>
      <c r="DF43" s="336">
        <f t="shared" si="49"/>
        <v>0</v>
      </c>
      <c r="DG43" s="336">
        <f t="shared" si="49"/>
        <v>0</v>
      </c>
      <c r="DH43" s="336">
        <f t="shared" si="49"/>
        <v>0</v>
      </c>
      <c r="DI43" s="337">
        <f t="shared" si="49"/>
        <v>0</v>
      </c>
      <c r="DJ43" s="335">
        <f t="shared" si="50"/>
        <v>0</v>
      </c>
      <c r="DK43" s="336">
        <f t="shared" si="50"/>
        <v>0</v>
      </c>
      <c r="DL43" s="336">
        <f t="shared" si="50"/>
        <v>0</v>
      </c>
      <c r="DM43" s="336">
        <f t="shared" si="50"/>
        <v>0</v>
      </c>
      <c r="DN43" s="336">
        <f t="shared" si="50"/>
        <v>0</v>
      </c>
      <c r="DO43" s="336">
        <f t="shared" si="50"/>
        <v>0</v>
      </c>
      <c r="DP43" s="336">
        <f t="shared" si="50"/>
        <v>0</v>
      </c>
      <c r="DQ43" s="336">
        <f t="shared" si="50"/>
        <v>0</v>
      </c>
      <c r="DR43" s="336">
        <f t="shared" si="50"/>
        <v>0</v>
      </c>
      <c r="DS43" s="336">
        <f t="shared" si="50"/>
        <v>0</v>
      </c>
      <c r="DT43" s="336">
        <f t="shared" si="50"/>
        <v>0</v>
      </c>
      <c r="DU43" s="337">
        <f t="shared" si="50"/>
        <v>0</v>
      </c>
      <c r="DV43" s="335">
        <f t="shared" si="51"/>
        <v>0</v>
      </c>
      <c r="DW43" s="336">
        <f t="shared" si="51"/>
        <v>0</v>
      </c>
      <c r="DX43" s="336">
        <f t="shared" si="51"/>
        <v>0</v>
      </c>
      <c r="DY43" s="336">
        <f t="shared" si="51"/>
        <v>0</v>
      </c>
      <c r="DZ43" s="336">
        <f t="shared" si="51"/>
        <v>0</v>
      </c>
      <c r="EA43" s="336">
        <f t="shared" si="51"/>
        <v>0</v>
      </c>
      <c r="EB43" s="336">
        <f t="shared" si="51"/>
        <v>0</v>
      </c>
      <c r="EC43" s="336">
        <f t="shared" si="51"/>
        <v>0</v>
      </c>
      <c r="ED43" s="336">
        <f t="shared" si="51"/>
        <v>0</v>
      </c>
      <c r="EE43" s="336">
        <f t="shared" si="51"/>
        <v>0</v>
      </c>
      <c r="EF43" s="336">
        <f t="shared" si="51"/>
        <v>0</v>
      </c>
      <c r="EG43" s="337">
        <f t="shared" si="51"/>
        <v>0</v>
      </c>
      <c r="EH43" s="335">
        <f t="shared" si="52"/>
        <v>0</v>
      </c>
      <c r="EI43" s="336">
        <f t="shared" si="52"/>
        <v>0</v>
      </c>
      <c r="EJ43" s="336">
        <f t="shared" si="52"/>
        <v>0</v>
      </c>
      <c r="EK43" s="336">
        <f t="shared" si="52"/>
        <v>0</v>
      </c>
      <c r="EL43" s="336">
        <f t="shared" si="52"/>
        <v>0</v>
      </c>
      <c r="EM43" s="336">
        <f t="shared" si="52"/>
        <v>0</v>
      </c>
      <c r="EN43" s="336">
        <f t="shared" si="52"/>
        <v>0</v>
      </c>
      <c r="EO43" s="336">
        <f t="shared" si="52"/>
        <v>0</v>
      </c>
      <c r="EP43" s="336">
        <f t="shared" si="52"/>
        <v>0</v>
      </c>
      <c r="EQ43" s="336">
        <f t="shared" si="52"/>
        <v>0</v>
      </c>
      <c r="ER43" s="336">
        <f t="shared" si="52"/>
        <v>0</v>
      </c>
      <c r="ES43" s="337">
        <f t="shared" si="52"/>
        <v>0</v>
      </c>
      <c r="ET43" s="335">
        <f t="shared" si="53"/>
        <v>0</v>
      </c>
      <c r="EU43" s="336">
        <f t="shared" si="53"/>
        <v>0</v>
      </c>
      <c r="EV43" s="336">
        <f t="shared" si="53"/>
        <v>0</v>
      </c>
      <c r="EW43" s="336">
        <f t="shared" si="53"/>
        <v>0</v>
      </c>
      <c r="EX43" s="336">
        <f t="shared" si="53"/>
        <v>0</v>
      </c>
      <c r="EY43" s="336">
        <f t="shared" si="53"/>
        <v>0</v>
      </c>
      <c r="EZ43" s="336">
        <f t="shared" si="53"/>
        <v>0</v>
      </c>
      <c r="FA43" s="336">
        <f t="shared" si="53"/>
        <v>0</v>
      </c>
      <c r="FB43" s="336">
        <f t="shared" si="53"/>
        <v>0</v>
      </c>
      <c r="FC43" s="336">
        <f t="shared" si="53"/>
        <v>0</v>
      </c>
      <c r="FD43" s="336">
        <f t="shared" si="53"/>
        <v>0</v>
      </c>
      <c r="FE43" s="337">
        <f t="shared" si="53"/>
        <v>0</v>
      </c>
      <c r="FF43" s="335">
        <f t="shared" si="54"/>
        <v>0</v>
      </c>
      <c r="FG43" s="336">
        <f t="shared" si="54"/>
        <v>0</v>
      </c>
      <c r="FH43" s="336">
        <f t="shared" si="54"/>
        <v>0</v>
      </c>
      <c r="FI43" s="336">
        <f t="shared" si="54"/>
        <v>0</v>
      </c>
      <c r="FJ43" s="336">
        <f t="shared" si="54"/>
        <v>0</v>
      </c>
      <c r="FK43" s="336">
        <f t="shared" si="54"/>
        <v>0</v>
      </c>
      <c r="FL43" s="336">
        <f t="shared" si="54"/>
        <v>0</v>
      </c>
      <c r="FM43" s="336">
        <f t="shared" si="54"/>
        <v>0</v>
      </c>
      <c r="FN43" s="336">
        <f t="shared" si="54"/>
        <v>0</v>
      </c>
      <c r="FO43" s="336">
        <f t="shared" si="54"/>
        <v>0</v>
      </c>
      <c r="FP43" s="336">
        <f t="shared" si="54"/>
        <v>0</v>
      </c>
      <c r="FQ43" s="337">
        <f t="shared" si="54"/>
        <v>0</v>
      </c>
    </row>
    <row r="44" spans="1:173" ht="12.75" customHeight="1" x14ac:dyDescent="0.2">
      <c r="A44" s="251"/>
      <c r="B44" s="252"/>
      <c r="C44" s="253"/>
      <c r="D44" s="254"/>
      <c r="E44" s="254"/>
      <c r="F44" s="254"/>
      <c r="G44" s="255"/>
      <c r="H44" s="255"/>
      <c r="I44" s="255"/>
      <c r="J44" s="255"/>
      <c r="K44" s="255"/>
      <c r="L44" s="255"/>
      <c r="M44" s="256"/>
      <c r="N44" s="257"/>
      <c r="O44" s="305"/>
      <c r="P44" s="304"/>
      <c r="Q44" s="266" t="s">
        <v>2</v>
      </c>
      <c r="R44" s="261"/>
      <c r="S44" s="261" t="s">
        <v>2</v>
      </c>
      <c r="T44" s="261"/>
      <c r="U44" s="261"/>
      <c r="V44" s="261"/>
      <c r="W44" s="261"/>
      <c r="X44" s="261"/>
      <c r="Y44" s="260"/>
      <c r="Z44" s="261"/>
      <c r="AA44" s="416"/>
      <c r="AB44" s="260"/>
      <c r="AC44" s="260"/>
      <c r="AD44" s="260"/>
      <c r="AE44" s="261"/>
      <c r="AF44" s="261"/>
      <c r="AG44" s="266"/>
      <c r="AH44" s="261"/>
      <c r="AI44" s="263"/>
      <c r="AJ44" s="263"/>
      <c r="AK44" s="263"/>
      <c r="AL44" s="264"/>
      <c r="AM44" s="73"/>
      <c r="AP44" s="338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40"/>
      <c r="BB44" s="338"/>
      <c r="BC44" s="339"/>
      <c r="BD44" s="339"/>
      <c r="BE44" s="339"/>
      <c r="BF44" s="339"/>
      <c r="BG44" s="339"/>
      <c r="BH44" s="339"/>
      <c r="BI44" s="339"/>
      <c r="BJ44" s="339"/>
      <c r="BK44" s="339"/>
      <c r="BL44" s="339"/>
      <c r="BM44" s="340"/>
      <c r="BN44" s="338"/>
      <c r="BO44" s="339"/>
      <c r="BP44" s="339"/>
      <c r="BQ44" s="339"/>
      <c r="BR44" s="339"/>
      <c r="BS44" s="339"/>
      <c r="BT44" s="339"/>
      <c r="BU44" s="339"/>
      <c r="BV44" s="339"/>
      <c r="BW44" s="339"/>
      <c r="BX44" s="339"/>
      <c r="BY44" s="340"/>
      <c r="BZ44" s="338"/>
      <c r="CA44" s="339"/>
      <c r="CB44" s="339"/>
      <c r="CC44" s="339"/>
      <c r="CD44" s="339"/>
      <c r="CE44" s="339"/>
      <c r="CF44" s="339"/>
      <c r="CG44" s="339"/>
      <c r="CH44" s="339"/>
      <c r="CI44" s="339"/>
      <c r="CJ44" s="339"/>
      <c r="CK44" s="340"/>
      <c r="CL44" s="338"/>
      <c r="CM44" s="339"/>
      <c r="CN44" s="339"/>
      <c r="CO44" s="339"/>
      <c r="CP44" s="339"/>
      <c r="CQ44" s="339"/>
      <c r="CR44" s="339"/>
      <c r="CS44" s="339"/>
      <c r="CT44" s="339"/>
      <c r="CU44" s="339"/>
      <c r="CV44" s="339"/>
      <c r="CW44" s="340"/>
      <c r="CX44" s="338"/>
      <c r="CY44" s="339"/>
      <c r="CZ44" s="339"/>
      <c r="DA44" s="339"/>
      <c r="DB44" s="339"/>
      <c r="DC44" s="339"/>
      <c r="DD44" s="339"/>
      <c r="DE44" s="339"/>
      <c r="DF44" s="339"/>
      <c r="DG44" s="339"/>
      <c r="DH44" s="339"/>
      <c r="DI44" s="340"/>
      <c r="DJ44" s="338"/>
      <c r="DK44" s="339"/>
      <c r="DL44" s="339"/>
      <c r="DM44" s="339"/>
      <c r="DN44" s="339"/>
      <c r="DO44" s="339"/>
      <c r="DP44" s="339"/>
      <c r="DQ44" s="339"/>
      <c r="DR44" s="339"/>
      <c r="DS44" s="339"/>
      <c r="DT44" s="339"/>
      <c r="DU44" s="340"/>
      <c r="DV44" s="338"/>
      <c r="DW44" s="339"/>
      <c r="DX44" s="339"/>
      <c r="DY44" s="339"/>
      <c r="DZ44" s="339"/>
      <c r="EA44" s="339"/>
      <c r="EB44" s="339"/>
      <c r="EC44" s="339"/>
      <c r="ED44" s="339"/>
      <c r="EE44" s="339"/>
      <c r="EF44" s="339"/>
      <c r="EG44" s="340"/>
      <c r="EH44" s="338"/>
      <c r="EI44" s="339"/>
      <c r="EJ44" s="339"/>
      <c r="EK44" s="339"/>
      <c r="EL44" s="339"/>
      <c r="EM44" s="339"/>
      <c r="EN44" s="339"/>
      <c r="EO44" s="339"/>
      <c r="EP44" s="339"/>
      <c r="EQ44" s="339"/>
      <c r="ER44" s="339"/>
      <c r="ES44" s="340"/>
      <c r="ET44" s="338"/>
      <c r="EU44" s="339"/>
      <c r="EV44" s="339"/>
      <c r="EW44" s="339"/>
      <c r="EX44" s="339"/>
      <c r="EY44" s="339"/>
      <c r="EZ44" s="339"/>
      <c r="FA44" s="339"/>
      <c r="FB44" s="339"/>
      <c r="FC44" s="339"/>
      <c r="FD44" s="339"/>
      <c r="FE44" s="340"/>
      <c r="FF44" s="338"/>
      <c r="FG44" s="339"/>
      <c r="FH44" s="339"/>
      <c r="FI44" s="339"/>
      <c r="FJ44" s="339"/>
      <c r="FK44" s="339"/>
      <c r="FL44" s="339"/>
      <c r="FM44" s="339"/>
      <c r="FN44" s="339"/>
      <c r="FO44" s="339"/>
      <c r="FP44" s="339"/>
      <c r="FQ44" s="340"/>
    </row>
    <row r="45" spans="1:173" ht="12.75" customHeight="1" x14ac:dyDescent="0.2">
      <c r="A45" s="1" t="str">
        <f>C45</f>
        <v>LIQUID FLARING</v>
      </c>
      <c r="B45" s="245" t="s">
        <v>37</v>
      </c>
      <c r="C45" s="29" t="s">
        <v>216</v>
      </c>
      <c r="D45" s="325" t="s">
        <v>115</v>
      </c>
      <c r="E45" s="325" t="s">
        <v>115</v>
      </c>
      <c r="F45" s="325" t="s">
        <v>115</v>
      </c>
      <c r="G45" s="64" t="s">
        <v>115</v>
      </c>
      <c r="H45" s="367"/>
      <c r="I45" s="33" t="s">
        <v>149</v>
      </c>
      <c r="J45" s="33" t="s">
        <v>115</v>
      </c>
      <c r="K45" s="33"/>
      <c r="L45" s="33"/>
      <c r="M45" s="367">
        <v>0</v>
      </c>
      <c r="N45" s="373">
        <v>0</v>
      </c>
      <c r="O45" s="299"/>
      <c r="P45" s="300"/>
      <c r="Q45" s="73" t="str">
        <f>IF(VLOOKUP($A45,'STATIONARY FACTORS'!$A$4:$O$22,Q$5,FALSE)="N/A","--",IF($H45=0,"Enter Activity",IF($M45=0,"Enter Run Time",IF($N45=0,"Enter Run Time",$H45/$M45*42/1000*(VLOOKUP($A45,'STATIONARY FACTORS'!$A$4:$O$22,Q$5,FALSE))))))</f>
        <v>Enter Activity</v>
      </c>
      <c r="R45" s="79" t="str">
        <f>IF(VLOOKUP($A45,'STATIONARY FACTORS'!$A$4:$O$22,R$5,FALSE)="N/A","--",IF($H45=0,"Enter Activity",IF($M45=0,"Enter Run Time",IF($N45=0,"Enter Run Time",$H45/$M45*42/1000*(VLOOKUP($A45,'STATIONARY FACTORS'!$A$4:$O$22,R$5,FALSE))))))</f>
        <v>Enter Activity</v>
      </c>
      <c r="S45" s="79" t="str">
        <f>IF(VLOOKUP($A45,'STATIONARY FACTORS'!$A$4:$O$22,S$5,FALSE)="N/A","--",IF($H45=0,"Enter Activity",IF($M45=0,"Enter Run Time",IF($N45=0,"Enter Run Time",$H45/$M45*42/1000*(VLOOKUP($A45,'STATIONARY FACTORS'!$A$4:$O$22,S$5,FALSE))))))</f>
        <v>Enter Activity</v>
      </c>
      <c r="T45" s="79" t="str">
        <f>IF(VLOOKUP($A45,'STATIONARY FACTORS'!$A$4:$O$22,T$5,FALSE)="N/A","--",IF($H45=0,"Enter Activity",IF($M45=0,"Enter Run Time",IF($N45=0,"Enter Run Time",$H45/$M45*42/1000*(VLOOKUP($A45,'STATIONARY FACTORS'!$A$4:$O$22,T$5,FALSE))))))</f>
        <v>Enter Activity</v>
      </c>
      <c r="U45" s="79" t="str">
        <f>IF(VLOOKUP($A45,'STATIONARY FACTORS'!$A$4:$O$22,U$5,FALSE)="N/A","--",IF($H45=0,"Enter Activity",IF($M45=0,"Enter Run Time",IF($N45=0,"Enter Run Time",$H45/$M45*42/1000*(VLOOKUP($A45,'STATIONARY FACTORS'!$A$4:$O$22,U$5,FALSE))))))</f>
        <v>Enter Activity</v>
      </c>
      <c r="V45" s="79" t="str">
        <f>IF(VLOOKUP($A45,'STATIONARY FACTORS'!$A$4:$O$22,V$5,FALSE)="N/A","--",IF($H45=0,"Enter Activity",IF($M45=0,"Enter Run Time",IF($N45=0,"Enter Run Time",$H45/$M45*42/1000*(VLOOKUP($A45,'STATIONARY FACTORS'!$A$4:$O$22,V$5,FALSE))))))</f>
        <v>Enter Activity</v>
      </c>
      <c r="W45" s="79" t="str">
        <f>IF(VLOOKUP($A45,'STATIONARY FACTORS'!$A$4:$O$22,W$5,FALSE)="N/A","--",IF($H45=0,"Enter Activity",IF($M45=0,"Enter Run Time",IF($N45=0,"Enter Run Time",$H45/$M45*42/1000*(VLOOKUP($A45,'STATIONARY FACTORS'!$A$4:$O$22,W$5,FALSE))))))</f>
        <v>Enter Activity</v>
      </c>
      <c r="X45" s="79" t="str">
        <f>IF(VLOOKUP($A45,'STATIONARY FACTORS'!$A$4:$O$22,X$5,FALSE)="N/A","--",IF($H45=0,"Enter Activity",IF($M45=0,"Enter Run Time",IF($N45=0,"Enter Run Time",$H45/$M45*42/1000*(VLOOKUP($A45,'STATIONARY FACTORS'!$A$4:$O$22,X$5,FALSE))))))</f>
        <v>--</v>
      </c>
      <c r="Y45" s="78" t="str">
        <f>IF(VLOOKUP($A45,'STATIONARY FACTORS'!$A$4:$O$22,Y$5,FALSE)="N/A","--",IF($H45=0,"Enter Activity",IF($M45=0,"Enter Run Time",IF($N45=0,"Enter Run Time",$H45/$M45*42/1000*(VLOOKUP($A45,'STATIONARY FACTORS'!$A$4:$O$22,Y$5,FALSE))))))</f>
        <v>--</v>
      </c>
      <c r="Z45" s="79" t="str">
        <f>IF(VLOOKUP($A45,'STATIONARY FACTORS'!$A$4:$O$22,Z$5,FALSE)="N/A","--",IF($H45=0,"Enter Activity",IF($M45=0,"Enter Run Time",IF($N45=0,"Enter Run Time",$H45/$M45*42/1000*(VLOOKUP($A45,'STATIONARY FACTORS'!$A$4:$O$22,Z$5,FALSE))))))</f>
        <v>--</v>
      </c>
      <c r="AA45" s="82" t="str">
        <f>IF(VLOOKUP($A45,'STATIONARY FACTORS'!$A$4:$O$22,AA$5,FALSE)="N/A","--",IF($H45=0,"Enter Activity",IF($M45=0,"Enter Run Time",IF($N45=0,"Enter Run Time",$H45/$M45*42/1000*(VLOOKUP($A45,'STATIONARY FACTORS'!$A$4:$O$22,AA$5,FALSE))))))</f>
        <v>--</v>
      </c>
      <c r="AB45" s="76" t="str">
        <f t="shared" ref="AB45:AL46" si="56">IF(T(Q45)=" ", IF($M45=0, "Enter Run Time", IF($N45=0, "Enter Run Time", Q45*$M45*$N45/2000)), Q45)</f>
        <v>Enter Activity</v>
      </c>
      <c r="AC45" s="65" t="str">
        <f t="shared" si="56"/>
        <v>Enter Activity</v>
      </c>
      <c r="AD45" s="65" t="str">
        <f t="shared" si="56"/>
        <v>Enter Activity</v>
      </c>
      <c r="AE45" s="65" t="str">
        <f t="shared" si="56"/>
        <v>Enter Activity</v>
      </c>
      <c r="AF45" s="65" t="str">
        <f t="shared" si="56"/>
        <v>Enter Activity</v>
      </c>
      <c r="AG45" s="84" t="str">
        <f t="shared" si="56"/>
        <v>Enter Activity</v>
      </c>
      <c r="AH45" s="69" t="str">
        <f t="shared" si="56"/>
        <v>Enter Activity</v>
      </c>
      <c r="AI45" s="79" t="str">
        <f t="shared" si="56"/>
        <v>--</v>
      </c>
      <c r="AJ45" s="79" t="str">
        <f t="shared" si="56"/>
        <v>--</v>
      </c>
      <c r="AK45" s="79" t="str">
        <f t="shared" si="56"/>
        <v>--</v>
      </c>
      <c r="AL45" s="382" t="str">
        <f t="shared" si="56"/>
        <v>--</v>
      </c>
      <c r="AM45" s="315"/>
      <c r="AN45" s="290" t="s">
        <v>2</v>
      </c>
      <c r="AO45" s="74">
        <f>MONTH(EMISSIONS_1!P45)-MONTH(EMISSIONS_1!O45)+1</f>
        <v>1</v>
      </c>
      <c r="AP45" s="153">
        <f t="shared" ref="AP45:BA46" si="57">IF(T($AB45)="",IF((AP$6&gt;=MONTH($O45))*(AP$6&lt;=MONTH($P45)), $AB45/$AO45, 0),0)</f>
        <v>0</v>
      </c>
      <c r="AQ45" s="36">
        <f t="shared" si="57"/>
        <v>0</v>
      </c>
      <c r="AR45" s="36">
        <f t="shared" si="57"/>
        <v>0</v>
      </c>
      <c r="AS45" s="36">
        <f t="shared" si="57"/>
        <v>0</v>
      </c>
      <c r="AT45" s="36">
        <f t="shared" si="57"/>
        <v>0</v>
      </c>
      <c r="AU45" s="36">
        <f t="shared" si="57"/>
        <v>0</v>
      </c>
      <c r="AV45" s="36">
        <f t="shared" si="57"/>
        <v>0</v>
      </c>
      <c r="AW45" s="36">
        <f t="shared" si="57"/>
        <v>0</v>
      </c>
      <c r="AX45" s="36">
        <f t="shared" si="57"/>
        <v>0</v>
      </c>
      <c r="AY45" s="36">
        <f t="shared" si="57"/>
        <v>0</v>
      </c>
      <c r="AZ45" s="36">
        <f t="shared" si="57"/>
        <v>0</v>
      </c>
      <c r="BA45" s="36">
        <f t="shared" si="57"/>
        <v>0</v>
      </c>
      <c r="BB45" s="153">
        <f t="shared" ref="BB45:BM46" si="58">IF(T($AC45)="",IF((BB$6&gt;=MONTH($O45))*(BB$6&lt;=MONTH($P45)), $AC45/$AO45, 0),0)</f>
        <v>0</v>
      </c>
      <c r="BC45" s="36">
        <f t="shared" si="58"/>
        <v>0</v>
      </c>
      <c r="BD45" s="36">
        <f t="shared" si="58"/>
        <v>0</v>
      </c>
      <c r="BE45" s="36">
        <f t="shared" si="58"/>
        <v>0</v>
      </c>
      <c r="BF45" s="36">
        <f t="shared" si="58"/>
        <v>0</v>
      </c>
      <c r="BG45" s="36">
        <f t="shared" si="58"/>
        <v>0</v>
      </c>
      <c r="BH45" s="36">
        <f t="shared" si="58"/>
        <v>0</v>
      </c>
      <c r="BI45" s="36">
        <f t="shared" si="58"/>
        <v>0</v>
      </c>
      <c r="BJ45" s="36">
        <f t="shared" si="58"/>
        <v>0</v>
      </c>
      <c r="BK45" s="36">
        <f t="shared" si="58"/>
        <v>0</v>
      </c>
      <c r="BL45" s="36">
        <f t="shared" si="58"/>
        <v>0</v>
      </c>
      <c r="BM45" s="36">
        <f t="shared" si="58"/>
        <v>0</v>
      </c>
      <c r="BN45" s="153">
        <f t="shared" ref="BN45:BY46" si="59">IF(T($AD45)="",IF((BN$6&gt;=MONTH($O45))*(BN$6&lt;=MONTH($P45)), $AD45/$AO45, 0),0)</f>
        <v>0</v>
      </c>
      <c r="BO45" s="36">
        <f t="shared" si="59"/>
        <v>0</v>
      </c>
      <c r="BP45" s="36">
        <f t="shared" si="59"/>
        <v>0</v>
      </c>
      <c r="BQ45" s="36">
        <f t="shared" si="59"/>
        <v>0</v>
      </c>
      <c r="BR45" s="36">
        <f t="shared" si="59"/>
        <v>0</v>
      </c>
      <c r="BS45" s="36">
        <f t="shared" si="59"/>
        <v>0</v>
      </c>
      <c r="BT45" s="36">
        <f t="shared" si="59"/>
        <v>0</v>
      </c>
      <c r="BU45" s="36">
        <f t="shared" si="59"/>
        <v>0</v>
      </c>
      <c r="BV45" s="36">
        <f t="shared" si="59"/>
        <v>0</v>
      </c>
      <c r="BW45" s="36">
        <f t="shared" si="59"/>
        <v>0</v>
      </c>
      <c r="BX45" s="36">
        <f t="shared" si="59"/>
        <v>0</v>
      </c>
      <c r="BY45" s="36">
        <f t="shared" si="59"/>
        <v>0</v>
      </c>
      <c r="BZ45" s="153">
        <f t="shared" ref="BZ45:CK46" si="60">IF(T($AE45)="",IF((BZ$6&gt;=MONTH($O45))*(BZ$6&lt;=MONTH($P45)), $AE45/$AO45, 0),0)</f>
        <v>0</v>
      </c>
      <c r="CA45" s="36">
        <f t="shared" si="60"/>
        <v>0</v>
      </c>
      <c r="CB45" s="36">
        <f t="shared" si="60"/>
        <v>0</v>
      </c>
      <c r="CC45" s="36">
        <f t="shared" si="60"/>
        <v>0</v>
      </c>
      <c r="CD45" s="36">
        <f t="shared" si="60"/>
        <v>0</v>
      </c>
      <c r="CE45" s="36">
        <f t="shared" si="60"/>
        <v>0</v>
      </c>
      <c r="CF45" s="36">
        <f t="shared" si="60"/>
        <v>0</v>
      </c>
      <c r="CG45" s="36">
        <f t="shared" si="60"/>
        <v>0</v>
      </c>
      <c r="CH45" s="36">
        <f t="shared" si="60"/>
        <v>0</v>
      </c>
      <c r="CI45" s="36">
        <f t="shared" si="60"/>
        <v>0</v>
      </c>
      <c r="CJ45" s="36">
        <f t="shared" si="60"/>
        <v>0</v>
      </c>
      <c r="CK45" s="36">
        <f t="shared" si="60"/>
        <v>0</v>
      </c>
      <c r="CL45" s="153">
        <f t="shared" ref="CL45:CW46" si="61">IF(T($AF45)="",IF((CL$6&gt;=MONTH($O45))*(CL$6&lt;=MONTH($P45)), $AF45/$AO45, 0),0)</f>
        <v>0</v>
      </c>
      <c r="CM45" s="36">
        <f t="shared" si="61"/>
        <v>0</v>
      </c>
      <c r="CN45" s="36">
        <f t="shared" si="61"/>
        <v>0</v>
      </c>
      <c r="CO45" s="36">
        <f t="shared" si="61"/>
        <v>0</v>
      </c>
      <c r="CP45" s="36">
        <f t="shared" si="61"/>
        <v>0</v>
      </c>
      <c r="CQ45" s="36">
        <f t="shared" si="61"/>
        <v>0</v>
      </c>
      <c r="CR45" s="36">
        <f t="shared" si="61"/>
        <v>0</v>
      </c>
      <c r="CS45" s="36">
        <f t="shared" si="61"/>
        <v>0</v>
      </c>
      <c r="CT45" s="36">
        <f t="shared" si="61"/>
        <v>0</v>
      </c>
      <c r="CU45" s="36">
        <f t="shared" si="61"/>
        <v>0</v>
      </c>
      <c r="CV45" s="36">
        <f t="shared" si="61"/>
        <v>0</v>
      </c>
      <c r="CW45" s="36">
        <f t="shared" si="61"/>
        <v>0</v>
      </c>
      <c r="CX45" s="153">
        <f t="shared" ref="CX45:DI46" si="62">IF(T($AG45)="",IF((CX$6&gt;=MONTH($O45))*(CX$6&lt;=MONTH($P45)), $AG45/$AO45, 0),0)</f>
        <v>0</v>
      </c>
      <c r="CY45" s="36">
        <f t="shared" si="62"/>
        <v>0</v>
      </c>
      <c r="CZ45" s="36">
        <f t="shared" si="62"/>
        <v>0</v>
      </c>
      <c r="DA45" s="36">
        <f t="shared" si="62"/>
        <v>0</v>
      </c>
      <c r="DB45" s="36">
        <f t="shared" si="62"/>
        <v>0</v>
      </c>
      <c r="DC45" s="36">
        <f t="shared" si="62"/>
        <v>0</v>
      </c>
      <c r="DD45" s="36">
        <f t="shared" si="62"/>
        <v>0</v>
      </c>
      <c r="DE45" s="36">
        <f t="shared" si="62"/>
        <v>0</v>
      </c>
      <c r="DF45" s="36">
        <f t="shared" si="62"/>
        <v>0</v>
      </c>
      <c r="DG45" s="36">
        <f t="shared" si="62"/>
        <v>0</v>
      </c>
      <c r="DH45" s="36">
        <f t="shared" si="62"/>
        <v>0</v>
      </c>
      <c r="DI45" s="36">
        <f t="shared" si="62"/>
        <v>0</v>
      </c>
      <c r="DJ45" s="153">
        <f t="shared" ref="DJ45:DU46" si="63">IF(T($AH45)="",IF((DJ$6&gt;=MONTH($O45))*(DJ$6&lt;=MONTH($P45)), $AH45/$AO45, 0),0)</f>
        <v>0</v>
      </c>
      <c r="DK45" s="36">
        <f t="shared" si="63"/>
        <v>0</v>
      </c>
      <c r="DL45" s="36">
        <f t="shared" si="63"/>
        <v>0</v>
      </c>
      <c r="DM45" s="36">
        <f t="shared" si="63"/>
        <v>0</v>
      </c>
      <c r="DN45" s="36">
        <f t="shared" si="63"/>
        <v>0</v>
      </c>
      <c r="DO45" s="36">
        <f t="shared" si="63"/>
        <v>0</v>
      </c>
      <c r="DP45" s="36">
        <f t="shared" si="63"/>
        <v>0</v>
      </c>
      <c r="DQ45" s="36">
        <f t="shared" si="63"/>
        <v>0</v>
      </c>
      <c r="DR45" s="36">
        <f t="shared" si="63"/>
        <v>0</v>
      </c>
      <c r="DS45" s="36">
        <f t="shared" si="63"/>
        <v>0</v>
      </c>
      <c r="DT45" s="36">
        <f t="shared" si="63"/>
        <v>0</v>
      </c>
      <c r="DU45" s="36">
        <f t="shared" si="63"/>
        <v>0</v>
      </c>
      <c r="DV45" s="153">
        <f t="shared" ref="DV45:EG46" si="64">IF(T($AI45)="",IF((DV$6&gt;=MONTH($O45))*(DV$6&lt;=MONTH($P45)), $AI45/$AO45, 0),0)</f>
        <v>0</v>
      </c>
      <c r="DW45" s="36">
        <f t="shared" si="64"/>
        <v>0</v>
      </c>
      <c r="DX45" s="36">
        <f t="shared" si="64"/>
        <v>0</v>
      </c>
      <c r="DY45" s="36">
        <f t="shared" si="64"/>
        <v>0</v>
      </c>
      <c r="DZ45" s="36">
        <f t="shared" si="64"/>
        <v>0</v>
      </c>
      <c r="EA45" s="36">
        <f t="shared" si="64"/>
        <v>0</v>
      </c>
      <c r="EB45" s="36">
        <f t="shared" si="64"/>
        <v>0</v>
      </c>
      <c r="EC45" s="36">
        <f t="shared" si="64"/>
        <v>0</v>
      </c>
      <c r="ED45" s="36">
        <f t="shared" si="64"/>
        <v>0</v>
      </c>
      <c r="EE45" s="36">
        <f t="shared" si="64"/>
        <v>0</v>
      </c>
      <c r="EF45" s="36">
        <f t="shared" si="64"/>
        <v>0</v>
      </c>
      <c r="EG45" s="36">
        <f t="shared" si="64"/>
        <v>0</v>
      </c>
      <c r="EH45" s="153">
        <f t="shared" ref="EH45:ES46" si="65">IF(T($AJ45)="",IF((EH$6&gt;=MONTH($O45))*(EH$6&lt;=MONTH($P45)), $AJ45/$AO45, 0),0)</f>
        <v>0</v>
      </c>
      <c r="EI45" s="36">
        <f t="shared" si="65"/>
        <v>0</v>
      </c>
      <c r="EJ45" s="36">
        <f t="shared" si="65"/>
        <v>0</v>
      </c>
      <c r="EK45" s="36">
        <f t="shared" si="65"/>
        <v>0</v>
      </c>
      <c r="EL45" s="36">
        <f t="shared" si="65"/>
        <v>0</v>
      </c>
      <c r="EM45" s="36">
        <f t="shared" si="65"/>
        <v>0</v>
      </c>
      <c r="EN45" s="36">
        <f t="shared" si="65"/>
        <v>0</v>
      </c>
      <c r="EO45" s="36">
        <f t="shared" si="65"/>
        <v>0</v>
      </c>
      <c r="EP45" s="36">
        <f t="shared" si="65"/>
        <v>0</v>
      </c>
      <c r="EQ45" s="36">
        <f t="shared" si="65"/>
        <v>0</v>
      </c>
      <c r="ER45" s="36">
        <f t="shared" si="65"/>
        <v>0</v>
      </c>
      <c r="ES45" s="36">
        <f t="shared" si="65"/>
        <v>0</v>
      </c>
      <c r="ET45" s="153">
        <f t="shared" ref="ET45:FE46" si="66">IF(T($AK45)="",IF((ET$6&gt;=MONTH($O45))*(ET$6&lt;=MONTH($P45)), $AK45/$AO45, 0),0)</f>
        <v>0</v>
      </c>
      <c r="EU45" s="36">
        <f t="shared" si="66"/>
        <v>0</v>
      </c>
      <c r="EV45" s="36">
        <f t="shared" si="66"/>
        <v>0</v>
      </c>
      <c r="EW45" s="36">
        <f t="shared" si="66"/>
        <v>0</v>
      </c>
      <c r="EX45" s="36">
        <f t="shared" si="66"/>
        <v>0</v>
      </c>
      <c r="EY45" s="36">
        <f t="shared" si="66"/>
        <v>0</v>
      </c>
      <c r="EZ45" s="36">
        <f t="shared" si="66"/>
        <v>0</v>
      </c>
      <c r="FA45" s="36">
        <f t="shared" si="66"/>
        <v>0</v>
      </c>
      <c r="FB45" s="36">
        <f t="shared" si="66"/>
        <v>0</v>
      </c>
      <c r="FC45" s="36">
        <f t="shared" si="66"/>
        <v>0</v>
      </c>
      <c r="FD45" s="36">
        <f t="shared" si="66"/>
        <v>0</v>
      </c>
      <c r="FE45" s="36">
        <f t="shared" si="66"/>
        <v>0</v>
      </c>
      <c r="FF45" s="153">
        <f t="shared" ref="FF45:FQ46" si="67">IF(T($AL45)="",IF((FF$6&gt;=MONTH($O45))*(FF$6&lt;=MONTH($P45)), $AL45/$AO45, 0),0)</f>
        <v>0</v>
      </c>
      <c r="FG45" s="36">
        <f t="shared" si="67"/>
        <v>0</v>
      </c>
      <c r="FH45" s="36">
        <f t="shared" si="67"/>
        <v>0</v>
      </c>
      <c r="FI45" s="36">
        <f t="shared" si="67"/>
        <v>0</v>
      </c>
      <c r="FJ45" s="36">
        <f t="shared" si="67"/>
        <v>0</v>
      </c>
      <c r="FK45" s="36">
        <f t="shared" si="67"/>
        <v>0</v>
      </c>
      <c r="FL45" s="36">
        <f t="shared" si="67"/>
        <v>0</v>
      </c>
      <c r="FM45" s="36">
        <f t="shared" si="67"/>
        <v>0</v>
      </c>
      <c r="FN45" s="36">
        <f t="shared" si="67"/>
        <v>0</v>
      </c>
      <c r="FO45" s="36">
        <f t="shared" si="67"/>
        <v>0</v>
      </c>
      <c r="FP45" s="36">
        <f t="shared" si="67"/>
        <v>0</v>
      </c>
      <c r="FQ45" s="36">
        <f t="shared" si="67"/>
        <v>0</v>
      </c>
    </row>
    <row r="46" spans="1:173" ht="12.75" customHeight="1" x14ac:dyDescent="0.2">
      <c r="A46" s="1" t="s">
        <v>23</v>
      </c>
      <c r="B46" s="245" t="s">
        <v>41</v>
      </c>
      <c r="C46" s="32" t="s">
        <v>42</v>
      </c>
      <c r="D46" s="325" t="s">
        <v>115</v>
      </c>
      <c r="E46" s="325" t="s">
        <v>115</v>
      </c>
      <c r="F46" s="325" t="s">
        <v>115</v>
      </c>
      <c r="G46" s="64" t="s">
        <v>115</v>
      </c>
      <c r="H46" s="367"/>
      <c r="I46" s="33" t="s">
        <v>35</v>
      </c>
      <c r="J46" s="33" t="s">
        <v>115</v>
      </c>
      <c r="K46" s="33"/>
      <c r="L46" s="33"/>
      <c r="M46" s="367">
        <v>0</v>
      </c>
      <c r="N46" s="373">
        <v>0</v>
      </c>
      <c r="O46" s="299"/>
      <c r="P46" s="300"/>
      <c r="Q46" s="147" t="str">
        <f>IF(VLOOKUP($A46,'STATIONARY FACTORS'!$A$4:$O$22,Q$5,FALSE)="N/A","--",IF($H46=0,"Enter Activity",IF($M46=0,"Enter Run Time",IF($N46=0,"Enter Run Time",$H46*(VLOOKUP($A46,'STATIONARY FACTORS'!$A$4:$O$22,Q$5,FALSE)/1000000)))))</f>
        <v>Enter Activity</v>
      </c>
      <c r="R46" s="65" t="str">
        <f>IF(VLOOKUP($A46,'STATIONARY FACTORS'!$A$4:$O$22,R$5,FALSE)="N/A","--",IF($H46=0,"Enter Activity",IF($M46=0,"Enter Run Time",IF($N46=0,"Enter Run Time",$H46*(VLOOKUP($A46,'STATIONARY FACTORS'!$A$4:$O$22,R$5,FALSE)/1000000)))))</f>
        <v>Enter Activity</v>
      </c>
      <c r="S46" s="65" t="str">
        <f>IF(VLOOKUP($A46,'STATIONARY FACTORS'!$A$4:$O$22,S$5,FALSE)="N/A","--",IF($H46=0,"Enter Activity",IF($M46=0,"Enter Run Time",IF($N46=0,"Enter Run Time",$H46*(VLOOKUP($A46,'STATIONARY FACTORS'!$A$4:$O$22,S$5,FALSE)/1000000)))))</f>
        <v>Enter Activity</v>
      </c>
      <c r="T46" s="65" t="str">
        <f>IF(VLOOKUP($A46,'STATIONARY FACTORS'!$A$4:$O$22,T$5,FALSE)="N/A","--",IF($H46=0,"Enter Activity",IF($M46=0,"Enter Run Time",IF($N46=0,"Enter Run Time",$H46*(VLOOKUP($A46,'STATIONARY FACTORS'!$A$4:$O$22,T$5,FALSE)/1000000)))))</f>
        <v>Enter Activity</v>
      </c>
      <c r="U46" s="65" t="str">
        <f>IF(VLOOKUP($A46,'STATIONARY FACTORS'!$A$4:$O$22,U$5,FALSE)="N/A","--",IF($H46=0,"Enter Activity",IF($M46=0,"Enter Run Time",IF($N46=0,"Enter Run Time",$H46*(VLOOKUP($A46,'STATIONARY FACTORS'!$A$4:$O$22,U$5,FALSE)/1000000)))))</f>
        <v>Enter Activity</v>
      </c>
      <c r="V46" s="65" t="str">
        <f>IF(VLOOKUP($A46,'STATIONARY FACTORS'!$A$4:$O$22,V$5,FALSE)="N/A","--",IF($H46=0,"Enter Activity",IF($M46=0,"Enter Run Time",IF($N46=0,"Enter Run Time",$H46*(VLOOKUP($A46,'STATIONARY FACTORS'!$A$4:$O$22,V$5,FALSE)/1000000)))))</f>
        <v>Enter Activity</v>
      </c>
      <c r="W46" s="65" t="str">
        <f>IF(VLOOKUP($A46,'STATIONARY FACTORS'!$A$4:$O$22,W$5,FALSE)="N/A","--",IF($H46=0,"Enter Activity",IF($M46=0,"Enter Run Time",IF($N46=0,"Enter Run Time",$H46*(VLOOKUP($A46,'STATIONARY FACTORS'!$A$4:$O$22,W$5,FALSE)/1000000)))))</f>
        <v>--</v>
      </c>
      <c r="X46" s="65" t="str">
        <f>IF(VLOOKUP($A46,'STATIONARY FACTORS'!$A$4:$O$22,X$5,FALSE)="N/A","--",IF($H46=0,"Enter Activity",IF($M46=0,"Enter Run Time",IF($N46=0,"Enter Run Time",$H46*(VLOOKUP($A46,'STATIONARY FACTORS'!$A$4:$O$22,X$5,FALSE)/1000000)))))</f>
        <v>--</v>
      </c>
      <c r="Y46" s="76" t="str">
        <f>IF(VLOOKUP($A46,'STATIONARY FACTORS'!$A$4:$O$22,Y$5,FALSE)="N/A","--",IF($H46=0,"Enter Activity",IF($M46=0,"Enter Run Time",IF($N46=0,"Enter Run Time",$H46*(VLOOKUP($A46,'STATIONARY FACTORS'!$A$4:$O$22,Y$5,FALSE)/1000000)))))</f>
        <v>Enter Activity</v>
      </c>
      <c r="Z46" s="65" t="str">
        <f>IF(VLOOKUP($A46,'STATIONARY FACTORS'!$A$4:$O$22,Z$5,FALSE)="N/A","--",IF($H46=0,"Enter Activity",IF($M46=0,"Enter Run Time",IF($N46=0,"Enter Run Time",$H46*(VLOOKUP($A46,'STATIONARY FACTORS'!$A$4:$O$22,Z$5,FALSE)/1000000)))))</f>
        <v>Enter Activity</v>
      </c>
      <c r="AA46" s="418" t="str">
        <f>IF(VLOOKUP($A46,'STATIONARY FACTORS'!$A$4:$O$22,AA$5,FALSE)="N/A","--",IF($H46=0,"Enter Activity",IF($M46=0,"Enter Run Time",IF($N46=0,"Enter Run Time",$H46*(VLOOKUP($A46,'STATIONARY FACTORS'!$A$4:$O$22,AA$5,FALSE)/1000000)))))</f>
        <v>Enter Activity</v>
      </c>
      <c r="AB46" s="76" t="str">
        <f t="shared" si="56"/>
        <v>Enter Activity</v>
      </c>
      <c r="AC46" s="65" t="str">
        <f t="shared" si="56"/>
        <v>Enter Activity</v>
      </c>
      <c r="AD46" s="65" t="str">
        <f t="shared" si="56"/>
        <v>Enter Activity</v>
      </c>
      <c r="AE46" s="65" t="str">
        <f t="shared" si="56"/>
        <v>Enter Activity</v>
      </c>
      <c r="AF46" s="65" t="str">
        <f t="shared" si="56"/>
        <v>Enter Activity</v>
      </c>
      <c r="AG46" s="84" t="str">
        <f t="shared" si="56"/>
        <v>Enter Activity</v>
      </c>
      <c r="AH46" s="65" t="str">
        <f t="shared" si="56"/>
        <v>--</v>
      </c>
      <c r="AI46" s="79" t="str">
        <f t="shared" si="56"/>
        <v>--</v>
      </c>
      <c r="AJ46" s="79" t="str">
        <f t="shared" si="56"/>
        <v>Enter Activity</v>
      </c>
      <c r="AK46" s="79" t="str">
        <f t="shared" si="56"/>
        <v>Enter Activity</v>
      </c>
      <c r="AL46" s="382" t="str">
        <f t="shared" si="56"/>
        <v>Enter Activity</v>
      </c>
      <c r="AM46" s="315"/>
      <c r="AN46" s="290"/>
      <c r="AO46" s="74">
        <f>MONTH(EMISSIONS_1!P46)-MONTH(EMISSIONS_1!O46)+1</f>
        <v>1</v>
      </c>
      <c r="AP46" s="153">
        <f t="shared" si="57"/>
        <v>0</v>
      </c>
      <c r="AQ46" s="36">
        <f t="shared" si="57"/>
        <v>0</v>
      </c>
      <c r="AR46" s="36">
        <f t="shared" si="57"/>
        <v>0</v>
      </c>
      <c r="AS46" s="36">
        <f t="shared" si="57"/>
        <v>0</v>
      </c>
      <c r="AT46" s="36">
        <f t="shared" si="57"/>
        <v>0</v>
      </c>
      <c r="AU46" s="36">
        <f t="shared" si="57"/>
        <v>0</v>
      </c>
      <c r="AV46" s="36">
        <f t="shared" si="57"/>
        <v>0</v>
      </c>
      <c r="AW46" s="36">
        <f t="shared" si="57"/>
        <v>0</v>
      </c>
      <c r="AX46" s="36">
        <f t="shared" si="57"/>
        <v>0</v>
      </c>
      <c r="AY46" s="36">
        <f t="shared" si="57"/>
        <v>0</v>
      </c>
      <c r="AZ46" s="36">
        <f t="shared" si="57"/>
        <v>0</v>
      </c>
      <c r="BA46" s="36">
        <f t="shared" si="57"/>
        <v>0</v>
      </c>
      <c r="BB46" s="153">
        <f t="shared" si="58"/>
        <v>0</v>
      </c>
      <c r="BC46" s="36">
        <f t="shared" si="58"/>
        <v>0</v>
      </c>
      <c r="BD46" s="36">
        <f t="shared" si="58"/>
        <v>0</v>
      </c>
      <c r="BE46" s="36">
        <f t="shared" si="58"/>
        <v>0</v>
      </c>
      <c r="BF46" s="36">
        <f t="shared" si="58"/>
        <v>0</v>
      </c>
      <c r="BG46" s="36">
        <f t="shared" si="58"/>
        <v>0</v>
      </c>
      <c r="BH46" s="36">
        <f t="shared" si="58"/>
        <v>0</v>
      </c>
      <c r="BI46" s="36">
        <f t="shared" si="58"/>
        <v>0</v>
      </c>
      <c r="BJ46" s="36">
        <f t="shared" si="58"/>
        <v>0</v>
      </c>
      <c r="BK46" s="36">
        <f t="shared" si="58"/>
        <v>0</v>
      </c>
      <c r="BL46" s="36">
        <f t="shared" si="58"/>
        <v>0</v>
      </c>
      <c r="BM46" s="36">
        <f t="shared" si="58"/>
        <v>0</v>
      </c>
      <c r="BN46" s="153">
        <f t="shared" si="59"/>
        <v>0</v>
      </c>
      <c r="BO46" s="36">
        <f t="shared" si="59"/>
        <v>0</v>
      </c>
      <c r="BP46" s="36">
        <f t="shared" si="59"/>
        <v>0</v>
      </c>
      <c r="BQ46" s="36">
        <f t="shared" si="59"/>
        <v>0</v>
      </c>
      <c r="BR46" s="36">
        <f t="shared" si="59"/>
        <v>0</v>
      </c>
      <c r="BS46" s="36">
        <f t="shared" si="59"/>
        <v>0</v>
      </c>
      <c r="BT46" s="36">
        <f t="shared" si="59"/>
        <v>0</v>
      </c>
      <c r="BU46" s="36">
        <f t="shared" si="59"/>
        <v>0</v>
      </c>
      <c r="BV46" s="36">
        <f t="shared" si="59"/>
        <v>0</v>
      </c>
      <c r="BW46" s="36">
        <f t="shared" si="59"/>
        <v>0</v>
      </c>
      <c r="BX46" s="36">
        <f t="shared" si="59"/>
        <v>0</v>
      </c>
      <c r="BY46" s="36">
        <f t="shared" si="59"/>
        <v>0</v>
      </c>
      <c r="BZ46" s="153">
        <f t="shared" si="60"/>
        <v>0</v>
      </c>
      <c r="CA46" s="36">
        <f t="shared" si="60"/>
        <v>0</v>
      </c>
      <c r="CB46" s="36">
        <f t="shared" si="60"/>
        <v>0</v>
      </c>
      <c r="CC46" s="36">
        <f t="shared" si="60"/>
        <v>0</v>
      </c>
      <c r="CD46" s="36">
        <f t="shared" si="60"/>
        <v>0</v>
      </c>
      <c r="CE46" s="36">
        <f t="shared" si="60"/>
        <v>0</v>
      </c>
      <c r="CF46" s="36">
        <f t="shared" si="60"/>
        <v>0</v>
      </c>
      <c r="CG46" s="36">
        <f t="shared" si="60"/>
        <v>0</v>
      </c>
      <c r="CH46" s="36">
        <f t="shared" si="60"/>
        <v>0</v>
      </c>
      <c r="CI46" s="36">
        <f t="shared" si="60"/>
        <v>0</v>
      </c>
      <c r="CJ46" s="36">
        <f t="shared" si="60"/>
        <v>0</v>
      </c>
      <c r="CK46" s="36">
        <f t="shared" si="60"/>
        <v>0</v>
      </c>
      <c r="CL46" s="153">
        <f t="shared" si="61"/>
        <v>0</v>
      </c>
      <c r="CM46" s="36">
        <f t="shared" si="61"/>
        <v>0</v>
      </c>
      <c r="CN46" s="36">
        <f t="shared" si="61"/>
        <v>0</v>
      </c>
      <c r="CO46" s="36">
        <f t="shared" si="61"/>
        <v>0</v>
      </c>
      <c r="CP46" s="36">
        <f t="shared" si="61"/>
        <v>0</v>
      </c>
      <c r="CQ46" s="36">
        <f t="shared" si="61"/>
        <v>0</v>
      </c>
      <c r="CR46" s="36">
        <f t="shared" si="61"/>
        <v>0</v>
      </c>
      <c r="CS46" s="36">
        <f t="shared" si="61"/>
        <v>0</v>
      </c>
      <c r="CT46" s="36">
        <f t="shared" si="61"/>
        <v>0</v>
      </c>
      <c r="CU46" s="36">
        <f t="shared" si="61"/>
        <v>0</v>
      </c>
      <c r="CV46" s="36">
        <f t="shared" si="61"/>
        <v>0</v>
      </c>
      <c r="CW46" s="36">
        <f t="shared" si="61"/>
        <v>0</v>
      </c>
      <c r="CX46" s="153">
        <f t="shared" si="62"/>
        <v>0</v>
      </c>
      <c r="CY46" s="36">
        <f t="shared" si="62"/>
        <v>0</v>
      </c>
      <c r="CZ46" s="36">
        <f t="shared" si="62"/>
        <v>0</v>
      </c>
      <c r="DA46" s="36">
        <f t="shared" si="62"/>
        <v>0</v>
      </c>
      <c r="DB46" s="36">
        <f t="shared" si="62"/>
        <v>0</v>
      </c>
      <c r="DC46" s="36">
        <f t="shared" si="62"/>
        <v>0</v>
      </c>
      <c r="DD46" s="36">
        <f t="shared" si="62"/>
        <v>0</v>
      </c>
      <c r="DE46" s="36">
        <f t="shared" si="62"/>
        <v>0</v>
      </c>
      <c r="DF46" s="36">
        <f t="shared" si="62"/>
        <v>0</v>
      </c>
      <c r="DG46" s="36">
        <f t="shared" si="62"/>
        <v>0</v>
      </c>
      <c r="DH46" s="36">
        <f t="shared" si="62"/>
        <v>0</v>
      </c>
      <c r="DI46" s="36">
        <f t="shared" si="62"/>
        <v>0</v>
      </c>
      <c r="DJ46" s="153">
        <f t="shared" si="63"/>
        <v>0</v>
      </c>
      <c r="DK46" s="36">
        <f t="shared" si="63"/>
        <v>0</v>
      </c>
      <c r="DL46" s="36">
        <f t="shared" si="63"/>
        <v>0</v>
      </c>
      <c r="DM46" s="36">
        <f t="shared" si="63"/>
        <v>0</v>
      </c>
      <c r="DN46" s="36">
        <f t="shared" si="63"/>
        <v>0</v>
      </c>
      <c r="DO46" s="36">
        <f t="shared" si="63"/>
        <v>0</v>
      </c>
      <c r="DP46" s="36">
        <f t="shared" si="63"/>
        <v>0</v>
      </c>
      <c r="DQ46" s="36">
        <f t="shared" si="63"/>
        <v>0</v>
      </c>
      <c r="DR46" s="36">
        <f t="shared" si="63"/>
        <v>0</v>
      </c>
      <c r="DS46" s="36">
        <f t="shared" si="63"/>
        <v>0</v>
      </c>
      <c r="DT46" s="36">
        <f t="shared" si="63"/>
        <v>0</v>
      </c>
      <c r="DU46" s="36">
        <f t="shared" si="63"/>
        <v>0</v>
      </c>
      <c r="DV46" s="153">
        <f t="shared" si="64"/>
        <v>0</v>
      </c>
      <c r="DW46" s="36">
        <f t="shared" si="64"/>
        <v>0</v>
      </c>
      <c r="DX46" s="36">
        <f t="shared" si="64"/>
        <v>0</v>
      </c>
      <c r="DY46" s="36">
        <f t="shared" si="64"/>
        <v>0</v>
      </c>
      <c r="DZ46" s="36">
        <f t="shared" si="64"/>
        <v>0</v>
      </c>
      <c r="EA46" s="36">
        <f t="shared" si="64"/>
        <v>0</v>
      </c>
      <c r="EB46" s="36">
        <f t="shared" si="64"/>
        <v>0</v>
      </c>
      <c r="EC46" s="36">
        <f t="shared" si="64"/>
        <v>0</v>
      </c>
      <c r="ED46" s="36">
        <f t="shared" si="64"/>
        <v>0</v>
      </c>
      <c r="EE46" s="36">
        <f t="shared" si="64"/>
        <v>0</v>
      </c>
      <c r="EF46" s="36">
        <f t="shared" si="64"/>
        <v>0</v>
      </c>
      <c r="EG46" s="36">
        <f t="shared" si="64"/>
        <v>0</v>
      </c>
      <c r="EH46" s="153">
        <f t="shared" si="65"/>
        <v>0</v>
      </c>
      <c r="EI46" s="36">
        <f t="shared" si="65"/>
        <v>0</v>
      </c>
      <c r="EJ46" s="36">
        <f t="shared" si="65"/>
        <v>0</v>
      </c>
      <c r="EK46" s="36">
        <f t="shared" si="65"/>
        <v>0</v>
      </c>
      <c r="EL46" s="36">
        <f t="shared" si="65"/>
        <v>0</v>
      </c>
      <c r="EM46" s="36">
        <f t="shared" si="65"/>
        <v>0</v>
      </c>
      <c r="EN46" s="36">
        <f t="shared" si="65"/>
        <v>0</v>
      </c>
      <c r="EO46" s="36">
        <f t="shared" si="65"/>
        <v>0</v>
      </c>
      <c r="EP46" s="36">
        <f t="shared" si="65"/>
        <v>0</v>
      </c>
      <c r="EQ46" s="36">
        <f t="shared" si="65"/>
        <v>0</v>
      </c>
      <c r="ER46" s="36">
        <f t="shared" si="65"/>
        <v>0</v>
      </c>
      <c r="ES46" s="36">
        <f t="shared" si="65"/>
        <v>0</v>
      </c>
      <c r="ET46" s="153">
        <f t="shared" si="66"/>
        <v>0</v>
      </c>
      <c r="EU46" s="36">
        <f t="shared" si="66"/>
        <v>0</v>
      </c>
      <c r="EV46" s="36">
        <f t="shared" si="66"/>
        <v>0</v>
      </c>
      <c r="EW46" s="36">
        <f t="shared" si="66"/>
        <v>0</v>
      </c>
      <c r="EX46" s="36">
        <f t="shared" si="66"/>
        <v>0</v>
      </c>
      <c r="EY46" s="36">
        <f t="shared" si="66"/>
        <v>0</v>
      </c>
      <c r="EZ46" s="36">
        <f t="shared" si="66"/>
        <v>0</v>
      </c>
      <c r="FA46" s="36">
        <f t="shared" si="66"/>
        <v>0</v>
      </c>
      <c r="FB46" s="36">
        <f t="shared" si="66"/>
        <v>0</v>
      </c>
      <c r="FC46" s="36">
        <f t="shared" si="66"/>
        <v>0</v>
      </c>
      <c r="FD46" s="36">
        <f t="shared" si="66"/>
        <v>0</v>
      </c>
      <c r="FE46" s="36">
        <f t="shared" si="66"/>
        <v>0</v>
      </c>
      <c r="FF46" s="153">
        <f t="shared" si="67"/>
        <v>0</v>
      </c>
      <c r="FG46" s="36">
        <f t="shared" si="67"/>
        <v>0</v>
      </c>
      <c r="FH46" s="36">
        <f t="shared" si="67"/>
        <v>0</v>
      </c>
      <c r="FI46" s="36">
        <f t="shared" si="67"/>
        <v>0</v>
      </c>
      <c r="FJ46" s="36">
        <f t="shared" si="67"/>
        <v>0</v>
      </c>
      <c r="FK46" s="36">
        <f t="shared" si="67"/>
        <v>0</v>
      </c>
      <c r="FL46" s="36">
        <f t="shared" si="67"/>
        <v>0</v>
      </c>
      <c r="FM46" s="36">
        <f t="shared" si="67"/>
        <v>0</v>
      </c>
      <c r="FN46" s="36">
        <f t="shared" si="67"/>
        <v>0</v>
      </c>
      <c r="FO46" s="36">
        <f t="shared" si="67"/>
        <v>0</v>
      </c>
      <c r="FP46" s="36">
        <f t="shared" si="67"/>
        <v>0</v>
      </c>
      <c r="FQ46" s="36">
        <f t="shared" si="67"/>
        <v>0</v>
      </c>
    </row>
    <row r="47" spans="1:173" ht="12.75" customHeight="1" x14ac:dyDescent="0.2">
      <c r="A47" s="251"/>
      <c r="B47" s="252"/>
      <c r="C47" s="253"/>
      <c r="D47" s="253"/>
      <c r="E47" s="253"/>
      <c r="F47" s="253"/>
      <c r="G47" s="267"/>
      <c r="H47" s="267"/>
      <c r="I47" s="267"/>
      <c r="J47" s="255"/>
      <c r="K47" s="255"/>
      <c r="L47" s="255"/>
      <c r="M47" s="255"/>
      <c r="N47" s="257"/>
      <c r="O47" s="305"/>
      <c r="P47" s="259"/>
      <c r="Q47" s="284"/>
      <c r="R47" s="269"/>
      <c r="S47" s="269"/>
      <c r="T47" s="269"/>
      <c r="U47" s="269"/>
      <c r="V47" s="269"/>
      <c r="W47" s="269"/>
      <c r="X47" s="269"/>
      <c r="Y47" s="268"/>
      <c r="Z47" s="269"/>
      <c r="AA47" s="417"/>
      <c r="AB47" s="413"/>
      <c r="AC47" s="272"/>
      <c r="AD47" s="272"/>
      <c r="AE47" s="272"/>
      <c r="AF47" s="272"/>
      <c r="AG47" s="273"/>
      <c r="AH47" s="272"/>
      <c r="AI47" s="272"/>
      <c r="AJ47" s="388"/>
      <c r="AK47" s="388"/>
      <c r="AL47" s="389"/>
      <c r="AM47" s="137"/>
      <c r="AN47" s="228"/>
      <c r="AP47" s="338"/>
      <c r="AQ47" s="339"/>
      <c r="AR47" s="339"/>
      <c r="AS47" s="339"/>
      <c r="AT47" s="339"/>
      <c r="AU47" s="339"/>
      <c r="AV47" s="339"/>
      <c r="AW47" s="339"/>
      <c r="AX47" s="339"/>
      <c r="AY47" s="339"/>
      <c r="AZ47" s="339"/>
      <c r="BA47" s="339"/>
      <c r="BB47" s="338"/>
      <c r="BC47" s="339"/>
      <c r="BD47" s="339"/>
      <c r="BE47" s="339"/>
      <c r="BF47" s="339"/>
      <c r="BG47" s="339"/>
      <c r="BH47" s="339"/>
      <c r="BI47" s="339"/>
      <c r="BJ47" s="339"/>
      <c r="BK47" s="339"/>
      <c r="BL47" s="339"/>
      <c r="BM47" s="339"/>
      <c r="BN47" s="338"/>
      <c r="BO47" s="339"/>
      <c r="BP47" s="339"/>
      <c r="BQ47" s="339"/>
      <c r="BR47" s="339"/>
      <c r="BS47" s="339"/>
      <c r="BT47" s="339"/>
      <c r="BU47" s="339"/>
      <c r="BV47" s="339"/>
      <c r="BW47" s="339"/>
      <c r="BX47" s="339"/>
      <c r="BY47" s="339"/>
      <c r="BZ47" s="338"/>
      <c r="CA47" s="339"/>
      <c r="CB47" s="339"/>
      <c r="CC47" s="339"/>
      <c r="CD47" s="339"/>
      <c r="CE47" s="339"/>
      <c r="CF47" s="339"/>
      <c r="CG47" s="339"/>
      <c r="CH47" s="339"/>
      <c r="CI47" s="339"/>
      <c r="CJ47" s="339"/>
      <c r="CK47" s="339"/>
      <c r="CL47" s="338"/>
      <c r="CM47" s="339"/>
      <c r="CN47" s="339"/>
      <c r="CO47" s="339"/>
      <c r="CP47" s="339"/>
      <c r="CQ47" s="339"/>
      <c r="CR47" s="339"/>
      <c r="CS47" s="339"/>
      <c r="CT47" s="339"/>
      <c r="CU47" s="339"/>
      <c r="CV47" s="339"/>
      <c r="CW47" s="339"/>
      <c r="CX47" s="338"/>
      <c r="CY47" s="339"/>
      <c r="CZ47" s="339"/>
      <c r="DA47" s="339"/>
      <c r="DB47" s="339"/>
      <c r="DC47" s="339"/>
      <c r="DD47" s="339"/>
      <c r="DE47" s="339"/>
      <c r="DF47" s="339"/>
      <c r="DG47" s="339"/>
      <c r="DH47" s="339"/>
      <c r="DI47" s="339"/>
      <c r="DJ47" s="338"/>
      <c r="DK47" s="339"/>
      <c r="DL47" s="339"/>
      <c r="DM47" s="339"/>
      <c r="DN47" s="339"/>
      <c r="DO47" s="339"/>
      <c r="DP47" s="339"/>
      <c r="DQ47" s="339"/>
      <c r="DR47" s="339"/>
      <c r="DS47" s="339"/>
      <c r="DT47" s="339"/>
      <c r="DU47" s="339"/>
      <c r="DV47" s="338"/>
      <c r="DW47" s="339"/>
      <c r="DX47" s="339"/>
      <c r="DY47" s="339"/>
      <c r="DZ47" s="339"/>
      <c r="EA47" s="339"/>
      <c r="EB47" s="339"/>
      <c r="EC47" s="339"/>
      <c r="ED47" s="339"/>
      <c r="EE47" s="339"/>
      <c r="EF47" s="339"/>
      <c r="EG47" s="339"/>
      <c r="EH47" s="338"/>
      <c r="EI47" s="339"/>
      <c r="EJ47" s="339"/>
      <c r="EK47" s="339"/>
      <c r="EL47" s="339"/>
      <c r="EM47" s="339"/>
      <c r="EN47" s="339"/>
      <c r="EO47" s="339"/>
      <c r="EP47" s="339"/>
      <c r="EQ47" s="339"/>
      <c r="ER47" s="339"/>
      <c r="ES47" s="339"/>
      <c r="ET47" s="338"/>
      <c r="EU47" s="339"/>
      <c r="EV47" s="339"/>
      <c r="EW47" s="339"/>
      <c r="EX47" s="339"/>
      <c r="EY47" s="339"/>
      <c r="EZ47" s="339"/>
      <c r="FA47" s="339"/>
      <c r="FB47" s="339"/>
      <c r="FC47" s="339"/>
      <c r="FD47" s="339"/>
      <c r="FE47" s="339"/>
      <c r="FF47" s="338"/>
      <c r="FG47" s="339"/>
      <c r="FH47" s="339"/>
      <c r="FI47" s="339"/>
      <c r="FJ47" s="339"/>
      <c r="FK47" s="339"/>
      <c r="FL47" s="339"/>
      <c r="FM47" s="339"/>
      <c r="FN47" s="339"/>
      <c r="FO47" s="339"/>
      <c r="FP47" s="339"/>
      <c r="FQ47" s="339"/>
    </row>
    <row r="48" spans="1:173" ht="12.75" customHeight="1" x14ac:dyDescent="0.2">
      <c r="A48" s="74" t="str">
        <f t="shared" ref="A48:A59" si="68">CONCATENATE(D48, "-", E48)</f>
        <v xml:space="preserve"> -N/A</v>
      </c>
      <c r="B48" s="361" t="s">
        <v>300</v>
      </c>
      <c r="C48" s="172" t="s">
        <v>300</v>
      </c>
      <c r="D48" s="366" t="str">
        <f>IF(ISBLANK(EMISSIONS_9!D48), " ", EMISSIONS_9!D48)</f>
        <v xml:space="preserve"> </v>
      </c>
      <c r="E48" s="351" t="s">
        <v>73</v>
      </c>
      <c r="F48" s="351" t="s">
        <v>73</v>
      </c>
      <c r="G48" s="363" t="s">
        <v>115</v>
      </c>
      <c r="H48" s="374"/>
      <c r="I48" s="125" t="s">
        <v>143</v>
      </c>
      <c r="J48" s="33" t="s">
        <v>115</v>
      </c>
      <c r="K48" s="125"/>
      <c r="L48" s="125"/>
      <c r="M48" s="375">
        <v>0</v>
      </c>
      <c r="N48" s="376">
        <v>0</v>
      </c>
      <c r="O48" s="299"/>
      <c r="P48" s="300"/>
      <c r="Q48" s="73" t="str">
        <f t="shared" ref="Q48:Q59" si="69">IF(T(AB48)=" ",(IF($M48=0,(IF($N48=0,0,AB48/$N48/$M48*2000)),AB48/$N48/$M48*2000)),T(AB48))</f>
        <v>Enter Activity</v>
      </c>
      <c r="R48" s="73" t="str">
        <f t="shared" ref="R48:R59" si="70">IF(T(AC48)=" ",(IF($M48=0,(IF($N48=0,0,AC48/$N48/$M48*2000)),AC48/$N48/$M48*2000)),T(AC48))</f>
        <v>Enter Activity</v>
      </c>
      <c r="S48" s="73" t="str">
        <f t="shared" ref="S48:S59" si="71">IF(T(AD48)=" ",(IF($M48=0,(IF($N48=0,0,AD48/$N48/$M48*2000)),AD48/$N48/$M48*2000)),T(AD48))</f>
        <v>Enter Activity</v>
      </c>
      <c r="T48" s="73" t="str">
        <f t="shared" ref="T48:T59" si="72">IF(T(AE48)=" ",(IF($M48=0,(IF($N48=0,0,AE48/$N48/$M48*2000)),AE48/$N48/$M48*2000)),T(AE48))</f>
        <v>Enter Activity</v>
      </c>
      <c r="U48" s="73" t="str">
        <f t="shared" ref="U48:U59" si="73">IF(T(AF48)=" ",(IF($M48=0,(IF($N48=0,0,AF48/$N48/$M48*2000)),AF48/$N48/$M48*2000)),T(AF48))</f>
        <v>Enter Activity</v>
      </c>
      <c r="V48" s="73" t="str">
        <f t="shared" ref="V48:V59" si="74">IF(T(AG48)=" ",(IF($M48=0,(IF($N48=0,0,AG48/$N48/$M48*2000)),AG48/$N48/$M48*2000)),T(AG48))</f>
        <v>Enter Activity</v>
      </c>
      <c r="W48" s="79" t="s">
        <v>115</v>
      </c>
      <c r="X48" s="73" t="str">
        <f t="shared" ref="X48:X59" si="75">IF(T(AI48)=" ",(IF($M48=0,(IF($N48=0,0,AI48/$N48/$M48*2000)),AI48/$N48/$M48*2000)),T(AI48))</f>
        <v>Enter Activity</v>
      </c>
      <c r="Y48" s="78" t="s">
        <v>115</v>
      </c>
      <c r="Z48" s="79" t="s">
        <v>115</v>
      </c>
      <c r="AA48" s="82" t="s">
        <v>115</v>
      </c>
      <c r="AB48" s="76" t="str">
        <f xml:space="preserve"> IF($H48=0, "Enter Activity", IF(($M48=0)*($N48=0), "Enter Run Time", (H48*'VESSEL FACTORS'!$D$41)/2000))</f>
        <v>Enter Activity</v>
      </c>
      <c r="AC48" s="65" t="str">
        <f xml:space="preserve"> IF($H48=0, "Enter Activity", IF(($M48=0)*($N48=0), "Enter Run Time", (H48*'VESSEL FACTORS'!$D$41)/2000))</f>
        <v>Enter Activity</v>
      </c>
      <c r="AD48" s="65" t="str">
        <f>IF($H48=0, "Enter Activity", IF(($M48=0)*($N48=0), "Enter Run Time",  (H48*'VESSEL FACTORS'!$F$41)/2000))</f>
        <v>Enter Activity</v>
      </c>
      <c r="AE48" s="65" t="str">
        <f>IF($H48=0, "Enter Activity", IF(($M48=0)*($N48=0), "Enter Run Time", (H48*'VESSEL FACTORS'!$H$41)/2000))</f>
        <v>Enter Activity</v>
      </c>
      <c r="AF48" s="65" t="str">
        <f>IF($H48=0, "Enter Activity", IF(($M48=0)*($N48=0), "Enter Run Time", (H48*'VESSEL FACTORS'!$I$41)/2000))</f>
        <v>Enter Activity</v>
      </c>
      <c r="AG48" s="84" t="str">
        <f>IF($H48=0, "Enter Activity", IF(($M48=0)*($N48=0), "Enter Run Time", (H48*'VESSEL FACTORS'!$J$41)/2000))</f>
        <v>Enter Activity</v>
      </c>
      <c r="AH48" s="70" t="s">
        <v>115</v>
      </c>
      <c r="AI48" s="79" t="str">
        <f>IF($H48=0, "Enter Activity", IF(($M48=0)*($N48=0), "Enter Run Time",  (H48*'VESSEL FACTORS'!$L$41)/2000))</f>
        <v>Enter Activity</v>
      </c>
      <c r="AJ48" s="70" t="s">
        <v>115</v>
      </c>
      <c r="AK48" s="70" t="s">
        <v>115</v>
      </c>
      <c r="AL48" s="71" t="s">
        <v>115</v>
      </c>
      <c r="AM48" s="73"/>
      <c r="AO48" s="74">
        <f>MONTH(EMISSIONS_1!P48)-MONTH(EMISSIONS_1!O48)+1</f>
        <v>1</v>
      </c>
      <c r="AP48" s="341">
        <f t="shared" ref="AP48:BA55" si="76">IF(T($AB48)="",IF((AP$6&gt;=MONTH($O48))*(AP$6&lt;=MONTH($P48)), $AB48/$AO48, 0),0)</f>
        <v>0</v>
      </c>
      <c r="AQ48" s="342">
        <f t="shared" si="76"/>
        <v>0</v>
      </c>
      <c r="AR48" s="342">
        <f t="shared" si="76"/>
        <v>0</v>
      </c>
      <c r="AS48" s="342">
        <f t="shared" si="76"/>
        <v>0</v>
      </c>
      <c r="AT48" s="342">
        <f t="shared" si="76"/>
        <v>0</v>
      </c>
      <c r="AU48" s="342">
        <f t="shared" si="76"/>
        <v>0</v>
      </c>
      <c r="AV48" s="342">
        <f t="shared" si="76"/>
        <v>0</v>
      </c>
      <c r="AW48" s="342">
        <f t="shared" si="76"/>
        <v>0</v>
      </c>
      <c r="AX48" s="342">
        <f t="shared" si="76"/>
        <v>0</v>
      </c>
      <c r="AY48" s="342">
        <f t="shared" si="76"/>
        <v>0</v>
      </c>
      <c r="AZ48" s="342">
        <f t="shared" si="76"/>
        <v>0</v>
      </c>
      <c r="BA48" s="343">
        <f t="shared" si="76"/>
        <v>0</v>
      </c>
      <c r="BB48" s="341">
        <f t="shared" ref="BB48:BM59" si="77">IF(T($AC48)="",IF((BB$6&gt;=MONTH($O48))*(BB$6&lt;=MONTH($P48)), $AC48/$AO48, 0),0)</f>
        <v>0</v>
      </c>
      <c r="BC48" s="342">
        <f t="shared" si="77"/>
        <v>0</v>
      </c>
      <c r="BD48" s="342">
        <f t="shared" si="77"/>
        <v>0</v>
      </c>
      <c r="BE48" s="342">
        <f t="shared" si="77"/>
        <v>0</v>
      </c>
      <c r="BF48" s="342">
        <f t="shared" si="77"/>
        <v>0</v>
      </c>
      <c r="BG48" s="342">
        <f t="shared" si="77"/>
        <v>0</v>
      </c>
      <c r="BH48" s="342">
        <f t="shared" si="77"/>
        <v>0</v>
      </c>
      <c r="BI48" s="342">
        <f t="shared" si="77"/>
        <v>0</v>
      </c>
      <c r="BJ48" s="342">
        <f t="shared" si="77"/>
        <v>0</v>
      </c>
      <c r="BK48" s="342">
        <f t="shared" si="77"/>
        <v>0</v>
      </c>
      <c r="BL48" s="342">
        <f t="shared" si="77"/>
        <v>0</v>
      </c>
      <c r="BM48" s="343">
        <f t="shared" si="77"/>
        <v>0</v>
      </c>
      <c r="BN48" s="341">
        <f t="shared" ref="BN48:BY59" si="78">IF(T($AD48)="",IF((BN$6&gt;=MONTH($O48))*(BN$6&lt;=MONTH($P48)), $AD48/$AO48, 0),0)</f>
        <v>0</v>
      </c>
      <c r="BO48" s="342">
        <f t="shared" si="78"/>
        <v>0</v>
      </c>
      <c r="BP48" s="342">
        <f t="shared" si="78"/>
        <v>0</v>
      </c>
      <c r="BQ48" s="342">
        <f t="shared" si="78"/>
        <v>0</v>
      </c>
      <c r="BR48" s="342">
        <f t="shared" si="78"/>
        <v>0</v>
      </c>
      <c r="BS48" s="342">
        <f t="shared" si="78"/>
        <v>0</v>
      </c>
      <c r="BT48" s="342">
        <f t="shared" si="78"/>
        <v>0</v>
      </c>
      <c r="BU48" s="342">
        <f t="shared" si="78"/>
        <v>0</v>
      </c>
      <c r="BV48" s="342">
        <f t="shared" si="78"/>
        <v>0</v>
      </c>
      <c r="BW48" s="342">
        <f t="shared" si="78"/>
        <v>0</v>
      </c>
      <c r="BX48" s="342">
        <f t="shared" si="78"/>
        <v>0</v>
      </c>
      <c r="BY48" s="343">
        <f t="shared" si="78"/>
        <v>0</v>
      </c>
      <c r="BZ48" s="341">
        <f t="shared" ref="BZ48:CK59" si="79">IF(T($AE48)="",IF((BZ$6&gt;=MONTH($O48))*(BZ$6&lt;=MONTH($P48)), $AE48/$AO48, 0),0)</f>
        <v>0</v>
      </c>
      <c r="CA48" s="342">
        <f t="shared" si="79"/>
        <v>0</v>
      </c>
      <c r="CB48" s="342">
        <f t="shared" si="79"/>
        <v>0</v>
      </c>
      <c r="CC48" s="342">
        <f t="shared" si="79"/>
        <v>0</v>
      </c>
      <c r="CD48" s="342">
        <f t="shared" si="79"/>
        <v>0</v>
      </c>
      <c r="CE48" s="342">
        <f t="shared" si="79"/>
        <v>0</v>
      </c>
      <c r="CF48" s="342">
        <f t="shared" si="79"/>
        <v>0</v>
      </c>
      <c r="CG48" s="342">
        <f t="shared" si="79"/>
        <v>0</v>
      </c>
      <c r="CH48" s="342">
        <f t="shared" si="79"/>
        <v>0</v>
      </c>
      <c r="CI48" s="342">
        <f t="shared" si="79"/>
        <v>0</v>
      </c>
      <c r="CJ48" s="342">
        <f t="shared" si="79"/>
        <v>0</v>
      </c>
      <c r="CK48" s="343">
        <f t="shared" si="79"/>
        <v>0</v>
      </c>
      <c r="CL48" s="341">
        <f t="shared" ref="CL48:CW59" si="80">IF(T($AF48)="",IF((CL$6&gt;=MONTH($O48))*(CL$6&lt;=MONTH($P48)), $AF48/$AO48, 0),0)</f>
        <v>0</v>
      </c>
      <c r="CM48" s="342">
        <f t="shared" si="80"/>
        <v>0</v>
      </c>
      <c r="CN48" s="342">
        <f t="shared" si="80"/>
        <v>0</v>
      </c>
      <c r="CO48" s="342">
        <f t="shared" si="80"/>
        <v>0</v>
      </c>
      <c r="CP48" s="342">
        <f t="shared" si="80"/>
        <v>0</v>
      </c>
      <c r="CQ48" s="342">
        <f t="shared" si="80"/>
        <v>0</v>
      </c>
      <c r="CR48" s="342">
        <f t="shared" si="80"/>
        <v>0</v>
      </c>
      <c r="CS48" s="342">
        <f t="shared" si="80"/>
        <v>0</v>
      </c>
      <c r="CT48" s="342">
        <f t="shared" si="80"/>
        <v>0</v>
      </c>
      <c r="CU48" s="342">
        <f t="shared" si="80"/>
        <v>0</v>
      </c>
      <c r="CV48" s="342">
        <f t="shared" si="80"/>
        <v>0</v>
      </c>
      <c r="CW48" s="343">
        <f t="shared" si="80"/>
        <v>0</v>
      </c>
      <c r="CX48" s="341">
        <f t="shared" ref="CX48:DI59" si="81">IF(T($AG48)="",IF((CX$6&gt;=MONTH($O48))*(CX$6&lt;=MONTH($P48)), $AG48/$AO48, 0),0)</f>
        <v>0</v>
      </c>
      <c r="CY48" s="342">
        <f t="shared" si="81"/>
        <v>0</v>
      </c>
      <c r="CZ48" s="342">
        <f t="shared" si="81"/>
        <v>0</v>
      </c>
      <c r="DA48" s="342">
        <f t="shared" si="81"/>
        <v>0</v>
      </c>
      <c r="DB48" s="342">
        <f t="shared" si="81"/>
        <v>0</v>
      </c>
      <c r="DC48" s="342">
        <f t="shared" si="81"/>
        <v>0</v>
      </c>
      <c r="DD48" s="342">
        <f t="shared" si="81"/>
        <v>0</v>
      </c>
      <c r="DE48" s="342">
        <f t="shared" si="81"/>
        <v>0</v>
      </c>
      <c r="DF48" s="342">
        <f t="shared" si="81"/>
        <v>0</v>
      </c>
      <c r="DG48" s="342">
        <f t="shared" si="81"/>
        <v>0</v>
      </c>
      <c r="DH48" s="342">
        <f t="shared" si="81"/>
        <v>0</v>
      </c>
      <c r="DI48" s="343">
        <f t="shared" si="81"/>
        <v>0</v>
      </c>
      <c r="DJ48" s="341">
        <f t="shared" ref="DJ48:DU59" si="82">IF(T($AH48)="",IF((DJ$6&gt;=MONTH($O48))*(DJ$6&lt;=MONTH($P48)), $AH48/$AO48, 0),0)</f>
        <v>0</v>
      </c>
      <c r="DK48" s="342">
        <f t="shared" si="82"/>
        <v>0</v>
      </c>
      <c r="DL48" s="342">
        <f t="shared" si="82"/>
        <v>0</v>
      </c>
      <c r="DM48" s="342">
        <f t="shared" si="82"/>
        <v>0</v>
      </c>
      <c r="DN48" s="342">
        <f t="shared" si="82"/>
        <v>0</v>
      </c>
      <c r="DO48" s="342">
        <f t="shared" si="82"/>
        <v>0</v>
      </c>
      <c r="DP48" s="342">
        <f t="shared" si="82"/>
        <v>0</v>
      </c>
      <c r="DQ48" s="342">
        <f t="shared" si="82"/>
        <v>0</v>
      </c>
      <c r="DR48" s="342">
        <f t="shared" si="82"/>
        <v>0</v>
      </c>
      <c r="DS48" s="342">
        <f t="shared" si="82"/>
        <v>0</v>
      </c>
      <c r="DT48" s="342">
        <f t="shared" si="82"/>
        <v>0</v>
      </c>
      <c r="DU48" s="343">
        <f t="shared" si="82"/>
        <v>0</v>
      </c>
      <c r="DV48" s="341">
        <f t="shared" ref="DV48:EG59" si="83">IF(T($AI48)="",IF((DV$6&gt;=MONTH($O48))*(DV$6&lt;=MONTH($P48)), $AI48/$AO48, 0),0)</f>
        <v>0</v>
      </c>
      <c r="DW48" s="342">
        <f t="shared" si="83"/>
        <v>0</v>
      </c>
      <c r="DX48" s="342">
        <f t="shared" si="83"/>
        <v>0</v>
      </c>
      <c r="DY48" s="342">
        <f t="shared" si="83"/>
        <v>0</v>
      </c>
      <c r="DZ48" s="342">
        <f t="shared" si="83"/>
        <v>0</v>
      </c>
      <c r="EA48" s="342">
        <f t="shared" si="83"/>
        <v>0</v>
      </c>
      <c r="EB48" s="342">
        <f t="shared" si="83"/>
        <v>0</v>
      </c>
      <c r="EC48" s="342">
        <f t="shared" si="83"/>
        <v>0</v>
      </c>
      <c r="ED48" s="342">
        <f t="shared" si="83"/>
        <v>0</v>
      </c>
      <c r="EE48" s="342">
        <f t="shared" si="83"/>
        <v>0</v>
      </c>
      <c r="EF48" s="342">
        <f t="shared" si="83"/>
        <v>0</v>
      </c>
      <c r="EG48" s="343">
        <f t="shared" si="83"/>
        <v>0</v>
      </c>
      <c r="EH48" s="341">
        <f t="shared" ref="EH48:ES59" si="84">IF(T($AJ48)="",IF((EH$6&gt;=MONTH($O48))*(EH$6&lt;=MONTH($P48)), $AJ48/$AO48, 0),0)</f>
        <v>0</v>
      </c>
      <c r="EI48" s="342">
        <f t="shared" si="84"/>
        <v>0</v>
      </c>
      <c r="EJ48" s="342">
        <f t="shared" si="84"/>
        <v>0</v>
      </c>
      <c r="EK48" s="342">
        <f t="shared" si="84"/>
        <v>0</v>
      </c>
      <c r="EL48" s="342">
        <f t="shared" si="84"/>
        <v>0</v>
      </c>
      <c r="EM48" s="342">
        <f t="shared" si="84"/>
        <v>0</v>
      </c>
      <c r="EN48" s="342">
        <f t="shared" si="84"/>
        <v>0</v>
      </c>
      <c r="EO48" s="342">
        <f t="shared" si="84"/>
        <v>0</v>
      </c>
      <c r="EP48" s="342">
        <f t="shared" si="84"/>
        <v>0</v>
      </c>
      <c r="EQ48" s="342">
        <f t="shared" si="84"/>
        <v>0</v>
      </c>
      <c r="ER48" s="342">
        <f t="shared" si="84"/>
        <v>0</v>
      </c>
      <c r="ES48" s="343">
        <f t="shared" si="84"/>
        <v>0</v>
      </c>
      <c r="ET48" s="341">
        <f t="shared" ref="ET48:FE59" si="85">IF(T($AK48)="",IF((ET$6&gt;=MONTH($O48))*(ET$6&lt;=MONTH($P48)), $AK48/$AO48, 0),0)</f>
        <v>0</v>
      </c>
      <c r="EU48" s="342">
        <f t="shared" si="85"/>
        <v>0</v>
      </c>
      <c r="EV48" s="342">
        <f t="shared" si="85"/>
        <v>0</v>
      </c>
      <c r="EW48" s="342">
        <f t="shared" si="85"/>
        <v>0</v>
      </c>
      <c r="EX48" s="342">
        <f t="shared" si="85"/>
        <v>0</v>
      </c>
      <c r="EY48" s="342">
        <f t="shared" si="85"/>
        <v>0</v>
      </c>
      <c r="EZ48" s="342">
        <f t="shared" si="85"/>
        <v>0</v>
      </c>
      <c r="FA48" s="342">
        <f t="shared" si="85"/>
        <v>0</v>
      </c>
      <c r="FB48" s="342">
        <f t="shared" si="85"/>
        <v>0</v>
      </c>
      <c r="FC48" s="342">
        <f t="shared" si="85"/>
        <v>0</v>
      </c>
      <c r="FD48" s="342">
        <f t="shared" si="85"/>
        <v>0</v>
      </c>
      <c r="FE48" s="343">
        <f t="shared" si="85"/>
        <v>0</v>
      </c>
      <c r="FF48" s="341">
        <f t="shared" ref="FF48:FQ59" si="86">IF(T($AL48)="",IF((FF$6&gt;=MONTH($O48))*(FF$6&lt;=MONTH($P48)), $AL48/$AO48, 0),0)</f>
        <v>0</v>
      </c>
      <c r="FG48" s="342">
        <f t="shared" si="86"/>
        <v>0</v>
      </c>
      <c r="FH48" s="342">
        <f t="shared" si="86"/>
        <v>0</v>
      </c>
      <c r="FI48" s="342">
        <f t="shared" si="86"/>
        <v>0</v>
      </c>
      <c r="FJ48" s="342">
        <f t="shared" si="86"/>
        <v>0</v>
      </c>
      <c r="FK48" s="342">
        <f t="shared" si="86"/>
        <v>0</v>
      </c>
      <c r="FL48" s="342">
        <f t="shared" si="86"/>
        <v>0</v>
      </c>
      <c r="FM48" s="342">
        <f t="shared" si="86"/>
        <v>0</v>
      </c>
      <c r="FN48" s="342">
        <f t="shared" si="86"/>
        <v>0</v>
      </c>
      <c r="FO48" s="342">
        <f t="shared" si="86"/>
        <v>0</v>
      </c>
      <c r="FP48" s="342">
        <f t="shared" si="86"/>
        <v>0</v>
      </c>
      <c r="FQ48" s="343">
        <f t="shared" si="86"/>
        <v>0</v>
      </c>
    </row>
    <row r="49" spans="1:173" ht="12.75" customHeight="1" x14ac:dyDescent="0.2">
      <c r="A49" s="74" t="str">
        <f t="shared" si="68"/>
        <v xml:space="preserve"> -N/A</v>
      </c>
      <c r="B49" s="361" t="s">
        <v>301</v>
      </c>
      <c r="C49" s="171" t="s">
        <v>300</v>
      </c>
      <c r="D49" s="366" t="str">
        <f>IF(ISBLANK(EMISSIONS_9!D49), " ", EMISSIONS_9!D49)</f>
        <v xml:space="preserve"> </v>
      </c>
      <c r="E49" s="351" t="s">
        <v>73</v>
      </c>
      <c r="F49" s="351" t="s">
        <v>73</v>
      </c>
      <c r="G49" s="33" t="s">
        <v>115</v>
      </c>
      <c r="H49" s="368"/>
      <c r="I49" s="64" t="s">
        <v>143</v>
      </c>
      <c r="J49" s="33" t="s">
        <v>115</v>
      </c>
      <c r="K49" s="64"/>
      <c r="L49" s="64"/>
      <c r="M49" s="367">
        <v>0</v>
      </c>
      <c r="N49" s="373">
        <v>0</v>
      </c>
      <c r="O49" s="299"/>
      <c r="P49" s="300"/>
      <c r="Q49" s="73" t="str">
        <f t="shared" si="69"/>
        <v>Enter Activity</v>
      </c>
      <c r="R49" s="73" t="str">
        <f t="shared" si="70"/>
        <v>Enter Activity</v>
      </c>
      <c r="S49" s="73" t="str">
        <f t="shared" si="71"/>
        <v>Enter Activity</v>
      </c>
      <c r="T49" s="73" t="str">
        <f t="shared" si="72"/>
        <v>Enter Activity</v>
      </c>
      <c r="U49" s="73" t="str">
        <f t="shared" si="73"/>
        <v>Enter Activity</v>
      </c>
      <c r="V49" s="73" t="str">
        <f t="shared" si="74"/>
        <v>Enter Activity</v>
      </c>
      <c r="W49" s="79" t="s">
        <v>115</v>
      </c>
      <c r="X49" s="73" t="str">
        <f t="shared" si="75"/>
        <v>Enter Activity</v>
      </c>
      <c r="Y49" s="78" t="s">
        <v>115</v>
      </c>
      <c r="Z49" s="79" t="s">
        <v>115</v>
      </c>
      <c r="AA49" s="82" t="s">
        <v>115</v>
      </c>
      <c r="AB49" s="76" t="str">
        <f xml:space="preserve"> IF($H49=0, "Enter Activity", IF(($M49=0)*($N49=0), "Enter Run Time", (H49*'VESSEL FACTORS'!$D$41)/2000))</f>
        <v>Enter Activity</v>
      </c>
      <c r="AC49" s="65" t="str">
        <f xml:space="preserve"> IF($H49=0, "Enter Activity", IF(($M49=0)*($N49=0), "Enter Run Time", (H49*'VESSEL FACTORS'!$D$41)/2000))</f>
        <v>Enter Activity</v>
      </c>
      <c r="AD49" s="65" t="str">
        <f>IF($H49=0, "Enter Activity", IF(($M49=0)*($N49=0), "Enter Run Time",  (H49*'VESSEL FACTORS'!$F$41)/2000))</f>
        <v>Enter Activity</v>
      </c>
      <c r="AE49" s="65" t="str">
        <f>IF($H49=0, "Enter Activity", IF(($M49=0)*($N49=0), "Enter Run Time", (H49*'VESSEL FACTORS'!$H$41)/2000))</f>
        <v>Enter Activity</v>
      </c>
      <c r="AF49" s="65" t="str">
        <f>IF($H49=0, "Enter Activity", IF(($M49=0)*($N49=0), "Enter Run Time", (H49*'VESSEL FACTORS'!$I$41)/2000))</f>
        <v>Enter Activity</v>
      </c>
      <c r="AG49" s="84" t="str">
        <f>IF($H49=0, "Enter Activity", IF(($M49=0)*($N49=0), "Enter Run Time", (H49*'VESSEL FACTORS'!$J$41)/2000))</f>
        <v>Enter Activity</v>
      </c>
      <c r="AH49" s="70" t="s">
        <v>115</v>
      </c>
      <c r="AI49" s="79" t="str">
        <f>IF($H49=0, "Enter Activity", IF(($M49=0)*($N49=0), "Enter Run Time",  (H49*'VESSEL FACTORS'!$L$41)/2000))</f>
        <v>Enter Activity</v>
      </c>
      <c r="AJ49" s="70" t="s">
        <v>115</v>
      </c>
      <c r="AK49" s="70" t="s">
        <v>115</v>
      </c>
      <c r="AL49" s="71" t="s">
        <v>115</v>
      </c>
      <c r="AM49" s="73"/>
      <c r="AO49" s="74">
        <f>MONTH(EMISSIONS_1!P49)-MONTH(EMISSIONS_1!O49)+1</f>
        <v>1</v>
      </c>
      <c r="AP49" s="341">
        <f t="shared" si="76"/>
        <v>0</v>
      </c>
      <c r="AQ49" s="342">
        <f t="shared" si="76"/>
        <v>0</v>
      </c>
      <c r="AR49" s="342">
        <f t="shared" si="76"/>
        <v>0</v>
      </c>
      <c r="AS49" s="342">
        <f t="shared" si="76"/>
        <v>0</v>
      </c>
      <c r="AT49" s="342">
        <f t="shared" si="76"/>
        <v>0</v>
      </c>
      <c r="AU49" s="342">
        <f t="shared" si="76"/>
        <v>0</v>
      </c>
      <c r="AV49" s="342">
        <f t="shared" si="76"/>
        <v>0</v>
      </c>
      <c r="AW49" s="342">
        <f t="shared" si="76"/>
        <v>0</v>
      </c>
      <c r="AX49" s="342">
        <f t="shared" si="76"/>
        <v>0</v>
      </c>
      <c r="AY49" s="342">
        <f t="shared" si="76"/>
        <v>0</v>
      </c>
      <c r="AZ49" s="342">
        <f t="shared" si="76"/>
        <v>0</v>
      </c>
      <c r="BA49" s="343">
        <f t="shared" si="76"/>
        <v>0</v>
      </c>
      <c r="BB49" s="341">
        <f t="shared" si="77"/>
        <v>0</v>
      </c>
      <c r="BC49" s="342">
        <f t="shared" si="77"/>
        <v>0</v>
      </c>
      <c r="BD49" s="342">
        <f t="shared" si="77"/>
        <v>0</v>
      </c>
      <c r="BE49" s="342">
        <f t="shared" si="77"/>
        <v>0</v>
      </c>
      <c r="BF49" s="342">
        <f t="shared" si="77"/>
        <v>0</v>
      </c>
      <c r="BG49" s="342">
        <f t="shared" si="77"/>
        <v>0</v>
      </c>
      <c r="BH49" s="342">
        <f t="shared" si="77"/>
        <v>0</v>
      </c>
      <c r="BI49" s="342">
        <f t="shared" si="77"/>
        <v>0</v>
      </c>
      <c r="BJ49" s="342">
        <f t="shared" si="77"/>
        <v>0</v>
      </c>
      <c r="BK49" s="342">
        <f t="shared" si="77"/>
        <v>0</v>
      </c>
      <c r="BL49" s="342">
        <f t="shared" si="77"/>
        <v>0</v>
      </c>
      <c r="BM49" s="343">
        <f t="shared" si="77"/>
        <v>0</v>
      </c>
      <c r="BN49" s="341">
        <f t="shared" si="78"/>
        <v>0</v>
      </c>
      <c r="BO49" s="342">
        <f t="shared" si="78"/>
        <v>0</v>
      </c>
      <c r="BP49" s="342">
        <f t="shared" si="78"/>
        <v>0</v>
      </c>
      <c r="BQ49" s="342">
        <f t="shared" si="78"/>
        <v>0</v>
      </c>
      <c r="BR49" s="342">
        <f t="shared" si="78"/>
        <v>0</v>
      </c>
      <c r="BS49" s="342">
        <f t="shared" si="78"/>
        <v>0</v>
      </c>
      <c r="BT49" s="342">
        <f t="shared" si="78"/>
        <v>0</v>
      </c>
      <c r="BU49" s="342">
        <f t="shared" si="78"/>
        <v>0</v>
      </c>
      <c r="BV49" s="342">
        <f t="shared" si="78"/>
        <v>0</v>
      </c>
      <c r="BW49" s="342">
        <f t="shared" si="78"/>
        <v>0</v>
      </c>
      <c r="BX49" s="342">
        <f t="shared" si="78"/>
        <v>0</v>
      </c>
      <c r="BY49" s="343">
        <f t="shared" si="78"/>
        <v>0</v>
      </c>
      <c r="BZ49" s="341">
        <f t="shared" si="79"/>
        <v>0</v>
      </c>
      <c r="CA49" s="342">
        <f t="shared" si="79"/>
        <v>0</v>
      </c>
      <c r="CB49" s="342">
        <f t="shared" si="79"/>
        <v>0</v>
      </c>
      <c r="CC49" s="342">
        <f t="shared" si="79"/>
        <v>0</v>
      </c>
      <c r="CD49" s="342">
        <f t="shared" si="79"/>
        <v>0</v>
      </c>
      <c r="CE49" s="342">
        <f t="shared" si="79"/>
        <v>0</v>
      </c>
      <c r="CF49" s="342">
        <f t="shared" si="79"/>
        <v>0</v>
      </c>
      <c r="CG49" s="342">
        <f t="shared" si="79"/>
        <v>0</v>
      </c>
      <c r="CH49" s="342">
        <f t="shared" si="79"/>
        <v>0</v>
      </c>
      <c r="CI49" s="342">
        <f t="shared" si="79"/>
        <v>0</v>
      </c>
      <c r="CJ49" s="342">
        <f t="shared" si="79"/>
        <v>0</v>
      </c>
      <c r="CK49" s="343">
        <f t="shared" si="79"/>
        <v>0</v>
      </c>
      <c r="CL49" s="341">
        <f t="shared" si="80"/>
        <v>0</v>
      </c>
      <c r="CM49" s="342">
        <f t="shared" si="80"/>
        <v>0</v>
      </c>
      <c r="CN49" s="342">
        <f t="shared" si="80"/>
        <v>0</v>
      </c>
      <c r="CO49" s="342">
        <f t="shared" si="80"/>
        <v>0</v>
      </c>
      <c r="CP49" s="342">
        <f t="shared" si="80"/>
        <v>0</v>
      </c>
      <c r="CQ49" s="342">
        <f t="shared" si="80"/>
        <v>0</v>
      </c>
      <c r="CR49" s="342">
        <f t="shared" si="80"/>
        <v>0</v>
      </c>
      <c r="CS49" s="342">
        <f t="shared" si="80"/>
        <v>0</v>
      </c>
      <c r="CT49" s="342">
        <f t="shared" si="80"/>
        <v>0</v>
      </c>
      <c r="CU49" s="342">
        <f t="shared" si="80"/>
        <v>0</v>
      </c>
      <c r="CV49" s="342">
        <f t="shared" si="80"/>
        <v>0</v>
      </c>
      <c r="CW49" s="343">
        <f t="shared" si="80"/>
        <v>0</v>
      </c>
      <c r="CX49" s="341">
        <f t="shared" si="81"/>
        <v>0</v>
      </c>
      <c r="CY49" s="342">
        <f t="shared" si="81"/>
        <v>0</v>
      </c>
      <c r="CZ49" s="342">
        <f t="shared" si="81"/>
        <v>0</v>
      </c>
      <c r="DA49" s="342">
        <f t="shared" si="81"/>
        <v>0</v>
      </c>
      <c r="DB49" s="342">
        <f t="shared" si="81"/>
        <v>0</v>
      </c>
      <c r="DC49" s="342">
        <f t="shared" si="81"/>
        <v>0</v>
      </c>
      <c r="DD49" s="342">
        <f t="shared" si="81"/>
        <v>0</v>
      </c>
      <c r="DE49" s="342">
        <f t="shared" si="81"/>
        <v>0</v>
      </c>
      <c r="DF49" s="342">
        <f t="shared" si="81"/>
        <v>0</v>
      </c>
      <c r="DG49" s="342">
        <f t="shared" si="81"/>
        <v>0</v>
      </c>
      <c r="DH49" s="342">
        <f t="shared" si="81"/>
        <v>0</v>
      </c>
      <c r="DI49" s="343">
        <f t="shared" si="81"/>
        <v>0</v>
      </c>
      <c r="DJ49" s="341">
        <f t="shared" si="82"/>
        <v>0</v>
      </c>
      <c r="DK49" s="342">
        <f t="shared" si="82"/>
        <v>0</v>
      </c>
      <c r="DL49" s="342">
        <f t="shared" si="82"/>
        <v>0</v>
      </c>
      <c r="DM49" s="342">
        <f t="shared" si="82"/>
        <v>0</v>
      </c>
      <c r="DN49" s="342">
        <f t="shared" si="82"/>
        <v>0</v>
      </c>
      <c r="DO49" s="342">
        <f t="shared" si="82"/>
        <v>0</v>
      </c>
      <c r="DP49" s="342">
        <f t="shared" si="82"/>
        <v>0</v>
      </c>
      <c r="DQ49" s="342">
        <f t="shared" si="82"/>
        <v>0</v>
      </c>
      <c r="DR49" s="342">
        <f t="shared" si="82"/>
        <v>0</v>
      </c>
      <c r="DS49" s="342">
        <f t="shared" si="82"/>
        <v>0</v>
      </c>
      <c r="DT49" s="342">
        <f t="shared" si="82"/>
        <v>0</v>
      </c>
      <c r="DU49" s="343">
        <f t="shared" si="82"/>
        <v>0</v>
      </c>
      <c r="DV49" s="341">
        <f t="shared" si="83"/>
        <v>0</v>
      </c>
      <c r="DW49" s="342">
        <f t="shared" si="83"/>
        <v>0</v>
      </c>
      <c r="DX49" s="342">
        <f t="shared" si="83"/>
        <v>0</v>
      </c>
      <c r="DY49" s="342">
        <f t="shared" si="83"/>
        <v>0</v>
      </c>
      <c r="DZ49" s="342">
        <f t="shared" si="83"/>
        <v>0</v>
      </c>
      <c r="EA49" s="342">
        <f t="shared" si="83"/>
        <v>0</v>
      </c>
      <c r="EB49" s="342">
        <f t="shared" si="83"/>
        <v>0</v>
      </c>
      <c r="EC49" s="342">
        <f t="shared" si="83"/>
        <v>0</v>
      </c>
      <c r="ED49" s="342">
        <f t="shared" si="83"/>
        <v>0</v>
      </c>
      <c r="EE49" s="342">
        <f t="shared" si="83"/>
        <v>0</v>
      </c>
      <c r="EF49" s="342">
        <f t="shared" si="83"/>
        <v>0</v>
      </c>
      <c r="EG49" s="343">
        <f t="shared" si="83"/>
        <v>0</v>
      </c>
      <c r="EH49" s="341">
        <f t="shared" si="84"/>
        <v>0</v>
      </c>
      <c r="EI49" s="342">
        <f t="shared" si="84"/>
        <v>0</v>
      </c>
      <c r="EJ49" s="342">
        <f t="shared" si="84"/>
        <v>0</v>
      </c>
      <c r="EK49" s="342">
        <f t="shared" si="84"/>
        <v>0</v>
      </c>
      <c r="EL49" s="342">
        <f t="shared" si="84"/>
        <v>0</v>
      </c>
      <c r="EM49" s="342">
        <f t="shared" si="84"/>
        <v>0</v>
      </c>
      <c r="EN49" s="342">
        <f t="shared" si="84"/>
        <v>0</v>
      </c>
      <c r="EO49" s="342">
        <f t="shared" si="84"/>
        <v>0</v>
      </c>
      <c r="EP49" s="342">
        <f t="shared" si="84"/>
        <v>0</v>
      </c>
      <c r="EQ49" s="342">
        <f t="shared" si="84"/>
        <v>0</v>
      </c>
      <c r="ER49" s="342">
        <f t="shared" si="84"/>
        <v>0</v>
      </c>
      <c r="ES49" s="343">
        <f t="shared" si="84"/>
        <v>0</v>
      </c>
      <c r="ET49" s="341">
        <f t="shared" si="85"/>
        <v>0</v>
      </c>
      <c r="EU49" s="342">
        <f t="shared" si="85"/>
        <v>0</v>
      </c>
      <c r="EV49" s="342">
        <f t="shared" si="85"/>
        <v>0</v>
      </c>
      <c r="EW49" s="342">
        <f t="shared" si="85"/>
        <v>0</v>
      </c>
      <c r="EX49" s="342">
        <f t="shared" si="85"/>
        <v>0</v>
      </c>
      <c r="EY49" s="342">
        <f t="shared" si="85"/>
        <v>0</v>
      </c>
      <c r="EZ49" s="342">
        <f t="shared" si="85"/>
        <v>0</v>
      </c>
      <c r="FA49" s="342">
        <f t="shared" si="85"/>
        <v>0</v>
      </c>
      <c r="FB49" s="342">
        <f t="shared" si="85"/>
        <v>0</v>
      </c>
      <c r="FC49" s="342">
        <f t="shared" si="85"/>
        <v>0</v>
      </c>
      <c r="FD49" s="342">
        <f t="shared" si="85"/>
        <v>0</v>
      </c>
      <c r="FE49" s="343">
        <f t="shared" si="85"/>
        <v>0</v>
      </c>
      <c r="FF49" s="341">
        <f t="shared" si="86"/>
        <v>0</v>
      </c>
      <c r="FG49" s="342">
        <f t="shared" si="86"/>
        <v>0</v>
      </c>
      <c r="FH49" s="342">
        <f t="shared" si="86"/>
        <v>0</v>
      </c>
      <c r="FI49" s="342">
        <f t="shared" si="86"/>
        <v>0</v>
      </c>
      <c r="FJ49" s="342">
        <f t="shared" si="86"/>
        <v>0</v>
      </c>
      <c r="FK49" s="342">
        <f t="shared" si="86"/>
        <v>0</v>
      </c>
      <c r="FL49" s="342">
        <f t="shared" si="86"/>
        <v>0</v>
      </c>
      <c r="FM49" s="342">
        <f t="shared" si="86"/>
        <v>0</v>
      </c>
      <c r="FN49" s="342">
        <f t="shared" si="86"/>
        <v>0</v>
      </c>
      <c r="FO49" s="342">
        <f t="shared" si="86"/>
        <v>0</v>
      </c>
      <c r="FP49" s="342">
        <f t="shared" si="86"/>
        <v>0</v>
      </c>
      <c r="FQ49" s="343">
        <f t="shared" si="86"/>
        <v>0</v>
      </c>
    </row>
    <row r="50" spans="1:173" ht="12.75" customHeight="1" x14ac:dyDescent="0.2">
      <c r="A50" s="74" t="str">
        <f t="shared" si="68"/>
        <v xml:space="preserve"> -N/A</v>
      </c>
      <c r="B50" s="362"/>
      <c r="C50" s="171" t="s">
        <v>300</v>
      </c>
      <c r="D50" s="366" t="str">
        <f>IF(ISBLANK(EMISSIONS_9!D50), " ", EMISSIONS_9!D50)</f>
        <v xml:space="preserve"> </v>
      </c>
      <c r="E50" s="351" t="s">
        <v>73</v>
      </c>
      <c r="F50" s="351" t="s">
        <v>73</v>
      </c>
      <c r="G50" s="33" t="s">
        <v>115</v>
      </c>
      <c r="H50" s="368"/>
      <c r="I50" s="64" t="s">
        <v>143</v>
      </c>
      <c r="J50" s="33" t="s">
        <v>115</v>
      </c>
      <c r="K50" s="64"/>
      <c r="L50" s="64"/>
      <c r="M50" s="367">
        <v>0</v>
      </c>
      <c r="N50" s="373">
        <v>0</v>
      </c>
      <c r="O50" s="299"/>
      <c r="P50" s="300"/>
      <c r="Q50" s="73" t="str">
        <f t="shared" si="69"/>
        <v>Enter Activity</v>
      </c>
      <c r="R50" s="73" t="str">
        <f t="shared" si="70"/>
        <v>Enter Activity</v>
      </c>
      <c r="S50" s="73" t="str">
        <f t="shared" si="71"/>
        <v>Enter Activity</v>
      </c>
      <c r="T50" s="73" t="str">
        <f t="shared" si="72"/>
        <v>Enter Activity</v>
      </c>
      <c r="U50" s="73" t="str">
        <f t="shared" si="73"/>
        <v>Enter Activity</v>
      </c>
      <c r="V50" s="73" t="str">
        <f t="shared" si="74"/>
        <v>Enter Activity</v>
      </c>
      <c r="W50" s="79" t="s">
        <v>115</v>
      </c>
      <c r="X50" s="73" t="str">
        <f t="shared" si="75"/>
        <v>Enter Activity</v>
      </c>
      <c r="Y50" s="78" t="s">
        <v>115</v>
      </c>
      <c r="Z50" s="79" t="s">
        <v>115</v>
      </c>
      <c r="AA50" s="82" t="s">
        <v>115</v>
      </c>
      <c r="AB50" s="76" t="str">
        <f xml:space="preserve"> IF($H50=0, "Enter Activity", IF(($M50=0)*($N50=0), "Enter Run Time", (H50*'VESSEL FACTORS'!$D$41)/2000))</f>
        <v>Enter Activity</v>
      </c>
      <c r="AC50" s="65" t="str">
        <f xml:space="preserve"> IF($H50=0, "Enter Activity", IF(($M50=0)*($N50=0), "Enter Run Time", (H50*'VESSEL FACTORS'!$D$41)/2000))</f>
        <v>Enter Activity</v>
      </c>
      <c r="AD50" s="65" t="str">
        <f>IF($H50=0, "Enter Activity", IF(($M50=0)*($N50=0), "Enter Run Time",  (H50*'VESSEL FACTORS'!$F$41)/2000))</f>
        <v>Enter Activity</v>
      </c>
      <c r="AE50" s="65" t="str">
        <f>IF($H50=0, "Enter Activity", IF(($M50=0)*($N50=0), "Enter Run Time", (H50*'VESSEL FACTORS'!$H$41)/2000))</f>
        <v>Enter Activity</v>
      </c>
      <c r="AF50" s="65" t="str">
        <f>IF($H50=0, "Enter Activity", IF(($M50=0)*($N50=0), "Enter Run Time", (H50*'VESSEL FACTORS'!$I$41)/2000))</f>
        <v>Enter Activity</v>
      </c>
      <c r="AG50" s="84" t="str">
        <f>IF($H50=0, "Enter Activity", IF(($M50=0)*($N50=0), "Enter Run Time", (H50*'VESSEL FACTORS'!$J$41)/2000))</f>
        <v>Enter Activity</v>
      </c>
      <c r="AH50" s="70" t="s">
        <v>115</v>
      </c>
      <c r="AI50" s="79" t="str">
        <f>IF($H50=0, "Enter Activity", IF(($M50=0)*($N50=0), "Enter Run Time",  (H50*'VESSEL FACTORS'!$L$41)/2000))</f>
        <v>Enter Activity</v>
      </c>
      <c r="AJ50" s="70" t="s">
        <v>115</v>
      </c>
      <c r="AK50" s="70" t="s">
        <v>115</v>
      </c>
      <c r="AL50" s="71" t="s">
        <v>115</v>
      </c>
      <c r="AM50" s="73"/>
      <c r="AO50" s="74">
        <f>MONTH(EMISSIONS_1!P50)-MONTH(EMISSIONS_1!O50)+1</f>
        <v>1</v>
      </c>
      <c r="AP50" s="341">
        <f t="shared" si="76"/>
        <v>0</v>
      </c>
      <c r="AQ50" s="342">
        <f t="shared" si="76"/>
        <v>0</v>
      </c>
      <c r="AR50" s="342">
        <f t="shared" si="76"/>
        <v>0</v>
      </c>
      <c r="AS50" s="342">
        <f t="shared" si="76"/>
        <v>0</v>
      </c>
      <c r="AT50" s="342">
        <f t="shared" si="76"/>
        <v>0</v>
      </c>
      <c r="AU50" s="342">
        <f t="shared" si="76"/>
        <v>0</v>
      </c>
      <c r="AV50" s="342">
        <f t="shared" si="76"/>
        <v>0</v>
      </c>
      <c r="AW50" s="342">
        <f t="shared" si="76"/>
        <v>0</v>
      </c>
      <c r="AX50" s="342">
        <f t="shared" si="76"/>
        <v>0</v>
      </c>
      <c r="AY50" s="342">
        <f t="shared" si="76"/>
        <v>0</v>
      </c>
      <c r="AZ50" s="342">
        <f t="shared" si="76"/>
        <v>0</v>
      </c>
      <c r="BA50" s="343">
        <f t="shared" si="76"/>
        <v>0</v>
      </c>
      <c r="BB50" s="341">
        <f t="shared" si="77"/>
        <v>0</v>
      </c>
      <c r="BC50" s="342">
        <f t="shared" si="77"/>
        <v>0</v>
      </c>
      <c r="BD50" s="342">
        <f t="shared" si="77"/>
        <v>0</v>
      </c>
      <c r="BE50" s="342">
        <f t="shared" si="77"/>
        <v>0</v>
      </c>
      <c r="BF50" s="342">
        <f t="shared" si="77"/>
        <v>0</v>
      </c>
      <c r="BG50" s="342">
        <f t="shared" si="77"/>
        <v>0</v>
      </c>
      <c r="BH50" s="342">
        <f t="shared" si="77"/>
        <v>0</v>
      </c>
      <c r="BI50" s="342">
        <f t="shared" si="77"/>
        <v>0</v>
      </c>
      <c r="BJ50" s="342">
        <f t="shared" si="77"/>
        <v>0</v>
      </c>
      <c r="BK50" s="342">
        <f t="shared" si="77"/>
        <v>0</v>
      </c>
      <c r="BL50" s="342">
        <f t="shared" si="77"/>
        <v>0</v>
      </c>
      <c r="BM50" s="343">
        <f t="shared" si="77"/>
        <v>0</v>
      </c>
      <c r="BN50" s="341">
        <f t="shared" si="78"/>
        <v>0</v>
      </c>
      <c r="BO50" s="342">
        <f t="shared" si="78"/>
        <v>0</v>
      </c>
      <c r="BP50" s="342">
        <f t="shared" si="78"/>
        <v>0</v>
      </c>
      <c r="BQ50" s="342">
        <f t="shared" si="78"/>
        <v>0</v>
      </c>
      <c r="BR50" s="342">
        <f t="shared" si="78"/>
        <v>0</v>
      </c>
      <c r="BS50" s="342">
        <f t="shared" si="78"/>
        <v>0</v>
      </c>
      <c r="BT50" s="342">
        <f t="shared" si="78"/>
        <v>0</v>
      </c>
      <c r="BU50" s="342">
        <f t="shared" si="78"/>
        <v>0</v>
      </c>
      <c r="BV50" s="342">
        <f t="shared" si="78"/>
        <v>0</v>
      </c>
      <c r="BW50" s="342">
        <f t="shared" si="78"/>
        <v>0</v>
      </c>
      <c r="BX50" s="342">
        <f t="shared" si="78"/>
        <v>0</v>
      </c>
      <c r="BY50" s="343">
        <f t="shared" si="78"/>
        <v>0</v>
      </c>
      <c r="BZ50" s="341">
        <f t="shared" si="79"/>
        <v>0</v>
      </c>
      <c r="CA50" s="342">
        <f t="shared" si="79"/>
        <v>0</v>
      </c>
      <c r="CB50" s="342">
        <f t="shared" si="79"/>
        <v>0</v>
      </c>
      <c r="CC50" s="342">
        <f t="shared" si="79"/>
        <v>0</v>
      </c>
      <c r="CD50" s="342">
        <f t="shared" si="79"/>
        <v>0</v>
      </c>
      <c r="CE50" s="342">
        <f t="shared" si="79"/>
        <v>0</v>
      </c>
      <c r="CF50" s="342">
        <f t="shared" si="79"/>
        <v>0</v>
      </c>
      <c r="CG50" s="342">
        <f t="shared" si="79"/>
        <v>0</v>
      </c>
      <c r="CH50" s="342">
        <f t="shared" si="79"/>
        <v>0</v>
      </c>
      <c r="CI50" s="342">
        <f t="shared" si="79"/>
        <v>0</v>
      </c>
      <c r="CJ50" s="342">
        <f t="shared" si="79"/>
        <v>0</v>
      </c>
      <c r="CK50" s="343">
        <f t="shared" si="79"/>
        <v>0</v>
      </c>
      <c r="CL50" s="341">
        <f t="shared" si="80"/>
        <v>0</v>
      </c>
      <c r="CM50" s="342">
        <f t="shared" si="80"/>
        <v>0</v>
      </c>
      <c r="CN50" s="342">
        <f t="shared" si="80"/>
        <v>0</v>
      </c>
      <c r="CO50" s="342">
        <f t="shared" si="80"/>
        <v>0</v>
      </c>
      <c r="CP50" s="342">
        <f t="shared" si="80"/>
        <v>0</v>
      </c>
      <c r="CQ50" s="342">
        <f t="shared" si="80"/>
        <v>0</v>
      </c>
      <c r="CR50" s="342">
        <f t="shared" si="80"/>
        <v>0</v>
      </c>
      <c r="CS50" s="342">
        <f t="shared" si="80"/>
        <v>0</v>
      </c>
      <c r="CT50" s="342">
        <f t="shared" si="80"/>
        <v>0</v>
      </c>
      <c r="CU50" s="342">
        <f t="shared" si="80"/>
        <v>0</v>
      </c>
      <c r="CV50" s="342">
        <f t="shared" si="80"/>
        <v>0</v>
      </c>
      <c r="CW50" s="343">
        <f t="shared" si="80"/>
        <v>0</v>
      </c>
      <c r="CX50" s="341">
        <f t="shared" si="81"/>
        <v>0</v>
      </c>
      <c r="CY50" s="342">
        <f t="shared" si="81"/>
        <v>0</v>
      </c>
      <c r="CZ50" s="342">
        <f t="shared" si="81"/>
        <v>0</v>
      </c>
      <c r="DA50" s="342">
        <f t="shared" si="81"/>
        <v>0</v>
      </c>
      <c r="DB50" s="342">
        <f t="shared" si="81"/>
        <v>0</v>
      </c>
      <c r="DC50" s="342">
        <f t="shared" si="81"/>
        <v>0</v>
      </c>
      <c r="DD50" s="342">
        <f t="shared" si="81"/>
        <v>0</v>
      </c>
      <c r="DE50" s="342">
        <f t="shared" si="81"/>
        <v>0</v>
      </c>
      <c r="DF50" s="342">
        <f t="shared" si="81"/>
        <v>0</v>
      </c>
      <c r="DG50" s="342">
        <f t="shared" si="81"/>
        <v>0</v>
      </c>
      <c r="DH50" s="342">
        <f t="shared" si="81"/>
        <v>0</v>
      </c>
      <c r="DI50" s="343">
        <f t="shared" si="81"/>
        <v>0</v>
      </c>
      <c r="DJ50" s="341">
        <f t="shared" si="82"/>
        <v>0</v>
      </c>
      <c r="DK50" s="342">
        <f t="shared" si="82"/>
        <v>0</v>
      </c>
      <c r="DL50" s="342">
        <f t="shared" si="82"/>
        <v>0</v>
      </c>
      <c r="DM50" s="342">
        <f t="shared" si="82"/>
        <v>0</v>
      </c>
      <c r="DN50" s="342">
        <f t="shared" si="82"/>
        <v>0</v>
      </c>
      <c r="DO50" s="342">
        <f t="shared" si="82"/>
        <v>0</v>
      </c>
      <c r="DP50" s="342">
        <f t="shared" si="82"/>
        <v>0</v>
      </c>
      <c r="DQ50" s="342">
        <f t="shared" si="82"/>
        <v>0</v>
      </c>
      <c r="DR50" s="342">
        <f t="shared" si="82"/>
        <v>0</v>
      </c>
      <c r="DS50" s="342">
        <f t="shared" si="82"/>
        <v>0</v>
      </c>
      <c r="DT50" s="342">
        <f t="shared" si="82"/>
        <v>0</v>
      </c>
      <c r="DU50" s="343">
        <f t="shared" si="82"/>
        <v>0</v>
      </c>
      <c r="DV50" s="341">
        <f t="shared" si="83"/>
        <v>0</v>
      </c>
      <c r="DW50" s="342">
        <f t="shared" si="83"/>
        <v>0</v>
      </c>
      <c r="DX50" s="342">
        <f t="shared" si="83"/>
        <v>0</v>
      </c>
      <c r="DY50" s="342">
        <f t="shared" si="83"/>
        <v>0</v>
      </c>
      <c r="DZ50" s="342">
        <f t="shared" si="83"/>
        <v>0</v>
      </c>
      <c r="EA50" s="342">
        <f t="shared" si="83"/>
        <v>0</v>
      </c>
      <c r="EB50" s="342">
        <f t="shared" si="83"/>
        <v>0</v>
      </c>
      <c r="EC50" s="342">
        <f t="shared" si="83"/>
        <v>0</v>
      </c>
      <c r="ED50" s="342">
        <f t="shared" si="83"/>
        <v>0</v>
      </c>
      <c r="EE50" s="342">
        <f t="shared" si="83"/>
        <v>0</v>
      </c>
      <c r="EF50" s="342">
        <f t="shared" si="83"/>
        <v>0</v>
      </c>
      <c r="EG50" s="343">
        <f t="shared" si="83"/>
        <v>0</v>
      </c>
      <c r="EH50" s="341">
        <f t="shared" si="84"/>
        <v>0</v>
      </c>
      <c r="EI50" s="342">
        <f t="shared" si="84"/>
        <v>0</v>
      </c>
      <c r="EJ50" s="342">
        <f t="shared" si="84"/>
        <v>0</v>
      </c>
      <c r="EK50" s="342">
        <f t="shared" si="84"/>
        <v>0</v>
      </c>
      <c r="EL50" s="342">
        <f t="shared" si="84"/>
        <v>0</v>
      </c>
      <c r="EM50" s="342">
        <f t="shared" si="84"/>
        <v>0</v>
      </c>
      <c r="EN50" s="342">
        <f t="shared" si="84"/>
        <v>0</v>
      </c>
      <c r="EO50" s="342">
        <f t="shared" si="84"/>
        <v>0</v>
      </c>
      <c r="EP50" s="342">
        <f t="shared" si="84"/>
        <v>0</v>
      </c>
      <c r="EQ50" s="342">
        <f t="shared" si="84"/>
        <v>0</v>
      </c>
      <c r="ER50" s="342">
        <f t="shared" si="84"/>
        <v>0</v>
      </c>
      <c r="ES50" s="343">
        <f t="shared" si="84"/>
        <v>0</v>
      </c>
      <c r="ET50" s="341">
        <f t="shared" si="85"/>
        <v>0</v>
      </c>
      <c r="EU50" s="342">
        <f t="shared" si="85"/>
        <v>0</v>
      </c>
      <c r="EV50" s="342">
        <f t="shared" si="85"/>
        <v>0</v>
      </c>
      <c r="EW50" s="342">
        <f t="shared" si="85"/>
        <v>0</v>
      </c>
      <c r="EX50" s="342">
        <f t="shared" si="85"/>
        <v>0</v>
      </c>
      <c r="EY50" s="342">
        <f t="shared" si="85"/>
        <v>0</v>
      </c>
      <c r="EZ50" s="342">
        <f t="shared" si="85"/>
        <v>0</v>
      </c>
      <c r="FA50" s="342">
        <f t="shared" si="85"/>
        <v>0</v>
      </c>
      <c r="FB50" s="342">
        <f t="shared" si="85"/>
        <v>0</v>
      </c>
      <c r="FC50" s="342">
        <f t="shared" si="85"/>
        <v>0</v>
      </c>
      <c r="FD50" s="342">
        <f t="shared" si="85"/>
        <v>0</v>
      </c>
      <c r="FE50" s="343">
        <f t="shared" si="85"/>
        <v>0</v>
      </c>
      <c r="FF50" s="341">
        <f t="shared" si="86"/>
        <v>0</v>
      </c>
      <c r="FG50" s="342">
        <f t="shared" si="86"/>
        <v>0</v>
      </c>
      <c r="FH50" s="342">
        <f t="shared" si="86"/>
        <v>0</v>
      </c>
      <c r="FI50" s="342">
        <f t="shared" si="86"/>
        <v>0</v>
      </c>
      <c r="FJ50" s="342">
        <f t="shared" si="86"/>
        <v>0</v>
      </c>
      <c r="FK50" s="342">
        <f t="shared" si="86"/>
        <v>0</v>
      </c>
      <c r="FL50" s="342">
        <f t="shared" si="86"/>
        <v>0</v>
      </c>
      <c r="FM50" s="342">
        <f t="shared" si="86"/>
        <v>0</v>
      </c>
      <c r="FN50" s="342">
        <f t="shared" si="86"/>
        <v>0</v>
      </c>
      <c r="FO50" s="342">
        <f t="shared" si="86"/>
        <v>0</v>
      </c>
      <c r="FP50" s="342">
        <f t="shared" si="86"/>
        <v>0</v>
      </c>
      <c r="FQ50" s="343">
        <f t="shared" si="86"/>
        <v>0</v>
      </c>
    </row>
    <row r="51" spans="1:173" ht="12.75" customHeight="1" x14ac:dyDescent="0.2">
      <c r="A51" s="74" t="str">
        <f t="shared" si="68"/>
        <v xml:space="preserve"> -N/A</v>
      </c>
      <c r="B51" s="362"/>
      <c r="C51" s="171" t="s">
        <v>300</v>
      </c>
      <c r="D51" s="366" t="str">
        <f>IF(ISBLANK(EMISSIONS_9!D51), " ", EMISSIONS_9!D51)</f>
        <v xml:space="preserve"> </v>
      </c>
      <c r="E51" s="351" t="s">
        <v>73</v>
      </c>
      <c r="F51" s="351" t="s">
        <v>73</v>
      </c>
      <c r="G51" s="33" t="s">
        <v>115</v>
      </c>
      <c r="H51" s="368"/>
      <c r="I51" s="64" t="s">
        <v>143</v>
      </c>
      <c r="J51" s="33" t="s">
        <v>115</v>
      </c>
      <c r="K51" s="64"/>
      <c r="L51" s="64"/>
      <c r="M51" s="367">
        <v>0</v>
      </c>
      <c r="N51" s="373">
        <v>0</v>
      </c>
      <c r="O51" s="299"/>
      <c r="P51" s="300"/>
      <c r="Q51" s="73" t="str">
        <f t="shared" si="69"/>
        <v>Enter Activity</v>
      </c>
      <c r="R51" s="73" t="str">
        <f t="shared" si="70"/>
        <v>Enter Activity</v>
      </c>
      <c r="S51" s="73" t="str">
        <f t="shared" si="71"/>
        <v>Enter Activity</v>
      </c>
      <c r="T51" s="73" t="str">
        <f t="shared" si="72"/>
        <v>Enter Activity</v>
      </c>
      <c r="U51" s="73" t="str">
        <f t="shared" si="73"/>
        <v>Enter Activity</v>
      </c>
      <c r="V51" s="73" t="str">
        <f t="shared" si="74"/>
        <v>Enter Activity</v>
      </c>
      <c r="W51" s="79" t="s">
        <v>115</v>
      </c>
      <c r="X51" s="73" t="str">
        <f t="shared" si="75"/>
        <v>Enter Activity</v>
      </c>
      <c r="Y51" s="78" t="s">
        <v>115</v>
      </c>
      <c r="Z51" s="79" t="s">
        <v>115</v>
      </c>
      <c r="AA51" s="82" t="s">
        <v>115</v>
      </c>
      <c r="AB51" s="76" t="str">
        <f xml:space="preserve"> IF($H51=0, "Enter Activity", IF(($M51=0)*($N51=0), "Enter Run Time", (H51*'VESSEL FACTORS'!$D$41)/2000))</f>
        <v>Enter Activity</v>
      </c>
      <c r="AC51" s="65" t="str">
        <f xml:space="preserve"> IF($H51=0, "Enter Activity", IF(($M51=0)*($N51=0), "Enter Run Time", (H51*'VESSEL FACTORS'!$D$41)/2000))</f>
        <v>Enter Activity</v>
      </c>
      <c r="AD51" s="65" t="str">
        <f>IF($H51=0, "Enter Activity", IF(($M51=0)*($N51=0), "Enter Run Time",  (H51*'VESSEL FACTORS'!$F$41)/2000))</f>
        <v>Enter Activity</v>
      </c>
      <c r="AE51" s="65" t="str">
        <f>IF($H51=0, "Enter Activity", IF(($M51=0)*($N51=0), "Enter Run Time", (H51*'VESSEL FACTORS'!$H$41)/2000))</f>
        <v>Enter Activity</v>
      </c>
      <c r="AF51" s="65" t="str">
        <f>IF($H51=0, "Enter Activity", IF(($M51=0)*($N51=0), "Enter Run Time", (H51*'VESSEL FACTORS'!$I$41)/2000))</f>
        <v>Enter Activity</v>
      </c>
      <c r="AG51" s="84" t="str">
        <f>IF($H51=0, "Enter Activity", IF(($M51=0)*($N51=0), "Enter Run Time", (H51*'VESSEL FACTORS'!$J$41)/2000))</f>
        <v>Enter Activity</v>
      </c>
      <c r="AH51" s="70" t="s">
        <v>115</v>
      </c>
      <c r="AI51" s="79" t="str">
        <f>IF($H51=0, "Enter Activity", IF(($M51=0)*($N51=0), "Enter Run Time",  (H51*'VESSEL FACTORS'!$L$41)/2000))</f>
        <v>Enter Activity</v>
      </c>
      <c r="AJ51" s="70" t="s">
        <v>115</v>
      </c>
      <c r="AK51" s="70" t="s">
        <v>115</v>
      </c>
      <c r="AL51" s="71" t="s">
        <v>115</v>
      </c>
      <c r="AM51" s="73"/>
      <c r="AO51" s="74">
        <f>MONTH(EMISSIONS_1!P51)-MONTH(EMISSIONS_1!O51)+1</f>
        <v>1</v>
      </c>
      <c r="AP51" s="341">
        <f t="shared" si="76"/>
        <v>0</v>
      </c>
      <c r="AQ51" s="342">
        <f t="shared" si="76"/>
        <v>0</v>
      </c>
      <c r="AR51" s="342">
        <f t="shared" si="76"/>
        <v>0</v>
      </c>
      <c r="AS51" s="342">
        <f t="shared" si="76"/>
        <v>0</v>
      </c>
      <c r="AT51" s="342">
        <f t="shared" si="76"/>
        <v>0</v>
      </c>
      <c r="AU51" s="342">
        <f t="shared" si="76"/>
        <v>0</v>
      </c>
      <c r="AV51" s="342">
        <f t="shared" si="76"/>
        <v>0</v>
      </c>
      <c r="AW51" s="342">
        <f t="shared" si="76"/>
        <v>0</v>
      </c>
      <c r="AX51" s="342">
        <f t="shared" si="76"/>
        <v>0</v>
      </c>
      <c r="AY51" s="342">
        <f t="shared" si="76"/>
        <v>0</v>
      </c>
      <c r="AZ51" s="342">
        <f t="shared" si="76"/>
        <v>0</v>
      </c>
      <c r="BA51" s="343">
        <f t="shared" si="76"/>
        <v>0</v>
      </c>
      <c r="BB51" s="341">
        <f t="shared" si="77"/>
        <v>0</v>
      </c>
      <c r="BC51" s="342">
        <f t="shared" si="77"/>
        <v>0</v>
      </c>
      <c r="BD51" s="342">
        <f t="shared" si="77"/>
        <v>0</v>
      </c>
      <c r="BE51" s="342">
        <f t="shared" si="77"/>
        <v>0</v>
      </c>
      <c r="BF51" s="342">
        <f t="shared" si="77"/>
        <v>0</v>
      </c>
      <c r="BG51" s="342">
        <f t="shared" si="77"/>
        <v>0</v>
      </c>
      <c r="BH51" s="342">
        <f t="shared" si="77"/>
        <v>0</v>
      </c>
      <c r="BI51" s="342">
        <f t="shared" si="77"/>
        <v>0</v>
      </c>
      <c r="BJ51" s="342">
        <f t="shared" si="77"/>
        <v>0</v>
      </c>
      <c r="BK51" s="342">
        <f t="shared" si="77"/>
        <v>0</v>
      </c>
      <c r="BL51" s="342">
        <f t="shared" si="77"/>
        <v>0</v>
      </c>
      <c r="BM51" s="343">
        <f t="shared" si="77"/>
        <v>0</v>
      </c>
      <c r="BN51" s="341">
        <f t="shared" si="78"/>
        <v>0</v>
      </c>
      <c r="BO51" s="342">
        <f t="shared" si="78"/>
        <v>0</v>
      </c>
      <c r="BP51" s="342">
        <f t="shared" si="78"/>
        <v>0</v>
      </c>
      <c r="BQ51" s="342">
        <f t="shared" si="78"/>
        <v>0</v>
      </c>
      <c r="BR51" s="342">
        <f t="shared" si="78"/>
        <v>0</v>
      </c>
      <c r="BS51" s="342">
        <f t="shared" si="78"/>
        <v>0</v>
      </c>
      <c r="BT51" s="342">
        <f t="shared" si="78"/>
        <v>0</v>
      </c>
      <c r="BU51" s="342">
        <f t="shared" si="78"/>
        <v>0</v>
      </c>
      <c r="BV51" s="342">
        <f t="shared" si="78"/>
        <v>0</v>
      </c>
      <c r="BW51" s="342">
        <f t="shared" si="78"/>
        <v>0</v>
      </c>
      <c r="BX51" s="342">
        <f t="shared" si="78"/>
        <v>0</v>
      </c>
      <c r="BY51" s="343">
        <f t="shared" si="78"/>
        <v>0</v>
      </c>
      <c r="BZ51" s="341">
        <f t="shared" si="79"/>
        <v>0</v>
      </c>
      <c r="CA51" s="342">
        <f t="shared" si="79"/>
        <v>0</v>
      </c>
      <c r="CB51" s="342">
        <f t="shared" si="79"/>
        <v>0</v>
      </c>
      <c r="CC51" s="342">
        <f t="shared" si="79"/>
        <v>0</v>
      </c>
      <c r="CD51" s="342">
        <f t="shared" si="79"/>
        <v>0</v>
      </c>
      <c r="CE51" s="342">
        <f t="shared" si="79"/>
        <v>0</v>
      </c>
      <c r="CF51" s="342">
        <f t="shared" si="79"/>
        <v>0</v>
      </c>
      <c r="CG51" s="342">
        <f t="shared" si="79"/>
        <v>0</v>
      </c>
      <c r="CH51" s="342">
        <f t="shared" si="79"/>
        <v>0</v>
      </c>
      <c r="CI51" s="342">
        <f t="shared" si="79"/>
        <v>0</v>
      </c>
      <c r="CJ51" s="342">
        <f t="shared" si="79"/>
        <v>0</v>
      </c>
      <c r="CK51" s="343">
        <f t="shared" si="79"/>
        <v>0</v>
      </c>
      <c r="CL51" s="341">
        <f t="shared" si="80"/>
        <v>0</v>
      </c>
      <c r="CM51" s="342">
        <f t="shared" si="80"/>
        <v>0</v>
      </c>
      <c r="CN51" s="342">
        <f t="shared" si="80"/>
        <v>0</v>
      </c>
      <c r="CO51" s="342">
        <f t="shared" si="80"/>
        <v>0</v>
      </c>
      <c r="CP51" s="342">
        <f t="shared" si="80"/>
        <v>0</v>
      </c>
      <c r="CQ51" s="342">
        <f t="shared" si="80"/>
        <v>0</v>
      </c>
      <c r="CR51" s="342">
        <f t="shared" si="80"/>
        <v>0</v>
      </c>
      <c r="CS51" s="342">
        <f t="shared" si="80"/>
        <v>0</v>
      </c>
      <c r="CT51" s="342">
        <f t="shared" si="80"/>
        <v>0</v>
      </c>
      <c r="CU51" s="342">
        <f t="shared" si="80"/>
        <v>0</v>
      </c>
      <c r="CV51" s="342">
        <f t="shared" si="80"/>
        <v>0</v>
      </c>
      <c r="CW51" s="343">
        <f t="shared" si="80"/>
        <v>0</v>
      </c>
      <c r="CX51" s="341">
        <f t="shared" si="81"/>
        <v>0</v>
      </c>
      <c r="CY51" s="342">
        <f t="shared" si="81"/>
        <v>0</v>
      </c>
      <c r="CZ51" s="342">
        <f t="shared" si="81"/>
        <v>0</v>
      </c>
      <c r="DA51" s="342">
        <f t="shared" si="81"/>
        <v>0</v>
      </c>
      <c r="DB51" s="342">
        <f t="shared" si="81"/>
        <v>0</v>
      </c>
      <c r="DC51" s="342">
        <f t="shared" si="81"/>
        <v>0</v>
      </c>
      <c r="DD51" s="342">
        <f t="shared" si="81"/>
        <v>0</v>
      </c>
      <c r="DE51" s="342">
        <f t="shared" si="81"/>
        <v>0</v>
      </c>
      <c r="DF51" s="342">
        <f t="shared" si="81"/>
        <v>0</v>
      </c>
      <c r="DG51" s="342">
        <f t="shared" si="81"/>
        <v>0</v>
      </c>
      <c r="DH51" s="342">
        <f t="shared" si="81"/>
        <v>0</v>
      </c>
      <c r="DI51" s="343">
        <f t="shared" si="81"/>
        <v>0</v>
      </c>
      <c r="DJ51" s="341">
        <f t="shared" si="82"/>
        <v>0</v>
      </c>
      <c r="DK51" s="342">
        <f t="shared" si="82"/>
        <v>0</v>
      </c>
      <c r="DL51" s="342">
        <f t="shared" si="82"/>
        <v>0</v>
      </c>
      <c r="DM51" s="342">
        <f t="shared" si="82"/>
        <v>0</v>
      </c>
      <c r="DN51" s="342">
        <f t="shared" si="82"/>
        <v>0</v>
      </c>
      <c r="DO51" s="342">
        <f t="shared" si="82"/>
        <v>0</v>
      </c>
      <c r="DP51" s="342">
        <f t="shared" si="82"/>
        <v>0</v>
      </c>
      <c r="DQ51" s="342">
        <f t="shared" si="82"/>
        <v>0</v>
      </c>
      <c r="DR51" s="342">
        <f t="shared" si="82"/>
        <v>0</v>
      </c>
      <c r="DS51" s="342">
        <f t="shared" si="82"/>
        <v>0</v>
      </c>
      <c r="DT51" s="342">
        <f t="shared" si="82"/>
        <v>0</v>
      </c>
      <c r="DU51" s="343">
        <f t="shared" si="82"/>
        <v>0</v>
      </c>
      <c r="DV51" s="341">
        <f t="shared" si="83"/>
        <v>0</v>
      </c>
      <c r="DW51" s="342">
        <f t="shared" si="83"/>
        <v>0</v>
      </c>
      <c r="DX51" s="342">
        <f t="shared" si="83"/>
        <v>0</v>
      </c>
      <c r="DY51" s="342">
        <f t="shared" si="83"/>
        <v>0</v>
      </c>
      <c r="DZ51" s="342">
        <f t="shared" si="83"/>
        <v>0</v>
      </c>
      <c r="EA51" s="342">
        <f t="shared" si="83"/>
        <v>0</v>
      </c>
      <c r="EB51" s="342">
        <f t="shared" si="83"/>
        <v>0</v>
      </c>
      <c r="EC51" s="342">
        <f t="shared" si="83"/>
        <v>0</v>
      </c>
      <c r="ED51" s="342">
        <f t="shared" si="83"/>
        <v>0</v>
      </c>
      <c r="EE51" s="342">
        <f t="shared" si="83"/>
        <v>0</v>
      </c>
      <c r="EF51" s="342">
        <f t="shared" si="83"/>
        <v>0</v>
      </c>
      <c r="EG51" s="343">
        <f t="shared" si="83"/>
        <v>0</v>
      </c>
      <c r="EH51" s="341">
        <f t="shared" si="84"/>
        <v>0</v>
      </c>
      <c r="EI51" s="342">
        <f t="shared" si="84"/>
        <v>0</v>
      </c>
      <c r="EJ51" s="342">
        <f t="shared" si="84"/>
        <v>0</v>
      </c>
      <c r="EK51" s="342">
        <f t="shared" si="84"/>
        <v>0</v>
      </c>
      <c r="EL51" s="342">
        <f t="shared" si="84"/>
        <v>0</v>
      </c>
      <c r="EM51" s="342">
        <f t="shared" si="84"/>
        <v>0</v>
      </c>
      <c r="EN51" s="342">
        <f t="shared" si="84"/>
        <v>0</v>
      </c>
      <c r="EO51" s="342">
        <f t="shared" si="84"/>
        <v>0</v>
      </c>
      <c r="EP51" s="342">
        <f t="shared" si="84"/>
        <v>0</v>
      </c>
      <c r="EQ51" s="342">
        <f t="shared" si="84"/>
        <v>0</v>
      </c>
      <c r="ER51" s="342">
        <f t="shared" si="84"/>
        <v>0</v>
      </c>
      <c r="ES51" s="343">
        <f t="shared" si="84"/>
        <v>0</v>
      </c>
      <c r="ET51" s="341">
        <f t="shared" si="85"/>
        <v>0</v>
      </c>
      <c r="EU51" s="342">
        <f t="shared" si="85"/>
        <v>0</v>
      </c>
      <c r="EV51" s="342">
        <f t="shared" si="85"/>
        <v>0</v>
      </c>
      <c r="EW51" s="342">
        <f t="shared" si="85"/>
        <v>0</v>
      </c>
      <c r="EX51" s="342">
        <f t="shared" si="85"/>
        <v>0</v>
      </c>
      <c r="EY51" s="342">
        <f t="shared" si="85"/>
        <v>0</v>
      </c>
      <c r="EZ51" s="342">
        <f t="shared" si="85"/>
        <v>0</v>
      </c>
      <c r="FA51" s="342">
        <f t="shared" si="85"/>
        <v>0</v>
      </c>
      <c r="FB51" s="342">
        <f t="shared" si="85"/>
        <v>0</v>
      </c>
      <c r="FC51" s="342">
        <f t="shared" si="85"/>
        <v>0</v>
      </c>
      <c r="FD51" s="342">
        <f t="shared" si="85"/>
        <v>0</v>
      </c>
      <c r="FE51" s="343">
        <f t="shared" si="85"/>
        <v>0</v>
      </c>
      <c r="FF51" s="341">
        <f t="shared" si="86"/>
        <v>0</v>
      </c>
      <c r="FG51" s="342">
        <f t="shared" si="86"/>
        <v>0</v>
      </c>
      <c r="FH51" s="342">
        <f t="shared" si="86"/>
        <v>0</v>
      </c>
      <c r="FI51" s="342">
        <f t="shared" si="86"/>
        <v>0</v>
      </c>
      <c r="FJ51" s="342">
        <f t="shared" si="86"/>
        <v>0</v>
      </c>
      <c r="FK51" s="342">
        <f t="shared" si="86"/>
        <v>0</v>
      </c>
      <c r="FL51" s="342">
        <f t="shared" si="86"/>
        <v>0</v>
      </c>
      <c r="FM51" s="342">
        <f t="shared" si="86"/>
        <v>0</v>
      </c>
      <c r="FN51" s="342">
        <f t="shared" si="86"/>
        <v>0</v>
      </c>
      <c r="FO51" s="342">
        <f t="shared" si="86"/>
        <v>0</v>
      </c>
      <c r="FP51" s="342">
        <f t="shared" si="86"/>
        <v>0</v>
      </c>
      <c r="FQ51" s="343">
        <f t="shared" si="86"/>
        <v>0</v>
      </c>
    </row>
    <row r="52" spans="1:173" ht="12.75" customHeight="1" x14ac:dyDescent="0.2">
      <c r="A52" s="74" t="str">
        <f t="shared" si="68"/>
        <v xml:space="preserve"> -N/A</v>
      </c>
      <c r="B52" s="362"/>
      <c r="C52" s="171" t="s">
        <v>300</v>
      </c>
      <c r="D52" s="366" t="str">
        <f>IF(ISBLANK(EMISSIONS_9!D52), " ", EMISSIONS_9!D52)</f>
        <v xml:space="preserve"> </v>
      </c>
      <c r="E52" s="351" t="s">
        <v>73</v>
      </c>
      <c r="F52" s="351" t="s">
        <v>73</v>
      </c>
      <c r="G52" s="33" t="s">
        <v>115</v>
      </c>
      <c r="H52" s="368"/>
      <c r="I52" s="64" t="s">
        <v>143</v>
      </c>
      <c r="J52" s="33" t="s">
        <v>115</v>
      </c>
      <c r="K52" s="64"/>
      <c r="L52" s="64"/>
      <c r="M52" s="367">
        <v>0</v>
      </c>
      <c r="N52" s="373">
        <v>0</v>
      </c>
      <c r="O52" s="299"/>
      <c r="P52" s="300"/>
      <c r="Q52" s="73" t="str">
        <f t="shared" si="69"/>
        <v>Enter Activity</v>
      </c>
      <c r="R52" s="73" t="str">
        <f t="shared" si="70"/>
        <v>Enter Activity</v>
      </c>
      <c r="S52" s="73" t="str">
        <f t="shared" si="71"/>
        <v>Enter Activity</v>
      </c>
      <c r="T52" s="73" t="str">
        <f t="shared" si="72"/>
        <v>Enter Activity</v>
      </c>
      <c r="U52" s="73" t="str">
        <f t="shared" si="73"/>
        <v>Enter Activity</v>
      </c>
      <c r="V52" s="73" t="str">
        <f t="shared" si="74"/>
        <v>Enter Activity</v>
      </c>
      <c r="W52" s="79" t="s">
        <v>115</v>
      </c>
      <c r="X52" s="73" t="str">
        <f t="shared" si="75"/>
        <v>Enter Activity</v>
      </c>
      <c r="Y52" s="78" t="s">
        <v>115</v>
      </c>
      <c r="Z52" s="79" t="s">
        <v>115</v>
      </c>
      <c r="AA52" s="82" t="s">
        <v>115</v>
      </c>
      <c r="AB52" s="76" t="str">
        <f xml:space="preserve"> IF($H52=0, "Enter Activity", IF(($M52=0)*($N52=0), "Enter Run Time", (H52*'VESSEL FACTORS'!$D$41)/2000))</f>
        <v>Enter Activity</v>
      </c>
      <c r="AC52" s="65" t="str">
        <f xml:space="preserve"> IF($H52=0, "Enter Activity", IF(($M52=0)*($N52=0), "Enter Run Time", (H52*'VESSEL FACTORS'!$D$41)/2000))</f>
        <v>Enter Activity</v>
      </c>
      <c r="AD52" s="65" t="str">
        <f>IF($H52=0, "Enter Activity", IF(($M52=0)*($N52=0), "Enter Run Time",  (H52*'VESSEL FACTORS'!$F$41)/2000))</f>
        <v>Enter Activity</v>
      </c>
      <c r="AE52" s="65" t="str">
        <f>IF($H52=0, "Enter Activity", IF(($M52=0)*($N52=0), "Enter Run Time", (H52*'VESSEL FACTORS'!$H$41)/2000))</f>
        <v>Enter Activity</v>
      </c>
      <c r="AF52" s="65" t="str">
        <f>IF($H52=0, "Enter Activity", IF(($M52=0)*($N52=0), "Enter Run Time", (H52*'VESSEL FACTORS'!$I$41)/2000))</f>
        <v>Enter Activity</v>
      </c>
      <c r="AG52" s="84" t="str">
        <f>IF($H52=0, "Enter Activity", IF(($M52=0)*($N52=0), "Enter Run Time", (H52*'VESSEL FACTORS'!$J$41)/2000))</f>
        <v>Enter Activity</v>
      </c>
      <c r="AH52" s="70" t="s">
        <v>115</v>
      </c>
      <c r="AI52" s="79" t="str">
        <f>IF($H52=0, "Enter Activity", IF(($M52=0)*($N52=0), "Enter Run Time",  (H52*'VESSEL FACTORS'!$L$41)/2000))</f>
        <v>Enter Activity</v>
      </c>
      <c r="AJ52" s="70" t="s">
        <v>115</v>
      </c>
      <c r="AK52" s="70" t="s">
        <v>115</v>
      </c>
      <c r="AL52" s="71" t="s">
        <v>115</v>
      </c>
      <c r="AM52" s="73"/>
      <c r="AO52" s="74">
        <f>MONTH(EMISSIONS_1!P52)-MONTH(EMISSIONS_1!O52)+1</f>
        <v>1</v>
      </c>
      <c r="AP52" s="341">
        <f t="shared" si="76"/>
        <v>0</v>
      </c>
      <c r="AQ52" s="342">
        <f t="shared" si="76"/>
        <v>0</v>
      </c>
      <c r="AR52" s="342">
        <f t="shared" si="76"/>
        <v>0</v>
      </c>
      <c r="AS52" s="342">
        <f t="shared" si="76"/>
        <v>0</v>
      </c>
      <c r="AT52" s="342">
        <f t="shared" si="76"/>
        <v>0</v>
      </c>
      <c r="AU52" s="342">
        <f t="shared" si="76"/>
        <v>0</v>
      </c>
      <c r="AV52" s="342">
        <f t="shared" si="76"/>
        <v>0</v>
      </c>
      <c r="AW52" s="342">
        <f t="shared" si="76"/>
        <v>0</v>
      </c>
      <c r="AX52" s="342">
        <f t="shared" si="76"/>
        <v>0</v>
      </c>
      <c r="AY52" s="342">
        <f t="shared" si="76"/>
        <v>0</v>
      </c>
      <c r="AZ52" s="342">
        <f t="shared" si="76"/>
        <v>0</v>
      </c>
      <c r="BA52" s="343">
        <f t="shared" si="76"/>
        <v>0</v>
      </c>
      <c r="BB52" s="341">
        <f t="shared" si="77"/>
        <v>0</v>
      </c>
      <c r="BC52" s="342">
        <f t="shared" si="77"/>
        <v>0</v>
      </c>
      <c r="BD52" s="342">
        <f t="shared" si="77"/>
        <v>0</v>
      </c>
      <c r="BE52" s="342">
        <f t="shared" si="77"/>
        <v>0</v>
      </c>
      <c r="BF52" s="342">
        <f t="shared" si="77"/>
        <v>0</v>
      </c>
      <c r="BG52" s="342">
        <f t="shared" si="77"/>
        <v>0</v>
      </c>
      <c r="BH52" s="342">
        <f t="shared" si="77"/>
        <v>0</v>
      </c>
      <c r="BI52" s="342">
        <f t="shared" si="77"/>
        <v>0</v>
      </c>
      <c r="BJ52" s="342">
        <f t="shared" si="77"/>
        <v>0</v>
      </c>
      <c r="BK52" s="342">
        <f t="shared" si="77"/>
        <v>0</v>
      </c>
      <c r="BL52" s="342">
        <f t="shared" si="77"/>
        <v>0</v>
      </c>
      <c r="BM52" s="343">
        <f t="shared" si="77"/>
        <v>0</v>
      </c>
      <c r="BN52" s="341">
        <f t="shared" si="78"/>
        <v>0</v>
      </c>
      <c r="BO52" s="342">
        <f t="shared" si="78"/>
        <v>0</v>
      </c>
      <c r="BP52" s="342">
        <f t="shared" si="78"/>
        <v>0</v>
      </c>
      <c r="BQ52" s="342">
        <f t="shared" si="78"/>
        <v>0</v>
      </c>
      <c r="BR52" s="342">
        <f t="shared" si="78"/>
        <v>0</v>
      </c>
      <c r="BS52" s="342">
        <f t="shared" si="78"/>
        <v>0</v>
      </c>
      <c r="BT52" s="342">
        <f t="shared" si="78"/>
        <v>0</v>
      </c>
      <c r="BU52" s="342">
        <f t="shared" si="78"/>
        <v>0</v>
      </c>
      <c r="BV52" s="342">
        <f t="shared" si="78"/>
        <v>0</v>
      </c>
      <c r="BW52" s="342">
        <f t="shared" si="78"/>
        <v>0</v>
      </c>
      <c r="BX52" s="342">
        <f t="shared" si="78"/>
        <v>0</v>
      </c>
      <c r="BY52" s="343">
        <f t="shared" si="78"/>
        <v>0</v>
      </c>
      <c r="BZ52" s="341">
        <f t="shared" si="79"/>
        <v>0</v>
      </c>
      <c r="CA52" s="342">
        <f t="shared" si="79"/>
        <v>0</v>
      </c>
      <c r="CB52" s="342">
        <f t="shared" si="79"/>
        <v>0</v>
      </c>
      <c r="CC52" s="342">
        <f t="shared" si="79"/>
        <v>0</v>
      </c>
      <c r="CD52" s="342">
        <f t="shared" si="79"/>
        <v>0</v>
      </c>
      <c r="CE52" s="342">
        <f t="shared" si="79"/>
        <v>0</v>
      </c>
      <c r="CF52" s="342">
        <f t="shared" si="79"/>
        <v>0</v>
      </c>
      <c r="CG52" s="342">
        <f t="shared" si="79"/>
        <v>0</v>
      </c>
      <c r="CH52" s="342">
        <f t="shared" si="79"/>
        <v>0</v>
      </c>
      <c r="CI52" s="342">
        <f t="shared" si="79"/>
        <v>0</v>
      </c>
      <c r="CJ52" s="342">
        <f t="shared" si="79"/>
        <v>0</v>
      </c>
      <c r="CK52" s="343">
        <f t="shared" si="79"/>
        <v>0</v>
      </c>
      <c r="CL52" s="341">
        <f t="shared" si="80"/>
        <v>0</v>
      </c>
      <c r="CM52" s="342">
        <f t="shared" si="80"/>
        <v>0</v>
      </c>
      <c r="CN52" s="342">
        <f t="shared" si="80"/>
        <v>0</v>
      </c>
      <c r="CO52" s="342">
        <f t="shared" si="80"/>
        <v>0</v>
      </c>
      <c r="CP52" s="342">
        <f t="shared" si="80"/>
        <v>0</v>
      </c>
      <c r="CQ52" s="342">
        <f t="shared" si="80"/>
        <v>0</v>
      </c>
      <c r="CR52" s="342">
        <f t="shared" si="80"/>
        <v>0</v>
      </c>
      <c r="CS52" s="342">
        <f t="shared" si="80"/>
        <v>0</v>
      </c>
      <c r="CT52" s="342">
        <f t="shared" si="80"/>
        <v>0</v>
      </c>
      <c r="CU52" s="342">
        <f t="shared" si="80"/>
        <v>0</v>
      </c>
      <c r="CV52" s="342">
        <f t="shared" si="80"/>
        <v>0</v>
      </c>
      <c r="CW52" s="343">
        <f t="shared" si="80"/>
        <v>0</v>
      </c>
      <c r="CX52" s="341">
        <f t="shared" si="81"/>
        <v>0</v>
      </c>
      <c r="CY52" s="342">
        <f t="shared" si="81"/>
        <v>0</v>
      </c>
      <c r="CZ52" s="342">
        <f t="shared" si="81"/>
        <v>0</v>
      </c>
      <c r="DA52" s="342">
        <f t="shared" si="81"/>
        <v>0</v>
      </c>
      <c r="DB52" s="342">
        <f t="shared" si="81"/>
        <v>0</v>
      </c>
      <c r="DC52" s="342">
        <f t="shared" si="81"/>
        <v>0</v>
      </c>
      <c r="DD52" s="342">
        <f t="shared" si="81"/>
        <v>0</v>
      </c>
      <c r="DE52" s="342">
        <f t="shared" si="81"/>
        <v>0</v>
      </c>
      <c r="DF52" s="342">
        <f t="shared" si="81"/>
        <v>0</v>
      </c>
      <c r="DG52" s="342">
        <f t="shared" si="81"/>
        <v>0</v>
      </c>
      <c r="DH52" s="342">
        <f t="shared" si="81"/>
        <v>0</v>
      </c>
      <c r="DI52" s="343">
        <f t="shared" si="81"/>
        <v>0</v>
      </c>
      <c r="DJ52" s="341">
        <f t="shared" si="82"/>
        <v>0</v>
      </c>
      <c r="DK52" s="342">
        <f t="shared" si="82"/>
        <v>0</v>
      </c>
      <c r="DL52" s="342">
        <f t="shared" si="82"/>
        <v>0</v>
      </c>
      <c r="DM52" s="342">
        <f t="shared" si="82"/>
        <v>0</v>
      </c>
      <c r="DN52" s="342">
        <f t="shared" si="82"/>
        <v>0</v>
      </c>
      <c r="DO52" s="342">
        <f t="shared" si="82"/>
        <v>0</v>
      </c>
      <c r="DP52" s="342">
        <f t="shared" si="82"/>
        <v>0</v>
      </c>
      <c r="DQ52" s="342">
        <f t="shared" si="82"/>
        <v>0</v>
      </c>
      <c r="DR52" s="342">
        <f t="shared" si="82"/>
        <v>0</v>
      </c>
      <c r="DS52" s="342">
        <f t="shared" si="82"/>
        <v>0</v>
      </c>
      <c r="DT52" s="342">
        <f t="shared" si="82"/>
        <v>0</v>
      </c>
      <c r="DU52" s="343">
        <f t="shared" si="82"/>
        <v>0</v>
      </c>
      <c r="DV52" s="341">
        <f t="shared" si="83"/>
        <v>0</v>
      </c>
      <c r="DW52" s="342">
        <f t="shared" si="83"/>
        <v>0</v>
      </c>
      <c r="DX52" s="342">
        <f t="shared" si="83"/>
        <v>0</v>
      </c>
      <c r="DY52" s="342">
        <f t="shared" si="83"/>
        <v>0</v>
      </c>
      <c r="DZ52" s="342">
        <f t="shared" si="83"/>
        <v>0</v>
      </c>
      <c r="EA52" s="342">
        <f t="shared" si="83"/>
        <v>0</v>
      </c>
      <c r="EB52" s="342">
        <f t="shared" si="83"/>
        <v>0</v>
      </c>
      <c r="EC52" s="342">
        <f t="shared" si="83"/>
        <v>0</v>
      </c>
      <c r="ED52" s="342">
        <f t="shared" si="83"/>
        <v>0</v>
      </c>
      <c r="EE52" s="342">
        <f t="shared" si="83"/>
        <v>0</v>
      </c>
      <c r="EF52" s="342">
        <f t="shared" si="83"/>
        <v>0</v>
      </c>
      <c r="EG52" s="343">
        <f t="shared" si="83"/>
        <v>0</v>
      </c>
      <c r="EH52" s="341">
        <f t="shared" si="84"/>
        <v>0</v>
      </c>
      <c r="EI52" s="342">
        <f t="shared" si="84"/>
        <v>0</v>
      </c>
      <c r="EJ52" s="342">
        <f t="shared" si="84"/>
        <v>0</v>
      </c>
      <c r="EK52" s="342">
        <f t="shared" si="84"/>
        <v>0</v>
      </c>
      <c r="EL52" s="342">
        <f t="shared" si="84"/>
        <v>0</v>
      </c>
      <c r="EM52" s="342">
        <f t="shared" si="84"/>
        <v>0</v>
      </c>
      <c r="EN52" s="342">
        <f t="shared" si="84"/>
        <v>0</v>
      </c>
      <c r="EO52" s="342">
        <f t="shared" si="84"/>
        <v>0</v>
      </c>
      <c r="EP52" s="342">
        <f t="shared" si="84"/>
        <v>0</v>
      </c>
      <c r="EQ52" s="342">
        <f t="shared" si="84"/>
        <v>0</v>
      </c>
      <c r="ER52" s="342">
        <f t="shared" si="84"/>
        <v>0</v>
      </c>
      <c r="ES52" s="343">
        <f t="shared" si="84"/>
        <v>0</v>
      </c>
      <c r="ET52" s="341">
        <f t="shared" si="85"/>
        <v>0</v>
      </c>
      <c r="EU52" s="342">
        <f t="shared" si="85"/>
        <v>0</v>
      </c>
      <c r="EV52" s="342">
        <f t="shared" si="85"/>
        <v>0</v>
      </c>
      <c r="EW52" s="342">
        <f t="shared" si="85"/>
        <v>0</v>
      </c>
      <c r="EX52" s="342">
        <f t="shared" si="85"/>
        <v>0</v>
      </c>
      <c r="EY52" s="342">
        <f t="shared" si="85"/>
        <v>0</v>
      </c>
      <c r="EZ52" s="342">
        <f t="shared" si="85"/>
        <v>0</v>
      </c>
      <c r="FA52" s="342">
        <f t="shared" si="85"/>
        <v>0</v>
      </c>
      <c r="FB52" s="342">
        <f t="shared" si="85"/>
        <v>0</v>
      </c>
      <c r="FC52" s="342">
        <f t="shared" si="85"/>
        <v>0</v>
      </c>
      <c r="FD52" s="342">
        <f t="shared" si="85"/>
        <v>0</v>
      </c>
      <c r="FE52" s="343">
        <f t="shared" si="85"/>
        <v>0</v>
      </c>
      <c r="FF52" s="341">
        <f t="shared" si="86"/>
        <v>0</v>
      </c>
      <c r="FG52" s="342">
        <f t="shared" si="86"/>
        <v>0</v>
      </c>
      <c r="FH52" s="342">
        <f t="shared" si="86"/>
        <v>0</v>
      </c>
      <c r="FI52" s="342">
        <f t="shared" si="86"/>
        <v>0</v>
      </c>
      <c r="FJ52" s="342">
        <f t="shared" si="86"/>
        <v>0</v>
      </c>
      <c r="FK52" s="342">
        <f t="shared" si="86"/>
        <v>0</v>
      </c>
      <c r="FL52" s="342">
        <f t="shared" si="86"/>
        <v>0</v>
      </c>
      <c r="FM52" s="342">
        <f t="shared" si="86"/>
        <v>0</v>
      </c>
      <c r="FN52" s="342">
        <f t="shared" si="86"/>
        <v>0</v>
      </c>
      <c r="FO52" s="342">
        <f t="shared" si="86"/>
        <v>0</v>
      </c>
      <c r="FP52" s="342">
        <f t="shared" si="86"/>
        <v>0</v>
      </c>
      <c r="FQ52" s="343">
        <f t="shared" si="86"/>
        <v>0</v>
      </c>
    </row>
    <row r="53" spans="1:173" ht="12.75" customHeight="1" x14ac:dyDescent="0.2">
      <c r="A53" s="74" t="str">
        <f t="shared" si="68"/>
        <v xml:space="preserve"> -N/A</v>
      </c>
      <c r="B53" s="362"/>
      <c r="C53" s="171" t="s">
        <v>300</v>
      </c>
      <c r="D53" s="366" t="str">
        <f>IF(ISBLANK(EMISSIONS_9!D53), " ", EMISSIONS_9!D53)</f>
        <v xml:space="preserve"> </v>
      </c>
      <c r="E53" s="351" t="s">
        <v>73</v>
      </c>
      <c r="F53" s="351" t="s">
        <v>73</v>
      </c>
      <c r="G53" s="33" t="s">
        <v>115</v>
      </c>
      <c r="H53" s="368"/>
      <c r="I53" s="64" t="s">
        <v>143</v>
      </c>
      <c r="J53" s="33" t="s">
        <v>115</v>
      </c>
      <c r="K53" s="64"/>
      <c r="L53" s="64"/>
      <c r="M53" s="367">
        <v>0</v>
      </c>
      <c r="N53" s="373">
        <v>0</v>
      </c>
      <c r="O53" s="299"/>
      <c r="P53" s="300"/>
      <c r="Q53" s="73" t="str">
        <f t="shared" si="69"/>
        <v>Enter Activity</v>
      </c>
      <c r="R53" s="73" t="str">
        <f t="shared" si="70"/>
        <v>Enter Activity</v>
      </c>
      <c r="S53" s="73" t="str">
        <f t="shared" si="71"/>
        <v>Enter Activity</v>
      </c>
      <c r="T53" s="73" t="str">
        <f t="shared" si="72"/>
        <v>Enter Activity</v>
      </c>
      <c r="U53" s="73" t="str">
        <f t="shared" si="73"/>
        <v>Enter Activity</v>
      </c>
      <c r="V53" s="73" t="str">
        <f t="shared" si="74"/>
        <v>Enter Activity</v>
      </c>
      <c r="W53" s="79" t="s">
        <v>115</v>
      </c>
      <c r="X53" s="73" t="str">
        <f t="shared" si="75"/>
        <v>Enter Activity</v>
      </c>
      <c r="Y53" s="78" t="s">
        <v>115</v>
      </c>
      <c r="Z53" s="79" t="s">
        <v>115</v>
      </c>
      <c r="AA53" s="82" t="s">
        <v>115</v>
      </c>
      <c r="AB53" s="76" t="str">
        <f xml:space="preserve"> IF($H53=0, "Enter Activity", IF(($M53=0)*($N53=0), "Enter Run Time", (H53*'VESSEL FACTORS'!$D$41)/2000))</f>
        <v>Enter Activity</v>
      </c>
      <c r="AC53" s="65" t="str">
        <f xml:space="preserve"> IF($H53=0, "Enter Activity", IF(($M53=0)*($N53=0), "Enter Run Time", (H53*'VESSEL FACTORS'!$D$41)/2000))</f>
        <v>Enter Activity</v>
      </c>
      <c r="AD53" s="65" t="str">
        <f>IF($H53=0, "Enter Activity", IF(($M53=0)*($N53=0), "Enter Run Time",  (H53*'VESSEL FACTORS'!$F$41)/2000))</f>
        <v>Enter Activity</v>
      </c>
      <c r="AE53" s="65" t="str">
        <f>IF($H53=0, "Enter Activity", IF(($M53=0)*($N53=0), "Enter Run Time", (H53*'VESSEL FACTORS'!$H$41)/2000))</f>
        <v>Enter Activity</v>
      </c>
      <c r="AF53" s="65" t="str">
        <f>IF($H53=0, "Enter Activity", IF(($M53=0)*($N53=0), "Enter Run Time", (H53*'VESSEL FACTORS'!$I$41)/2000))</f>
        <v>Enter Activity</v>
      </c>
      <c r="AG53" s="84" t="str">
        <f>IF($H53=0, "Enter Activity", IF(($M53=0)*($N53=0), "Enter Run Time", (H53*'VESSEL FACTORS'!$J$41)/2000))</f>
        <v>Enter Activity</v>
      </c>
      <c r="AH53" s="70" t="s">
        <v>115</v>
      </c>
      <c r="AI53" s="79" t="str">
        <f>IF($H53=0, "Enter Activity", IF(($M53=0)*($N53=0), "Enter Run Time",  (H53*'VESSEL FACTORS'!$L$41)/2000))</f>
        <v>Enter Activity</v>
      </c>
      <c r="AJ53" s="70" t="s">
        <v>115</v>
      </c>
      <c r="AK53" s="70" t="s">
        <v>115</v>
      </c>
      <c r="AL53" s="71" t="s">
        <v>115</v>
      </c>
      <c r="AM53" s="73"/>
      <c r="AO53" s="74">
        <f>MONTH(EMISSIONS_1!P53)-MONTH(EMISSIONS_1!O53)+1</f>
        <v>1</v>
      </c>
      <c r="AP53" s="341">
        <f t="shared" si="76"/>
        <v>0</v>
      </c>
      <c r="AQ53" s="342">
        <f t="shared" si="76"/>
        <v>0</v>
      </c>
      <c r="AR53" s="342">
        <f t="shared" si="76"/>
        <v>0</v>
      </c>
      <c r="AS53" s="342">
        <f t="shared" si="76"/>
        <v>0</v>
      </c>
      <c r="AT53" s="342">
        <f t="shared" si="76"/>
        <v>0</v>
      </c>
      <c r="AU53" s="342">
        <f t="shared" si="76"/>
        <v>0</v>
      </c>
      <c r="AV53" s="342">
        <f t="shared" si="76"/>
        <v>0</v>
      </c>
      <c r="AW53" s="342">
        <f t="shared" si="76"/>
        <v>0</v>
      </c>
      <c r="AX53" s="342">
        <f t="shared" si="76"/>
        <v>0</v>
      </c>
      <c r="AY53" s="342">
        <f t="shared" si="76"/>
        <v>0</v>
      </c>
      <c r="AZ53" s="342">
        <f t="shared" si="76"/>
        <v>0</v>
      </c>
      <c r="BA53" s="343">
        <f t="shared" si="76"/>
        <v>0</v>
      </c>
      <c r="BB53" s="341">
        <f t="shared" si="77"/>
        <v>0</v>
      </c>
      <c r="BC53" s="342">
        <f t="shared" si="77"/>
        <v>0</v>
      </c>
      <c r="BD53" s="342">
        <f t="shared" si="77"/>
        <v>0</v>
      </c>
      <c r="BE53" s="342">
        <f t="shared" si="77"/>
        <v>0</v>
      </c>
      <c r="BF53" s="342">
        <f t="shared" si="77"/>
        <v>0</v>
      </c>
      <c r="BG53" s="342">
        <f t="shared" si="77"/>
        <v>0</v>
      </c>
      <c r="BH53" s="342">
        <f t="shared" si="77"/>
        <v>0</v>
      </c>
      <c r="BI53" s="342">
        <f t="shared" si="77"/>
        <v>0</v>
      </c>
      <c r="BJ53" s="342">
        <f t="shared" si="77"/>
        <v>0</v>
      </c>
      <c r="BK53" s="342">
        <f t="shared" si="77"/>
        <v>0</v>
      </c>
      <c r="BL53" s="342">
        <f t="shared" si="77"/>
        <v>0</v>
      </c>
      <c r="BM53" s="343">
        <f t="shared" si="77"/>
        <v>0</v>
      </c>
      <c r="BN53" s="341">
        <f t="shared" si="78"/>
        <v>0</v>
      </c>
      <c r="BO53" s="342">
        <f t="shared" si="78"/>
        <v>0</v>
      </c>
      <c r="BP53" s="342">
        <f t="shared" si="78"/>
        <v>0</v>
      </c>
      <c r="BQ53" s="342">
        <f t="shared" si="78"/>
        <v>0</v>
      </c>
      <c r="BR53" s="342">
        <f t="shared" si="78"/>
        <v>0</v>
      </c>
      <c r="BS53" s="342">
        <f t="shared" si="78"/>
        <v>0</v>
      </c>
      <c r="BT53" s="342">
        <f t="shared" si="78"/>
        <v>0</v>
      </c>
      <c r="BU53" s="342">
        <f t="shared" si="78"/>
        <v>0</v>
      </c>
      <c r="BV53" s="342">
        <f t="shared" si="78"/>
        <v>0</v>
      </c>
      <c r="BW53" s="342">
        <f t="shared" si="78"/>
        <v>0</v>
      </c>
      <c r="BX53" s="342">
        <f t="shared" si="78"/>
        <v>0</v>
      </c>
      <c r="BY53" s="343">
        <f t="shared" si="78"/>
        <v>0</v>
      </c>
      <c r="BZ53" s="341">
        <f t="shared" si="79"/>
        <v>0</v>
      </c>
      <c r="CA53" s="342">
        <f t="shared" si="79"/>
        <v>0</v>
      </c>
      <c r="CB53" s="342">
        <f t="shared" si="79"/>
        <v>0</v>
      </c>
      <c r="CC53" s="342">
        <f t="shared" si="79"/>
        <v>0</v>
      </c>
      <c r="CD53" s="342">
        <f t="shared" si="79"/>
        <v>0</v>
      </c>
      <c r="CE53" s="342">
        <f t="shared" si="79"/>
        <v>0</v>
      </c>
      <c r="CF53" s="342">
        <f t="shared" si="79"/>
        <v>0</v>
      </c>
      <c r="CG53" s="342">
        <f t="shared" si="79"/>
        <v>0</v>
      </c>
      <c r="CH53" s="342">
        <f t="shared" si="79"/>
        <v>0</v>
      </c>
      <c r="CI53" s="342">
        <f t="shared" si="79"/>
        <v>0</v>
      </c>
      <c r="CJ53" s="342">
        <f t="shared" si="79"/>
        <v>0</v>
      </c>
      <c r="CK53" s="343">
        <f t="shared" si="79"/>
        <v>0</v>
      </c>
      <c r="CL53" s="341">
        <f t="shared" si="80"/>
        <v>0</v>
      </c>
      <c r="CM53" s="342">
        <f t="shared" si="80"/>
        <v>0</v>
      </c>
      <c r="CN53" s="342">
        <f t="shared" si="80"/>
        <v>0</v>
      </c>
      <c r="CO53" s="342">
        <f t="shared" si="80"/>
        <v>0</v>
      </c>
      <c r="CP53" s="342">
        <f t="shared" si="80"/>
        <v>0</v>
      </c>
      <c r="CQ53" s="342">
        <f t="shared" si="80"/>
        <v>0</v>
      </c>
      <c r="CR53" s="342">
        <f t="shared" si="80"/>
        <v>0</v>
      </c>
      <c r="CS53" s="342">
        <f t="shared" si="80"/>
        <v>0</v>
      </c>
      <c r="CT53" s="342">
        <f t="shared" si="80"/>
        <v>0</v>
      </c>
      <c r="CU53" s="342">
        <f t="shared" si="80"/>
        <v>0</v>
      </c>
      <c r="CV53" s="342">
        <f t="shared" si="80"/>
        <v>0</v>
      </c>
      <c r="CW53" s="343">
        <f t="shared" si="80"/>
        <v>0</v>
      </c>
      <c r="CX53" s="341">
        <f t="shared" si="81"/>
        <v>0</v>
      </c>
      <c r="CY53" s="342">
        <f t="shared" si="81"/>
        <v>0</v>
      </c>
      <c r="CZ53" s="342">
        <f t="shared" si="81"/>
        <v>0</v>
      </c>
      <c r="DA53" s="342">
        <f t="shared" si="81"/>
        <v>0</v>
      </c>
      <c r="DB53" s="342">
        <f t="shared" si="81"/>
        <v>0</v>
      </c>
      <c r="DC53" s="342">
        <f t="shared" si="81"/>
        <v>0</v>
      </c>
      <c r="DD53" s="342">
        <f t="shared" si="81"/>
        <v>0</v>
      </c>
      <c r="DE53" s="342">
        <f t="shared" si="81"/>
        <v>0</v>
      </c>
      <c r="DF53" s="342">
        <f t="shared" si="81"/>
        <v>0</v>
      </c>
      <c r="DG53" s="342">
        <f t="shared" si="81"/>
        <v>0</v>
      </c>
      <c r="DH53" s="342">
        <f t="shared" si="81"/>
        <v>0</v>
      </c>
      <c r="DI53" s="343">
        <f t="shared" si="81"/>
        <v>0</v>
      </c>
      <c r="DJ53" s="341">
        <f t="shared" si="82"/>
        <v>0</v>
      </c>
      <c r="DK53" s="342">
        <f t="shared" si="82"/>
        <v>0</v>
      </c>
      <c r="DL53" s="342">
        <f t="shared" si="82"/>
        <v>0</v>
      </c>
      <c r="DM53" s="342">
        <f t="shared" si="82"/>
        <v>0</v>
      </c>
      <c r="DN53" s="342">
        <f t="shared" si="82"/>
        <v>0</v>
      </c>
      <c r="DO53" s="342">
        <f t="shared" si="82"/>
        <v>0</v>
      </c>
      <c r="DP53" s="342">
        <f t="shared" si="82"/>
        <v>0</v>
      </c>
      <c r="DQ53" s="342">
        <f t="shared" si="82"/>
        <v>0</v>
      </c>
      <c r="DR53" s="342">
        <f t="shared" si="82"/>
        <v>0</v>
      </c>
      <c r="DS53" s="342">
        <f t="shared" si="82"/>
        <v>0</v>
      </c>
      <c r="DT53" s="342">
        <f t="shared" si="82"/>
        <v>0</v>
      </c>
      <c r="DU53" s="343">
        <f t="shared" si="82"/>
        <v>0</v>
      </c>
      <c r="DV53" s="341">
        <f t="shared" si="83"/>
        <v>0</v>
      </c>
      <c r="DW53" s="342">
        <f t="shared" si="83"/>
        <v>0</v>
      </c>
      <c r="DX53" s="342">
        <f t="shared" si="83"/>
        <v>0</v>
      </c>
      <c r="DY53" s="342">
        <f t="shared" si="83"/>
        <v>0</v>
      </c>
      <c r="DZ53" s="342">
        <f t="shared" si="83"/>
        <v>0</v>
      </c>
      <c r="EA53" s="342">
        <f t="shared" si="83"/>
        <v>0</v>
      </c>
      <c r="EB53" s="342">
        <f t="shared" si="83"/>
        <v>0</v>
      </c>
      <c r="EC53" s="342">
        <f t="shared" si="83"/>
        <v>0</v>
      </c>
      <c r="ED53" s="342">
        <f t="shared" si="83"/>
        <v>0</v>
      </c>
      <c r="EE53" s="342">
        <f t="shared" si="83"/>
        <v>0</v>
      </c>
      <c r="EF53" s="342">
        <f t="shared" si="83"/>
        <v>0</v>
      </c>
      <c r="EG53" s="343">
        <f t="shared" si="83"/>
        <v>0</v>
      </c>
      <c r="EH53" s="341">
        <f t="shared" si="84"/>
        <v>0</v>
      </c>
      <c r="EI53" s="342">
        <f t="shared" si="84"/>
        <v>0</v>
      </c>
      <c r="EJ53" s="342">
        <f t="shared" si="84"/>
        <v>0</v>
      </c>
      <c r="EK53" s="342">
        <f t="shared" si="84"/>
        <v>0</v>
      </c>
      <c r="EL53" s="342">
        <f t="shared" si="84"/>
        <v>0</v>
      </c>
      <c r="EM53" s="342">
        <f t="shared" si="84"/>
        <v>0</v>
      </c>
      <c r="EN53" s="342">
        <f t="shared" si="84"/>
        <v>0</v>
      </c>
      <c r="EO53" s="342">
        <f t="shared" si="84"/>
        <v>0</v>
      </c>
      <c r="EP53" s="342">
        <f t="shared" si="84"/>
        <v>0</v>
      </c>
      <c r="EQ53" s="342">
        <f t="shared" si="84"/>
        <v>0</v>
      </c>
      <c r="ER53" s="342">
        <f t="shared" si="84"/>
        <v>0</v>
      </c>
      <c r="ES53" s="343">
        <f t="shared" si="84"/>
        <v>0</v>
      </c>
      <c r="ET53" s="341">
        <f t="shared" si="85"/>
        <v>0</v>
      </c>
      <c r="EU53" s="342">
        <f t="shared" si="85"/>
        <v>0</v>
      </c>
      <c r="EV53" s="342">
        <f t="shared" si="85"/>
        <v>0</v>
      </c>
      <c r="EW53" s="342">
        <f t="shared" si="85"/>
        <v>0</v>
      </c>
      <c r="EX53" s="342">
        <f t="shared" si="85"/>
        <v>0</v>
      </c>
      <c r="EY53" s="342">
        <f t="shared" si="85"/>
        <v>0</v>
      </c>
      <c r="EZ53" s="342">
        <f t="shared" si="85"/>
        <v>0</v>
      </c>
      <c r="FA53" s="342">
        <f t="shared" si="85"/>
        <v>0</v>
      </c>
      <c r="FB53" s="342">
        <f t="shared" si="85"/>
        <v>0</v>
      </c>
      <c r="FC53" s="342">
        <f t="shared" si="85"/>
        <v>0</v>
      </c>
      <c r="FD53" s="342">
        <f t="shared" si="85"/>
        <v>0</v>
      </c>
      <c r="FE53" s="343">
        <f t="shared" si="85"/>
        <v>0</v>
      </c>
      <c r="FF53" s="341">
        <f t="shared" si="86"/>
        <v>0</v>
      </c>
      <c r="FG53" s="342">
        <f t="shared" si="86"/>
        <v>0</v>
      </c>
      <c r="FH53" s="342">
        <f t="shared" si="86"/>
        <v>0</v>
      </c>
      <c r="FI53" s="342">
        <f t="shared" si="86"/>
        <v>0</v>
      </c>
      <c r="FJ53" s="342">
        <f t="shared" si="86"/>
        <v>0</v>
      </c>
      <c r="FK53" s="342">
        <f t="shared" si="86"/>
        <v>0</v>
      </c>
      <c r="FL53" s="342">
        <f t="shared" si="86"/>
        <v>0</v>
      </c>
      <c r="FM53" s="342">
        <f t="shared" si="86"/>
        <v>0</v>
      </c>
      <c r="FN53" s="342">
        <f t="shared" si="86"/>
        <v>0</v>
      </c>
      <c r="FO53" s="342">
        <f t="shared" si="86"/>
        <v>0</v>
      </c>
      <c r="FP53" s="342">
        <f t="shared" si="86"/>
        <v>0</v>
      </c>
      <c r="FQ53" s="343">
        <f t="shared" si="86"/>
        <v>0</v>
      </c>
    </row>
    <row r="54" spans="1:173" ht="12.75" customHeight="1" x14ac:dyDescent="0.2">
      <c r="A54" s="74" t="str">
        <f t="shared" si="68"/>
        <v xml:space="preserve"> -N/A</v>
      </c>
      <c r="B54" s="362"/>
      <c r="C54" s="171" t="s">
        <v>300</v>
      </c>
      <c r="D54" s="366" t="str">
        <f>IF(ISBLANK(EMISSIONS_9!D54), " ", EMISSIONS_9!D54)</f>
        <v xml:space="preserve"> </v>
      </c>
      <c r="E54" s="351" t="s">
        <v>73</v>
      </c>
      <c r="F54" s="351" t="s">
        <v>73</v>
      </c>
      <c r="G54" s="33" t="s">
        <v>115</v>
      </c>
      <c r="H54" s="368"/>
      <c r="I54" s="64" t="s">
        <v>143</v>
      </c>
      <c r="J54" s="33" t="s">
        <v>115</v>
      </c>
      <c r="K54" s="64"/>
      <c r="L54" s="64"/>
      <c r="M54" s="367">
        <v>0</v>
      </c>
      <c r="N54" s="373">
        <v>0</v>
      </c>
      <c r="O54" s="299"/>
      <c r="P54" s="300"/>
      <c r="Q54" s="73" t="str">
        <f t="shared" si="69"/>
        <v>Enter Activity</v>
      </c>
      <c r="R54" s="73" t="str">
        <f t="shared" si="70"/>
        <v>Enter Activity</v>
      </c>
      <c r="S54" s="73" t="str">
        <f t="shared" si="71"/>
        <v>Enter Activity</v>
      </c>
      <c r="T54" s="73" t="str">
        <f t="shared" si="72"/>
        <v>Enter Activity</v>
      </c>
      <c r="U54" s="73" t="str">
        <f t="shared" si="73"/>
        <v>Enter Activity</v>
      </c>
      <c r="V54" s="73" t="str">
        <f t="shared" si="74"/>
        <v>Enter Activity</v>
      </c>
      <c r="W54" s="79" t="s">
        <v>115</v>
      </c>
      <c r="X54" s="73" t="str">
        <f t="shared" si="75"/>
        <v>Enter Activity</v>
      </c>
      <c r="Y54" s="78" t="s">
        <v>115</v>
      </c>
      <c r="Z54" s="79" t="s">
        <v>115</v>
      </c>
      <c r="AA54" s="82" t="s">
        <v>115</v>
      </c>
      <c r="AB54" s="76" t="str">
        <f xml:space="preserve"> IF($H54=0, "Enter Activity", IF(($M54=0)*($N54=0), "Enter Run Time", (H54*'VESSEL FACTORS'!$D$41)/2000))</f>
        <v>Enter Activity</v>
      </c>
      <c r="AC54" s="65" t="str">
        <f xml:space="preserve"> IF($H54=0, "Enter Activity", IF(($M54=0)*($N54=0), "Enter Run Time", (H54*'VESSEL FACTORS'!$D$41)/2000))</f>
        <v>Enter Activity</v>
      </c>
      <c r="AD54" s="65" t="str">
        <f>IF($H54=0, "Enter Activity", IF(($M54=0)*($N54=0), "Enter Run Time",  (H54*'VESSEL FACTORS'!$F$41)/2000))</f>
        <v>Enter Activity</v>
      </c>
      <c r="AE54" s="65" t="str">
        <f>IF($H54=0, "Enter Activity", IF(($M54=0)*($N54=0), "Enter Run Time", (H54*'VESSEL FACTORS'!$H$41)/2000))</f>
        <v>Enter Activity</v>
      </c>
      <c r="AF54" s="65" t="str">
        <f>IF($H54=0, "Enter Activity", IF(($M54=0)*($N54=0), "Enter Run Time", (H54*'VESSEL FACTORS'!$I$41)/2000))</f>
        <v>Enter Activity</v>
      </c>
      <c r="AG54" s="84" t="str">
        <f>IF($H54=0, "Enter Activity", IF(($M54=0)*($N54=0), "Enter Run Time", (H54*'VESSEL FACTORS'!$J$41)/2000))</f>
        <v>Enter Activity</v>
      </c>
      <c r="AH54" s="70" t="s">
        <v>115</v>
      </c>
      <c r="AI54" s="79" t="str">
        <f>IF($H54=0, "Enter Activity", IF(($M54=0)*($N54=0), "Enter Run Time",  (H54*'VESSEL FACTORS'!$L$41)/2000))</f>
        <v>Enter Activity</v>
      </c>
      <c r="AJ54" s="70" t="s">
        <v>115</v>
      </c>
      <c r="AK54" s="70" t="s">
        <v>115</v>
      </c>
      <c r="AL54" s="71" t="s">
        <v>115</v>
      </c>
      <c r="AM54" s="73"/>
      <c r="AO54" s="74">
        <f>MONTH(EMISSIONS_1!P54)-MONTH(EMISSIONS_1!O54)+1</f>
        <v>1</v>
      </c>
      <c r="AP54" s="341">
        <f t="shared" si="76"/>
        <v>0</v>
      </c>
      <c r="AQ54" s="342">
        <f t="shared" si="76"/>
        <v>0</v>
      </c>
      <c r="AR54" s="342">
        <f t="shared" si="76"/>
        <v>0</v>
      </c>
      <c r="AS54" s="342">
        <f t="shared" si="76"/>
        <v>0</v>
      </c>
      <c r="AT54" s="342">
        <f t="shared" si="76"/>
        <v>0</v>
      </c>
      <c r="AU54" s="342">
        <f t="shared" si="76"/>
        <v>0</v>
      </c>
      <c r="AV54" s="342">
        <f t="shared" si="76"/>
        <v>0</v>
      </c>
      <c r="AW54" s="342">
        <f t="shared" si="76"/>
        <v>0</v>
      </c>
      <c r="AX54" s="342">
        <f t="shared" si="76"/>
        <v>0</v>
      </c>
      <c r="AY54" s="342">
        <f t="shared" si="76"/>
        <v>0</v>
      </c>
      <c r="AZ54" s="342">
        <f t="shared" si="76"/>
        <v>0</v>
      </c>
      <c r="BA54" s="343">
        <f t="shared" si="76"/>
        <v>0</v>
      </c>
      <c r="BB54" s="341">
        <f t="shared" si="77"/>
        <v>0</v>
      </c>
      <c r="BC54" s="342">
        <f t="shared" si="77"/>
        <v>0</v>
      </c>
      <c r="BD54" s="342">
        <f t="shared" si="77"/>
        <v>0</v>
      </c>
      <c r="BE54" s="342">
        <f t="shared" si="77"/>
        <v>0</v>
      </c>
      <c r="BF54" s="342">
        <f t="shared" si="77"/>
        <v>0</v>
      </c>
      <c r="BG54" s="342">
        <f t="shared" si="77"/>
        <v>0</v>
      </c>
      <c r="BH54" s="342">
        <f t="shared" si="77"/>
        <v>0</v>
      </c>
      <c r="BI54" s="342">
        <f t="shared" si="77"/>
        <v>0</v>
      </c>
      <c r="BJ54" s="342">
        <f t="shared" si="77"/>
        <v>0</v>
      </c>
      <c r="BK54" s="342">
        <f t="shared" si="77"/>
        <v>0</v>
      </c>
      <c r="BL54" s="342">
        <f t="shared" si="77"/>
        <v>0</v>
      </c>
      <c r="BM54" s="343">
        <f t="shared" si="77"/>
        <v>0</v>
      </c>
      <c r="BN54" s="341">
        <f t="shared" si="78"/>
        <v>0</v>
      </c>
      <c r="BO54" s="342">
        <f t="shared" si="78"/>
        <v>0</v>
      </c>
      <c r="BP54" s="342">
        <f t="shared" si="78"/>
        <v>0</v>
      </c>
      <c r="BQ54" s="342">
        <f t="shared" si="78"/>
        <v>0</v>
      </c>
      <c r="BR54" s="342">
        <f t="shared" si="78"/>
        <v>0</v>
      </c>
      <c r="BS54" s="342">
        <f t="shared" si="78"/>
        <v>0</v>
      </c>
      <c r="BT54" s="342">
        <f t="shared" si="78"/>
        <v>0</v>
      </c>
      <c r="BU54" s="342">
        <f t="shared" si="78"/>
        <v>0</v>
      </c>
      <c r="BV54" s="342">
        <f t="shared" si="78"/>
        <v>0</v>
      </c>
      <c r="BW54" s="342">
        <f t="shared" si="78"/>
        <v>0</v>
      </c>
      <c r="BX54" s="342">
        <f t="shared" si="78"/>
        <v>0</v>
      </c>
      <c r="BY54" s="343">
        <f t="shared" si="78"/>
        <v>0</v>
      </c>
      <c r="BZ54" s="341">
        <f t="shared" si="79"/>
        <v>0</v>
      </c>
      <c r="CA54" s="342">
        <f t="shared" si="79"/>
        <v>0</v>
      </c>
      <c r="CB54" s="342">
        <f t="shared" si="79"/>
        <v>0</v>
      </c>
      <c r="CC54" s="342">
        <f t="shared" si="79"/>
        <v>0</v>
      </c>
      <c r="CD54" s="342">
        <f t="shared" si="79"/>
        <v>0</v>
      </c>
      <c r="CE54" s="342">
        <f t="shared" si="79"/>
        <v>0</v>
      </c>
      <c r="CF54" s="342">
        <f t="shared" si="79"/>
        <v>0</v>
      </c>
      <c r="CG54" s="342">
        <f t="shared" si="79"/>
        <v>0</v>
      </c>
      <c r="CH54" s="342">
        <f t="shared" si="79"/>
        <v>0</v>
      </c>
      <c r="CI54" s="342">
        <f t="shared" si="79"/>
        <v>0</v>
      </c>
      <c r="CJ54" s="342">
        <f t="shared" si="79"/>
        <v>0</v>
      </c>
      <c r="CK54" s="343">
        <f t="shared" si="79"/>
        <v>0</v>
      </c>
      <c r="CL54" s="341">
        <f t="shared" si="80"/>
        <v>0</v>
      </c>
      <c r="CM54" s="342">
        <f t="shared" si="80"/>
        <v>0</v>
      </c>
      <c r="CN54" s="342">
        <f t="shared" si="80"/>
        <v>0</v>
      </c>
      <c r="CO54" s="342">
        <f t="shared" si="80"/>
        <v>0</v>
      </c>
      <c r="CP54" s="342">
        <f t="shared" si="80"/>
        <v>0</v>
      </c>
      <c r="CQ54" s="342">
        <f t="shared" si="80"/>
        <v>0</v>
      </c>
      <c r="CR54" s="342">
        <f t="shared" si="80"/>
        <v>0</v>
      </c>
      <c r="CS54" s="342">
        <f t="shared" si="80"/>
        <v>0</v>
      </c>
      <c r="CT54" s="342">
        <f t="shared" si="80"/>
        <v>0</v>
      </c>
      <c r="CU54" s="342">
        <f t="shared" si="80"/>
        <v>0</v>
      </c>
      <c r="CV54" s="342">
        <f t="shared" si="80"/>
        <v>0</v>
      </c>
      <c r="CW54" s="343">
        <f t="shared" si="80"/>
        <v>0</v>
      </c>
      <c r="CX54" s="341">
        <f t="shared" si="81"/>
        <v>0</v>
      </c>
      <c r="CY54" s="342">
        <f t="shared" si="81"/>
        <v>0</v>
      </c>
      <c r="CZ54" s="342">
        <f t="shared" si="81"/>
        <v>0</v>
      </c>
      <c r="DA54" s="342">
        <f t="shared" si="81"/>
        <v>0</v>
      </c>
      <c r="DB54" s="342">
        <f t="shared" si="81"/>
        <v>0</v>
      </c>
      <c r="DC54" s="342">
        <f t="shared" si="81"/>
        <v>0</v>
      </c>
      <c r="DD54" s="342">
        <f t="shared" si="81"/>
        <v>0</v>
      </c>
      <c r="DE54" s="342">
        <f t="shared" si="81"/>
        <v>0</v>
      </c>
      <c r="DF54" s="342">
        <f t="shared" si="81"/>
        <v>0</v>
      </c>
      <c r="DG54" s="342">
        <f t="shared" si="81"/>
        <v>0</v>
      </c>
      <c r="DH54" s="342">
        <f t="shared" si="81"/>
        <v>0</v>
      </c>
      <c r="DI54" s="343">
        <f t="shared" si="81"/>
        <v>0</v>
      </c>
      <c r="DJ54" s="341">
        <f t="shared" si="82"/>
        <v>0</v>
      </c>
      <c r="DK54" s="342">
        <f t="shared" si="82"/>
        <v>0</v>
      </c>
      <c r="DL54" s="342">
        <f t="shared" si="82"/>
        <v>0</v>
      </c>
      <c r="DM54" s="342">
        <f t="shared" si="82"/>
        <v>0</v>
      </c>
      <c r="DN54" s="342">
        <f t="shared" si="82"/>
        <v>0</v>
      </c>
      <c r="DO54" s="342">
        <f t="shared" si="82"/>
        <v>0</v>
      </c>
      <c r="DP54" s="342">
        <f t="shared" si="82"/>
        <v>0</v>
      </c>
      <c r="DQ54" s="342">
        <f t="shared" si="82"/>
        <v>0</v>
      </c>
      <c r="DR54" s="342">
        <f t="shared" si="82"/>
        <v>0</v>
      </c>
      <c r="DS54" s="342">
        <f t="shared" si="82"/>
        <v>0</v>
      </c>
      <c r="DT54" s="342">
        <f t="shared" si="82"/>
        <v>0</v>
      </c>
      <c r="DU54" s="343">
        <f t="shared" si="82"/>
        <v>0</v>
      </c>
      <c r="DV54" s="341">
        <f t="shared" si="83"/>
        <v>0</v>
      </c>
      <c r="DW54" s="342">
        <f t="shared" si="83"/>
        <v>0</v>
      </c>
      <c r="DX54" s="342">
        <f t="shared" si="83"/>
        <v>0</v>
      </c>
      <c r="DY54" s="342">
        <f t="shared" si="83"/>
        <v>0</v>
      </c>
      <c r="DZ54" s="342">
        <f t="shared" si="83"/>
        <v>0</v>
      </c>
      <c r="EA54" s="342">
        <f t="shared" si="83"/>
        <v>0</v>
      </c>
      <c r="EB54" s="342">
        <f t="shared" si="83"/>
        <v>0</v>
      </c>
      <c r="EC54" s="342">
        <f t="shared" si="83"/>
        <v>0</v>
      </c>
      <c r="ED54" s="342">
        <f t="shared" si="83"/>
        <v>0</v>
      </c>
      <c r="EE54" s="342">
        <f t="shared" si="83"/>
        <v>0</v>
      </c>
      <c r="EF54" s="342">
        <f t="shared" si="83"/>
        <v>0</v>
      </c>
      <c r="EG54" s="343">
        <f t="shared" si="83"/>
        <v>0</v>
      </c>
      <c r="EH54" s="341">
        <f t="shared" si="84"/>
        <v>0</v>
      </c>
      <c r="EI54" s="342">
        <f t="shared" si="84"/>
        <v>0</v>
      </c>
      <c r="EJ54" s="342">
        <f t="shared" si="84"/>
        <v>0</v>
      </c>
      <c r="EK54" s="342">
        <f t="shared" si="84"/>
        <v>0</v>
      </c>
      <c r="EL54" s="342">
        <f t="shared" si="84"/>
        <v>0</v>
      </c>
      <c r="EM54" s="342">
        <f t="shared" si="84"/>
        <v>0</v>
      </c>
      <c r="EN54" s="342">
        <f t="shared" si="84"/>
        <v>0</v>
      </c>
      <c r="EO54" s="342">
        <f t="shared" si="84"/>
        <v>0</v>
      </c>
      <c r="EP54" s="342">
        <f t="shared" si="84"/>
        <v>0</v>
      </c>
      <c r="EQ54" s="342">
        <f t="shared" si="84"/>
        <v>0</v>
      </c>
      <c r="ER54" s="342">
        <f t="shared" si="84"/>
        <v>0</v>
      </c>
      <c r="ES54" s="343">
        <f t="shared" si="84"/>
        <v>0</v>
      </c>
      <c r="ET54" s="341">
        <f t="shared" si="85"/>
        <v>0</v>
      </c>
      <c r="EU54" s="342">
        <f t="shared" si="85"/>
        <v>0</v>
      </c>
      <c r="EV54" s="342">
        <f t="shared" si="85"/>
        <v>0</v>
      </c>
      <c r="EW54" s="342">
        <f t="shared" si="85"/>
        <v>0</v>
      </c>
      <c r="EX54" s="342">
        <f t="shared" si="85"/>
        <v>0</v>
      </c>
      <c r="EY54" s="342">
        <f t="shared" si="85"/>
        <v>0</v>
      </c>
      <c r="EZ54" s="342">
        <f t="shared" si="85"/>
        <v>0</v>
      </c>
      <c r="FA54" s="342">
        <f t="shared" si="85"/>
        <v>0</v>
      </c>
      <c r="FB54" s="342">
        <f t="shared" si="85"/>
        <v>0</v>
      </c>
      <c r="FC54" s="342">
        <f t="shared" si="85"/>
        <v>0</v>
      </c>
      <c r="FD54" s="342">
        <f t="shared" si="85"/>
        <v>0</v>
      </c>
      <c r="FE54" s="343">
        <f t="shared" si="85"/>
        <v>0</v>
      </c>
      <c r="FF54" s="341">
        <f t="shared" si="86"/>
        <v>0</v>
      </c>
      <c r="FG54" s="342">
        <f t="shared" si="86"/>
        <v>0</v>
      </c>
      <c r="FH54" s="342">
        <f t="shared" si="86"/>
        <v>0</v>
      </c>
      <c r="FI54" s="342">
        <f t="shared" si="86"/>
        <v>0</v>
      </c>
      <c r="FJ54" s="342">
        <f t="shared" si="86"/>
        <v>0</v>
      </c>
      <c r="FK54" s="342">
        <f t="shared" si="86"/>
        <v>0</v>
      </c>
      <c r="FL54" s="342">
        <f t="shared" si="86"/>
        <v>0</v>
      </c>
      <c r="FM54" s="342">
        <f t="shared" si="86"/>
        <v>0</v>
      </c>
      <c r="FN54" s="342">
        <f t="shared" si="86"/>
        <v>0</v>
      </c>
      <c r="FO54" s="342">
        <f t="shared" si="86"/>
        <v>0</v>
      </c>
      <c r="FP54" s="342">
        <f t="shared" si="86"/>
        <v>0</v>
      </c>
      <c r="FQ54" s="343">
        <f t="shared" si="86"/>
        <v>0</v>
      </c>
    </row>
    <row r="55" spans="1:173" ht="12.75" customHeight="1" x14ac:dyDescent="0.2">
      <c r="A55" s="74" t="str">
        <f t="shared" si="68"/>
        <v xml:space="preserve"> -N/A</v>
      </c>
      <c r="B55" s="362"/>
      <c r="C55" s="171" t="s">
        <v>300</v>
      </c>
      <c r="D55" s="366" t="str">
        <f>IF(ISBLANK(EMISSIONS_9!D55), " ", EMISSIONS_9!D55)</f>
        <v xml:space="preserve"> </v>
      </c>
      <c r="E55" s="351" t="s">
        <v>73</v>
      </c>
      <c r="F55" s="351" t="s">
        <v>73</v>
      </c>
      <c r="G55" s="33" t="s">
        <v>115</v>
      </c>
      <c r="H55" s="368"/>
      <c r="I55" s="64" t="s">
        <v>143</v>
      </c>
      <c r="J55" s="33" t="s">
        <v>115</v>
      </c>
      <c r="K55" s="64"/>
      <c r="L55" s="64"/>
      <c r="M55" s="367">
        <v>0</v>
      </c>
      <c r="N55" s="373">
        <v>0</v>
      </c>
      <c r="O55" s="299"/>
      <c r="P55" s="300"/>
      <c r="Q55" s="73" t="str">
        <f t="shared" si="69"/>
        <v>Enter Activity</v>
      </c>
      <c r="R55" s="73" t="str">
        <f t="shared" si="70"/>
        <v>Enter Activity</v>
      </c>
      <c r="S55" s="73" t="str">
        <f t="shared" si="71"/>
        <v>Enter Activity</v>
      </c>
      <c r="T55" s="73" t="str">
        <f t="shared" si="72"/>
        <v>Enter Activity</v>
      </c>
      <c r="U55" s="73" t="str">
        <f t="shared" si="73"/>
        <v>Enter Activity</v>
      </c>
      <c r="V55" s="73" t="str">
        <f t="shared" si="74"/>
        <v>Enter Activity</v>
      </c>
      <c r="W55" s="79" t="s">
        <v>115</v>
      </c>
      <c r="X55" s="73" t="str">
        <f t="shared" si="75"/>
        <v>Enter Activity</v>
      </c>
      <c r="Y55" s="78" t="s">
        <v>115</v>
      </c>
      <c r="Z55" s="79" t="s">
        <v>115</v>
      </c>
      <c r="AA55" s="82" t="s">
        <v>115</v>
      </c>
      <c r="AB55" s="76" t="str">
        <f xml:space="preserve"> IF($H55=0, "Enter Activity", IF(($M55=0)*($N55=0), "Enter Run Time", (H55*'VESSEL FACTORS'!$D$41)/2000))</f>
        <v>Enter Activity</v>
      </c>
      <c r="AC55" s="65" t="str">
        <f xml:space="preserve"> IF($H55=0, "Enter Activity", IF(($M55=0)*($N55=0), "Enter Run Time", (H55*'VESSEL FACTORS'!$D$41)/2000))</f>
        <v>Enter Activity</v>
      </c>
      <c r="AD55" s="65" t="str">
        <f>IF($H55=0, "Enter Activity", IF(($M55=0)*($N55=0), "Enter Run Time",  (H55*'VESSEL FACTORS'!$F$41)/2000))</f>
        <v>Enter Activity</v>
      </c>
      <c r="AE55" s="65" t="str">
        <f>IF($H55=0, "Enter Activity", IF(($M55=0)*($N55=0), "Enter Run Time", (H55*'VESSEL FACTORS'!$H$41)/2000))</f>
        <v>Enter Activity</v>
      </c>
      <c r="AF55" s="65" t="str">
        <f>IF($H55=0, "Enter Activity", IF(($M55=0)*($N55=0), "Enter Run Time", (H55*'VESSEL FACTORS'!$I$41)/2000))</f>
        <v>Enter Activity</v>
      </c>
      <c r="AG55" s="84" t="str">
        <f>IF($H55=0, "Enter Activity", IF(($M55=0)*($N55=0), "Enter Run Time", (H55*'VESSEL FACTORS'!$J$41)/2000))</f>
        <v>Enter Activity</v>
      </c>
      <c r="AH55" s="70" t="s">
        <v>115</v>
      </c>
      <c r="AI55" s="79" t="str">
        <f>IF($H55=0, "Enter Activity", IF(($M55=0)*($N55=0), "Enter Run Time",  (H55*'VESSEL FACTORS'!$L$41)/2000))</f>
        <v>Enter Activity</v>
      </c>
      <c r="AJ55" s="70" t="s">
        <v>115</v>
      </c>
      <c r="AK55" s="70" t="s">
        <v>115</v>
      </c>
      <c r="AL55" s="71" t="s">
        <v>115</v>
      </c>
      <c r="AM55" s="73"/>
      <c r="AO55" s="74">
        <f>MONTH(EMISSIONS_1!P55)-MONTH(EMISSIONS_1!O55)+1</f>
        <v>1</v>
      </c>
      <c r="AP55" s="341">
        <f t="shared" si="76"/>
        <v>0</v>
      </c>
      <c r="AQ55" s="342">
        <f t="shared" si="76"/>
        <v>0</v>
      </c>
      <c r="AR55" s="342">
        <f t="shared" si="76"/>
        <v>0</v>
      </c>
      <c r="AS55" s="342">
        <f t="shared" si="76"/>
        <v>0</v>
      </c>
      <c r="AT55" s="342">
        <f t="shared" si="76"/>
        <v>0</v>
      </c>
      <c r="AU55" s="342">
        <f t="shared" si="76"/>
        <v>0</v>
      </c>
      <c r="AV55" s="342">
        <f t="shared" si="76"/>
        <v>0</v>
      </c>
      <c r="AW55" s="342">
        <f t="shared" si="76"/>
        <v>0</v>
      </c>
      <c r="AX55" s="342">
        <f t="shared" si="76"/>
        <v>0</v>
      </c>
      <c r="AY55" s="342">
        <f t="shared" si="76"/>
        <v>0</v>
      </c>
      <c r="AZ55" s="342">
        <f t="shared" si="76"/>
        <v>0</v>
      </c>
      <c r="BA55" s="343">
        <f t="shared" si="76"/>
        <v>0</v>
      </c>
      <c r="BB55" s="341">
        <f t="shared" si="77"/>
        <v>0</v>
      </c>
      <c r="BC55" s="342">
        <f t="shared" si="77"/>
        <v>0</v>
      </c>
      <c r="BD55" s="342">
        <f t="shared" si="77"/>
        <v>0</v>
      </c>
      <c r="BE55" s="342">
        <f t="shared" si="77"/>
        <v>0</v>
      </c>
      <c r="BF55" s="342">
        <f t="shared" si="77"/>
        <v>0</v>
      </c>
      <c r="BG55" s="342">
        <f t="shared" si="77"/>
        <v>0</v>
      </c>
      <c r="BH55" s="342">
        <f t="shared" si="77"/>
        <v>0</v>
      </c>
      <c r="BI55" s="342">
        <f t="shared" si="77"/>
        <v>0</v>
      </c>
      <c r="BJ55" s="342">
        <f t="shared" si="77"/>
        <v>0</v>
      </c>
      <c r="BK55" s="342">
        <f t="shared" si="77"/>
        <v>0</v>
      </c>
      <c r="BL55" s="342">
        <f t="shared" si="77"/>
        <v>0</v>
      </c>
      <c r="BM55" s="343">
        <f t="shared" si="77"/>
        <v>0</v>
      </c>
      <c r="BN55" s="341">
        <f t="shared" si="78"/>
        <v>0</v>
      </c>
      <c r="BO55" s="342">
        <f t="shared" si="78"/>
        <v>0</v>
      </c>
      <c r="BP55" s="342">
        <f t="shared" si="78"/>
        <v>0</v>
      </c>
      <c r="BQ55" s="342">
        <f t="shared" si="78"/>
        <v>0</v>
      </c>
      <c r="BR55" s="342">
        <f t="shared" si="78"/>
        <v>0</v>
      </c>
      <c r="BS55" s="342">
        <f t="shared" si="78"/>
        <v>0</v>
      </c>
      <c r="BT55" s="342">
        <f t="shared" si="78"/>
        <v>0</v>
      </c>
      <c r="BU55" s="342">
        <f t="shared" si="78"/>
        <v>0</v>
      </c>
      <c r="BV55" s="342">
        <f t="shared" si="78"/>
        <v>0</v>
      </c>
      <c r="BW55" s="342">
        <f t="shared" si="78"/>
        <v>0</v>
      </c>
      <c r="BX55" s="342">
        <f t="shared" si="78"/>
        <v>0</v>
      </c>
      <c r="BY55" s="343">
        <f t="shared" si="78"/>
        <v>0</v>
      </c>
      <c r="BZ55" s="341">
        <f t="shared" si="79"/>
        <v>0</v>
      </c>
      <c r="CA55" s="342">
        <f t="shared" si="79"/>
        <v>0</v>
      </c>
      <c r="CB55" s="342">
        <f t="shared" si="79"/>
        <v>0</v>
      </c>
      <c r="CC55" s="342">
        <f t="shared" si="79"/>
        <v>0</v>
      </c>
      <c r="CD55" s="342">
        <f t="shared" si="79"/>
        <v>0</v>
      </c>
      <c r="CE55" s="342">
        <f t="shared" si="79"/>
        <v>0</v>
      </c>
      <c r="CF55" s="342">
        <f t="shared" si="79"/>
        <v>0</v>
      </c>
      <c r="CG55" s="342">
        <f t="shared" si="79"/>
        <v>0</v>
      </c>
      <c r="CH55" s="342">
        <f t="shared" si="79"/>
        <v>0</v>
      </c>
      <c r="CI55" s="342">
        <f t="shared" si="79"/>
        <v>0</v>
      </c>
      <c r="CJ55" s="342">
        <f t="shared" si="79"/>
        <v>0</v>
      </c>
      <c r="CK55" s="343">
        <f t="shared" si="79"/>
        <v>0</v>
      </c>
      <c r="CL55" s="341">
        <f t="shared" si="80"/>
        <v>0</v>
      </c>
      <c r="CM55" s="342">
        <f t="shared" si="80"/>
        <v>0</v>
      </c>
      <c r="CN55" s="342">
        <f t="shared" si="80"/>
        <v>0</v>
      </c>
      <c r="CO55" s="342">
        <f t="shared" si="80"/>
        <v>0</v>
      </c>
      <c r="CP55" s="342">
        <f t="shared" si="80"/>
        <v>0</v>
      </c>
      <c r="CQ55" s="342">
        <f t="shared" si="80"/>
        <v>0</v>
      </c>
      <c r="CR55" s="342">
        <f t="shared" si="80"/>
        <v>0</v>
      </c>
      <c r="CS55" s="342">
        <f t="shared" si="80"/>
        <v>0</v>
      </c>
      <c r="CT55" s="342">
        <f t="shared" si="80"/>
        <v>0</v>
      </c>
      <c r="CU55" s="342">
        <f t="shared" si="80"/>
        <v>0</v>
      </c>
      <c r="CV55" s="342">
        <f t="shared" si="80"/>
        <v>0</v>
      </c>
      <c r="CW55" s="343">
        <f t="shared" si="80"/>
        <v>0</v>
      </c>
      <c r="CX55" s="341">
        <f t="shared" si="81"/>
        <v>0</v>
      </c>
      <c r="CY55" s="342">
        <f t="shared" si="81"/>
        <v>0</v>
      </c>
      <c r="CZ55" s="342">
        <f t="shared" si="81"/>
        <v>0</v>
      </c>
      <c r="DA55" s="342">
        <f t="shared" si="81"/>
        <v>0</v>
      </c>
      <c r="DB55" s="342">
        <f t="shared" si="81"/>
        <v>0</v>
      </c>
      <c r="DC55" s="342">
        <f t="shared" si="81"/>
        <v>0</v>
      </c>
      <c r="DD55" s="342">
        <f t="shared" si="81"/>
        <v>0</v>
      </c>
      <c r="DE55" s="342">
        <f t="shared" si="81"/>
        <v>0</v>
      </c>
      <c r="DF55" s="342">
        <f t="shared" si="81"/>
        <v>0</v>
      </c>
      <c r="DG55" s="342">
        <f t="shared" si="81"/>
        <v>0</v>
      </c>
      <c r="DH55" s="342">
        <f t="shared" si="81"/>
        <v>0</v>
      </c>
      <c r="DI55" s="343">
        <f t="shared" si="81"/>
        <v>0</v>
      </c>
      <c r="DJ55" s="341">
        <f t="shared" si="82"/>
        <v>0</v>
      </c>
      <c r="DK55" s="342">
        <f t="shared" si="82"/>
        <v>0</v>
      </c>
      <c r="DL55" s="342">
        <f t="shared" si="82"/>
        <v>0</v>
      </c>
      <c r="DM55" s="342">
        <f t="shared" si="82"/>
        <v>0</v>
      </c>
      <c r="DN55" s="342">
        <f t="shared" si="82"/>
        <v>0</v>
      </c>
      <c r="DO55" s="342">
        <f t="shared" si="82"/>
        <v>0</v>
      </c>
      <c r="DP55" s="342">
        <f t="shared" si="82"/>
        <v>0</v>
      </c>
      <c r="DQ55" s="342">
        <f t="shared" si="82"/>
        <v>0</v>
      </c>
      <c r="DR55" s="342">
        <f t="shared" si="82"/>
        <v>0</v>
      </c>
      <c r="DS55" s="342">
        <f t="shared" si="82"/>
        <v>0</v>
      </c>
      <c r="DT55" s="342">
        <f t="shared" si="82"/>
        <v>0</v>
      </c>
      <c r="DU55" s="343">
        <f t="shared" si="82"/>
        <v>0</v>
      </c>
      <c r="DV55" s="341">
        <f t="shared" si="83"/>
        <v>0</v>
      </c>
      <c r="DW55" s="342">
        <f t="shared" si="83"/>
        <v>0</v>
      </c>
      <c r="DX55" s="342">
        <f t="shared" si="83"/>
        <v>0</v>
      </c>
      <c r="DY55" s="342">
        <f t="shared" si="83"/>
        <v>0</v>
      </c>
      <c r="DZ55" s="342">
        <f t="shared" si="83"/>
        <v>0</v>
      </c>
      <c r="EA55" s="342">
        <f t="shared" si="83"/>
        <v>0</v>
      </c>
      <c r="EB55" s="342">
        <f t="shared" si="83"/>
        <v>0</v>
      </c>
      <c r="EC55" s="342">
        <f t="shared" si="83"/>
        <v>0</v>
      </c>
      <c r="ED55" s="342">
        <f t="shared" si="83"/>
        <v>0</v>
      </c>
      <c r="EE55" s="342">
        <f t="shared" si="83"/>
        <v>0</v>
      </c>
      <c r="EF55" s="342">
        <f t="shared" si="83"/>
        <v>0</v>
      </c>
      <c r="EG55" s="343">
        <f t="shared" si="83"/>
        <v>0</v>
      </c>
      <c r="EH55" s="341">
        <f t="shared" si="84"/>
        <v>0</v>
      </c>
      <c r="EI55" s="342">
        <f t="shared" si="84"/>
        <v>0</v>
      </c>
      <c r="EJ55" s="342">
        <f t="shared" si="84"/>
        <v>0</v>
      </c>
      <c r="EK55" s="342">
        <f t="shared" si="84"/>
        <v>0</v>
      </c>
      <c r="EL55" s="342">
        <f t="shared" si="84"/>
        <v>0</v>
      </c>
      <c r="EM55" s="342">
        <f t="shared" si="84"/>
        <v>0</v>
      </c>
      <c r="EN55" s="342">
        <f t="shared" si="84"/>
        <v>0</v>
      </c>
      <c r="EO55" s="342">
        <f t="shared" si="84"/>
        <v>0</v>
      </c>
      <c r="EP55" s="342">
        <f t="shared" si="84"/>
        <v>0</v>
      </c>
      <c r="EQ55" s="342">
        <f t="shared" si="84"/>
        <v>0</v>
      </c>
      <c r="ER55" s="342">
        <f t="shared" si="84"/>
        <v>0</v>
      </c>
      <c r="ES55" s="343">
        <f t="shared" si="84"/>
        <v>0</v>
      </c>
      <c r="ET55" s="341">
        <f t="shared" si="85"/>
        <v>0</v>
      </c>
      <c r="EU55" s="342">
        <f t="shared" si="85"/>
        <v>0</v>
      </c>
      <c r="EV55" s="342">
        <f t="shared" si="85"/>
        <v>0</v>
      </c>
      <c r="EW55" s="342">
        <f t="shared" si="85"/>
        <v>0</v>
      </c>
      <c r="EX55" s="342">
        <f t="shared" si="85"/>
        <v>0</v>
      </c>
      <c r="EY55" s="342">
        <f t="shared" si="85"/>
        <v>0</v>
      </c>
      <c r="EZ55" s="342">
        <f t="shared" si="85"/>
        <v>0</v>
      </c>
      <c r="FA55" s="342">
        <f t="shared" si="85"/>
        <v>0</v>
      </c>
      <c r="FB55" s="342">
        <f t="shared" si="85"/>
        <v>0</v>
      </c>
      <c r="FC55" s="342">
        <f t="shared" si="85"/>
        <v>0</v>
      </c>
      <c r="FD55" s="342">
        <f t="shared" si="85"/>
        <v>0</v>
      </c>
      <c r="FE55" s="343">
        <f t="shared" si="85"/>
        <v>0</v>
      </c>
      <c r="FF55" s="341">
        <f t="shared" si="86"/>
        <v>0</v>
      </c>
      <c r="FG55" s="342">
        <f t="shared" si="86"/>
        <v>0</v>
      </c>
      <c r="FH55" s="342">
        <f t="shared" si="86"/>
        <v>0</v>
      </c>
      <c r="FI55" s="342">
        <f t="shared" si="86"/>
        <v>0</v>
      </c>
      <c r="FJ55" s="342">
        <f t="shared" si="86"/>
        <v>0</v>
      </c>
      <c r="FK55" s="342">
        <f t="shared" si="86"/>
        <v>0</v>
      </c>
      <c r="FL55" s="342">
        <f t="shared" si="86"/>
        <v>0</v>
      </c>
      <c r="FM55" s="342">
        <f t="shared" si="86"/>
        <v>0</v>
      </c>
      <c r="FN55" s="342">
        <f t="shared" si="86"/>
        <v>0</v>
      </c>
      <c r="FO55" s="342">
        <f t="shared" si="86"/>
        <v>0</v>
      </c>
      <c r="FP55" s="342">
        <f t="shared" si="86"/>
        <v>0</v>
      </c>
      <c r="FQ55" s="343">
        <f t="shared" si="86"/>
        <v>0</v>
      </c>
    </row>
    <row r="56" spans="1:173" ht="12.75" customHeight="1" x14ac:dyDescent="0.2">
      <c r="A56" s="74" t="str">
        <f t="shared" si="68"/>
        <v xml:space="preserve"> -N/A</v>
      </c>
      <c r="B56" s="362"/>
      <c r="C56" s="171" t="s">
        <v>300</v>
      </c>
      <c r="D56" s="366" t="str">
        <f>IF(ISBLANK(EMISSIONS_9!D56), " ", EMISSIONS_9!D56)</f>
        <v xml:space="preserve"> </v>
      </c>
      <c r="E56" s="351" t="s">
        <v>73</v>
      </c>
      <c r="F56" s="351" t="s">
        <v>73</v>
      </c>
      <c r="G56" s="33" t="s">
        <v>115</v>
      </c>
      <c r="H56" s="368"/>
      <c r="I56" s="64" t="s">
        <v>143</v>
      </c>
      <c r="J56" s="33" t="s">
        <v>115</v>
      </c>
      <c r="K56" s="64"/>
      <c r="L56" s="64"/>
      <c r="M56" s="367">
        <v>0</v>
      </c>
      <c r="N56" s="373">
        <v>0</v>
      </c>
      <c r="O56" s="299"/>
      <c r="P56" s="300"/>
      <c r="Q56" s="73" t="str">
        <f t="shared" si="69"/>
        <v>Enter Activity</v>
      </c>
      <c r="R56" s="73" t="str">
        <f t="shared" si="70"/>
        <v>Enter Activity</v>
      </c>
      <c r="S56" s="73" t="str">
        <f t="shared" si="71"/>
        <v>Enter Activity</v>
      </c>
      <c r="T56" s="73" t="str">
        <f t="shared" si="72"/>
        <v>Enter Activity</v>
      </c>
      <c r="U56" s="73" t="str">
        <f t="shared" si="73"/>
        <v>Enter Activity</v>
      </c>
      <c r="V56" s="73" t="str">
        <f t="shared" si="74"/>
        <v>Enter Activity</v>
      </c>
      <c r="W56" s="79" t="s">
        <v>115</v>
      </c>
      <c r="X56" s="73" t="str">
        <f t="shared" si="75"/>
        <v>Enter Activity</v>
      </c>
      <c r="Y56" s="78" t="s">
        <v>115</v>
      </c>
      <c r="Z56" s="79" t="s">
        <v>115</v>
      </c>
      <c r="AA56" s="82" t="s">
        <v>115</v>
      </c>
      <c r="AB56" s="76" t="str">
        <f xml:space="preserve"> IF($H56=0, "Enter Activity", IF(($M56=0)*($N56=0), "Enter Run Time", (H56*'VESSEL FACTORS'!$D$41)/2000))</f>
        <v>Enter Activity</v>
      </c>
      <c r="AC56" s="65" t="str">
        <f xml:space="preserve"> IF($H56=0, "Enter Activity", IF(($M56=0)*($N56=0), "Enter Run Time", (H56*'VESSEL FACTORS'!$D$41)/2000))</f>
        <v>Enter Activity</v>
      </c>
      <c r="AD56" s="65" t="str">
        <f>IF($H56=0, "Enter Activity", IF(($M56=0)*($N56=0), "Enter Run Time",  (H56*'VESSEL FACTORS'!$F$41)/2000))</f>
        <v>Enter Activity</v>
      </c>
      <c r="AE56" s="65" t="str">
        <f>IF($H56=0, "Enter Activity", IF(($M56=0)*($N56=0), "Enter Run Time", (H56*'VESSEL FACTORS'!$H$41)/2000))</f>
        <v>Enter Activity</v>
      </c>
      <c r="AF56" s="65" t="str">
        <f>IF($H56=0, "Enter Activity", IF(($M56=0)*($N56=0), "Enter Run Time", (H56*'VESSEL FACTORS'!$I$41)/2000))</f>
        <v>Enter Activity</v>
      </c>
      <c r="AG56" s="84" t="str">
        <f>IF($H56=0, "Enter Activity", IF(($M56=0)*($N56=0), "Enter Run Time", (H56*'VESSEL FACTORS'!$J$41)/2000))</f>
        <v>Enter Activity</v>
      </c>
      <c r="AH56" s="70" t="s">
        <v>115</v>
      </c>
      <c r="AI56" s="79" t="str">
        <f>IF($H56=0, "Enter Activity", IF(($M56=0)*($N56=0), "Enter Run Time",  (H56*'VESSEL FACTORS'!$L$41)/2000))</f>
        <v>Enter Activity</v>
      </c>
      <c r="AJ56" s="70" t="s">
        <v>115</v>
      </c>
      <c r="AK56" s="70" t="s">
        <v>115</v>
      </c>
      <c r="AL56" s="71" t="s">
        <v>115</v>
      </c>
      <c r="AM56" s="73"/>
      <c r="AO56" s="74">
        <f>MONTH(EMISSIONS_1!P56)-MONTH(EMISSIONS_1!O56)+1</f>
        <v>1</v>
      </c>
      <c r="AP56" s="341">
        <f>IF(T($AB56)="",IF((AP$6&gt;=MONTH($O56))*(AP$6&lt;=MONTH($P56)), $AB56/$AO56, 0),0)</f>
        <v>0</v>
      </c>
      <c r="AQ56" s="342">
        <f>IF(T($AB56)="",IF((AQ$6&gt;=MONTH($O56))*(AQ$6&lt;=MONTH($P56)), $AB56/$AO56, 0),0)</f>
        <v>0</v>
      </c>
      <c r="AR56" s="342">
        <f>IF(T($AB56)="",IF((AR$6&gt;=MONTH($O56))*(AR$6&lt;=MONTH($P56)), $AB56/$AO56, 0),0)</f>
        <v>0</v>
      </c>
      <c r="AS56" s="342">
        <f t="shared" ref="AS56:BA59" si="87">IF(T($AB56)="",IF((AS$6&gt;=MONTH($O56))*(AS$6&lt;=MONTH($P56)), $AB56/$AO56, 0),0)</f>
        <v>0</v>
      </c>
      <c r="AT56" s="342">
        <f t="shared" si="87"/>
        <v>0</v>
      </c>
      <c r="AU56" s="342">
        <f t="shared" si="87"/>
        <v>0</v>
      </c>
      <c r="AV56" s="342">
        <f t="shared" si="87"/>
        <v>0</v>
      </c>
      <c r="AW56" s="342">
        <f t="shared" si="87"/>
        <v>0</v>
      </c>
      <c r="AX56" s="342">
        <f t="shared" si="87"/>
        <v>0</v>
      </c>
      <c r="AY56" s="342">
        <f t="shared" si="87"/>
        <v>0</v>
      </c>
      <c r="AZ56" s="342">
        <f t="shared" si="87"/>
        <v>0</v>
      </c>
      <c r="BA56" s="343">
        <f t="shared" si="87"/>
        <v>0</v>
      </c>
      <c r="BB56" s="341">
        <f t="shared" si="77"/>
        <v>0</v>
      </c>
      <c r="BC56" s="342">
        <f t="shared" si="77"/>
        <v>0</v>
      </c>
      <c r="BD56" s="342">
        <f t="shared" si="77"/>
        <v>0</v>
      </c>
      <c r="BE56" s="342">
        <f t="shared" si="77"/>
        <v>0</v>
      </c>
      <c r="BF56" s="342">
        <f t="shared" si="77"/>
        <v>0</v>
      </c>
      <c r="BG56" s="342">
        <f t="shared" si="77"/>
        <v>0</v>
      </c>
      <c r="BH56" s="342">
        <f t="shared" si="77"/>
        <v>0</v>
      </c>
      <c r="BI56" s="342">
        <f t="shared" si="77"/>
        <v>0</v>
      </c>
      <c r="BJ56" s="342">
        <f t="shared" si="77"/>
        <v>0</v>
      </c>
      <c r="BK56" s="342">
        <f t="shared" si="77"/>
        <v>0</v>
      </c>
      <c r="BL56" s="342">
        <f t="shared" si="77"/>
        <v>0</v>
      </c>
      <c r="BM56" s="343">
        <f t="shared" si="77"/>
        <v>0</v>
      </c>
      <c r="BN56" s="341">
        <f t="shared" si="78"/>
        <v>0</v>
      </c>
      <c r="BO56" s="342">
        <f t="shared" si="78"/>
        <v>0</v>
      </c>
      <c r="BP56" s="342">
        <f t="shared" si="78"/>
        <v>0</v>
      </c>
      <c r="BQ56" s="342">
        <f t="shared" si="78"/>
        <v>0</v>
      </c>
      <c r="BR56" s="342">
        <f t="shared" si="78"/>
        <v>0</v>
      </c>
      <c r="BS56" s="342">
        <f t="shared" si="78"/>
        <v>0</v>
      </c>
      <c r="BT56" s="342">
        <f t="shared" si="78"/>
        <v>0</v>
      </c>
      <c r="BU56" s="342">
        <f t="shared" si="78"/>
        <v>0</v>
      </c>
      <c r="BV56" s="342">
        <f t="shared" si="78"/>
        <v>0</v>
      </c>
      <c r="BW56" s="342">
        <f t="shared" si="78"/>
        <v>0</v>
      </c>
      <c r="BX56" s="342">
        <f t="shared" si="78"/>
        <v>0</v>
      </c>
      <c r="BY56" s="343">
        <f t="shared" si="78"/>
        <v>0</v>
      </c>
      <c r="BZ56" s="341">
        <f t="shared" si="79"/>
        <v>0</v>
      </c>
      <c r="CA56" s="342">
        <f t="shared" si="79"/>
        <v>0</v>
      </c>
      <c r="CB56" s="342">
        <f t="shared" si="79"/>
        <v>0</v>
      </c>
      <c r="CC56" s="342">
        <f t="shared" si="79"/>
        <v>0</v>
      </c>
      <c r="CD56" s="342">
        <f t="shared" si="79"/>
        <v>0</v>
      </c>
      <c r="CE56" s="342">
        <f t="shared" si="79"/>
        <v>0</v>
      </c>
      <c r="CF56" s="342">
        <f t="shared" si="79"/>
        <v>0</v>
      </c>
      <c r="CG56" s="342">
        <f t="shared" si="79"/>
        <v>0</v>
      </c>
      <c r="CH56" s="342">
        <f t="shared" si="79"/>
        <v>0</v>
      </c>
      <c r="CI56" s="342">
        <f t="shared" si="79"/>
        <v>0</v>
      </c>
      <c r="CJ56" s="342">
        <f t="shared" si="79"/>
        <v>0</v>
      </c>
      <c r="CK56" s="343">
        <f t="shared" si="79"/>
        <v>0</v>
      </c>
      <c r="CL56" s="341">
        <f t="shared" si="80"/>
        <v>0</v>
      </c>
      <c r="CM56" s="342">
        <f t="shared" si="80"/>
        <v>0</v>
      </c>
      <c r="CN56" s="342">
        <f t="shared" si="80"/>
        <v>0</v>
      </c>
      <c r="CO56" s="342">
        <f t="shared" si="80"/>
        <v>0</v>
      </c>
      <c r="CP56" s="342">
        <f t="shared" si="80"/>
        <v>0</v>
      </c>
      <c r="CQ56" s="342">
        <f t="shared" si="80"/>
        <v>0</v>
      </c>
      <c r="CR56" s="342">
        <f t="shared" si="80"/>
        <v>0</v>
      </c>
      <c r="CS56" s="342">
        <f t="shared" si="80"/>
        <v>0</v>
      </c>
      <c r="CT56" s="342">
        <f t="shared" si="80"/>
        <v>0</v>
      </c>
      <c r="CU56" s="342">
        <f t="shared" si="80"/>
        <v>0</v>
      </c>
      <c r="CV56" s="342">
        <f t="shared" si="80"/>
        <v>0</v>
      </c>
      <c r="CW56" s="343">
        <f t="shared" si="80"/>
        <v>0</v>
      </c>
      <c r="CX56" s="341">
        <f t="shared" si="81"/>
        <v>0</v>
      </c>
      <c r="CY56" s="342">
        <f t="shared" si="81"/>
        <v>0</v>
      </c>
      <c r="CZ56" s="342">
        <f t="shared" si="81"/>
        <v>0</v>
      </c>
      <c r="DA56" s="342">
        <f t="shared" si="81"/>
        <v>0</v>
      </c>
      <c r="DB56" s="342">
        <f t="shared" si="81"/>
        <v>0</v>
      </c>
      <c r="DC56" s="342">
        <f t="shared" si="81"/>
        <v>0</v>
      </c>
      <c r="DD56" s="342">
        <f t="shared" si="81"/>
        <v>0</v>
      </c>
      <c r="DE56" s="342">
        <f t="shared" si="81"/>
        <v>0</v>
      </c>
      <c r="DF56" s="342">
        <f t="shared" si="81"/>
        <v>0</v>
      </c>
      <c r="DG56" s="342">
        <f t="shared" si="81"/>
        <v>0</v>
      </c>
      <c r="DH56" s="342">
        <f t="shared" si="81"/>
        <v>0</v>
      </c>
      <c r="DI56" s="343">
        <f t="shared" si="81"/>
        <v>0</v>
      </c>
      <c r="DJ56" s="341">
        <f t="shared" si="82"/>
        <v>0</v>
      </c>
      <c r="DK56" s="342">
        <f t="shared" si="82"/>
        <v>0</v>
      </c>
      <c r="DL56" s="342">
        <f t="shared" si="82"/>
        <v>0</v>
      </c>
      <c r="DM56" s="342">
        <f t="shared" si="82"/>
        <v>0</v>
      </c>
      <c r="DN56" s="342">
        <f t="shared" si="82"/>
        <v>0</v>
      </c>
      <c r="DO56" s="342">
        <f t="shared" si="82"/>
        <v>0</v>
      </c>
      <c r="DP56" s="342">
        <f t="shared" si="82"/>
        <v>0</v>
      </c>
      <c r="DQ56" s="342">
        <f t="shared" si="82"/>
        <v>0</v>
      </c>
      <c r="DR56" s="342">
        <f t="shared" si="82"/>
        <v>0</v>
      </c>
      <c r="DS56" s="342">
        <f t="shared" si="82"/>
        <v>0</v>
      </c>
      <c r="DT56" s="342">
        <f t="shared" si="82"/>
        <v>0</v>
      </c>
      <c r="DU56" s="343">
        <f t="shared" si="82"/>
        <v>0</v>
      </c>
      <c r="DV56" s="341">
        <f t="shared" si="83"/>
        <v>0</v>
      </c>
      <c r="DW56" s="342">
        <f t="shared" si="83"/>
        <v>0</v>
      </c>
      <c r="DX56" s="342">
        <f t="shared" si="83"/>
        <v>0</v>
      </c>
      <c r="DY56" s="342">
        <f t="shared" si="83"/>
        <v>0</v>
      </c>
      <c r="DZ56" s="342">
        <f t="shared" si="83"/>
        <v>0</v>
      </c>
      <c r="EA56" s="342">
        <f t="shared" si="83"/>
        <v>0</v>
      </c>
      <c r="EB56" s="342">
        <f t="shared" si="83"/>
        <v>0</v>
      </c>
      <c r="EC56" s="342">
        <f t="shared" si="83"/>
        <v>0</v>
      </c>
      <c r="ED56" s="342">
        <f t="shared" si="83"/>
        <v>0</v>
      </c>
      <c r="EE56" s="342">
        <f t="shared" si="83"/>
        <v>0</v>
      </c>
      <c r="EF56" s="342">
        <f t="shared" si="83"/>
        <v>0</v>
      </c>
      <c r="EG56" s="343">
        <f t="shared" si="83"/>
        <v>0</v>
      </c>
      <c r="EH56" s="341">
        <f t="shared" si="84"/>
        <v>0</v>
      </c>
      <c r="EI56" s="342">
        <f t="shared" si="84"/>
        <v>0</v>
      </c>
      <c r="EJ56" s="342">
        <f t="shared" si="84"/>
        <v>0</v>
      </c>
      <c r="EK56" s="342">
        <f t="shared" si="84"/>
        <v>0</v>
      </c>
      <c r="EL56" s="342">
        <f t="shared" si="84"/>
        <v>0</v>
      </c>
      <c r="EM56" s="342">
        <f t="shared" si="84"/>
        <v>0</v>
      </c>
      <c r="EN56" s="342">
        <f t="shared" si="84"/>
        <v>0</v>
      </c>
      <c r="EO56" s="342">
        <f t="shared" si="84"/>
        <v>0</v>
      </c>
      <c r="EP56" s="342">
        <f t="shared" si="84"/>
        <v>0</v>
      </c>
      <c r="EQ56" s="342">
        <f t="shared" si="84"/>
        <v>0</v>
      </c>
      <c r="ER56" s="342">
        <f t="shared" si="84"/>
        <v>0</v>
      </c>
      <c r="ES56" s="343">
        <f t="shared" si="84"/>
        <v>0</v>
      </c>
      <c r="ET56" s="341">
        <f t="shared" si="85"/>
        <v>0</v>
      </c>
      <c r="EU56" s="342">
        <f t="shared" si="85"/>
        <v>0</v>
      </c>
      <c r="EV56" s="342">
        <f t="shared" si="85"/>
        <v>0</v>
      </c>
      <c r="EW56" s="342">
        <f t="shared" si="85"/>
        <v>0</v>
      </c>
      <c r="EX56" s="342">
        <f t="shared" si="85"/>
        <v>0</v>
      </c>
      <c r="EY56" s="342">
        <f t="shared" si="85"/>
        <v>0</v>
      </c>
      <c r="EZ56" s="342">
        <f t="shared" si="85"/>
        <v>0</v>
      </c>
      <c r="FA56" s="342">
        <f t="shared" si="85"/>
        <v>0</v>
      </c>
      <c r="FB56" s="342">
        <f t="shared" si="85"/>
        <v>0</v>
      </c>
      <c r="FC56" s="342">
        <f t="shared" si="85"/>
        <v>0</v>
      </c>
      <c r="FD56" s="342">
        <f t="shared" si="85"/>
        <v>0</v>
      </c>
      <c r="FE56" s="343">
        <f t="shared" si="85"/>
        <v>0</v>
      </c>
      <c r="FF56" s="341">
        <f t="shared" si="86"/>
        <v>0</v>
      </c>
      <c r="FG56" s="342">
        <f t="shared" si="86"/>
        <v>0</v>
      </c>
      <c r="FH56" s="342">
        <f t="shared" si="86"/>
        <v>0</v>
      </c>
      <c r="FI56" s="342">
        <f t="shared" si="86"/>
        <v>0</v>
      </c>
      <c r="FJ56" s="342">
        <f t="shared" si="86"/>
        <v>0</v>
      </c>
      <c r="FK56" s="342">
        <f t="shared" si="86"/>
        <v>0</v>
      </c>
      <c r="FL56" s="342">
        <f t="shared" si="86"/>
        <v>0</v>
      </c>
      <c r="FM56" s="342">
        <f t="shared" si="86"/>
        <v>0</v>
      </c>
      <c r="FN56" s="342">
        <f t="shared" si="86"/>
        <v>0</v>
      </c>
      <c r="FO56" s="342">
        <f t="shared" si="86"/>
        <v>0</v>
      </c>
      <c r="FP56" s="342">
        <f t="shared" si="86"/>
        <v>0</v>
      </c>
      <c r="FQ56" s="343">
        <f t="shared" si="86"/>
        <v>0</v>
      </c>
    </row>
    <row r="57" spans="1:173" ht="12.75" customHeight="1" x14ac:dyDescent="0.2">
      <c r="A57" s="74" t="str">
        <f t="shared" si="68"/>
        <v xml:space="preserve"> -N/A</v>
      </c>
      <c r="B57" s="362"/>
      <c r="C57" s="171" t="s">
        <v>300</v>
      </c>
      <c r="D57" s="366" t="str">
        <f>IF(ISBLANK(EMISSIONS_9!D57), " ", EMISSIONS_9!D57)</f>
        <v xml:space="preserve"> </v>
      </c>
      <c r="E57" s="351" t="s">
        <v>73</v>
      </c>
      <c r="F57" s="351" t="s">
        <v>73</v>
      </c>
      <c r="G57" s="33" t="s">
        <v>115</v>
      </c>
      <c r="H57" s="368"/>
      <c r="I57" s="64" t="s">
        <v>143</v>
      </c>
      <c r="J57" s="33" t="s">
        <v>115</v>
      </c>
      <c r="K57" s="64"/>
      <c r="L57" s="64"/>
      <c r="M57" s="367">
        <v>0</v>
      </c>
      <c r="N57" s="373">
        <v>0</v>
      </c>
      <c r="O57" s="299"/>
      <c r="P57" s="300"/>
      <c r="Q57" s="73" t="str">
        <f t="shared" si="69"/>
        <v>Enter Activity</v>
      </c>
      <c r="R57" s="73" t="str">
        <f t="shared" si="70"/>
        <v>Enter Activity</v>
      </c>
      <c r="S57" s="73" t="str">
        <f t="shared" si="71"/>
        <v>Enter Activity</v>
      </c>
      <c r="T57" s="73" t="str">
        <f t="shared" si="72"/>
        <v>Enter Activity</v>
      </c>
      <c r="U57" s="73" t="str">
        <f t="shared" si="73"/>
        <v>Enter Activity</v>
      </c>
      <c r="V57" s="73" t="str">
        <f t="shared" si="74"/>
        <v>Enter Activity</v>
      </c>
      <c r="W57" s="79" t="s">
        <v>115</v>
      </c>
      <c r="X57" s="73" t="str">
        <f t="shared" si="75"/>
        <v>Enter Activity</v>
      </c>
      <c r="Y57" s="78" t="s">
        <v>115</v>
      </c>
      <c r="Z57" s="79" t="s">
        <v>115</v>
      </c>
      <c r="AA57" s="82" t="s">
        <v>115</v>
      </c>
      <c r="AB57" s="76" t="str">
        <f xml:space="preserve"> IF($H57=0, "Enter Activity", IF(($M57=0)*($N57=0), "Enter Run Time", (H57*'VESSEL FACTORS'!$D$41)/2000))</f>
        <v>Enter Activity</v>
      </c>
      <c r="AC57" s="65" t="str">
        <f xml:space="preserve"> IF($H57=0, "Enter Activity", IF(($M57=0)*($N57=0), "Enter Run Time", (H57*'VESSEL FACTORS'!$D$41)/2000))</f>
        <v>Enter Activity</v>
      </c>
      <c r="AD57" s="65" t="str">
        <f>IF($H57=0, "Enter Activity", IF(($M57=0)*($N57=0), "Enter Run Time",  (H57*'VESSEL FACTORS'!$F$41)/2000))</f>
        <v>Enter Activity</v>
      </c>
      <c r="AE57" s="65" t="str">
        <f>IF($H57=0, "Enter Activity", IF(($M57=0)*($N57=0), "Enter Run Time", (H57*'VESSEL FACTORS'!$H$41)/2000))</f>
        <v>Enter Activity</v>
      </c>
      <c r="AF57" s="65" t="str">
        <f>IF($H57=0, "Enter Activity", IF(($M57=0)*($N57=0), "Enter Run Time", (H57*'VESSEL FACTORS'!$I$41)/2000))</f>
        <v>Enter Activity</v>
      </c>
      <c r="AG57" s="84" t="str">
        <f>IF($H57=0, "Enter Activity", IF(($M57=0)*($N57=0), "Enter Run Time", (H57*'VESSEL FACTORS'!$J$41)/2000))</f>
        <v>Enter Activity</v>
      </c>
      <c r="AH57" s="70" t="s">
        <v>115</v>
      </c>
      <c r="AI57" s="79" t="str">
        <f>IF($H57=0, "Enter Activity", IF(($M57=0)*($N57=0), "Enter Run Time",  (H57*'VESSEL FACTORS'!$L$41)/2000))</f>
        <v>Enter Activity</v>
      </c>
      <c r="AJ57" s="70" t="s">
        <v>115</v>
      </c>
      <c r="AK57" s="70" t="s">
        <v>115</v>
      </c>
      <c r="AL57" s="71" t="s">
        <v>115</v>
      </c>
      <c r="AM57" s="73"/>
      <c r="AO57" s="74">
        <f>MONTH(EMISSIONS_1!P57)-MONTH(EMISSIONS_1!O57)+1</f>
        <v>1</v>
      </c>
      <c r="AP57" s="341">
        <f t="shared" ref="AP57:AR59" si="88">IF(T($AB57)="",IF((AP$6&gt;=MONTH($O57))*(AP$6&lt;=MONTH($P57)), $AB57/$AO57, 0),0)</f>
        <v>0</v>
      </c>
      <c r="AQ57" s="342">
        <f t="shared" si="88"/>
        <v>0</v>
      </c>
      <c r="AR57" s="342">
        <f t="shared" si="88"/>
        <v>0</v>
      </c>
      <c r="AS57" s="342">
        <f t="shared" si="87"/>
        <v>0</v>
      </c>
      <c r="AT57" s="342">
        <f t="shared" si="87"/>
        <v>0</v>
      </c>
      <c r="AU57" s="342">
        <f t="shared" si="87"/>
        <v>0</v>
      </c>
      <c r="AV57" s="342">
        <f t="shared" si="87"/>
        <v>0</v>
      </c>
      <c r="AW57" s="342">
        <f t="shared" si="87"/>
        <v>0</v>
      </c>
      <c r="AX57" s="342">
        <f t="shared" si="87"/>
        <v>0</v>
      </c>
      <c r="AY57" s="342">
        <f t="shared" si="87"/>
        <v>0</v>
      </c>
      <c r="AZ57" s="342">
        <f t="shared" si="87"/>
        <v>0</v>
      </c>
      <c r="BA57" s="343">
        <f t="shared" si="87"/>
        <v>0</v>
      </c>
      <c r="BB57" s="341">
        <f t="shared" si="77"/>
        <v>0</v>
      </c>
      <c r="BC57" s="342">
        <f t="shared" si="77"/>
        <v>0</v>
      </c>
      <c r="BD57" s="342">
        <f t="shared" si="77"/>
        <v>0</v>
      </c>
      <c r="BE57" s="342">
        <f t="shared" si="77"/>
        <v>0</v>
      </c>
      <c r="BF57" s="342">
        <f t="shared" si="77"/>
        <v>0</v>
      </c>
      <c r="BG57" s="342">
        <f t="shared" si="77"/>
        <v>0</v>
      </c>
      <c r="BH57" s="342">
        <f t="shared" si="77"/>
        <v>0</v>
      </c>
      <c r="BI57" s="342">
        <f t="shared" si="77"/>
        <v>0</v>
      </c>
      <c r="BJ57" s="342">
        <f t="shared" si="77"/>
        <v>0</v>
      </c>
      <c r="BK57" s="342">
        <f t="shared" si="77"/>
        <v>0</v>
      </c>
      <c r="BL57" s="342">
        <f t="shared" si="77"/>
        <v>0</v>
      </c>
      <c r="BM57" s="343">
        <f t="shared" si="77"/>
        <v>0</v>
      </c>
      <c r="BN57" s="341">
        <f t="shared" si="78"/>
        <v>0</v>
      </c>
      <c r="BO57" s="342">
        <f t="shared" si="78"/>
        <v>0</v>
      </c>
      <c r="BP57" s="342">
        <f t="shared" si="78"/>
        <v>0</v>
      </c>
      <c r="BQ57" s="342">
        <f t="shared" si="78"/>
        <v>0</v>
      </c>
      <c r="BR57" s="342">
        <f t="shared" si="78"/>
        <v>0</v>
      </c>
      <c r="BS57" s="342">
        <f t="shared" si="78"/>
        <v>0</v>
      </c>
      <c r="BT57" s="342">
        <f t="shared" si="78"/>
        <v>0</v>
      </c>
      <c r="BU57" s="342">
        <f t="shared" si="78"/>
        <v>0</v>
      </c>
      <c r="BV57" s="342">
        <f t="shared" si="78"/>
        <v>0</v>
      </c>
      <c r="BW57" s="342">
        <f t="shared" si="78"/>
        <v>0</v>
      </c>
      <c r="BX57" s="342">
        <f t="shared" si="78"/>
        <v>0</v>
      </c>
      <c r="BY57" s="343">
        <f t="shared" si="78"/>
        <v>0</v>
      </c>
      <c r="BZ57" s="341">
        <f t="shared" si="79"/>
        <v>0</v>
      </c>
      <c r="CA57" s="342">
        <f t="shared" si="79"/>
        <v>0</v>
      </c>
      <c r="CB57" s="342">
        <f t="shared" si="79"/>
        <v>0</v>
      </c>
      <c r="CC57" s="342">
        <f t="shared" si="79"/>
        <v>0</v>
      </c>
      <c r="CD57" s="342">
        <f t="shared" si="79"/>
        <v>0</v>
      </c>
      <c r="CE57" s="342">
        <f t="shared" si="79"/>
        <v>0</v>
      </c>
      <c r="CF57" s="342">
        <f t="shared" si="79"/>
        <v>0</v>
      </c>
      <c r="CG57" s="342">
        <f t="shared" si="79"/>
        <v>0</v>
      </c>
      <c r="CH57" s="342">
        <f t="shared" si="79"/>
        <v>0</v>
      </c>
      <c r="CI57" s="342">
        <f t="shared" si="79"/>
        <v>0</v>
      </c>
      <c r="CJ57" s="342">
        <f t="shared" si="79"/>
        <v>0</v>
      </c>
      <c r="CK57" s="343">
        <f t="shared" si="79"/>
        <v>0</v>
      </c>
      <c r="CL57" s="341">
        <f t="shared" si="80"/>
        <v>0</v>
      </c>
      <c r="CM57" s="342">
        <f t="shared" si="80"/>
        <v>0</v>
      </c>
      <c r="CN57" s="342">
        <f t="shared" si="80"/>
        <v>0</v>
      </c>
      <c r="CO57" s="342">
        <f t="shared" si="80"/>
        <v>0</v>
      </c>
      <c r="CP57" s="342">
        <f t="shared" si="80"/>
        <v>0</v>
      </c>
      <c r="CQ57" s="342">
        <f t="shared" si="80"/>
        <v>0</v>
      </c>
      <c r="CR57" s="342">
        <f t="shared" si="80"/>
        <v>0</v>
      </c>
      <c r="CS57" s="342">
        <f t="shared" si="80"/>
        <v>0</v>
      </c>
      <c r="CT57" s="342">
        <f t="shared" si="80"/>
        <v>0</v>
      </c>
      <c r="CU57" s="342">
        <f t="shared" si="80"/>
        <v>0</v>
      </c>
      <c r="CV57" s="342">
        <f t="shared" si="80"/>
        <v>0</v>
      </c>
      <c r="CW57" s="343">
        <f t="shared" si="80"/>
        <v>0</v>
      </c>
      <c r="CX57" s="341">
        <f t="shared" si="81"/>
        <v>0</v>
      </c>
      <c r="CY57" s="342">
        <f t="shared" si="81"/>
        <v>0</v>
      </c>
      <c r="CZ57" s="342">
        <f t="shared" si="81"/>
        <v>0</v>
      </c>
      <c r="DA57" s="342">
        <f t="shared" si="81"/>
        <v>0</v>
      </c>
      <c r="DB57" s="342">
        <f t="shared" si="81"/>
        <v>0</v>
      </c>
      <c r="DC57" s="342">
        <f t="shared" si="81"/>
        <v>0</v>
      </c>
      <c r="DD57" s="342">
        <f t="shared" si="81"/>
        <v>0</v>
      </c>
      <c r="DE57" s="342">
        <f t="shared" si="81"/>
        <v>0</v>
      </c>
      <c r="DF57" s="342">
        <f t="shared" si="81"/>
        <v>0</v>
      </c>
      <c r="DG57" s="342">
        <f t="shared" si="81"/>
        <v>0</v>
      </c>
      <c r="DH57" s="342">
        <f t="shared" si="81"/>
        <v>0</v>
      </c>
      <c r="DI57" s="343">
        <f t="shared" si="81"/>
        <v>0</v>
      </c>
      <c r="DJ57" s="341">
        <f t="shared" si="82"/>
        <v>0</v>
      </c>
      <c r="DK57" s="342">
        <f t="shared" si="82"/>
        <v>0</v>
      </c>
      <c r="DL57" s="342">
        <f t="shared" si="82"/>
        <v>0</v>
      </c>
      <c r="DM57" s="342">
        <f t="shared" si="82"/>
        <v>0</v>
      </c>
      <c r="DN57" s="342">
        <f t="shared" si="82"/>
        <v>0</v>
      </c>
      <c r="DO57" s="342">
        <f t="shared" si="82"/>
        <v>0</v>
      </c>
      <c r="DP57" s="342">
        <f t="shared" si="82"/>
        <v>0</v>
      </c>
      <c r="DQ57" s="342">
        <f t="shared" si="82"/>
        <v>0</v>
      </c>
      <c r="DR57" s="342">
        <f t="shared" si="82"/>
        <v>0</v>
      </c>
      <c r="DS57" s="342">
        <f t="shared" si="82"/>
        <v>0</v>
      </c>
      <c r="DT57" s="342">
        <f t="shared" si="82"/>
        <v>0</v>
      </c>
      <c r="DU57" s="343">
        <f t="shared" si="82"/>
        <v>0</v>
      </c>
      <c r="DV57" s="341">
        <f t="shared" si="83"/>
        <v>0</v>
      </c>
      <c r="DW57" s="342">
        <f t="shared" si="83"/>
        <v>0</v>
      </c>
      <c r="DX57" s="342">
        <f t="shared" si="83"/>
        <v>0</v>
      </c>
      <c r="DY57" s="342">
        <f t="shared" si="83"/>
        <v>0</v>
      </c>
      <c r="DZ57" s="342">
        <f t="shared" si="83"/>
        <v>0</v>
      </c>
      <c r="EA57" s="342">
        <f t="shared" si="83"/>
        <v>0</v>
      </c>
      <c r="EB57" s="342">
        <f t="shared" si="83"/>
        <v>0</v>
      </c>
      <c r="EC57" s="342">
        <f t="shared" si="83"/>
        <v>0</v>
      </c>
      <c r="ED57" s="342">
        <f t="shared" si="83"/>
        <v>0</v>
      </c>
      <c r="EE57" s="342">
        <f t="shared" si="83"/>
        <v>0</v>
      </c>
      <c r="EF57" s="342">
        <f t="shared" si="83"/>
        <v>0</v>
      </c>
      <c r="EG57" s="343">
        <f t="shared" si="83"/>
        <v>0</v>
      </c>
      <c r="EH57" s="341">
        <f t="shared" si="84"/>
        <v>0</v>
      </c>
      <c r="EI57" s="342">
        <f t="shared" si="84"/>
        <v>0</v>
      </c>
      <c r="EJ57" s="342">
        <f t="shared" si="84"/>
        <v>0</v>
      </c>
      <c r="EK57" s="342">
        <f t="shared" si="84"/>
        <v>0</v>
      </c>
      <c r="EL57" s="342">
        <f t="shared" si="84"/>
        <v>0</v>
      </c>
      <c r="EM57" s="342">
        <f t="shared" si="84"/>
        <v>0</v>
      </c>
      <c r="EN57" s="342">
        <f t="shared" si="84"/>
        <v>0</v>
      </c>
      <c r="EO57" s="342">
        <f t="shared" si="84"/>
        <v>0</v>
      </c>
      <c r="EP57" s="342">
        <f t="shared" si="84"/>
        <v>0</v>
      </c>
      <c r="EQ57" s="342">
        <f t="shared" si="84"/>
        <v>0</v>
      </c>
      <c r="ER57" s="342">
        <f t="shared" si="84"/>
        <v>0</v>
      </c>
      <c r="ES57" s="343">
        <f t="shared" si="84"/>
        <v>0</v>
      </c>
      <c r="ET57" s="341">
        <f t="shared" si="85"/>
        <v>0</v>
      </c>
      <c r="EU57" s="342">
        <f t="shared" si="85"/>
        <v>0</v>
      </c>
      <c r="EV57" s="342">
        <f t="shared" si="85"/>
        <v>0</v>
      </c>
      <c r="EW57" s="342">
        <f t="shared" si="85"/>
        <v>0</v>
      </c>
      <c r="EX57" s="342">
        <f t="shared" si="85"/>
        <v>0</v>
      </c>
      <c r="EY57" s="342">
        <f t="shared" si="85"/>
        <v>0</v>
      </c>
      <c r="EZ57" s="342">
        <f t="shared" si="85"/>
        <v>0</v>
      </c>
      <c r="FA57" s="342">
        <f t="shared" si="85"/>
        <v>0</v>
      </c>
      <c r="FB57" s="342">
        <f t="shared" si="85"/>
        <v>0</v>
      </c>
      <c r="FC57" s="342">
        <f t="shared" si="85"/>
        <v>0</v>
      </c>
      <c r="FD57" s="342">
        <f t="shared" si="85"/>
        <v>0</v>
      </c>
      <c r="FE57" s="343">
        <f t="shared" si="85"/>
        <v>0</v>
      </c>
      <c r="FF57" s="341">
        <f t="shared" si="86"/>
        <v>0</v>
      </c>
      <c r="FG57" s="342">
        <f t="shared" si="86"/>
        <v>0</v>
      </c>
      <c r="FH57" s="342">
        <f t="shared" si="86"/>
        <v>0</v>
      </c>
      <c r="FI57" s="342">
        <f t="shared" si="86"/>
        <v>0</v>
      </c>
      <c r="FJ57" s="342">
        <f t="shared" si="86"/>
        <v>0</v>
      </c>
      <c r="FK57" s="342">
        <f t="shared" si="86"/>
        <v>0</v>
      </c>
      <c r="FL57" s="342">
        <f t="shared" si="86"/>
        <v>0</v>
      </c>
      <c r="FM57" s="342">
        <f t="shared" si="86"/>
        <v>0</v>
      </c>
      <c r="FN57" s="342">
        <f t="shared" si="86"/>
        <v>0</v>
      </c>
      <c r="FO57" s="342">
        <f t="shared" si="86"/>
        <v>0</v>
      </c>
      <c r="FP57" s="342">
        <f t="shared" si="86"/>
        <v>0</v>
      </c>
      <c r="FQ57" s="343">
        <f t="shared" si="86"/>
        <v>0</v>
      </c>
    </row>
    <row r="58" spans="1:173" ht="12.75" customHeight="1" x14ac:dyDescent="0.2">
      <c r="A58" s="74" t="str">
        <f t="shared" si="68"/>
        <v xml:space="preserve"> -N/A</v>
      </c>
      <c r="B58" s="362"/>
      <c r="C58" s="171" t="s">
        <v>300</v>
      </c>
      <c r="D58" s="366" t="str">
        <f>IF(ISBLANK(EMISSIONS_9!D58), " ", EMISSIONS_9!D58)</f>
        <v xml:space="preserve"> </v>
      </c>
      <c r="E58" s="351" t="s">
        <v>73</v>
      </c>
      <c r="F58" s="351" t="s">
        <v>73</v>
      </c>
      <c r="G58" s="33" t="s">
        <v>115</v>
      </c>
      <c r="H58" s="368"/>
      <c r="I58" s="64" t="s">
        <v>143</v>
      </c>
      <c r="J58" s="33" t="s">
        <v>115</v>
      </c>
      <c r="K58" s="64"/>
      <c r="L58" s="64"/>
      <c r="M58" s="367">
        <v>0</v>
      </c>
      <c r="N58" s="373">
        <v>0</v>
      </c>
      <c r="O58" s="299"/>
      <c r="P58" s="300"/>
      <c r="Q58" s="73" t="str">
        <f t="shared" si="69"/>
        <v>Enter Activity</v>
      </c>
      <c r="R58" s="73" t="str">
        <f t="shared" si="70"/>
        <v>Enter Activity</v>
      </c>
      <c r="S58" s="73" t="str">
        <f t="shared" si="71"/>
        <v>Enter Activity</v>
      </c>
      <c r="T58" s="73" t="str">
        <f t="shared" si="72"/>
        <v>Enter Activity</v>
      </c>
      <c r="U58" s="73" t="str">
        <f t="shared" si="73"/>
        <v>Enter Activity</v>
      </c>
      <c r="V58" s="73" t="str">
        <f t="shared" si="74"/>
        <v>Enter Activity</v>
      </c>
      <c r="W58" s="79" t="s">
        <v>115</v>
      </c>
      <c r="X58" s="73" t="str">
        <f t="shared" si="75"/>
        <v>Enter Activity</v>
      </c>
      <c r="Y58" s="78" t="s">
        <v>115</v>
      </c>
      <c r="Z58" s="79" t="s">
        <v>115</v>
      </c>
      <c r="AA58" s="82" t="s">
        <v>115</v>
      </c>
      <c r="AB58" s="76" t="str">
        <f xml:space="preserve"> IF($H58=0, "Enter Activity", IF(($M58=0)*($N58=0), "Enter Run Time", (H58*'VESSEL FACTORS'!$D$41)/2000))</f>
        <v>Enter Activity</v>
      </c>
      <c r="AC58" s="65" t="str">
        <f xml:space="preserve"> IF($H58=0, "Enter Activity", IF(($M58=0)*($N58=0), "Enter Run Time", (H58*'VESSEL FACTORS'!$D$41)/2000))</f>
        <v>Enter Activity</v>
      </c>
      <c r="AD58" s="65" t="str">
        <f>IF($H58=0, "Enter Activity", IF(($M58=0)*($N58=0), "Enter Run Time",  (H58*'VESSEL FACTORS'!$F$41)/2000))</f>
        <v>Enter Activity</v>
      </c>
      <c r="AE58" s="65" t="str">
        <f>IF($H58=0, "Enter Activity", IF(($M58=0)*($N58=0), "Enter Run Time", (H58*'VESSEL FACTORS'!$H$41)/2000))</f>
        <v>Enter Activity</v>
      </c>
      <c r="AF58" s="65" t="str">
        <f>IF($H58=0, "Enter Activity", IF(($M58=0)*($N58=0), "Enter Run Time", (H58*'VESSEL FACTORS'!$I$41)/2000))</f>
        <v>Enter Activity</v>
      </c>
      <c r="AG58" s="84" t="str">
        <f>IF($H58=0, "Enter Activity", IF(($M58=0)*($N58=0), "Enter Run Time", (H58*'VESSEL FACTORS'!$J$41)/2000))</f>
        <v>Enter Activity</v>
      </c>
      <c r="AH58" s="70" t="s">
        <v>115</v>
      </c>
      <c r="AI58" s="79" t="str">
        <f>IF($H58=0, "Enter Activity", IF(($M58=0)*($N58=0), "Enter Run Time",  (H58*'VESSEL FACTORS'!$L$41)/2000))</f>
        <v>Enter Activity</v>
      </c>
      <c r="AJ58" s="70" t="s">
        <v>115</v>
      </c>
      <c r="AK58" s="70" t="s">
        <v>115</v>
      </c>
      <c r="AL58" s="71" t="s">
        <v>115</v>
      </c>
      <c r="AM58" s="73"/>
      <c r="AO58" s="74">
        <f>MONTH(EMISSIONS_1!P58)-MONTH(EMISSIONS_1!O58)+1</f>
        <v>1</v>
      </c>
      <c r="AP58" s="341">
        <f t="shared" si="88"/>
        <v>0</v>
      </c>
      <c r="AQ58" s="342">
        <f t="shared" si="88"/>
        <v>0</v>
      </c>
      <c r="AR58" s="342">
        <f t="shared" si="88"/>
        <v>0</v>
      </c>
      <c r="AS58" s="342">
        <f t="shared" si="87"/>
        <v>0</v>
      </c>
      <c r="AT58" s="342">
        <f t="shared" si="87"/>
        <v>0</v>
      </c>
      <c r="AU58" s="342">
        <f t="shared" si="87"/>
        <v>0</v>
      </c>
      <c r="AV58" s="342">
        <f t="shared" si="87"/>
        <v>0</v>
      </c>
      <c r="AW58" s="342">
        <f t="shared" si="87"/>
        <v>0</v>
      </c>
      <c r="AX58" s="342">
        <f t="shared" si="87"/>
        <v>0</v>
      </c>
      <c r="AY58" s="342">
        <f t="shared" si="87"/>
        <v>0</v>
      </c>
      <c r="AZ58" s="342">
        <f t="shared" si="87"/>
        <v>0</v>
      </c>
      <c r="BA58" s="343">
        <f t="shared" si="87"/>
        <v>0</v>
      </c>
      <c r="BB58" s="341">
        <f t="shared" si="77"/>
        <v>0</v>
      </c>
      <c r="BC58" s="342">
        <f t="shared" si="77"/>
        <v>0</v>
      </c>
      <c r="BD58" s="342">
        <f t="shared" si="77"/>
        <v>0</v>
      </c>
      <c r="BE58" s="342">
        <f t="shared" si="77"/>
        <v>0</v>
      </c>
      <c r="BF58" s="342">
        <f t="shared" si="77"/>
        <v>0</v>
      </c>
      <c r="BG58" s="342">
        <f t="shared" si="77"/>
        <v>0</v>
      </c>
      <c r="BH58" s="342">
        <f t="shared" si="77"/>
        <v>0</v>
      </c>
      <c r="BI58" s="342">
        <f t="shared" si="77"/>
        <v>0</v>
      </c>
      <c r="BJ58" s="342">
        <f t="shared" si="77"/>
        <v>0</v>
      </c>
      <c r="BK58" s="342">
        <f t="shared" si="77"/>
        <v>0</v>
      </c>
      <c r="BL58" s="342">
        <f t="shared" si="77"/>
        <v>0</v>
      </c>
      <c r="BM58" s="343">
        <f t="shared" si="77"/>
        <v>0</v>
      </c>
      <c r="BN58" s="341">
        <f t="shared" si="78"/>
        <v>0</v>
      </c>
      <c r="BO58" s="342">
        <f t="shared" si="78"/>
        <v>0</v>
      </c>
      <c r="BP58" s="342">
        <f t="shared" si="78"/>
        <v>0</v>
      </c>
      <c r="BQ58" s="342">
        <f t="shared" si="78"/>
        <v>0</v>
      </c>
      <c r="BR58" s="342">
        <f t="shared" si="78"/>
        <v>0</v>
      </c>
      <c r="BS58" s="342">
        <f t="shared" si="78"/>
        <v>0</v>
      </c>
      <c r="BT58" s="342">
        <f t="shared" si="78"/>
        <v>0</v>
      </c>
      <c r="BU58" s="342">
        <f t="shared" si="78"/>
        <v>0</v>
      </c>
      <c r="BV58" s="342">
        <f t="shared" si="78"/>
        <v>0</v>
      </c>
      <c r="BW58" s="342">
        <f t="shared" si="78"/>
        <v>0</v>
      </c>
      <c r="BX58" s="342">
        <f t="shared" si="78"/>
        <v>0</v>
      </c>
      <c r="BY58" s="343">
        <f t="shared" si="78"/>
        <v>0</v>
      </c>
      <c r="BZ58" s="341">
        <f t="shared" si="79"/>
        <v>0</v>
      </c>
      <c r="CA58" s="342">
        <f t="shared" si="79"/>
        <v>0</v>
      </c>
      <c r="CB58" s="342">
        <f t="shared" si="79"/>
        <v>0</v>
      </c>
      <c r="CC58" s="342">
        <f t="shared" si="79"/>
        <v>0</v>
      </c>
      <c r="CD58" s="342">
        <f t="shared" si="79"/>
        <v>0</v>
      </c>
      <c r="CE58" s="342">
        <f t="shared" si="79"/>
        <v>0</v>
      </c>
      <c r="CF58" s="342">
        <f t="shared" si="79"/>
        <v>0</v>
      </c>
      <c r="CG58" s="342">
        <f t="shared" si="79"/>
        <v>0</v>
      </c>
      <c r="CH58" s="342">
        <f t="shared" si="79"/>
        <v>0</v>
      </c>
      <c r="CI58" s="342">
        <f t="shared" si="79"/>
        <v>0</v>
      </c>
      <c r="CJ58" s="342">
        <f t="shared" si="79"/>
        <v>0</v>
      </c>
      <c r="CK58" s="343">
        <f t="shared" si="79"/>
        <v>0</v>
      </c>
      <c r="CL58" s="341">
        <f t="shared" si="80"/>
        <v>0</v>
      </c>
      <c r="CM58" s="342">
        <f t="shared" si="80"/>
        <v>0</v>
      </c>
      <c r="CN58" s="342">
        <f t="shared" si="80"/>
        <v>0</v>
      </c>
      <c r="CO58" s="342">
        <f t="shared" si="80"/>
        <v>0</v>
      </c>
      <c r="CP58" s="342">
        <f t="shared" si="80"/>
        <v>0</v>
      </c>
      <c r="CQ58" s="342">
        <f t="shared" si="80"/>
        <v>0</v>
      </c>
      <c r="CR58" s="342">
        <f t="shared" si="80"/>
        <v>0</v>
      </c>
      <c r="CS58" s="342">
        <f t="shared" si="80"/>
        <v>0</v>
      </c>
      <c r="CT58" s="342">
        <f t="shared" si="80"/>
        <v>0</v>
      </c>
      <c r="CU58" s="342">
        <f t="shared" si="80"/>
        <v>0</v>
      </c>
      <c r="CV58" s="342">
        <f t="shared" si="80"/>
        <v>0</v>
      </c>
      <c r="CW58" s="343">
        <f t="shared" si="80"/>
        <v>0</v>
      </c>
      <c r="CX58" s="341">
        <f t="shared" si="81"/>
        <v>0</v>
      </c>
      <c r="CY58" s="342">
        <f t="shared" si="81"/>
        <v>0</v>
      </c>
      <c r="CZ58" s="342">
        <f t="shared" si="81"/>
        <v>0</v>
      </c>
      <c r="DA58" s="342">
        <f t="shared" si="81"/>
        <v>0</v>
      </c>
      <c r="DB58" s="342">
        <f t="shared" si="81"/>
        <v>0</v>
      </c>
      <c r="DC58" s="342">
        <f t="shared" si="81"/>
        <v>0</v>
      </c>
      <c r="DD58" s="342">
        <f t="shared" si="81"/>
        <v>0</v>
      </c>
      <c r="DE58" s="342">
        <f t="shared" si="81"/>
        <v>0</v>
      </c>
      <c r="DF58" s="342">
        <f t="shared" si="81"/>
        <v>0</v>
      </c>
      <c r="DG58" s="342">
        <f t="shared" si="81"/>
        <v>0</v>
      </c>
      <c r="DH58" s="342">
        <f t="shared" si="81"/>
        <v>0</v>
      </c>
      <c r="DI58" s="343">
        <f t="shared" si="81"/>
        <v>0</v>
      </c>
      <c r="DJ58" s="341">
        <f t="shared" si="82"/>
        <v>0</v>
      </c>
      <c r="DK58" s="342">
        <f t="shared" si="82"/>
        <v>0</v>
      </c>
      <c r="DL58" s="342">
        <f t="shared" si="82"/>
        <v>0</v>
      </c>
      <c r="DM58" s="342">
        <f t="shared" si="82"/>
        <v>0</v>
      </c>
      <c r="DN58" s="342">
        <f t="shared" si="82"/>
        <v>0</v>
      </c>
      <c r="DO58" s="342">
        <f t="shared" si="82"/>
        <v>0</v>
      </c>
      <c r="DP58" s="342">
        <f t="shared" si="82"/>
        <v>0</v>
      </c>
      <c r="DQ58" s="342">
        <f t="shared" si="82"/>
        <v>0</v>
      </c>
      <c r="DR58" s="342">
        <f t="shared" si="82"/>
        <v>0</v>
      </c>
      <c r="DS58" s="342">
        <f t="shared" si="82"/>
        <v>0</v>
      </c>
      <c r="DT58" s="342">
        <f t="shared" si="82"/>
        <v>0</v>
      </c>
      <c r="DU58" s="343">
        <f t="shared" si="82"/>
        <v>0</v>
      </c>
      <c r="DV58" s="341">
        <f t="shared" si="83"/>
        <v>0</v>
      </c>
      <c r="DW58" s="342">
        <f t="shared" si="83"/>
        <v>0</v>
      </c>
      <c r="DX58" s="342">
        <f t="shared" si="83"/>
        <v>0</v>
      </c>
      <c r="DY58" s="342">
        <f t="shared" si="83"/>
        <v>0</v>
      </c>
      <c r="DZ58" s="342">
        <f t="shared" si="83"/>
        <v>0</v>
      </c>
      <c r="EA58" s="342">
        <f t="shared" si="83"/>
        <v>0</v>
      </c>
      <c r="EB58" s="342">
        <f t="shared" si="83"/>
        <v>0</v>
      </c>
      <c r="EC58" s="342">
        <f t="shared" si="83"/>
        <v>0</v>
      </c>
      <c r="ED58" s="342">
        <f t="shared" si="83"/>
        <v>0</v>
      </c>
      <c r="EE58" s="342">
        <f t="shared" si="83"/>
        <v>0</v>
      </c>
      <c r="EF58" s="342">
        <f t="shared" si="83"/>
        <v>0</v>
      </c>
      <c r="EG58" s="343">
        <f t="shared" si="83"/>
        <v>0</v>
      </c>
      <c r="EH58" s="341">
        <f t="shared" si="84"/>
        <v>0</v>
      </c>
      <c r="EI58" s="342">
        <f t="shared" si="84"/>
        <v>0</v>
      </c>
      <c r="EJ58" s="342">
        <f t="shared" si="84"/>
        <v>0</v>
      </c>
      <c r="EK58" s="342">
        <f t="shared" si="84"/>
        <v>0</v>
      </c>
      <c r="EL58" s="342">
        <f t="shared" si="84"/>
        <v>0</v>
      </c>
      <c r="EM58" s="342">
        <f t="shared" si="84"/>
        <v>0</v>
      </c>
      <c r="EN58" s="342">
        <f t="shared" si="84"/>
        <v>0</v>
      </c>
      <c r="EO58" s="342">
        <f t="shared" si="84"/>
        <v>0</v>
      </c>
      <c r="EP58" s="342">
        <f t="shared" si="84"/>
        <v>0</v>
      </c>
      <c r="EQ58" s="342">
        <f t="shared" si="84"/>
        <v>0</v>
      </c>
      <c r="ER58" s="342">
        <f t="shared" si="84"/>
        <v>0</v>
      </c>
      <c r="ES58" s="343">
        <f t="shared" si="84"/>
        <v>0</v>
      </c>
      <c r="ET58" s="341">
        <f t="shared" si="85"/>
        <v>0</v>
      </c>
      <c r="EU58" s="342">
        <f t="shared" si="85"/>
        <v>0</v>
      </c>
      <c r="EV58" s="342">
        <f t="shared" si="85"/>
        <v>0</v>
      </c>
      <c r="EW58" s="342">
        <f t="shared" si="85"/>
        <v>0</v>
      </c>
      <c r="EX58" s="342">
        <f t="shared" si="85"/>
        <v>0</v>
      </c>
      <c r="EY58" s="342">
        <f t="shared" si="85"/>
        <v>0</v>
      </c>
      <c r="EZ58" s="342">
        <f t="shared" si="85"/>
        <v>0</v>
      </c>
      <c r="FA58" s="342">
        <f t="shared" si="85"/>
        <v>0</v>
      </c>
      <c r="FB58" s="342">
        <f t="shared" si="85"/>
        <v>0</v>
      </c>
      <c r="FC58" s="342">
        <f t="shared" si="85"/>
        <v>0</v>
      </c>
      <c r="FD58" s="342">
        <f t="shared" si="85"/>
        <v>0</v>
      </c>
      <c r="FE58" s="343">
        <f t="shared" si="85"/>
        <v>0</v>
      </c>
      <c r="FF58" s="341">
        <f t="shared" si="86"/>
        <v>0</v>
      </c>
      <c r="FG58" s="342">
        <f t="shared" si="86"/>
        <v>0</v>
      </c>
      <c r="FH58" s="342">
        <f t="shared" si="86"/>
        <v>0</v>
      </c>
      <c r="FI58" s="342">
        <f t="shared" si="86"/>
        <v>0</v>
      </c>
      <c r="FJ58" s="342">
        <f t="shared" si="86"/>
        <v>0</v>
      </c>
      <c r="FK58" s="342">
        <f t="shared" si="86"/>
        <v>0</v>
      </c>
      <c r="FL58" s="342">
        <f t="shared" si="86"/>
        <v>0</v>
      </c>
      <c r="FM58" s="342">
        <f t="shared" si="86"/>
        <v>0</v>
      </c>
      <c r="FN58" s="342">
        <f t="shared" si="86"/>
        <v>0</v>
      </c>
      <c r="FO58" s="342">
        <f t="shared" si="86"/>
        <v>0</v>
      </c>
      <c r="FP58" s="342">
        <f t="shared" si="86"/>
        <v>0</v>
      </c>
      <c r="FQ58" s="343">
        <f t="shared" si="86"/>
        <v>0</v>
      </c>
    </row>
    <row r="59" spans="1:173" ht="12.75" customHeight="1" x14ac:dyDescent="0.2">
      <c r="A59" s="74" t="str">
        <f t="shared" si="68"/>
        <v xml:space="preserve"> -N/A</v>
      </c>
      <c r="B59" s="362"/>
      <c r="C59" s="171" t="s">
        <v>300</v>
      </c>
      <c r="D59" s="366" t="str">
        <f>IF(ISBLANK(EMISSIONS_9!D59), " ", EMISSIONS_9!D59)</f>
        <v xml:space="preserve"> </v>
      </c>
      <c r="E59" s="351" t="s">
        <v>73</v>
      </c>
      <c r="F59" s="351" t="s">
        <v>73</v>
      </c>
      <c r="G59" s="33" t="s">
        <v>115</v>
      </c>
      <c r="H59" s="368"/>
      <c r="I59" s="64" t="s">
        <v>143</v>
      </c>
      <c r="J59" s="33" t="s">
        <v>115</v>
      </c>
      <c r="K59" s="64"/>
      <c r="L59" s="64"/>
      <c r="M59" s="367">
        <v>0</v>
      </c>
      <c r="N59" s="373">
        <v>0</v>
      </c>
      <c r="O59" s="299"/>
      <c r="P59" s="301"/>
      <c r="Q59" s="73" t="str">
        <f t="shared" si="69"/>
        <v>Enter Activity</v>
      </c>
      <c r="R59" s="73" t="str">
        <f t="shared" si="70"/>
        <v>Enter Activity</v>
      </c>
      <c r="S59" s="73" t="str">
        <f t="shared" si="71"/>
        <v>Enter Activity</v>
      </c>
      <c r="T59" s="73" t="str">
        <f t="shared" si="72"/>
        <v>Enter Activity</v>
      </c>
      <c r="U59" s="73" t="str">
        <f t="shared" si="73"/>
        <v>Enter Activity</v>
      </c>
      <c r="V59" s="73" t="str">
        <f t="shared" si="74"/>
        <v>Enter Activity</v>
      </c>
      <c r="W59" s="79" t="s">
        <v>115</v>
      </c>
      <c r="X59" s="73" t="str">
        <f t="shared" si="75"/>
        <v>Enter Activity</v>
      </c>
      <c r="Y59" s="78" t="s">
        <v>115</v>
      </c>
      <c r="Z59" s="79" t="s">
        <v>115</v>
      </c>
      <c r="AA59" s="82" t="s">
        <v>115</v>
      </c>
      <c r="AB59" s="76" t="str">
        <f xml:space="preserve"> IF($H59=0, "Enter Activity", IF(($M59=0)*($N59=0), "Enter Run Time", (H59*'VESSEL FACTORS'!$D$41)/2000))</f>
        <v>Enter Activity</v>
      </c>
      <c r="AC59" s="65" t="str">
        <f xml:space="preserve"> IF($H59=0, "Enter Activity", IF(($M59=0)*($N59=0), "Enter Run Time", (H59*'VESSEL FACTORS'!$D$41)/2000))</f>
        <v>Enter Activity</v>
      </c>
      <c r="AD59" s="65" t="str">
        <f>IF($H59=0, "Enter Activity", IF(($M59=0)*($N59=0), "Enter Run Time",  (H59*'VESSEL FACTORS'!$F$41)/2000))</f>
        <v>Enter Activity</v>
      </c>
      <c r="AE59" s="65" t="str">
        <f>IF($H59=0, "Enter Activity", IF(($M59=0)*($N59=0), "Enter Run Time", (H59*'VESSEL FACTORS'!$H$41)/2000))</f>
        <v>Enter Activity</v>
      </c>
      <c r="AF59" s="65" t="str">
        <f>IF($H59=0, "Enter Activity", IF(($M59=0)*($N59=0), "Enter Run Time", (H59*'VESSEL FACTORS'!$I$41)/2000))</f>
        <v>Enter Activity</v>
      </c>
      <c r="AG59" s="84" t="str">
        <f>IF($H59=0, "Enter Activity", IF(($M59=0)*($N59=0), "Enter Run Time", (H59*'VESSEL FACTORS'!$J$41)/2000))</f>
        <v>Enter Activity</v>
      </c>
      <c r="AH59" s="70" t="s">
        <v>115</v>
      </c>
      <c r="AI59" s="79" t="str">
        <f>IF($H59=0, "Enter Activity", IF(($M59=0)*($N59=0), "Enter Run Time",  (H59*'VESSEL FACTORS'!$L$41)/2000))</f>
        <v>Enter Activity</v>
      </c>
      <c r="AJ59" s="70" t="s">
        <v>115</v>
      </c>
      <c r="AK59" s="70" t="s">
        <v>115</v>
      </c>
      <c r="AL59" s="71" t="s">
        <v>115</v>
      </c>
      <c r="AM59" s="73"/>
      <c r="AO59" s="74">
        <f>MONTH(EMISSIONS_1!P59)-MONTH(EMISSIONS_1!O59)+1</f>
        <v>1</v>
      </c>
      <c r="AP59" s="341">
        <f t="shared" si="88"/>
        <v>0</v>
      </c>
      <c r="AQ59" s="342">
        <f t="shared" si="88"/>
        <v>0</v>
      </c>
      <c r="AR59" s="342">
        <f t="shared" si="88"/>
        <v>0</v>
      </c>
      <c r="AS59" s="342">
        <f t="shared" si="87"/>
        <v>0</v>
      </c>
      <c r="AT59" s="342">
        <f t="shared" si="87"/>
        <v>0</v>
      </c>
      <c r="AU59" s="342">
        <f t="shared" si="87"/>
        <v>0</v>
      </c>
      <c r="AV59" s="342">
        <f t="shared" si="87"/>
        <v>0</v>
      </c>
      <c r="AW59" s="342">
        <f t="shared" si="87"/>
        <v>0</v>
      </c>
      <c r="AX59" s="342">
        <f t="shared" si="87"/>
        <v>0</v>
      </c>
      <c r="AY59" s="342">
        <f t="shared" si="87"/>
        <v>0</v>
      </c>
      <c r="AZ59" s="342">
        <f t="shared" si="87"/>
        <v>0</v>
      </c>
      <c r="BA59" s="343">
        <f t="shared" si="87"/>
        <v>0</v>
      </c>
      <c r="BB59" s="341">
        <f t="shared" si="77"/>
        <v>0</v>
      </c>
      <c r="BC59" s="342">
        <f t="shared" si="77"/>
        <v>0</v>
      </c>
      <c r="BD59" s="342">
        <f t="shared" si="77"/>
        <v>0</v>
      </c>
      <c r="BE59" s="342">
        <f t="shared" si="77"/>
        <v>0</v>
      </c>
      <c r="BF59" s="342">
        <f t="shared" si="77"/>
        <v>0</v>
      </c>
      <c r="BG59" s="342">
        <f t="shared" si="77"/>
        <v>0</v>
      </c>
      <c r="BH59" s="342">
        <f t="shared" si="77"/>
        <v>0</v>
      </c>
      <c r="BI59" s="342">
        <f t="shared" si="77"/>
        <v>0</v>
      </c>
      <c r="BJ59" s="342">
        <f t="shared" si="77"/>
        <v>0</v>
      </c>
      <c r="BK59" s="342">
        <f t="shared" si="77"/>
        <v>0</v>
      </c>
      <c r="BL59" s="342">
        <f t="shared" si="77"/>
        <v>0</v>
      </c>
      <c r="BM59" s="343">
        <f t="shared" si="77"/>
        <v>0</v>
      </c>
      <c r="BN59" s="341">
        <f t="shared" si="78"/>
        <v>0</v>
      </c>
      <c r="BO59" s="342">
        <f t="shared" si="78"/>
        <v>0</v>
      </c>
      <c r="BP59" s="342">
        <f t="shared" si="78"/>
        <v>0</v>
      </c>
      <c r="BQ59" s="342">
        <f t="shared" si="78"/>
        <v>0</v>
      </c>
      <c r="BR59" s="342">
        <f t="shared" si="78"/>
        <v>0</v>
      </c>
      <c r="BS59" s="342">
        <f t="shared" si="78"/>
        <v>0</v>
      </c>
      <c r="BT59" s="342">
        <f t="shared" si="78"/>
        <v>0</v>
      </c>
      <c r="BU59" s="342">
        <f t="shared" si="78"/>
        <v>0</v>
      </c>
      <c r="BV59" s="342">
        <f t="shared" si="78"/>
        <v>0</v>
      </c>
      <c r="BW59" s="342">
        <f t="shared" si="78"/>
        <v>0</v>
      </c>
      <c r="BX59" s="342">
        <f t="shared" si="78"/>
        <v>0</v>
      </c>
      <c r="BY59" s="343">
        <f t="shared" si="78"/>
        <v>0</v>
      </c>
      <c r="BZ59" s="341">
        <f t="shared" si="79"/>
        <v>0</v>
      </c>
      <c r="CA59" s="342">
        <f t="shared" si="79"/>
        <v>0</v>
      </c>
      <c r="CB59" s="342">
        <f t="shared" si="79"/>
        <v>0</v>
      </c>
      <c r="CC59" s="342">
        <f t="shared" si="79"/>
        <v>0</v>
      </c>
      <c r="CD59" s="342">
        <f t="shared" si="79"/>
        <v>0</v>
      </c>
      <c r="CE59" s="342">
        <f t="shared" si="79"/>
        <v>0</v>
      </c>
      <c r="CF59" s="342">
        <f t="shared" si="79"/>
        <v>0</v>
      </c>
      <c r="CG59" s="342">
        <f t="shared" si="79"/>
        <v>0</v>
      </c>
      <c r="CH59" s="342">
        <f t="shared" si="79"/>
        <v>0</v>
      </c>
      <c r="CI59" s="342">
        <f t="shared" si="79"/>
        <v>0</v>
      </c>
      <c r="CJ59" s="342">
        <f t="shared" si="79"/>
        <v>0</v>
      </c>
      <c r="CK59" s="343">
        <f t="shared" si="79"/>
        <v>0</v>
      </c>
      <c r="CL59" s="341">
        <f t="shared" si="80"/>
        <v>0</v>
      </c>
      <c r="CM59" s="342">
        <f t="shared" si="80"/>
        <v>0</v>
      </c>
      <c r="CN59" s="342">
        <f t="shared" si="80"/>
        <v>0</v>
      </c>
      <c r="CO59" s="342">
        <f t="shared" si="80"/>
        <v>0</v>
      </c>
      <c r="CP59" s="342">
        <f t="shared" si="80"/>
        <v>0</v>
      </c>
      <c r="CQ59" s="342">
        <f t="shared" si="80"/>
        <v>0</v>
      </c>
      <c r="CR59" s="342">
        <f t="shared" si="80"/>
        <v>0</v>
      </c>
      <c r="CS59" s="342">
        <f t="shared" si="80"/>
        <v>0</v>
      </c>
      <c r="CT59" s="342">
        <f t="shared" si="80"/>
        <v>0</v>
      </c>
      <c r="CU59" s="342">
        <f t="shared" si="80"/>
        <v>0</v>
      </c>
      <c r="CV59" s="342">
        <f t="shared" si="80"/>
        <v>0</v>
      </c>
      <c r="CW59" s="343">
        <f t="shared" si="80"/>
        <v>0</v>
      </c>
      <c r="CX59" s="341">
        <f t="shared" si="81"/>
        <v>0</v>
      </c>
      <c r="CY59" s="342">
        <f t="shared" si="81"/>
        <v>0</v>
      </c>
      <c r="CZ59" s="342">
        <f t="shared" si="81"/>
        <v>0</v>
      </c>
      <c r="DA59" s="342">
        <f t="shared" si="81"/>
        <v>0</v>
      </c>
      <c r="DB59" s="342">
        <f t="shared" si="81"/>
        <v>0</v>
      </c>
      <c r="DC59" s="342">
        <f t="shared" si="81"/>
        <v>0</v>
      </c>
      <c r="DD59" s="342">
        <f t="shared" si="81"/>
        <v>0</v>
      </c>
      <c r="DE59" s="342">
        <f t="shared" si="81"/>
        <v>0</v>
      </c>
      <c r="DF59" s="342">
        <f t="shared" si="81"/>
        <v>0</v>
      </c>
      <c r="DG59" s="342">
        <f t="shared" si="81"/>
        <v>0</v>
      </c>
      <c r="DH59" s="342">
        <f t="shared" si="81"/>
        <v>0</v>
      </c>
      <c r="DI59" s="343">
        <f t="shared" si="81"/>
        <v>0</v>
      </c>
      <c r="DJ59" s="341">
        <f t="shared" si="82"/>
        <v>0</v>
      </c>
      <c r="DK59" s="342">
        <f t="shared" si="82"/>
        <v>0</v>
      </c>
      <c r="DL59" s="342">
        <f t="shared" si="82"/>
        <v>0</v>
      </c>
      <c r="DM59" s="342">
        <f t="shared" si="82"/>
        <v>0</v>
      </c>
      <c r="DN59" s="342">
        <f t="shared" si="82"/>
        <v>0</v>
      </c>
      <c r="DO59" s="342">
        <f t="shared" si="82"/>
        <v>0</v>
      </c>
      <c r="DP59" s="342">
        <f t="shared" si="82"/>
        <v>0</v>
      </c>
      <c r="DQ59" s="342">
        <f t="shared" si="82"/>
        <v>0</v>
      </c>
      <c r="DR59" s="342">
        <f t="shared" si="82"/>
        <v>0</v>
      </c>
      <c r="DS59" s="342">
        <f t="shared" si="82"/>
        <v>0</v>
      </c>
      <c r="DT59" s="342">
        <f t="shared" si="82"/>
        <v>0</v>
      </c>
      <c r="DU59" s="343">
        <f t="shared" si="82"/>
        <v>0</v>
      </c>
      <c r="DV59" s="341">
        <f t="shared" si="83"/>
        <v>0</v>
      </c>
      <c r="DW59" s="342">
        <f t="shared" si="83"/>
        <v>0</v>
      </c>
      <c r="DX59" s="342">
        <f t="shared" si="83"/>
        <v>0</v>
      </c>
      <c r="DY59" s="342">
        <f t="shared" si="83"/>
        <v>0</v>
      </c>
      <c r="DZ59" s="342">
        <f t="shared" si="83"/>
        <v>0</v>
      </c>
      <c r="EA59" s="342">
        <f t="shared" si="83"/>
        <v>0</v>
      </c>
      <c r="EB59" s="342">
        <f t="shared" si="83"/>
        <v>0</v>
      </c>
      <c r="EC59" s="342">
        <f t="shared" si="83"/>
        <v>0</v>
      </c>
      <c r="ED59" s="342">
        <f t="shared" si="83"/>
        <v>0</v>
      </c>
      <c r="EE59" s="342">
        <f t="shared" si="83"/>
        <v>0</v>
      </c>
      <c r="EF59" s="342">
        <f t="shared" si="83"/>
        <v>0</v>
      </c>
      <c r="EG59" s="343">
        <f t="shared" si="83"/>
        <v>0</v>
      </c>
      <c r="EH59" s="341">
        <f t="shared" si="84"/>
        <v>0</v>
      </c>
      <c r="EI59" s="342">
        <f t="shared" si="84"/>
        <v>0</v>
      </c>
      <c r="EJ59" s="342">
        <f t="shared" si="84"/>
        <v>0</v>
      </c>
      <c r="EK59" s="342">
        <f t="shared" si="84"/>
        <v>0</v>
      </c>
      <c r="EL59" s="342">
        <f t="shared" si="84"/>
        <v>0</v>
      </c>
      <c r="EM59" s="342">
        <f t="shared" si="84"/>
        <v>0</v>
      </c>
      <c r="EN59" s="342">
        <f t="shared" si="84"/>
        <v>0</v>
      </c>
      <c r="EO59" s="342">
        <f t="shared" si="84"/>
        <v>0</v>
      </c>
      <c r="EP59" s="342">
        <f t="shared" si="84"/>
        <v>0</v>
      </c>
      <c r="EQ59" s="342">
        <f t="shared" si="84"/>
        <v>0</v>
      </c>
      <c r="ER59" s="342">
        <f t="shared" si="84"/>
        <v>0</v>
      </c>
      <c r="ES59" s="343">
        <f t="shared" si="84"/>
        <v>0</v>
      </c>
      <c r="ET59" s="341">
        <f t="shared" si="85"/>
        <v>0</v>
      </c>
      <c r="EU59" s="342">
        <f t="shared" si="85"/>
        <v>0</v>
      </c>
      <c r="EV59" s="342">
        <f t="shared" si="85"/>
        <v>0</v>
      </c>
      <c r="EW59" s="342">
        <f t="shared" si="85"/>
        <v>0</v>
      </c>
      <c r="EX59" s="342">
        <f t="shared" si="85"/>
        <v>0</v>
      </c>
      <c r="EY59" s="342">
        <f t="shared" si="85"/>
        <v>0</v>
      </c>
      <c r="EZ59" s="342">
        <f t="shared" si="85"/>
        <v>0</v>
      </c>
      <c r="FA59" s="342">
        <f t="shared" si="85"/>
        <v>0</v>
      </c>
      <c r="FB59" s="342">
        <f t="shared" si="85"/>
        <v>0</v>
      </c>
      <c r="FC59" s="342">
        <f t="shared" si="85"/>
        <v>0</v>
      </c>
      <c r="FD59" s="342">
        <f t="shared" si="85"/>
        <v>0</v>
      </c>
      <c r="FE59" s="343">
        <f t="shared" si="85"/>
        <v>0</v>
      </c>
      <c r="FF59" s="341">
        <f t="shared" si="86"/>
        <v>0</v>
      </c>
      <c r="FG59" s="342">
        <f t="shared" si="86"/>
        <v>0</v>
      </c>
      <c r="FH59" s="342">
        <f t="shared" si="86"/>
        <v>0</v>
      </c>
      <c r="FI59" s="342">
        <f t="shared" si="86"/>
        <v>0</v>
      </c>
      <c r="FJ59" s="342">
        <f t="shared" si="86"/>
        <v>0</v>
      </c>
      <c r="FK59" s="342">
        <f t="shared" si="86"/>
        <v>0</v>
      </c>
      <c r="FL59" s="342">
        <f t="shared" si="86"/>
        <v>0</v>
      </c>
      <c r="FM59" s="342">
        <f t="shared" si="86"/>
        <v>0</v>
      </c>
      <c r="FN59" s="342">
        <f t="shared" si="86"/>
        <v>0</v>
      </c>
      <c r="FO59" s="342">
        <f t="shared" si="86"/>
        <v>0</v>
      </c>
      <c r="FP59" s="342">
        <f t="shared" si="86"/>
        <v>0</v>
      </c>
      <c r="FQ59" s="343">
        <f t="shared" si="86"/>
        <v>0</v>
      </c>
    </row>
    <row r="60" spans="1:173" ht="12.75" customHeight="1" x14ac:dyDescent="0.2">
      <c r="A60" s="251"/>
      <c r="B60" s="252"/>
      <c r="C60" s="253"/>
      <c r="D60" s="253"/>
      <c r="E60" s="253"/>
      <c r="F60" s="253"/>
      <c r="G60" s="267"/>
      <c r="H60" s="267"/>
      <c r="I60" s="267"/>
      <c r="J60" s="255"/>
      <c r="K60" s="255"/>
      <c r="L60" s="255"/>
      <c r="M60" s="255"/>
      <c r="N60" s="257"/>
      <c r="O60" s="305"/>
      <c r="P60" s="304"/>
      <c r="Q60" s="284"/>
      <c r="R60" s="269"/>
      <c r="S60" s="269"/>
      <c r="T60" s="269"/>
      <c r="U60" s="269"/>
      <c r="V60" s="269"/>
      <c r="W60" s="269"/>
      <c r="X60" s="269"/>
      <c r="Y60" s="268"/>
      <c r="Z60" s="269"/>
      <c r="AA60" s="270"/>
      <c r="AB60" s="271"/>
      <c r="AC60" s="272"/>
      <c r="AD60" s="272"/>
      <c r="AE60" s="272"/>
      <c r="AF60" s="272"/>
      <c r="AG60" s="273"/>
      <c r="AH60" s="272"/>
      <c r="AI60" s="272"/>
      <c r="AJ60" s="388"/>
      <c r="AK60" s="388"/>
      <c r="AL60" s="389"/>
      <c r="AM60" s="137"/>
      <c r="AN60" s="228"/>
      <c r="AP60" s="338"/>
      <c r="AQ60" s="339"/>
      <c r="AR60" s="339"/>
      <c r="AS60" s="339"/>
      <c r="AT60" s="339"/>
      <c r="AU60" s="339"/>
      <c r="AV60" s="339"/>
      <c r="AW60" s="339"/>
      <c r="AX60" s="339"/>
      <c r="AY60" s="339"/>
      <c r="AZ60" s="339"/>
      <c r="BA60" s="339"/>
      <c r="BB60" s="338"/>
      <c r="BC60" s="339"/>
      <c r="BD60" s="339"/>
      <c r="BE60" s="339"/>
      <c r="BF60" s="339"/>
      <c r="BG60" s="339"/>
      <c r="BH60" s="339"/>
      <c r="BI60" s="339"/>
      <c r="BJ60" s="339"/>
      <c r="BK60" s="339"/>
      <c r="BL60" s="339"/>
      <c r="BM60" s="339"/>
      <c r="BN60" s="338"/>
      <c r="BO60" s="339"/>
      <c r="BP60" s="339"/>
      <c r="BQ60" s="339"/>
      <c r="BR60" s="339"/>
      <c r="BS60" s="339"/>
      <c r="BT60" s="339"/>
      <c r="BU60" s="339"/>
      <c r="BV60" s="339"/>
      <c r="BW60" s="339"/>
      <c r="BX60" s="339"/>
      <c r="BY60" s="339"/>
      <c r="BZ60" s="338"/>
      <c r="CA60" s="339"/>
      <c r="CB60" s="339"/>
      <c r="CC60" s="339"/>
      <c r="CD60" s="339"/>
      <c r="CE60" s="339"/>
      <c r="CF60" s="339"/>
      <c r="CG60" s="339"/>
      <c r="CH60" s="339"/>
      <c r="CI60" s="339"/>
      <c r="CJ60" s="339"/>
      <c r="CK60" s="339"/>
      <c r="CL60" s="338"/>
      <c r="CM60" s="339"/>
      <c r="CN60" s="339"/>
      <c r="CO60" s="339"/>
      <c r="CP60" s="339"/>
      <c r="CQ60" s="339"/>
      <c r="CR60" s="339"/>
      <c r="CS60" s="339"/>
      <c r="CT60" s="339"/>
      <c r="CU60" s="339"/>
      <c r="CV60" s="339"/>
      <c r="CW60" s="339"/>
      <c r="CX60" s="338"/>
      <c r="CY60" s="339"/>
      <c r="CZ60" s="339"/>
      <c r="DA60" s="339"/>
      <c r="DB60" s="339"/>
      <c r="DC60" s="339"/>
      <c r="DD60" s="339"/>
      <c r="DE60" s="339"/>
      <c r="DF60" s="339"/>
      <c r="DG60" s="339"/>
      <c r="DH60" s="339"/>
      <c r="DI60" s="339"/>
      <c r="DJ60" s="338"/>
      <c r="DK60" s="339"/>
      <c r="DL60" s="339"/>
      <c r="DM60" s="339"/>
      <c r="DN60" s="339"/>
      <c r="DO60" s="339"/>
      <c r="DP60" s="339"/>
      <c r="DQ60" s="339"/>
      <c r="DR60" s="339"/>
      <c r="DS60" s="339"/>
      <c r="DT60" s="339"/>
      <c r="DU60" s="339"/>
      <c r="DV60" s="338"/>
      <c r="DW60" s="339"/>
      <c r="DX60" s="339"/>
      <c r="DY60" s="339"/>
      <c r="DZ60" s="339"/>
      <c r="EA60" s="339"/>
      <c r="EB60" s="339"/>
      <c r="EC60" s="339"/>
      <c r="ED60" s="339"/>
      <c r="EE60" s="339"/>
      <c r="EF60" s="339"/>
      <c r="EG60" s="339"/>
      <c r="EH60" s="338"/>
      <c r="EI60" s="339"/>
      <c r="EJ60" s="339"/>
      <c r="EK60" s="339"/>
      <c r="EL60" s="339"/>
      <c r="EM60" s="339"/>
      <c r="EN60" s="339"/>
      <c r="EO60" s="339"/>
      <c r="EP60" s="339"/>
      <c r="EQ60" s="339"/>
      <c r="ER60" s="339"/>
      <c r="ES60" s="339"/>
      <c r="ET60" s="338"/>
      <c r="EU60" s="339"/>
      <c r="EV60" s="339"/>
      <c r="EW60" s="339"/>
      <c r="EX60" s="339"/>
      <c r="EY60" s="339"/>
      <c r="EZ60" s="339"/>
      <c r="FA60" s="339"/>
      <c r="FB60" s="339"/>
      <c r="FC60" s="339"/>
      <c r="FD60" s="339"/>
      <c r="FE60" s="339"/>
      <c r="FF60" s="338"/>
      <c r="FG60" s="339"/>
      <c r="FH60" s="339"/>
      <c r="FI60" s="339"/>
      <c r="FJ60" s="339"/>
      <c r="FK60" s="339"/>
      <c r="FL60" s="339"/>
      <c r="FM60" s="339"/>
      <c r="FN60" s="339"/>
      <c r="FO60" s="339"/>
      <c r="FP60" s="339"/>
      <c r="FQ60" s="339"/>
    </row>
    <row r="61" spans="1:173" ht="12.75" customHeight="1" x14ac:dyDescent="0.2">
      <c r="B61" s="37"/>
      <c r="C61" s="62"/>
      <c r="D61" s="231"/>
      <c r="E61" s="120"/>
      <c r="F61" s="120"/>
      <c r="G61" s="243"/>
      <c r="H61" s="38"/>
      <c r="I61" s="38"/>
      <c r="J61" s="38"/>
      <c r="K61" s="38"/>
      <c r="L61" s="38"/>
      <c r="M61" s="38"/>
      <c r="N61" s="39"/>
      <c r="O61" s="143"/>
      <c r="P61" s="39"/>
      <c r="Q61" s="148"/>
      <c r="R61" s="85"/>
      <c r="S61" s="85"/>
      <c r="T61" s="85"/>
      <c r="U61" s="85"/>
      <c r="V61" s="85"/>
      <c r="W61" s="80"/>
      <c r="X61" s="85"/>
      <c r="Y61" s="80"/>
      <c r="Z61" s="80"/>
      <c r="AA61" s="85"/>
      <c r="AB61" s="83"/>
      <c r="AC61" s="86"/>
      <c r="AD61" s="86"/>
      <c r="AE61" s="86"/>
      <c r="AF61" s="86"/>
      <c r="AG61" s="148"/>
      <c r="AH61" s="79"/>
      <c r="AI61" s="79"/>
      <c r="AJ61" s="79"/>
      <c r="AK61" s="79"/>
      <c r="AL61" s="382"/>
      <c r="AM61" s="73"/>
      <c r="AN61" s="290"/>
      <c r="AO61" s="316"/>
      <c r="AP61" s="153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44"/>
      <c r="BB61" s="153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44"/>
      <c r="BN61" s="153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44"/>
      <c r="BZ61" s="153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44"/>
      <c r="CL61" s="153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44"/>
      <c r="CX61" s="153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44"/>
      <c r="DJ61" s="153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44"/>
      <c r="DV61" s="153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44"/>
      <c r="EH61" s="153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44"/>
      <c r="ET61" s="153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44"/>
      <c r="FF61" s="153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44"/>
    </row>
    <row r="62" spans="1:173" ht="12.75" customHeight="1" x14ac:dyDescent="0.2">
      <c r="B62" s="72"/>
      <c r="C62" s="92">
        <f>TITLE!A27</f>
        <v>2024</v>
      </c>
      <c r="D62" s="326"/>
      <c r="E62" s="327"/>
      <c r="F62" s="327"/>
      <c r="G62" s="250"/>
      <c r="H62" s="61" t="s">
        <v>43</v>
      </c>
      <c r="I62" s="41"/>
      <c r="J62" s="41"/>
      <c r="K62" s="41"/>
      <c r="L62" s="41"/>
      <c r="M62" s="42"/>
      <c r="N62" s="43"/>
      <c r="O62" s="144"/>
      <c r="P62" s="43"/>
      <c r="Q62" s="149">
        <f t="shared" ref="Q62:AL62" si="89">SUM(Q7:Q59)</f>
        <v>0</v>
      </c>
      <c r="R62" s="149">
        <f t="shared" si="89"/>
        <v>0</v>
      </c>
      <c r="S62" s="149">
        <f t="shared" si="89"/>
        <v>0</v>
      </c>
      <c r="T62" s="149">
        <f t="shared" si="89"/>
        <v>0</v>
      </c>
      <c r="U62" s="149">
        <f t="shared" si="89"/>
        <v>0</v>
      </c>
      <c r="V62" s="149">
        <f t="shared" si="89"/>
        <v>0</v>
      </c>
      <c r="W62" s="149">
        <f t="shared" si="89"/>
        <v>0</v>
      </c>
      <c r="X62" s="149">
        <f t="shared" si="89"/>
        <v>0</v>
      </c>
      <c r="Y62" s="149">
        <f t="shared" si="89"/>
        <v>0</v>
      </c>
      <c r="Z62" s="149">
        <f t="shared" si="89"/>
        <v>0</v>
      </c>
      <c r="AA62" s="149">
        <f t="shared" si="89"/>
        <v>0</v>
      </c>
      <c r="AB62" s="87">
        <f t="shared" si="89"/>
        <v>0</v>
      </c>
      <c r="AC62" s="87">
        <f t="shared" si="89"/>
        <v>0</v>
      </c>
      <c r="AD62" s="87">
        <f t="shared" si="89"/>
        <v>0</v>
      </c>
      <c r="AE62" s="87">
        <f t="shared" si="89"/>
        <v>0</v>
      </c>
      <c r="AF62" s="87">
        <f t="shared" si="89"/>
        <v>0</v>
      </c>
      <c r="AG62" s="87">
        <f t="shared" si="89"/>
        <v>0</v>
      </c>
      <c r="AH62" s="87">
        <f t="shared" si="89"/>
        <v>0</v>
      </c>
      <c r="AI62" s="87">
        <f t="shared" si="89"/>
        <v>0</v>
      </c>
      <c r="AJ62" s="87">
        <f t="shared" si="89"/>
        <v>0</v>
      </c>
      <c r="AK62" s="87">
        <f t="shared" si="89"/>
        <v>0</v>
      </c>
      <c r="AL62" s="87">
        <f t="shared" si="89"/>
        <v>0</v>
      </c>
      <c r="AM62" s="154"/>
      <c r="AO62" s="317"/>
      <c r="AP62" s="155">
        <f t="shared" ref="AP62:BU62" si="90">SUM(AP7:AP59)</f>
        <v>0</v>
      </c>
      <c r="AQ62" s="154">
        <f t="shared" si="90"/>
        <v>0</v>
      </c>
      <c r="AR62" s="154">
        <f t="shared" si="90"/>
        <v>0</v>
      </c>
      <c r="AS62" s="154">
        <f t="shared" si="90"/>
        <v>0</v>
      </c>
      <c r="AT62" s="154">
        <f t="shared" si="90"/>
        <v>0</v>
      </c>
      <c r="AU62" s="154">
        <f t="shared" si="90"/>
        <v>0</v>
      </c>
      <c r="AV62" s="154">
        <f t="shared" si="90"/>
        <v>0</v>
      </c>
      <c r="AW62" s="154">
        <f t="shared" si="90"/>
        <v>0</v>
      </c>
      <c r="AX62" s="154">
        <f t="shared" si="90"/>
        <v>0</v>
      </c>
      <c r="AY62" s="154">
        <f t="shared" si="90"/>
        <v>0</v>
      </c>
      <c r="AZ62" s="154">
        <f t="shared" si="90"/>
        <v>0</v>
      </c>
      <c r="BA62" s="149">
        <f t="shared" si="90"/>
        <v>0</v>
      </c>
      <c r="BB62" s="155">
        <f t="shared" si="90"/>
        <v>0</v>
      </c>
      <c r="BC62" s="154">
        <f t="shared" si="90"/>
        <v>0</v>
      </c>
      <c r="BD62" s="154">
        <f t="shared" si="90"/>
        <v>0</v>
      </c>
      <c r="BE62" s="154">
        <f t="shared" si="90"/>
        <v>0</v>
      </c>
      <c r="BF62" s="154">
        <f t="shared" si="90"/>
        <v>0</v>
      </c>
      <c r="BG62" s="154">
        <f t="shared" si="90"/>
        <v>0</v>
      </c>
      <c r="BH62" s="154">
        <f t="shared" si="90"/>
        <v>0</v>
      </c>
      <c r="BI62" s="154">
        <f t="shared" si="90"/>
        <v>0</v>
      </c>
      <c r="BJ62" s="154">
        <f t="shared" si="90"/>
        <v>0</v>
      </c>
      <c r="BK62" s="154">
        <f t="shared" si="90"/>
        <v>0</v>
      </c>
      <c r="BL62" s="154">
        <f t="shared" si="90"/>
        <v>0</v>
      </c>
      <c r="BM62" s="149">
        <f t="shared" si="90"/>
        <v>0</v>
      </c>
      <c r="BN62" s="155">
        <f t="shared" si="90"/>
        <v>0</v>
      </c>
      <c r="BO62" s="154">
        <f t="shared" si="90"/>
        <v>0</v>
      </c>
      <c r="BP62" s="154">
        <f t="shared" si="90"/>
        <v>0</v>
      </c>
      <c r="BQ62" s="154">
        <f t="shared" si="90"/>
        <v>0</v>
      </c>
      <c r="BR62" s="154">
        <f t="shared" si="90"/>
        <v>0</v>
      </c>
      <c r="BS62" s="154">
        <f t="shared" si="90"/>
        <v>0</v>
      </c>
      <c r="BT62" s="154">
        <f t="shared" si="90"/>
        <v>0</v>
      </c>
      <c r="BU62" s="154">
        <f t="shared" si="90"/>
        <v>0</v>
      </c>
      <c r="BV62" s="154">
        <f t="shared" ref="BV62:DA62" si="91">SUM(BV7:BV59)</f>
        <v>0</v>
      </c>
      <c r="BW62" s="154">
        <f t="shared" si="91"/>
        <v>0</v>
      </c>
      <c r="BX62" s="154">
        <f t="shared" si="91"/>
        <v>0</v>
      </c>
      <c r="BY62" s="149">
        <f t="shared" si="91"/>
        <v>0</v>
      </c>
      <c r="BZ62" s="155">
        <f t="shared" si="91"/>
        <v>0</v>
      </c>
      <c r="CA62" s="154">
        <f t="shared" si="91"/>
        <v>0</v>
      </c>
      <c r="CB62" s="154">
        <f t="shared" si="91"/>
        <v>0</v>
      </c>
      <c r="CC62" s="154">
        <f t="shared" si="91"/>
        <v>0</v>
      </c>
      <c r="CD62" s="154">
        <f t="shared" si="91"/>
        <v>0</v>
      </c>
      <c r="CE62" s="154">
        <f t="shared" si="91"/>
        <v>0</v>
      </c>
      <c r="CF62" s="154">
        <f t="shared" si="91"/>
        <v>0</v>
      </c>
      <c r="CG62" s="154">
        <f t="shared" si="91"/>
        <v>0</v>
      </c>
      <c r="CH62" s="154">
        <f t="shared" si="91"/>
        <v>0</v>
      </c>
      <c r="CI62" s="154">
        <f t="shared" si="91"/>
        <v>0</v>
      </c>
      <c r="CJ62" s="154">
        <f t="shared" si="91"/>
        <v>0</v>
      </c>
      <c r="CK62" s="149">
        <f t="shared" si="91"/>
        <v>0</v>
      </c>
      <c r="CL62" s="155">
        <f t="shared" si="91"/>
        <v>0</v>
      </c>
      <c r="CM62" s="154">
        <f t="shared" si="91"/>
        <v>0</v>
      </c>
      <c r="CN62" s="154">
        <f t="shared" si="91"/>
        <v>0</v>
      </c>
      <c r="CO62" s="154">
        <f t="shared" si="91"/>
        <v>0</v>
      </c>
      <c r="CP62" s="154">
        <f t="shared" si="91"/>
        <v>0</v>
      </c>
      <c r="CQ62" s="154">
        <f t="shared" si="91"/>
        <v>0</v>
      </c>
      <c r="CR62" s="154">
        <f t="shared" si="91"/>
        <v>0</v>
      </c>
      <c r="CS62" s="154">
        <f t="shared" si="91"/>
        <v>0</v>
      </c>
      <c r="CT62" s="154">
        <f t="shared" si="91"/>
        <v>0</v>
      </c>
      <c r="CU62" s="154">
        <f t="shared" si="91"/>
        <v>0</v>
      </c>
      <c r="CV62" s="154">
        <f t="shared" si="91"/>
        <v>0</v>
      </c>
      <c r="CW62" s="149">
        <f t="shared" si="91"/>
        <v>0</v>
      </c>
      <c r="CX62" s="155">
        <f t="shared" si="91"/>
        <v>0</v>
      </c>
      <c r="CY62" s="154">
        <f t="shared" si="91"/>
        <v>0</v>
      </c>
      <c r="CZ62" s="154">
        <f t="shared" si="91"/>
        <v>0</v>
      </c>
      <c r="DA62" s="154">
        <f t="shared" si="91"/>
        <v>0</v>
      </c>
      <c r="DB62" s="154">
        <f t="shared" ref="DB62:EG62" si="92">SUM(DB7:DB59)</f>
        <v>0</v>
      </c>
      <c r="DC62" s="154">
        <f t="shared" si="92"/>
        <v>0</v>
      </c>
      <c r="DD62" s="154">
        <f t="shared" si="92"/>
        <v>0</v>
      </c>
      <c r="DE62" s="154">
        <f t="shared" si="92"/>
        <v>0</v>
      </c>
      <c r="DF62" s="154">
        <f t="shared" si="92"/>
        <v>0</v>
      </c>
      <c r="DG62" s="154">
        <f t="shared" si="92"/>
        <v>0</v>
      </c>
      <c r="DH62" s="154">
        <f t="shared" si="92"/>
        <v>0</v>
      </c>
      <c r="DI62" s="149">
        <f t="shared" si="92"/>
        <v>0</v>
      </c>
      <c r="DJ62" s="155">
        <f t="shared" si="92"/>
        <v>0</v>
      </c>
      <c r="DK62" s="154">
        <f t="shared" si="92"/>
        <v>0</v>
      </c>
      <c r="DL62" s="154">
        <f t="shared" si="92"/>
        <v>0</v>
      </c>
      <c r="DM62" s="154">
        <f t="shared" si="92"/>
        <v>0</v>
      </c>
      <c r="DN62" s="154">
        <f t="shared" si="92"/>
        <v>0</v>
      </c>
      <c r="DO62" s="154">
        <f t="shared" si="92"/>
        <v>0</v>
      </c>
      <c r="DP62" s="154">
        <f t="shared" si="92"/>
        <v>0</v>
      </c>
      <c r="DQ62" s="154">
        <f t="shared" si="92"/>
        <v>0</v>
      </c>
      <c r="DR62" s="154">
        <f t="shared" si="92"/>
        <v>0</v>
      </c>
      <c r="DS62" s="154">
        <f t="shared" si="92"/>
        <v>0</v>
      </c>
      <c r="DT62" s="154">
        <f t="shared" si="92"/>
        <v>0</v>
      </c>
      <c r="DU62" s="149">
        <f t="shared" si="92"/>
        <v>0</v>
      </c>
      <c r="DV62" s="155">
        <f t="shared" si="92"/>
        <v>0</v>
      </c>
      <c r="DW62" s="154">
        <f t="shared" si="92"/>
        <v>0</v>
      </c>
      <c r="DX62" s="154">
        <f t="shared" si="92"/>
        <v>0</v>
      </c>
      <c r="DY62" s="154">
        <f t="shared" si="92"/>
        <v>0</v>
      </c>
      <c r="DZ62" s="154">
        <f t="shared" si="92"/>
        <v>0</v>
      </c>
      <c r="EA62" s="154">
        <f t="shared" si="92"/>
        <v>0</v>
      </c>
      <c r="EB62" s="154">
        <f t="shared" si="92"/>
        <v>0</v>
      </c>
      <c r="EC62" s="154">
        <f t="shared" si="92"/>
        <v>0</v>
      </c>
      <c r="ED62" s="154">
        <f t="shared" si="92"/>
        <v>0</v>
      </c>
      <c r="EE62" s="154">
        <f t="shared" si="92"/>
        <v>0</v>
      </c>
      <c r="EF62" s="154">
        <f t="shared" si="92"/>
        <v>0</v>
      </c>
      <c r="EG62" s="149">
        <f t="shared" si="92"/>
        <v>0</v>
      </c>
      <c r="EH62" s="155">
        <f t="shared" ref="EH62:FQ62" si="93">SUM(EH7:EH59)</f>
        <v>0</v>
      </c>
      <c r="EI62" s="154">
        <f t="shared" si="93"/>
        <v>0</v>
      </c>
      <c r="EJ62" s="154">
        <f t="shared" si="93"/>
        <v>0</v>
      </c>
      <c r="EK62" s="154">
        <f t="shared" si="93"/>
        <v>0</v>
      </c>
      <c r="EL62" s="154">
        <f t="shared" si="93"/>
        <v>0</v>
      </c>
      <c r="EM62" s="154">
        <f t="shared" si="93"/>
        <v>0</v>
      </c>
      <c r="EN62" s="154">
        <f t="shared" si="93"/>
        <v>0</v>
      </c>
      <c r="EO62" s="154">
        <f t="shared" si="93"/>
        <v>0</v>
      </c>
      <c r="EP62" s="154">
        <f t="shared" si="93"/>
        <v>0</v>
      </c>
      <c r="EQ62" s="154">
        <f t="shared" si="93"/>
        <v>0</v>
      </c>
      <c r="ER62" s="154">
        <f t="shared" si="93"/>
        <v>0</v>
      </c>
      <c r="ES62" s="149">
        <f t="shared" si="93"/>
        <v>0</v>
      </c>
      <c r="ET62" s="155">
        <f t="shared" si="93"/>
        <v>0</v>
      </c>
      <c r="EU62" s="154">
        <f t="shared" si="93"/>
        <v>0</v>
      </c>
      <c r="EV62" s="154">
        <f t="shared" si="93"/>
        <v>0</v>
      </c>
      <c r="EW62" s="154">
        <f t="shared" si="93"/>
        <v>0</v>
      </c>
      <c r="EX62" s="154">
        <f t="shared" si="93"/>
        <v>0</v>
      </c>
      <c r="EY62" s="154">
        <f t="shared" si="93"/>
        <v>0</v>
      </c>
      <c r="EZ62" s="154">
        <f t="shared" si="93"/>
        <v>0</v>
      </c>
      <c r="FA62" s="154">
        <f t="shared" si="93"/>
        <v>0</v>
      </c>
      <c r="FB62" s="154">
        <f t="shared" si="93"/>
        <v>0</v>
      </c>
      <c r="FC62" s="154">
        <f t="shared" si="93"/>
        <v>0</v>
      </c>
      <c r="FD62" s="154">
        <f t="shared" si="93"/>
        <v>0</v>
      </c>
      <c r="FE62" s="149">
        <f t="shared" si="93"/>
        <v>0</v>
      </c>
      <c r="FF62" s="155">
        <f t="shared" si="93"/>
        <v>0</v>
      </c>
      <c r="FG62" s="154">
        <f t="shared" si="93"/>
        <v>0</v>
      </c>
      <c r="FH62" s="154">
        <f t="shared" si="93"/>
        <v>0</v>
      </c>
      <c r="FI62" s="154">
        <f t="shared" si="93"/>
        <v>0</v>
      </c>
      <c r="FJ62" s="154">
        <f t="shared" si="93"/>
        <v>0</v>
      </c>
      <c r="FK62" s="154">
        <f t="shared" si="93"/>
        <v>0</v>
      </c>
      <c r="FL62" s="154">
        <f t="shared" si="93"/>
        <v>0</v>
      </c>
      <c r="FM62" s="154">
        <f t="shared" si="93"/>
        <v>0</v>
      </c>
      <c r="FN62" s="154">
        <f t="shared" si="93"/>
        <v>0</v>
      </c>
      <c r="FO62" s="154">
        <f t="shared" si="93"/>
        <v>0</v>
      </c>
      <c r="FP62" s="154">
        <f t="shared" si="93"/>
        <v>0</v>
      </c>
      <c r="FQ62" s="149">
        <f t="shared" si="93"/>
        <v>0</v>
      </c>
    </row>
    <row r="63" spans="1:173" ht="12.75" customHeight="1" x14ac:dyDescent="0.2">
      <c r="B63" s="31"/>
      <c r="C63" s="63"/>
      <c r="D63" s="180"/>
      <c r="E63" s="60"/>
      <c r="F63" s="60"/>
      <c r="G63" s="5"/>
      <c r="H63" s="30" t="s">
        <v>2</v>
      </c>
      <c r="I63" s="30"/>
      <c r="J63" s="30"/>
      <c r="K63" s="30"/>
      <c r="L63" s="30"/>
      <c r="M63" s="30"/>
      <c r="N63" s="46"/>
      <c r="O63" s="145"/>
      <c r="P63" s="151"/>
      <c r="Q63" s="73"/>
      <c r="R63" s="66"/>
      <c r="S63" s="66"/>
      <c r="T63" s="66"/>
      <c r="U63" s="66"/>
      <c r="V63" s="66"/>
      <c r="W63" s="164"/>
      <c r="X63" s="165"/>
      <c r="Y63" s="164"/>
      <c r="Z63" s="164"/>
      <c r="AA63" s="165"/>
      <c r="AB63" s="77"/>
      <c r="AC63" s="78"/>
      <c r="AD63" s="78"/>
      <c r="AE63" s="78"/>
      <c r="AF63" s="78"/>
      <c r="AG63" s="73"/>
      <c r="AH63" s="164"/>
      <c r="AI63" s="169"/>
      <c r="AJ63" s="169"/>
      <c r="AK63" s="169"/>
      <c r="AL63" s="170"/>
      <c r="AM63" s="73"/>
      <c r="AN63" s="126"/>
      <c r="AP63" s="345"/>
      <c r="AQ63" s="346"/>
      <c r="AR63" s="346"/>
      <c r="AS63" s="346"/>
      <c r="AT63" s="346"/>
      <c r="AU63" s="346"/>
      <c r="AV63" s="346"/>
      <c r="AW63" s="346"/>
      <c r="AX63" s="346"/>
      <c r="AY63" s="346"/>
      <c r="AZ63" s="346"/>
      <c r="BA63" s="347"/>
      <c r="BB63" s="348"/>
      <c r="BC63" s="349"/>
      <c r="BD63" s="349"/>
      <c r="BE63" s="349"/>
      <c r="BF63" s="349"/>
      <c r="BG63" s="349"/>
      <c r="BH63" s="349"/>
      <c r="BI63" s="349"/>
      <c r="BJ63" s="349"/>
      <c r="BK63" s="349"/>
      <c r="BL63" s="349"/>
      <c r="BM63" s="350"/>
      <c r="BN63" s="348"/>
      <c r="BO63" s="349"/>
      <c r="BP63" s="349"/>
      <c r="BQ63" s="349"/>
      <c r="BR63" s="349"/>
      <c r="BS63" s="349"/>
      <c r="BT63" s="349"/>
      <c r="BU63" s="349"/>
      <c r="BV63" s="349"/>
      <c r="BW63" s="349"/>
      <c r="BX63" s="349"/>
      <c r="BY63" s="350"/>
      <c r="BZ63" s="348"/>
      <c r="CA63" s="349"/>
      <c r="CB63" s="349"/>
      <c r="CC63" s="349"/>
      <c r="CD63" s="349"/>
      <c r="CE63" s="349"/>
      <c r="CF63" s="349"/>
      <c r="CG63" s="349"/>
      <c r="CH63" s="349"/>
      <c r="CI63" s="349"/>
      <c r="CJ63" s="349"/>
      <c r="CK63" s="350"/>
      <c r="CL63" s="348"/>
      <c r="CM63" s="349"/>
      <c r="CN63" s="349"/>
      <c r="CO63" s="349"/>
      <c r="CP63" s="349"/>
      <c r="CQ63" s="349"/>
      <c r="CR63" s="349"/>
      <c r="CS63" s="349"/>
      <c r="CT63" s="349"/>
      <c r="CU63" s="349"/>
      <c r="CV63" s="349"/>
      <c r="CW63" s="350"/>
      <c r="CX63" s="348"/>
      <c r="CY63" s="349"/>
      <c r="CZ63" s="349"/>
      <c r="DA63" s="349"/>
      <c r="DB63" s="349"/>
      <c r="DC63" s="349"/>
      <c r="DD63" s="349"/>
      <c r="DE63" s="349"/>
      <c r="DF63" s="349"/>
      <c r="DG63" s="349"/>
      <c r="DH63" s="349"/>
      <c r="DI63" s="350"/>
    </row>
    <row r="64" spans="1:173" ht="26.1" customHeight="1" x14ac:dyDescent="0.2">
      <c r="B64" s="47" t="s">
        <v>44</v>
      </c>
      <c r="C64" s="48" t="s">
        <v>395</v>
      </c>
      <c r="D64" s="232"/>
      <c r="E64" s="232"/>
      <c r="F64" s="232"/>
      <c r="G64" s="232"/>
      <c r="H64" s="21"/>
      <c r="I64" s="21"/>
      <c r="J64" s="21"/>
      <c r="K64" s="21"/>
      <c r="L64" s="21"/>
      <c r="M64" s="21"/>
      <c r="N64" s="21"/>
      <c r="O64" s="21"/>
      <c r="P64" s="21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93">
        <f>33.3*$C$65</f>
        <v>0</v>
      </c>
      <c r="AC64" s="93">
        <f>33.3*$C$65</f>
        <v>0</v>
      </c>
      <c r="AD64" s="93">
        <f>33.3*$C$65</f>
        <v>0</v>
      </c>
      <c r="AE64" s="93">
        <f>33.3*$C$65</f>
        <v>0</v>
      </c>
      <c r="AF64" s="93">
        <f>33.3*$C$65</f>
        <v>0</v>
      </c>
      <c r="AG64" s="89">
        <f>3400*$C$65^(2/3)</f>
        <v>0</v>
      </c>
      <c r="AH64" s="93"/>
      <c r="AI64" s="93"/>
      <c r="AJ64" s="93"/>
      <c r="AK64" s="93"/>
      <c r="AL64" s="93"/>
      <c r="AM64" s="318"/>
      <c r="AO64" s="126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289"/>
      <c r="BB64" s="289"/>
      <c r="BC64" s="289"/>
      <c r="BD64" s="289"/>
      <c r="BE64" s="289"/>
      <c r="BF64" s="289"/>
      <c r="BG64" s="289"/>
      <c r="BH64" s="289"/>
      <c r="BI64" s="289"/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/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289"/>
      <c r="CH64" s="289"/>
      <c r="CI64" s="289"/>
      <c r="CJ64" s="289"/>
      <c r="CK64" s="289"/>
      <c r="CL64" s="289"/>
      <c r="CM64" s="289"/>
      <c r="CN64" s="289"/>
      <c r="CO64" s="289"/>
      <c r="CP64" s="289"/>
      <c r="CQ64" s="289"/>
      <c r="CR64" s="289"/>
      <c r="CS64" s="289"/>
      <c r="CT64" s="289"/>
      <c r="CU64" s="289"/>
      <c r="CV64" s="289"/>
      <c r="CW64" s="289"/>
      <c r="CX64" s="289"/>
      <c r="CY64" s="289"/>
      <c r="CZ64" s="289"/>
      <c r="DA64" s="289"/>
      <c r="DB64" s="289"/>
      <c r="DC64" s="289"/>
      <c r="DD64" s="289"/>
      <c r="DE64" s="289"/>
      <c r="DF64" s="289"/>
      <c r="DG64" s="289"/>
      <c r="DH64" s="289"/>
      <c r="DI64" s="289"/>
    </row>
    <row r="65" spans="2:39" ht="12.75" customHeight="1" thickBot="1" x14ac:dyDescent="0.25">
      <c r="B65" s="49"/>
      <c r="C65" s="50">
        <f>EMISSIONS_1!C65</f>
        <v>0</v>
      </c>
      <c r="D65" s="233"/>
      <c r="E65" s="233"/>
      <c r="F65" s="233"/>
      <c r="G65" s="233"/>
      <c r="H65" s="51"/>
      <c r="I65" s="51"/>
      <c r="J65" s="51"/>
      <c r="K65" s="51"/>
      <c r="L65" s="51"/>
      <c r="M65" s="51"/>
      <c r="N65" s="51"/>
      <c r="O65" s="51"/>
      <c r="P65" s="5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2"/>
      <c r="AC65" s="133"/>
      <c r="AD65" s="134"/>
      <c r="AE65" s="133"/>
      <c r="AF65" s="134"/>
      <c r="AG65" s="133"/>
      <c r="AH65" s="168"/>
      <c r="AI65" s="168"/>
      <c r="AJ65" s="386"/>
      <c r="AK65" s="386"/>
      <c r="AL65" s="387"/>
      <c r="AM65" s="319"/>
    </row>
    <row r="66" spans="2:39" ht="12.75" customHeight="1" thickTop="1" x14ac:dyDescent="0.2">
      <c r="B66" s="52"/>
      <c r="C66" s="8"/>
      <c r="D66" s="8"/>
      <c r="E66" s="8"/>
      <c r="F66" s="8"/>
      <c r="G66" s="8"/>
      <c r="H66" s="5"/>
      <c r="I66" s="5"/>
      <c r="J66" s="5"/>
      <c r="K66" s="5"/>
      <c r="L66" s="5"/>
      <c r="M66" s="5"/>
      <c r="N66" s="5"/>
      <c r="O66" s="124"/>
      <c r="P66" s="124"/>
      <c r="Q66" s="135"/>
      <c r="R66" s="135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7"/>
      <c r="AD66" s="137"/>
      <c r="AE66" s="10"/>
      <c r="AF66" s="10"/>
      <c r="AG66" s="10"/>
      <c r="AH66" s="10"/>
      <c r="AI66" s="10"/>
      <c r="AJ66" s="385"/>
      <c r="AK66" s="385"/>
      <c r="AL66" s="385"/>
      <c r="AM66" s="137"/>
    </row>
    <row r="67" spans="2:39" ht="12.75" customHeight="1" x14ac:dyDescent="0.2">
      <c r="B67" s="52"/>
      <c r="C67" s="8"/>
      <c r="D67" s="8"/>
      <c r="E67" s="8"/>
      <c r="F67" s="8"/>
      <c r="G67" s="8"/>
      <c r="H67" s="5"/>
      <c r="I67" s="5"/>
      <c r="J67" s="5"/>
      <c r="K67" s="5"/>
      <c r="L67" s="5"/>
      <c r="M67" s="5"/>
      <c r="N67" s="5"/>
      <c r="O67" s="9"/>
      <c r="P67" s="9"/>
      <c r="Q67" s="5"/>
      <c r="S67" s="8"/>
      <c r="T67" s="8"/>
      <c r="U67" s="8"/>
      <c r="V67" s="8"/>
      <c r="W67" s="8"/>
      <c r="X67" s="8"/>
      <c r="Y67" s="8"/>
      <c r="Z67" s="8"/>
      <c r="AA67" s="8"/>
      <c r="AB67" s="8"/>
      <c r="AC67" s="10"/>
      <c r="AD67" s="10"/>
      <c r="AE67" s="10"/>
      <c r="AF67" s="10"/>
      <c r="AG67" s="10"/>
      <c r="AH67" s="10"/>
      <c r="AI67" s="10"/>
      <c r="AJ67" s="385"/>
      <c r="AK67" s="385"/>
      <c r="AL67" s="385"/>
      <c r="AM67" s="137"/>
    </row>
    <row r="68" spans="2:39" ht="12.75" customHeight="1" x14ac:dyDescent="0.2">
      <c r="B68" s="1"/>
      <c r="C68" s="1"/>
      <c r="D68" s="1"/>
      <c r="E68" s="1"/>
      <c r="F68" s="1"/>
      <c r="G68" s="178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78"/>
      <c r="AK68" s="178"/>
      <c r="AL68" s="178"/>
      <c r="AM68" s="136"/>
    </row>
    <row r="69" spans="2:39" ht="12.75" customHeight="1" x14ac:dyDescent="0.2">
      <c r="B69" s="1"/>
      <c r="C69" s="1"/>
      <c r="D69" s="1"/>
      <c r="E69" s="1"/>
      <c r="F69" s="1"/>
      <c r="G69" s="178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78"/>
      <c r="AK69" s="178"/>
      <c r="AL69" s="178"/>
      <c r="AM69" s="136"/>
    </row>
    <row r="70" spans="2:39" ht="12.75" customHeight="1" x14ac:dyDescent="0.2">
      <c r="B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78"/>
      <c r="AK70" s="178"/>
      <c r="AL70" s="178"/>
      <c r="AM70" s="136"/>
    </row>
    <row r="71" spans="2:39" ht="12.75" customHeight="1" x14ac:dyDescent="0.2">
      <c r="B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78"/>
      <c r="AK71" s="178"/>
      <c r="AL71" s="178"/>
      <c r="AM71" s="73"/>
    </row>
    <row r="72" spans="2:39" ht="12.75" customHeight="1" x14ac:dyDescent="0.2">
      <c r="B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78"/>
      <c r="AK72" s="178"/>
      <c r="AL72" s="178"/>
      <c r="AM72" s="73"/>
    </row>
    <row r="73" spans="2:39" ht="12.75" customHeight="1" x14ac:dyDescent="0.2">
      <c r="B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78"/>
      <c r="AK73" s="178"/>
      <c r="AL73" s="178"/>
      <c r="AM73" s="73"/>
    </row>
    <row r="74" spans="2:39" ht="12.75" customHeight="1" x14ac:dyDescent="0.2">
      <c r="B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78"/>
      <c r="AK74" s="178"/>
      <c r="AL74" s="178"/>
      <c r="AM74" s="73"/>
    </row>
    <row r="75" spans="2:39" ht="12.75" customHeight="1" x14ac:dyDescent="0.2">
      <c r="B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78"/>
      <c r="AK75" s="178"/>
      <c r="AL75" s="178"/>
      <c r="AM75" s="136"/>
    </row>
    <row r="76" spans="2:39" ht="12.75" customHeight="1" x14ac:dyDescent="0.2">
      <c r="B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78"/>
      <c r="AK76" s="178"/>
      <c r="AL76" s="178"/>
      <c r="AM76" s="136"/>
    </row>
    <row r="77" spans="2:39" ht="12.75" customHeight="1" x14ac:dyDescent="0.2">
      <c r="B77" s="1"/>
      <c r="C77" s="1"/>
      <c r="D77" s="1"/>
      <c r="E77" s="1"/>
      <c r="F77" s="1"/>
      <c r="G77" s="178"/>
      <c r="H77" s="1"/>
      <c r="I77" s="178"/>
      <c r="J77" s="178"/>
      <c r="K77" s="178"/>
      <c r="L77" s="178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78"/>
      <c r="AK77" s="178"/>
      <c r="AL77" s="178"/>
      <c r="AM77" s="136"/>
    </row>
    <row r="78" spans="2:39" ht="12.75" customHeight="1" x14ac:dyDescent="0.2">
      <c r="B78" s="1"/>
      <c r="C78" s="1"/>
      <c r="D78" s="1"/>
      <c r="E78" s="1"/>
      <c r="F78" s="1"/>
      <c r="G78" s="178"/>
      <c r="H78" s="1"/>
      <c r="I78" s="178"/>
      <c r="J78" s="178"/>
      <c r="K78" s="178"/>
      <c r="L78" s="178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78"/>
      <c r="AK78" s="178"/>
      <c r="AL78" s="178"/>
      <c r="AM78" s="136"/>
    </row>
    <row r="79" spans="2:39" ht="12.75" customHeight="1" x14ac:dyDescent="0.2">
      <c r="B79" s="1"/>
      <c r="C79" s="1"/>
      <c r="D79" s="1"/>
      <c r="E79" s="1"/>
      <c r="F79" s="1"/>
      <c r="G79" s="178"/>
      <c r="H79" s="1"/>
      <c r="I79" s="178"/>
      <c r="J79" s="178"/>
      <c r="K79" s="178"/>
      <c r="L79" s="178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78"/>
      <c r="AK79" s="178"/>
      <c r="AL79" s="178"/>
      <c r="AM79" s="136"/>
    </row>
    <row r="80" spans="2:39" ht="12.75" customHeight="1" x14ac:dyDescent="0.2">
      <c r="B80" s="1"/>
      <c r="C80" s="1"/>
      <c r="D80" s="1"/>
      <c r="E80" s="1"/>
      <c r="F80" s="1"/>
      <c r="G80" s="178"/>
      <c r="H80" s="1"/>
      <c r="I80" s="178"/>
      <c r="J80" s="178"/>
      <c r="K80" s="178"/>
      <c r="L80" s="178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78"/>
      <c r="AK80" s="178"/>
      <c r="AL80" s="178"/>
      <c r="AM80" s="136"/>
    </row>
    <row r="81" spans="2:39" ht="12.75" customHeight="1" x14ac:dyDescent="0.2">
      <c r="B81" s="1"/>
      <c r="C81" s="1"/>
      <c r="D81" s="1"/>
      <c r="E81" s="1"/>
      <c r="F81" s="1"/>
      <c r="G81" s="178"/>
      <c r="H81" s="1"/>
      <c r="I81" s="178"/>
      <c r="J81" s="178"/>
      <c r="K81" s="178"/>
      <c r="L81" s="178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78"/>
      <c r="AK81" s="178"/>
      <c r="AL81" s="178"/>
      <c r="AM81" s="74"/>
    </row>
    <row r="82" spans="2:39" ht="12.75" customHeight="1" x14ac:dyDescent="0.2">
      <c r="B82" s="1"/>
      <c r="C82" s="1"/>
      <c r="D82" s="1"/>
      <c r="E82" s="1"/>
      <c r="F82" s="1"/>
      <c r="G82" s="178"/>
      <c r="H82" s="1"/>
      <c r="I82" s="178"/>
      <c r="J82" s="178"/>
      <c r="K82" s="178"/>
      <c r="L82" s="178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78"/>
      <c r="AK82" s="178"/>
      <c r="AL82" s="178"/>
      <c r="AM82" s="74"/>
    </row>
    <row r="83" spans="2:39" ht="12.75" customHeight="1" x14ac:dyDescent="0.2">
      <c r="B83" s="1"/>
      <c r="C83" s="1"/>
      <c r="D83" s="1"/>
      <c r="E83" s="1"/>
      <c r="F83" s="1"/>
      <c r="G83" s="178"/>
      <c r="H83" s="1"/>
      <c r="I83" s="178"/>
      <c r="J83" s="178"/>
      <c r="K83" s="178"/>
      <c r="L83" s="178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78"/>
      <c r="AK83" s="178"/>
      <c r="AL83" s="178"/>
      <c r="AM83" s="74"/>
    </row>
    <row r="84" spans="2:39" ht="12.75" customHeight="1" x14ac:dyDescent="0.2">
      <c r="B84" s="1"/>
      <c r="C84" s="1"/>
      <c r="D84" s="1"/>
      <c r="E84" s="1"/>
      <c r="F84" s="1"/>
      <c r="G84" s="178"/>
      <c r="H84" s="1"/>
      <c r="I84" s="178"/>
      <c r="J84" s="178"/>
      <c r="K84" s="178"/>
      <c r="L84" s="178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78"/>
      <c r="AK84" s="178"/>
      <c r="AL84" s="178"/>
      <c r="AM84" s="74"/>
    </row>
    <row r="85" spans="2:39" ht="12.75" customHeight="1" x14ac:dyDescent="0.2">
      <c r="B85" s="1"/>
      <c r="C85" s="1"/>
      <c r="D85" s="1"/>
      <c r="E85" s="1"/>
      <c r="F85" s="1"/>
      <c r="G85" s="178"/>
      <c r="H85" s="1"/>
      <c r="I85" s="178"/>
      <c r="J85" s="178"/>
      <c r="K85" s="178"/>
      <c r="L85" s="178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78"/>
      <c r="AK85" s="178"/>
      <c r="AL85" s="178"/>
      <c r="AM85" s="74"/>
    </row>
    <row r="86" spans="2:39" ht="12.75" customHeight="1" x14ac:dyDescent="0.2">
      <c r="B86" s="1"/>
      <c r="C86" s="1"/>
      <c r="D86" s="1"/>
      <c r="E86" s="1"/>
      <c r="F86" s="1"/>
      <c r="G86" s="178"/>
      <c r="H86" s="1"/>
      <c r="I86" s="178"/>
      <c r="J86" s="178"/>
      <c r="K86" s="178"/>
      <c r="L86" s="178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78"/>
      <c r="AK86" s="178"/>
      <c r="AL86" s="178"/>
      <c r="AM86" s="74"/>
    </row>
    <row r="87" spans="2:39" ht="12.75" customHeight="1" x14ac:dyDescent="0.2">
      <c r="B87" s="1"/>
      <c r="C87" s="1"/>
      <c r="D87" s="1"/>
      <c r="E87" s="1"/>
      <c r="F87" s="1"/>
      <c r="G87" s="178"/>
      <c r="H87" s="1"/>
      <c r="I87" s="178"/>
      <c r="J87" s="178"/>
      <c r="K87" s="178"/>
      <c r="L87" s="178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78"/>
      <c r="AK87" s="178"/>
      <c r="AL87" s="178"/>
      <c r="AM87" s="74"/>
    </row>
    <row r="88" spans="2:39" ht="12.75" customHeight="1" x14ac:dyDescent="0.2">
      <c r="B88" s="1"/>
      <c r="C88" s="1"/>
      <c r="D88" s="1"/>
      <c r="E88" s="1"/>
      <c r="F88" s="1"/>
      <c r="G88" s="178"/>
      <c r="H88" s="1"/>
      <c r="I88" s="178"/>
      <c r="J88" s="178"/>
      <c r="K88" s="178"/>
      <c r="L88" s="178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78"/>
      <c r="AK88" s="178"/>
      <c r="AL88" s="178"/>
      <c r="AM88" s="74"/>
    </row>
    <row r="89" spans="2:39" ht="12.75" customHeight="1" x14ac:dyDescent="0.2">
      <c r="B89" s="1"/>
      <c r="C89" s="1"/>
      <c r="D89" s="1"/>
      <c r="E89" s="1"/>
      <c r="F89" s="1"/>
      <c r="G89" s="178"/>
      <c r="H89" s="1"/>
      <c r="I89" s="178"/>
      <c r="J89" s="178"/>
      <c r="K89" s="178"/>
      <c r="L89" s="178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78"/>
      <c r="AK89" s="178"/>
      <c r="AL89" s="178"/>
      <c r="AM89" s="74"/>
    </row>
    <row r="90" spans="2:39" ht="12.75" customHeight="1" x14ac:dyDescent="0.2">
      <c r="B90" s="1"/>
      <c r="C90" s="1"/>
      <c r="D90" s="1"/>
      <c r="E90" s="1"/>
      <c r="F90" s="1"/>
      <c r="G90" s="178"/>
      <c r="H90" s="1"/>
      <c r="I90" s="178"/>
      <c r="J90" s="178"/>
      <c r="K90" s="178"/>
      <c r="L90" s="178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78"/>
      <c r="AK90" s="178"/>
      <c r="AL90" s="178"/>
      <c r="AM90" s="74"/>
    </row>
    <row r="91" spans="2:39" ht="12.75" customHeight="1" x14ac:dyDescent="0.2">
      <c r="B91" s="1"/>
      <c r="C91" s="1"/>
      <c r="D91" s="1"/>
      <c r="E91" s="1"/>
      <c r="F91" s="1"/>
      <c r="G91" s="178"/>
      <c r="H91" s="1"/>
      <c r="I91" s="178"/>
      <c r="J91" s="178"/>
      <c r="K91" s="178"/>
      <c r="L91" s="178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78"/>
      <c r="AK91" s="178"/>
      <c r="AL91" s="178"/>
      <c r="AM91" s="74"/>
    </row>
    <row r="92" spans="2:39" ht="12.75" customHeight="1" x14ac:dyDescent="0.2">
      <c r="B92" s="1"/>
      <c r="C92" s="1"/>
      <c r="D92" s="1"/>
      <c r="E92" s="1"/>
      <c r="F92" s="1"/>
      <c r="G92" s="178"/>
      <c r="H92" s="1"/>
      <c r="I92" s="178"/>
      <c r="J92" s="178"/>
      <c r="K92" s="178"/>
      <c r="L92" s="178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78"/>
      <c r="AK92" s="178"/>
      <c r="AL92" s="178"/>
      <c r="AM92" s="74"/>
    </row>
    <row r="93" spans="2:39" ht="12.75" customHeight="1" x14ac:dyDescent="0.2">
      <c r="B93" s="1"/>
      <c r="C93" s="1"/>
      <c r="D93" s="1"/>
      <c r="E93" s="1"/>
      <c r="F93" s="1"/>
      <c r="G93" s="178"/>
      <c r="H93" s="1"/>
      <c r="I93" s="178"/>
      <c r="J93" s="178"/>
      <c r="K93" s="178"/>
      <c r="L93" s="178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78"/>
      <c r="AK93" s="178"/>
      <c r="AL93" s="178"/>
      <c r="AM93" s="74"/>
    </row>
    <row r="94" spans="2:39" ht="12.75" customHeight="1" x14ac:dyDescent="0.2">
      <c r="B94" s="1"/>
      <c r="C94" s="1"/>
      <c r="D94" s="1"/>
      <c r="E94" s="1"/>
      <c r="F94" s="1"/>
      <c r="G94" s="178"/>
      <c r="H94" s="1"/>
      <c r="I94" s="178"/>
      <c r="J94" s="178"/>
      <c r="K94" s="178"/>
      <c r="L94" s="178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78"/>
      <c r="AK94" s="178"/>
      <c r="AL94" s="178"/>
      <c r="AM94" s="74"/>
    </row>
    <row r="95" spans="2:39" ht="12.75" customHeight="1" x14ac:dyDescent="0.2">
      <c r="B95" s="1"/>
      <c r="C95" s="1"/>
      <c r="D95" s="1"/>
      <c r="E95" s="1"/>
      <c r="F95" s="1"/>
      <c r="G95" s="178"/>
      <c r="H95" s="1"/>
      <c r="I95" s="178"/>
      <c r="J95" s="178"/>
      <c r="K95" s="178"/>
      <c r="L95" s="178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78"/>
      <c r="AK95" s="178"/>
      <c r="AL95" s="178"/>
      <c r="AM95" s="74"/>
    </row>
    <row r="96" spans="2:39" ht="12.75" customHeight="1" x14ac:dyDescent="0.2">
      <c r="B96" s="1"/>
      <c r="C96" s="1"/>
      <c r="D96" s="1"/>
      <c r="E96" s="1"/>
      <c r="F96" s="1"/>
      <c r="G96" s="178"/>
      <c r="H96" s="1"/>
      <c r="I96" s="178"/>
      <c r="J96" s="178"/>
      <c r="K96" s="178"/>
      <c r="L96" s="178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78"/>
      <c r="AK96" s="178"/>
      <c r="AL96" s="178"/>
      <c r="AM96" s="74"/>
    </row>
    <row r="97" spans="2:39" ht="12.75" customHeight="1" x14ac:dyDescent="0.2">
      <c r="B97" s="1"/>
      <c r="C97" s="1"/>
      <c r="D97" s="1"/>
      <c r="E97" s="1"/>
      <c r="F97" s="1"/>
      <c r="G97" s="178"/>
      <c r="H97" s="1"/>
      <c r="I97" s="178"/>
      <c r="J97" s="178"/>
      <c r="K97" s="178"/>
      <c r="L97" s="178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78"/>
      <c r="AK97" s="178"/>
      <c r="AL97" s="178"/>
      <c r="AM97" s="74"/>
    </row>
    <row r="98" spans="2:39" ht="12.75" customHeight="1" x14ac:dyDescent="0.2">
      <c r="B98" s="1"/>
      <c r="C98" s="1"/>
      <c r="D98" s="1"/>
      <c r="E98" s="1"/>
      <c r="F98" s="1"/>
      <c r="G98" s="178"/>
      <c r="H98" s="1"/>
      <c r="I98" s="178"/>
      <c r="J98" s="178"/>
      <c r="K98" s="178"/>
      <c r="L98" s="17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78"/>
      <c r="AK98" s="178"/>
      <c r="AL98" s="178"/>
      <c r="AM98" s="74"/>
    </row>
    <row r="99" spans="2:39" ht="12.75" customHeight="1" x14ac:dyDescent="0.2">
      <c r="B99" s="1"/>
      <c r="C99" s="1"/>
      <c r="D99" s="1"/>
      <c r="E99" s="1"/>
      <c r="F99" s="1"/>
      <c r="G99" s="178"/>
      <c r="H99" s="1"/>
      <c r="I99" s="178"/>
      <c r="J99" s="178"/>
      <c r="K99" s="178"/>
      <c r="L99" s="178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78"/>
      <c r="AK99" s="178"/>
      <c r="AL99" s="178"/>
      <c r="AM99" s="74"/>
    </row>
    <row r="100" spans="2:39" ht="12.75" customHeight="1" x14ac:dyDescent="0.2">
      <c r="B100" s="1"/>
      <c r="C100" s="1"/>
      <c r="D100" s="1"/>
      <c r="E100" s="1"/>
      <c r="F100" s="1"/>
      <c r="G100" s="178"/>
      <c r="H100" s="1"/>
      <c r="I100" s="178"/>
      <c r="J100" s="178"/>
      <c r="K100" s="178"/>
      <c r="L100" s="178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78"/>
      <c r="AK100" s="178"/>
      <c r="AL100" s="178"/>
      <c r="AM100" s="74"/>
    </row>
    <row r="101" spans="2:39" ht="12.75" customHeight="1" x14ac:dyDescent="0.2">
      <c r="B101" s="1"/>
      <c r="C101" s="1"/>
      <c r="D101" s="1"/>
      <c r="E101" s="1"/>
      <c r="F101" s="1"/>
      <c r="G101" s="178"/>
      <c r="H101" s="1"/>
      <c r="I101" s="178"/>
      <c r="J101" s="178"/>
      <c r="K101" s="178"/>
      <c r="L101" s="178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78"/>
      <c r="AK101" s="178"/>
      <c r="AL101" s="178"/>
      <c r="AM101" s="74"/>
    </row>
    <row r="102" spans="2:39" ht="12.75" customHeight="1" x14ac:dyDescent="0.2">
      <c r="B102" s="1"/>
      <c r="C102" s="1"/>
      <c r="D102" s="1"/>
      <c r="E102" s="1"/>
      <c r="F102" s="1"/>
      <c r="G102" s="178"/>
      <c r="H102" s="1"/>
      <c r="I102" s="178"/>
      <c r="J102" s="178"/>
      <c r="K102" s="178"/>
      <c r="L102" s="178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78"/>
      <c r="AK102" s="178"/>
      <c r="AL102" s="178"/>
      <c r="AM102" s="74"/>
    </row>
    <row r="103" spans="2:39" ht="12.75" customHeight="1" x14ac:dyDescent="0.2">
      <c r="B103" s="1"/>
      <c r="C103" s="1"/>
      <c r="D103" s="1"/>
      <c r="E103" s="1"/>
      <c r="F103" s="1"/>
      <c r="G103" s="178"/>
      <c r="H103" s="1"/>
      <c r="I103" s="178"/>
      <c r="J103" s="178"/>
      <c r="K103" s="178"/>
      <c r="L103" s="17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78"/>
      <c r="AK103" s="178"/>
      <c r="AL103" s="178"/>
      <c r="AM103" s="74"/>
    </row>
    <row r="104" spans="2:39" ht="12.75" customHeight="1" x14ac:dyDescent="0.2">
      <c r="B104" s="1"/>
      <c r="C104" s="1"/>
      <c r="D104" s="1"/>
      <c r="E104" s="1"/>
      <c r="F104" s="1"/>
      <c r="G104" s="178"/>
      <c r="H104" s="1"/>
      <c r="I104" s="178"/>
      <c r="J104" s="178"/>
      <c r="K104" s="178"/>
      <c r="L104" s="17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78"/>
      <c r="AK104" s="178"/>
      <c r="AL104" s="178"/>
      <c r="AM104" s="74"/>
    </row>
    <row r="105" spans="2:39" ht="12.75" customHeight="1" x14ac:dyDescent="0.2">
      <c r="B105" s="1"/>
      <c r="C105" s="1"/>
      <c r="D105" s="1"/>
      <c r="E105" s="1"/>
      <c r="F105" s="1"/>
      <c r="G105" s="178"/>
      <c r="H105" s="1"/>
      <c r="I105" s="178"/>
      <c r="J105" s="178"/>
      <c r="K105" s="178"/>
      <c r="L105" s="17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78"/>
      <c r="AK105" s="178"/>
      <c r="AL105" s="178"/>
      <c r="AM105" s="74"/>
    </row>
    <row r="106" spans="2:39" ht="12.75" customHeight="1" x14ac:dyDescent="0.2">
      <c r="B106" s="1"/>
      <c r="C106" s="1"/>
      <c r="D106" s="1"/>
      <c r="E106" s="1"/>
      <c r="F106" s="1"/>
      <c r="G106" s="178"/>
      <c r="H106" s="1"/>
      <c r="I106" s="178"/>
      <c r="J106" s="178"/>
      <c r="K106" s="178"/>
      <c r="L106" s="17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78"/>
      <c r="AK106" s="178"/>
      <c r="AL106" s="178"/>
      <c r="AM106" s="74"/>
    </row>
    <row r="107" spans="2:39" ht="12.75" customHeight="1" x14ac:dyDescent="0.2">
      <c r="B107" s="1"/>
      <c r="C107" s="1"/>
      <c r="D107" s="1"/>
      <c r="E107" s="1"/>
      <c r="F107" s="1"/>
      <c r="G107" s="178"/>
      <c r="H107" s="1"/>
      <c r="I107" s="178"/>
      <c r="J107" s="178"/>
      <c r="K107" s="178"/>
      <c r="L107" s="17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78"/>
      <c r="AK107" s="178"/>
      <c r="AL107" s="178"/>
      <c r="AM107" s="74"/>
    </row>
    <row r="108" spans="2:39" ht="12.75" customHeight="1" x14ac:dyDescent="0.2">
      <c r="B108" s="1"/>
      <c r="C108" s="1"/>
      <c r="D108" s="1"/>
      <c r="E108" s="1"/>
      <c r="F108" s="1"/>
      <c r="G108" s="178"/>
      <c r="H108" s="1"/>
      <c r="I108" s="178"/>
      <c r="J108" s="178"/>
      <c r="K108" s="178"/>
      <c r="L108" s="17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78"/>
      <c r="AK108" s="178"/>
      <c r="AL108" s="178"/>
      <c r="AM108" s="74"/>
    </row>
    <row r="109" spans="2:39" ht="12.75" customHeight="1" x14ac:dyDescent="0.2">
      <c r="B109" s="1"/>
      <c r="C109" s="1"/>
      <c r="D109" s="1"/>
      <c r="E109" s="1"/>
      <c r="F109" s="1"/>
      <c r="G109" s="178"/>
      <c r="H109" s="1"/>
      <c r="I109" s="178"/>
      <c r="J109" s="178"/>
      <c r="K109" s="178"/>
      <c r="L109" s="17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78"/>
      <c r="AK109" s="178"/>
      <c r="AL109" s="178"/>
      <c r="AM109" s="74"/>
    </row>
    <row r="110" spans="2:39" ht="12.75" customHeight="1" x14ac:dyDescent="0.2">
      <c r="B110" s="1"/>
      <c r="C110" s="1"/>
      <c r="D110" s="1"/>
      <c r="E110" s="1"/>
      <c r="F110" s="1"/>
      <c r="G110" s="178"/>
      <c r="H110" s="1"/>
      <c r="I110" s="178"/>
      <c r="J110" s="178"/>
      <c r="K110" s="178"/>
      <c r="L110" s="17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78"/>
      <c r="AK110" s="178"/>
      <c r="AL110" s="178"/>
      <c r="AM110" s="74"/>
    </row>
    <row r="111" spans="2:39" ht="12.75" customHeight="1" x14ac:dyDescent="0.2">
      <c r="B111" s="1"/>
      <c r="C111" s="1"/>
      <c r="D111" s="1"/>
      <c r="E111" s="1"/>
      <c r="F111" s="1"/>
      <c r="G111" s="178"/>
      <c r="H111" s="1"/>
      <c r="I111" s="178"/>
      <c r="J111" s="178"/>
      <c r="K111" s="178"/>
      <c r="L111" s="17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78"/>
      <c r="AK111" s="178"/>
      <c r="AL111" s="178"/>
      <c r="AM111" s="74"/>
    </row>
    <row r="112" spans="2:39" ht="12.75" customHeight="1" x14ac:dyDescent="0.2">
      <c r="B112" s="1"/>
      <c r="C112" s="1"/>
      <c r="D112" s="1"/>
      <c r="E112" s="1"/>
      <c r="F112" s="1"/>
      <c r="G112" s="178"/>
      <c r="H112" s="1"/>
      <c r="I112" s="178"/>
      <c r="J112" s="178"/>
      <c r="K112" s="178"/>
      <c r="L112" s="17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78"/>
      <c r="AK112" s="178"/>
      <c r="AL112" s="178"/>
      <c r="AM112" s="74"/>
    </row>
    <row r="113" spans="2:40" ht="12.75" customHeight="1" x14ac:dyDescent="0.2">
      <c r="B113" s="1"/>
      <c r="C113" s="1"/>
      <c r="D113" s="1"/>
      <c r="E113" s="1"/>
      <c r="F113" s="1"/>
      <c r="G113" s="178"/>
      <c r="H113" s="1"/>
      <c r="I113" s="178"/>
      <c r="J113" s="178"/>
      <c r="K113" s="178"/>
      <c r="L113" s="17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78"/>
      <c r="AK113" s="178"/>
      <c r="AL113" s="178"/>
      <c r="AM113" s="74"/>
    </row>
    <row r="114" spans="2:40" ht="12.75" customHeight="1" x14ac:dyDescent="0.2">
      <c r="B114" s="1"/>
      <c r="C114" s="1"/>
      <c r="D114" s="1"/>
      <c r="E114" s="1"/>
      <c r="F114" s="1"/>
      <c r="G114" s="178"/>
      <c r="H114" s="1"/>
      <c r="I114" s="178"/>
      <c r="J114" s="178"/>
      <c r="K114" s="178"/>
      <c r="L114" s="17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78"/>
      <c r="AK114" s="178"/>
      <c r="AL114" s="178"/>
      <c r="AM114" s="74"/>
    </row>
    <row r="115" spans="2:40" ht="12.75" customHeight="1" x14ac:dyDescent="0.2">
      <c r="B115" s="1"/>
      <c r="C115" s="1"/>
      <c r="D115" s="1"/>
      <c r="E115" s="1"/>
      <c r="F115" s="1"/>
      <c r="G115" s="178"/>
      <c r="H115" s="1"/>
      <c r="I115" s="178"/>
      <c r="J115" s="178"/>
      <c r="K115" s="178"/>
      <c r="L115" s="17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78"/>
      <c r="AK115" s="178"/>
      <c r="AL115" s="178"/>
      <c r="AM115" s="74"/>
    </row>
    <row r="116" spans="2:40" ht="12.75" customHeight="1" x14ac:dyDescent="0.2">
      <c r="B116" s="1"/>
      <c r="C116" s="1"/>
      <c r="D116" s="1"/>
      <c r="E116" s="1"/>
      <c r="F116" s="1"/>
      <c r="G116" s="178"/>
      <c r="H116" s="1"/>
      <c r="I116" s="178"/>
      <c r="J116" s="178"/>
      <c r="K116" s="178"/>
      <c r="L116" s="17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78"/>
      <c r="AK116" s="178"/>
      <c r="AL116" s="178"/>
      <c r="AM116" s="74"/>
    </row>
    <row r="117" spans="2:40" ht="12.75" customHeight="1" x14ac:dyDescent="0.2">
      <c r="B117" s="1"/>
      <c r="C117" s="1"/>
      <c r="D117" s="1"/>
      <c r="E117" s="1"/>
      <c r="F117" s="1"/>
      <c r="G117" s="178"/>
      <c r="H117" s="1"/>
      <c r="I117" s="178"/>
      <c r="J117" s="178"/>
      <c r="K117" s="178"/>
      <c r="L117" s="17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78"/>
      <c r="AK117" s="178"/>
      <c r="AL117" s="178"/>
      <c r="AM117" s="74"/>
    </row>
    <row r="118" spans="2:40" ht="12.75" customHeight="1" x14ac:dyDescent="0.2">
      <c r="B118" s="1"/>
      <c r="C118" s="1"/>
      <c r="D118" s="1"/>
      <c r="E118" s="1"/>
      <c r="F118" s="1"/>
      <c r="G118" s="178"/>
      <c r="H118" s="1"/>
      <c r="I118" s="178"/>
      <c r="J118" s="178"/>
      <c r="K118" s="178"/>
      <c r="L118" s="17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78"/>
      <c r="AK118" s="178"/>
      <c r="AL118" s="178"/>
      <c r="AM118" s="73"/>
    </row>
    <row r="119" spans="2:40" ht="12.75" customHeight="1" x14ac:dyDescent="0.2">
      <c r="B119" s="1"/>
      <c r="C119" s="1"/>
      <c r="D119" s="1"/>
      <c r="E119" s="1"/>
      <c r="F119" s="1"/>
      <c r="G119" s="178"/>
      <c r="H119" s="1"/>
      <c r="I119" s="178"/>
      <c r="J119" s="178"/>
      <c r="K119" s="178"/>
      <c r="L119" s="17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78"/>
      <c r="AK119" s="178"/>
      <c r="AL119" s="178"/>
      <c r="AM119" s="136"/>
    </row>
    <row r="120" spans="2:40" ht="12.75" customHeight="1" x14ac:dyDescent="0.2">
      <c r="B120" s="1"/>
      <c r="C120" s="1"/>
      <c r="D120" s="1"/>
      <c r="E120" s="1"/>
      <c r="F120" s="1"/>
      <c r="G120" s="178"/>
      <c r="H120" s="1"/>
      <c r="I120" s="178"/>
      <c r="J120" s="178"/>
      <c r="K120" s="178"/>
      <c r="L120" s="17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78"/>
      <c r="AK120" s="178"/>
      <c r="AL120" s="178"/>
      <c r="AM120" s="136"/>
    </row>
    <row r="121" spans="2:40" ht="12.75" customHeight="1" x14ac:dyDescent="0.2">
      <c r="B121" s="1"/>
      <c r="C121" s="1"/>
      <c r="D121" s="1"/>
      <c r="E121" s="1"/>
      <c r="F121" s="1"/>
      <c r="G121" s="178"/>
      <c r="H121" s="1"/>
      <c r="I121" s="178"/>
      <c r="J121" s="178"/>
      <c r="K121" s="178"/>
      <c r="L121" s="17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78"/>
      <c r="AK121" s="178"/>
      <c r="AL121" s="178"/>
      <c r="AM121" s="136"/>
    </row>
    <row r="122" spans="2:40" ht="12.75" customHeight="1" x14ac:dyDescent="0.2">
      <c r="B122" s="1"/>
      <c r="C122" s="1"/>
      <c r="D122" s="1"/>
      <c r="E122" s="1"/>
      <c r="F122" s="1"/>
      <c r="G122" s="178"/>
      <c r="H122" s="1"/>
      <c r="I122" s="178"/>
      <c r="J122" s="178"/>
      <c r="K122" s="178"/>
      <c r="L122" s="17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78"/>
      <c r="AK122" s="178"/>
      <c r="AL122" s="178"/>
      <c r="AM122" s="136"/>
    </row>
    <row r="123" spans="2:40" ht="12.75" customHeight="1" x14ac:dyDescent="0.2">
      <c r="B123" s="1"/>
      <c r="C123" s="1"/>
      <c r="D123" s="1"/>
      <c r="E123" s="1"/>
      <c r="F123" s="1"/>
      <c r="G123" s="178"/>
      <c r="H123" s="1"/>
      <c r="I123" s="178"/>
      <c r="J123" s="178"/>
      <c r="K123" s="178"/>
      <c r="L123" s="17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78"/>
      <c r="AK123" s="178"/>
      <c r="AL123" s="178"/>
      <c r="AM123" s="136"/>
    </row>
    <row r="124" spans="2:40" ht="12.75" customHeight="1" x14ac:dyDescent="0.2">
      <c r="B124" s="1"/>
      <c r="C124" s="1"/>
      <c r="D124" s="1"/>
      <c r="E124" s="1"/>
      <c r="F124" s="1"/>
      <c r="G124" s="178"/>
      <c r="H124" s="1"/>
      <c r="I124" s="178"/>
      <c r="J124" s="178"/>
      <c r="K124" s="178"/>
      <c r="L124" s="17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78"/>
      <c r="AK124" s="178"/>
      <c r="AL124" s="178"/>
      <c r="AM124" s="136"/>
    </row>
    <row r="125" spans="2:40" ht="12.75" customHeight="1" x14ac:dyDescent="0.2">
      <c r="B125" s="1"/>
      <c r="C125" s="1"/>
      <c r="D125" s="1"/>
      <c r="E125" s="1"/>
      <c r="F125" s="1"/>
      <c r="G125" s="178"/>
      <c r="H125" s="1"/>
      <c r="I125" s="178"/>
      <c r="J125" s="178"/>
      <c r="K125" s="178"/>
      <c r="L125" s="17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78"/>
      <c r="AK125" s="178"/>
      <c r="AL125" s="178"/>
      <c r="AM125" s="136"/>
    </row>
    <row r="126" spans="2:40" ht="12.75" customHeight="1" x14ac:dyDescent="0.2">
      <c r="AM126" s="136"/>
    </row>
    <row r="127" spans="2:40" ht="12.75" customHeight="1" x14ac:dyDescent="0.2">
      <c r="AM127" s="73"/>
      <c r="AN127" s="126"/>
    </row>
    <row r="128" spans="2:40" ht="12.75" customHeight="1" x14ac:dyDescent="0.2">
      <c r="AM128" s="154"/>
    </row>
    <row r="129" spans="39:40" ht="12.75" customHeight="1" x14ac:dyDescent="0.2">
      <c r="AM129" s="73"/>
    </row>
    <row r="130" spans="39:40" ht="12.75" customHeight="1" x14ac:dyDescent="0.2">
      <c r="AM130" s="136"/>
      <c r="AN130" s="126"/>
    </row>
    <row r="131" spans="39:40" ht="12.75" customHeight="1" x14ac:dyDescent="0.2">
      <c r="AM131" s="320"/>
    </row>
    <row r="132" spans="39:40" ht="12.75" customHeight="1" x14ac:dyDescent="0.2">
      <c r="AM132" s="137"/>
    </row>
    <row r="133" spans="39:40" ht="12.75" customHeight="1" x14ac:dyDescent="0.2">
      <c r="AM133" s="137"/>
    </row>
    <row r="139" spans="39:40" ht="12.75" customHeight="1" x14ac:dyDescent="0.2">
      <c r="AN139" s="321"/>
    </row>
    <row r="140" spans="39:40" ht="12.75" customHeight="1" x14ac:dyDescent="0.2">
      <c r="AM140" s="322"/>
      <c r="AN140" s="59"/>
    </row>
    <row r="141" spans="39:40" ht="12.75" customHeight="1" x14ac:dyDescent="0.2">
      <c r="AM141" s="322"/>
      <c r="AN141" s="59"/>
    </row>
    <row r="142" spans="39:40" ht="12.75" customHeight="1" x14ac:dyDescent="0.2">
      <c r="AM142" s="322"/>
      <c r="AN142" s="323"/>
    </row>
    <row r="143" spans="39:40" ht="12.75" customHeight="1" x14ac:dyDescent="0.2">
      <c r="AM143" s="324"/>
    </row>
    <row r="144" spans="39:40" ht="12.75" customHeight="1" x14ac:dyDescent="0.2">
      <c r="AM144" s="136"/>
    </row>
    <row r="145" spans="39:39" ht="12.75" customHeight="1" x14ac:dyDescent="0.2">
      <c r="AM145" s="136"/>
    </row>
    <row r="146" spans="39:39" ht="12.75" customHeight="1" x14ac:dyDescent="0.2">
      <c r="AM146" s="136"/>
    </row>
    <row r="147" spans="39:39" ht="12.75" customHeight="1" x14ac:dyDescent="0.2">
      <c r="AM147" s="136"/>
    </row>
    <row r="148" spans="39:39" ht="12.75" customHeight="1" x14ac:dyDescent="0.2">
      <c r="AM148" s="136"/>
    </row>
    <row r="149" spans="39:39" ht="12.75" customHeight="1" x14ac:dyDescent="0.2">
      <c r="AM149" s="136"/>
    </row>
    <row r="150" spans="39:39" ht="12.75" customHeight="1" x14ac:dyDescent="0.2">
      <c r="AM150" s="136"/>
    </row>
    <row r="151" spans="39:39" ht="12.75" customHeight="1" x14ac:dyDescent="0.2">
      <c r="AM151" s="136"/>
    </row>
    <row r="152" spans="39:39" ht="12.75" customHeight="1" x14ac:dyDescent="0.2">
      <c r="AM152" s="136"/>
    </row>
    <row r="153" spans="39:39" ht="12.75" customHeight="1" x14ac:dyDescent="0.2">
      <c r="AM153" s="136"/>
    </row>
    <row r="154" spans="39:39" ht="12.75" customHeight="1" x14ac:dyDescent="0.2">
      <c r="AM154" s="136"/>
    </row>
    <row r="155" spans="39:39" ht="12.75" customHeight="1" x14ac:dyDescent="0.2">
      <c r="AM155" s="136"/>
    </row>
    <row r="156" spans="39:39" ht="12.75" customHeight="1" x14ac:dyDescent="0.2">
      <c r="AM156" s="136"/>
    </row>
    <row r="157" spans="39:39" ht="12.75" customHeight="1" x14ac:dyDescent="0.2">
      <c r="AM157" s="136"/>
    </row>
    <row r="158" spans="39:39" ht="12.75" customHeight="1" x14ac:dyDescent="0.2">
      <c r="AM158" s="136"/>
    </row>
    <row r="159" spans="39:39" ht="12.75" customHeight="1" x14ac:dyDescent="0.2">
      <c r="AM159" s="136"/>
    </row>
    <row r="160" spans="39:39" ht="12.75" customHeight="1" x14ac:dyDescent="0.2">
      <c r="AM160" s="73"/>
    </row>
    <row r="161" spans="39:40" ht="12.75" customHeight="1" x14ac:dyDescent="0.2">
      <c r="AM161" s="73"/>
    </row>
    <row r="162" spans="39:40" ht="12.75" customHeight="1" x14ac:dyDescent="0.2">
      <c r="AM162" s="73"/>
    </row>
    <row r="163" spans="39:40" ht="12.75" customHeight="1" x14ac:dyDescent="0.2">
      <c r="AM163" s="73"/>
    </row>
    <row r="164" spans="39:40" ht="12.75" customHeight="1" x14ac:dyDescent="0.2">
      <c r="AM164" s="136"/>
    </row>
    <row r="165" spans="39:40" ht="12.75" customHeight="1" x14ac:dyDescent="0.2">
      <c r="AM165" s="136"/>
    </row>
    <row r="166" spans="39:40" ht="12.75" customHeight="1" x14ac:dyDescent="0.2">
      <c r="AM166" s="136"/>
    </row>
    <row r="167" spans="39:40" ht="12.75" customHeight="1" x14ac:dyDescent="0.2">
      <c r="AM167" s="136"/>
    </row>
    <row r="168" spans="39:40" ht="12.75" customHeight="1" x14ac:dyDescent="0.2">
      <c r="AM168" s="136"/>
    </row>
    <row r="169" spans="39:40" ht="12.75" customHeight="1" x14ac:dyDescent="0.2">
      <c r="AM169" s="136"/>
    </row>
    <row r="170" spans="39:40" ht="12.75" customHeight="1" x14ac:dyDescent="0.2">
      <c r="AM170" s="136"/>
    </row>
    <row r="171" spans="39:40" ht="12.75" customHeight="1" x14ac:dyDescent="0.2">
      <c r="AM171" s="136"/>
    </row>
    <row r="172" spans="39:40" ht="12.75" customHeight="1" x14ac:dyDescent="0.2">
      <c r="AM172" s="73"/>
      <c r="AN172" s="126"/>
    </row>
    <row r="173" spans="39:40" ht="12.75" customHeight="1" x14ac:dyDescent="0.2">
      <c r="AM173" s="154"/>
    </row>
    <row r="174" spans="39:40" ht="12.75" customHeight="1" x14ac:dyDescent="0.2">
      <c r="AM174" s="73"/>
    </row>
    <row r="175" spans="39:40" ht="12.75" customHeight="1" x14ac:dyDescent="0.2">
      <c r="AM175" s="136"/>
      <c r="AN175" s="126"/>
    </row>
    <row r="176" spans="39:40" ht="12.75" customHeight="1" x14ac:dyDescent="0.2">
      <c r="AM176" s="320"/>
    </row>
    <row r="177" spans="39:39" ht="12.75" customHeight="1" x14ac:dyDescent="0.2">
      <c r="AM177" s="137"/>
    </row>
    <row r="178" spans="39:39" ht="12.75" customHeight="1" x14ac:dyDescent="0.2">
      <c r="AM178" s="137"/>
    </row>
  </sheetData>
  <customSheetViews>
    <customSheetView guid="{29F96217-A1F9-48F3-987C-57B98AE20367}" scale="85" fitToPage="1" hiddenRows="1" hiddenColumns="1" topLeftCell="B1">
      <pane xSplit="15" ySplit="6" topLeftCell="Q7" activePane="bottomRight" state="frozen"/>
      <selection pane="bottomRight" activeCell="J7" sqref="J7"/>
      <pageMargins left="0.25" right="0.25" top="1" bottom="0.5" header="0.5" footer="0.5"/>
      <printOptions horizontalCentered="1"/>
      <pageSetup scale="37" orientation="landscape" horizontalDpi="300" verticalDpi="300" r:id="rId1"/>
      <headerFooter alignWithMargins="0">
        <oddHeader>&amp;C&amp;"Helvetica,Bold"AIR EMISSIONS CALCULATIONS - 2011</oddHeader>
        <oddFooter>&amp;L&amp;"Arial Black,Bold"&amp;12BOEM &amp;"Arial,Regular"&amp;10 &amp;"Arial,Bold"FORM BOEM-xx&amp;"Arial,Regular" &amp;8(March 2011 - Supersedes all previous versions of form MMS-139 which may not be used).&amp;10          Page &amp;P of &amp;N</oddFooter>
      </headerFooter>
    </customSheetView>
    <customSheetView guid="{13305573-0FD9-4F34-BE46-7B54560EEC40}" scale="85" fitToPage="1" hiddenRows="1" hiddenColumns="1" topLeftCell="B1">
      <pane xSplit="15" ySplit="6" topLeftCell="Q7" activePane="bottomRight" state="frozen"/>
      <selection pane="bottomRight" activeCell="J7" sqref="J7"/>
      <pageMargins left="0.25" right="0.25" top="1" bottom="0.5" header="0.5" footer="0.5"/>
      <printOptions horizontalCentered="1"/>
      <pageSetup scale="37" orientation="landscape" horizontalDpi="300" verticalDpi="300" r:id="rId2"/>
      <headerFooter alignWithMargins="0">
        <oddHeader>&amp;C&amp;"Helvetica,Bold"AIR EMISSIONS CALCULATIONS - 2011</oddHeader>
        <oddFooter>&amp;L&amp;"Arial Black,Bold"&amp;12BOEM &amp;"Arial,Regular"&amp;10 &amp;"Arial,Bold"FORM BOEM-xx&amp;"Arial,Regular" &amp;8(March 2011 - Supersedes all previous versions of form MMS-139 which may not be used).&amp;10          Page &amp;P of &amp;N</oddFooter>
      </headerFooter>
    </customSheetView>
  </customSheetViews>
  <mergeCells count="32">
    <mergeCell ref="O4:P4"/>
    <mergeCell ref="AB2:AJ2"/>
    <mergeCell ref="Q4:AA4"/>
    <mergeCell ref="O3:P3"/>
    <mergeCell ref="H1:I1"/>
    <mergeCell ref="M1:N1"/>
    <mergeCell ref="M4:N4"/>
    <mergeCell ref="Y1:AA1"/>
    <mergeCell ref="Y2:AA2"/>
    <mergeCell ref="J4:J6"/>
    <mergeCell ref="O1:P1"/>
    <mergeCell ref="Q1:R1"/>
    <mergeCell ref="S1:V1"/>
    <mergeCell ref="S2:V2"/>
    <mergeCell ref="W2:X2"/>
    <mergeCell ref="H2:I2"/>
    <mergeCell ref="M2:N2"/>
    <mergeCell ref="O2:P2"/>
    <mergeCell ref="Q2:R2"/>
    <mergeCell ref="W1:X1"/>
    <mergeCell ref="FF4:FQ4"/>
    <mergeCell ref="CL4:CW4"/>
    <mergeCell ref="CX4:DI4"/>
    <mergeCell ref="DJ4:DU4"/>
    <mergeCell ref="DV4:EG4"/>
    <mergeCell ref="AB4:AL4"/>
    <mergeCell ref="BZ4:CK4"/>
    <mergeCell ref="EH4:ES4"/>
    <mergeCell ref="ET4:FE4"/>
    <mergeCell ref="AP4:BA4"/>
    <mergeCell ref="BN4:BY4"/>
    <mergeCell ref="BB4:BM4"/>
  </mergeCells>
  <conditionalFormatting sqref="P7">
    <cfRule type="cellIs" dxfId="87" priority="439" stopIfTrue="1" operator="lessThan">
      <formula>$O7</formula>
    </cfRule>
  </conditionalFormatting>
  <conditionalFormatting sqref="P8">
    <cfRule type="cellIs" dxfId="86" priority="438" stopIfTrue="1" operator="lessThan">
      <formula>$O8</formula>
    </cfRule>
  </conditionalFormatting>
  <conditionalFormatting sqref="P9">
    <cfRule type="cellIs" dxfId="85" priority="437" stopIfTrue="1" operator="lessThan">
      <formula>$O9</formula>
    </cfRule>
  </conditionalFormatting>
  <conditionalFormatting sqref="P10">
    <cfRule type="cellIs" dxfId="84" priority="436" stopIfTrue="1" operator="lessThan">
      <formula>$O10</formula>
    </cfRule>
  </conditionalFormatting>
  <conditionalFormatting sqref="P11">
    <cfRule type="cellIs" dxfId="83" priority="435" stopIfTrue="1" operator="lessThan">
      <formula>$O11</formula>
    </cfRule>
  </conditionalFormatting>
  <conditionalFormatting sqref="P12">
    <cfRule type="cellIs" dxfId="82" priority="434" stopIfTrue="1" operator="lessThan">
      <formula>$O12</formula>
    </cfRule>
  </conditionalFormatting>
  <conditionalFormatting sqref="P13">
    <cfRule type="cellIs" dxfId="81" priority="433" stopIfTrue="1" operator="lessThan">
      <formula>$O13</formula>
    </cfRule>
  </conditionalFormatting>
  <conditionalFormatting sqref="P14">
    <cfRule type="cellIs" dxfId="80" priority="432" stopIfTrue="1" operator="lessThan">
      <formula>$O14</formula>
    </cfRule>
  </conditionalFormatting>
  <conditionalFormatting sqref="P15">
    <cfRule type="cellIs" dxfId="79" priority="431" stopIfTrue="1" operator="lessThan">
      <formula>$O15</formula>
    </cfRule>
  </conditionalFormatting>
  <conditionalFormatting sqref="P16">
    <cfRule type="cellIs" dxfId="78" priority="430" stopIfTrue="1" operator="lessThan">
      <formula>$O16</formula>
    </cfRule>
  </conditionalFormatting>
  <conditionalFormatting sqref="P17">
    <cfRule type="cellIs" dxfId="77" priority="429" stopIfTrue="1" operator="lessThan">
      <formula>$O17</formula>
    </cfRule>
  </conditionalFormatting>
  <conditionalFormatting sqref="P18">
    <cfRule type="cellIs" dxfId="76" priority="428" stopIfTrue="1" operator="lessThan">
      <formula>$O18</formula>
    </cfRule>
  </conditionalFormatting>
  <conditionalFormatting sqref="P19">
    <cfRule type="cellIs" dxfId="75" priority="427" stopIfTrue="1" operator="lessThan">
      <formula>$O19</formula>
    </cfRule>
  </conditionalFormatting>
  <conditionalFormatting sqref="P20">
    <cfRule type="cellIs" dxfId="74" priority="426" stopIfTrue="1" operator="lessThan">
      <formula>$O20</formula>
    </cfRule>
  </conditionalFormatting>
  <conditionalFormatting sqref="P21">
    <cfRule type="cellIs" dxfId="73" priority="425" stopIfTrue="1" operator="lessThan">
      <formula>$O21</formula>
    </cfRule>
  </conditionalFormatting>
  <conditionalFormatting sqref="P22">
    <cfRule type="cellIs" dxfId="72" priority="424" stopIfTrue="1" operator="lessThan">
      <formula>$O22</formula>
    </cfRule>
  </conditionalFormatting>
  <conditionalFormatting sqref="P23">
    <cfRule type="cellIs" dxfId="71" priority="423" stopIfTrue="1" operator="lessThan">
      <formula>$O23</formula>
    </cfRule>
  </conditionalFormatting>
  <conditionalFormatting sqref="P24">
    <cfRule type="cellIs" dxfId="70" priority="422" stopIfTrue="1" operator="lessThan">
      <formula>$O24</formula>
    </cfRule>
  </conditionalFormatting>
  <conditionalFormatting sqref="P25">
    <cfRule type="cellIs" dxfId="69" priority="421" stopIfTrue="1" operator="lessThan">
      <formula>$O25</formula>
    </cfRule>
  </conditionalFormatting>
  <conditionalFormatting sqref="P26">
    <cfRule type="cellIs" dxfId="68" priority="420" stopIfTrue="1" operator="lessThan">
      <formula>$O26</formula>
    </cfRule>
  </conditionalFormatting>
  <conditionalFormatting sqref="P27">
    <cfRule type="cellIs" dxfId="67" priority="419" stopIfTrue="1" operator="lessThan">
      <formula>$O27</formula>
    </cfRule>
  </conditionalFormatting>
  <conditionalFormatting sqref="P28">
    <cfRule type="cellIs" dxfId="66" priority="418" stopIfTrue="1" operator="lessThan">
      <formula>$O28</formula>
    </cfRule>
  </conditionalFormatting>
  <conditionalFormatting sqref="P29">
    <cfRule type="cellIs" dxfId="65" priority="417" stopIfTrue="1" operator="lessThan">
      <formula>$O29</formula>
    </cfRule>
  </conditionalFormatting>
  <conditionalFormatting sqref="P30">
    <cfRule type="cellIs" dxfId="64" priority="416" stopIfTrue="1" operator="lessThan">
      <formula>$O30</formula>
    </cfRule>
  </conditionalFormatting>
  <conditionalFormatting sqref="P32">
    <cfRule type="cellIs" dxfId="63" priority="403" stopIfTrue="1" operator="lessThan">
      <formula>$O32</formula>
    </cfRule>
  </conditionalFormatting>
  <conditionalFormatting sqref="P33">
    <cfRule type="cellIs" dxfId="62" priority="402" stopIfTrue="1" operator="lessThan">
      <formula>$O33</formula>
    </cfRule>
  </conditionalFormatting>
  <conditionalFormatting sqref="P34">
    <cfRule type="cellIs" dxfId="61" priority="401" stopIfTrue="1" operator="lessThan">
      <formula>$O34</formula>
    </cfRule>
  </conditionalFormatting>
  <conditionalFormatting sqref="P35">
    <cfRule type="cellIs" dxfId="60" priority="400" stopIfTrue="1" operator="lessThan">
      <formula>$O35</formula>
    </cfRule>
  </conditionalFormatting>
  <conditionalFormatting sqref="P36">
    <cfRule type="cellIs" dxfId="59" priority="399" stopIfTrue="1" operator="lessThan">
      <formula>$O36</formula>
    </cfRule>
  </conditionalFormatting>
  <conditionalFormatting sqref="P37">
    <cfRule type="cellIs" dxfId="58" priority="398" stopIfTrue="1" operator="lessThan">
      <formula>$O37</formula>
    </cfRule>
  </conditionalFormatting>
  <conditionalFormatting sqref="P38">
    <cfRule type="cellIs" dxfId="57" priority="397" stopIfTrue="1" operator="lessThan">
      <formula>$O38</formula>
    </cfRule>
  </conditionalFormatting>
  <conditionalFormatting sqref="P39">
    <cfRule type="cellIs" dxfId="56" priority="396" stopIfTrue="1" operator="lessThan">
      <formula>$O39</formula>
    </cfRule>
  </conditionalFormatting>
  <conditionalFormatting sqref="P40">
    <cfRule type="cellIs" dxfId="55" priority="395" stopIfTrue="1" operator="lessThan">
      <formula>$O40</formula>
    </cfRule>
  </conditionalFormatting>
  <conditionalFormatting sqref="P41">
    <cfRule type="cellIs" dxfId="54" priority="394" stopIfTrue="1" operator="lessThan">
      <formula>$O41</formula>
    </cfRule>
  </conditionalFormatting>
  <conditionalFormatting sqref="P42">
    <cfRule type="cellIs" dxfId="53" priority="393" stopIfTrue="1" operator="lessThan">
      <formula>$O42</formula>
    </cfRule>
  </conditionalFormatting>
  <conditionalFormatting sqref="P43">
    <cfRule type="cellIs" dxfId="52" priority="392" stopIfTrue="1" operator="lessThan">
      <formula>$O43</formula>
    </cfRule>
  </conditionalFormatting>
  <conditionalFormatting sqref="P45">
    <cfRule type="cellIs" dxfId="51" priority="291" stopIfTrue="1" operator="lessThan">
      <formula>$O45</formula>
    </cfRule>
  </conditionalFormatting>
  <conditionalFormatting sqref="P46">
    <cfRule type="cellIs" dxfId="50" priority="290" stopIfTrue="1" operator="lessThan">
      <formula>$O46</formula>
    </cfRule>
  </conditionalFormatting>
  <conditionalFormatting sqref="P48">
    <cfRule type="cellIs" dxfId="49" priority="289" stopIfTrue="1" operator="lessThan">
      <formula>$O48</formula>
    </cfRule>
  </conditionalFormatting>
  <conditionalFormatting sqref="P49">
    <cfRule type="cellIs" dxfId="48" priority="288" stopIfTrue="1" operator="lessThan">
      <formula>$O49</formula>
    </cfRule>
  </conditionalFormatting>
  <conditionalFormatting sqref="P50">
    <cfRule type="cellIs" dxfId="47" priority="287" stopIfTrue="1" operator="lessThan">
      <formula>$O50</formula>
    </cfRule>
  </conditionalFormatting>
  <conditionalFormatting sqref="P51">
    <cfRule type="cellIs" dxfId="46" priority="286" stopIfTrue="1" operator="lessThan">
      <formula>$O51</formula>
    </cfRule>
  </conditionalFormatting>
  <conditionalFormatting sqref="P52">
    <cfRule type="cellIs" dxfId="45" priority="285" stopIfTrue="1" operator="lessThan">
      <formula>$O52</formula>
    </cfRule>
  </conditionalFormatting>
  <conditionalFormatting sqref="P53">
    <cfRule type="cellIs" dxfId="44" priority="284" stopIfTrue="1" operator="lessThan">
      <formula>$O53</formula>
    </cfRule>
  </conditionalFormatting>
  <conditionalFormatting sqref="P54">
    <cfRule type="cellIs" dxfId="43" priority="283" stopIfTrue="1" operator="lessThan">
      <formula>$O54</formula>
    </cfRule>
  </conditionalFormatting>
  <conditionalFormatting sqref="P55">
    <cfRule type="cellIs" dxfId="42" priority="282" stopIfTrue="1" operator="lessThan">
      <formula>$O55</formula>
    </cfRule>
  </conditionalFormatting>
  <conditionalFormatting sqref="P56">
    <cfRule type="cellIs" dxfId="41" priority="281" stopIfTrue="1" operator="lessThan">
      <formula>$O56</formula>
    </cfRule>
  </conditionalFormatting>
  <conditionalFormatting sqref="P57">
    <cfRule type="cellIs" dxfId="40" priority="280" stopIfTrue="1" operator="lessThan">
      <formula>$O57</formula>
    </cfRule>
  </conditionalFormatting>
  <conditionalFormatting sqref="P58">
    <cfRule type="cellIs" dxfId="39" priority="279" stopIfTrue="1" operator="lessThan">
      <formula>$O58</formula>
    </cfRule>
  </conditionalFormatting>
  <conditionalFormatting sqref="P59">
    <cfRule type="cellIs" dxfId="38" priority="278" stopIfTrue="1" operator="lessThan">
      <formula>$O59</formula>
    </cfRule>
  </conditionalFormatting>
  <conditionalFormatting sqref="P32">
    <cfRule type="cellIs" dxfId="37" priority="264" stopIfTrue="1" operator="lessThan">
      <formula>$O32</formula>
    </cfRule>
  </conditionalFormatting>
  <conditionalFormatting sqref="P33">
    <cfRule type="cellIs" dxfId="36" priority="263" stopIfTrue="1" operator="lessThan">
      <formula>$O33</formula>
    </cfRule>
  </conditionalFormatting>
  <conditionalFormatting sqref="P34">
    <cfRule type="cellIs" dxfId="35" priority="262" stopIfTrue="1" operator="lessThan">
      <formula>$O34</formula>
    </cfRule>
  </conditionalFormatting>
  <conditionalFormatting sqref="P35">
    <cfRule type="cellIs" dxfId="34" priority="261" stopIfTrue="1" operator="lessThan">
      <formula>$O35</formula>
    </cfRule>
  </conditionalFormatting>
  <conditionalFormatting sqref="P36">
    <cfRule type="cellIs" dxfId="33" priority="260" stopIfTrue="1" operator="lessThan">
      <formula>$O36</formula>
    </cfRule>
  </conditionalFormatting>
  <conditionalFormatting sqref="P37">
    <cfRule type="cellIs" dxfId="32" priority="259" stopIfTrue="1" operator="lessThan">
      <formula>$O37</formula>
    </cfRule>
  </conditionalFormatting>
  <conditionalFormatting sqref="P38">
    <cfRule type="cellIs" dxfId="31" priority="258" stopIfTrue="1" operator="lessThan">
      <formula>$O38</formula>
    </cfRule>
  </conditionalFormatting>
  <conditionalFormatting sqref="P39">
    <cfRule type="cellIs" dxfId="30" priority="257" stopIfTrue="1" operator="lessThan">
      <formula>$O39</formula>
    </cfRule>
  </conditionalFormatting>
  <conditionalFormatting sqref="P40">
    <cfRule type="cellIs" dxfId="29" priority="256" stopIfTrue="1" operator="lessThan">
      <formula>$O40</formula>
    </cfRule>
  </conditionalFormatting>
  <conditionalFormatting sqref="P41">
    <cfRule type="cellIs" dxfId="28" priority="255" stopIfTrue="1" operator="lessThan">
      <formula>$O41</formula>
    </cfRule>
  </conditionalFormatting>
  <conditionalFormatting sqref="P42">
    <cfRule type="cellIs" dxfId="27" priority="254" stopIfTrue="1" operator="lessThan">
      <formula>$O42</formula>
    </cfRule>
  </conditionalFormatting>
  <conditionalFormatting sqref="P43">
    <cfRule type="cellIs" dxfId="26" priority="253" stopIfTrue="1" operator="lessThan">
      <formula>$O43</formula>
    </cfRule>
  </conditionalFormatting>
  <conditionalFormatting sqref="P48">
    <cfRule type="cellIs" dxfId="25" priority="150" stopIfTrue="1" operator="lessThan">
      <formula>$O48</formula>
    </cfRule>
  </conditionalFormatting>
  <conditionalFormatting sqref="P49">
    <cfRule type="cellIs" dxfId="24" priority="149" stopIfTrue="1" operator="lessThan">
      <formula>$O49</formula>
    </cfRule>
  </conditionalFormatting>
  <conditionalFormatting sqref="P50">
    <cfRule type="cellIs" dxfId="23" priority="148" stopIfTrue="1" operator="lessThan">
      <formula>$O50</formula>
    </cfRule>
  </conditionalFormatting>
  <conditionalFormatting sqref="P51">
    <cfRule type="cellIs" dxfId="22" priority="147" stopIfTrue="1" operator="lessThan">
      <formula>$O51</formula>
    </cfRule>
  </conditionalFormatting>
  <conditionalFormatting sqref="P52">
    <cfRule type="cellIs" dxfId="21" priority="146" stopIfTrue="1" operator="lessThan">
      <formula>$O52</formula>
    </cfRule>
  </conditionalFormatting>
  <conditionalFormatting sqref="P53">
    <cfRule type="cellIs" dxfId="20" priority="145" stopIfTrue="1" operator="lessThan">
      <formula>$O53</formula>
    </cfRule>
  </conditionalFormatting>
  <conditionalFormatting sqref="P54">
    <cfRule type="cellIs" dxfId="19" priority="144" stopIfTrue="1" operator="lessThan">
      <formula>$O54</formula>
    </cfRule>
  </conditionalFormatting>
  <conditionalFormatting sqref="P55">
    <cfRule type="cellIs" dxfId="18" priority="143" stopIfTrue="1" operator="lessThan">
      <formula>$O55</formula>
    </cfRule>
  </conditionalFormatting>
  <conditionalFormatting sqref="P56">
    <cfRule type="cellIs" dxfId="17" priority="142" stopIfTrue="1" operator="lessThan">
      <formula>$O56</formula>
    </cfRule>
  </conditionalFormatting>
  <conditionalFormatting sqref="P57">
    <cfRule type="cellIs" dxfId="16" priority="141" stopIfTrue="1" operator="lessThan">
      <formula>$O57</formula>
    </cfRule>
  </conditionalFormatting>
  <conditionalFormatting sqref="P58">
    <cfRule type="cellIs" dxfId="15" priority="140" stopIfTrue="1" operator="lessThan">
      <formula>$O58</formula>
    </cfRule>
  </conditionalFormatting>
  <conditionalFormatting sqref="P59">
    <cfRule type="cellIs" dxfId="14" priority="139" stopIfTrue="1" operator="lessThan">
      <formula>$O59</formula>
    </cfRule>
  </conditionalFormatting>
  <conditionalFormatting sqref="P45">
    <cfRule type="cellIs" dxfId="13" priority="132" stopIfTrue="1" operator="lessThan">
      <formula>$O45</formula>
    </cfRule>
  </conditionalFormatting>
  <conditionalFormatting sqref="P32">
    <cfRule type="cellIs" dxfId="12" priority="118" stopIfTrue="1" operator="lessThan">
      <formula>$O32</formula>
    </cfRule>
  </conditionalFormatting>
  <conditionalFormatting sqref="P33">
    <cfRule type="cellIs" dxfId="11" priority="117" stopIfTrue="1" operator="lessThan">
      <formula>$O33</formula>
    </cfRule>
  </conditionalFormatting>
  <conditionalFormatting sqref="P34">
    <cfRule type="cellIs" dxfId="10" priority="116" stopIfTrue="1" operator="lessThan">
      <formula>$O34</formula>
    </cfRule>
  </conditionalFormatting>
  <conditionalFormatting sqref="P35">
    <cfRule type="cellIs" dxfId="9" priority="115" stopIfTrue="1" operator="lessThan">
      <formula>$O35</formula>
    </cfRule>
  </conditionalFormatting>
  <conditionalFormatting sqref="P36">
    <cfRule type="cellIs" dxfId="8" priority="114" stopIfTrue="1" operator="lessThan">
      <formula>$O36</formula>
    </cfRule>
  </conditionalFormatting>
  <conditionalFormatting sqref="P37">
    <cfRule type="cellIs" dxfId="7" priority="113" stopIfTrue="1" operator="lessThan">
      <formula>$O37</formula>
    </cfRule>
  </conditionalFormatting>
  <conditionalFormatting sqref="P38">
    <cfRule type="cellIs" dxfId="6" priority="112" stopIfTrue="1" operator="lessThan">
      <formula>$O38</formula>
    </cfRule>
  </conditionalFormatting>
  <conditionalFormatting sqref="P39">
    <cfRule type="cellIs" dxfId="5" priority="111" stopIfTrue="1" operator="lessThan">
      <formula>$O39</formula>
    </cfRule>
  </conditionalFormatting>
  <conditionalFormatting sqref="P40">
    <cfRule type="cellIs" dxfId="4" priority="110" stopIfTrue="1" operator="lessThan">
      <formula>$O40</formula>
    </cfRule>
  </conditionalFormatting>
  <conditionalFormatting sqref="P41">
    <cfRule type="cellIs" dxfId="3" priority="109" stopIfTrue="1" operator="lessThan">
      <formula>$O41</formula>
    </cfRule>
  </conditionalFormatting>
  <conditionalFormatting sqref="P42">
    <cfRule type="cellIs" dxfId="2" priority="108" stopIfTrue="1" operator="lessThan">
      <formula>$O42</formula>
    </cfRule>
  </conditionalFormatting>
  <conditionalFormatting sqref="P43">
    <cfRule type="cellIs" dxfId="1" priority="107" stopIfTrue="1" operator="lessThan">
      <formula>$O43</formula>
    </cfRule>
  </conditionalFormatting>
  <conditionalFormatting sqref="Q7:AL59">
    <cfRule type="containsText" dxfId="0" priority="8" stopIfTrue="1" operator="containsText" text="ENTER">
      <formula>NOT(ISERROR(SEARCH("ENTER",Q7)))</formula>
    </cfRule>
  </conditionalFormatting>
  <dataValidations count="12">
    <dataValidation allowBlank="1" showInputMessage="1" showErrorMessage="1" promptTitle="Vessel Load" prompt="Enter vessel engine load (1 - 100). If no value entered, 100 is assumed for auxillary engines and 82 for main engines." sqref="G13:G30 G32:G43"/>
    <dataValidation allowBlank="1" showInputMessage="1" showErrorMessage="1" promptTitle="Vessel Activity" prompt="Enter Vessel activity (i.e., engine max kW rating) for vessels not using default values. " sqref="H13:H30 H32:H43"/>
    <dataValidation type="list" allowBlank="1" showInputMessage="1" showErrorMessage="1" errorTitle="Invalid Equipment Type" error="Please select a valid equipment type from the list." prompt="Select Equipment Type" sqref="D12">
      <formula1>List_Equip_HBB</formula1>
    </dataValidation>
    <dataValidation type="list" allowBlank="1" showInputMessage="1" showErrorMessage="1" errorTitle="Invalid Equipment Type" error="Please select a valid equipment type from the list." prompt="Select Equipment Type" sqref="E13 D7:D11">
      <formula1>List_Equip_Recip</formula1>
    </dataValidation>
    <dataValidation type="list" allowBlank="1" showInputMessage="1" showErrorMessage="1" errorTitle="Invalid Category" error="Please select a valid category from the list." prompt="Select Activity Units" sqref="I7:I11">
      <formula1>List_Units_Recip</formula1>
    </dataValidation>
    <dataValidation type="list" allowBlank="1" showInputMessage="1" showErrorMessage="1" errorTitle="Invalid Category" error="Please select a valid category from the list." prompt="Select Category" sqref="F32:F43 F13:F30">
      <formula1>List_Category</formula1>
    </dataValidation>
    <dataValidation type="list" allowBlank="1" showInputMessage="1" showErrorMessage="1" errorTitle="Invalid Equipment Type" error="Please select a valid equipment type from the list." prompt="Select Equipment Type" sqref="D32:D43 D48:D59 D13:D30">
      <formula1>List_EquipmentType</formula1>
    </dataValidation>
    <dataValidation type="date" allowBlank="1" showInputMessage="1" showErrorMessage="1" error="Date is not within range." prompt="Enter estimated end date for the year m/d/yy." sqref="P61:P63">
      <formula1>$AN$2</formula1>
      <formula2>$AO$2</formula2>
    </dataValidation>
    <dataValidation type="list" allowBlank="1" showInputMessage="1" showErrorMessage="1" errorTitle="Invalid Engine Type" error="Please select a valid engine type from the list." prompt="Select Engine Type" sqref="E48:F59 E32:E43 E14:E30">
      <formula1>List_EngineType</formula1>
    </dataValidation>
    <dataValidation type="date" allowBlank="1" showInputMessage="1" showErrorMessage="1" error="Date is not within range." prompt="Enter estimated end date for the year mm/dd/yy." sqref="P47 P44 P31">
      <formula1>$AN$2</formula1>
      <formula2>$AO$2</formula2>
    </dataValidation>
    <dataValidation type="date" allowBlank="1" showInputMessage="1" showErrorMessage="1" error="Data is not within the emissions year. Please check the date is in the year indicated inthe column heading, and the start year is populated on the title page." prompt="Enter the estimated start date as: mm/dd/yy." sqref="O7:O30 O32:O43 O45:O46 O48:O59">
      <formula1>AN$2</formula1>
      <formula2>AO$2</formula2>
    </dataValidation>
    <dataValidation type="date" allowBlank="1" showInputMessage="1" showErrorMessage="1" error="Data is not within the emissions year. Please check the date is in the year indicated inthe column heading, and the start year is populated on the title page." prompt="Enter estimated end date for the year as: mm/dd/yy." sqref="P48:P59 P7:P30 P45:P46 P32:P43">
      <formula1>$AN$2</formula1>
      <formula2>$AO$2</formula2>
    </dataValidation>
  </dataValidations>
  <printOptions horizontalCentered="1"/>
  <pageMargins left="0.25" right="0.25" top="1" bottom="0.5" header="0.5" footer="0.5"/>
  <pageSetup scale="37" orientation="landscape" horizontalDpi="300" verticalDpi="300" r:id="rId3"/>
  <headerFooter alignWithMargins="0">
    <oddHeader>&amp;C&amp;"Helvetica,Bold"AIR EMISSIONS CALCULATIONS - 2011</oddHeader>
    <oddFooter>&amp;L&amp;"Arial Black,Bold"&amp;12BOEM &amp;"Arial,Regular"&amp;10 &amp;"Arial,Bold"FORM BOEM-xx&amp;"Arial,Regular" &amp;8(March 2011 - Supersedes all previous versions of form MMS-139 which may not be used).&amp;10          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5"/>
  </sheetPr>
  <dimension ref="A1:IU197"/>
  <sheetViews>
    <sheetView workbookViewId="0">
      <selection activeCell="H41" sqref="H41"/>
    </sheetView>
  </sheetViews>
  <sheetFormatPr defaultRowHeight="13.5" customHeight="1" x14ac:dyDescent="0.2"/>
  <cols>
    <col min="1" max="1" width="10.7109375" style="1" customWidth="1"/>
    <col min="2" max="7" width="14.7109375" style="1" customWidth="1"/>
    <col min="8" max="9" width="9.140625" style="1"/>
    <col min="10" max="10" width="11.7109375" style="1" bestFit="1" customWidth="1"/>
    <col min="11" max="13" width="9.140625" style="1"/>
    <col min="14" max="14" width="5.140625" style="1" bestFit="1" customWidth="1"/>
    <col min="15" max="15" width="9.5703125" style="1" bestFit="1" customWidth="1"/>
    <col min="16" max="16" width="10.140625" style="1" bestFit="1" customWidth="1"/>
    <col min="17" max="17" width="9.140625" style="1"/>
    <col min="18" max="18" width="11.7109375" style="1" bestFit="1" customWidth="1"/>
    <col min="19" max="20" width="10.140625" style="1" bestFit="1" customWidth="1"/>
    <col min="21" max="21" width="4.5703125" style="1" bestFit="1" customWidth="1"/>
    <col min="22" max="22" width="6.5703125" style="1" bestFit="1" customWidth="1"/>
    <col min="23" max="23" width="12.7109375" style="1" bestFit="1" customWidth="1"/>
    <col min="24" max="24" width="8.140625" style="1" bestFit="1" customWidth="1"/>
    <col min="25" max="25" width="5.5703125" style="1" bestFit="1" customWidth="1"/>
    <col min="26" max="16384" width="9.140625" style="1"/>
  </cols>
  <sheetData>
    <row r="1" spans="1:12" ht="13.5" customHeight="1" thickBot="1" x14ac:dyDescent="0.25">
      <c r="A1" s="575" t="s">
        <v>3</v>
      </c>
      <c r="B1" s="576"/>
      <c r="C1" s="575" t="s">
        <v>4</v>
      </c>
      <c r="D1" s="576"/>
      <c r="E1" s="575" t="s">
        <v>5</v>
      </c>
      <c r="F1" s="576"/>
      <c r="G1" s="575" t="s">
        <v>45</v>
      </c>
      <c r="H1" s="576"/>
      <c r="I1" s="575" t="s">
        <v>7</v>
      </c>
      <c r="J1" s="576"/>
      <c r="K1" s="577" t="s">
        <v>8</v>
      </c>
      <c r="L1" s="578"/>
    </row>
    <row r="2" spans="1:12" ht="13.5" customHeight="1" thickBot="1" x14ac:dyDescent="0.25">
      <c r="A2" s="573">
        <f>TITLE!$C$1</f>
        <v>0</v>
      </c>
      <c r="B2" s="574"/>
      <c r="C2" s="573">
        <f>TITLE!$C$2</f>
        <v>0</v>
      </c>
      <c r="D2" s="574"/>
      <c r="E2" s="573">
        <f>TITLE!$C$3</f>
        <v>0</v>
      </c>
      <c r="F2" s="574"/>
      <c r="G2" s="573">
        <f>TITLE!$C$4</f>
        <v>0</v>
      </c>
      <c r="H2" s="574"/>
      <c r="I2" s="573">
        <f>TITLE!$C$5</f>
        <v>0</v>
      </c>
      <c r="J2" s="574"/>
      <c r="K2" s="573">
        <f>TITLE!$C$6</f>
        <v>0</v>
      </c>
      <c r="L2" s="574"/>
    </row>
    <row r="3" spans="1:12" ht="13.5" customHeight="1" thickTop="1" x14ac:dyDescent="0.2">
      <c r="A3" s="96"/>
      <c r="B3" s="565" t="s">
        <v>344</v>
      </c>
      <c r="C3" s="566"/>
      <c r="D3" s="566"/>
      <c r="E3" s="566"/>
      <c r="F3" s="566"/>
      <c r="G3" s="566"/>
      <c r="H3" s="566"/>
      <c r="I3" s="566"/>
      <c r="J3" s="566"/>
      <c r="K3" s="566"/>
      <c r="L3" s="567"/>
    </row>
    <row r="4" spans="1:12" ht="13.5" customHeight="1" thickBot="1" x14ac:dyDescent="0.25">
      <c r="A4" s="97" t="s">
        <v>46</v>
      </c>
      <c r="B4" s="568"/>
      <c r="C4" s="569"/>
      <c r="D4" s="569"/>
      <c r="E4" s="569"/>
      <c r="F4" s="569"/>
      <c r="G4" s="569"/>
      <c r="H4" s="569"/>
      <c r="I4" s="569"/>
      <c r="J4" s="569"/>
      <c r="K4" s="569"/>
      <c r="L4" s="570"/>
    </row>
    <row r="5" spans="1:12" ht="13.5" customHeight="1" thickTop="1" x14ac:dyDescent="0.2">
      <c r="A5" s="97"/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</row>
    <row r="6" spans="1:12" ht="13.5" customHeight="1" thickBot="1" x14ac:dyDescent="0.25">
      <c r="A6" s="98" t="s">
        <v>2</v>
      </c>
      <c r="B6" s="95" t="s">
        <v>60</v>
      </c>
      <c r="C6" s="95" t="s">
        <v>61</v>
      </c>
      <c r="D6" s="95" t="s">
        <v>111</v>
      </c>
      <c r="E6" s="95" t="s">
        <v>18</v>
      </c>
      <c r="F6" s="95" t="s">
        <v>19</v>
      </c>
      <c r="G6" s="95" t="s">
        <v>20</v>
      </c>
      <c r="H6" s="95" t="s">
        <v>217</v>
      </c>
      <c r="I6" s="95" t="s">
        <v>218</v>
      </c>
      <c r="J6" s="95" t="s">
        <v>220</v>
      </c>
      <c r="K6" s="95" t="s">
        <v>221</v>
      </c>
      <c r="L6" s="95" t="s">
        <v>222</v>
      </c>
    </row>
    <row r="7" spans="1:12" ht="13.5" customHeight="1" thickTop="1" x14ac:dyDescent="0.2">
      <c r="A7" s="53">
        <f>EMISSIONS_1!$C$62</f>
        <v>2015</v>
      </c>
      <c r="B7" s="353">
        <f>EMISSIONS_1!$AB$62</f>
        <v>0</v>
      </c>
      <c r="C7" s="353">
        <f>EMISSIONS_1!$AC$62</f>
        <v>0</v>
      </c>
      <c r="D7" s="353">
        <f>EMISSIONS_1!$AD$62</f>
        <v>0</v>
      </c>
      <c r="E7" s="353">
        <f>EMISSIONS_1!$AE$62</f>
        <v>0</v>
      </c>
      <c r="F7" s="353">
        <f>EMISSIONS_1!$AF$62</f>
        <v>0</v>
      </c>
      <c r="G7" s="353">
        <f>EMISSIONS_1!$AG$62</f>
        <v>0</v>
      </c>
      <c r="H7" s="353">
        <f>EMISSIONS_1!$AH$62</f>
        <v>0</v>
      </c>
      <c r="I7" s="353">
        <f>EMISSIONS_1!$AI$62</f>
        <v>0</v>
      </c>
      <c r="J7" s="353">
        <f>EMISSIONS_1!$AJ$62</f>
        <v>0</v>
      </c>
      <c r="K7" s="353">
        <f>EMISSIONS_1!$AK$62</f>
        <v>0</v>
      </c>
      <c r="L7" s="353">
        <f>EMISSIONS_1!$AL$62</f>
        <v>0</v>
      </c>
    </row>
    <row r="8" spans="1:12" ht="13.5" customHeight="1" x14ac:dyDescent="0.2">
      <c r="A8" s="54">
        <f t="shared" ref="A8:A16" si="0">A7+1</f>
        <v>2016</v>
      </c>
      <c r="B8" s="354">
        <f>EMISSIONS_2!$AB$62</f>
        <v>0</v>
      </c>
      <c r="C8" s="354">
        <f>EMISSIONS_2!$AC$62</f>
        <v>0</v>
      </c>
      <c r="D8" s="354">
        <f>EMISSIONS_2!$AD$62</f>
        <v>0</v>
      </c>
      <c r="E8" s="354">
        <f>EMISSIONS_2!$AE$62</f>
        <v>0</v>
      </c>
      <c r="F8" s="354">
        <f>EMISSIONS_2!$AF$62</f>
        <v>0</v>
      </c>
      <c r="G8" s="354">
        <f>EMISSIONS_2!$AG$62</f>
        <v>0</v>
      </c>
      <c r="H8" s="354">
        <f>EMISSIONS_2!$AH$62</f>
        <v>0</v>
      </c>
      <c r="I8" s="354">
        <f>EMISSIONS_2!$AI$62</f>
        <v>0</v>
      </c>
      <c r="J8" s="354">
        <f>EMISSIONS_2!$AJ$62</f>
        <v>0</v>
      </c>
      <c r="K8" s="354">
        <f>EMISSIONS_2!$AK$62</f>
        <v>0</v>
      </c>
      <c r="L8" s="354">
        <f>EMISSIONS_2!$AL$62</f>
        <v>0</v>
      </c>
    </row>
    <row r="9" spans="1:12" ht="13.5" customHeight="1" x14ac:dyDescent="0.2">
      <c r="A9" s="54">
        <f t="shared" si="0"/>
        <v>2017</v>
      </c>
      <c r="B9" s="354">
        <f>EMISSIONS_3!$AB$62</f>
        <v>0</v>
      </c>
      <c r="C9" s="354">
        <f>EMISSIONS_3!$AC$62</f>
        <v>0</v>
      </c>
      <c r="D9" s="354">
        <f>EMISSIONS_3!$AD$62</f>
        <v>0</v>
      </c>
      <c r="E9" s="354">
        <f>EMISSIONS_3!$AE$62</f>
        <v>0</v>
      </c>
      <c r="F9" s="354">
        <f>EMISSIONS_3!$AF$62</f>
        <v>0</v>
      </c>
      <c r="G9" s="354">
        <f>EMISSIONS_3!$AG$62</f>
        <v>0</v>
      </c>
      <c r="H9" s="354">
        <f>EMISSIONS_3!$AH$62</f>
        <v>0</v>
      </c>
      <c r="I9" s="354">
        <f>EMISSIONS_3!$AI$62</f>
        <v>0</v>
      </c>
      <c r="J9" s="354">
        <f>EMISSIONS_3!$AJ$62</f>
        <v>0</v>
      </c>
      <c r="K9" s="354">
        <f>EMISSIONS_3!$AK$62</f>
        <v>0</v>
      </c>
      <c r="L9" s="354">
        <f>EMISSIONS_3!$AL$62</f>
        <v>0</v>
      </c>
    </row>
    <row r="10" spans="1:12" ht="13.5" customHeight="1" x14ac:dyDescent="0.2">
      <c r="A10" s="54">
        <f t="shared" si="0"/>
        <v>2018</v>
      </c>
      <c r="B10" s="354">
        <f>EMISSIONS_4!$AB$62</f>
        <v>0</v>
      </c>
      <c r="C10" s="354">
        <f>EMISSIONS_4!$AC$62</f>
        <v>0</v>
      </c>
      <c r="D10" s="354">
        <f>EMISSIONS_4!$AD$62</f>
        <v>0</v>
      </c>
      <c r="E10" s="354">
        <f>EMISSIONS_4!$AE$62</f>
        <v>0</v>
      </c>
      <c r="F10" s="354">
        <f>EMISSIONS_4!$AF$62</f>
        <v>0</v>
      </c>
      <c r="G10" s="354">
        <f>EMISSIONS_4!$AG$62</f>
        <v>0</v>
      </c>
      <c r="H10" s="354">
        <f>EMISSIONS_4!$AH$62</f>
        <v>0</v>
      </c>
      <c r="I10" s="354">
        <f>EMISSIONS_4!$AI$62</f>
        <v>0</v>
      </c>
      <c r="J10" s="354">
        <f>EMISSIONS_4!$AJ$62</f>
        <v>0</v>
      </c>
      <c r="K10" s="354">
        <f>EMISSIONS_4!$AK$62</f>
        <v>0</v>
      </c>
      <c r="L10" s="354">
        <f>EMISSIONS_4!$AL$62</f>
        <v>0</v>
      </c>
    </row>
    <row r="11" spans="1:12" ht="13.5" customHeight="1" x14ac:dyDescent="0.2">
      <c r="A11" s="54">
        <f t="shared" si="0"/>
        <v>2019</v>
      </c>
      <c r="B11" s="354">
        <f>EMISSIONS_5!$AB$62</f>
        <v>0</v>
      </c>
      <c r="C11" s="354">
        <f>EMISSIONS_5!$AC$62</f>
        <v>0</v>
      </c>
      <c r="D11" s="354">
        <f>EMISSIONS_5!$AD$62</f>
        <v>0</v>
      </c>
      <c r="E11" s="354">
        <f>EMISSIONS_5!$AE$62</f>
        <v>0</v>
      </c>
      <c r="F11" s="354">
        <f>EMISSIONS_5!$AF$62</f>
        <v>0</v>
      </c>
      <c r="G11" s="354">
        <f>EMISSIONS_5!$AG$62</f>
        <v>0</v>
      </c>
      <c r="H11" s="354">
        <f>EMISSIONS_5!$AH$62</f>
        <v>0</v>
      </c>
      <c r="I11" s="354">
        <f>EMISSIONS_5!$AI$62</f>
        <v>0</v>
      </c>
      <c r="J11" s="354">
        <f>EMISSIONS_5!$AJ$62</f>
        <v>0</v>
      </c>
      <c r="K11" s="354">
        <f>EMISSIONS_5!$AK$62</f>
        <v>0</v>
      </c>
      <c r="L11" s="354">
        <f>EMISSIONS_5!$AL$62</f>
        <v>0</v>
      </c>
    </row>
    <row r="12" spans="1:12" ht="13.5" customHeight="1" x14ac:dyDescent="0.2">
      <c r="A12" s="54">
        <f t="shared" si="0"/>
        <v>2020</v>
      </c>
      <c r="B12" s="354">
        <f>EMISSIONS_6!$AB$62</f>
        <v>0</v>
      </c>
      <c r="C12" s="354">
        <f>EMISSIONS_6!$AC$62</f>
        <v>0</v>
      </c>
      <c r="D12" s="354">
        <f>EMISSIONS_6!$AD$62</f>
        <v>0</v>
      </c>
      <c r="E12" s="354">
        <f>EMISSIONS_6!$AE$62</f>
        <v>0</v>
      </c>
      <c r="F12" s="354">
        <f>EMISSIONS_6!$AF$62</f>
        <v>0</v>
      </c>
      <c r="G12" s="354">
        <f>EMISSIONS_6!$AG$62</f>
        <v>0</v>
      </c>
      <c r="H12" s="354">
        <f>EMISSIONS_6!$AH$62</f>
        <v>0</v>
      </c>
      <c r="I12" s="354">
        <f>EMISSIONS_6!$AI$62</f>
        <v>0</v>
      </c>
      <c r="J12" s="354">
        <f>EMISSIONS_6!$AJ$62</f>
        <v>0</v>
      </c>
      <c r="K12" s="354">
        <f>EMISSIONS_6!$AK$62</f>
        <v>0</v>
      </c>
      <c r="L12" s="354">
        <f>EMISSIONS_6!$AL$62</f>
        <v>0</v>
      </c>
    </row>
    <row r="13" spans="1:12" ht="13.5" customHeight="1" x14ac:dyDescent="0.2">
      <c r="A13" s="54">
        <f t="shared" si="0"/>
        <v>2021</v>
      </c>
      <c r="B13" s="354">
        <f>EMISSIONS_7!$AB$62</f>
        <v>0</v>
      </c>
      <c r="C13" s="354">
        <f>EMISSIONS_7!$AC$62</f>
        <v>0</v>
      </c>
      <c r="D13" s="354">
        <f>EMISSIONS_7!$AD$62</f>
        <v>0</v>
      </c>
      <c r="E13" s="354">
        <f>EMISSIONS_7!$AE$62</f>
        <v>0</v>
      </c>
      <c r="F13" s="354">
        <f>EMISSIONS_7!$AF$62</f>
        <v>0</v>
      </c>
      <c r="G13" s="354">
        <f>EMISSIONS_7!$AG$62</f>
        <v>0</v>
      </c>
      <c r="H13" s="354">
        <f>EMISSIONS_7!$AH$62</f>
        <v>0</v>
      </c>
      <c r="I13" s="354">
        <f>EMISSIONS_7!$AI$62</f>
        <v>0</v>
      </c>
      <c r="J13" s="354">
        <f>EMISSIONS_7!$AJ$62</f>
        <v>0</v>
      </c>
      <c r="K13" s="354">
        <f>EMISSIONS_7!$AK$62</f>
        <v>0</v>
      </c>
      <c r="L13" s="354">
        <f>EMISSIONS_7!$AL$62</f>
        <v>0</v>
      </c>
    </row>
    <row r="14" spans="1:12" ht="13.5" customHeight="1" x14ac:dyDescent="0.2">
      <c r="A14" s="54">
        <f t="shared" si="0"/>
        <v>2022</v>
      </c>
      <c r="B14" s="354">
        <f>EMISSIONS_8!$AB$62</f>
        <v>0</v>
      </c>
      <c r="C14" s="354">
        <f>EMISSIONS_8!$AC$62</f>
        <v>0</v>
      </c>
      <c r="D14" s="354">
        <f>EMISSIONS_8!$AD$62</f>
        <v>0</v>
      </c>
      <c r="E14" s="354">
        <f>EMISSIONS_8!$AE$62</f>
        <v>0</v>
      </c>
      <c r="F14" s="354">
        <f>EMISSIONS_8!$AF$62</f>
        <v>0</v>
      </c>
      <c r="G14" s="354">
        <f>EMISSIONS_8!$AG$62</f>
        <v>0</v>
      </c>
      <c r="H14" s="354">
        <f>EMISSIONS_8!$AH$62</f>
        <v>0</v>
      </c>
      <c r="I14" s="354">
        <f>EMISSIONS_8!$AI$62</f>
        <v>0</v>
      </c>
      <c r="J14" s="354">
        <f>EMISSIONS_8!$AJ$62</f>
        <v>0</v>
      </c>
      <c r="K14" s="354">
        <f>EMISSIONS_8!$AK$62</f>
        <v>0</v>
      </c>
      <c r="L14" s="354">
        <f>EMISSIONS_8!$AL$62</f>
        <v>0</v>
      </c>
    </row>
    <row r="15" spans="1:12" ht="13.5" customHeight="1" x14ac:dyDescent="0.2">
      <c r="A15" s="54">
        <f t="shared" si="0"/>
        <v>2023</v>
      </c>
      <c r="B15" s="354">
        <f>EMISSIONS_9!$AB$62</f>
        <v>0</v>
      </c>
      <c r="C15" s="354">
        <f>EMISSIONS_9!$AC$62</f>
        <v>0</v>
      </c>
      <c r="D15" s="354">
        <f>EMISSIONS_9!$AD$62</f>
        <v>0</v>
      </c>
      <c r="E15" s="354">
        <f>EMISSIONS_9!$AE$62</f>
        <v>0</v>
      </c>
      <c r="F15" s="354">
        <f>EMISSIONS_9!$AF$62</f>
        <v>0</v>
      </c>
      <c r="G15" s="354">
        <f>EMISSIONS_9!$AG$62</f>
        <v>0</v>
      </c>
      <c r="H15" s="354">
        <f>EMISSIONS_9!$AH$62</f>
        <v>0</v>
      </c>
      <c r="I15" s="354">
        <f>EMISSIONS_9!$AI$62</f>
        <v>0</v>
      </c>
      <c r="J15" s="354">
        <f>EMISSIONS_9!$AJ$62</f>
        <v>0</v>
      </c>
      <c r="K15" s="354">
        <f>EMISSIONS_9!$AK$62</f>
        <v>0</v>
      </c>
      <c r="L15" s="354">
        <f>EMISSIONS_9!$AL$62</f>
        <v>0</v>
      </c>
    </row>
    <row r="16" spans="1:12" ht="13.5" customHeight="1" thickBot="1" x14ac:dyDescent="0.25">
      <c r="A16" s="54">
        <f t="shared" si="0"/>
        <v>2024</v>
      </c>
      <c r="B16" s="354">
        <f>EMISSIONS_10!$AB$62</f>
        <v>0</v>
      </c>
      <c r="C16" s="354">
        <f>EMISSIONS_10!$AC$62</f>
        <v>0</v>
      </c>
      <c r="D16" s="354">
        <f>EMISSIONS_10!$AD$62</f>
        <v>0</v>
      </c>
      <c r="E16" s="354">
        <f>EMISSIONS_10!$AE$62</f>
        <v>0</v>
      </c>
      <c r="F16" s="354">
        <f>EMISSIONS_10!$AF$62</f>
        <v>0</v>
      </c>
      <c r="G16" s="354">
        <f>EMISSIONS_10!$AG$62</f>
        <v>0</v>
      </c>
      <c r="H16" s="354">
        <f>EMISSIONS_10!$AH$62</f>
        <v>0</v>
      </c>
      <c r="I16" s="354">
        <f>EMISSIONS_10!$AI$62</f>
        <v>0</v>
      </c>
      <c r="J16" s="354">
        <f>EMISSIONS_10!$AJ$62</f>
        <v>0</v>
      </c>
      <c r="K16" s="354">
        <f>EMISSIONS_10!$AK$62</f>
        <v>0</v>
      </c>
      <c r="L16" s="355">
        <f>EMISSIONS_10!$AL$62</f>
        <v>0</v>
      </c>
    </row>
    <row r="17" spans="1:255" ht="13.5" customHeight="1" thickTop="1" thickBot="1" x14ac:dyDescent="0.25">
      <c r="A17" s="55" t="s">
        <v>47</v>
      </c>
      <c r="B17" s="356">
        <f>EMISSIONS_1!$AB$64</f>
        <v>0</v>
      </c>
      <c r="C17" s="356">
        <f>EMISSIONS_1!$AC$64</f>
        <v>0</v>
      </c>
      <c r="D17" s="356">
        <f>EMISSIONS_1!$AD$64</f>
        <v>0</v>
      </c>
      <c r="E17" s="356">
        <f>EMISSIONS_1!$AE$64</f>
        <v>0</v>
      </c>
      <c r="F17" s="356">
        <f>EMISSIONS_1!$AF$64</f>
        <v>0</v>
      </c>
      <c r="G17" s="356">
        <f>EMISSIONS_1!$AG$64</f>
        <v>0</v>
      </c>
      <c r="H17" s="356"/>
      <c r="I17" s="356"/>
      <c r="J17" s="356"/>
      <c r="K17" s="356"/>
      <c r="L17" s="356"/>
    </row>
    <row r="18" spans="1:255" ht="13.5" customHeight="1" thickTop="1" x14ac:dyDescent="0.2">
      <c r="N18" s="571" t="s">
        <v>46</v>
      </c>
      <c r="O18" s="563" t="s">
        <v>341</v>
      </c>
      <c r="P18" s="563"/>
      <c r="Q18" s="563"/>
      <c r="R18" s="563"/>
      <c r="S18" s="563"/>
      <c r="T18" s="563"/>
      <c r="U18" s="563"/>
      <c r="V18" s="563"/>
      <c r="W18" s="563"/>
      <c r="X18" s="563"/>
      <c r="Y18" s="563"/>
    </row>
    <row r="19" spans="1:255" ht="13.5" customHeight="1" x14ac:dyDescent="0.2">
      <c r="A19"/>
      <c r="B19" s="563" t="s">
        <v>340</v>
      </c>
      <c r="C19" s="563"/>
      <c r="D19" s="563"/>
      <c r="E19" s="563"/>
      <c r="F19" s="563"/>
      <c r="G19" s="563"/>
      <c r="H19" s="563"/>
      <c r="I19" s="563"/>
      <c r="J19" s="563"/>
      <c r="K19" s="563"/>
      <c r="L19" s="563"/>
      <c r="N19" s="572"/>
      <c r="O19" s="152" t="s">
        <v>60</v>
      </c>
      <c r="P19" s="152" t="s">
        <v>61</v>
      </c>
      <c r="Q19" s="152" t="s">
        <v>111</v>
      </c>
      <c r="R19" s="152" t="s">
        <v>112</v>
      </c>
      <c r="S19" s="152" t="s">
        <v>19</v>
      </c>
      <c r="T19" s="152" t="s">
        <v>20</v>
      </c>
      <c r="U19" s="152" t="s">
        <v>217</v>
      </c>
      <c r="V19" s="152" t="s">
        <v>218</v>
      </c>
      <c r="W19" s="152" t="s">
        <v>220</v>
      </c>
      <c r="X19" s="152" t="s">
        <v>221</v>
      </c>
      <c r="Y19" s="152" t="s">
        <v>222</v>
      </c>
    </row>
    <row r="20" spans="1:255" ht="13.5" customHeight="1" x14ac:dyDescent="0.2">
      <c r="A20"/>
      <c r="B20" s="152" t="s">
        <v>60</v>
      </c>
      <c r="C20" s="152" t="s">
        <v>61</v>
      </c>
      <c r="D20" s="152" t="s">
        <v>111</v>
      </c>
      <c r="E20" s="152" t="s">
        <v>112</v>
      </c>
      <c r="F20" s="152" t="s">
        <v>19</v>
      </c>
      <c r="G20" s="152" t="s">
        <v>20</v>
      </c>
      <c r="H20" s="152" t="s">
        <v>217</v>
      </c>
      <c r="I20" s="152" t="s">
        <v>218</v>
      </c>
      <c r="J20" s="152" t="s">
        <v>220</v>
      </c>
      <c r="K20" s="152" t="s">
        <v>221</v>
      </c>
      <c r="L20" s="152" t="s">
        <v>222</v>
      </c>
      <c r="N20" s="101">
        <v>1</v>
      </c>
      <c r="O20" s="352">
        <f>SUMMARY!B25*3</f>
        <v>0</v>
      </c>
      <c r="P20" s="352">
        <f>SUMMARY!C25*3</f>
        <v>0</v>
      </c>
      <c r="Q20" s="352">
        <f>SUMMARY!D25*3</f>
        <v>0</v>
      </c>
      <c r="R20" s="352">
        <f>SUMMARY!E25*3</f>
        <v>0</v>
      </c>
      <c r="S20" s="352">
        <f>SUMMARY!F25*3</f>
        <v>0</v>
      </c>
      <c r="T20" s="352">
        <f>SUMMARY!G25*3</f>
        <v>0</v>
      </c>
      <c r="U20" s="352">
        <f>SUMMARY!H25*3</f>
        <v>0</v>
      </c>
      <c r="V20" s="352">
        <f>SUMMARY!I25*3</f>
        <v>0</v>
      </c>
      <c r="W20" s="352">
        <f>SUMMARY!J25*3</f>
        <v>0</v>
      </c>
      <c r="X20" s="352">
        <f>SUMMARY!K25*3</f>
        <v>0</v>
      </c>
      <c r="Y20" s="352">
        <f>SUMMARY!L25*3</f>
        <v>0</v>
      </c>
    </row>
    <row r="21" spans="1:255" ht="13.5" customHeight="1" x14ac:dyDescent="0.2">
      <c r="A21"/>
      <c r="B21" s="352">
        <f>MAX('Rolling Sum'!E2:E110)</f>
        <v>0</v>
      </c>
      <c r="C21" s="352">
        <f>MAX('Rolling Sum'!F2:F110)</f>
        <v>0</v>
      </c>
      <c r="D21" s="352">
        <f>MAX('Rolling Sum'!G2:G110)</f>
        <v>0</v>
      </c>
      <c r="E21" s="352">
        <f>MAX('Rolling Sum'!H2:H110)</f>
        <v>0</v>
      </c>
      <c r="F21" s="352">
        <f>MAX('Rolling Sum'!I2:I110)</f>
        <v>0</v>
      </c>
      <c r="G21" s="352">
        <f>MAX('Rolling Sum'!J2:J110)</f>
        <v>0</v>
      </c>
      <c r="H21" s="352">
        <f>MAX('Rolling Sum'!K2:K110)</f>
        <v>0</v>
      </c>
      <c r="I21" s="352">
        <f>MAX('Rolling Sum'!L2:L110)</f>
        <v>0</v>
      </c>
      <c r="J21" s="352">
        <f>MAX('Rolling Sum'!M2:M110)</f>
        <v>0</v>
      </c>
      <c r="K21" s="352">
        <f>MAX('Rolling Sum'!N2:N110)</f>
        <v>0</v>
      </c>
      <c r="L21" s="352">
        <f>MAX('Rolling Sum'!O2:O110)</f>
        <v>0</v>
      </c>
      <c r="N21" s="101">
        <v>2</v>
      </c>
      <c r="O21" s="352">
        <f>SUMMARY!B26*3</f>
        <v>0</v>
      </c>
      <c r="P21" s="352">
        <f>SUMMARY!C26*3</f>
        <v>0</v>
      </c>
      <c r="Q21" s="352">
        <f>SUMMARY!D26*3</f>
        <v>0</v>
      </c>
      <c r="R21" s="352">
        <f>SUMMARY!E26*3</f>
        <v>0</v>
      </c>
      <c r="S21" s="352">
        <f>SUMMARY!F26*3</f>
        <v>0</v>
      </c>
      <c r="T21" s="352">
        <f>SUMMARY!G26*3</f>
        <v>0</v>
      </c>
      <c r="U21" s="352">
        <f>SUMMARY!H26*3</f>
        <v>0</v>
      </c>
      <c r="V21" s="352">
        <f>SUMMARY!I26*3</f>
        <v>0</v>
      </c>
      <c r="W21" s="352">
        <f>SUMMARY!J26*3</f>
        <v>0</v>
      </c>
      <c r="X21" s="352">
        <f>SUMMARY!K26*3</f>
        <v>0</v>
      </c>
      <c r="Y21" s="352">
        <f>SUMMARY!L26*3</f>
        <v>0</v>
      </c>
    </row>
    <row r="22" spans="1:255" ht="13.5" customHeight="1" x14ac:dyDescent="0.2">
      <c r="N22" s="101">
        <v>3</v>
      </c>
      <c r="O22" s="352">
        <f>SUMMARY!B27*3</f>
        <v>0</v>
      </c>
      <c r="P22" s="352">
        <f>SUMMARY!C27*3</f>
        <v>0</v>
      </c>
      <c r="Q22" s="352">
        <f>SUMMARY!D27*3</f>
        <v>0</v>
      </c>
      <c r="R22" s="352">
        <f>SUMMARY!E27*3</f>
        <v>0</v>
      </c>
      <c r="S22" s="352">
        <f>SUMMARY!F27*3</f>
        <v>0</v>
      </c>
      <c r="T22" s="352">
        <f>SUMMARY!G27*3</f>
        <v>0</v>
      </c>
      <c r="U22" s="352">
        <f>SUMMARY!H27*3</f>
        <v>0</v>
      </c>
      <c r="V22" s="352">
        <f>SUMMARY!I27*3</f>
        <v>0</v>
      </c>
      <c r="W22" s="352">
        <f>SUMMARY!J27*3</f>
        <v>0</v>
      </c>
      <c r="X22" s="352">
        <f>SUMMARY!K27*3</f>
        <v>0</v>
      </c>
      <c r="Y22" s="352">
        <f>SUMMARY!L27*3</f>
        <v>0</v>
      </c>
    </row>
    <row r="23" spans="1:255" ht="13.5" customHeight="1" x14ac:dyDescent="0.2">
      <c r="A23" s="571" t="s">
        <v>46</v>
      </c>
      <c r="B23" s="563" t="s">
        <v>339</v>
      </c>
      <c r="C23" s="563"/>
      <c r="D23" s="563"/>
      <c r="E23" s="563"/>
      <c r="F23" s="563"/>
      <c r="G23" s="563"/>
      <c r="H23" s="563"/>
      <c r="I23" s="563"/>
      <c r="J23" s="563"/>
      <c r="K23" s="563"/>
      <c r="L23" s="563"/>
      <c r="N23" s="101">
        <v>4</v>
      </c>
      <c r="O23" s="352">
        <f>SUMMARY!B28*3</f>
        <v>0</v>
      </c>
      <c r="P23" s="352">
        <f>SUMMARY!C28*3</f>
        <v>0</v>
      </c>
      <c r="Q23" s="352">
        <f>SUMMARY!D28*3</f>
        <v>0</v>
      </c>
      <c r="R23" s="352">
        <f>SUMMARY!E28*3</f>
        <v>0</v>
      </c>
      <c r="S23" s="352">
        <f>SUMMARY!F28*3</f>
        <v>0</v>
      </c>
      <c r="T23" s="352">
        <f>SUMMARY!G28*3</f>
        <v>0</v>
      </c>
      <c r="U23" s="352">
        <f>SUMMARY!H28*3</f>
        <v>0</v>
      </c>
      <c r="V23" s="352">
        <f>SUMMARY!I28*3</f>
        <v>0</v>
      </c>
      <c r="W23" s="352">
        <f>SUMMARY!J28*3</f>
        <v>0</v>
      </c>
      <c r="X23" s="352">
        <f>SUMMARY!K28*3</f>
        <v>0</v>
      </c>
      <c r="Y23" s="352">
        <f>SUMMARY!L28*3</f>
        <v>0</v>
      </c>
    </row>
    <row r="24" spans="1:255" ht="13.5" customHeight="1" x14ac:dyDescent="0.2">
      <c r="A24" s="572"/>
      <c r="B24" s="152" t="s">
        <v>60</v>
      </c>
      <c r="C24" s="152" t="s">
        <v>61</v>
      </c>
      <c r="D24" s="152" t="s">
        <v>111</v>
      </c>
      <c r="E24" s="152" t="s">
        <v>112</v>
      </c>
      <c r="F24" s="152" t="s">
        <v>19</v>
      </c>
      <c r="G24" s="152" t="s">
        <v>20</v>
      </c>
      <c r="H24" s="152" t="s">
        <v>217</v>
      </c>
      <c r="I24" s="152" t="s">
        <v>218</v>
      </c>
      <c r="J24" s="152" t="s">
        <v>220</v>
      </c>
      <c r="K24" s="152" t="s">
        <v>221</v>
      </c>
      <c r="L24" s="152" t="s">
        <v>222</v>
      </c>
      <c r="N24" s="101">
        <v>5</v>
      </c>
      <c r="O24" s="352">
        <f>SUMMARY!B29*3</f>
        <v>0</v>
      </c>
      <c r="P24" s="352">
        <f>SUMMARY!C29*3</f>
        <v>0</v>
      </c>
      <c r="Q24" s="352">
        <f>SUMMARY!D29*3</f>
        <v>0</v>
      </c>
      <c r="R24" s="352">
        <f>SUMMARY!E29*3</f>
        <v>0</v>
      </c>
      <c r="S24" s="352">
        <f>SUMMARY!F29*3</f>
        <v>0</v>
      </c>
      <c r="T24" s="352">
        <f>SUMMARY!G29*3</f>
        <v>0</v>
      </c>
      <c r="U24" s="352">
        <f>SUMMARY!H29*3</f>
        <v>0</v>
      </c>
      <c r="V24" s="352">
        <f>SUMMARY!I29*3</f>
        <v>0</v>
      </c>
      <c r="W24" s="352">
        <f>SUMMARY!J29*3</f>
        <v>0</v>
      </c>
      <c r="X24" s="352">
        <f>SUMMARY!K29*3</f>
        <v>0</v>
      </c>
      <c r="Y24" s="352">
        <f>SUMMARY!L29*3</f>
        <v>0</v>
      </c>
    </row>
    <row r="25" spans="1:255" ht="13.5" customHeight="1" x14ac:dyDescent="0.2">
      <c r="A25" s="101">
        <v>1</v>
      </c>
      <c r="B25" s="352">
        <f>EMISSIONS_1!Q62</f>
        <v>0</v>
      </c>
      <c r="C25" s="352">
        <f>EMISSIONS_1!R62</f>
        <v>0</v>
      </c>
      <c r="D25" s="352">
        <f>EMISSIONS_1!S62</f>
        <v>0</v>
      </c>
      <c r="E25" s="352">
        <f>EMISSIONS_1!T62</f>
        <v>0</v>
      </c>
      <c r="F25" s="352">
        <f>EMISSIONS_1!U62</f>
        <v>0</v>
      </c>
      <c r="G25" s="352">
        <f>EMISSIONS_1!V62</f>
        <v>0</v>
      </c>
      <c r="H25" s="352">
        <f>EMISSIONS_1!W62</f>
        <v>0</v>
      </c>
      <c r="I25" s="352">
        <f>EMISSIONS_1!X62</f>
        <v>0</v>
      </c>
      <c r="J25" s="352">
        <f>EMISSIONS_1!Y62</f>
        <v>0</v>
      </c>
      <c r="K25" s="352">
        <f>EMISSIONS_1!Z62</f>
        <v>0</v>
      </c>
      <c r="L25" s="352">
        <f>EMISSIONS_1!AA62</f>
        <v>0</v>
      </c>
      <c r="N25" s="101">
        <v>6</v>
      </c>
      <c r="O25" s="352">
        <f>SUMMARY!B30*3</f>
        <v>0</v>
      </c>
      <c r="P25" s="352">
        <f>SUMMARY!C30*3</f>
        <v>0</v>
      </c>
      <c r="Q25" s="352">
        <f>SUMMARY!D30*3</f>
        <v>0</v>
      </c>
      <c r="R25" s="352">
        <f>SUMMARY!E30*3</f>
        <v>0</v>
      </c>
      <c r="S25" s="352">
        <f>SUMMARY!F30*3</f>
        <v>0</v>
      </c>
      <c r="T25" s="352">
        <f>SUMMARY!G30*3</f>
        <v>0</v>
      </c>
      <c r="U25" s="352">
        <f>SUMMARY!H30*3</f>
        <v>0</v>
      </c>
      <c r="V25" s="352">
        <f>SUMMARY!I30*3</f>
        <v>0</v>
      </c>
      <c r="W25" s="352">
        <f>SUMMARY!J30*3</f>
        <v>0</v>
      </c>
      <c r="X25" s="352">
        <f>SUMMARY!K30*3</f>
        <v>0</v>
      </c>
      <c r="Y25" s="352">
        <f>SUMMARY!L30*3</f>
        <v>0</v>
      </c>
    </row>
    <row r="26" spans="1:255" ht="13.5" customHeight="1" x14ac:dyDescent="0.2">
      <c r="A26" s="101">
        <v>2</v>
      </c>
      <c r="B26" s="352">
        <f>EMISSIONS_2!Q62</f>
        <v>0</v>
      </c>
      <c r="C26" s="352">
        <f>EMISSIONS_2!R62</f>
        <v>0</v>
      </c>
      <c r="D26" s="352">
        <f>EMISSIONS_2!S62</f>
        <v>0</v>
      </c>
      <c r="E26" s="352">
        <f>EMISSIONS_2!T62</f>
        <v>0</v>
      </c>
      <c r="F26" s="352">
        <f>EMISSIONS_2!U62</f>
        <v>0</v>
      </c>
      <c r="G26" s="352">
        <f>EMISSIONS_2!V62</f>
        <v>0</v>
      </c>
      <c r="H26" s="352">
        <f>EMISSIONS_2!W62</f>
        <v>0</v>
      </c>
      <c r="I26" s="352">
        <f>EMISSIONS_2!X62</f>
        <v>0</v>
      </c>
      <c r="J26" s="352">
        <f>EMISSIONS_2!Y62</f>
        <v>0</v>
      </c>
      <c r="K26" s="352">
        <f>EMISSIONS_2!Z62</f>
        <v>0</v>
      </c>
      <c r="L26" s="352">
        <f>EMISSIONS_2!AA62</f>
        <v>0</v>
      </c>
      <c r="N26" s="101">
        <v>7</v>
      </c>
      <c r="O26" s="352">
        <f>SUMMARY!B31*3</f>
        <v>0</v>
      </c>
      <c r="P26" s="352">
        <f>SUMMARY!C31*3</f>
        <v>0</v>
      </c>
      <c r="Q26" s="352">
        <f>SUMMARY!D31*3</f>
        <v>0</v>
      </c>
      <c r="R26" s="352">
        <f>SUMMARY!E31*3</f>
        <v>0</v>
      </c>
      <c r="S26" s="352">
        <f>SUMMARY!F31*3</f>
        <v>0</v>
      </c>
      <c r="T26" s="352">
        <f>SUMMARY!G31*3</f>
        <v>0</v>
      </c>
      <c r="U26" s="352">
        <f>SUMMARY!H31*3</f>
        <v>0</v>
      </c>
      <c r="V26" s="352">
        <f>SUMMARY!I31*3</f>
        <v>0</v>
      </c>
      <c r="W26" s="352">
        <f>SUMMARY!J31*3</f>
        <v>0</v>
      </c>
      <c r="X26" s="352">
        <f>SUMMARY!K31*3</f>
        <v>0</v>
      </c>
      <c r="Y26" s="352">
        <f>SUMMARY!L31*3</f>
        <v>0</v>
      </c>
    </row>
    <row r="27" spans="1:255" s="15" customFormat="1" ht="13.5" customHeight="1" x14ac:dyDescent="0.2">
      <c r="A27" s="101">
        <v>3</v>
      </c>
      <c r="B27" s="352">
        <f>EMISSIONS_3!Q62</f>
        <v>0</v>
      </c>
      <c r="C27" s="352">
        <f>EMISSIONS_3!R62</f>
        <v>0</v>
      </c>
      <c r="D27" s="352">
        <f>EMISSIONS_3!S62</f>
        <v>0</v>
      </c>
      <c r="E27" s="352">
        <f>EMISSIONS_3!T62</f>
        <v>0</v>
      </c>
      <c r="F27" s="352">
        <f>EMISSIONS_3!U62</f>
        <v>0</v>
      </c>
      <c r="G27" s="352">
        <f>EMISSIONS_3!V62</f>
        <v>0</v>
      </c>
      <c r="H27" s="352">
        <f>EMISSIONS_3!W62</f>
        <v>0</v>
      </c>
      <c r="I27" s="352">
        <f>EMISSIONS_3!X62</f>
        <v>0</v>
      </c>
      <c r="J27" s="352">
        <f>EMISSIONS_3!Y62</f>
        <v>0</v>
      </c>
      <c r="K27" s="352">
        <f>EMISSIONS_3!Z62</f>
        <v>0</v>
      </c>
      <c r="L27" s="352">
        <f>EMISSIONS_3!AA62</f>
        <v>0</v>
      </c>
      <c r="M27" s="1"/>
      <c r="N27" s="101">
        <v>8</v>
      </c>
      <c r="O27" s="352">
        <f>SUMMARY!B32*3</f>
        <v>0</v>
      </c>
      <c r="P27" s="352">
        <f>SUMMARY!C32*3</f>
        <v>0</v>
      </c>
      <c r="Q27" s="352">
        <f>SUMMARY!D32*3</f>
        <v>0</v>
      </c>
      <c r="R27" s="352">
        <f>SUMMARY!E32*3</f>
        <v>0</v>
      </c>
      <c r="S27" s="352">
        <f>SUMMARY!F32*3</f>
        <v>0</v>
      </c>
      <c r="T27" s="352">
        <f>SUMMARY!G32*3</f>
        <v>0</v>
      </c>
      <c r="U27" s="352">
        <f>SUMMARY!H32*3</f>
        <v>0</v>
      </c>
      <c r="V27" s="352">
        <f>SUMMARY!I32*3</f>
        <v>0</v>
      </c>
      <c r="W27" s="352">
        <f>SUMMARY!J32*3</f>
        <v>0</v>
      </c>
      <c r="X27" s="352">
        <f>SUMMARY!K32*3</f>
        <v>0</v>
      </c>
      <c r="Y27" s="352">
        <f>SUMMARY!L32*3</f>
        <v>0</v>
      </c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 s="21" customFormat="1" ht="13.5" customHeight="1" x14ac:dyDescent="0.2">
      <c r="A28" s="101">
        <v>4</v>
      </c>
      <c r="B28" s="352">
        <f>EMISSIONS_4!Q62</f>
        <v>0</v>
      </c>
      <c r="C28" s="352">
        <f>EMISSIONS_4!R62</f>
        <v>0</v>
      </c>
      <c r="D28" s="352">
        <f>EMISSIONS_4!S62</f>
        <v>0</v>
      </c>
      <c r="E28" s="352">
        <f>EMISSIONS_4!T62</f>
        <v>0</v>
      </c>
      <c r="F28" s="352">
        <f>EMISSIONS_4!U62</f>
        <v>0</v>
      </c>
      <c r="G28" s="352">
        <f>EMISSIONS_4!V62</f>
        <v>0</v>
      </c>
      <c r="H28" s="352">
        <f>EMISSIONS_4!W62</f>
        <v>0</v>
      </c>
      <c r="I28" s="352">
        <f>EMISSIONS_4!X62</f>
        <v>0</v>
      </c>
      <c r="J28" s="352">
        <f>EMISSIONS_4!Y62</f>
        <v>0</v>
      </c>
      <c r="K28" s="352">
        <f>EMISSIONS_4!Z62</f>
        <v>0</v>
      </c>
      <c r="L28" s="352">
        <f>EMISSIONS_4!AA62</f>
        <v>0</v>
      </c>
      <c r="M28" s="1"/>
      <c r="N28" s="101">
        <v>9</v>
      </c>
      <c r="O28" s="352">
        <f>SUMMARY!B33*3</f>
        <v>0</v>
      </c>
      <c r="P28" s="352">
        <f>SUMMARY!C33*3</f>
        <v>0</v>
      </c>
      <c r="Q28" s="352">
        <f>SUMMARY!D33*3</f>
        <v>0</v>
      </c>
      <c r="R28" s="352">
        <f>SUMMARY!E33*3</f>
        <v>0</v>
      </c>
      <c r="S28" s="352">
        <f>SUMMARY!F33*3</f>
        <v>0</v>
      </c>
      <c r="T28" s="352">
        <f>SUMMARY!G33*3</f>
        <v>0</v>
      </c>
      <c r="U28" s="352">
        <f>SUMMARY!H33*3</f>
        <v>0</v>
      </c>
      <c r="V28" s="352">
        <f>SUMMARY!I33*3</f>
        <v>0</v>
      </c>
      <c r="W28" s="352">
        <f>SUMMARY!J33*3</f>
        <v>0</v>
      </c>
      <c r="X28" s="352">
        <f>SUMMARY!K33*3</f>
        <v>0</v>
      </c>
      <c r="Y28" s="352">
        <f>SUMMARY!L33*3</f>
        <v>0</v>
      </c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 s="22" customFormat="1" ht="13.5" customHeight="1" x14ac:dyDescent="0.2">
      <c r="A29" s="101">
        <v>5</v>
      </c>
      <c r="B29" s="352">
        <f>EMISSIONS_5!Q62</f>
        <v>0</v>
      </c>
      <c r="C29" s="352">
        <f>EMISSIONS_5!R62</f>
        <v>0</v>
      </c>
      <c r="D29" s="352">
        <f>EMISSIONS_5!S62</f>
        <v>0</v>
      </c>
      <c r="E29" s="352">
        <f>EMISSIONS_5!T62</f>
        <v>0</v>
      </c>
      <c r="F29" s="352">
        <f>EMISSIONS_5!U62</f>
        <v>0</v>
      </c>
      <c r="G29" s="352">
        <f>EMISSIONS_5!V62</f>
        <v>0</v>
      </c>
      <c r="H29" s="352">
        <f>EMISSIONS_5!W62</f>
        <v>0</v>
      </c>
      <c r="I29" s="352">
        <f>EMISSIONS_5!X62</f>
        <v>0</v>
      </c>
      <c r="J29" s="352">
        <f>EMISSIONS_5!Y62</f>
        <v>0</v>
      </c>
      <c r="K29" s="352">
        <f>EMISSIONS_5!Z62</f>
        <v>0</v>
      </c>
      <c r="L29" s="352">
        <f>EMISSIONS_5!AA62</f>
        <v>0</v>
      </c>
      <c r="M29" s="1"/>
      <c r="N29" s="101">
        <v>10</v>
      </c>
      <c r="O29" s="352">
        <f>SUMMARY!B34*3</f>
        <v>0</v>
      </c>
      <c r="P29" s="352">
        <f>SUMMARY!C34*3</f>
        <v>0</v>
      </c>
      <c r="Q29" s="352">
        <f>SUMMARY!D34*3</f>
        <v>0</v>
      </c>
      <c r="R29" s="352">
        <f>SUMMARY!E34*3</f>
        <v>0</v>
      </c>
      <c r="S29" s="352">
        <f>SUMMARY!F34*3</f>
        <v>0</v>
      </c>
      <c r="T29" s="352">
        <f>SUMMARY!G34*3</f>
        <v>0</v>
      </c>
      <c r="U29" s="352">
        <f>SUMMARY!H34*3</f>
        <v>0</v>
      </c>
      <c r="V29" s="352">
        <f>SUMMARY!I34*3</f>
        <v>0</v>
      </c>
      <c r="W29" s="352">
        <f>SUMMARY!J34*3</f>
        <v>0</v>
      </c>
      <c r="X29" s="352">
        <f>SUMMARY!K34*3</f>
        <v>0</v>
      </c>
      <c r="Y29" s="352">
        <f>SUMMARY!L34*3</f>
        <v>0</v>
      </c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 s="27" customFormat="1" ht="13.5" customHeight="1" x14ac:dyDescent="0.2">
      <c r="A30" s="101">
        <v>6</v>
      </c>
      <c r="B30" s="352">
        <f>EMISSIONS_6!Q62</f>
        <v>0</v>
      </c>
      <c r="C30" s="352">
        <f>EMISSIONS_6!R62</f>
        <v>0</v>
      </c>
      <c r="D30" s="352">
        <f>EMISSIONS_6!S62</f>
        <v>0</v>
      </c>
      <c r="E30" s="352">
        <f>EMISSIONS_6!T62</f>
        <v>0</v>
      </c>
      <c r="F30" s="352">
        <f>EMISSIONS_6!U62</f>
        <v>0</v>
      </c>
      <c r="G30" s="352">
        <f>EMISSIONS_6!V62</f>
        <v>0</v>
      </c>
      <c r="H30" s="352">
        <f>EMISSIONS_6!W62</f>
        <v>0</v>
      </c>
      <c r="I30" s="352">
        <f>EMISSIONS_6!X62</f>
        <v>0</v>
      </c>
      <c r="J30" s="352">
        <f>EMISSIONS_6!Y62</f>
        <v>0</v>
      </c>
      <c r="K30" s="352">
        <f>EMISSIONS_6!Z62</f>
        <v>0</v>
      </c>
      <c r="L30" s="352">
        <f>EMISSIONS_6!AA62</f>
        <v>0</v>
      </c>
      <c r="M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 ht="13.5" customHeight="1" x14ac:dyDescent="0.2">
      <c r="A31" s="101">
        <v>7</v>
      </c>
      <c r="B31" s="352">
        <f>EMISSIONS_7!Q62</f>
        <v>0</v>
      </c>
      <c r="C31" s="352">
        <f>EMISSIONS_7!R62</f>
        <v>0</v>
      </c>
      <c r="D31" s="352">
        <f>EMISSIONS_7!S62</f>
        <v>0</v>
      </c>
      <c r="E31" s="352">
        <f>EMISSIONS_7!T62</f>
        <v>0</v>
      </c>
      <c r="F31" s="352">
        <f>EMISSIONS_7!U62</f>
        <v>0</v>
      </c>
      <c r="G31" s="352">
        <f>EMISSIONS_7!V62</f>
        <v>0</v>
      </c>
      <c r="H31" s="352">
        <f>EMISSIONS_7!W62</f>
        <v>0</v>
      </c>
      <c r="I31" s="352">
        <f>EMISSIONS_7!X62</f>
        <v>0</v>
      </c>
      <c r="J31" s="352">
        <f>EMISSIONS_7!Y62</f>
        <v>0</v>
      </c>
      <c r="K31" s="352">
        <f>EMISSIONS_7!Z62</f>
        <v>0</v>
      </c>
      <c r="L31" s="352">
        <f>EMISSIONS_7!AA62</f>
        <v>0</v>
      </c>
      <c r="N31" s="571" t="s">
        <v>46</v>
      </c>
      <c r="O31" s="563" t="s">
        <v>342</v>
      </c>
      <c r="P31" s="563"/>
      <c r="Q31" s="563"/>
      <c r="R31" s="563"/>
      <c r="S31" s="563"/>
      <c r="T31" s="563"/>
      <c r="U31" s="563"/>
      <c r="V31" s="563"/>
      <c r="W31" s="563"/>
      <c r="X31" s="563"/>
      <c r="Y31" s="563"/>
    </row>
    <row r="32" spans="1:255" ht="13.5" customHeight="1" x14ac:dyDescent="0.2">
      <c r="A32" s="101">
        <v>8</v>
      </c>
      <c r="B32" s="352">
        <f>EMISSIONS_8!Q62</f>
        <v>0</v>
      </c>
      <c r="C32" s="352">
        <f>EMISSIONS_8!R62</f>
        <v>0</v>
      </c>
      <c r="D32" s="352">
        <f>EMISSIONS_8!S62</f>
        <v>0</v>
      </c>
      <c r="E32" s="352">
        <f>EMISSIONS_8!T62</f>
        <v>0</v>
      </c>
      <c r="F32" s="352">
        <f>EMISSIONS_8!U62</f>
        <v>0</v>
      </c>
      <c r="G32" s="352">
        <f>EMISSIONS_8!V62</f>
        <v>0</v>
      </c>
      <c r="H32" s="352">
        <f>EMISSIONS_8!W62</f>
        <v>0</v>
      </c>
      <c r="I32" s="352">
        <f>EMISSIONS_8!X62</f>
        <v>0</v>
      </c>
      <c r="J32" s="352">
        <f>EMISSIONS_8!Y62</f>
        <v>0</v>
      </c>
      <c r="K32" s="352">
        <f>EMISSIONS_8!Z62</f>
        <v>0</v>
      </c>
      <c r="L32" s="352">
        <f>EMISSIONS_8!AA62</f>
        <v>0</v>
      </c>
      <c r="N32" s="572"/>
      <c r="O32" s="152" t="s">
        <v>60</v>
      </c>
      <c r="P32" s="152" t="s">
        <v>61</v>
      </c>
      <c r="Q32" s="152" t="s">
        <v>111</v>
      </c>
      <c r="R32" s="152" t="s">
        <v>112</v>
      </c>
      <c r="S32" s="152" t="s">
        <v>19</v>
      </c>
      <c r="T32" s="152" t="s">
        <v>20</v>
      </c>
      <c r="U32" s="152" t="s">
        <v>217</v>
      </c>
      <c r="V32" s="152" t="s">
        <v>218</v>
      </c>
      <c r="W32" s="152" t="s">
        <v>220</v>
      </c>
      <c r="X32" s="152" t="s">
        <v>221</v>
      </c>
      <c r="Y32" s="152" t="s">
        <v>222</v>
      </c>
    </row>
    <row r="33" spans="1:25" ht="13.5" customHeight="1" x14ac:dyDescent="0.2">
      <c r="A33" s="101">
        <v>9</v>
      </c>
      <c r="B33" s="352">
        <f>EMISSIONS_9!Q62</f>
        <v>0</v>
      </c>
      <c r="C33" s="352">
        <f>EMISSIONS_9!R62</f>
        <v>0</v>
      </c>
      <c r="D33" s="352">
        <f>EMISSIONS_9!S62</f>
        <v>0</v>
      </c>
      <c r="E33" s="352">
        <f>EMISSIONS_9!T62</f>
        <v>0</v>
      </c>
      <c r="F33" s="352">
        <f>EMISSIONS_9!U62</f>
        <v>0</v>
      </c>
      <c r="G33" s="352">
        <f>EMISSIONS_9!V62</f>
        <v>0</v>
      </c>
      <c r="H33" s="352">
        <f>EMISSIONS_9!W62</f>
        <v>0</v>
      </c>
      <c r="I33" s="352">
        <f>EMISSIONS_9!X62</f>
        <v>0</v>
      </c>
      <c r="J33" s="352">
        <f>EMISSIONS_9!Y62</f>
        <v>0</v>
      </c>
      <c r="K33" s="352">
        <f>EMISSIONS_9!Z62</f>
        <v>0</v>
      </c>
      <c r="L33" s="352">
        <f>EMISSIONS_9!AA62</f>
        <v>0</v>
      </c>
      <c r="N33" s="101">
        <v>1</v>
      </c>
      <c r="O33" s="352">
        <f>SUMMARY!B25*8</f>
        <v>0</v>
      </c>
      <c r="P33" s="352">
        <f>SUMMARY!C25*8</f>
        <v>0</v>
      </c>
      <c r="Q33" s="352">
        <f>SUMMARY!D25*8</f>
        <v>0</v>
      </c>
      <c r="R33" s="352">
        <f>SUMMARY!E25*8</f>
        <v>0</v>
      </c>
      <c r="S33" s="352">
        <f>SUMMARY!F25*8</f>
        <v>0</v>
      </c>
      <c r="T33" s="352">
        <f>SUMMARY!G25*8</f>
        <v>0</v>
      </c>
      <c r="U33" s="352">
        <f>SUMMARY!H25*8</f>
        <v>0</v>
      </c>
      <c r="V33" s="352">
        <f>SUMMARY!I25*8</f>
        <v>0</v>
      </c>
      <c r="W33" s="352">
        <f>SUMMARY!J25*8</f>
        <v>0</v>
      </c>
      <c r="X33" s="352">
        <f>SUMMARY!K25*8</f>
        <v>0</v>
      </c>
      <c r="Y33" s="352">
        <f>SUMMARY!L25*8</f>
        <v>0</v>
      </c>
    </row>
    <row r="34" spans="1:25" ht="13.5" customHeight="1" x14ac:dyDescent="0.2">
      <c r="A34" s="101">
        <v>10</v>
      </c>
      <c r="B34" s="352">
        <f>EMISSIONS_10!Q62</f>
        <v>0</v>
      </c>
      <c r="C34" s="352">
        <f>EMISSIONS_10!R62</f>
        <v>0</v>
      </c>
      <c r="D34" s="352">
        <f>EMISSIONS_10!S62</f>
        <v>0</v>
      </c>
      <c r="E34" s="352">
        <f>EMISSIONS_10!T62</f>
        <v>0</v>
      </c>
      <c r="F34" s="352">
        <f>EMISSIONS_10!U62</f>
        <v>0</v>
      </c>
      <c r="G34" s="352">
        <f>EMISSIONS_10!V62</f>
        <v>0</v>
      </c>
      <c r="H34" s="352">
        <f>EMISSIONS_10!W62</f>
        <v>0</v>
      </c>
      <c r="I34" s="352">
        <f>EMISSIONS_10!X62</f>
        <v>0</v>
      </c>
      <c r="J34" s="352">
        <f>EMISSIONS_10!Y62</f>
        <v>0</v>
      </c>
      <c r="K34" s="352">
        <f>EMISSIONS_10!Z62</f>
        <v>0</v>
      </c>
      <c r="L34" s="352">
        <f>EMISSIONS_10!AA62</f>
        <v>0</v>
      </c>
      <c r="N34" s="101">
        <v>2</v>
      </c>
      <c r="O34" s="352">
        <f>SUMMARY!B26*8</f>
        <v>0</v>
      </c>
      <c r="P34" s="352">
        <f>SUMMARY!C26*8</f>
        <v>0</v>
      </c>
      <c r="Q34" s="352">
        <f>SUMMARY!D26*8</f>
        <v>0</v>
      </c>
      <c r="R34" s="352">
        <f>SUMMARY!E26*8</f>
        <v>0</v>
      </c>
      <c r="S34" s="352">
        <f>SUMMARY!F26*8</f>
        <v>0</v>
      </c>
      <c r="T34" s="352">
        <f>SUMMARY!G26*8</f>
        <v>0</v>
      </c>
      <c r="U34" s="352">
        <f>SUMMARY!H26*8</f>
        <v>0</v>
      </c>
      <c r="V34" s="352">
        <f>SUMMARY!I26*8</f>
        <v>0</v>
      </c>
      <c r="W34" s="352">
        <f>SUMMARY!J26*8</f>
        <v>0</v>
      </c>
      <c r="X34" s="352">
        <f>SUMMARY!K26*8</f>
        <v>0</v>
      </c>
      <c r="Y34" s="352">
        <f>SUMMARY!L26*8</f>
        <v>0</v>
      </c>
    </row>
    <row r="35" spans="1:25" ht="13.5" customHeight="1" x14ac:dyDescent="0.2">
      <c r="N35" s="101">
        <v>3</v>
      </c>
      <c r="O35" s="352">
        <f>SUMMARY!B27*8</f>
        <v>0</v>
      </c>
      <c r="P35" s="352">
        <f>SUMMARY!C27*8</f>
        <v>0</v>
      </c>
      <c r="Q35" s="352">
        <f>SUMMARY!D27*8</f>
        <v>0</v>
      </c>
      <c r="R35" s="352">
        <f>SUMMARY!E27*8</f>
        <v>0</v>
      </c>
      <c r="S35" s="352">
        <f>SUMMARY!F27*8</f>
        <v>0</v>
      </c>
      <c r="T35" s="352">
        <f>SUMMARY!G27*8</f>
        <v>0</v>
      </c>
      <c r="U35" s="352">
        <f>SUMMARY!H27*8</f>
        <v>0</v>
      </c>
      <c r="V35" s="352">
        <f>SUMMARY!I27*8</f>
        <v>0</v>
      </c>
      <c r="W35" s="352">
        <f>SUMMARY!J27*8</f>
        <v>0</v>
      </c>
      <c r="X35" s="352">
        <f>SUMMARY!K27*8</f>
        <v>0</v>
      </c>
      <c r="Y35" s="352">
        <f>SUMMARY!L27*8</f>
        <v>0</v>
      </c>
    </row>
    <row r="36" spans="1:25" ht="13.5" customHeight="1" x14ac:dyDescent="0.2">
      <c r="N36" s="101">
        <v>4</v>
      </c>
      <c r="O36" s="352">
        <f>SUMMARY!B28*8</f>
        <v>0</v>
      </c>
      <c r="P36" s="352">
        <f>SUMMARY!C28*8</f>
        <v>0</v>
      </c>
      <c r="Q36" s="352">
        <f>SUMMARY!D28*8</f>
        <v>0</v>
      </c>
      <c r="R36" s="352">
        <f>SUMMARY!E28*8</f>
        <v>0</v>
      </c>
      <c r="S36" s="352">
        <f>SUMMARY!F28*8</f>
        <v>0</v>
      </c>
      <c r="T36" s="352">
        <f>SUMMARY!G28*8</f>
        <v>0</v>
      </c>
      <c r="U36" s="352">
        <f>SUMMARY!H28*8</f>
        <v>0</v>
      </c>
      <c r="V36" s="352">
        <f>SUMMARY!I28*8</f>
        <v>0</v>
      </c>
      <c r="W36" s="352">
        <f>SUMMARY!J28*8</f>
        <v>0</v>
      </c>
      <c r="X36" s="352">
        <f>SUMMARY!K28*8</f>
        <v>0</v>
      </c>
      <c r="Y36" s="352">
        <f>SUMMARY!L28*8</f>
        <v>0</v>
      </c>
    </row>
    <row r="37" spans="1:25" ht="13.5" customHeight="1" x14ac:dyDescent="0.2">
      <c r="N37" s="101">
        <v>5</v>
      </c>
      <c r="O37" s="352">
        <f>SUMMARY!B29*8</f>
        <v>0</v>
      </c>
      <c r="P37" s="352">
        <f>SUMMARY!C29*8</f>
        <v>0</v>
      </c>
      <c r="Q37" s="352">
        <f>SUMMARY!D29*8</f>
        <v>0</v>
      </c>
      <c r="R37" s="352">
        <f>SUMMARY!E29*8</f>
        <v>0</v>
      </c>
      <c r="S37" s="352">
        <f>SUMMARY!F29*8</f>
        <v>0</v>
      </c>
      <c r="T37" s="352">
        <f>SUMMARY!G29*8</f>
        <v>0</v>
      </c>
      <c r="U37" s="352">
        <f>SUMMARY!H29*8</f>
        <v>0</v>
      </c>
      <c r="V37" s="352">
        <f>SUMMARY!I29*8</f>
        <v>0</v>
      </c>
      <c r="W37" s="352">
        <f>SUMMARY!J29*8</f>
        <v>0</v>
      </c>
      <c r="X37" s="352">
        <f>SUMMARY!K29*8</f>
        <v>0</v>
      </c>
      <c r="Y37" s="352">
        <f>SUMMARY!L29*8</f>
        <v>0</v>
      </c>
    </row>
    <row r="38" spans="1:25" ht="13.5" customHeight="1" x14ac:dyDescent="0.2">
      <c r="N38" s="101">
        <v>6</v>
      </c>
      <c r="O38" s="352">
        <f>SUMMARY!B30*8</f>
        <v>0</v>
      </c>
      <c r="P38" s="352">
        <f>SUMMARY!C30*8</f>
        <v>0</v>
      </c>
      <c r="Q38" s="352">
        <f>SUMMARY!D30*8</f>
        <v>0</v>
      </c>
      <c r="R38" s="352">
        <f>SUMMARY!E30*8</f>
        <v>0</v>
      </c>
      <c r="S38" s="352">
        <f>SUMMARY!F30*8</f>
        <v>0</v>
      </c>
      <c r="T38" s="352">
        <f>SUMMARY!G30*8</f>
        <v>0</v>
      </c>
      <c r="U38" s="352">
        <f>SUMMARY!H30*8</f>
        <v>0</v>
      </c>
      <c r="V38" s="352">
        <f>SUMMARY!I30*8</f>
        <v>0</v>
      </c>
      <c r="W38" s="352">
        <f>SUMMARY!J30*8</f>
        <v>0</v>
      </c>
      <c r="X38" s="352">
        <f>SUMMARY!K30*8</f>
        <v>0</v>
      </c>
      <c r="Y38" s="352">
        <f>SUMMARY!L30*8</f>
        <v>0</v>
      </c>
    </row>
    <row r="39" spans="1:25" ht="13.5" customHeight="1" x14ac:dyDescent="0.2">
      <c r="N39" s="101">
        <v>7</v>
      </c>
      <c r="O39" s="352">
        <f>SUMMARY!B31*8</f>
        <v>0</v>
      </c>
      <c r="P39" s="352">
        <f>SUMMARY!C31*8</f>
        <v>0</v>
      </c>
      <c r="Q39" s="352">
        <f>SUMMARY!D31*8</f>
        <v>0</v>
      </c>
      <c r="R39" s="352">
        <f>SUMMARY!E31*8</f>
        <v>0</v>
      </c>
      <c r="S39" s="352">
        <f>SUMMARY!F31*8</f>
        <v>0</v>
      </c>
      <c r="T39" s="352">
        <f>SUMMARY!G31*8</f>
        <v>0</v>
      </c>
      <c r="U39" s="352">
        <f>SUMMARY!H31*8</f>
        <v>0</v>
      </c>
      <c r="V39" s="352">
        <f>SUMMARY!I31*8</f>
        <v>0</v>
      </c>
      <c r="W39" s="352">
        <f>SUMMARY!J31*8</f>
        <v>0</v>
      </c>
      <c r="X39" s="352">
        <f>SUMMARY!K31*8</f>
        <v>0</v>
      </c>
      <c r="Y39" s="352">
        <f>SUMMARY!L31*8</f>
        <v>0</v>
      </c>
    </row>
    <row r="40" spans="1:25" ht="13.5" customHeight="1" x14ac:dyDescent="0.2">
      <c r="N40" s="101">
        <v>8</v>
      </c>
      <c r="O40" s="352">
        <f>SUMMARY!B32*8</f>
        <v>0</v>
      </c>
      <c r="P40" s="352">
        <f>SUMMARY!C32*8</f>
        <v>0</v>
      </c>
      <c r="Q40" s="352">
        <f>SUMMARY!D32*8</f>
        <v>0</v>
      </c>
      <c r="R40" s="352">
        <f>SUMMARY!E32*8</f>
        <v>0</v>
      </c>
      <c r="S40" s="352">
        <f>SUMMARY!F32*8</f>
        <v>0</v>
      </c>
      <c r="T40" s="352">
        <f>SUMMARY!G32*8</f>
        <v>0</v>
      </c>
      <c r="U40" s="352">
        <f>SUMMARY!H32*8</f>
        <v>0</v>
      </c>
      <c r="V40" s="352">
        <f>SUMMARY!I32*8</f>
        <v>0</v>
      </c>
      <c r="W40" s="352">
        <f>SUMMARY!J32*8</f>
        <v>0</v>
      </c>
      <c r="X40" s="352">
        <f>SUMMARY!K32*8</f>
        <v>0</v>
      </c>
      <c r="Y40" s="352">
        <f>SUMMARY!L32*8</f>
        <v>0</v>
      </c>
    </row>
    <row r="41" spans="1:25" ht="13.5" customHeight="1" x14ac:dyDescent="0.2">
      <c r="N41" s="101">
        <v>9</v>
      </c>
      <c r="O41" s="352">
        <f>SUMMARY!B33*8</f>
        <v>0</v>
      </c>
      <c r="P41" s="352">
        <f>SUMMARY!C33*8</f>
        <v>0</v>
      </c>
      <c r="Q41" s="352">
        <f>SUMMARY!D33*8</f>
        <v>0</v>
      </c>
      <c r="R41" s="352">
        <f>SUMMARY!E33*8</f>
        <v>0</v>
      </c>
      <c r="S41" s="352">
        <f>SUMMARY!F33*8</f>
        <v>0</v>
      </c>
      <c r="T41" s="352">
        <f>SUMMARY!G33*8</f>
        <v>0</v>
      </c>
      <c r="U41" s="352">
        <f>SUMMARY!H33*8</f>
        <v>0</v>
      </c>
      <c r="V41" s="352">
        <f>SUMMARY!I33*8</f>
        <v>0</v>
      </c>
      <c r="W41" s="352">
        <f>SUMMARY!J33*8</f>
        <v>0</v>
      </c>
      <c r="X41" s="352">
        <f>SUMMARY!K33*8</f>
        <v>0</v>
      </c>
      <c r="Y41" s="352">
        <f>SUMMARY!L33*8</f>
        <v>0</v>
      </c>
    </row>
    <row r="42" spans="1:25" ht="13.5" customHeight="1" x14ac:dyDescent="0.2">
      <c r="N42" s="101">
        <v>10</v>
      </c>
      <c r="O42" s="352">
        <f>SUMMARY!B34*8</f>
        <v>0</v>
      </c>
      <c r="P42" s="352">
        <f>SUMMARY!C34*8</f>
        <v>0</v>
      </c>
      <c r="Q42" s="352">
        <f>SUMMARY!D34*8</f>
        <v>0</v>
      </c>
      <c r="R42" s="352">
        <f>SUMMARY!E34*8</f>
        <v>0</v>
      </c>
      <c r="S42" s="352">
        <f>SUMMARY!F34*8</f>
        <v>0</v>
      </c>
      <c r="T42" s="352">
        <f>SUMMARY!G34*8</f>
        <v>0</v>
      </c>
      <c r="U42" s="352">
        <f>SUMMARY!H34*8</f>
        <v>0</v>
      </c>
      <c r="V42" s="352">
        <f>SUMMARY!I34*8</f>
        <v>0</v>
      </c>
      <c r="W42" s="352">
        <f>SUMMARY!J34*8</f>
        <v>0</v>
      </c>
      <c r="X42" s="352">
        <f>SUMMARY!K34*8</f>
        <v>0</v>
      </c>
      <c r="Y42" s="352">
        <f>SUMMARY!L34*8</f>
        <v>0</v>
      </c>
    </row>
    <row r="44" spans="1:25" ht="13.5" customHeight="1" x14ac:dyDescent="0.2">
      <c r="N44" s="571" t="s">
        <v>46</v>
      </c>
      <c r="O44" s="563" t="s">
        <v>343</v>
      </c>
      <c r="P44" s="563"/>
      <c r="Q44" s="563"/>
      <c r="R44" s="563"/>
      <c r="S44" s="563"/>
      <c r="T44" s="563"/>
      <c r="U44" s="563"/>
      <c r="V44" s="563"/>
      <c r="W44" s="563"/>
      <c r="X44" s="563"/>
      <c r="Y44" s="563"/>
    </row>
    <row r="45" spans="1:25" ht="13.5" customHeight="1" x14ac:dyDescent="0.2">
      <c r="N45" s="572"/>
      <c r="O45" s="152" t="s">
        <v>60</v>
      </c>
      <c r="P45" s="152" t="s">
        <v>61</v>
      </c>
      <c r="Q45" s="152" t="s">
        <v>111</v>
      </c>
      <c r="R45" s="152" t="s">
        <v>112</v>
      </c>
      <c r="S45" s="152" t="s">
        <v>19</v>
      </c>
      <c r="T45" s="152" t="s">
        <v>20</v>
      </c>
      <c r="U45" s="152" t="s">
        <v>217</v>
      </c>
      <c r="V45" s="152" t="s">
        <v>218</v>
      </c>
      <c r="W45" s="152" t="s">
        <v>220</v>
      </c>
      <c r="X45" s="152" t="s">
        <v>221</v>
      </c>
      <c r="Y45" s="152" t="s">
        <v>222</v>
      </c>
    </row>
    <row r="46" spans="1:25" ht="13.5" customHeight="1" x14ac:dyDescent="0.2">
      <c r="N46" s="101">
        <v>1</v>
      </c>
      <c r="O46" s="352">
        <f>(SUMMARY!B25*24)/2000</f>
        <v>0</v>
      </c>
      <c r="P46" s="352">
        <f>(SUMMARY!C25*24)/2000</f>
        <v>0</v>
      </c>
      <c r="Q46" s="352">
        <f>(SUMMARY!D25*24)/2000</f>
        <v>0</v>
      </c>
      <c r="R46" s="352">
        <f>(SUMMARY!E25*24)/2000</f>
        <v>0</v>
      </c>
      <c r="S46" s="352">
        <f>(SUMMARY!F25*24)/2000</f>
        <v>0</v>
      </c>
      <c r="T46" s="352">
        <f>(SUMMARY!G25*24)/2000</f>
        <v>0</v>
      </c>
      <c r="U46" s="352">
        <f>(SUMMARY!H25*24)/2000</f>
        <v>0</v>
      </c>
      <c r="V46" s="352">
        <f>(SUMMARY!I25*24)/2000</f>
        <v>0</v>
      </c>
      <c r="W46" s="352">
        <f>(SUMMARY!J25*24)/2000</f>
        <v>0</v>
      </c>
      <c r="X46" s="352">
        <f>(SUMMARY!K25*24)/2000</f>
        <v>0</v>
      </c>
      <c r="Y46" s="352">
        <f>(SUMMARY!L25*24)/2000</f>
        <v>0</v>
      </c>
    </row>
    <row r="47" spans="1:25" ht="13.5" customHeight="1" x14ac:dyDescent="0.2">
      <c r="N47" s="101">
        <v>2</v>
      </c>
      <c r="O47" s="352">
        <f>(SUMMARY!B26*24)/2000</f>
        <v>0</v>
      </c>
      <c r="P47" s="352">
        <f>(SUMMARY!C26*24)/2000</f>
        <v>0</v>
      </c>
      <c r="Q47" s="352">
        <f>(SUMMARY!D26*24)/2000</f>
        <v>0</v>
      </c>
      <c r="R47" s="352">
        <f>(SUMMARY!E26*24)/2000</f>
        <v>0</v>
      </c>
      <c r="S47" s="352">
        <f>(SUMMARY!F26*24)/2000</f>
        <v>0</v>
      </c>
      <c r="T47" s="352">
        <f>(SUMMARY!G26*24)/2000</f>
        <v>0</v>
      </c>
      <c r="U47" s="352">
        <f>(SUMMARY!H26*24)/2000</f>
        <v>0</v>
      </c>
      <c r="V47" s="352">
        <f>(SUMMARY!I26*24)/2000</f>
        <v>0</v>
      </c>
      <c r="W47" s="352">
        <f>(SUMMARY!J26*24)/2000</f>
        <v>0</v>
      </c>
      <c r="X47" s="352">
        <f>(SUMMARY!K26*24)/2000</f>
        <v>0</v>
      </c>
      <c r="Y47" s="352">
        <f>(SUMMARY!L26*24)/2000</f>
        <v>0</v>
      </c>
    </row>
    <row r="48" spans="1:25" ht="13.5" customHeight="1" x14ac:dyDescent="0.2">
      <c r="N48" s="101">
        <v>3</v>
      </c>
      <c r="O48" s="352">
        <f>(SUMMARY!B27*24)/2000</f>
        <v>0</v>
      </c>
      <c r="P48" s="352">
        <f>(SUMMARY!C27*24)/2000</f>
        <v>0</v>
      </c>
      <c r="Q48" s="352">
        <f>(SUMMARY!D27*24)/2000</f>
        <v>0</v>
      </c>
      <c r="R48" s="352">
        <f>(SUMMARY!E27*24)/2000</f>
        <v>0</v>
      </c>
      <c r="S48" s="352">
        <f>(SUMMARY!F27*24)/2000</f>
        <v>0</v>
      </c>
      <c r="T48" s="352">
        <f>(SUMMARY!G27*24)/2000</f>
        <v>0</v>
      </c>
      <c r="U48" s="352">
        <f>(SUMMARY!H27*24)/2000</f>
        <v>0</v>
      </c>
      <c r="V48" s="352">
        <f>(SUMMARY!I27*24)/2000</f>
        <v>0</v>
      </c>
      <c r="W48" s="352">
        <f>(SUMMARY!J27*24)/2000</f>
        <v>0</v>
      </c>
      <c r="X48" s="352">
        <f>(SUMMARY!K27*24)/2000</f>
        <v>0</v>
      </c>
      <c r="Y48" s="352">
        <f>(SUMMARY!L27*24)/2000</f>
        <v>0</v>
      </c>
    </row>
    <row r="49" spans="1:25" ht="13.5" customHeight="1" x14ac:dyDescent="0.2">
      <c r="N49" s="101">
        <v>4</v>
      </c>
      <c r="O49" s="352">
        <f>(SUMMARY!B28*24)/2000</f>
        <v>0</v>
      </c>
      <c r="P49" s="352">
        <f>(SUMMARY!C28*24)/2000</f>
        <v>0</v>
      </c>
      <c r="Q49" s="352">
        <f>(SUMMARY!D28*24)/2000</f>
        <v>0</v>
      </c>
      <c r="R49" s="352">
        <f>(SUMMARY!E28*24)/2000</f>
        <v>0</v>
      </c>
      <c r="S49" s="352">
        <f>(SUMMARY!F28*24)/2000</f>
        <v>0</v>
      </c>
      <c r="T49" s="352">
        <f>(SUMMARY!G28*24)/2000</f>
        <v>0</v>
      </c>
      <c r="U49" s="352">
        <f>(SUMMARY!H28*24)/2000</f>
        <v>0</v>
      </c>
      <c r="V49" s="352">
        <f>(SUMMARY!I28*24)/2000</f>
        <v>0</v>
      </c>
      <c r="W49" s="352">
        <f>(SUMMARY!J28*24)/2000</f>
        <v>0</v>
      </c>
      <c r="X49" s="352">
        <f>(SUMMARY!K28*24)/2000</f>
        <v>0</v>
      </c>
      <c r="Y49" s="352">
        <f>(SUMMARY!L28*24)/2000</f>
        <v>0</v>
      </c>
    </row>
    <row r="50" spans="1:25" ht="13.5" customHeight="1" x14ac:dyDescent="0.2">
      <c r="N50" s="101">
        <v>5</v>
      </c>
      <c r="O50" s="352">
        <f>(SUMMARY!B29*24)/2000</f>
        <v>0</v>
      </c>
      <c r="P50" s="352">
        <f>(SUMMARY!C29*24)/2000</f>
        <v>0</v>
      </c>
      <c r="Q50" s="352">
        <f>(SUMMARY!D29*24)/2000</f>
        <v>0</v>
      </c>
      <c r="R50" s="352">
        <f>(SUMMARY!E29*24)/2000</f>
        <v>0</v>
      </c>
      <c r="S50" s="352">
        <f>(SUMMARY!F29*24)/2000</f>
        <v>0</v>
      </c>
      <c r="T50" s="352">
        <f>(SUMMARY!G29*24)/2000</f>
        <v>0</v>
      </c>
      <c r="U50" s="352">
        <f>(SUMMARY!H29*24)/2000</f>
        <v>0</v>
      </c>
      <c r="V50" s="352">
        <f>(SUMMARY!I29*24)/2000</f>
        <v>0</v>
      </c>
      <c r="W50" s="352">
        <f>(SUMMARY!J29*24)/2000</f>
        <v>0</v>
      </c>
      <c r="X50" s="352">
        <f>(SUMMARY!K29*24)/2000</f>
        <v>0</v>
      </c>
      <c r="Y50" s="352">
        <f>(SUMMARY!L29*24)/2000</f>
        <v>0</v>
      </c>
    </row>
    <row r="51" spans="1:25" ht="13.5" customHeight="1" x14ac:dyDescent="0.2">
      <c r="N51" s="101">
        <v>6</v>
      </c>
      <c r="O51" s="352">
        <f>(SUMMARY!B30*24)/2000</f>
        <v>0</v>
      </c>
      <c r="P51" s="352">
        <f>(SUMMARY!C30*24)/2000</f>
        <v>0</v>
      </c>
      <c r="Q51" s="352">
        <f>(SUMMARY!D30*24)/2000</f>
        <v>0</v>
      </c>
      <c r="R51" s="352">
        <f>(SUMMARY!E30*24)/2000</f>
        <v>0</v>
      </c>
      <c r="S51" s="352">
        <f>(SUMMARY!F30*24)/2000</f>
        <v>0</v>
      </c>
      <c r="T51" s="352">
        <f>(SUMMARY!G30*24)/2000</f>
        <v>0</v>
      </c>
      <c r="U51" s="352">
        <f>(SUMMARY!H30*24)/2000</f>
        <v>0</v>
      </c>
      <c r="V51" s="352">
        <f>(SUMMARY!I30*24)/2000</f>
        <v>0</v>
      </c>
      <c r="W51" s="352">
        <f>(SUMMARY!J30*24)/2000</f>
        <v>0</v>
      </c>
      <c r="X51" s="352">
        <f>(SUMMARY!K30*24)/2000</f>
        <v>0</v>
      </c>
      <c r="Y51" s="352">
        <f>(SUMMARY!L30*24)/2000</f>
        <v>0</v>
      </c>
    </row>
    <row r="52" spans="1:25" ht="13.5" customHeight="1" x14ac:dyDescent="0.2">
      <c r="N52" s="101">
        <v>7</v>
      </c>
      <c r="O52" s="352">
        <f>(SUMMARY!B31*24)/2000</f>
        <v>0</v>
      </c>
      <c r="P52" s="352">
        <f>(SUMMARY!C31*24)/2000</f>
        <v>0</v>
      </c>
      <c r="Q52" s="352">
        <f>(SUMMARY!D31*24)/2000</f>
        <v>0</v>
      </c>
      <c r="R52" s="352">
        <f>(SUMMARY!E31*24)/2000</f>
        <v>0</v>
      </c>
      <c r="S52" s="352">
        <f>(SUMMARY!F31*24)/2000</f>
        <v>0</v>
      </c>
      <c r="T52" s="352">
        <f>(SUMMARY!G31*24)/2000</f>
        <v>0</v>
      </c>
      <c r="U52" s="352">
        <f>(SUMMARY!H31*24)/2000</f>
        <v>0</v>
      </c>
      <c r="V52" s="352">
        <f>(SUMMARY!I31*24)/2000</f>
        <v>0</v>
      </c>
      <c r="W52" s="352">
        <f>(SUMMARY!J31*24)/2000</f>
        <v>0</v>
      </c>
      <c r="X52" s="352">
        <f>(SUMMARY!K31*24)/2000</f>
        <v>0</v>
      </c>
      <c r="Y52" s="352">
        <f>(SUMMARY!L31*24)/2000</f>
        <v>0</v>
      </c>
    </row>
    <row r="53" spans="1:25" ht="13.5" customHeight="1" x14ac:dyDescent="0.2">
      <c r="N53" s="101">
        <v>8</v>
      </c>
      <c r="O53" s="352">
        <f>(SUMMARY!B32*24)/2000</f>
        <v>0</v>
      </c>
      <c r="P53" s="352">
        <f>(SUMMARY!C32*24)/2000</f>
        <v>0</v>
      </c>
      <c r="Q53" s="352">
        <f>(SUMMARY!D32*24)/2000</f>
        <v>0</v>
      </c>
      <c r="R53" s="352">
        <f>(SUMMARY!E32*24)/2000</f>
        <v>0</v>
      </c>
      <c r="S53" s="352">
        <f>(SUMMARY!F32*24)/2000</f>
        <v>0</v>
      </c>
      <c r="T53" s="352">
        <f>(SUMMARY!G32*24)/2000</f>
        <v>0</v>
      </c>
      <c r="U53" s="352">
        <f>(SUMMARY!H32*24)/2000</f>
        <v>0</v>
      </c>
      <c r="V53" s="352">
        <f>(SUMMARY!I32*24)/2000</f>
        <v>0</v>
      </c>
      <c r="W53" s="352">
        <f>(SUMMARY!J32*24)/2000</f>
        <v>0</v>
      </c>
      <c r="X53" s="352">
        <f>(SUMMARY!K32*24)/2000</f>
        <v>0</v>
      </c>
      <c r="Y53" s="352">
        <f>(SUMMARY!L32*24)/2000</f>
        <v>0</v>
      </c>
    </row>
    <row r="54" spans="1:25" ht="13.5" customHeight="1" x14ac:dyDescent="0.2">
      <c r="N54" s="101">
        <v>9</v>
      </c>
      <c r="O54" s="352">
        <f>(SUMMARY!B33*24)/2000</f>
        <v>0</v>
      </c>
      <c r="P54" s="352">
        <f>(SUMMARY!C33*24)/2000</f>
        <v>0</v>
      </c>
      <c r="Q54" s="352">
        <f>(SUMMARY!D33*24)/2000</f>
        <v>0</v>
      </c>
      <c r="R54" s="352">
        <f>(SUMMARY!E33*24)/2000</f>
        <v>0</v>
      </c>
      <c r="S54" s="352">
        <f>(SUMMARY!F33*24)/2000</f>
        <v>0</v>
      </c>
      <c r="T54" s="352">
        <f>(SUMMARY!G33*24)/2000</f>
        <v>0</v>
      </c>
      <c r="U54" s="352">
        <f>(SUMMARY!H33*24)/2000</f>
        <v>0</v>
      </c>
      <c r="V54" s="352">
        <f>(SUMMARY!I33*24)/2000</f>
        <v>0</v>
      </c>
      <c r="W54" s="352">
        <f>(SUMMARY!J33*24)/2000</f>
        <v>0</v>
      </c>
      <c r="X54" s="352">
        <f>(SUMMARY!K33*24)/2000</f>
        <v>0</v>
      </c>
      <c r="Y54" s="352">
        <f>(SUMMARY!L33*24)/2000</f>
        <v>0</v>
      </c>
    </row>
    <row r="55" spans="1:25" ht="13.5" customHeight="1" x14ac:dyDescent="0.2">
      <c r="N55" s="101">
        <v>10</v>
      </c>
      <c r="O55" s="352">
        <f>(SUMMARY!B34*24)/2000</f>
        <v>0</v>
      </c>
      <c r="P55" s="352">
        <f>(SUMMARY!C34*24)/2000</f>
        <v>0</v>
      </c>
      <c r="Q55" s="352">
        <f>(SUMMARY!D34*24)/2000</f>
        <v>0</v>
      </c>
      <c r="R55" s="352">
        <f>(SUMMARY!E34*24)/2000</f>
        <v>0</v>
      </c>
      <c r="S55" s="352">
        <f>(SUMMARY!F34*24)/2000</f>
        <v>0</v>
      </c>
      <c r="T55" s="352">
        <f>(SUMMARY!G34*24)/2000</f>
        <v>0</v>
      </c>
      <c r="U55" s="352">
        <f>(SUMMARY!H34*24)/2000</f>
        <v>0</v>
      </c>
      <c r="V55" s="352">
        <f>(SUMMARY!I34*24)/2000</f>
        <v>0</v>
      </c>
      <c r="W55" s="352">
        <f>(SUMMARY!J34*24)/2000</f>
        <v>0</v>
      </c>
      <c r="X55" s="352">
        <f>(SUMMARY!K34*24)/2000</f>
        <v>0</v>
      </c>
      <c r="Y55" s="352">
        <f>(SUMMARY!L34*24)/2000</f>
        <v>0</v>
      </c>
    </row>
    <row r="57" spans="1:25" ht="13.5" customHeight="1" x14ac:dyDescent="0.2">
      <c r="A57" s="34"/>
      <c r="B57" s="35"/>
      <c r="C57" s="35"/>
      <c r="D57" s="35"/>
      <c r="E57" s="35"/>
      <c r="F57" s="35"/>
      <c r="G57" s="35"/>
    </row>
    <row r="58" spans="1:25" ht="13.5" customHeight="1" x14ac:dyDescent="0.2">
      <c r="A58" s="34" t="s">
        <v>2</v>
      </c>
      <c r="B58" s="36"/>
      <c r="C58" s="36"/>
      <c r="D58" s="36"/>
      <c r="E58" s="36"/>
      <c r="F58" s="36"/>
      <c r="G58" s="36"/>
    </row>
    <row r="59" spans="1:25" ht="13.5" customHeight="1" x14ac:dyDescent="0.2">
      <c r="A59" s="34"/>
      <c r="B59" s="36" t="s">
        <v>2</v>
      </c>
      <c r="C59" s="36"/>
      <c r="D59" s="36" t="s">
        <v>2</v>
      </c>
      <c r="E59" s="36" t="s">
        <v>2</v>
      </c>
      <c r="F59" s="36" t="s">
        <v>2</v>
      </c>
      <c r="G59" s="36" t="s">
        <v>2</v>
      </c>
    </row>
    <row r="60" spans="1:25" ht="13.5" customHeight="1" x14ac:dyDescent="0.2">
      <c r="A60" s="34"/>
      <c r="B60" s="40"/>
      <c r="C60" s="40"/>
      <c r="D60" s="40"/>
      <c r="E60" s="40"/>
      <c r="F60" s="40"/>
      <c r="G60" s="36"/>
    </row>
    <row r="61" spans="1:25" s="14" customFormat="1" ht="13.5" customHeight="1" x14ac:dyDescent="0.2">
      <c r="A61" s="1"/>
      <c r="B61" s="44"/>
      <c r="C61" s="44"/>
      <c r="D61" s="44"/>
      <c r="E61" s="44"/>
      <c r="F61" s="44"/>
      <c r="G61" s="45"/>
    </row>
    <row r="62" spans="1:25" ht="13.5" customHeight="1" x14ac:dyDescent="0.2">
      <c r="A62" s="14"/>
    </row>
    <row r="63" spans="1:25" s="14" customFormat="1" ht="13.5" customHeight="1" x14ac:dyDescent="0.2">
      <c r="A63" s="1"/>
    </row>
    <row r="71" spans="1:1" ht="13.5" customHeight="1" x14ac:dyDescent="0.2">
      <c r="A71" s="15"/>
    </row>
    <row r="72" spans="1:1" ht="13.5" customHeight="1" x14ac:dyDescent="0.2">
      <c r="A72" s="16"/>
    </row>
    <row r="73" spans="1:1" ht="13.5" customHeight="1" x14ac:dyDescent="0.2">
      <c r="A73" s="16"/>
    </row>
    <row r="74" spans="1:1" ht="13.5" customHeight="1" x14ac:dyDescent="0.2">
      <c r="A74" s="18"/>
    </row>
    <row r="149" spans="1:1" ht="13.5" customHeight="1" x14ac:dyDescent="0.2">
      <c r="A149" s="14"/>
    </row>
    <row r="152" spans="1:1" ht="13.5" customHeight="1" x14ac:dyDescent="0.2">
      <c r="A152" s="14"/>
    </row>
    <row r="161" spans="1:1" ht="13.5" customHeight="1" x14ac:dyDescent="0.2">
      <c r="A161" s="15"/>
    </row>
    <row r="162" spans="1:1" ht="13.5" customHeight="1" x14ac:dyDescent="0.2">
      <c r="A162" s="16"/>
    </row>
    <row r="163" spans="1:1" ht="13.5" customHeight="1" x14ac:dyDescent="0.2">
      <c r="A163" s="16"/>
    </row>
    <row r="164" spans="1:1" ht="13.5" customHeight="1" x14ac:dyDescent="0.2">
      <c r="A164" s="18"/>
    </row>
    <row r="194" spans="1:1" ht="13.5" customHeight="1" x14ac:dyDescent="0.2">
      <c r="A194" s="14"/>
    </row>
    <row r="197" spans="1:1" ht="13.5" customHeight="1" x14ac:dyDescent="0.2">
      <c r="A197" s="14"/>
    </row>
  </sheetData>
  <customSheetViews>
    <customSheetView guid="{29F96217-A1F9-48F3-987C-57B98AE20367}" showPageBreaks="1" printArea="1">
      <selection activeCell="H41" sqref="H41"/>
      <pageMargins left="0.25" right="0.25" top="1" bottom="0.5" header="0.5" footer="0.5"/>
      <printOptions horizontalCentered="1"/>
      <pageSetup scale="120" orientation="landscape" horizontalDpi="300" verticalDpi="300" r:id="rId1"/>
      <headerFooter alignWithMargins="0">
        <oddHeader>&amp;C&amp;"Helvetica,Bold"AIR EMISSIONS CALCULATIONS - SUMMARY</oddHeader>
        <oddFooter>&amp;L&amp;"Arial Black,Bold"&amp;12BOEM&amp;"Arial,Regular"&amp;9  &amp;"Arial,Bold"&amp;10FORM BOEM-xx&amp;"Arial,Regular"&amp;9 &amp;8(March 2011 - Supersedes all previous versions of form MMS-139 which may not be used).&amp;10          Page &amp;P of &amp;N</oddFooter>
      </headerFooter>
    </customSheetView>
    <customSheetView guid="{13305573-0FD9-4F34-BE46-7B54560EEC40}" showPageBreaks="1" printArea="1">
      <selection activeCell="H41" sqref="H41"/>
      <pageMargins left="0.25" right="0.25" top="1" bottom="0.5" header="0.5" footer="0.5"/>
      <printOptions horizontalCentered="1"/>
      <pageSetup scale="120" orientation="landscape" horizontalDpi="300" verticalDpi="300" r:id="rId2"/>
      <headerFooter alignWithMargins="0">
        <oddHeader>&amp;C&amp;"Helvetica,Bold"AIR EMISSIONS CALCULATIONS - SUMMARY</oddHeader>
        <oddFooter>&amp;L&amp;"Arial Black,Bold"&amp;12BOEM&amp;"Arial,Regular"&amp;9  &amp;"Arial,Bold"&amp;10FORM BOEM-xx&amp;"Arial,Regular"&amp;9 &amp;8(March 2011 - Supersedes all previous versions of form MMS-139 which may not be used).&amp;10          Page &amp;P of &amp;N</oddFooter>
      </headerFooter>
    </customSheetView>
  </customSheetViews>
  <mergeCells count="22">
    <mergeCell ref="G1:H1"/>
    <mergeCell ref="G2:H2"/>
    <mergeCell ref="I1:J1"/>
    <mergeCell ref="I2:J2"/>
    <mergeCell ref="K2:L2"/>
    <mergeCell ref="K1:L1"/>
    <mergeCell ref="A2:B2"/>
    <mergeCell ref="A1:B1"/>
    <mergeCell ref="C1:D1"/>
    <mergeCell ref="C2:D2"/>
    <mergeCell ref="E1:F1"/>
    <mergeCell ref="E2:F2"/>
    <mergeCell ref="O31:Y31"/>
    <mergeCell ref="O44:Y44"/>
    <mergeCell ref="N18:N19"/>
    <mergeCell ref="N31:N32"/>
    <mergeCell ref="N44:N45"/>
    <mergeCell ref="B19:L19"/>
    <mergeCell ref="B3:L4"/>
    <mergeCell ref="A23:A24"/>
    <mergeCell ref="B23:L23"/>
    <mergeCell ref="O18:Y18"/>
  </mergeCells>
  <phoneticPr fontId="0" type="noConversion"/>
  <printOptions horizontalCentered="1"/>
  <pageMargins left="0.25" right="0.25" top="1" bottom="0.5" header="0.5" footer="0.5"/>
  <pageSetup scale="120" orientation="landscape" horizontalDpi="300" verticalDpi="300" r:id="rId3"/>
  <headerFooter alignWithMargins="0">
    <oddHeader>&amp;C&amp;"Helvetica,Bold"AIR EMISSIONS CALCULATIONS - SUMMARY</oddHeader>
    <oddFooter>&amp;L&amp;"Arial Black,Bold"&amp;12BOEM&amp;"Arial,Regular"&amp;9  &amp;"Arial,Bold"&amp;10FORM BOEM-xx&amp;"Arial,Regular"&amp;9 &amp;8(March 2011 - Supersedes all previous versions of form MMS-139 which may not be used).&amp;10          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B110"/>
  <sheetViews>
    <sheetView workbookViewId="0">
      <selection activeCell="L7" sqref="L7"/>
    </sheetView>
  </sheetViews>
  <sheetFormatPr defaultRowHeight="12.75" x14ac:dyDescent="0.2"/>
  <cols>
    <col min="1" max="1" width="6" style="156" bestFit="1" customWidth="1"/>
    <col min="2" max="2" width="7.140625" style="156" bestFit="1" customWidth="1"/>
    <col min="3" max="3" width="6" style="156" bestFit="1" customWidth="1"/>
    <col min="4" max="4" width="7.140625" style="156" bestFit="1" customWidth="1"/>
    <col min="5" max="15" width="11.42578125" style="156" customWidth="1"/>
    <col min="16" max="17" width="9.140625" style="56"/>
    <col min="18" max="23" width="11.42578125" style="156" customWidth="1"/>
    <col min="24" max="16384" width="9.140625" style="56"/>
  </cols>
  <sheetData>
    <row r="1" spans="1:28" ht="14.25" x14ac:dyDescent="0.2">
      <c r="A1" s="158" t="s">
        <v>46</v>
      </c>
      <c r="B1" s="158" t="s">
        <v>232</v>
      </c>
      <c r="C1" s="158" t="s">
        <v>46</v>
      </c>
      <c r="D1" s="158" t="s">
        <v>232</v>
      </c>
      <c r="E1" s="157" t="s">
        <v>60</v>
      </c>
      <c r="F1" s="157" t="s">
        <v>61</v>
      </c>
      <c r="G1" s="157" t="s">
        <v>233</v>
      </c>
      <c r="H1" s="157" t="s">
        <v>234</v>
      </c>
      <c r="I1" s="157" t="s">
        <v>19</v>
      </c>
      <c r="J1" s="157" t="s">
        <v>20</v>
      </c>
      <c r="K1" s="157" t="s">
        <v>217</v>
      </c>
      <c r="L1" s="157" t="s">
        <v>218</v>
      </c>
      <c r="M1" s="157" t="s">
        <v>220</v>
      </c>
      <c r="N1" s="157" t="s">
        <v>221</v>
      </c>
      <c r="O1" s="157" t="s">
        <v>222</v>
      </c>
      <c r="R1" s="157" t="s">
        <v>60</v>
      </c>
      <c r="S1" s="157" t="s">
        <v>61</v>
      </c>
      <c r="T1" s="157" t="s">
        <v>233</v>
      </c>
      <c r="U1" s="157" t="s">
        <v>234</v>
      </c>
      <c r="V1" s="157" t="s">
        <v>19</v>
      </c>
      <c r="W1" s="157" t="s">
        <v>20</v>
      </c>
      <c r="X1" s="157" t="s">
        <v>217</v>
      </c>
      <c r="Y1" s="157" t="s">
        <v>218</v>
      </c>
      <c r="Z1" s="157" t="s">
        <v>220</v>
      </c>
      <c r="AA1" s="157" t="s">
        <v>221</v>
      </c>
      <c r="AB1" s="157" t="s">
        <v>222</v>
      </c>
    </row>
    <row r="2" spans="1:28" x14ac:dyDescent="0.2">
      <c r="A2" s="160">
        <v>1</v>
      </c>
      <c r="B2" s="160">
        <v>1</v>
      </c>
      <c r="C2" s="160">
        <v>1</v>
      </c>
      <c r="D2" s="160">
        <v>12</v>
      </c>
      <c r="E2" s="161">
        <f>SUM(EMISSIONS_1!$AP$62:$BA$62)</f>
        <v>0</v>
      </c>
      <c r="F2" s="161">
        <f>SUM(EMISSIONS_1!$BB$62:$BM$62)</f>
        <v>0</v>
      </c>
      <c r="G2" s="161">
        <f>SUM(EMISSIONS_1!$BN$62:$BY$62)</f>
        <v>0</v>
      </c>
      <c r="H2" s="161">
        <f>SUM(EMISSIONS_1!$BZ$62:$CK$62)</f>
        <v>0</v>
      </c>
      <c r="I2" s="161">
        <f>SUM(EMISSIONS_1!$CL$62:$CW$62)</f>
        <v>0</v>
      </c>
      <c r="J2" s="161">
        <f>SUM(EMISSIONS_1!$CX$62:$DI$62)</f>
        <v>0</v>
      </c>
      <c r="K2" s="161">
        <f>SUM(EMISSIONS_1!$DJ$62:$DU$62)</f>
        <v>0</v>
      </c>
      <c r="L2" s="161">
        <f>SUM(EMISSIONS_1!$DV$62:$EG$62)</f>
        <v>0</v>
      </c>
      <c r="M2" s="161">
        <f>SUM(EMISSIONS_1!$EH$62:$ES$62)</f>
        <v>0</v>
      </c>
      <c r="N2" s="161">
        <f>SUM(EMISSIONS_1!$ET$62:$FE$62)</f>
        <v>0</v>
      </c>
      <c r="O2" s="161">
        <f>SUM(EMISSIONS_1!$FF$62:$FQ$62)</f>
        <v>0</v>
      </c>
      <c r="Q2" s="56" t="s">
        <v>235</v>
      </c>
      <c r="R2" s="162">
        <f t="shared" ref="R2:W2" si="0">MAX(E2:E110)</f>
        <v>0</v>
      </c>
      <c r="S2" s="162">
        <f t="shared" si="0"/>
        <v>0</v>
      </c>
      <c r="T2" s="162">
        <f t="shared" si="0"/>
        <v>0</v>
      </c>
      <c r="U2" s="162">
        <f t="shared" si="0"/>
        <v>0</v>
      </c>
      <c r="V2" s="162">
        <f t="shared" si="0"/>
        <v>0</v>
      </c>
      <c r="W2" s="162">
        <f t="shared" si="0"/>
        <v>0</v>
      </c>
      <c r="X2" s="162">
        <f>MAX(K2:K110)</f>
        <v>0</v>
      </c>
      <c r="Y2" s="162">
        <f>MAX(L2:L110)</f>
        <v>0</v>
      </c>
      <c r="Z2" s="162">
        <f>MAX(M2:M110)</f>
        <v>0</v>
      </c>
      <c r="AA2" s="162">
        <f>MAX(N2:N110)</f>
        <v>0</v>
      </c>
      <c r="AB2" s="162">
        <f>MAX(O2:O110)</f>
        <v>0</v>
      </c>
    </row>
    <row r="3" spans="1:28" x14ac:dyDescent="0.2">
      <c r="A3" s="156">
        <v>1</v>
      </c>
      <c r="B3" s="156">
        <v>2</v>
      </c>
      <c r="C3" s="156">
        <v>2</v>
      </c>
      <c r="D3" s="156">
        <v>1</v>
      </c>
      <c r="E3" s="159">
        <f>SUM(EMISSIONS_1!$AQ$62:$BA$62)+EMISSIONS_2!$AP$62</f>
        <v>0</v>
      </c>
      <c r="F3" s="159">
        <f>SUM(EMISSIONS_1!$BC$62:$BM$62)+EMISSIONS_2!$BB$62</f>
        <v>0</v>
      </c>
      <c r="G3" s="159">
        <f>SUM(EMISSIONS_1!$BO$62:$BY$62)+EMISSIONS_2!$BN$62</f>
        <v>0</v>
      </c>
      <c r="H3" s="159">
        <f>SUM(EMISSIONS_1!$CA$62:$CK$62)+EMISSIONS_2!$BZ$62</f>
        <v>0</v>
      </c>
      <c r="I3" s="159">
        <f>SUM(EMISSIONS_1!$CM$62:$CW$62)+EMISSIONS_2!$CL$62</f>
        <v>0</v>
      </c>
      <c r="J3" s="159">
        <f>SUM(EMISSIONS_1!$CY$62:$DI$62)+EMISSIONS_2!$CX$62</f>
        <v>0</v>
      </c>
      <c r="K3" s="159">
        <f>SUM(EMISSIONS_1!$DK$62:$DU$62)+EMISSIONS_2!$DJ$62</f>
        <v>0</v>
      </c>
      <c r="L3" s="159">
        <f>SUM(EMISSIONS_1!$DW$62:$EG$62)+EMISSIONS_2!$DV$62</f>
        <v>0</v>
      </c>
      <c r="M3" s="159">
        <f>SUM(EMISSIONS_1!$EI$62:$ES$62)+EMISSIONS_2!$EH$62</f>
        <v>0</v>
      </c>
      <c r="N3" s="159">
        <f>SUM(EMISSIONS_1!$EU$62:$FE$62)+EMISSIONS_2!$ET$62</f>
        <v>0</v>
      </c>
      <c r="O3" s="159">
        <f>SUM(EMISSIONS_1!$FG$62:$FQ$62)+EMISSIONS_2!$FF$62</f>
        <v>0</v>
      </c>
    </row>
    <row r="4" spans="1:28" x14ac:dyDescent="0.2">
      <c r="A4" s="156">
        <v>1</v>
      </c>
      <c r="B4" s="156">
        <v>3</v>
      </c>
      <c r="C4" s="156">
        <v>2</v>
      </c>
      <c r="D4" s="156">
        <v>2</v>
      </c>
      <c r="E4" s="159">
        <f>SUM(EMISSIONS_1!$AR$62:$BA$62)+SUM(EMISSIONS_2!$AP$62:$AQ$62)</f>
        <v>0</v>
      </c>
      <c r="F4" s="159">
        <f>SUM(EMISSIONS_1!$BD$62:$BM$62)+SUM(EMISSIONS_2!$BB$62:$BC$62)</f>
        <v>0</v>
      </c>
      <c r="G4" s="159">
        <f>SUM(EMISSIONS_1!$BP$62:$BY$62)+SUM(EMISSIONS_2!$BN$62:$BO$62)</f>
        <v>0</v>
      </c>
      <c r="H4" s="159">
        <f>SUM(EMISSIONS_1!$CB$62:$CK$62)+SUM(EMISSIONS_2!$BZ$62:$CA$62)</f>
        <v>0</v>
      </c>
      <c r="I4" s="159">
        <f>SUM(EMISSIONS_1!$CN$62:$CW$62)+SUM(EMISSIONS_2!$CL$62:$CM$62)</f>
        <v>0</v>
      </c>
      <c r="J4" s="159">
        <f>SUM(EMISSIONS_1!$CZ$62:$DI$62)+SUM(EMISSIONS_2!$CX$62:$CY$62)</f>
        <v>0</v>
      </c>
      <c r="K4" s="159">
        <f>SUM(EMISSIONS_1!$DL$62:$DU$62)+SUM(EMISSIONS_2!$DJ$62:$DK$62)</f>
        <v>0</v>
      </c>
      <c r="L4" s="159">
        <f>SUM(EMISSIONS_1!$DX$62:$EG$62)+SUM(EMISSIONS_2!$DV$62:$DW$62)</f>
        <v>0</v>
      </c>
      <c r="M4" s="159">
        <f>SUM(EMISSIONS_1!$EJ$62:$ES$62)+SUM(EMISSIONS_2!$EH$62:$EI$62)</f>
        <v>0</v>
      </c>
      <c r="N4" s="159">
        <f>SUM(EMISSIONS_1!$EV$62:$FE$62)+SUM(EMISSIONS_2!$ET$62:$EU$62)</f>
        <v>0</v>
      </c>
      <c r="O4" s="159">
        <f>SUM(EMISSIONS_1!$FH$62:$FQ$62)+SUM(EMISSIONS_2!$FF$62:$FG$62)</f>
        <v>0</v>
      </c>
    </row>
    <row r="5" spans="1:28" x14ac:dyDescent="0.2">
      <c r="A5" s="156">
        <v>1</v>
      </c>
      <c r="B5" s="156">
        <v>4</v>
      </c>
      <c r="C5" s="156">
        <v>2</v>
      </c>
      <c r="D5" s="156">
        <v>3</v>
      </c>
      <c r="E5" s="159">
        <f>SUM(EMISSIONS_1!$AS$62:$BA$62)+SUM(EMISSIONS_2!$AP$62:$AR$62)</f>
        <v>0</v>
      </c>
      <c r="F5" s="159">
        <f>SUM(EMISSIONS_1!$BE$62:$BM$62)+SUM(EMISSIONS_2!$BB$62:$BD$62)</f>
        <v>0</v>
      </c>
      <c r="G5" s="159">
        <f>SUM(EMISSIONS_1!$BQ$62:$BY$62)+SUM(EMISSIONS_2!$BN$62:$BP$62)</f>
        <v>0</v>
      </c>
      <c r="H5" s="159">
        <f>SUM(EMISSIONS_1!$CC$62:$CK$62)+SUM(EMISSIONS_2!$BZ$62:$CB$62)</f>
        <v>0</v>
      </c>
      <c r="I5" s="159">
        <f>SUM(EMISSIONS_1!$CO$62:$CW$62)+SUM(EMISSIONS_2!$CL$62:$CN$62)</f>
        <v>0</v>
      </c>
      <c r="J5" s="159">
        <f>SUM(EMISSIONS_1!$DA$62:$DI$62)+SUM(EMISSIONS_2!$CX$62:$CZ$62)</f>
        <v>0</v>
      </c>
      <c r="K5" s="159">
        <f>SUM(EMISSIONS_1!$DM$62:$DU$62)+SUM(EMISSIONS_2!$DJ$62:$DL$62)</f>
        <v>0</v>
      </c>
      <c r="L5" s="159">
        <f>SUM(EMISSIONS_1!$DY$62:$EG$62)+SUM(EMISSIONS_2!$DV$62:$DX$62)</f>
        <v>0</v>
      </c>
      <c r="M5" s="159">
        <f>SUM(EMISSIONS_1!$EK$62:$ES$62)+SUM(EMISSIONS_2!$EH$62:$EJ$62)</f>
        <v>0</v>
      </c>
      <c r="N5" s="159">
        <f>SUM(EMISSIONS_1!$EW$62:$FE$62)+SUM(EMISSIONS_2!$ET$62:$EV$62)</f>
        <v>0</v>
      </c>
      <c r="O5" s="159">
        <f>SUM(EMISSIONS_1!$FI$62:$FQ$62)+SUM(EMISSIONS_2!$FF$62:$FH$62)</f>
        <v>0</v>
      </c>
    </row>
    <row r="6" spans="1:28" x14ac:dyDescent="0.2">
      <c r="A6" s="156">
        <v>1</v>
      </c>
      <c r="B6" s="156">
        <v>5</v>
      </c>
      <c r="C6" s="156">
        <v>2</v>
      </c>
      <c r="D6" s="156">
        <v>4</v>
      </c>
      <c r="E6" s="159">
        <f>SUM(EMISSIONS_1!$AT$62:$BA$62)+SUM(EMISSIONS_2!$AP$62:$AS$62)</f>
        <v>0</v>
      </c>
      <c r="F6" s="159">
        <f>SUM(EMISSIONS_1!$BF$62:$BM$62)+SUM(EMISSIONS_2!$BB$62:$BE$62)</f>
        <v>0</v>
      </c>
      <c r="G6" s="159">
        <f>SUM(EMISSIONS_1!$BR$62:$BY$62)+SUM(EMISSIONS_2!$BN$62:$BQ$62)</f>
        <v>0</v>
      </c>
      <c r="H6" s="159">
        <f>SUM(EMISSIONS_1!$CD$62:$CK$62)+SUM(EMISSIONS_2!$BZ$62:$CC$62)</f>
        <v>0</v>
      </c>
      <c r="I6" s="159">
        <f>SUM(EMISSIONS_1!$CP$62:$CW$62)+SUM(EMISSIONS_2!$CL$62:$CO$62)</f>
        <v>0</v>
      </c>
      <c r="J6" s="159">
        <f>SUM(EMISSIONS_1!$DB$62:$DI$62)+SUM(EMISSIONS_2!$CX$62:$DA$62)</f>
        <v>0</v>
      </c>
      <c r="K6" s="159">
        <f>SUM(EMISSIONS_1!$DN$62:$DU$62)+SUM(EMISSIONS_2!$DJ$62:$DM$62)</f>
        <v>0</v>
      </c>
      <c r="L6" s="159">
        <f>SUM(EMISSIONS_1!$DZ$62:$EG$62)+SUM(EMISSIONS_2!$DV$62:$DY$62)</f>
        <v>0</v>
      </c>
      <c r="M6" s="159">
        <f>SUM(EMISSIONS_1!$EL$62:$ES$62)+SUM(EMISSIONS_2!$EH$62:$EK$62)</f>
        <v>0</v>
      </c>
      <c r="N6" s="159">
        <f>SUM(EMISSIONS_1!$EX$62:$FE$62)+SUM(EMISSIONS_2!$ET$62:$EW$63)</f>
        <v>0</v>
      </c>
      <c r="O6" s="159">
        <f>SUM(EMISSIONS_1!$FJ$62:$FQ$62)+SUM(EMISSIONS_2!$FF$62:$FI$62)</f>
        <v>0</v>
      </c>
    </row>
    <row r="7" spans="1:28" x14ac:dyDescent="0.2">
      <c r="A7" s="156">
        <v>1</v>
      </c>
      <c r="B7" s="156">
        <v>6</v>
      </c>
      <c r="C7" s="156">
        <v>2</v>
      </c>
      <c r="D7" s="156">
        <v>5</v>
      </c>
      <c r="E7" s="159">
        <f>SUM(EMISSIONS_1!$AU$62:$BA$62)+SUM(EMISSIONS_2!$AP$62:$AT$62)</f>
        <v>0</v>
      </c>
      <c r="F7" s="159">
        <f>SUM(EMISSIONS_1!$BG$62:$BM$62)+SUM(EMISSIONS_2!$BB$62:$BF$62)</f>
        <v>0</v>
      </c>
      <c r="G7" s="159">
        <f>SUM(EMISSIONS_1!$BS$62:$BY$62)+SUM(EMISSIONS_2!$BN$62:$BR$62)</f>
        <v>0</v>
      </c>
      <c r="H7" s="159">
        <f>SUM(EMISSIONS_1!$CE$62:$CK$62)+SUM(EMISSIONS_2!$BZ$62:$CD$62)</f>
        <v>0</v>
      </c>
      <c r="I7" s="159">
        <f>SUM(EMISSIONS_1!$CQ$62:$CW$62)+SUM(EMISSIONS_2!$CL$62:$CP$62)</f>
        <v>0</v>
      </c>
      <c r="J7" s="159">
        <f>SUM(EMISSIONS_1!$DC$62:$DI$62)+SUM(EMISSIONS_2!$CX$62:$DB$62)</f>
        <v>0</v>
      </c>
      <c r="K7" s="159">
        <f>SUM(EMISSIONS_1!$DO$62:$DU$62)+SUM(EMISSIONS_2!$DJ$62:$DN$62)</f>
        <v>0</v>
      </c>
      <c r="L7" s="159">
        <f>SUM(EMISSIONS_1!$EA$62:$EG$62)+SUM(EMISSIONS_2!$DV$62:$DZ$62)</f>
        <v>0</v>
      </c>
      <c r="M7" s="159">
        <f>SUM(EMISSIONS_1!$EM$62:$ES$62)+SUM(EMISSIONS_2!$EH$62:$EL$62)</f>
        <v>0</v>
      </c>
      <c r="N7" s="159">
        <f>SUM(EMISSIONS_1!$EY$62:$FE$62)+SUM(EMISSIONS_2!$ET$62:$EX$62)</f>
        <v>0</v>
      </c>
      <c r="O7" s="159">
        <f>SUM(EMISSIONS_1!$FK$62:$FQ$62)+SUM(EMISSIONS_2!$FF$62:$FJ$62)</f>
        <v>0</v>
      </c>
    </row>
    <row r="8" spans="1:28" x14ac:dyDescent="0.2">
      <c r="A8" s="156">
        <v>1</v>
      </c>
      <c r="B8" s="156">
        <v>7</v>
      </c>
      <c r="C8" s="156">
        <v>2</v>
      </c>
      <c r="D8" s="156">
        <v>6</v>
      </c>
      <c r="E8" s="159">
        <f>SUM(EMISSIONS_1!$AV$62:$BA$62)+SUM(EMISSIONS_2!$AP$62:$AU$62)</f>
        <v>0</v>
      </c>
      <c r="F8" s="159">
        <f>SUM(EMISSIONS_1!$BH$62:$BM$62)+SUM(EMISSIONS_2!$BB$62:$BG$62)</f>
        <v>0</v>
      </c>
      <c r="G8" s="159">
        <f>SUM(EMISSIONS_1!$BT$62:$BY$62)+SUM(EMISSIONS_2!$BN$62:$BS$62)</f>
        <v>0</v>
      </c>
      <c r="H8" s="159">
        <f>SUM(EMISSIONS_1!$CF$62:$CK$62)+SUM(EMISSIONS_2!$BZ$62:$CE$62)</f>
        <v>0</v>
      </c>
      <c r="I8" s="159">
        <f>SUM(EMISSIONS_1!$CR$62:$CW$62)+SUM(EMISSIONS_2!$CL$62:$CQ$62)</f>
        <v>0</v>
      </c>
      <c r="J8" s="159">
        <f>SUM(EMISSIONS_1!$DD$62:$DI$62)+SUM(EMISSIONS_2!$CX$62:$DC$62)</f>
        <v>0</v>
      </c>
      <c r="K8" s="159">
        <f>SUM(EMISSIONS_1!$DP$62:$DU$62)+SUM(EMISSIONS_2!$DJ$62:$DO$62)</f>
        <v>0</v>
      </c>
      <c r="L8" s="159">
        <f>SUM(EMISSIONS_1!$EB$62:$EG$62)+SUM(EMISSIONS_2!$DV$62:$EA$62)</f>
        <v>0</v>
      </c>
      <c r="M8" s="159">
        <f>SUM(EMISSIONS_1!$EN$62:$ES$62)+SUM(EMISSIONS_2!$EH$62:$EM$62)</f>
        <v>0</v>
      </c>
      <c r="N8" s="159">
        <f>SUM(EMISSIONS_1!$EZ$62:$FE$62)+SUM(EMISSIONS_2!$ET$62:$EY$62)</f>
        <v>0</v>
      </c>
      <c r="O8" s="159">
        <f>SUM(EMISSIONS_1!$FL$62:$FQ$62)+SUM(EMISSIONS_2!$FF$62:$FK$62)</f>
        <v>0</v>
      </c>
    </row>
    <row r="9" spans="1:28" x14ac:dyDescent="0.2">
      <c r="A9" s="156">
        <v>1</v>
      </c>
      <c r="B9" s="156">
        <v>8</v>
      </c>
      <c r="C9" s="156">
        <v>2</v>
      </c>
      <c r="D9" s="156">
        <v>7</v>
      </c>
      <c r="E9" s="159">
        <f>SUM(EMISSIONS_1!$AW$62:$BA$62)+SUM(EMISSIONS_2!$AP$62:$AV$62)</f>
        <v>0</v>
      </c>
      <c r="F9" s="159">
        <f>SUM(EMISSIONS_1!$BI$62:$BM$62)+SUM(EMISSIONS_2!$BB$62:$BH$62)</f>
        <v>0</v>
      </c>
      <c r="G9" s="159">
        <f>SUM(EMISSIONS_1!$BU$62:$BY$62)+SUM(EMISSIONS_2!$BN$62:$BT$62)</f>
        <v>0</v>
      </c>
      <c r="H9" s="159">
        <f>SUM(EMISSIONS_1!$CG$62:$CK$62)+SUM(EMISSIONS_2!$BZ$62:$CF$62)</f>
        <v>0</v>
      </c>
      <c r="I9" s="159">
        <f>SUM(EMISSIONS_1!$CS$62:$CW$62)+SUM(EMISSIONS_2!$CL$62:$CR$62)</f>
        <v>0</v>
      </c>
      <c r="J9" s="159">
        <f>SUM(EMISSIONS_1!$DE$62:$DI$62)+SUM(EMISSIONS_2!$CX$62:$DD$62)</f>
        <v>0</v>
      </c>
      <c r="K9" s="159">
        <f>SUM(EMISSIONS_1!$DQ$62:$DU$62)+SUM(EMISSIONS_2!$DJ$62:$DP$62)</f>
        <v>0</v>
      </c>
      <c r="L9" s="159">
        <f>SUM(EMISSIONS_1!$EC$62:$EG$62)+SUM(EMISSIONS_2!$DV$62:$EB$62)</f>
        <v>0</v>
      </c>
      <c r="M9" s="159">
        <f>SUM(EMISSIONS_1!$EO$62:$ES$62)+SUM(EMISSIONS_2!$EH$62:$EN$62)</f>
        <v>0</v>
      </c>
      <c r="N9" s="159">
        <f>SUM(EMISSIONS_1!$FA$62:$FE$62)+SUM(EMISSIONS_2!$ET$62:$EZ$62)</f>
        <v>0</v>
      </c>
      <c r="O9" s="159">
        <f>SUM(EMISSIONS_1!$FM$62:$FQ$62)+SUM(EMISSIONS_2!$FF$62:$FL$62)</f>
        <v>0</v>
      </c>
    </row>
    <row r="10" spans="1:28" x14ac:dyDescent="0.2">
      <c r="A10" s="156">
        <v>1</v>
      </c>
      <c r="B10" s="156">
        <v>9</v>
      </c>
      <c r="C10" s="156">
        <v>2</v>
      </c>
      <c r="D10" s="156">
        <v>8</v>
      </c>
      <c r="E10" s="159">
        <f>SUM(EMISSIONS_1!$AX$62:$BA$62)+SUM(EMISSIONS_2!$AP$62:$AW$62)</f>
        <v>0</v>
      </c>
      <c r="F10" s="159">
        <f>SUM(EMISSIONS_1!$BJ$62:$BM$62)+SUM(EMISSIONS_2!$BB$62:$BI$62)</f>
        <v>0</v>
      </c>
      <c r="G10" s="159">
        <f>SUM(EMISSIONS_1!$BV$62:$BY$62)+SUM(EMISSIONS_2!$BN$62:$BU$62)</f>
        <v>0</v>
      </c>
      <c r="H10" s="159">
        <f>SUM(EMISSIONS_1!$CH$62:$CK$62)+SUM(EMISSIONS_2!$BZ$62:$CG$62)</f>
        <v>0</v>
      </c>
      <c r="I10" s="159">
        <f>SUM(EMISSIONS_1!$CT$62:$CW$62)+SUM(EMISSIONS_2!$CL$62:$CS$62)</f>
        <v>0</v>
      </c>
      <c r="J10" s="159">
        <f>SUM(EMISSIONS_1!$DF$62:$DI$62)+SUM(EMISSIONS_2!$CX$62:$DE$62)</f>
        <v>0</v>
      </c>
      <c r="K10" s="159">
        <f>SUM(EMISSIONS_1!$DR$62:$DU$62)+SUM(EMISSIONS_2!$DJ$62:$DQ$62)</f>
        <v>0</v>
      </c>
      <c r="L10" s="159">
        <f>SUM(EMISSIONS_1!$ED$62:$EG$62)+SUM(EMISSIONS_2!$DV$62:$EC$62)</f>
        <v>0</v>
      </c>
      <c r="M10" s="159">
        <f>SUM(EMISSIONS_1!$EP$62:$ES$62)+SUM(EMISSIONS_2!$EH$62:$EO$62)</f>
        <v>0</v>
      </c>
      <c r="N10" s="159">
        <f>SUM(EMISSIONS_1!$FB$62:$FE$62)+SUM(EMISSIONS_2!$ET$62:$FA$62)</f>
        <v>0</v>
      </c>
      <c r="O10" s="159">
        <f>SUM(EMISSIONS_1!$FN$62:$FQ$62)+SUM(EMISSIONS_2!$FF$62:$FM$62)</f>
        <v>0</v>
      </c>
    </row>
    <row r="11" spans="1:28" x14ac:dyDescent="0.2">
      <c r="A11" s="156">
        <v>1</v>
      </c>
      <c r="B11" s="156">
        <v>10</v>
      </c>
      <c r="C11" s="156">
        <v>2</v>
      </c>
      <c r="D11" s="156">
        <v>9</v>
      </c>
      <c r="E11" s="159">
        <f>SUM(EMISSIONS_1!$AY$62:$BA$62)+SUM(EMISSIONS_2!$AP$62:$AX$62)</f>
        <v>0</v>
      </c>
      <c r="F11" s="159">
        <f>SUM(EMISSIONS_1!$BK$62:$BM$62)+SUM(EMISSIONS_2!$BB$62:$BJ$62)</f>
        <v>0</v>
      </c>
      <c r="G11" s="159">
        <f>SUM(EMISSIONS_1!$BW$62:$BY$62)+SUM(EMISSIONS_2!$BN$62:$BV$62)</f>
        <v>0</v>
      </c>
      <c r="H11" s="159">
        <f>SUM(EMISSIONS_1!$CI$62:$CK$62)+SUM(EMISSIONS_2!$BZ$62:$CH$62)</f>
        <v>0</v>
      </c>
      <c r="I11" s="159">
        <f>SUM(EMISSIONS_1!$CU$62:$CW$62)+SUM(EMISSIONS_2!$CL$62:$CT$62)</f>
        <v>0</v>
      </c>
      <c r="J11" s="159">
        <f>SUM(EMISSIONS_1!$DG$62:$DI$62)+SUM(EMISSIONS_2!$CX$62:$DF$62)</f>
        <v>0</v>
      </c>
      <c r="K11" s="159">
        <f>SUM(EMISSIONS_1!$DS$62:$DU$62)+SUM(EMISSIONS_2!$DJ$62:$DR$62)</f>
        <v>0</v>
      </c>
      <c r="L11" s="159">
        <f>SUM(EMISSIONS_1!$EE$62:$EG$62)+SUM(EMISSIONS_2!$DV$62:$ED$62)</f>
        <v>0</v>
      </c>
      <c r="M11" s="159">
        <f>SUM(EMISSIONS_1!$EQ$62:$ES$62)+SUM(EMISSIONS_2!$EH$62:$EP$62)</f>
        <v>0</v>
      </c>
      <c r="N11" s="159">
        <f>SUM(EMISSIONS_1!$FC$62:$FE$62)+SUM(EMISSIONS_2!$ET$62:$FB$62)</f>
        <v>0</v>
      </c>
      <c r="O11" s="159">
        <f>SUM(EMISSIONS_1!$FO$62:$FQ$62)+SUM(EMISSIONS_2!$FF$62:$FN$62)</f>
        <v>0</v>
      </c>
    </row>
    <row r="12" spans="1:28" x14ac:dyDescent="0.2">
      <c r="A12" s="156">
        <v>1</v>
      </c>
      <c r="B12" s="156">
        <v>11</v>
      </c>
      <c r="C12" s="156">
        <v>2</v>
      </c>
      <c r="D12" s="156">
        <v>10</v>
      </c>
      <c r="E12" s="159">
        <f>SUM(EMISSIONS_1!$AZ$62:$BA$62)+SUM(EMISSIONS_2!$AP$62:$AY$62)</f>
        <v>0</v>
      </c>
      <c r="F12" s="159">
        <f>SUM(EMISSIONS_1!$BL$62:$BM$62)+SUM(EMISSIONS_2!$BB$62:$BK$62)</f>
        <v>0</v>
      </c>
      <c r="G12" s="159">
        <f>SUM(EMISSIONS_1!$BX$62:$BY$62)+SUM(EMISSIONS_2!$BN$62:$BW$62)</f>
        <v>0</v>
      </c>
      <c r="H12" s="159">
        <f>SUM(EMISSIONS_1!$CJ$62:$CK$62)+SUM(EMISSIONS_2!$BZ$62:$CI$62)</f>
        <v>0</v>
      </c>
      <c r="I12" s="159">
        <f>SUM(EMISSIONS_1!$CV$62:$CW$62)+SUM(EMISSIONS_2!$CL$62:$CU$62)</f>
        <v>0</v>
      </c>
      <c r="J12" s="159">
        <f>SUM(EMISSIONS_1!$DH$62:$DI$62)+SUM(EMISSIONS_2!$CX$62:$DG$62)</f>
        <v>0</v>
      </c>
      <c r="K12" s="159">
        <f>SUM(EMISSIONS_1!$DT$62:$DU$62)+SUM(EMISSIONS_2!$DJ$62:$DS$62)</f>
        <v>0</v>
      </c>
      <c r="L12" s="159">
        <f>SUM(EMISSIONS_1!$EF$62:$EG$62)+SUM(EMISSIONS_2!$DV$62:$EE$62)</f>
        <v>0</v>
      </c>
      <c r="M12" s="159">
        <f>SUM(EMISSIONS_1!$ER$62:$ES$62)+SUM(EMISSIONS_2!$EH$62:$EQ$62)</f>
        <v>0</v>
      </c>
      <c r="N12" s="159">
        <f>SUM(EMISSIONS_1!$FD$62:$FE$62)+SUM(EMISSIONS_2!$ET$62:$FC$62)</f>
        <v>0</v>
      </c>
      <c r="O12" s="159">
        <f>SUM(EMISSIONS_1!$FP$62:$FQ$62)+SUM(EMISSIONS_2!$FF$62:$FO$62)</f>
        <v>0</v>
      </c>
    </row>
    <row r="13" spans="1:28" x14ac:dyDescent="0.2">
      <c r="A13" s="156">
        <v>1</v>
      </c>
      <c r="B13" s="156">
        <v>12</v>
      </c>
      <c r="C13" s="156">
        <v>2</v>
      </c>
      <c r="D13" s="156">
        <v>11</v>
      </c>
      <c r="E13" s="159">
        <f>SUM(EMISSIONS_1!$BA$62)+SUM(EMISSIONS_2!$AP$62:$AZ$62)</f>
        <v>0</v>
      </c>
      <c r="F13" s="159">
        <f>EMISSIONS_1!$BM$62+SUM(EMISSIONS_2!$BB$62:$BL$62)</f>
        <v>0</v>
      </c>
      <c r="G13" s="159">
        <f>EMISSIONS_1!$BY$62+SUM(EMISSIONS_2!$BN$62:$BX$62)</f>
        <v>0</v>
      </c>
      <c r="H13" s="159">
        <f>EMISSIONS_1!$CK$62+SUM(EMISSIONS_2!$BZ$62:$CJ$62)</f>
        <v>0</v>
      </c>
      <c r="I13" s="159">
        <f>EMISSIONS_1!$CW$62+SUM(EMISSIONS_2!$CL$62:$CV$62)</f>
        <v>0</v>
      </c>
      <c r="J13" s="159">
        <f>EMISSIONS_1!$DI$62+SUM(EMISSIONS_2!$CX$62:$DH$62)</f>
        <v>0</v>
      </c>
      <c r="K13" s="159">
        <f>EMISSIONS_1!$DU$62+SUM(EMISSIONS_2!$DJ$62:$DT$62)</f>
        <v>0</v>
      </c>
      <c r="L13" s="159">
        <f>EMISSIONS_1!$EG$62+SUM(EMISSIONS_2!$DV$62:$EF$62)</f>
        <v>0</v>
      </c>
      <c r="M13" s="159">
        <f>EMISSIONS_1!$ES$62+SUM(EMISSIONS_2!$EH$62:$ER$62)</f>
        <v>0</v>
      </c>
      <c r="N13" s="159">
        <f>EMISSIONS_1!$FE$62+SUM(EMISSIONS_2!$ET$62:$FD$62)</f>
        <v>0</v>
      </c>
      <c r="O13" s="159">
        <f>EMISSIONS_1!$FQ$62+SUM(EMISSIONS_2!$FF$62:$FP$62)</f>
        <v>0</v>
      </c>
    </row>
    <row r="14" spans="1:28" x14ac:dyDescent="0.2">
      <c r="A14" s="160">
        <v>2</v>
      </c>
      <c r="B14" s="160">
        <v>1</v>
      </c>
      <c r="C14" s="160">
        <v>2</v>
      </c>
      <c r="D14" s="160">
        <v>12</v>
      </c>
      <c r="E14" s="161">
        <f>SUM(EMISSIONS_2!$AP$62:$BA$62)</f>
        <v>0</v>
      </c>
      <c r="F14" s="161">
        <f>SUM(EMISSIONS_2!$BB$62:$BM$62)</f>
        <v>0</v>
      </c>
      <c r="G14" s="161">
        <f>SUM(EMISSIONS_2!$BN$62:$BY$62)</f>
        <v>0</v>
      </c>
      <c r="H14" s="161">
        <f>SUM(EMISSIONS_2!$BZ$62:$CK$62)</f>
        <v>0</v>
      </c>
      <c r="I14" s="161">
        <f>SUM(EMISSIONS_2!$CL$62:$CW$62)</f>
        <v>0</v>
      </c>
      <c r="J14" s="161">
        <f>SUM(EMISSIONS_2!$CX$62:$DI$62)</f>
        <v>0</v>
      </c>
      <c r="K14" s="161">
        <f>SUM(EMISSIONS_2!$DJ$62:$DU$62)</f>
        <v>0</v>
      </c>
      <c r="L14" s="161">
        <f>SUM(EMISSIONS_2!$DV$62:$EG$62)</f>
        <v>0</v>
      </c>
      <c r="M14" s="161">
        <f>SUM(EMISSIONS_2!$EH$62:$ES$62)</f>
        <v>0</v>
      </c>
      <c r="N14" s="161">
        <f>SUM(EMISSIONS_2!$ET$62:$FE$62)</f>
        <v>0</v>
      </c>
      <c r="O14" s="161">
        <f>SUM(EMISSIONS_2!$FF$62:$FQ$62)</f>
        <v>0</v>
      </c>
    </row>
    <row r="15" spans="1:28" x14ac:dyDescent="0.2">
      <c r="A15" s="156">
        <v>2</v>
      </c>
      <c r="B15" s="156">
        <v>2</v>
      </c>
      <c r="C15" s="156">
        <v>3</v>
      </c>
      <c r="D15" s="156">
        <v>1</v>
      </c>
      <c r="E15" s="159">
        <f>SUM(EMISSIONS_2!$AQ$62:$BA$62)+EMISSIONS_3!$AP$62</f>
        <v>0</v>
      </c>
      <c r="F15" s="159">
        <f>SUM(EMISSIONS_2!$BC$62:$BM$62)+EMISSIONS_3!$BB$62</f>
        <v>0</v>
      </c>
      <c r="G15" s="159">
        <f>SUM(EMISSIONS_2!$BO$62:$BY$62)+EMISSIONS_3!$BN$62</f>
        <v>0</v>
      </c>
      <c r="H15" s="159">
        <f>SUM(EMISSIONS_2!$CA$62:$CK$62)+EMISSIONS_3!$BZ$62</f>
        <v>0</v>
      </c>
      <c r="I15" s="159">
        <f>SUM(EMISSIONS_2!$CM$62:$CW$62)+EMISSIONS_3!$CL$62</f>
        <v>0</v>
      </c>
      <c r="J15" s="159">
        <f>SUM(EMISSIONS_2!$CY$62:$DI$62)+EMISSIONS_3!$CX$62</f>
        <v>0</v>
      </c>
      <c r="K15" s="159">
        <f>SUM(EMISSIONS_2!$DK$62:$DU$62)+EMISSIONS_3!$DJ$62</f>
        <v>0</v>
      </c>
      <c r="L15" s="159">
        <f>SUM(EMISSIONS_2!$DW$62:$EG$62)+EMISSIONS_3!$DV$62</f>
        <v>0</v>
      </c>
      <c r="M15" s="159">
        <f>SUM(EMISSIONS_2!$EI$62:$ES$62)+EMISSIONS_3!$EH$62</f>
        <v>0</v>
      </c>
      <c r="N15" s="159">
        <f>SUM(EMISSIONS_2!$EU$62:$FE$62)+EMISSIONS_3!$ET$62</f>
        <v>0</v>
      </c>
      <c r="O15" s="159">
        <f>SUM(EMISSIONS_2!$FG$62:$FQ$62)+EMISSIONS_3!$FF$62</f>
        <v>0</v>
      </c>
    </row>
    <row r="16" spans="1:28" x14ac:dyDescent="0.2">
      <c r="A16" s="156">
        <v>2</v>
      </c>
      <c r="B16" s="156">
        <v>3</v>
      </c>
      <c r="C16" s="156">
        <v>3</v>
      </c>
      <c r="D16" s="156">
        <v>2</v>
      </c>
      <c r="E16" s="159">
        <f>SUM(EMISSIONS_2!$AR$62:$BA$62)+SUM(EMISSIONS_3!$AP$62:$AQ$62)</f>
        <v>0</v>
      </c>
      <c r="F16" s="159">
        <f>SUM(EMISSIONS_2!$BD$62:$BM$62)+SUM(EMISSIONS_3!$BB$62:$BC$62)</f>
        <v>0</v>
      </c>
      <c r="G16" s="159">
        <f>SUM(EMISSIONS_2!$BP$62:$BY$62)+SUM(EMISSIONS_3!$BN$62:$BO$62)</f>
        <v>0</v>
      </c>
      <c r="H16" s="159">
        <f>SUM(EMISSIONS_2!$CB$62:$CK$62)+SUM(EMISSIONS_3!$BZ$62:$CA$62)</f>
        <v>0</v>
      </c>
      <c r="I16" s="159">
        <f>SUM(EMISSIONS_2!$CN$62:$CW$62)+SUM(EMISSIONS_3!$CL$62:$CM$62)</f>
        <v>0</v>
      </c>
      <c r="J16" s="159">
        <f>SUM(EMISSIONS_2!$CZ$62:$DI$62)+SUM(EMISSIONS_3!$CX$62:$CY$62)</f>
        <v>0</v>
      </c>
      <c r="K16" s="159">
        <f>SUM(EMISSIONS_2!$DL$62:$DU$62)+SUM(EMISSIONS_3!$DJ$62:$DK$62)</f>
        <v>0</v>
      </c>
      <c r="L16" s="159">
        <f>SUM(EMISSIONS_2!$DX$62:$EG$62)+SUM(EMISSIONS_3!$DV$62:$DW$62)</f>
        <v>0</v>
      </c>
      <c r="M16" s="159">
        <f>SUM(EMISSIONS_2!$EJ$62:$ES$62)+SUM(EMISSIONS_3!$EH$62:$EI$62)</f>
        <v>0</v>
      </c>
      <c r="N16" s="159">
        <f>SUM(EMISSIONS_2!$EV$62:$FE$62)+SUM(EMISSIONS_3!$ET$62:$EU$62)</f>
        <v>0</v>
      </c>
      <c r="O16" s="159">
        <f>SUM(EMISSIONS_2!$FH$62:$FQ$62)+SUM(EMISSIONS_3!$FF$62:$FG$62)</f>
        <v>0</v>
      </c>
    </row>
    <row r="17" spans="1:15" x14ac:dyDescent="0.2">
      <c r="A17" s="156">
        <v>2</v>
      </c>
      <c r="B17" s="156">
        <v>4</v>
      </c>
      <c r="C17" s="156">
        <v>3</v>
      </c>
      <c r="D17" s="156">
        <v>3</v>
      </c>
      <c r="E17" s="159">
        <f>SUM(EMISSIONS_2!$AS$62:$BA$62)+SUM(EMISSIONS_3!$AP$62:$AR$62)</f>
        <v>0</v>
      </c>
      <c r="F17" s="159">
        <f>SUM(EMISSIONS_2!$BE$62:$BM$62)+SUM(EMISSIONS_3!$BB$62:$BD$62)</f>
        <v>0</v>
      </c>
      <c r="G17" s="159">
        <f>SUM(EMISSIONS_2!$BQ$62:$BY$62)+SUM(EMISSIONS_3!$BN$62:$BP$62)</f>
        <v>0</v>
      </c>
      <c r="H17" s="159">
        <f>SUM(EMISSIONS_2!$CC$62:$CK$62)+SUM(EMISSIONS_3!$BZ$62:$CB$62)</f>
        <v>0</v>
      </c>
      <c r="I17" s="159">
        <f>SUM(EMISSIONS_2!$CO$62:$CW$62)+SUM(EMISSIONS_3!$CL$62:$CN$62)</f>
        <v>0</v>
      </c>
      <c r="J17" s="159">
        <f>SUM(EMISSIONS_2!$DA$62:$DI$62)+SUM(EMISSIONS_3!$CX$62:$CZ$62)</f>
        <v>0</v>
      </c>
      <c r="K17" s="159">
        <f>SUM(EMISSIONS_2!$DM$62:$DU$62)+SUM(EMISSIONS_3!$DJ$62:$DL$62)</f>
        <v>0</v>
      </c>
      <c r="L17" s="159">
        <f>SUM(EMISSIONS_2!$DY$62:$EG$62)+SUM(EMISSIONS_3!$DV$62:$DX$62)</f>
        <v>0</v>
      </c>
      <c r="M17" s="159">
        <f>SUM(EMISSIONS_2!$EK$62:$ES$62)+SUM(EMISSIONS_3!$EH$62:$EJ$62)</f>
        <v>0</v>
      </c>
      <c r="N17" s="159">
        <f>SUM(EMISSIONS_2!$EW$62:$FE$62)+SUM(EMISSIONS_3!$ET$62:$EV$62)</f>
        <v>0</v>
      </c>
      <c r="O17" s="159">
        <f>SUM(EMISSIONS_2!$FI$62:$FQ$62)+SUM(EMISSIONS_3!$FF$62:$FH$62)</f>
        <v>0</v>
      </c>
    </row>
    <row r="18" spans="1:15" x14ac:dyDescent="0.2">
      <c r="A18" s="156">
        <v>2</v>
      </c>
      <c r="B18" s="156">
        <v>5</v>
      </c>
      <c r="C18" s="156">
        <v>3</v>
      </c>
      <c r="D18" s="156">
        <v>4</v>
      </c>
      <c r="E18" s="159">
        <f>SUM(EMISSIONS_2!$AT$62:$BA$62)+SUM(EMISSIONS_3!$AP$62:$AS$62)</f>
        <v>0</v>
      </c>
      <c r="F18" s="159">
        <f>SUM(EMISSIONS_2!$BF$62:$BM$62)+SUM(EMISSIONS_3!$BB$62:$BE$62)</f>
        <v>0</v>
      </c>
      <c r="G18" s="159">
        <f>SUM(EMISSIONS_2!$BR$62:$BY$62)+SUM(EMISSIONS_3!$BN$62:$BQ$62)</f>
        <v>0</v>
      </c>
      <c r="H18" s="159">
        <f>SUM(EMISSIONS_2!$CD$62:$CK$62)+SUM(EMISSIONS_3!$BZ$62:$CC$62)</f>
        <v>0</v>
      </c>
      <c r="I18" s="159">
        <f>SUM(EMISSIONS_2!$CP$62:$CW$62)+SUM(EMISSIONS_3!$CL$62:$CO$62)</f>
        <v>0</v>
      </c>
      <c r="J18" s="159">
        <f>SUM(EMISSIONS_2!$DB$62:$DI$62)+SUM(EMISSIONS_3!$CX$62:$DA$62)</f>
        <v>0</v>
      </c>
      <c r="K18" s="159">
        <f>SUM(EMISSIONS_2!$DN$62:$DU$62)+SUM(EMISSIONS_3!$DJ$62:$DM$62)</f>
        <v>0</v>
      </c>
      <c r="L18" s="159">
        <f>SUM(EMISSIONS_2!$DZ$62:$EG$62)+SUM(EMISSIONS_3!$DV$62:$DY$62)</f>
        <v>0</v>
      </c>
      <c r="M18" s="159">
        <f>SUM(EMISSIONS_2!$EL$62:$ES$62)+SUM(EMISSIONS_3!$EH$62:$EK$62)</f>
        <v>0</v>
      </c>
      <c r="N18" s="159">
        <f>SUM(EMISSIONS_2!$EX$62:$FE$62)+SUM(EMISSIONS_3!$ET$62:$EW$63)</f>
        <v>0</v>
      </c>
      <c r="O18" s="159">
        <f>SUM(EMISSIONS_2!$FJ$62:$FQ$62)+SUM(EMISSIONS_3!$FF$62:$FI$62)</f>
        <v>0</v>
      </c>
    </row>
    <row r="19" spans="1:15" x14ac:dyDescent="0.2">
      <c r="A19" s="156">
        <v>2</v>
      </c>
      <c r="B19" s="156">
        <v>6</v>
      </c>
      <c r="C19" s="156">
        <v>3</v>
      </c>
      <c r="D19" s="156">
        <v>5</v>
      </c>
      <c r="E19" s="159">
        <f>SUM(EMISSIONS_2!$AU$62:$BA$62)+SUM(EMISSIONS_3!$AP$62:$AT$62)</f>
        <v>0</v>
      </c>
      <c r="F19" s="159">
        <f>SUM(EMISSIONS_2!$BG$62:$BM$62)+SUM(EMISSIONS_3!$BB$62:$BF$62)</f>
        <v>0</v>
      </c>
      <c r="G19" s="159">
        <f>SUM(EMISSIONS_2!$BS$62:$BY$62)+SUM(EMISSIONS_3!$BN$62:$BR$62)</f>
        <v>0</v>
      </c>
      <c r="H19" s="159">
        <f>SUM(EMISSIONS_2!$CE$62:$CK$62)+SUM(EMISSIONS_3!$BZ$62:$CD$62)</f>
        <v>0</v>
      </c>
      <c r="I19" s="159">
        <f>SUM(EMISSIONS_2!$CQ$62:$CW$62)+SUM(EMISSIONS_3!$CL$62:$CP$62)</f>
        <v>0</v>
      </c>
      <c r="J19" s="159">
        <f>SUM(EMISSIONS_2!$DC$62:$DI$62)+SUM(EMISSIONS_3!$CX$62:$DB$62)</f>
        <v>0</v>
      </c>
      <c r="K19" s="159">
        <f>SUM(EMISSIONS_2!$DO$62:$DU$62)+SUM(EMISSIONS_3!$DJ$62:$DN$62)</f>
        <v>0</v>
      </c>
      <c r="L19" s="159">
        <f>SUM(EMISSIONS_2!$EA$62:$EG$62)+SUM(EMISSIONS_3!$DV$62:$DZ$62)</f>
        <v>0</v>
      </c>
      <c r="M19" s="159">
        <f>SUM(EMISSIONS_2!$EM$62:$ES$62)+SUM(EMISSIONS_3!$EH$62:$EL$62)</f>
        <v>0</v>
      </c>
      <c r="N19" s="159">
        <f>SUM(EMISSIONS_2!$EY$62:$FE$62)+SUM(EMISSIONS_3!$ET$62:$EX$62)</f>
        <v>0</v>
      </c>
      <c r="O19" s="159">
        <f>SUM(EMISSIONS_2!$FK$62:$FQ$62)+SUM(EMISSIONS_3!$FF$62:$FJ$62)</f>
        <v>0</v>
      </c>
    </row>
    <row r="20" spans="1:15" x14ac:dyDescent="0.2">
      <c r="A20" s="156">
        <v>2</v>
      </c>
      <c r="B20" s="156">
        <v>7</v>
      </c>
      <c r="C20" s="156">
        <v>3</v>
      </c>
      <c r="D20" s="156">
        <v>6</v>
      </c>
      <c r="E20" s="159">
        <f>SUM(EMISSIONS_2!$AV$62:$BA$62)+SUM(EMISSIONS_3!$AP$62:$AU$62)</f>
        <v>0</v>
      </c>
      <c r="F20" s="159">
        <f>SUM(EMISSIONS_2!$BH$62:$BM$62)+SUM(EMISSIONS_3!$BB$62:$BG$62)</f>
        <v>0</v>
      </c>
      <c r="G20" s="159">
        <f>SUM(EMISSIONS_2!$BT$62:$BY$62)+SUM(EMISSIONS_3!$BN$62:$BS$62)</f>
        <v>0</v>
      </c>
      <c r="H20" s="159">
        <f>SUM(EMISSIONS_2!$CF$62:$CK$62)+SUM(EMISSIONS_3!$BZ$62:$CE$62)</f>
        <v>0</v>
      </c>
      <c r="I20" s="159">
        <f>SUM(EMISSIONS_2!$CR$62:$CW$62)+SUM(EMISSIONS_3!$CL$62:$CQ$62)</f>
        <v>0</v>
      </c>
      <c r="J20" s="159">
        <f>SUM(EMISSIONS_2!$DD$62:$DI$62)+SUM(EMISSIONS_3!$CX$62:$DC$62)</f>
        <v>0</v>
      </c>
      <c r="K20" s="159">
        <f>SUM(EMISSIONS_2!$DP$62:$DU$62)+SUM(EMISSIONS_3!$DJ$62:$DO$62)</f>
        <v>0</v>
      </c>
      <c r="L20" s="159">
        <f>SUM(EMISSIONS_2!$EB$62:$EG$62)+SUM(EMISSIONS_3!$DV$62:$EA$62)</f>
        <v>0</v>
      </c>
      <c r="M20" s="159">
        <f>SUM(EMISSIONS_2!$EN$62:$ES$62)+SUM(EMISSIONS_3!$EH$62:$EM$62)</f>
        <v>0</v>
      </c>
      <c r="N20" s="159">
        <f>SUM(EMISSIONS_2!$EZ$62:$FE$62)+SUM(EMISSIONS_3!$ET$62:$EY$62)</f>
        <v>0</v>
      </c>
      <c r="O20" s="159">
        <f>SUM(EMISSIONS_2!$FL$62:$FQ$62)+SUM(EMISSIONS_3!$FF$62:$FK$62)</f>
        <v>0</v>
      </c>
    </row>
    <row r="21" spans="1:15" x14ac:dyDescent="0.2">
      <c r="A21" s="156">
        <v>2</v>
      </c>
      <c r="B21" s="156">
        <v>8</v>
      </c>
      <c r="C21" s="156">
        <v>3</v>
      </c>
      <c r="D21" s="156">
        <v>7</v>
      </c>
      <c r="E21" s="159">
        <f>SUM(EMISSIONS_2!$AW$62:$BA$62)+SUM(EMISSIONS_3!$AP$62:$AV$62)</f>
        <v>0</v>
      </c>
      <c r="F21" s="159">
        <f>SUM(EMISSIONS_2!$BI$62:$BM$62)+SUM(EMISSIONS_3!$BB$62:$BH$62)</f>
        <v>0</v>
      </c>
      <c r="G21" s="159">
        <f>SUM(EMISSIONS_2!$BU$62:$BY$62)+SUM(EMISSIONS_3!$BN$62:$BT$62)</f>
        <v>0</v>
      </c>
      <c r="H21" s="159">
        <f>SUM(EMISSIONS_2!$CG$62:$CK$62)+SUM(EMISSIONS_3!$BZ$62:$CF$62)</f>
        <v>0</v>
      </c>
      <c r="I21" s="159">
        <f>SUM(EMISSIONS_2!$CS$62:$CW$62)+SUM(EMISSIONS_3!$CL$62:$CR$62)</f>
        <v>0</v>
      </c>
      <c r="J21" s="159">
        <f>SUM(EMISSIONS_2!$DE$62:$DI$62)+SUM(EMISSIONS_3!$CX$62:$DD$62)</f>
        <v>0</v>
      </c>
      <c r="K21" s="159">
        <f>SUM(EMISSIONS_2!$DQ$62:$DU$62)+SUM(EMISSIONS_3!$DJ$62:$DP$62)</f>
        <v>0</v>
      </c>
      <c r="L21" s="159">
        <f>SUM(EMISSIONS_2!$EC$62:$EG$62)+SUM(EMISSIONS_3!$DV$62:$EB$62)</f>
        <v>0</v>
      </c>
      <c r="M21" s="159">
        <f>SUM(EMISSIONS_2!$EO$62:$ES$62)+SUM(EMISSIONS_3!$EH$62:$EN$62)</f>
        <v>0</v>
      </c>
      <c r="N21" s="159">
        <f>SUM(EMISSIONS_2!$FA$62:$FE$62)+SUM(EMISSIONS_3!$ET$62:$EZ$62)</f>
        <v>0</v>
      </c>
      <c r="O21" s="159">
        <f>SUM(EMISSIONS_2!$FM$62:$FQ$62)+SUM(EMISSIONS_3!$FF$62:$FL$62)</f>
        <v>0</v>
      </c>
    </row>
    <row r="22" spans="1:15" x14ac:dyDescent="0.2">
      <c r="A22" s="156">
        <v>2</v>
      </c>
      <c r="B22" s="156">
        <v>9</v>
      </c>
      <c r="C22" s="156">
        <v>3</v>
      </c>
      <c r="D22" s="156">
        <v>8</v>
      </c>
      <c r="E22" s="159">
        <f>SUM(EMISSIONS_2!$AX$62:$BA$62)+SUM(EMISSIONS_3!$AP$62:$AW$62)</f>
        <v>0</v>
      </c>
      <c r="F22" s="159">
        <f>SUM(EMISSIONS_2!$BJ$62:$BM$62)+SUM(EMISSIONS_3!$BB$62:$BI$62)</f>
        <v>0</v>
      </c>
      <c r="G22" s="159">
        <f>SUM(EMISSIONS_2!$BV$62:$BY$62)+SUM(EMISSIONS_3!$BN$62:$BU$62)</f>
        <v>0</v>
      </c>
      <c r="H22" s="159">
        <f>SUM(EMISSIONS_2!$CH$62:$CK$62)+SUM(EMISSIONS_3!$BZ$62:$CG$62)</f>
        <v>0</v>
      </c>
      <c r="I22" s="159">
        <f>SUM(EMISSIONS_2!$CT$62:$CW$62)+SUM(EMISSIONS_3!$CL$62:$CS$62)</f>
        <v>0</v>
      </c>
      <c r="J22" s="159">
        <f>SUM(EMISSIONS_2!$DF$62:$DI$62)+SUM(EMISSIONS_3!$CX$62:$DE$62)</f>
        <v>0</v>
      </c>
      <c r="K22" s="159">
        <f>SUM(EMISSIONS_2!$DR$62:$DU$62)+SUM(EMISSIONS_3!$DJ$62:$DQ$62)</f>
        <v>0</v>
      </c>
      <c r="L22" s="159">
        <f>SUM(EMISSIONS_2!$ED$62:$EG$62)+SUM(EMISSIONS_3!$DV$62:$EC$62)</f>
        <v>0</v>
      </c>
      <c r="M22" s="159">
        <f>SUM(EMISSIONS_2!$EP$62:$ES$62)+SUM(EMISSIONS_3!$EH$62:$EO$62)</f>
        <v>0</v>
      </c>
      <c r="N22" s="159">
        <f>SUM(EMISSIONS_2!$FB$62:$FE$62)+SUM(EMISSIONS_3!$ET$62:$FA$62)</f>
        <v>0</v>
      </c>
      <c r="O22" s="159">
        <f>SUM(EMISSIONS_2!$FN$62:$FQ$62)+SUM(EMISSIONS_3!$FF$62:$FM$62)</f>
        <v>0</v>
      </c>
    </row>
    <row r="23" spans="1:15" x14ac:dyDescent="0.2">
      <c r="A23" s="156">
        <v>2</v>
      </c>
      <c r="B23" s="156">
        <v>10</v>
      </c>
      <c r="C23" s="156">
        <v>3</v>
      </c>
      <c r="D23" s="156">
        <v>9</v>
      </c>
      <c r="E23" s="159">
        <f>SUM(EMISSIONS_2!$AY$62:$BA$62)+SUM(EMISSIONS_3!$AP$62:$AX$62)</f>
        <v>0</v>
      </c>
      <c r="F23" s="159">
        <f>SUM(EMISSIONS_2!$BK$62:$BM$62)+SUM(EMISSIONS_3!$BB$62:$BJ$62)</f>
        <v>0</v>
      </c>
      <c r="G23" s="159">
        <f>SUM(EMISSIONS_2!$BW$62:$BY$62)+SUM(EMISSIONS_3!$BN$62:$BV$62)</f>
        <v>0</v>
      </c>
      <c r="H23" s="159">
        <f>SUM(EMISSIONS_2!$CI$62:$CK$62)+SUM(EMISSIONS_3!$BZ$62:$CH$62)</f>
        <v>0</v>
      </c>
      <c r="I23" s="159">
        <f>SUM(EMISSIONS_2!$CU$62:$CW$62)+SUM(EMISSIONS_3!$CL$62:$CT$62)</f>
        <v>0</v>
      </c>
      <c r="J23" s="159">
        <f>SUM(EMISSIONS_2!$DG$62:$DI$62)+SUM(EMISSIONS_3!$CX$62:$DF$62)</f>
        <v>0</v>
      </c>
      <c r="K23" s="159">
        <f>SUM(EMISSIONS_2!$DS$62:$DU$62)+SUM(EMISSIONS_3!$DJ$62:$DR$62)</f>
        <v>0</v>
      </c>
      <c r="L23" s="159">
        <f>SUM(EMISSIONS_2!$EE$62:$EG$62)+SUM(EMISSIONS_3!$DV$62:$ED$62)</f>
        <v>0</v>
      </c>
      <c r="M23" s="159">
        <f>SUM(EMISSIONS_2!$EQ$62:$ES$62)+SUM(EMISSIONS_3!$EH$62:$EP$62)</f>
        <v>0</v>
      </c>
      <c r="N23" s="159">
        <f>SUM(EMISSIONS_2!$FC$62:$FE$62)+SUM(EMISSIONS_3!$ET$62:$FB$62)</f>
        <v>0</v>
      </c>
      <c r="O23" s="159">
        <f>SUM(EMISSIONS_2!$FO$62:$FQ$62)+SUM(EMISSIONS_3!$FF$62:$FN$62)</f>
        <v>0</v>
      </c>
    </row>
    <row r="24" spans="1:15" x14ac:dyDescent="0.2">
      <c r="A24" s="156">
        <v>2</v>
      </c>
      <c r="B24" s="156">
        <v>11</v>
      </c>
      <c r="C24" s="156">
        <v>3</v>
      </c>
      <c r="D24" s="156">
        <v>10</v>
      </c>
      <c r="E24" s="159">
        <f>SUM(EMISSIONS_2!$AZ$62:$BA$62)+SUM(EMISSIONS_3!$AP$62:$AY$62)</f>
        <v>0</v>
      </c>
      <c r="F24" s="159">
        <f>SUM(EMISSIONS_2!$BL$62:$BM$62)+SUM(EMISSIONS_3!$BB$62:$BK$62)</f>
        <v>0</v>
      </c>
      <c r="G24" s="159">
        <f>SUM(EMISSIONS_2!$BX$62:$BY$62)+SUM(EMISSIONS_3!$BN$62:$BW$62)</f>
        <v>0</v>
      </c>
      <c r="H24" s="159">
        <f>SUM(EMISSIONS_2!$CJ$62:$CK$62)+SUM(EMISSIONS_3!$BZ$62:$CI$62)</f>
        <v>0</v>
      </c>
      <c r="I24" s="159">
        <f>SUM(EMISSIONS_2!$CV$62:$CW$62)+SUM(EMISSIONS_3!$CL$62:$CU$62)</f>
        <v>0</v>
      </c>
      <c r="J24" s="159">
        <f>SUM(EMISSIONS_2!$DH$62:$DI$62)+SUM(EMISSIONS_3!$CX$62:$DG$62)</f>
        <v>0</v>
      </c>
      <c r="K24" s="159">
        <f>SUM(EMISSIONS_2!$DT$62:$DU$62)+SUM(EMISSIONS_3!$DJ$62:$DS$62)</f>
        <v>0</v>
      </c>
      <c r="L24" s="159">
        <f>SUM(EMISSIONS_2!$EF$62:$EG$62)+SUM(EMISSIONS_3!$DV$62:$EE$62)</f>
        <v>0</v>
      </c>
      <c r="M24" s="159">
        <f>SUM(EMISSIONS_2!$ER$62:$ES$62)+SUM(EMISSIONS_3!$EH$62:$EQ$62)</f>
        <v>0</v>
      </c>
      <c r="N24" s="159">
        <f>SUM(EMISSIONS_2!$FD$62:$FE$62)+SUM(EMISSIONS_3!$ET$62:$FC$62)</f>
        <v>0</v>
      </c>
      <c r="O24" s="159">
        <f>SUM(EMISSIONS_2!$FP$62:$FQ$62)+SUM(EMISSIONS_3!$FF$62:$FO$62)</f>
        <v>0</v>
      </c>
    </row>
    <row r="25" spans="1:15" x14ac:dyDescent="0.2">
      <c r="A25" s="156">
        <v>2</v>
      </c>
      <c r="B25" s="156">
        <v>12</v>
      </c>
      <c r="C25" s="156">
        <v>3</v>
      </c>
      <c r="D25" s="156">
        <v>11</v>
      </c>
      <c r="E25" s="159">
        <f>SUM(EMISSIONS_2!$BA$62)+SUM(EMISSIONS_3!$AP$62:$AZ$62)</f>
        <v>0</v>
      </c>
      <c r="F25" s="159">
        <f>EMISSIONS_2!$BM$62+SUM(EMISSIONS_3!$BB$62:$BL$62)</f>
        <v>0</v>
      </c>
      <c r="G25" s="159">
        <f>EMISSIONS_2!$BY$62+SUM(EMISSIONS_3!$BN$62:$BX$62)</f>
        <v>0</v>
      </c>
      <c r="H25" s="159">
        <f>EMISSIONS_2!$CK$62+SUM(EMISSIONS_3!$BZ$62:$CJ$62)</f>
        <v>0</v>
      </c>
      <c r="I25" s="159">
        <f>EMISSIONS_2!$CW$62+SUM(EMISSIONS_3!$CL$62:$CV$62)</f>
        <v>0</v>
      </c>
      <c r="J25" s="159">
        <f>EMISSIONS_2!$DI$62+SUM(EMISSIONS_3!$CX$62:$DH$62)</f>
        <v>0</v>
      </c>
      <c r="K25" s="159">
        <f>EMISSIONS_2!$DU$62+SUM(EMISSIONS_3!$DJ$62:$DT$62)</f>
        <v>0</v>
      </c>
      <c r="L25" s="159">
        <f>EMISSIONS_2!$EG$62+SUM(EMISSIONS_3!$DV$62:$EF$62)</f>
        <v>0</v>
      </c>
      <c r="M25" s="159">
        <f>EMISSIONS_2!$ES$62+SUM(EMISSIONS_3!$EH$62:$ER$62)</f>
        <v>0</v>
      </c>
      <c r="N25" s="159">
        <f>EMISSIONS_2!$FE$62+SUM(EMISSIONS_3!$ET$62:$FD$62)</f>
        <v>0</v>
      </c>
      <c r="O25" s="159">
        <f>EMISSIONS_2!$FQ$62+SUM(EMISSIONS_3!$FF$62:$FP$62)</f>
        <v>0</v>
      </c>
    </row>
    <row r="26" spans="1:15" x14ac:dyDescent="0.2">
      <c r="A26" s="160">
        <v>3</v>
      </c>
      <c r="B26" s="160">
        <v>1</v>
      </c>
      <c r="C26" s="160">
        <v>3</v>
      </c>
      <c r="D26" s="160">
        <v>12</v>
      </c>
      <c r="E26" s="161">
        <f>SUM(EMISSIONS_3!$AP$62:$BA$62)</f>
        <v>0</v>
      </c>
      <c r="F26" s="161">
        <f>SUM(EMISSIONS_3!$BB$62:$BM$62)</f>
        <v>0</v>
      </c>
      <c r="G26" s="161">
        <f>SUM(EMISSIONS_3!$BN$62:$BY$62)</f>
        <v>0</v>
      </c>
      <c r="H26" s="161">
        <f>SUM(EMISSIONS_3!$BZ$62:$CK$62)</f>
        <v>0</v>
      </c>
      <c r="I26" s="161">
        <f>SUM(EMISSIONS_3!$CL$62:$CW$62)</f>
        <v>0</v>
      </c>
      <c r="J26" s="161">
        <f>SUM(EMISSIONS_3!$CX$62:$DI$62)</f>
        <v>0</v>
      </c>
      <c r="K26" s="161">
        <f>SUM(EMISSIONS_3!$DJ$62:$DU$62)</f>
        <v>0</v>
      </c>
      <c r="L26" s="161">
        <f>SUM(EMISSIONS_3!$DV$62:$EG$62)</f>
        <v>0</v>
      </c>
      <c r="M26" s="161">
        <f>SUM(EMISSIONS_3!$EH$62:$ES$62)</f>
        <v>0</v>
      </c>
      <c r="N26" s="161">
        <f>SUM(EMISSIONS_3!$ET$62:$FE$62)</f>
        <v>0</v>
      </c>
      <c r="O26" s="161">
        <f>SUM(EMISSIONS_3!$FF$62:$FQ$62)</f>
        <v>0</v>
      </c>
    </row>
    <row r="27" spans="1:15" x14ac:dyDescent="0.2">
      <c r="A27" s="156">
        <v>3</v>
      </c>
      <c r="B27" s="156">
        <v>2</v>
      </c>
      <c r="C27" s="156">
        <v>4</v>
      </c>
      <c r="D27" s="156">
        <v>1</v>
      </c>
      <c r="E27" s="159">
        <f>SUM(EMISSIONS_3!$AQ$62:$BA$62)+EMISSIONS_4!$AP$62</f>
        <v>0</v>
      </c>
      <c r="F27" s="159">
        <f>SUM(EMISSIONS_3!$BC$62:$BM$62)+EMISSIONS_4!$BB$62</f>
        <v>0</v>
      </c>
      <c r="G27" s="159">
        <f>SUM(EMISSIONS_3!$BO$62:$BY$62)+EMISSIONS_4!$BN$62</f>
        <v>0</v>
      </c>
      <c r="H27" s="159">
        <f>SUM(EMISSIONS_3!$CA$62:$CK$62)+EMISSIONS_4!$BZ$62</f>
        <v>0</v>
      </c>
      <c r="I27" s="159">
        <f>SUM(EMISSIONS_3!$CM$62:$CW$62)+EMISSIONS_4!$CL$62</f>
        <v>0</v>
      </c>
      <c r="J27" s="159">
        <f>SUM(EMISSIONS_3!$CY$62:$DI$62)+EMISSIONS_4!$CX$62</f>
        <v>0</v>
      </c>
      <c r="K27" s="159">
        <f>SUM(EMISSIONS_3!$DK$62:$DU$62)+EMISSIONS_4!$DJ$62</f>
        <v>0</v>
      </c>
      <c r="L27" s="159">
        <f>SUM(EMISSIONS_3!$DW$62:$EG$62)+EMISSIONS_4!$DV$62</f>
        <v>0</v>
      </c>
      <c r="M27" s="159">
        <f>SUM(EMISSIONS_3!$EI$62:$ES$62)+EMISSIONS_4!$EH$62</f>
        <v>0</v>
      </c>
      <c r="N27" s="159">
        <f>SUM(EMISSIONS_3!$EU$62:$FE$62)+EMISSIONS_4!$ET$62</f>
        <v>0</v>
      </c>
      <c r="O27" s="159">
        <f>SUM(EMISSIONS_3!$FG$62:$FQ$62)+EMISSIONS_4!$FF$62</f>
        <v>0</v>
      </c>
    </row>
    <row r="28" spans="1:15" x14ac:dyDescent="0.2">
      <c r="A28" s="156">
        <v>3</v>
      </c>
      <c r="B28" s="156">
        <v>3</v>
      </c>
      <c r="C28" s="156">
        <v>4</v>
      </c>
      <c r="D28" s="156">
        <v>2</v>
      </c>
      <c r="E28" s="159">
        <f>SUM(EMISSIONS_3!$AR$62:$BA$62)+SUM(EMISSIONS_4!$AP$62:$AQ$62)</f>
        <v>0</v>
      </c>
      <c r="F28" s="159">
        <f>SUM(EMISSIONS_3!$BD$62:$BM$62)+SUM(EMISSIONS_4!$BB$62:$BC$62)</f>
        <v>0</v>
      </c>
      <c r="G28" s="159">
        <f>SUM(EMISSIONS_3!$BP$62:$BY$62)+SUM(EMISSIONS_4!$BN$62:$BO$62)</f>
        <v>0</v>
      </c>
      <c r="H28" s="159">
        <f>SUM(EMISSIONS_3!$CB$62:$CK$62)+SUM(EMISSIONS_4!$BZ$62:$CA$62)</f>
        <v>0</v>
      </c>
      <c r="I28" s="159">
        <f>SUM(EMISSIONS_3!$CN$62:$CW$62)+SUM(EMISSIONS_4!$CL$62:$CM$62)</f>
        <v>0</v>
      </c>
      <c r="J28" s="159">
        <f>SUM(EMISSIONS_3!$CZ$62:$DI$62)+SUM(EMISSIONS_4!$CX$62:$CY$62)</f>
        <v>0</v>
      </c>
      <c r="K28" s="159">
        <f>SUM(EMISSIONS_3!$DL$62:$DU$62)+SUM(EMISSIONS_4!$DJ$62:$DK$62)</f>
        <v>0</v>
      </c>
      <c r="L28" s="159">
        <f>SUM(EMISSIONS_3!$DX$62:$EG$62)+SUM(EMISSIONS_4!$DV$62:$DW$62)</f>
        <v>0</v>
      </c>
      <c r="M28" s="159">
        <f>SUM(EMISSIONS_3!$EJ$62:$ES$62)+SUM(EMISSIONS_4!$EH$62:$EI$62)</f>
        <v>0</v>
      </c>
      <c r="N28" s="159">
        <f>SUM(EMISSIONS_3!$EV$62:$FE$62)+SUM(EMISSIONS_4!$ET$62:$EU$62)</f>
        <v>0</v>
      </c>
      <c r="O28" s="159">
        <f>SUM(EMISSIONS_3!$FH$62:$FQ$62)+SUM(EMISSIONS_4!$FF$62:$FG$62)</f>
        <v>0</v>
      </c>
    </row>
    <row r="29" spans="1:15" x14ac:dyDescent="0.2">
      <c r="A29" s="156">
        <v>3</v>
      </c>
      <c r="B29" s="156">
        <v>4</v>
      </c>
      <c r="C29" s="156">
        <v>4</v>
      </c>
      <c r="D29" s="156">
        <v>3</v>
      </c>
      <c r="E29" s="159">
        <f>SUM(EMISSIONS_3!$AS$62:$BA$62)+SUM(EMISSIONS_4!$AP$62:$AR$62)</f>
        <v>0</v>
      </c>
      <c r="F29" s="159">
        <f>SUM(EMISSIONS_3!$BE$62:$BM$62)+SUM(EMISSIONS_4!$BB$62:$BD$62)</f>
        <v>0</v>
      </c>
      <c r="G29" s="159">
        <f>SUM(EMISSIONS_3!$BQ$62:$BY$62)+SUM(EMISSIONS_4!$BN$62:$BP$62)</f>
        <v>0</v>
      </c>
      <c r="H29" s="159">
        <f>SUM(EMISSIONS_3!$CC$62:$CK$62)+SUM(EMISSIONS_4!$BZ$62:$CB$62)</f>
        <v>0</v>
      </c>
      <c r="I29" s="159">
        <f>SUM(EMISSIONS_3!$CO$62:$CW$62)+SUM(EMISSIONS_4!$CL$62:$CN$62)</f>
        <v>0</v>
      </c>
      <c r="J29" s="159">
        <f>SUM(EMISSIONS_3!$DA$62:$DI$62)+SUM(EMISSIONS_4!$CX$62:$CZ$62)</f>
        <v>0</v>
      </c>
      <c r="K29" s="159">
        <f>SUM(EMISSIONS_3!$DM$62:$DU$62)+SUM(EMISSIONS_4!$DJ$62:$DL$62)</f>
        <v>0</v>
      </c>
      <c r="L29" s="159">
        <f>SUM(EMISSIONS_3!$DY$62:$EG$62)+SUM(EMISSIONS_4!$DV$62:$DX$62)</f>
        <v>0</v>
      </c>
      <c r="M29" s="159">
        <f>SUM(EMISSIONS_3!$EK$62:$ES$62)+SUM(EMISSIONS_4!$EH$62:$EJ$62)</f>
        <v>0</v>
      </c>
      <c r="N29" s="159">
        <f>SUM(EMISSIONS_3!$EW$62:$FE$62)+SUM(EMISSIONS_4!$ET$62:$EV$62)</f>
        <v>0</v>
      </c>
      <c r="O29" s="159">
        <f>SUM(EMISSIONS_3!$FI$62:$FQ$62)+SUM(EMISSIONS_4!$FF$62:$FH$62)</f>
        <v>0</v>
      </c>
    </row>
    <row r="30" spans="1:15" x14ac:dyDescent="0.2">
      <c r="A30" s="156">
        <v>3</v>
      </c>
      <c r="B30" s="156">
        <v>5</v>
      </c>
      <c r="C30" s="156">
        <v>4</v>
      </c>
      <c r="D30" s="156">
        <v>4</v>
      </c>
      <c r="E30" s="159">
        <f>SUM(EMISSIONS_3!$AT$62:$BA$62)+SUM(EMISSIONS_4!$AP$62:$AS$62)</f>
        <v>0</v>
      </c>
      <c r="F30" s="159">
        <f>SUM(EMISSIONS_3!$BF$62:$BM$62)+SUM(EMISSIONS_4!$BB$62:$BE$62)</f>
        <v>0</v>
      </c>
      <c r="G30" s="159">
        <f>SUM(EMISSIONS_3!$BR$62:$BY$62)+SUM(EMISSIONS_4!$BN$62:$BQ$62)</f>
        <v>0</v>
      </c>
      <c r="H30" s="159">
        <f>SUM(EMISSIONS_3!$CD$62:$CK$62)+SUM(EMISSIONS_4!$BZ$62:$CC$62)</f>
        <v>0</v>
      </c>
      <c r="I30" s="159">
        <f>SUM(EMISSIONS_3!$CP$62:$CW$62)+SUM(EMISSIONS_4!$CL$62:$CO$62)</f>
        <v>0</v>
      </c>
      <c r="J30" s="159">
        <f>SUM(EMISSIONS_3!$DB$62:$DI$62)+SUM(EMISSIONS_4!$CX$62:$DA$62)</f>
        <v>0</v>
      </c>
      <c r="K30" s="159">
        <f>SUM(EMISSIONS_3!$DN$62:$DU$62)+SUM(EMISSIONS_4!$DJ$62:$DM$62)</f>
        <v>0</v>
      </c>
      <c r="L30" s="159">
        <f>SUM(EMISSIONS_3!$DZ$62:$EG$62)+SUM(EMISSIONS_4!$DV$62:$DY$62)</f>
        <v>0</v>
      </c>
      <c r="M30" s="159">
        <f>SUM(EMISSIONS_3!$EL$62:$ES$62)+SUM(EMISSIONS_4!$EH$62:$EK$62)</f>
        <v>0</v>
      </c>
      <c r="N30" s="159">
        <f>SUM(EMISSIONS_3!$EX$62:$FE$62)+SUM(EMISSIONS_4!$ET$62:$EW$63)</f>
        <v>0</v>
      </c>
      <c r="O30" s="159">
        <f>SUM(EMISSIONS_3!$FJ$62:$FQ$62)+SUM(EMISSIONS_4!$FF$62:$FI$62)</f>
        <v>0</v>
      </c>
    </row>
    <row r="31" spans="1:15" x14ac:dyDescent="0.2">
      <c r="A31" s="156">
        <v>3</v>
      </c>
      <c r="B31" s="156">
        <v>6</v>
      </c>
      <c r="C31" s="156">
        <v>4</v>
      </c>
      <c r="D31" s="156">
        <v>5</v>
      </c>
      <c r="E31" s="159">
        <f>SUM(EMISSIONS_3!$AU$62:$BA$62)+SUM(EMISSIONS_4!$AP$62:$AT$62)</f>
        <v>0</v>
      </c>
      <c r="F31" s="159">
        <f>SUM(EMISSIONS_3!$BG$62:$BM$62)+SUM(EMISSIONS_4!$BB$62:$BF$62)</f>
        <v>0</v>
      </c>
      <c r="G31" s="159">
        <f>SUM(EMISSIONS_3!$BS$62:$BY$62)+SUM(EMISSIONS_4!$BN$62:$BR$62)</f>
        <v>0</v>
      </c>
      <c r="H31" s="159">
        <f>SUM(EMISSIONS_3!$CE$62:$CK$62)+SUM(EMISSIONS_4!$BZ$62:$CD$62)</f>
        <v>0</v>
      </c>
      <c r="I31" s="159">
        <f>SUM(EMISSIONS_3!$CQ$62:$CW$62)+SUM(EMISSIONS_4!$CL$62:$CP$62)</f>
        <v>0</v>
      </c>
      <c r="J31" s="159">
        <f>SUM(EMISSIONS_3!$DC$62:$DI$62)+SUM(EMISSIONS_4!$CX$62:$DB$62)</f>
        <v>0</v>
      </c>
      <c r="K31" s="159">
        <f>SUM(EMISSIONS_3!$DO$62:$DU$62)+SUM(EMISSIONS_4!$DJ$62:$DN$62)</f>
        <v>0</v>
      </c>
      <c r="L31" s="159">
        <f>SUM(EMISSIONS_3!$EA$62:$EG$62)+SUM(EMISSIONS_4!$DV$62:$DZ$62)</f>
        <v>0</v>
      </c>
      <c r="M31" s="159">
        <f>SUM(EMISSIONS_3!$EM$62:$ES$62)+SUM(EMISSIONS_4!$EH$62:$EL$62)</f>
        <v>0</v>
      </c>
      <c r="N31" s="159">
        <f>SUM(EMISSIONS_3!$EY$62:$FE$62)+SUM(EMISSIONS_4!$ET$62:$EX$62)</f>
        <v>0</v>
      </c>
      <c r="O31" s="159">
        <f>SUM(EMISSIONS_3!$FK$62:$FQ$62)+SUM(EMISSIONS_4!$FF$62:$FJ$62)</f>
        <v>0</v>
      </c>
    </row>
    <row r="32" spans="1:15" x14ac:dyDescent="0.2">
      <c r="A32" s="156">
        <v>3</v>
      </c>
      <c r="B32" s="156">
        <v>7</v>
      </c>
      <c r="C32" s="156">
        <v>4</v>
      </c>
      <c r="D32" s="156">
        <v>6</v>
      </c>
      <c r="E32" s="159">
        <f>SUM(EMISSIONS_3!$AV$62:$BA$62)+SUM(EMISSIONS_4!$AP$62:$AU$62)</f>
        <v>0</v>
      </c>
      <c r="F32" s="159">
        <f>SUM(EMISSIONS_3!$BH$62:$BM$62)+SUM(EMISSIONS_4!$BB$62:$BG$62)</f>
        <v>0</v>
      </c>
      <c r="G32" s="159">
        <f>SUM(EMISSIONS_3!$BT$62:$BY$62)+SUM(EMISSIONS_4!$BN$62:$BS$62)</f>
        <v>0</v>
      </c>
      <c r="H32" s="159">
        <f>SUM(EMISSIONS_3!$CF$62:$CK$62)+SUM(EMISSIONS_4!$BZ$62:$CE$62)</f>
        <v>0</v>
      </c>
      <c r="I32" s="159">
        <f>SUM(EMISSIONS_3!$CR$62:$CW$62)+SUM(EMISSIONS_4!$CL$62:$CQ$62)</f>
        <v>0</v>
      </c>
      <c r="J32" s="159">
        <f>SUM(EMISSIONS_3!$DD$62:$DI$62)+SUM(EMISSIONS_4!$CX$62:$DC$62)</f>
        <v>0</v>
      </c>
      <c r="K32" s="159">
        <f>SUM(EMISSIONS_3!$DP$62:$DU$62)+SUM(EMISSIONS_4!$DJ$62:$DO$62)</f>
        <v>0</v>
      </c>
      <c r="L32" s="159">
        <f>SUM(EMISSIONS_3!$EB$62:$EG$62)+SUM(EMISSIONS_4!$DV$62:$EA$62)</f>
        <v>0</v>
      </c>
      <c r="M32" s="159">
        <f>SUM(EMISSIONS_3!$EN$62:$ES$62)+SUM(EMISSIONS_4!$EH$62:$EM$62)</f>
        <v>0</v>
      </c>
      <c r="N32" s="159">
        <f>SUM(EMISSIONS_3!$EZ$62:$FE$62)+SUM(EMISSIONS_4!$ET$62:$EY$62)</f>
        <v>0</v>
      </c>
      <c r="O32" s="159">
        <f>SUM(EMISSIONS_3!$FL$62:$FQ$62)+SUM(EMISSIONS_4!$FF$62:$FK$62)</f>
        <v>0</v>
      </c>
    </row>
    <row r="33" spans="1:15" x14ac:dyDescent="0.2">
      <c r="A33" s="156">
        <v>3</v>
      </c>
      <c r="B33" s="156">
        <v>8</v>
      </c>
      <c r="C33" s="156">
        <v>4</v>
      </c>
      <c r="D33" s="156">
        <v>7</v>
      </c>
      <c r="E33" s="159">
        <f>SUM(EMISSIONS_3!$AW$62:$BA$62)+SUM(EMISSIONS_4!$AP$62:$AV$62)</f>
        <v>0</v>
      </c>
      <c r="F33" s="159">
        <f>SUM(EMISSIONS_3!$BI$62:$BM$62)+SUM(EMISSIONS_4!$BB$62:$BH$62)</f>
        <v>0</v>
      </c>
      <c r="G33" s="159">
        <f>SUM(EMISSIONS_3!$BU$62:$BY$62)+SUM(EMISSIONS_4!$BN$62:$BT$62)</f>
        <v>0</v>
      </c>
      <c r="H33" s="159">
        <f>SUM(EMISSIONS_3!$CG$62:$CK$62)+SUM(EMISSIONS_4!$BZ$62:$CF$62)</f>
        <v>0</v>
      </c>
      <c r="I33" s="159">
        <f>SUM(EMISSIONS_3!$CS$62:$CW$62)+SUM(EMISSIONS_4!$CL$62:$CR$62)</f>
        <v>0</v>
      </c>
      <c r="J33" s="159">
        <f>SUM(EMISSIONS_3!$DE$62:$DI$62)+SUM(EMISSIONS_4!$CX$62:$DD$62)</f>
        <v>0</v>
      </c>
      <c r="K33" s="159">
        <f>SUM(EMISSIONS_3!$DQ$62:$DU$62)+SUM(EMISSIONS_4!$DJ$62:$DP$62)</f>
        <v>0</v>
      </c>
      <c r="L33" s="159">
        <f>SUM(EMISSIONS_3!$EC$62:$EG$62)+SUM(EMISSIONS_4!$DV$62:$EB$62)</f>
        <v>0</v>
      </c>
      <c r="M33" s="159">
        <f>SUM(EMISSIONS_3!$EO$62:$ES$62)+SUM(EMISSIONS_4!$EH$62:$EN$62)</f>
        <v>0</v>
      </c>
      <c r="N33" s="159">
        <f>SUM(EMISSIONS_3!$FA$62:$FE$62)+SUM(EMISSIONS_4!$ET$62:$EZ$62)</f>
        <v>0</v>
      </c>
      <c r="O33" s="159">
        <f>SUM(EMISSIONS_3!$FM$62:$FQ$62)+SUM(EMISSIONS_4!$FF$62:$FL$62)</f>
        <v>0</v>
      </c>
    </row>
    <row r="34" spans="1:15" x14ac:dyDescent="0.2">
      <c r="A34" s="156">
        <v>3</v>
      </c>
      <c r="B34" s="156">
        <v>9</v>
      </c>
      <c r="C34" s="156">
        <v>4</v>
      </c>
      <c r="D34" s="156">
        <v>8</v>
      </c>
      <c r="E34" s="159">
        <f>SUM(EMISSIONS_3!$AX$62:$BA$62)+SUM(EMISSIONS_4!$AP$62:$AW$62)</f>
        <v>0</v>
      </c>
      <c r="F34" s="159">
        <f>SUM(EMISSIONS_3!$BJ$62:$BM$62)+SUM(EMISSIONS_4!$BB$62:$BI$62)</f>
        <v>0</v>
      </c>
      <c r="G34" s="159">
        <f>SUM(EMISSIONS_3!$BV$62:$BY$62)+SUM(EMISSIONS_4!$BN$62:$BU$62)</f>
        <v>0</v>
      </c>
      <c r="H34" s="159">
        <f>SUM(EMISSIONS_3!$CH$62:$CK$62)+SUM(EMISSIONS_4!$BZ$62:$CG$62)</f>
        <v>0</v>
      </c>
      <c r="I34" s="159">
        <f>SUM(EMISSIONS_3!$CT$62:$CW$62)+SUM(EMISSIONS_4!$CL$62:$CS$62)</f>
        <v>0</v>
      </c>
      <c r="J34" s="159">
        <f>SUM(EMISSIONS_3!$DF$62:$DI$62)+SUM(EMISSIONS_4!$CX$62:$DE$62)</f>
        <v>0</v>
      </c>
      <c r="K34" s="159">
        <f>SUM(EMISSIONS_3!$DR$62:$DU$62)+SUM(EMISSIONS_4!$DJ$62:$DQ$62)</f>
        <v>0</v>
      </c>
      <c r="L34" s="159">
        <f>SUM(EMISSIONS_3!$ED$62:$EG$62)+SUM(EMISSIONS_4!$DV$62:$EC$62)</f>
        <v>0</v>
      </c>
      <c r="M34" s="159">
        <f>SUM(EMISSIONS_3!$EP$62:$ES$62)+SUM(EMISSIONS_4!$EH$62:$EO$62)</f>
        <v>0</v>
      </c>
      <c r="N34" s="159">
        <f>SUM(EMISSIONS_3!$FB$62:$FE$62)+SUM(EMISSIONS_4!$ET$62:$FA$62)</f>
        <v>0</v>
      </c>
      <c r="O34" s="159">
        <f>SUM(EMISSIONS_3!$FN$62:$FQ$62)+SUM(EMISSIONS_4!$FF$62:$FM$62)</f>
        <v>0</v>
      </c>
    </row>
    <row r="35" spans="1:15" x14ac:dyDescent="0.2">
      <c r="A35" s="156">
        <v>3</v>
      </c>
      <c r="B35" s="156">
        <v>10</v>
      </c>
      <c r="C35" s="156">
        <v>4</v>
      </c>
      <c r="D35" s="156">
        <v>9</v>
      </c>
      <c r="E35" s="159">
        <f>SUM(EMISSIONS_3!$AY$62:$BA$62)+SUM(EMISSIONS_4!$AP$62:$AX$62)</f>
        <v>0</v>
      </c>
      <c r="F35" s="159">
        <f>SUM(EMISSIONS_3!$BK$62:$BM$62)+SUM(EMISSIONS_4!$BB$62:$BJ$62)</f>
        <v>0</v>
      </c>
      <c r="G35" s="159">
        <f>SUM(EMISSIONS_3!$BW$62:$BY$62)+SUM(EMISSIONS_4!$BN$62:$BV$62)</f>
        <v>0</v>
      </c>
      <c r="H35" s="159">
        <f>SUM(EMISSIONS_3!$CI$62:$CK$62)+SUM(EMISSIONS_4!$BZ$62:$CH$62)</f>
        <v>0</v>
      </c>
      <c r="I35" s="159">
        <f>SUM(EMISSIONS_3!$CU$62:$CW$62)+SUM(EMISSIONS_4!$CL$62:$CT$62)</f>
        <v>0</v>
      </c>
      <c r="J35" s="159">
        <f>SUM(EMISSIONS_3!$DG$62:$DI$62)+SUM(EMISSIONS_4!$CX$62:$DF$62)</f>
        <v>0</v>
      </c>
      <c r="K35" s="159">
        <f>SUM(EMISSIONS_3!$DS$62:$DU$62)+SUM(EMISSIONS_4!$DJ$62:$DR$62)</f>
        <v>0</v>
      </c>
      <c r="L35" s="159">
        <f>SUM(EMISSIONS_3!$EE$62:$EG$62)+SUM(EMISSIONS_4!$DV$62:$ED$62)</f>
        <v>0</v>
      </c>
      <c r="M35" s="159">
        <f>SUM(EMISSIONS_3!$EQ$62:$ES$62)+SUM(EMISSIONS_4!$EH$62:$EP$62)</f>
        <v>0</v>
      </c>
      <c r="N35" s="159">
        <f>SUM(EMISSIONS_3!$FC$62:$FE$62)+SUM(EMISSIONS_4!$ET$62:$FB$62)</f>
        <v>0</v>
      </c>
      <c r="O35" s="159">
        <f>SUM(EMISSIONS_3!$FO$62:$FQ$62)+SUM(EMISSIONS_4!$FF$62:$FN$62)</f>
        <v>0</v>
      </c>
    </row>
    <row r="36" spans="1:15" x14ac:dyDescent="0.2">
      <c r="A36" s="156">
        <v>3</v>
      </c>
      <c r="B36" s="156">
        <v>11</v>
      </c>
      <c r="C36" s="156">
        <v>4</v>
      </c>
      <c r="D36" s="156">
        <v>10</v>
      </c>
      <c r="E36" s="159">
        <f>SUM(EMISSIONS_3!$AZ$62:$BA$62)+SUM(EMISSIONS_4!$AP$62:$AY$62)</f>
        <v>0</v>
      </c>
      <c r="F36" s="159">
        <f>SUM(EMISSIONS_3!$BL$62:$BM$62)+SUM(EMISSIONS_4!$BB$62:$BK$62)</f>
        <v>0</v>
      </c>
      <c r="G36" s="159">
        <f>SUM(EMISSIONS_3!$BX$62:$BY$62)+SUM(EMISSIONS_4!$BN$62:$BW$62)</f>
        <v>0</v>
      </c>
      <c r="H36" s="159">
        <f>SUM(EMISSIONS_3!$CJ$62:$CK$62)+SUM(EMISSIONS_4!$BZ$62:$CI$62)</f>
        <v>0</v>
      </c>
      <c r="I36" s="159">
        <f>SUM(EMISSIONS_3!$CV$62:$CW$62)+SUM(EMISSIONS_4!$CL$62:$CU$62)</f>
        <v>0</v>
      </c>
      <c r="J36" s="159">
        <f>SUM(EMISSIONS_3!$DH$62:$DI$62)+SUM(EMISSIONS_4!$CX$62:$DG$62)</f>
        <v>0</v>
      </c>
      <c r="K36" s="159">
        <f>SUM(EMISSIONS_3!$DT$62:$DU$62)+SUM(EMISSIONS_4!$DJ$62:$DS$62)</f>
        <v>0</v>
      </c>
      <c r="L36" s="159">
        <f>SUM(EMISSIONS_3!$EF$62:$EG$62)+SUM(EMISSIONS_4!$DV$62:$EE$62)</f>
        <v>0</v>
      </c>
      <c r="M36" s="159">
        <f>SUM(EMISSIONS_3!$ER$62:$ES$62)+SUM(EMISSIONS_4!$EH$62:$EQ$62)</f>
        <v>0</v>
      </c>
      <c r="N36" s="159">
        <f>SUM(EMISSIONS_3!$FD$62:$FE$62)+SUM(EMISSIONS_4!$ET$62:$FC$62)</f>
        <v>0</v>
      </c>
      <c r="O36" s="159">
        <f>SUM(EMISSIONS_3!$FP$62:$FQ$62)+SUM(EMISSIONS_4!$FF$62:$FO$62)</f>
        <v>0</v>
      </c>
    </row>
    <row r="37" spans="1:15" x14ac:dyDescent="0.2">
      <c r="A37" s="156">
        <v>3</v>
      </c>
      <c r="B37" s="156">
        <v>12</v>
      </c>
      <c r="C37" s="156">
        <v>4</v>
      </c>
      <c r="D37" s="156">
        <v>11</v>
      </c>
      <c r="E37" s="159">
        <f>SUM(EMISSIONS_3!$BA$62)+SUM(EMISSIONS_4!$AP$62:$AZ$62)</f>
        <v>0</v>
      </c>
      <c r="F37" s="159">
        <f>EMISSIONS_3!$BM$62+SUM(EMISSIONS_4!$BB$62:$BL$62)</f>
        <v>0</v>
      </c>
      <c r="G37" s="159">
        <f>EMISSIONS_3!$BY$62+SUM(EMISSIONS_4!$BN$62:$BX$62)</f>
        <v>0</v>
      </c>
      <c r="H37" s="159">
        <f>EMISSIONS_3!$CK$62+SUM(EMISSIONS_4!$BZ$62:$CJ$62)</f>
        <v>0</v>
      </c>
      <c r="I37" s="159">
        <f>EMISSIONS_3!$CW$62+SUM(EMISSIONS_4!$CL$62:$CV$62)</f>
        <v>0</v>
      </c>
      <c r="J37" s="159">
        <f>EMISSIONS_3!$DI$62+SUM(EMISSIONS_4!$CX$62:$DH$62)</f>
        <v>0</v>
      </c>
      <c r="K37" s="159">
        <f>EMISSIONS_3!$DU$62+SUM(EMISSIONS_4!$DJ$62:$DT$62)</f>
        <v>0</v>
      </c>
      <c r="L37" s="159">
        <f>EMISSIONS_3!$EG$62+SUM(EMISSIONS_4!$DV$62:$EF$62)</f>
        <v>0</v>
      </c>
      <c r="M37" s="159">
        <f>EMISSIONS_3!$ES$62+SUM(EMISSIONS_4!$EH$62:$ER$62)</f>
        <v>0</v>
      </c>
      <c r="N37" s="159">
        <f>EMISSIONS_3!$FE$62+SUM(EMISSIONS_4!$ET$62:$FD$62)</f>
        <v>0</v>
      </c>
      <c r="O37" s="159">
        <f>EMISSIONS_3!$FQ$62+SUM(EMISSIONS_4!$FF$62:$FP$62)</f>
        <v>0</v>
      </c>
    </row>
    <row r="38" spans="1:15" x14ac:dyDescent="0.2">
      <c r="A38" s="160">
        <v>4</v>
      </c>
      <c r="B38" s="160">
        <v>1</v>
      </c>
      <c r="C38" s="160">
        <v>4</v>
      </c>
      <c r="D38" s="160">
        <v>12</v>
      </c>
      <c r="E38" s="161">
        <f>SUM(EMISSIONS_4!$AP$62:$BA$62)</f>
        <v>0</v>
      </c>
      <c r="F38" s="161">
        <f>SUM(EMISSIONS_4!$BB$62:$BM$62)</f>
        <v>0</v>
      </c>
      <c r="G38" s="161">
        <f>SUM(EMISSIONS_4!$BN$62:$BY$62)</f>
        <v>0</v>
      </c>
      <c r="H38" s="161">
        <f>SUM(EMISSIONS_4!$BZ$62:$CK$62)</f>
        <v>0</v>
      </c>
      <c r="I38" s="161">
        <f>SUM(EMISSIONS_4!$CL$62:$CW$62)</f>
        <v>0</v>
      </c>
      <c r="J38" s="161">
        <f>SUM(EMISSIONS_4!$CX$62:$DI$62)</f>
        <v>0</v>
      </c>
      <c r="K38" s="161">
        <f>SUM(EMISSIONS_4!$DJ$62:$DU$62)</f>
        <v>0</v>
      </c>
      <c r="L38" s="161">
        <f>SUM(EMISSIONS_4!$DV$62:$EG$62)</f>
        <v>0</v>
      </c>
      <c r="M38" s="161">
        <f>SUM(EMISSIONS_4!$EH$62:$ES$62)</f>
        <v>0</v>
      </c>
      <c r="N38" s="161">
        <f>SUM(EMISSIONS_4!$ET$62:$FE$62)</f>
        <v>0</v>
      </c>
      <c r="O38" s="161">
        <f>SUM(EMISSIONS_4!$FF$62:$FQ$62)</f>
        <v>0</v>
      </c>
    </row>
    <row r="39" spans="1:15" x14ac:dyDescent="0.2">
      <c r="A39" s="156">
        <v>4</v>
      </c>
      <c r="B39" s="156">
        <v>2</v>
      </c>
      <c r="C39" s="156">
        <v>5</v>
      </c>
      <c r="D39" s="156">
        <v>1</v>
      </c>
      <c r="E39" s="159">
        <f>SUM(EMISSIONS_4!$AQ$62:$BA$62)+EMISSIONS_5!$AP$62</f>
        <v>0</v>
      </c>
      <c r="F39" s="159">
        <f>SUM(EMISSIONS_4!$BC$62:$BM$62)+EMISSIONS_5!$BB$62</f>
        <v>0</v>
      </c>
      <c r="G39" s="159">
        <f>SUM(EMISSIONS_4!$BO$62:$BY$62)+EMISSIONS_5!$BN$62</f>
        <v>0</v>
      </c>
      <c r="H39" s="159">
        <f>SUM(EMISSIONS_4!$CA$62:$CK$62)+EMISSIONS_5!$BZ$62</f>
        <v>0</v>
      </c>
      <c r="I39" s="159">
        <f>SUM(EMISSIONS_4!$CM$62:$CW$62)+EMISSIONS_5!$CL$62</f>
        <v>0</v>
      </c>
      <c r="J39" s="159">
        <f>SUM(EMISSIONS_4!$CY$62:$DI$62)+EMISSIONS_5!$CX$62</f>
        <v>0</v>
      </c>
      <c r="K39" s="159">
        <f>SUM(EMISSIONS_4!$DK$62:$DU$62)+EMISSIONS_5!$DJ$62</f>
        <v>0</v>
      </c>
      <c r="L39" s="159">
        <f>SUM(EMISSIONS_4!$DW$62:$EG$62)+EMISSIONS_5!$DV$62</f>
        <v>0</v>
      </c>
      <c r="M39" s="159">
        <f>SUM(EMISSIONS_4!$EI$62:$ES$62)+EMISSIONS_5!$EH$62</f>
        <v>0</v>
      </c>
      <c r="N39" s="159">
        <f>SUM(EMISSIONS_4!$EU$62:$FE$62)+EMISSIONS_5!$ET$62</f>
        <v>0</v>
      </c>
      <c r="O39" s="159">
        <f>SUM(EMISSIONS_4!$FG$62:$FQ$62)+EMISSIONS_5!$FF$62</f>
        <v>0</v>
      </c>
    </row>
    <row r="40" spans="1:15" x14ac:dyDescent="0.2">
      <c r="A40" s="156">
        <v>4</v>
      </c>
      <c r="B40" s="156">
        <v>3</v>
      </c>
      <c r="C40" s="156">
        <v>5</v>
      </c>
      <c r="D40" s="156">
        <v>2</v>
      </c>
      <c r="E40" s="159">
        <f>SUM(EMISSIONS_4!$AR$62:$BA$62)+SUM(EMISSIONS_5!$AP$62:$AQ$62)</f>
        <v>0</v>
      </c>
      <c r="F40" s="159">
        <f>SUM(EMISSIONS_4!$BD$62:$BM$62)+SUM(EMISSIONS_5!$BB$62:$BC$62)</f>
        <v>0</v>
      </c>
      <c r="G40" s="159">
        <f>SUM(EMISSIONS_4!$BP$62:$BY$62)+SUM(EMISSIONS_5!$BN$62:$BO$62)</f>
        <v>0</v>
      </c>
      <c r="H40" s="159">
        <f>SUM(EMISSIONS_4!$CB$62:$CK$62)+SUM(EMISSIONS_5!$BZ$62:$CA$62)</f>
        <v>0</v>
      </c>
      <c r="I40" s="159">
        <f>SUM(EMISSIONS_4!$CN$62:$CW$62)+SUM(EMISSIONS_5!$CL$62:$CM$62)</f>
        <v>0</v>
      </c>
      <c r="J40" s="159">
        <f>SUM(EMISSIONS_4!$CZ$62:$DI$62)+SUM(EMISSIONS_5!$CX$62:$CY$62)</f>
        <v>0</v>
      </c>
      <c r="K40" s="159">
        <f>SUM(EMISSIONS_4!$DL$62:$DU$62)+SUM(EMISSIONS_5!$DJ$62:$DK$62)</f>
        <v>0</v>
      </c>
      <c r="L40" s="159">
        <f>SUM(EMISSIONS_4!$DX$62:$EG$62)+SUM(EMISSIONS_5!$DV$62:$DW$62)</f>
        <v>0</v>
      </c>
      <c r="M40" s="159">
        <f>SUM(EMISSIONS_4!$EJ$62:$ES$62)+SUM(EMISSIONS_5!$EH$62:$EI$62)</f>
        <v>0</v>
      </c>
      <c r="N40" s="159">
        <f>SUM(EMISSIONS_4!$EV$62:$FE$62)+SUM(EMISSIONS_5!$ET$62:$EU$62)</f>
        <v>0</v>
      </c>
      <c r="O40" s="159">
        <f>SUM(EMISSIONS_4!$FH$62:$FQ$62)+SUM(EMISSIONS_5!$FF$62:$FG$62)</f>
        <v>0</v>
      </c>
    </row>
    <row r="41" spans="1:15" x14ac:dyDescent="0.2">
      <c r="A41" s="156">
        <v>4</v>
      </c>
      <c r="B41" s="156">
        <v>4</v>
      </c>
      <c r="C41" s="156">
        <v>5</v>
      </c>
      <c r="D41" s="156">
        <v>3</v>
      </c>
      <c r="E41" s="159">
        <f>SUM(EMISSIONS_4!$AS$62:$BA$62)+SUM(EMISSIONS_5!$AP$62:$AR$62)</f>
        <v>0</v>
      </c>
      <c r="F41" s="159">
        <f>SUM(EMISSIONS_4!$BE$62:$BM$62)+SUM(EMISSIONS_5!$BB$62:$BD$62)</f>
        <v>0</v>
      </c>
      <c r="G41" s="159">
        <f>SUM(EMISSIONS_4!$BQ$62:$BY$62)+SUM(EMISSIONS_5!$BN$62:$BP$62)</f>
        <v>0</v>
      </c>
      <c r="H41" s="159">
        <f>SUM(EMISSIONS_4!$CC$62:$CK$62)+SUM(EMISSIONS_5!$BZ$62:$CB$62)</f>
        <v>0</v>
      </c>
      <c r="I41" s="159">
        <f>SUM(EMISSIONS_4!$CO$62:$CW$62)+SUM(EMISSIONS_5!$CL$62:$CN$62)</f>
        <v>0</v>
      </c>
      <c r="J41" s="159">
        <f>SUM(EMISSIONS_4!$DA$62:$DI$62)+SUM(EMISSIONS_5!$CX$62:$CZ$62)</f>
        <v>0</v>
      </c>
      <c r="K41" s="159">
        <f>SUM(EMISSIONS_4!$DM$62:$DU$62)+SUM(EMISSIONS_5!$DJ$62:$DL$62)</f>
        <v>0</v>
      </c>
      <c r="L41" s="159">
        <f>SUM(EMISSIONS_4!$DY$62:$EG$62)+SUM(EMISSIONS_5!$DV$62:$DX$62)</f>
        <v>0</v>
      </c>
      <c r="M41" s="159">
        <f>SUM(EMISSIONS_4!$EK$62:$ES$62)+SUM(EMISSIONS_5!$EH$62:$EJ$62)</f>
        <v>0</v>
      </c>
      <c r="N41" s="159">
        <f>SUM(EMISSIONS_4!$EW$62:$FE$62)+SUM(EMISSIONS_5!$ET$62:$EV$62)</f>
        <v>0</v>
      </c>
      <c r="O41" s="159">
        <f>SUM(EMISSIONS_4!$FI$62:$FQ$62)+SUM(EMISSIONS_5!$FF$62:$FH$62)</f>
        <v>0</v>
      </c>
    </row>
    <row r="42" spans="1:15" x14ac:dyDescent="0.2">
      <c r="A42" s="156">
        <v>4</v>
      </c>
      <c r="B42" s="156">
        <v>5</v>
      </c>
      <c r="C42" s="156">
        <v>5</v>
      </c>
      <c r="D42" s="156">
        <v>4</v>
      </c>
      <c r="E42" s="159">
        <f>SUM(EMISSIONS_4!$AT$62:$BA$62)+SUM(EMISSIONS_5!$AP$62:$AS$62)</f>
        <v>0</v>
      </c>
      <c r="F42" s="159">
        <f>SUM(EMISSIONS_4!$BF$62:$BM$62)+SUM(EMISSIONS_5!$BB$62:$BE$62)</f>
        <v>0</v>
      </c>
      <c r="G42" s="159">
        <f>SUM(EMISSIONS_4!$BR$62:$BY$62)+SUM(EMISSIONS_5!$BN$62:$BQ$62)</f>
        <v>0</v>
      </c>
      <c r="H42" s="159">
        <f>SUM(EMISSIONS_4!$CD$62:$CK$62)+SUM(EMISSIONS_5!$BZ$62:$CC$62)</f>
        <v>0</v>
      </c>
      <c r="I42" s="159">
        <f>SUM(EMISSIONS_4!$CP$62:$CW$62)+SUM(EMISSIONS_5!$CL$62:$CO$62)</f>
        <v>0</v>
      </c>
      <c r="J42" s="159">
        <f>SUM(EMISSIONS_4!$DB$62:$DI$62)+SUM(EMISSIONS_5!$CX$62:$DA$62)</f>
        <v>0</v>
      </c>
      <c r="K42" s="159">
        <f>SUM(EMISSIONS_4!$DN$62:$DU$62)+SUM(EMISSIONS_5!$DJ$62:$DM$62)</f>
        <v>0</v>
      </c>
      <c r="L42" s="159">
        <f>SUM(EMISSIONS_4!$DZ$62:$EG$62)+SUM(EMISSIONS_5!$DV$62:$DY$62)</f>
        <v>0</v>
      </c>
      <c r="M42" s="159">
        <f>SUM(EMISSIONS_4!$EL$62:$ES$62)+SUM(EMISSIONS_5!$EH$62:$EK$62)</f>
        <v>0</v>
      </c>
      <c r="N42" s="159">
        <f>SUM(EMISSIONS_4!$EX$62:$FE$62)+SUM(EMISSIONS_5!$ET$62:$EW$63)</f>
        <v>0</v>
      </c>
      <c r="O42" s="159">
        <f>SUM(EMISSIONS_4!$FJ$62:$FQ$62)+SUM(EMISSIONS_5!$FF$62:$FI$62)</f>
        <v>0</v>
      </c>
    </row>
    <row r="43" spans="1:15" x14ac:dyDescent="0.2">
      <c r="A43" s="156">
        <v>4</v>
      </c>
      <c r="B43" s="156">
        <v>6</v>
      </c>
      <c r="C43" s="156">
        <v>5</v>
      </c>
      <c r="D43" s="156">
        <v>5</v>
      </c>
      <c r="E43" s="159">
        <f>SUM(EMISSIONS_4!$AU$62:$BA$62)+SUM(EMISSIONS_5!$AP$62:$AT$62)</f>
        <v>0</v>
      </c>
      <c r="F43" s="159">
        <f>SUM(EMISSIONS_4!$BG$62:$BM$62)+SUM(EMISSIONS_5!$BB$62:$BF$62)</f>
        <v>0</v>
      </c>
      <c r="G43" s="159">
        <f>SUM(EMISSIONS_4!$BS$62:$BY$62)+SUM(EMISSIONS_5!$BN$62:$BR$62)</f>
        <v>0</v>
      </c>
      <c r="H43" s="159">
        <f>SUM(EMISSIONS_4!$CE$62:$CK$62)+SUM(EMISSIONS_5!$BZ$62:$CD$62)</f>
        <v>0</v>
      </c>
      <c r="I43" s="159">
        <f>SUM(EMISSIONS_4!$CQ$62:$CW$62)+SUM(EMISSIONS_5!$CL$62:$CP$62)</f>
        <v>0</v>
      </c>
      <c r="J43" s="159">
        <f>SUM(EMISSIONS_4!$DC$62:$DI$62)+SUM(EMISSIONS_5!$CX$62:$DB$62)</f>
        <v>0</v>
      </c>
      <c r="K43" s="159">
        <f>SUM(EMISSIONS_4!$DO$62:$DU$62)+SUM(EMISSIONS_5!$DJ$62:$DN$62)</f>
        <v>0</v>
      </c>
      <c r="L43" s="159">
        <f>SUM(EMISSIONS_4!$EA$62:$EG$62)+SUM(EMISSIONS_5!$DV$62:$DZ$62)</f>
        <v>0</v>
      </c>
      <c r="M43" s="159">
        <f>SUM(EMISSIONS_4!$EM$62:$ES$62)+SUM(EMISSIONS_5!$EH$62:$EL$62)</f>
        <v>0</v>
      </c>
      <c r="N43" s="159">
        <f>SUM(EMISSIONS_4!$EY$62:$FE$62)+SUM(EMISSIONS_5!$ET$62:$EX$62)</f>
        <v>0</v>
      </c>
      <c r="O43" s="159">
        <f>SUM(EMISSIONS_4!$FK$62:$FQ$62)+SUM(EMISSIONS_5!$FF$62:$FJ$62)</f>
        <v>0</v>
      </c>
    </row>
    <row r="44" spans="1:15" x14ac:dyDescent="0.2">
      <c r="A44" s="156">
        <v>4</v>
      </c>
      <c r="B44" s="156">
        <v>7</v>
      </c>
      <c r="C44" s="156">
        <v>5</v>
      </c>
      <c r="D44" s="156">
        <v>6</v>
      </c>
      <c r="E44" s="159">
        <f>SUM(EMISSIONS_4!$AV$62:$BA$62)+SUM(EMISSIONS_5!$AP$62:$AU$62)</f>
        <v>0</v>
      </c>
      <c r="F44" s="159">
        <f>SUM(EMISSIONS_4!$BH$62:$BM$62)+SUM(EMISSIONS_5!$BB$62:$BG$62)</f>
        <v>0</v>
      </c>
      <c r="G44" s="159">
        <f>SUM(EMISSIONS_4!$BT$62:$BY$62)+SUM(EMISSIONS_5!$BN$62:$BS$62)</f>
        <v>0</v>
      </c>
      <c r="H44" s="159">
        <f>SUM(EMISSIONS_4!$CF$62:$CK$62)+SUM(EMISSIONS_5!$BZ$62:$CE$62)</f>
        <v>0</v>
      </c>
      <c r="I44" s="159">
        <f>SUM(EMISSIONS_4!$CR$62:$CW$62)+SUM(EMISSIONS_5!$CL$62:$CQ$62)</f>
        <v>0</v>
      </c>
      <c r="J44" s="159">
        <f>SUM(EMISSIONS_4!$DD$62:$DI$62)+SUM(EMISSIONS_5!$CX$62:$DC$62)</f>
        <v>0</v>
      </c>
      <c r="K44" s="159">
        <f>SUM(EMISSIONS_4!$DP$62:$DU$62)+SUM(EMISSIONS_5!$DJ$62:$DO$62)</f>
        <v>0</v>
      </c>
      <c r="L44" s="159">
        <f>SUM(EMISSIONS_4!$EB$62:$EG$62)+SUM(EMISSIONS_5!$DV$62:$EA$62)</f>
        <v>0</v>
      </c>
      <c r="M44" s="159">
        <f>SUM(EMISSIONS_4!$EN$62:$ES$62)+SUM(EMISSIONS_5!$EH$62:$EM$62)</f>
        <v>0</v>
      </c>
      <c r="N44" s="159">
        <f>SUM(EMISSIONS_4!$EZ$62:$FE$62)+SUM(EMISSIONS_5!$ET$62:$EY$62)</f>
        <v>0</v>
      </c>
      <c r="O44" s="159">
        <f>SUM(EMISSIONS_4!$FL$62:$FQ$62)+SUM(EMISSIONS_5!$FF$62:$FK$62)</f>
        <v>0</v>
      </c>
    </row>
    <row r="45" spans="1:15" x14ac:dyDescent="0.2">
      <c r="A45" s="156">
        <v>4</v>
      </c>
      <c r="B45" s="156">
        <v>8</v>
      </c>
      <c r="C45" s="156">
        <v>5</v>
      </c>
      <c r="D45" s="156">
        <v>7</v>
      </c>
      <c r="E45" s="159">
        <f>SUM(EMISSIONS_4!$AW$62:$BA$62)+SUM(EMISSIONS_5!$AP$62:$AV$62)</f>
        <v>0</v>
      </c>
      <c r="F45" s="159">
        <f>SUM(EMISSIONS_4!$BI$62:$BM$62)+SUM(EMISSIONS_5!$BB$62:$BH$62)</f>
        <v>0</v>
      </c>
      <c r="G45" s="159">
        <f>SUM(EMISSIONS_4!$BU$62:$BY$62)+SUM(EMISSIONS_5!$BN$62:$BT$62)</f>
        <v>0</v>
      </c>
      <c r="H45" s="159">
        <f>SUM(EMISSIONS_4!$CG$62:$CK$62)+SUM(EMISSIONS_5!$BZ$62:$CF$62)</f>
        <v>0</v>
      </c>
      <c r="I45" s="159">
        <f>SUM(EMISSIONS_4!$CS$62:$CW$62)+SUM(EMISSIONS_5!$CL$62:$CR$62)</f>
        <v>0</v>
      </c>
      <c r="J45" s="159">
        <f>SUM(EMISSIONS_4!$DE$62:$DI$62)+SUM(EMISSIONS_5!$CX$62:$DD$62)</f>
        <v>0</v>
      </c>
      <c r="K45" s="159">
        <f>SUM(EMISSIONS_4!$DQ$62:$DU$62)+SUM(EMISSIONS_5!$DJ$62:$DP$62)</f>
        <v>0</v>
      </c>
      <c r="L45" s="159">
        <f>SUM(EMISSIONS_4!$EC$62:$EG$62)+SUM(EMISSIONS_5!$DV$62:$EB$62)</f>
        <v>0</v>
      </c>
      <c r="M45" s="159">
        <f>SUM(EMISSIONS_4!$EO$62:$ES$62)+SUM(EMISSIONS_5!$EH$62:$EN$62)</f>
        <v>0</v>
      </c>
      <c r="N45" s="159">
        <f>SUM(EMISSIONS_4!$FA$62:$FE$62)+SUM(EMISSIONS_5!$ET$62:$EZ$62)</f>
        <v>0</v>
      </c>
      <c r="O45" s="159">
        <f>SUM(EMISSIONS_4!$FM$62:$FQ$62)+SUM(EMISSIONS_5!$FF$62:$FL$62)</f>
        <v>0</v>
      </c>
    </row>
    <row r="46" spans="1:15" x14ac:dyDescent="0.2">
      <c r="A46" s="156">
        <v>4</v>
      </c>
      <c r="B46" s="156">
        <v>9</v>
      </c>
      <c r="C46" s="156">
        <v>5</v>
      </c>
      <c r="D46" s="156">
        <v>8</v>
      </c>
      <c r="E46" s="159">
        <f>SUM(EMISSIONS_4!$AX$62:$BA$62)+SUM(EMISSIONS_5!$AP$62:$AW$62)</f>
        <v>0</v>
      </c>
      <c r="F46" s="159">
        <f>SUM(EMISSIONS_4!$BJ$62:$BM$62)+SUM(EMISSIONS_5!$BB$62:$BI$62)</f>
        <v>0</v>
      </c>
      <c r="G46" s="159">
        <f>SUM(EMISSIONS_4!$BV$62:$BY$62)+SUM(EMISSIONS_5!$BN$62:$BU$62)</f>
        <v>0</v>
      </c>
      <c r="H46" s="159">
        <f>SUM(EMISSIONS_4!$CH$62:$CK$62)+SUM(EMISSIONS_5!$BZ$62:$CG$62)</f>
        <v>0</v>
      </c>
      <c r="I46" s="159">
        <f>SUM(EMISSIONS_4!$CT$62:$CW$62)+SUM(EMISSIONS_5!$CL$62:$CS$62)</f>
        <v>0</v>
      </c>
      <c r="J46" s="159">
        <f>SUM(EMISSIONS_4!$DF$62:$DI$62)+SUM(EMISSIONS_5!$CX$62:$DE$62)</f>
        <v>0</v>
      </c>
      <c r="K46" s="159">
        <f>SUM(EMISSIONS_4!$DR$62:$DU$62)+SUM(EMISSIONS_5!$DJ$62:$DQ$62)</f>
        <v>0</v>
      </c>
      <c r="L46" s="159">
        <f>SUM(EMISSIONS_4!$ED$62:$EG$62)+SUM(EMISSIONS_5!$DV$62:$EC$62)</f>
        <v>0</v>
      </c>
      <c r="M46" s="159">
        <f>SUM(EMISSIONS_4!$EP$62:$ES$62)+SUM(EMISSIONS_5!$EH$62:$EO$62)</f>
        <v>0</v>
      </c>
      <c r="N46" s="159">
        <f>SUM(EMISSIONS_4!$FB$62:$FE$62)+SUM(EMISSIONS_5!$ET$62:$FA$62)</f>
        <v>0</v>
      </c>
      <c r="O46" s="159">
        <f>SUM(EMISSIONS_4!$FN$62:$FQ$62)+SUM(EMISSIONS_5!$FF$62:$FM$62)</f>
        <v>0</v>
      </c>
    </row>
    <row r="47" spans="1:15" x14ac:dyDescent="0.2">
      <c r="A47" s="156">
        <v>4</v>
      </c>
      <c r="B47" s="156">
        <v>10</v>
      </c>
      <c r="C47" s="156">
        <v>5</v>
      </c>
      <c r="D47" s="156">
        <v>9</v>
      </c>
      <c r="E47" s="159">
        <f>SUM(EMISSIONS_4!$AY$62:$BA$62)+SUM(EMISSIONS_5!$AP$62:$AX$62)</f>
        <v>0</v>
      </c>
      <c r="F47" s="159">
        <f>SUM(EMISSIONS_4!$BK$62:$BM$62)+SUM(EMISSIONS_5!$BB$62:$BJ$62)</f>
        <v>0</v>
      </c>
      <c r="G47" s="159">
        <f>SUM(EMISSIONS_4!$BW$62:$BY$62)+SUM(EMISSIONS_5!$BN$62:$BV$62)</f>
        <v>0</v>
      </c>
      <c r="H47" s="159">
        <f>SUM(EMISSIONS_4!$CI$62:$CK$62)+SUM(EMISSIONS_5!$BZ$62:$CH$62)</f>
        <v>0</v>
      </c>
      <c r="I47" s="159">
        <f>SUM(EMISSIONS_4!$CU$62:$CW$62)+SUM(EMISSIONS_5!$CL$62:$CT$62)</f>
        <v>0</v>
      </c>
      <c r="J47" s="159">
        <f>SUM(EMISSIONS_4!$DG$62:$DI$62)+SUM(EMISSIONS_5!$CX$62:$DF$62)</f>
        <v>0</v>
      </c>
      <c r="K47" s="159">
        <f>SUM(EMISSIONS_4!$DS$62:$DU$62)+SUM(EMISSIONS_5!$DJ$62:$DR$62)</f>
        <v>0</v>
      </c>
      <c r="L47" s="159">
        <f>SUM(EMISSIONS_4!$EE$62:$EG$62)+SUM(EMISSIONS_5!$DV$62:$ED$62)</f>
        <v>0</v>
      </c>
      <c r="M47" s="159">
        <f>SUM(EMISSIONS_4!$EQ$62:$ES$62)+SUM(EMISSIONS_5!$EH$62:$EP$62)</f>
        <v>0</v>
      </c>
      <c r="N47" s="159">
        <f>SUM(EMISSIONS_4!$FC$62:$FE$62)+SUM(EMISSIONS_5!$ET$62:$FB$62)</f>
        <v>0</v>
      </c>
      <c r="O47" s="159">
        <f>SUM(EMISSIONS_4!$FO$62:$FQ$62)+SUM(EMISSIONS_5!$FF$62:$FN$62)</f>
        <v>0</v>
      </c>
    </row>
    <row r="48" spans="1:15" x14ac:dyDescent="0.2">
      <c r="A48" s="156">
        <v>4</v>
      </c>
      <c r="B48" s="156">
        <v>11</v>
      </c>
      <c r="C48" s="156">
        <v>5</v>
      </c>
      <c r="D48" s="156">
        <v>10</v>
      </c>
      <c r="E48" s="159">
        <f>SUM(EMISSIONS_4!$AZ$62:$BA$62)+SUM(EMISSIONS_5!$AP$62:$AY$62)</f>
        <v>0</v>
      </c>
      <c r="F48" s="159">
        <f>SUM(EMISSIONS_4!$BL$62:$BM$62)+SUM(EMISSIONS_5!$BB$62:$BK$62)</f>
        <v>0</v>
      </c>
      <c r="G48" s="159">
        <f>SUM(EMISSIONS_4!$BX$62:$BY$62)+SUM(EMISSIONS_5!$BN$62:$BW$62)</f>
        <v>0</v>
      </c>
      <c r="H48" s="159">
        <f>SUM(EMISSIONS_4!$CJ$62:$CK$62)+SUM(EMISSIONS_5!$BZ$62:$CI$62)</f>
        <v>0</v>
      </c>
      <c r="I48" s="159">
        <f>SUM(EMISSIONS_4!$CV$62:$CW$62)+SUM(EMISSIONS_5!$CL$62:$CU$62)</f>
        <v>0</v>
      </c>
      <c r="J48" s="159">
        <f>SUM(EMISSIONS_4!$DH$62:$DI$62)+SUM(EMISSIONS_5!$CX$62:$DG$62)</f>
        <v>0</v>
      </c>
      <c r="K48" s="159">
        <f>SUM(EMISSIONS_4!$DT$62:$DU$62)+SUM(EMISSIONS_5!$DJ$62:$DS$62)</f>
        <v>0</v>
      </c>
      <c r="L48" s="159">
        <f>SUM(EMISSIONS_4!$EF$62:$EG$62)+SUM(EMISSIONS_5!$DV$62:$EE$62)</f>
        <v>0</v>
      </c>
      <c r="M48" s="159">
        <f>SUM(EMISSIONS_4!$ER$62:$ES$62)+SUM(EMISSIONS_5!$EH$62:$EQ$62)</f>
        <v>0</v>
      </c>
      <c r="N48" s="159">
        <f>SUM(EMISSIONS_4!$FD$62:$FE$62)+SUM(EMISSIONS_5!$ET$62:$FC$62)</f>
        <v>0</v>
      </c>
      <c r="O48" s="159">
        <f>SUM(EMISSIONS_4!$FP$62:$FQ$62)+SUM(EMISSIONS_5!$FF$62:$FO$62)</f>
        <v>0</v>
      </c>
    </row>
    <row r="49" spans="1:15" x14ac:dyDescent="0.2">
      <c r="A49" s="156">
        <v>4</v>
      </c>
      <c r="B49" s="156">
        <v>12</v>
      </c>
      <c r="C49" s="156">
        <v>5</v>
      </c>
      <c r="D49" s="156">
        <v>11</v>
      </c>
      <c r="E49" s="159">
        <f>SUM(EMISSIONS_4!$BA$62)+SUM(EMISSIONS_5!$AP$62:$AZ$62)</f>
        <v>0</v>
      </c>
      <c r="F49" s="159">
        <f>EMISSIONS_4!$BM$62+SUM(EMISSIONS_5!$BB$62:$BL$62)</f>
        <v>0</v>
      </c>
      <c r="G49" s="159">
        <f>EMISSIONS_4!$BY$62+SUM(EMISSIONS_5!$BN$62:$BX$62)</f>
        <v>0</v>
      </c>
      <c r="H49" s="159">
        <f>EMISSIONS_4!$CK$62+SUM(EMISSIONS_5!$BZ$62:$CJ$62)</f>
        <v>0</v>
      </c>
      <c r="I49" s="159">
        <f>EMISSIONS_4!$CW$62+SUM(EMISSIONS_5!$CL$62:$CV$62)</f>
        <v>0</v>
      </c>
      <c r="J49" s="159">
        <f>EMISSIONS_4!$DI$62+SUM(EMISSIONS_5!$CX$62:$DH$62)</f>
        <v>0</v>
      </c>
      <c r="K49" s="159">
        <f>EMISSIONS_4!$DU$62+SUM(EMISSIONS_5!$DJ$62:$DT$62)</f>
        <v>0</v>
      </c>
      <c r="L49" s="159">
        <f>EMISSIONS_4!$EG$62+SUM(EMISSIONS_5!$DV$62:$EF$62)</f>
        <v>0</v>
      </c>
      <c r="M49" s="159">
        <f>EMISSIONS_4!$ES$62+SUM(EMISSIONS_5!$EH$62:$ER$62)</f>
        <v>0</v>
      </c>
      <c r="N49" s="159">
        <f>EMISSIONS_4!$FE$62+SUM(EMISSIONS_5!$ET$62:$FD$62)</f>
        <v>0</v>
      </c>
      <c r="O49" s="159">
        <f>EMISSIONS_4!$FQ$62+SUM(EMISSIONS_5!$FF$62:$FP$62)</f>
        <v>0</v>
      </c>
    </row>
    <row r="50" spans="1:15" x14ac:dyDescent="0.2">
      <c r="A50" s="160">
        <v>5</v>
      </c>
      <c r="B50" s="160">
        <v>1</v>
      </c>
      <c r="C50" s="160">
        <v>5</v>
      </c>
      <c r="D50" s="160">
        <v>12</v>
      </c>
      <c r="E50" s="161">
        <f>SUM(EMISSIONS_5!$AP$62:$BA$62)</f>
        <v>0</v>
      </c>
      <c r="F50" s="161">
        <f>SUM(EMISSIONS_5!$BB$62:$BM$62)</f>
        <v>0</v>
      </c>
      <c r="G50" s="161">
        <f>SUM(EMISSIONS_5!$BN$62:$BY$62)</f>
        <v>0</v>
      </c>
      <c r="H50" s="161">
        <f>SUM(EMISSIONS_5!$BZ$62:$CK$62)</f>
        <v>0</v>
      </c>
      <c r="I50" s="161">
        <f>SUM(EMISSIONS_5!$CL$62:$CW$62)</f>
        <v>0</v>
      </c>
      <c r="J50" s="161">
        <f>SUM(EMISSIONS_5!$CX$62:$DI$62)</f>
        <v>0</v>
      </c>
      <c r="K50" s="161">
        <f>SUM(EMISSIONS_5!$DJ$62:$DU$62)</f>
        <v>0</v>
      </c>
      <c r="L50" s="161">
        <f>SUM(EMISSIONS_5!$DV$62:$EG$62)</f>
        <v>0</v>
      </c>
      <c r="M50" s="161">
        <f>SUM(EMISSIONS_5!$EH$62:$ES$62)</f>
        <v>0</v>
      </c>
      <c r="N50" s="161">
        <f>SUM(EMISSIONS_5!$ET$62:$FE$62)</f>
        <v>0</v>
      </c>
      <c r="O50" s="161">
        <f>SUM(EMISSIONS_5!$FF$62:$FQ$62)</f>
        <v>0</v>
      </c>
    </row>
    <row r="51" spans="1:15" x14ac:dyDescent="0.2">
      <c r="A51" s="156">
        <v>5</v>
      </c>
      <c r="B51" s="156">
        <v>2</v>
      </c>
      <c r="C51" s="156">
        <v>6</v>
      </c>
      <c r="D51" s="156">
        <v>1</v>
      </c>
      <c r="E51" s="159">
        <f>SUM(EMISSIONS_5!$AQ$62:$BA$62)+EMISSIONS_6!$AP$62</f>
        <v>0</v>
      </c>
      <c r="F51" s="159">
        <f>SUM(EMISSIONS_5!$BC$62:$BM$62)+EMISSIONS_6!$BB$62</f>
        <v>0</v>
      </c>
      <c r="G51" s="159">
        <f>SUM(EMISSIONS_5!$BO$62:$BY$62)+EMISSIONS_6!$BN$62</f>
        <v>0</v>
      </c>
      <c r="H51" s="159">
        <f>SUM(EMISSIONS_5!$CA$62:$CK$62)+EMISSIONS_6!$BZ$62</f>
        <v>0</v>
      </c>
      <c r="I51" s="159">
        <f>SUM(EMISSIONS_5!$CM$62:$CW$62)+EMISSIONS_6!$CL$62</f>
        <v>0</v>
      </c>
      <c r="J51" s="159">
        <f>SUM(EMISSIONS_5!$CY$62:$DI$62)+EMISSIONS_6!$CX$62</f>
        <v>0</v>
      </c>
      <c r="K51" s="159">
        <f>SUM(EMISSIONS_5!$DK$62:$DU$62)+EMISSIONS_6!$DJ$62</f>
        <v>0</v>
      </c>
      <c r="L51" s="159">
        <f>SUM(EMISSIONS_5!$DW$62:$EG$62)+EMISSIONS_6!$DV$62</f>
        <v>0</v>
      </c>
      <c r="M51" s="159">
        <f>SUM(EMISSIONS_5!$EI$62:$ES$62)+EMISSIONS_6!$EH$62</f>
        <v>0</v>
      </c>
      <c r="N51" s="159">
        <f>SUM(EMISSIONS_5!$EU$62:$FE$62)+EMISSIONS_6!$ET$62</f>
        <v>0</v>
      </c>
      <c r="O51" s="159">
        <f>SUM(EMISSIONS_5!$FG$62:$FQ$62)+EMISSIONS_6!$FF$62</f>
        <v>0</v>
      </c>
    </row>
    <row r="52" spans="1:15" x14ac:dyDescent="0.2">
      <c r="A52" s="156">
        <v>5</v>
      </c>
      <c r="B52" s="156">
        <v>3</v>
      </c>
      <c r="C52" s="156">
        <v>6</v>
      </c>
      <c r="D52" s="156">
        <v>2</v>
      </c>
      <c r="E52" s="159">
        <f>SUM(EMISSIONS_5!$AR$62:$BA$62)+SUM(EMISSIONS_6!$AP$62:$AQ$62)</f>
        <v>0</v>
      </c>
      <c r="F52" s="159">
        <f>SUM(EMISSIONS_5!$BD$62:$BM$62)+SUM(EMISSIONS_6!$BB$62:$BC$62)</f>
        <v>0</v>
      </c>
      <c r="G52" s="159">
        <f>SUM(EMISSIONS_5!$BP$62:$BY$62)+SUM(EMISSIONS_6!$BN$62:$BO$62)</f>
        <v>0</v>
      </c>
      <c r="H52" s="159">
        <f>SUM(EMISSIONS_5!$CB$62:$CK$62)+SUM(EMISSIONS_6!$BZ$62:$CA$62)</f>
        <v>0</v>
      </c>
      <c r="I52" s="159">
        <f>SUM(EMISSIONS_5!$CN$62:$CW$62)+SUM(EMISSIONS_6!$CL$62:$CM$62)</f>
        <v>0</v>
      </c>
      <c r="J52" s="159">
        <f>SUM(EMISSIONS_5!$CZ$62:$DI$62)+SUM(EMISSIONS_6!$CX$62:$CY$62)</f>
        <v>0</v>
      </c>
      <c r="K52" s="159">
        <f>SUM(EMISSIONS_5!$DL$62:$DU$62)+SUM(EMISSIONS_6!$DJ$62:$DK$62)</f>
        <v>0</v>
      </c>
      <c r="L52" s="159">
        <f>SUM(EMISSIONS_5!$DX$62:$EG$62)+SUM(EMISSIONS_6!$DV$62:$DW$62)</f>
        <v>0</v>
      </c>
      <c r="M52" s="159">
        <f>SUM(EMISSIONS_5!$EJ$62:$ES$62)+SUM(EMISSIONS_6!$EH$62:$EI$62)</f>
        <v>0</v>
      </c>
      <c r="N52" s="159">
        <f>SUM(EMISSIONS_5!$EV$62:$FE$62)+SUM(EMISSIONS_6!$ET$62:$EU$62)</f>
        <v>0</v>
      </c>
      <c r="O52" s="159">
        <f>SUM(EMISSIONS_5!$FH$62:$FQ$62)+SUM(EMISSIONS_6!$FF$62:$FG$62)</f>
        <v>0</v>
      </c>
    </row>
    <row r="53" spans="1:15" x14ac:dyDescent="0.2">
      <c r="A53" s="156">
        <v>5</v>
      </c>
      <c r="B53" s="156">
        <v>4</v>
      </c>
      <c r="C53" s="156">
        <v>6</v>
      </c>
      <c r="D53" s="156">
        <v>3</v>
      </c>
      <c r="E53" s="159">
        <f>SUM(EMISSIONS_5!$AS$62:$BA$62)+SUM(EMISSIONS_6!$AP$62:$AR$62)</f>
        <v>0</v>
      </c>
      <c r="F53" s="159">
        <f>SUM(EMISSIONS_5!$BE$62:$BM$62)+SUM(EMISSIONS_6!$BB$62:$BD$62)</f>
        <v>0</v>
      </c>
      <c r="G53" s="159">
        <f>SUM(EMISSIONS_5!$BQ$62:$BY$62)+SUM(EMISSIONS_6!$BN$62:$BP$62)</f>
        <v>0</v>
      </c>
      <c r="H53" s="159">
        <f>SUM(EMISSIONS_5!$CC$62:$CK$62)+SUM(EMISSIONS_6!$BZ$62:$CB$62)</f>
        <v>0</v>
      </c>
      <c r="I53" s="159">
        <f>SUM(EMISSIONS_5!$CO$62:$CW$62)+SUM(EMISSIONS_6!$CL$62:$CN$62)</f>
        <v>0</v>
      </c>
      <c r="J53" s="159">
        <f>SUM(EMISSIONS_5!$DA$62:$DI$62)+SUM(EMISSIONS_6!$CX$62:$CZ$62)</f>
        <v>0</v>
      </c>
      <c r="K53" s="159">
        <f>SUM(EMISSIONS_5!$DM$62:$DU$62)+SUM(EMISSIONS_6!$DJ$62:$DL$62)</f>
        <v>0</v>
      </c>
      <c r="L53" s="159">
        <f>SUM(EMISSIONS_5!$DY$62:$EG$62)+SUM(EMISSIONS_6!$DV$62:$DX$62)</f>
        <v>0</v>
      </c>
      <c r="M53" s="159">
        <f>SUM(EMISSIONS_5!$EK$62:$ES$62)+SUM(EMISSIONS_6!$EH$62:$EJ$62)</f>
        <v>0</v>
      </c>
      <c r="N53" s="159">
        <f>SUM(EMISSIONS_5!$EW$62:$FE$62)+SUM(EMISSIONS_6!$ET$62:$EV$62)</f>
        <v>0</v>
      </c>
      <c r="O53" s="159">
        <f>SUM(EMISSIONS_5!$FI$62:$FQ$62)+SUM(EMISSIONS_6!$FF$62:$FH$62)</f>
        <v>0</v>
      </c>
    </row>
    <row r="54" spans="1:15" x14ac:dyDescent="0.2">
      <c r="A54" s="156">
        <v>5</v>
      </c>
      <c r="B54" s="156">
        <v>5</v>
      </c>
      <c r="C54" s="156">
        <v>6</v>
      </c>
      <c r="D54" s="156">
        <v>4</v>
      </c>
      <c r="E54" s="159">
        <f>SUM(EMISSIONS_5!$AT$62:$BA$62)+SUM(EMISSIONS_6!$AP$62:$AS$62)</f>
        <v>0</v>
      </c>
      <c r="F54" s="159">
        <f>SUM(EMISSIONS_5!$BF$62:$BM$62)+SUM(EMISSIONS_6!$BB$62:$BE$62)</f>
        <v>0</v>
      </c>
      <c r="G54" s="159">
        <f>SUM(EMISSIONS_5!$BR$62:$BY$62)+SUM(EMISSIONS_6!$BN$62:$BQ$62)</f>
        <v>0</v>
      </c>
      <c r="H54" s="159">
        <f>SUM(EMISSIONS_5!$CD$62:$CK$62)+SUM(EMISSIONS_6!$BZ$62:$CC$62)</f>
        <v>0</v>
      </c>
      <c r="I54" s="159">
        <f>SUM(EMISSIONS_5!$CP$62:$CW$62)+SUM(EMISSIONS_6!$CL$62:$CO$62)</f>
        <v>0</v>
      </c>
      <c r="J54" s="159">
        <f>SUM(EMISSIONS_5!$DB$62:$DI$62)+SUM(EMISSIONS_6!$CX$62:$DA$62)</f>
        <v>0</v>
      </c>
      <c r="K54" s="159">
        <f>SUM(EMISSIONS_5!$DN$62:$DU$62)+SUM(EMISSIONS_6!$DJ$62:$DM$62)</f>
        <v>0</v>
      </c>
      <c r="L54" s="159">
        <f>SUM(EMISSIONS_5!$DZ$62:$EG$62)+SUM(EMISSIONS_6!$DV$62:$DY$62)</f>
        <v>0</v>
      </c>
      <c r="M54" s="159">
        <f>SUM(EMISSIONS_5!$EL$62:$ES$62)+SUM(EMISSIONS_6!$EH$62:$EK$62)</f>
        <v>0</v>
      </c>
      <c r="N54" s="159">
        <f>SUM(EMISSIONS_5!$EX$62:$FE$62)+SUM(EMISSIONS_6!$ET$62:$EW$63)</f>
        <v>0</v>
      </c>
      <c r="O54" s="159">
        <f>SUM(EMISSIONS_5!$FJ$62:$FQ$62)+SUM(EMISSIONS_6!$FF$62:$FI$62)</f>
        <v>0</v>
      </c>
    </row>
    <row r="55" spans="1:15" x14ac:dyDescent="0.2">
      <c r="A55" s="156">
        <v>5</v>
      </c>
      <c r="B55" s="156">
        <v>6</v>
      </c>
      <c r="C55" s="156">
        <v>6</v>
      </c>
      <c r="D55" s="156">
        <v>5</v>
      </c>
      <c r="E55" s="159">
        <f>SUM(EMISSIONS_5!$AU$62:$BA$62)+SUM(EMISSIONS_6!$AP$62:$AT$62)</f>
        <v>0</v>
      </c>
      <c r="F55" s="159">
        <f>SUM(EMISSIONS_5!$BG$62:$BM$62)+SUM(EMISSIONS_6!$BB$62:$BF$62)</f>
        <v>0</v>
      </c>
      <c r="G55" s="159">
        <f>SUM(EMISSIONS_5!$BS$62:$BY$62)+SUM(EMISSIONS_6!$BN$62:$BR$62)</f>
        <v>0</v>
      </c>
      <c r="H55" s="159">
        <f>SUM(EMISSIONS_5!$CE$62:$CK$62)+SUM(EMISSIONS_6!$BZ$62:$CD$62)</f>
        <v>0</v>
      </c>
      <c r="I55" s="159">
        <f>SUM(EMISSIONS_5!$CQ$62:$CW$62)+SUM(EMISSIONS_6!$CL$62:$CP$62)</f>
        <v>0</v>
      </c>
      <c r="J55" s="159">
        <f>SUM(EMISSIONS_5!$DC$62:$DI$62)+SUM(EMISSIONS_6!$CX$62:$DB$62)</f>
        <v>0</v>
      </c>
      <c r="K55" s="159">
        <f>SUM(EMISSIONS_5!$DO$62:$DU$62)+SUM(EMISSIONS_6!$DJ$62:$DN$62)</f>
        <v>0</v>
      </c>
      <c r="L55" s="159">
        <f>SUM(EMISSIONS_5!$EA$62:$EG$62)+SUM(EMISSIONS_6!$DV$62:$DZ$62)</f>
        <v>0</v>
      </c>
      <c r="M55" s="159">
        <f>SUM(EMISSIONS_5!$EM$62:$ES$62)+SUM(EMISSIONS_6!$EH$62:$EL$62)</f>
        <v>0</v>
      </c>
      <c r="N55" s="159">
        <f>SUM(EMISSIONS_5!$EY$62:$FE$62)+SUM(EMISSIONS_6!$ET$62:$EX$62)</f>
        <v>0</v>
      </c>
      <c r="O55" s="159">
        <f>SUM(EMISSIONS_5!$FK$62:$FQ$62)+SUM(EMISSIONS_6!$FF$62:$FJ$62)</f>
        <v>0</v>
      </c>
    </row>
    <row r="56" spans="1:15" x14ac:dyDescent="0.2">
      <c r="A56" s="156">
        <v>5</v>
      </c>
      <c r="B56" s="156">
        <v>7</v>
      </c>
      <c r="C56" s="156">
        <v>6</v>
      </c>
      <c r="D56" s="156">
        <v>6</v>
      </c>
      <c r="E56" s="159">
        <f>SUM(EMISSIONS_5!$AV$62:$BA$62)+SUM(EMISSIONS_6!$AP$62:$AU$62)</f>
        <v>0</v>
      </c>
      <c r="F56" s="159">
        <f>SUM(EMISSIONS_5!$BH$62:$BM$62)+SUM(EMISSIONS_6!$BB$62:$BG$62)</f>
        <v>0</v>
      </c>
      <c r="G56" s="159">
        <f>SUM(EMISSIONS_5!$BT$62:$BY$62)+SUM(EMISSIONS_6!$BN$62:$BS$62)</f>
        <v>0</v>
      </c>
      <c r="H56" s="159">
        <f>SUM(EMISSIONS_5!$CF$62:$CK$62)+SUM(EMISSIONS_6!$BZ$62:$CE$62)</f>
        <v>0</v>
      </c>
      <c r="I56" s="159">
        <f>SUM(EMISSIONS_5!$CR$62:$CW$62)+SUM(EMISSIONS_6!$CL$62:$CQ$62)</f>
        <v>0</v>
      </c>
      <c r="J56" s="159">
        <f>SUM(EMISSIONS_5!$DD$62:$DI$62)+SUM(EMISSIONS_6!$CX$62:$DC$62)</f>
        <v>0</v>
      </c>
      <c r="K56" s="159">
        <f>SUM(EMISSIONS_5!$DP$62:$DU$62)+SUM(EMISSIONS_6!$DJ$62:$DO$62)</f>
        <v>0</v>
      </c>
      <c r="L56" s="159">
        <f>SUM(EMISSIONS_5!$EB$62:$EG$62)+SUM(EMISSIONS_6!$DV$62:$EA$62)</f>
        <v>0</v>
      </c>
      <c r="M56" s="159">
        <f>SUM(EMISSIONS_5!$EN$62:$ES$62)+SUM(EMISSIONS_6!$EH$62:$EM$62)</f>
        <v>0</v>
      </c>
      <c r="N56" s="159">
        <f>SUM(EMISSIONS_5!$EZ$62:$FE$62)+SUM(EMISSIONS_6!$ET$62:$EY$62)</f>
        <v>0</v>
      </c>
      <c r="O56" s="159">
        <f>SUM(EMISSIONS_5!$FL$62:$FQ$62)+SUM(EMISSIONS_6!$FF$62:$FK$62)</f>
        <v>0</v>
      </c>
    </row>
    <row r="57" spans="1:15" x14ac:dyDescent="0.2">
      <c r="A57" s="156">
        <v>5</v>
      </c>
      <c r="B57" s="156">
        <v>8</v>
      </c>
      <c r="C57" s="156">
        <v>6</v>
      </c>
      <c r="D57" s="156">
        <v>7</v>
      </c>
      <c r="E57" s="159">
        <f>SUM(EMISSIONS_5!$AW$62:$BA$62)+SUM(EMISSIONS_6!$AP$62:$AV$62)</f>
        <v>0</v>
      </c>
      <c r="F57" s="159">
        <f>SUM(EMISSIONS_5!$BI$62:$BM$62)+SUM(EMISSIONS_6!$BB$62:$BH$62)</f>
        <v>0</v>
      </c>
      <c r="G57" s="159">
        <f>SUM(EMISSIONS_5!$BU$62:$BY$62)+SUM(EMISSIONS_6!$BN$62:$BT$62)</f>
        <v>0</v>
      </c>
      <c r="H57" s="159">
        <f>SUM(EMISSIONS_5!$CG$62:$CK$62)+SUM(EMISSIONS_6!$BZ$62:$CF$62)</f>
        <v>0</v>
      </c>
      <c r="I57" s="159">
        <f>SUM(EMISSIONS_5!$CS$62:$CW$62)+SUM(EMISSIONS_6!$CL$62:$CR$62)</f>
        <v>0</v>
      </c>
      <c r="J57" s="159">
        <f>SUM(EMISSIONS_5!$DE$62:$DI$62)+SUM(EMISSIONS_6!$CX$62:$DD$62)</f>
        <v>0</v>
      </c>
      <c r="K57" s="159">
        <f>SUM(EMISSIONS_5!$DQ$62:$DU$62)+SUM(EMISSIONS_6!$DJ$62:$DP$62)</f>
        <v>0</v>
      </c>
      <c r="L57" s="159">
        <f>SUM(EMISSIONS_5!$EC$62:$EG$62)+SUM(EMISSIONS_6!$DV$62:$EB$62)</f>
        <v>0</v>
      </c>
      <c r="M57" s="159">
        <f>SUM(EMISSIONS_5!$EO$62:$ES$62)+SUM(EMISSIONS_6!$EH$62:$EN$62)</f>
        <v>0</v>
      </c>
      <c r="N57" s="159">
        <f>SUM(EMISSIONS_5!$FA$62:$FE$62)+SUM(EMISSIONS_6!$ET$62:$EZ$62)</f>
        <v>0</v>
      </c>
      <c r="O57" s="159">
        <f>SUM(EMISSIONS_5!$FM$62:$FQ$62)+SUM(EMISSIONS_6!$FF$62:$FL$62)</f>
        <v>0</v>
      </c>
    </row>
    <row r="58" spans="1:15" x14ac:dyDescent="0.2">
      <c r="A58" s="156">
        <v>5</v>
      </c>
      <c r="B58" s="156">
        <v>9</v>
      </c>
      <c r="C58" s="156">
        <v>6</v>
      </c>
      <c r="D58" s="156">
        <v>8</v>
      </c>
      <c r="E58" s="159">
        <f>SUM(EMISSIONS_5!$AX$62:$BA$62)+SUM(EMISSIONS_6!$AP$62:$AW$62)</f>
        <v>0</v>
      </c>
      <c r="F58" s="159">
        <f>SUM(EMISSIONS_5!$BJ$62:$BM$62)+SUM(EMISSIONS_6!$BB$62:$BI$62)</f>
        <v>0</v>
      </c>
      <c r="G58" s="159">
        <f>SUM(EMISSIONS_5!$BV$62:$BY$62)+SUM(EMISSIONS_6!$BN$62:$BU$62)</f>
        <v>0</v>
      </c>
      <c r="H58" s="159">
        <f>SUM(EMISSIONS_5!$CH$62:$CK$62)+SUM(EMISSIONS_6!$BZ$62:$CG$62)</f>
        <v>0</v>
      </c>
      <c r="I58" s="159">
        <f>SUM(EMISSIONS_5!$CT$62:$CW$62)+SUM(EMISSIONS_6!$CL$62:$CS$62)</f>
        <v>0</v>
      </c>
      <c r="J58" s="159">
        <f>SUM(EMISSIONS_5!$DF$62:$DI$62)+SUM(EMISSIONS_6!$CX$62:$DE$62)</f>
        <v>0</v>
      </c>
      <c r="K58" s="159">
        <f>SUM(EMISSIONS_5!$DR$62:$DU$62)+SUM(EMISSIONS_6!$DJ$62:$DQ$62)</f>
        <v>0</v>
      </c>
      <c r="L58" s="159">
        <f>SUM(EMISSIONS_5!$ED$62:$EG$62)+SUM(EMISSIONS_6!$DV$62:$EC$62)</f>
        <v>0</v>
      </c>
      <c r="M58" s="159">
        <f>SUM(EMISSIONS_5!$EP$62:$ES$62)+SUM(EMISSIONS_6!$EH$62:$EO$62)</f>
        <v>0</v>
      </c>
      <c r="N58" s="159">
        <f>SUM(EMISSIONS_5!$FB$62:$FE$62)+SUM(EMISSIONS_6!$ET$62:$FA$62)</f>
        <v>0</v>
      </c>
      <c r="O58" s="159">
        <f>SUM(EMISSIONS_5!$FN$62:$FQ$62)+SUM(EMISSIONS_6!$FF$62:$FM$62)</f>
        <v>0</v>
      </c>
    </row>
    <row r="59" spans="1:15" x14ac:dyDescent="0.2">
      <c r="A59" s="156">
        <v>5</v>
      </c>
      <c r="B59" s="156">
        <v>10</v>
      </c>
      <c r="C59" s="156">
        <v>6</v>
      </c>
      <c r="D59" s="156">
        <v>9</v>
      </c>
      <c r="E59" s="159">
        <f>SUM(EMISSIONS_5!$AY$62:$BA$62)+SUM(EMISSIONS_6!$AP$62:$AX$62)</f>
        <v>0</v>
      </c>
      <c r="F59" s="159">
        <f>SUM(EMISSIONS_5!$BK$62:$BM$62)+SUM(EMISSIONS_6!$BB$62:$BJ$62)</f>
        <v>0</v>
      </c>
      <c r="G59" s="159">
        <f>SUM(EMISSIONS_5!$BW$62:$BY$62)+SUM(EMISSIONS_6!$BN$62:$BV$62)</f>
        <v>0</v>
      </c>
      <c r="H59" s="159">
        <f>SUM(EMISSIONS_5!$CI$62:$CK$62)+SUM(EMISSIONS_6!$BZ$62:$CH$62)</f>
        <v>0</v>
      </c>
      <c r="I59" s="159">
        <f>SUM(EMISSIONS_5!$CU$62:$CW$62)+SUM(EMISSIONS_6!$CL$62:$CT$62)</f>
        <v>0</v>
      </c>
      <c r="J59" s="159">
        <f>SUM(EMISSIONS_5!$DG$62:$DI$62)+SUM(EMISSIONS_6!$CX$62:$DF$62)</f>
        <v>0</v>
      </c>
      <c r="K59" s="159">
        <f>SUM(EMISSIONS_5!$DS$62:$DU$62)+SUM(EMISSIONS_6!$DJ$62:$DR$62)</f>
        <v>0</v>
      </c>
      <c r="L59" s="159">
        <f>SUM(EMISSIONS_5!$EE$62:$EG$62)+SUM(EMISSIONS_6!$DV$62:$ED$62)</f>
        <v>0</v>
      </c>
      <c r="M59" s="159">
        <f>SUM(EMISSIONS_5!$EQ$62:$ES$62)+SUM(EMISSIONS_6!$EH$62:$EP$62)</f>
        <v>0</v>
      </c>
      <c r="N59" s="159">
        <f>SUM(EMISSIONS_5!$FC$62:$FE$62)+SUM(EMISSIONS_6!$ET$62:$FB$62)</f>
        <v>0</v>
      </c>
      <c r="O59" s="159">
        <f>SUM(EMISSIONS_5!$FO$62:$FQ$62)+SUM(EMISSIONS_6!$FF$62:$FN$62)</f>
        <v>0</v>
      </c>
    </row>
    <row r="60" spans="1:15" x14ac:dyDescent="0.2">
      <c r="A60" s="156">
        <v>5</v>
      </c>
      <c r="B60" s="156">
        <v>11</v>
      </c>
      <c r="C60" s="156">
        <v>6</v>
      </c>
      <c r="D60" s="156">
        <v>10</v>
      </c>
      <c r="E60" s="159">
        <f>SUM(EMISSIONS_5!$AZ$62:$BA$62)+SUM(EMISSIONS_6!$AP$62:$AY$62)</f>
        <v>0</v>
      </c>
      <c r="F60" s="159">
        <f>SUM(EMISSIONS_5!$BL$62:$BM$62)+SUM(EMISSIONS_6!$BB$62:$BK$62)</f>
        <v>0</v>
      </c>
      <c r="G60" s="159">
        <f>SUM(EMISSIONS_5!$BX$62:$BY$62)+SUM(EMISSIONS_6!$BN$62:$BW$62)</f>
        <v>0</v>
      </c>
      <c r="H60" s="159">
        <f>SUM(EMISSIONS_5!$CJ$62:$CK$62)+SUM(EMISSIONS_6!$BZ$62:$CI$62)</f>
        <v>0</v>
      </c>
      <c r="I60" s="159">
        <f>SUM(EMISSIONS_5!$CV$62:$CW$62)+SUM(EMISSIONS_6!$CL$62:$CU$62)</f>
        <v>0</v>
      </c>
      <c r="J60" s="159">
        <f>SUM(EMISSIONS_5!$DH$62:$DI$62)+SUM(EMISSIONS_6!$CX$62:$DG$62)</f>
        <v>0</v>
      </c>
      <c r="K60" s="159">
        <f>SUM(EMISSIONS_5!$DT$62:$DU$62)+SUM(EMISSIONS_6!$DJ$62:$DS$62)</f>
        <v>0</v>
      </c>
      <c r="L60" s="159">
        <f>SUM(EMISSIONS_5!$EF$62:$EG$62)+SUM(EMISSIONS_6!$DV$62:$EE$62)</f>
        <v>0</v>
      </c>
      <c r="M60" s="159">
        <f>SUM(EMISSIONS_5!$ER$62:$ES$62)+SUM(EMISSIONS_6!$EH$62:$EQ$62)</f>
        <v>0</v>
      </c>
      <c r="N60" s="159">
        <f>SUM(EMISSIONS_5!$FD$62:$FE$62)+SUM(EMISSIONS_6!$ET$62:$FC$62)</f>
        <v>0</v>
      </c>
      <c r="O60" s="159">
        <f>SUM(EMISSIONS_5!$FP$62:$FQ$62)+SUM(EMISSIONS_6!$FF$62:$FO$62)</f>
        <v>0</v>
      </c>
    </row>
    <row r="61" spans="1:15" x14ac:dyDescent="0.2">
      <c r="A61" s="156">
        <v>5</v>
      </c>
      <c r="B61" s="156">
        <v>12</v>
      </c>
      <c r="C61" s="156">
        <v>6</v>
      </c>
      <c r="D61" s="156">
        <v>11</v>
      </c>
      <c r="E61" s="159">
        <f>SUM(EMISSIONS_5!$BA$62)+SUM(EMISSIONS_6!$AP$62:$AZ$62)</f>
        <v>0</v>
      </c>
      <c r="F61" s="159">
        <f>EMISSIONS_5!$BM$62+SUM(EMISSIONS_6!$BB$62:$BL$62)</f>
        <v>0</v>
      </c>
      <c r="G61" s="159">
        <f>EMISSIONS_5!$BY$62+SUM(EMISSIONS_6!$BN$62:$BX$62)</f>
        <v>0</v>
      </c>
      <c r="H61" s="159">
        <f>EMISSIONS_5!$CK$62+SUM(EMISSIONS_6!$BZ$62:$CJ$62)</f>
        <v>0</v>
      </c>
      <c r="I61" s="159">
        <f>EMISSIONS_5!$CW$62+SUM(EMISSIONS_6!$CL$62:$CV$62)</f>
        <v>0</v>
      </c>
      <c r="J61" s="159">
        <f>EMISSIONS_5!$DI$62+SUM(EMISSIONS_6!$CX$62:$DH$62)</f>
        <v>0</v>
      </c>
      <c r="K61" s="159">
        <f>EMISSIONS_5!$DU$62+SUM(EMISSIONS_6!$DJ$62:$DT$62)</f>
        <v>0</v>
      </c>
      <c r="L61" s="159">
        <f>EMISSIONS_5!$EG$62+SUM(EMISSIONS_6!$DV$62:$EF$62)</f>
        <v>0</v>
      </c>
      <c r="M61" s="159">
        <f>EMISSIONS_5!$ES$62+SUM(EMISSIONS_6!$EH$62:$ER$62)</f>
        <v>0</v>
      </c>
      <c r="N61" s="159">
        <f>EMISSIONS_5!$FE$62+SUM(EMISSIONS_6!$ET$62:$FD$62)</f>
        <v>0</v>
      </c>
      <c r="O61" s="159">
        <f>EMISSIONS_5!$FQ$62+SUM(EMISSIONS_6!$FF$62:$FP$62)</f>
        <v>0</v>
      </c>
    </row>
    <row r="62" spans="1:15" x14ac:dyDescent="0.2">
      <c r="A62" s="160">
        <v>6</v>
      </c>
      <c r="B62" s="160">
        <v>1</v>
      </c>
      <c r="C62" s="160">
        <v>6</v>
      </c>
      <c r="D62" s="160">
        <v>12</v>
      </c>
      <c r="E62" s="161">
        <f>SUM(EMISSIONS_6!$AP$62:$BA$62)</f>
        <v>0</v>
      </c>
      <c r="F62" s="161">
        <f>SUM(EMISSIONS_6!$BB$62:$BM$62)</f>
        <v>0</v>
      </c>
      <c r="G62" s="161">
        <f>SUM(EMISSIONS_6!$BN$62:$BY$62)</f>
        <v>0</v>
      </c>
      <c r="H62" s="161">
        <f>SUM(EMISSIONS_6!$BZ$62:$CK$62)</f>
        <v>0</v>
      </c>
      <c r="I62" s="161">
        <f>SUM(EMISSIONS_6!$CL$62:$CW$62)</f>
        <v>0</v>
      </c>
      <c r="J62" s="161">
        <f>SUM(EMISSIONS_6!$CX$62:$DI$62)</f>
        <v>0</v>
      </c>
      <c r="K62" s="161">
        <f>SUM(EMISSIONS_6!$DJ$62:$DU$62)</f>
        <v>0</v>
      </c>
      <c r="L62" s="161">
        <f>SUM(EMISSIONS_6!$DV$62:$EG$62)</f>
        <v>0</v>
      </c>
      <c r="M62" s="161">
        <f>SUM(EMISSIONS_6!$EH$62:$ES$62)</f>
        <v>0</v>
      </c>
      <c r="N62" s="161">
        <f>SUM(EMISSIONS_6!$ET$62:$FE$62)</f>
        <v>0</v>
      </c>
      <c r="O62" s="161">
        <f>SUM(EMISSIONS_6!$FF$62:$FQ$62)</f>
        <v>0</v>
      </c>
    </row>
    <row r="63" spans="1:15" x14ac:dyDescent="0.2">
      <c r="A63" s="156">
        <v>6</v>
      </c>
      <c r="B63" s="156">
        <v>2</v>
      </c>
      <c r="C63" s="156">
        <v>7</v>
      </c>
      <c r="D63" s="156">
        <v>1</v>
      </c>
      <c r="E63" s="159">
        <f>SUM(EMISSIONS_6!$AQ$62:$BA$62)+EMISSIONS_7!$AP$62</f>
        <v>0</v>
      </c>
      <c r="F63" s="159">
        <f>SUM(EMISSIONS_6!$BC$62:$BM$62)+EMISSIONS_7!$BB$62</f>
        <v>0</v>
      </c>
      <c r="G63" s="159">
        <f>SUM(EMISSIONS_6!$BO$62:$BY$62)+EMISSIONS_7!$BN$62</f>
        <v>0</v>
      </c>
      <c r="H63" s="159">
        <f>SUM(EMISSIONS_6!$CA$62:$CK$62)+EMISSIONS_7!$BZ$62</f>
        <v>0</v>
      </c>
      <c r="I63" s="159">
        <f>SUM(EMISSIONS_6!$CM$62:$CW$62)+EMISSIONS_7!$CL$62</f>
        <v>0</v>
      </c>
      <c r="J63" s="159">
        <f>SUM(EMISSIONS_6!$CY$62:$DI$62)+EMISSIONS_7!$CX$62</f>
        <v>0</v>
      </c>
      <c r="K63" s="159">
        <f>SUM(EMISSIONS_6!$DK$62:$DU$62)+EMISSIONS_7!$DJ$62</f>
        <v>0</v>
      </c>
      <c r="L63" s="159">
        <f>SUM(EMISSIONS_6!$DW$62:$EG$62)+EMISSIONS_7!$DV$62</f>
        <v>0</v>
      </c>
      <c r="M63" s="159">
        <f>SUM(EMISSIONS_6!$EI$62:$ES$62)+EMISSIONS_7!$EH$62</f>
        <v>0</v>
      </c>
      <c r="N63" s="159">
        <f>SUM(EMISSIONS_6!$EU$62:$FE$62)+EMISSIONS_7!$ET$62</f>
        <v>0</v>
      </c>
      <c r="O63" s="159">
        <f>SUM(EMISSIONS_6!$FG$62:$FQ$62)+EMISSIONS_7!$FF$62</f>
        <v>0</v>
      </c>
    </row>
    <row r="64" spans="1:15" x14ac:dyDescent="0.2">
      <c r="A64" s="156">
        <v>6</v>
      </c>
      <c r="B64" s="156">
        <v>3</v>
      </c>
      <c r="C64" s="156">
        <v>7</v>
      </c>
      <c r="D64" s="156">
        <v>2</v>
      </c>
      <c r="E64" s="159">
        <f>SUM(EMISSIONS_6!$AR$62:$BA$62)+SUM(EMISSIONS_7!$AP$62:$AQ$62)</f>
        <v>0</v>
      </c>
      <c r="F64" s="159">
        <f>SUM(EMISSIONS_6!$BD$62:$BM$62)+SUM(EMISSIONS_7!$BB$62:$BC$62)</f>
        <v>0</v>
      </c>
      <c r="G64" s="159">
        <f>SUM(EMISSIONS_6!$BP$62:$BY$62)+SUM(EMISSIONS_7!$BN$62:$BO$62)</f>
        <v>0</v>
      </c>
      <c r="H64" s="159">
        <f>SUM(EMISSIONS_6!$CB$62:$CK$62)+SUM(EMISSIONS_7!$BZ$62:$CA$62)</f>
        <v>0</v>
      </c>
      <c r="I64" s="159">
        <f>SUM(EMISSIONS_6!$CN$62:$CW$62)+SUM(EMISSIONS_7!$CL$62:$CM$62)</f>
        <v>0</v>
      </c>
      <c r="J64" s="159">
        <f>SUM(EMISSIONS_6!$CZ$62:$DI$62)+SUM(EMISSIONS_7!$CX$62:$CY$62)</f>
        <v>0</v>
      </c>
      <c r="K64" s="159">
        <f>SUM(EMISSIONS_6!$DL$62:$DU$62)+SUM(EMISSIONS_7!$DJ$62:$DK$62)</f>
        <v>0</v>
      </c>
      <c r="L64" s="159">
        <f>SUM(EMISSIONS_6!$DX$62:$EG$62)+SUM(EMISSIONS_7!$DV$62:$DW$62)</f>
        <v>0</v>
      </c>
      <c r="M64" s="159">
        <f>SUM(EMISSIONS_6!$EJ$62:$ES$62)+SUM(EMISSIONS_7!$EH$62:$EI$62)</f>
        <v>0</v>
      </c>
      <c r="N64" s="159">
        <f>SUM(EMISSIONS_6!$EV$62:$FE$62)+SUM(EMISSIONS_7!$ET$62:$EU$62)</f>
        <v>0</v>
      </c>
      <c r="O64" s="159">
        <f>SUM(EMISSIONS_6!$FH$62:$FQ$62)+SUM(EMISSIONS_7!$FF$62:$FG$62)</f>
        <v>0</v>
      </c>
    </row>
    <row r="65" spans="1:15" x14ac:dyDescent="0.2">
      <c r="A65" s="156">
        <v>6</v>
      </c>
      <c r="B65" s="156">
        <v>4</v>
      </c>
      <c r="C65" s="156">
        <v>7</v>
      </c>
      <c r="D65" s="156">
        <v>3</v>
      </c>
      <c r="E65" s="159">
        <f>SUM(EMISSIONS_6!$AS$62:$BA$62)+SUM(EMISSIONS_7!$AP$62:$AR$62)</f>
        <v>0</v>
      </c>
      <c r="F65" s="159">
        <f>SUM(EMISSIONS_6!$BE$62:$BM$62)+SUM(EMISSIONS_7!$BB$62:$BD$62)</f>
        <v>0</v>
      </c>
      <c r="G65" s="159">
        <f>SUM(EMISSIONS_6!$BQ$62:$BY$62)+SUM(EMISSIONS_7!$BN$62:$BP$62)</f>
        <v>0</v>
      </c>
      <c r="H65" s="159">
        <f>SUM(EMISSIONS_6!$CC$62:$CK$62)+SUM(EMISSIONS_7!$BZ$62:$CB$62)</f>
        <v>0</v>
      </c>
      <c r="I65" s="159">
        <f>SUM(EMISSIONS_6!$CO$62:$CW$62)+SUM(EMISSIONS_7!$CL$62:$CN$62)</f>
        <v>0</v>
      </c>
      <c r="J65" s="159">
        <f>SUM(EMISSIONS_6!$DA$62:$DI$62)+SUM(EMISSIONS_7!$CX$62:$CZ$62)</f>
        <v>0</v>
      </c>
      <c r="K65" s="159">
        <f>SUM(EMISSIONS_6!$DM$62:$DU$62)+SUM(EMISSIONS_7!$DJ$62:$DL$62)</f>
        <v>0</v>
      </c>
      <c r="L65" s="159">
        <f>SUM(EMISSIONS_6!$DY$62:$EG$62)+SUM(EMISSIONS_7!$DV$62:$DX$62)</f>
        <v>0</v>
      </c>
      <c r="M65" s="159">
        <f>SUM(EMISSIONS_6!$EK$62:$ES$62)+SUM(EMISSIONS_7!$EH$62:$EJ$62)</f>
        <v>0</v>
      </c>
      <c r="N65" s="159">
        <f>SUM(EMISSIONS_6!$EW$62:$FE$62)+SUM(EMISSIONS_7!$ET$62:$EV$62)</f>
        <v>0</v>
      </c>
      <c r="O65" s="159">
        <f>SUM(EMISSIONS_6!$FI$62:$FQ$62)+SUM(EMISSIONS_7!$FF$62:$FH$62)</f>
        <v>0</v>
      </c>
    </row>
    <row r="66" spans="1:15" x14ac:dyDescent="0.2">
      <c r="A66" s="156">
        <v>6</v>
      </c>
      <c r="B66" s="156">
        <v>5</v>
      </c>
      <c r="C66" s="156">
        <v>7</v>
      </c>
      <c r="D66" s="156">
        <v>4</v>
      </c>
      <c r="E66" s="159">
        <f>SUM(EMISSIONS_6!$AT$62:$BA$62)+SUM(EMISSIONS_7!$AP$62:$AS$62)</f>
        <v>0</v>
      </c>
      <c r="F66" s="159">
        <f>SUM(EMISSIONS_6!$BF$62:$BM$62)+SUM(EMISSIONS_7!$BB$62:$BE$62)</f>
        <v>0</v>
      </c>
      <c r="G66" s="159">
        <f>SUM(EMISSIONS_6!$BR$62:$BY$62)+SUM(EMISSIONS_7!$BN$62:$BQ$62)</f>
        <v>0</v>
      </c>
      <c r="H66" s="159">
        <f>SUM(EMISSIONS_6!$CD$62:$CK$62)+SUM(EMISSIONS_7!$BZ$62:$CC$62)</f>
        <v>0</v>
      </c>
      <c r="I66" s="159">
        <f>SUM(EMISSIONS_6!$CP$62:$CW$62)+SUM(EMISSIONS_7!$CL$62:$CO$62)</f>
        <v>0</v>
      </c>
      <c r="J66" s="159">
        <f>SUM(EMISSIONS_6!$DB$62:$DI$62)+SUM(EMISSIONS_7!$CX$62:$DA$62)</f>
        <v>0</v>
      </c>
      <c r="K66" s="159">
        <f>SUM(EMISSIONS_6!$DN$62:$DU$62)+SUM(EMISSIONS_7!$DJ$62:$DM$62)</f>
        <v>0</v>
      </c>
      <c r="L66" s="159">
        <f>SUM(EMISSIONS_6!$DZ$62:$EG$62)+SUM(EMISSIONS_7!$DV$62:$DY$62)</f>
        <v>0</v>
      </c>
      <c r="M66" s="159">
        <f>SUM(EMISSIONS_6!$EL$62:$ES$62)+SUM(EMISSIONS_7!$EH$62:$EK$62)</f>
        <v>0</v>
      </c>
      <c r="N66" s="159">
        <f>SUM(EMISSIONS_6!$EX$62:$FE$62)+SUM(EMISSIONS_7!$ET$62:$EW$63)</f>
        <v>0</v>
      </c>
      <c r="O66" s="159">
        <f>SUM(EMISSIONS_6!$FJ$62:$FQ$62)+SUM(EMISSIONS_7!$FF$62:$FI$62)</f>
        <v>0</v>
      </c>
    </row>
    <row r="67" spans="1:15" x14ac:dyDescent="0.2">
      <c r="A67" s="156">
        <v>6</v>
      </c>
      <c r="B67" s="156">
        <v>6</v>
      </c>
      <c r="C67" s="156">
        <v>7</v>
      </c>
      <c r="D67" s="156">
        <v>5</v>
      </c>
      <c r="E67" s="159">
        <f>SUM(EMISSIONS_6!$AU$62:$BA$62)+SUM(EMISSIONS_7!$AP$62:$AT$62)</f>
        <v>0</v>
      </c>
      <c r="F67" s="159">
        <f>SUM(EMISSIONS_6!$BG$62:$BM$62)+SUM(EMISSIONS_7!$BB$62:$BF$62)</f>
        <v>0</v>
      </c>
      <c r="G67" s="159">
        <f>SUM(EMISSIONS_6!$BS$62:$BY$62)+SUM(EMISSIONS_7!$BN$62:$BR$62)</f>
        <v>0</v>
      </c>
      <c r="H67" s="159">
        <f>SUM(EMISSIONS_6!$CE$62:$CK$62)+SUM(EMISSIONS_7!$BZ$62:$CD$62)</f>
        <v>0</v>
      </c>
      <c r="I67" s="159">
        <f>SUM(EMISSIONS_6!$CQ$62:$CW$62)+SUM(EMISSIONS_7!$CL$62:$CP$62)</f>
        <v>0</v>
      </c>
      <c r="J67" s="159">
        <f>SUM(EMISSIONS_6!$DC$62:$DI$62)+SUM(EMISSIONS_7!$CX$62:$DB$62)</f>
        <v>0</v>
      </c>
      <c r="K67" s="159">
        <f>SUM(EMISSIONS_6!$DO$62:$DU$62)+SUM(EMISSIONS_7!$DJ$62:$DN$62)</f>
        <v>0</v>
      </c>
      <c r="L67" s="159">
        <f>SUM(EMISSIONS_6!$EA$62:$EG$62)+SUM(EMISSIONS_7!$DV$62:$DZ$62)</f>
        <v>0</v>
      </c>
      <c r="M67" s="159">
        <f>SUM(EMISSIONS_6!$EM$62:$ES$62)+SUM(EMISSIONS_7!$EH$62:$EL$62)</f>
        <v>0</v>
      </c>
      <c r="N67" s="159">
        <f>SUM(EMISSIONS_6!$EY$62:$FE$62)+SUM(EMISSIONS_7!$ET$62:$EX$62)</f>
        <v>0</v>
      </c>
      <c r="O67" s="159">
        <f>SUM(EMISSIONS_6!$FK$62:$FQ$62)+SUM(EMISSIONS_7!$FF$62:$FJ$62)</f>
        <v>0</v>
      </c>
    </row>
    <row r="68" spans="1:15" x14ac:dyDescent="0.2">
      <c r="A68" s="156">
        <v>6</v>
      </c>
      <c r="B68" s="156">
        <v>7</v>
      </c>
      <c r="C68" s="156">
        <v>7</v>
      </c>
      <c r="D68" s="156">
        <v>6</v>
      </c>
      <c r="E68" s="159">
        <f>SUM(EMISSIONS_6!$AV$62:$BA$62)+SUM(EMISSIONS_7!$AP$62:$AU$62)</f>
        <v>0</v>
      </c>
      <c r="F68" s="159">
        <f>SUM(EMISSIONS_6!$BH$62:$BM$62)+SUM(EMISSIONS_7!$BB$62:$BG$62)</f>
        <v>0</v>
      </c>
      <c r="G68" s="159">
        <f>SUM(EMISSIONS_6!$BT$62:$BY$62)+SUM(EMISSIONS_7!$BN$62:$BS$62)</f>
        <v>0</v>
      </c>
      <c r="H68" s="159">
        <f>SUM(EMISSIONS_6!$CF$62:$CK$62)+SUM(EMISSIONS_7!$BZ$62:$CE$62)</f>
        <v>0</v>
      </c>
      <c r="I68" s="159">
        <f>SUM(EMISSIONS_6!$CR$62:$CW$62)+SUM(EMISSIONS_7!$CL$62:$CQ$62)</f>
        <v>0</v>
      </c>
      <c r="J68" s="159">
        <f>SUM(EMISSIONS_6!$DD$62:$DI$62)+SUM(EMISSIONS_7!$CX$62:$DC$62)</f>
        <v>0</v>
      </c>
      <c r="K68" s="159">
        <f>SUM(EMISSIONS_6!$DP$62:$DU$62)+SUM(EMISSIONS_7!$DJ$62:$DO$62)</f>
        <v>0</v>
      </c>
      <c r="L68" s="159">
        <f>SUM(EMISSIONS_6!$EB$62:$EG$62)+SUM(EMISSIONS_7!$DV$62:$EA$62)</f>
        <v>0</v>
      </c>
      <c r="M68" s="159">
        <f>SUM(EMISSIONS_6!$EN$62:$ES$62)+SUM(EMISSIONS_7!$EH$62:$EM$62)</f>
        <v>0</v>
      </c>
      <c r="N68" s="159">
        <f>SUM(EMISSIONS_6!$EZ$62:$FE$62)+SUM(EMISSIONS_7!$ET$62:$EY$62)</f>
        <v>0</v>
      </c>
      <c r="O68" s="159">
        <f>SUM(EMISSIONS_6!$FL$62:$FQ$62)+SUM(EMISSIONS_7!$FF$62:$FK$62)</f>
        <v>0</v>
      </c>
    </row>
    <row r="69" spans="1:15" x14ac:dyDescent="0.2">
      <c r="A69" s="156">
        <v>6</v>
      </c>
      <c r="B69" s="156">
        <v>8</v>
      </c>
      <c r="C69" s="156">
        <v>7</v>
      </c>
      <c r="D69" s="156">
        <v>7</v>
      </c>
      <c r="E69" s="159">
        <f>SUM(EMISSIONS_6!$AW$62:$BA$62)+SUM(EMISSIONS_7!$AP$62:$AV$62)</f>
        <v>0</v>
      </c>
      <c r="F69" s="159">
        <f>SUM(EMISSIONS_6!$BI$62:$BM$62)+SUM(EMISSIONS_7!$BB$62:$BH$62)</f>
        <v>0</v>
      </c>
      <c r="G69" s="159">
        <f>SUM(EMISSIONS_6!$BU$62:$BY$62)+SUM(EMISSIONS_7!$BN$62:$BT$62)</f>
        <v>0</v>
      </c>
      <c r="H69" s="159">
        <f>SUM(EMISSIONS_6!$CG$62:$CK$62)+SUM(EMISSIONS_7!$BZ$62:$CF$62)</f>
        <v>0</v>
      </c>
      <c r="I69" s="159">
        <f>SUM(EMISSIONS_6!$CS$62:$CW$62)+SUM(EMISSIONS_7!$CL$62:$CR$62)</f>
        <v>0</v>
      </c>
      <c r="J69" s="159">
        <f>SUM(EMISSIONS_6!$DE$62:$DI$62)+SUM(EMISSIONS_7!$CX$62:$DD$62)</f>
        <v>0</v>
      </c>
      <c r="K69" s="159">
        <f>SUM(EMISSIONS_6!$DQ$62:$DU$62)+SUM(EMISSIONS_7!$DJ$62:$DP$62)</f>
        <v>0</v>
      </c>
      <c r="L69" s="159">
        <f>SUM(EMISSIONS_6!$EC$62:$EG$62)+SUM(EMISSIONS_7!$DV$62:$EB$62)</f>
        <v>0</v>
      </c>
      <c r="M69" s="159">
        <f>SUM(EMISSIONS_6!$EO$62:$ES$62)+SUM(EMISSIONS_7!$EH$62:$EN$62)</f>
        <v>0</v>
      </c>
      <c r="N69" s="159">
        <f>SUM(EMISSIONS_6!$FA$62:$FE$62)+SUM(EMISSIONS_7!$ET$62:$EZ$62)</f>
        <v>0</v>
      </c>
      <c r="O69" s="159">
        <f>SUM(EMISSIONS_6!$FM$62:$FQ$62)+SUM(EMISSIONS_7!$FF$62:$FL$62)</f>
        <v>0</v>
      </c>
    </row>
    <row r="70" spans="1:15" x14ac:dyDescent="0.2">
      <c r="A70" s="156">
        <v>6</v>
      </c>
      <c r="B70" s="156">
        <v>9</v>
      </c>
      <c r="C70" s="156">
        <v>7</v>
      </c>
      <c r="D70" s="156">
        <v>8</v>
      </c>
      <c r="E70" s="159">
        <f>SUM(EMISSIONS_6!$AX$62:$BA$62)+SUM(EMISSIONS_7!$AP$62:$AW$62)</f>
        <v>0</v>
      </c>
      <c r="F70" s="159">
        <f>SUM(EMISSIONS_6!$BJ$62:$BM$62)+SUM(EMISSIONS_7!$BB$62:$BI$62)</f>
        <v>0</v>
      </c>
      <c r="G70" s="159">
        <f>SUM(EMISSIONS_6!$BV$62:$BY$62)+SUM(EMISSIONS_7!$BN$62:$BU$62)</f>
        <v>0</v>
      </c>
      <c r="H70" s="159">
        <f>SUM(EMISSIONS_6!$CH$62:$CK$62)+SUM(EMISSIONS_7!$BZ$62:$CG$62)</f>
        <v>0</v>
      </c>
      <c r="I70" s="159">
        <f>SUM(EMISSIONS_6!$CT$62:$CW$62)+SUM(EMISSIONS_7!$CL$62:$CS$62)</f>
        <v>0</v>
      </c>
      <c r="J70" s="159">
        <f>SUM(EMISSIONS_6!$DF$62:$DI$62)+SUM(EMISSIONS_7!$CX$62:$DE$62)</f>
        <v>0</v>
      </c>
      <c r="K70" s="159">
        <f>SUM(EMISSIONS_6!$DR$62:$DU$62)+SUM(EMISSIONS_7!$DJ$62:$DQ$62)</f>
        <v>0</v>
      </c>
      <c r="L70" s="159">
        <f>SUM(EMISSIONS_6!$ED$62:$EG$62)+SUM(EMISSIONS_7!$DV$62:$EC$62)</f>
        <v>0</v>
      </c>
      <c r="M70" s="159">
        <f>SUM(EMISSIONS_6!$EP$62:$ES$62)+SUM(EMISSIONS_7!$EH$62:$EO$62)</f>
        <v>0</v>
      </c>
      <c r="N70" s="159">
        <f>SUM(EMISSIONS_6!$FB$62:$FE$62)+SUM(EMISSIONS_7!$ET$62:$FA$62)</f>
        <v>0</v>
      </c>
      <c r="O70" s="159">
        <f>SUM(EMISSIONS_6!$FN$62:$FQ$62)+SUM(EMISSIONS_7!$FF$62:$FM$62)</f>
        <v>0</v>
      </c>
    </row>
    <row r="71" spans="1:15" x14ac:dyDescent="0.2">
      <c r="A71" s="156">
        <v>6</v>
      </c>
      <c r="B71" s="156">
        <v>10</v>
      </c>
      <c r="C71" s="156">
        <v>7</v>
      </c>
      <c r="D71" s="156">
        <v>9</v>
      </c>
      <c r="E71" s="159">
        <f>SUM(EMISSIONS_6!$AY$62:$BA$62)+SUM(EMISSIONS_7!$AP$62:$AX$62)</f>
        <v>0</v>
      </c>
      <c r="F71" s="159">
        <f>SUM(EMISSIONS_6!$BK$62:$BM$62)+SUM(EMISSIONS_7!$BB$62:$BJ$62)</f>
        <v>0</v>
      </c>
      <c r="G71" s="159">
        <f>SUM(EMISSIONS_6!$BW$62:$BY$62)+SUM(EMISSIONS_7!$BN$62:$BV$62)</f>
        <v>0</v>
      </c>
      <c r="H71" s="159">
        <f>SUM(EMISSIONS_6!$CI$62:$CK$62)+SUM(EMISSIONS_7!$BZ$62:$CH$62)</f>
        <v>0</v>
      </c>
      <c r="I71" s="159">
        <f>SUM(EMISSIONS_6!$CU$62:$CW$62)+SUM(EMISSIONS_7!$CL$62:$CT$62)</f>
        <v>0</v>
      </c>
      <c r="J71" s="159">
        <f>SUM(EMISSIONS_6!$DG$62:$DI$62)+SUM(EMISSIONS_7!$CX$62:$DF$62)</f>
        <v>0</v>
      </c>
      <c r="K71" s="159">
        <f>SUM(EMISSIONS_6!$DS$62:$DU$62)+SUM(EMISSIONS_7!$DJ$62:$DR$62)</f>
        <v>0</v>
      </c>
      <c r="L71" s="159">
        <f>SUM(EMISSIONS_6!$EE$62:$EG$62)+SUM(EMISSIONS_7!$DV$62:$ED$62)</f>
        <v>0</v>
      </c>
      <c r="M71" s="159">
        <f>SUM(EMISSIONS_6!$EQ$62:$ES$62)+SUM(EMISSIONS_7!$EH$62:$EP$62)</f>
        <v>0</v>
      </c>
      <c r="N71" s="159">
        <f>SUM(EMISSIONS_6!$FC$62:$FE$62)+SUM(EMISSIONS_7!$ET$62:$FB$62)</f>
        <v>0</v>
      </c>
      <c r="O71" s="159">
        <f>SUM(EMISSIONS_6!$FO$62:$FQ$62)+SUM(EMISSIONS_7!$FF$62:$FN$62)</f>
        <v>0</v>
      </c>
    </row>
    <row r="72" spans="1:15" x14ac:dyDescent="0.2">
      <c r="A72" s="156">
        <v>6</v>
      </c>
      <c r="B72" s="156">
        <v>11</v>
      </c>
      <c r="C72" s="156">
        <v>7</v>
      </c>
      <c r="D72" s="156">
        <v>10</v>
      </c>
      <c r="E72" s="159">
        <f>SUM(EMISSIONS_6!$AZ$62:$BA$62)+SUM(EMISSIONS_7!$AP$62:$AY$62)</f>
        <v>0</v>
      </c>
      <c r="F72" s="159">
        <f>SUM(EMISSIONS_6!$BL$62:$BM$62)+SUM(EMISSIONS_7!$BB$62:$BK$62)</f>
        <v>0</v>
      </c>
      <c r="G72" s="159">
        <f>SUM(EMISSIONS_6!$BX$62:$BY$62)+SUM(EMISSIONS_7!$BN$62:$BW$62)</f>
        <v>0</v>
      </c>
      <c r="H72" s="159">
        <f>SUM(EMISSIONS_6!$CJ$62:$CK$62)+SUM(EMISSIONS_7!$BZ$62:$CI$62)</f>
        <v>0</v>
      </c>
      <c r="I72" s="159">
        <f>SUM(EMISSIONS_6!$CV$62:$CW$62)+SUM(EMISSIONS_7!$CL$62:$CU$62)</f>
        <v>0</v>
      </c>
      <c r="J72" s="159">
        <f>SUM(EMISSIONS_6!$DH$62:$DI$62)+SUM(EMISSIONS_7!$CX$62:$DG$62)</f>
        <v>0</v>
      </c>
      <c r="K72" s="159">
        <f>SUM(EMISSIONS_6!$DT$62:$DU$62)+SUM(EMISSIONS_7!$DJ$62:$DS$62)</f>
        <v>0</v>
      </c>
      <c r="L72" s="159">
        <f>SUM(EMISSIONS_6!$EF$62:$EG$62)+SUM(EMISSIONS_7!$DV$62:$EE$62)</f>
        <v>0</v>
      </c>
      <c r="M72" s="159">
        <f>SUM(EMISSIONS_6!$ER$62:$ES$62)+SUM(EMISSIONS_7!$EH$62:$EQ$62)</f>
        <v>0</v>
      </c>
      <c r="N72" s="159">
        <f>SUM(EMISSIONS_6!$FD$62:$FE$62)+SUM(EMISSIONS_7!$ET$62:$FC$62)</f>
        <v>0</v>
      </c>
      <c r="O72" s="159">
        <f>SUM(EMISSIONS_6!$FP$62:$FQ$62)+SUM(EMISSIONS_7!$FF$62:$FO$62)</f>
        <v>0</v>
      </c>
    </row>
    <row r="73" spans="1:15" x14ac:dyDescent="0.2">
      <c r="A73" s="156">
        <v>6</v>
      </c>
      <c r="B73" s="156">
        <v>12</v>
      </c>
      <c r="C73" s="156">
        <v>7</v>
      </c>
      <c r="D73" s="156">
        <v>11</v>
      </c>
      <c r="E73" s="159">
        <f>SUM(EMISSIONS_6!$BA$62)+SUM(EMISSIONS_7!$AP$62:$AZ$62)</f>
        <v>0</v>
      </c>
      <c r="F73" s="159">
        <f>EMISSIONS_6!$BM$62+SUM(EMISSIONS_7!$BB$62:$BL$62)</f>
        <v>0</v>
      </c>
      <c r="G73" s="159">
        <f>EMISSIONS_6!$BY$62+SUM(EMISSIONS_7!$BN$62:$BX$62)</f>
        <v>0</v>
      </c>
      <c r="H73" s="159">
        <f>EMISSIONS_6!$CK$62+SUM(EMISSIONS_7!$BZ$62:$CJ$62)</f>
        <v>0</v>
      </c>
      <c r="I73" s="159">
        <f>EMISSIONS_6!$CW$62+SUM(EMISSIONS_7!$CL$62:$CV$62)</f>
        <v>0</v>
      </c>
      <c r="J73" s="159">
        <f>EMISSIONS_6!$DI$62+SUM(EMISSIONS_7!$CX$62:$DH$62)</f>
        <v>0</v>
      </c>
      <c r="K73" s="159">
        <f>EMISSIONS_6!$DU$62+SUM(EMISSIONS_7!$DJ$62:$DT$62)</f>
        <v>0</v>
      </c>
      <c r="L73" s="159">
        <f>EMISSIONS_6!$EG$62+SUM(EMISSIONS_7!$DV$62:$EF$62)</f>
        <v>0</v>
      </c>
      <c r="M73" s="159">
        <f>EMISSIONS_6!$ES$62+SUM(EMISSIONS_7!$EH$62:$ER$62)</f>
        <v>0</v>
      </c>
      <c r="N73" s="159">
        <f>EMISSIONS_6!$FE$62+SUM(EMISSIONS_7!$ET$62:$FD$62)</f>
        <v>0</v>
      </c>
      <c r="O73" s="159">
        <f>EMISSIONS_6!$FQ$62+SUM(EMISSIONS_7!$FF$62:$FP$62)</f>
        <v>0</v>
      </c>
    </row>
    <row r="74" spans="1:15" x14ac:dyDescent="0.2">
      <c r="A74" s="160">
        <v>7</v>
      </c>
      <c r="B74" s="160">
        <v>1</v>
      </c>
      <c r="C74" s="160">
        <v>7</v>
      </c>
      <c r="D74" s="160">
        <v>12</v>
      </c>
      <c r="E74" s="161">
        <f>SUM(EMISSIONS_7!$AP$62:$BA$62)</f>
        <v>0</v>
      </c>
      <c r="F74" s="161">
        <f>SUM(EMISSIONS_7!$BB$62:$BM$62)</f>
        <v>0</v>
      </c>
      <c r="G74" s="161">
        <f>SUM(EMISSIONS_7!$BN$62:$BY$62)</f>
        <v>0</v>
      </c>
      <c r="H74" s="161">
        <f>SUM(EMISSIONS_7!$BZ$62:$CK$62)</f>
        <v>0</v>
      </c>
      <c r="I74" s="161">
        <f>SUM(EMISSIONS_7!$CL$62:$CW$62)</f>
        <v>0</v>
      </c>
      <c r="J74" s="161">
        <f>SUM(EMISSIONS_7!$CX$62:$DI$62)</f>
        <v>0</v>
      </c>
      <c r="K74" s="161">
        <f>SUM(EMISSIONS_7!$DJ$62:$DU$62)</f>
        <v>0</v>
      </c>
      <c r="L74" s="161">
        <f>SUM(EMISSIONS_7!$DV$62:$EG$62)</f>
        <v>0</v>
      </c>
      <c r="M74" s="161">
        <f>SUM(EMISSIONS_7!$EH$62:$ES$62)</f>
        <v>0</v>
      </c>
      <c r="N74" s="161">
        <f>SUM(EMISSIONS_7!$ET$62:$FE$62)</f>
        <v>0</v>
      </c>
      <c r="O74" s="161">
        <f>SUM(EMISSIONS_7!$FF$62:$FQ$62)</f>
        <v>0</v>
      </c>
    </row>
    <row r="75" spans="1:15" x14ac:dyDescent="0.2">
      <c r="A75" s="156">
        <v>7</v>
      </c>
      <c r="B75" s="156">
        <v>2</v>
      </c>
      <c r="C75" s="156">
        <v>8</v>
      </c>
      <c r="D75" s="156">
        <v>1</v>
      </c>
      <c r="E75" s="159">
        <f>SUM(EMISSIONS_7!$AQ$62:$BA$62)+EMISSIONS_8!$AP$62</f>
        <v>0</v>
      </c>
      <c r="F75" s="159">
        <f>SUM(EMISSIONS_7!$BC$62:$BM$62)+EMISSIONS_8!$BB$62</f>
        <v>0</v>
      </c>
      <c r="G75" s="159">
        <f>SUM(EMISSIONS_7!$BO$62:$BY$62)+EMISSIONS_8!$BN$62</f>
        <v>0</v>
      </c>
      <c r="H75" s="159">
        <f>SUM(EMISSIONS_7!$CA$62:$CK$62)+EMISSIONS_8!$BZ$62</f>
        <v>0</v>
      </c>
      <c r="I75" s="159">
        <f>SUM(EMISSIONS_7!$CM$62:$CW$62)+EMISSIONS_8!$CL$62</f>
        <v>0</v>
      </c>
      <c r="J75" s="159">
        <f>SUM(EMISSIONS_7!$CY$62:$DI$62)+EMISSIONS_8!$CX$62</f>
        <v>0</v>
      </c>
      <c r="K75" s="159">
        <f>SUM(EMISSIONS_7!$DK$62:$DU$62)+EMISSIONS_8!$DJ$62</f>
        <v>0</v>
      </c>
      <c r="L75" s="159">
        <f>SUM(EMISSIONS_7!$DW$62:$EG$62)+EMISSIONS_8!$DV$62</f>
        <v>0</v>
      </c>
      <c r="M75" s="159">
        <f>SUM(EMISSIONS_7!$EI$62:$ES$62)+EMISSIONS_8!$EH$62</f>
        <v>0</v>
      </c>
      <c r="N75" s="159">
        <f>SUM(EMISSIONS_7!$EU$62:$FE$62)+EMISSIONS_8!$ET$62</f>
        <v>0</v>
      </c>
      <c r="O75" s="159">
        <f>SUM(EMISSIONS_7!$FG$62:$FQ$62)+EMISSIONS_8!$FF$62</f>
        <v>0</v>
      </c>
    </row>
    <row r="76" spans="1:15" x14ac:dyDescent="0.2">
      <c r="A76" s="156">
        <v>7</v>
      </c>
      <c r="B76" s="156">
        <v>3</v>
      </c>
      <c r="C76" s="156">
        <v>8</v>
      </c>
      <c r="D76" s="156">
        <v>2</v>
      </c>
      <c r="E76" s="159">
        <f>SUM(EMISSIONS_7!$AR$62:$BA$62)+SUM(EMISSIONS_8!$AP$62:$AQ$62)</f>
        <v>0</v>
      </c>
      <c r="F76" s="159">
        <f>SUM(EMISSIONS_7!$BD$62:$BM$62)+SUM(EMISSIONS_8!$BB$62:$BC$62)</f>
        <v>0</v>
      </c>
      <c r="G76" s="159">
        <f>SUM(EMISSIONS_7!$BP$62:$BY$62)+SUM(EMISSIONS_8!$BN$62:$BO$62)</f>
        <v>0</v>
      </c>
      <c r="H76" s="159">
        <f>SUM(EMISSIONS_7!$CB$62:$CK$62)+SUM(EMISSIONS_8!$BZ$62:$CA$62)</f>
        <v>0</v>
      </c>
      <c r="I76" s="159">
        <f>SUM(EMISSIONS_7!$CN$62:$CW$62)+SUM(EMISSIONS_8!$CL$62:$CM$62)</f>
        <v>0</v>
      </c>
      <c r="J76" s="159">
        <f>SUM(EMISSIONS_7!$CZ$62:$DI$62)+SUM(EMISSIONS_8!$CX$62:$CY$62)</f>
        <v>0</v>
      </c>
      <c r="K76" s="159">
        <f>SUM(EMISSIONS_7!$DL$62:$DU$62)+SUM(EMISSIONS_8!$DJ$62:$DK$62)</f>
        <v>0</v>
      </c>
      <c r="L76" s="159">
        <f>SUM(EMISSIONS_7!$DX$62:$EG$62)+SUM(EMISSIONS_8!$DV$62:$DW$62)</f>
        <v>0</v>
      </c>
      <c r="M76" s="159">
        <f>SUM(EMISSIONS_7!$EJ$62:$ES$62)+SUM(EMISSIONS_8!$EH$62:$EI$62)</f>
        <v>0</v>
      </c>
      <c r="N76" s="159">
        <f>SUM(EMISSIONS_7!$EV$62:$FE$62)+SUM(EMISSIONS_8!$ET$62:$EU$62)</f>
        <v>0</v>
      </c>
      <c r="O76" s="159">
        <f>SUM(EMISSIONS_7!$FH$62:$FQ$62)+SUM(EMISSIONS_8!$FF$62:$FG$62)</f>
        <v>0</v>
      </c>
    </row>
    <row r="77" spans="1:15" x14ac:dyDescent="0.2">
      <c r="A77" s="156">
        <v>7</v>
      </c>
      <c r="B77" s="156">
        <v>4</v>
      </c>
      <c r="C77" s="156">
        <v>8</v>
      </c>
      <c r="D77" s="156">
        <v>3</v>
      </c>
      <c r="E77" s="159">
        <f>SUM(EMISSIONS_7!$AS$62:$BA$62)+SUM(EMISSIONS_8!$AP$62:$AR$62)</f>
        <v>0</v>
      </c>
      <c r="F77" s="159">
        <f>SUM(EMISSIONS_7!$BE$62:$BM$62)+SUM(EMISSIONS_8!$BB$62:$BD$62)</f>
        <v>0</v>
      </c>
      <c r="G77" s="159">
        <f>SUM(EMISSIONS_7!$BQ$62:$BY$62)+SUM(EMISSIONS_8!$BN$62:$BP$62)</f>
        <v>0</v>
      </c>
      <c r="H77" s="159">
        <f>SUM(EMISSIONS_7!$CC$62:$CK$62)+SUM(EMISSIONS_8!$BZ$62:$CB$62)</f>
        <v>0</v>
      </c>
      <c r="I77" s="159">
        <f>SUM(EMISSIONS_7!$CO$62:$CW$62)+SUM(EMISSIONS_8!$CL$62:$CN$62)</f>
        <v>0</v>
      </c>
      <c r="J77" s="159">
        <f>SUM(EMISSIONS_7!$DA$62:$DI$62)+SUM(EMISSIONS_8!$CX$62:$CZ$62)</f>
        <v>0</v>
      </c>
      <c r="K77" s="159">
        <f>SUM(EMISSIONS_7!$DM$62:$DU$62)+SUM(EMISSIONS_8!$DJ$62:$DL$62)</f>
        <v>0</v>
      </c>
      <c r="L77" s="159">
        <f>SUM(EMISSIONS_7!$DY$62:$EG$62)+SUM(EMISSIONS_8!$DV$62:$DX$62)</f>
        <v>0</v>
      </c>
      <c r="M77" s="159">
        <f>SUM(EMISSIONS_7!$EK$62:$ES$62)+SUM(EMISSIONS_8!$EH$62:$EJ$62)</f>
        <v>0</v>
      </c>
      <c r="N77" s="159">
        <f>SUM(EMISSIONS_7!$EW$62:$FE$62)+SUM(EMISSIONS_8!$ET$62:$EV$62)</f>
        <v>0</v>
      </c>
      <c r="O77" s="159">
        <f>SUM(EMISSIONS_7!$FI$62:$FQ$62)+SUM(EMISSIONS_8!$FF$62:$FH$62)</f>
        <v>0</v>
      </c>
    </row>
    <row r="78" spans="1:15" x14ac:dyDescent="0.2">
      <c r="A78" s="156">
        <v>7</v>
      </c>
      <c r="B78" s="156">
        <v>5</v>
      </c>
      <c r="C78" s="156">
        <v>8</v>
      </c>
      <c r="D78" s="156">
        <v>4</v>
      </c>
      <c r="E78" s="159">
        <f>SUM(EMISSIONS_7!$AT$62:$BA$62)+SUM(EMISSIONS_8!$AP$62:$AS$62)</f>
        <v>0</v>
      </c>
      <c r="F78" s="159">
        <f>SUM(EMISSIONS_7!$BF$62:$BM$62)+SUM(EMISSIONS_8!$BB$62:$BE$62)</f>
        <v>0</v>
      </c>
      <c r="G78" s="159">
        <f>SUM(EMISSIONS_7!$BR$62:$BY$62)+SUM(EMISSIONS_8!$BN$62:$BQ$62)</f>
        <v>0</v>
      </c>
      <c r="H78" s="159">
        <f>SUM(EMISSIONS_7!$CD$62:$CK$62)+SUM(EMISSIONS_8!$BZ$62:$CC$62)</f>
        <v>0</v>
      </c>
      <c r="I78" s="159">
        <f>SUM(EMISSIONS_7!$CP$62:$CW$62)+SUM(EMISSIONS_8!$CL$62:$CO$62)</f>
        <v>0</v>
      </c>
      <c r="J78" s="159">
        <f>SUM(EMISSIONS_7!$DB$62:$DI$62)+SUM(EMISSIONS_8!$CX$62:$DA$62)</f>
        <v>0</v>
      </c>
      <c r="K78" s="159">
        <f>SUM(EMISSIONS_7!$DN$62:$DU$62)+SUM(EMISSIONS_8!$DJ$62:$DM$62)</f>
        <v>0</v>
      </c>
      <c r="L78" s="159">
        <f>SUM(EMISSIONS_7!$DZ$62:$EG$62)+SUM(EMISSIONS_8!$DV$62:$DY$62)</f>
        <v>0</v>
      </c>
      <c r="M78" s="159">
        <f>SUM(EMISSIONS_7!$EL$62:$ES$62)+SUM(EMISSIONS_8!$EH$62:$EK$62)</f>
        <v>0</v>
      </c>
      <c r="N78" s="159">
        <f>SUM(EMISSIONS_7!$EX$62:$FE$62)+SUM(EMISSIONS_8!$ET$62:$EW$63)</f>
        <v>0</v>
      </c>
      <c r="O78" s="159">
        <f>SUM(EMISSIONS_7!$FJ$62:$FQ$62)+SUM(EMISSIONS_8!$FF$62:$FI$62)</f>
        <v>0</v>
      </c>
    </row>
    <row r="79" spans="1:15" x14ac:dyDescent="0.2">
      <c r="A79" s="156">
        <v>7</v>
      </c>
      <c r="B79" s="156">
        <v>6</v>
      </c>
      <c r="C79" s="156">
        <v>8</v>
      </c>
      <c r="D79" s="156">
        <v>5</v>
      </c>
      <c r="E79" s="159">
        <f>SUM(EMISSIONS_7!$AU$62:$BA$62)+SUM(EMISSIONS_8!$AP$62:$AT$62)</f>
        <v>0</v>
      </c>
      <c r="F79" s="159">
        <f>SUM(EMISSIONS_7!$BG$62:$BM$62)+SUM(EMISSIONS_8!$BB$62:$BF$62)</f>
        <v>0</v>
      </c>
      <c r="G79" s="159">
        <f>SUM(EMISSIONS_7!$BS$62:$BY$62)+SUM(EMISSIONS_8!$BN$62:$BR$62)</f>
        <v>0</v>
      </c>
      <c r="H79" s="159">
        <f>SUM(EMISSIONS_7!$CE$62:$CK$62)+SUM(EMISSIONS_8!$BZ$62:$CD$62)</f>
        <v>0</v>
      </c>
      <c r="I79" s="159">
        <f>SUM(EMISSIONS_7!$CQ$62:$CW$62)+SUM(EMISSIONS_8!$CL$62:$CP$62)</f>
        <v>0</v>
      </c>
      <c r="J79" s="159">
        <f>SUM(EMISSIONS_7!$DC$62:$DI$62)+SUM(EMISSIONS_8!$CX$62:$DB$62)</f>
        <v>0</v>
      </c>
      <c r="K79" s="159">
        <f>SUM(EMISSIONS_7!$DO$62:$DU$62)+SUM(EMISSIONS_8!$DJ$62:$DN$62)</f>
        <v>0</v>
      </c>
      <c r="L79" s="159">
        <f>SUM(EMISSIONS_7!$EA$62:$EG$62)+SUM(EMISSIONS_8!$DV$62:$DZ$62)</f>
        <v>0</v>
      </c>
      <c r="M79" s="159">
        <f>SUM(EMISSIONS_7!$EM$62:$ES$62)+SUM(EMISSIONS_8!$EH$62:$EL$62)</f>
        <v>0</v>
      </c>
      <c r="N79" s="159">
        <f>SUM(EMISSIONS_7!$EY$62:$FE$62)+SUM(EMISSIONS_8!$ET$62:$EX$62)</f>
        <v>0</v>
      </c>
      <c r="O79" s="159">
        <f>SUM(EMISSIONS_7!$FK$62:$FQ$62)+SUM(EMISSIONS_8!$FF$62:$FJ$62)</f>
        <v>0</v>
      </c>
    </row>
    <row r="80" spans="1:15" x14ac:dyDescent="0.2">
      <c r="A80" s="156">
        <v>7</v>
      </c>
      <c r="B80" s="156">
        <v>7</v>
      </c>
      <c r="C80" s="156">
        <v>8</v>
      </c>
      <c r="D80" s="156">
        <v>6</v>
      </c>
      <c r="E80" s="159">
        <f>SUM(EMISSIONS_7!$AV$62:$BA$62)+SUM(EMISSIONS_8!$AP$62:$AU$62)</f>
        <v>0</v>
      </c>
      <c r="F80" s="159">
        <f>SUM(EMISSIONS_7!$BH$62:$BM$62)+SUM(EMISSIONS_8!$BB$62:$BG$62)</f>
        <v>0</v>
      </c>
      <c r="G80" s="159">
        <f>SUM(EMISSIONS_7!$BT$62:$BY$62)+SUM(EMISSIONS_8!$BN$62:$BS$62)</f>
        <v>0</v>
      </c>
      <c r="H80" s="159">
        <f>SUM(EMISSIONS_7!$CF$62:$CK$62)+SUM(EMISSIONS_8!$BZ$62:$CE$62)</f>
        <v>0</v>
      </c>
      <c r="I80" s="159">
        <f>SUM(EMISSIONS_7!$CR$62:$CW$62)+SUM(EMISSIONS_8!$CL$62:$CQ$62)</f>
        <v>0</v>
      </c>
      <c r="J80" s="159">
        <f>SUM(EMISSIONS_7!$DD$62:$DI$62)+SUM(EMISSIONS_8!$CX$62:$DC$62)</f>
        <v>0</v>
      </c>
      <c r="K80" s="159">
        <f>SUM(EMISSIONS_7!$DP$62:$DU$62)+SUM(EMISSIONS_8!$DJ$62:$DO$62)</f>
        <v>0</v>
      </c>
      <c r="L80" s="159">
        <f>SUM(EMISSIONS_7!$EB$62:$EG$62)+SUM(EMISSIONS_8!$DV$62:$EA$62)</f>
        <v>0</v>
      </c>
      <c r="M80" s="159">
        <f>SUM(EMISSIONS_7!$EN$62:$ES$62)+SUM(EMISSIONS_8!$EH$62:$EM$62)</f>
        <v>0</v>
      </c>
      <c r="N80" s="159">
        <f>SUM(EMISSIONS_7!$EZ$62:$FE$62)+SUM(EMISSIONS_8!$ET$62:$EY$62)</f>
        <v>0</v>
      </c>
      <c r="O80" s="159">
        <f>SUM(EMISSIONS_7!$FL$62:$FQ$62)+SUM(EMISSIONS_8!$FF$62:$FK$62)</f>
        <v>0</v>
      </c>
    </row>
    <row r="81" spans="1:15" x14ac:dyDescent="0.2">
      <c r="A81" s="156">
        <v>7</v>
      </c>
      <c r="B81" s="156">
        <v>8</v>
      </c>
      <c r="C81" s="156">
        <v>8</v>
      </c>
      <c r="D81" s="156">
        <v>7</v>
      </c>
      <c r="E81" s="159">
        <f>SUM(EMISSIONS_7!$AW$62:$BA$62)+SUM(EMISSIONS_8!$AP$62:$AV$62)</f>
        <v>0</v>
      </c>
      <c r="F81" s="159">
        <f>SUM(EMISSIONS_7!$BI$62:$BM$62)+SUM(EMISSIONS_8!$BB$62:$BH$62)</f>
        <v>0</v>
      </c>
      <c r="G81" s="159">
        <f>SUM(EMISSIONS_7!$BU$62:$BY$62)+SUM(EMISSIONS_8!$BN$62:$BT$62)</f>
        <v>0</v>
      </c>
      <c r="H81" s="159">
        <f>SUM(EMISSIONS_7!$CG$62:$CK$62)+SUM(EMISSIONS_8!$BZ$62:$CF$62)</f>
        <v>0</v>
      </c>
      <c r="I81" s="159">
        <f>SUM(EMISSIONS_7!$CS$62:$CW$62)+SUM(EMISSIONS_8!$CL$62:$CR$62)</f>
        <v>0</v>
      </c>
      <c r="J81" s="159">
        <f>SUM(EMISSIONS_7!$DE$62:$DI$62)+SUM(EMISSIONS_8!$CX$62:$DD$62)</f>
        <v>0</v>
      </c>
      <c r="K81" s="159">
        <f>SUM(EMISSIONS_7!$DQ$62:$DU$62)+SUM(EMISSIONS_8!$DJ$62:$DP$62)</f>
        <v>0</v>
      </c>
      <c r="L81" s="159">
        <f>SUM(EMISSIONS_7!$EC$62:$EG$62)+SUM(EMISSIONS_8!$DV$62:$EB$62)</f>
        <v>0</v>
      </c>
      <c r="M81" s="159">
        <f>SUM(EMISSIONS_7!$EO$62:$ES$62)+SUM(EMISSIONS_8!$EH$62:$EN$62)</f>
        <v>0</v>
      </c>
      <c r="N81" s="159">
        <f>SUM(EMISSIONS_7!$FA$62:$FE$62)+SUM(EMISSIONS_8!$ET$62:$EZ$62)</f>
        <v>0</v>
      </c>
      <c r="O81" s="159">
        <f>SUM(EMISSIONS_7!$FM$62:$FQ$62)+SUM(EMISSIONS_8!$FF$62:$FL$62)</f>
        <v>0</v>
      </c>
    </row>
    <row r="82" spans="1:15" x14ac:dyDescent="0.2">
      <c r="A82" s="156">
        <v>7</v>
      </c>
      <c r="B82" s="156">
        <v>9</v>
      </c>
      <c r="C82" s="156">
        <v>8</v>
      </c>
      <c r="D82" s="156">
        <v>8</v>
      </c>
      <c r="E82" s="159">
        <f>SUM(EMISSIONS_7!$AX$62:$BA$62)+SUM(EMISSIONS_8!$AP$62:$AW$62)</f>
        <v>0</v>
      </c>
      <c r="F82" s="159">
        <f>SUM(EMISSIONS_7!$BJ$62:$BM$62)+SUM(EMISSIONS_8!$BB$62:$BI$62)</f>
        <v>0</v>
      </c>
      <c r="G82" s="159">
        <f>SUM(EMISSIONS_7!$BV$62:$BY$62)+SUM(EMISSIONS_8!$BN$62:$BU$62)</f>
        <v>0</v>
      </c>
      <c r="H82" s="159">
        <f>SUM(EMISSIONS_7!$CH$62:$CK$62)+SUM(EMISSIONS_8!$BZ$62:$CG$62)</f>
        <v>0</v>
      </c>
      <c r="I82" s="159">
        <f>SUM(EMISSIONS_7!$CT$62:$CW$62)+SUM(EMISSIONS_8!$CL$62:$CS$62)</f>
        <v>0</v>
      </c>
      <c r="J82" s="159">
        <f>SUM(EMISSIONS_7!$DF$62:$DI$62)+SUM(EMISSIONS_8!$CX$62:$DE$62)</f>
        <v>0</v>
      </c>
      <c r="K82" s="159">
        <f>SUM(EMISSIONS_7!$DR$62:$DU$62)+SUM(EMISSIONS_8!$DJ$62:$DQ$62)</f>
        <v>0</v>
      </c>
      <c r="L82" s="159">
        <f>SUM(EMISSIONS_7!$ED$62:$EG$62)+SUM(EMISSIONS_8!$DV$62:$EC$62)</f>
        <v>0</v>
      </c>
      <c r="M82" s="159">
        <f>SUM(EMISSIONS_7!$EP$62:$ES$62)+SUM(EMISSIONS_8!$EH$62:$EO$62)</f>
        <v>0</v>
      </c>
      <c r="N82" s="159">
        <f>SUM(EMISSIONS_7!$FB$62:$FE$62)+SUM(EMISSIONS_8!$ET$62:$FA$62)</f>
        <v>0</v>
      </c>
      <c r="O82" s="159">
        <f>SUM(EMISSIONS_7!$FN$62:$FQ$62)+SUM(EMISSIONS_8!$FF$62:$FM$62)</f>
        <v>0</v>
      </c>
    </row>
    <row r="83" spans="1:15" x14ac:dyDescent="0.2">
      <c r="A83" s="156">
        <v>7</v>
      </c>
      <c r="B83" s="156">
        <v>10</v>
      </c>
      <c r="C83" s="156">
        <v>8</v>
      </c>
      <c r="D83" s="156">
        <v>9</v>
      </c>
      <c r="E83" s="159">
        <f>SUM(EMISSIONS_7!$AY$62:$BA$62)+SUM(EMISSIONS_8!$AP$62:$AX$62)</f>
        <v>0</v>
      </c>
      <c r="F83" s="159">
        <f>SUM(EMISSIONS_7!$BK$62:$BM$62)+SUM(EMISSIONS_8!$BB$62:$BJ$62)</f>
        <v>0</v>
      </c>
      <c r="G83" s="159">
        <f>SUM(EMISSIONS_7!$BW$62:$BY$62)+SUM(EMISSIONS_8!$BN$62:$BV$62)</f>
        <v>0</v>
      </c>
      <c r="H83" s="159">
        <f>SUM(EMISSIONS_7!$CI$62:$CK$62)+SUM(EMISSIONS_8!$BZ$62:$CH$62)</f>
        <v>0</v>
      </c>
      <c r="I83" s="159">
        <f>SUM(EMISSIONS_7!$CU$62:$CW$62)+SUM(EMISSIONS_8!$CL$62:$CT$62)</f>
        <v>0</v>
      </c>
      <c r="J83" s="159">
        <f>SUM(EMISSIONS_7!$DG$62:$DI$62)+SUM(EMISSIONS_8!$CX$62:$DF$62)</f>
        <v>0</v>
      </c>
      <c r="K83" s="159">
        <f>SUM(EMISSIONS_7!$DS$62:$DU$62)+SUM(EMISSIONS_8!$DJ$62:$DR$62)</f>
        <v>0</v>
      </c>
      <c r="L83" s="159">
        <f>SUM(EMISSIONS_7!$EE$62:$EG$62)+SUM(EMISSIONS_8!$DV$62:$ED$62)</f>
        <v>0</v>
      </c>
      <c r="M83" s="159">
        <f>SUM(EMISSIONS_7!$EQ$62:$ES$62)+SUM(EMISSIONS_8!$EH$62:$EP$62)</f>
        <v>0</v>
      </c>
      <c r="N83" s="159">
        <f>SUM(EMISSIONS_7!$FC$62:$FE$62)+SUM(EMISSIONS_8!$ET$62:$FB$62)</f>
        <v>0</v>
      </c>
      <c r="O83" s="159">
        <f>SUM(EMISSIONS_7!$FO$62:$FQ$62)+SUM(EMISSIONS_8!$FF$62:$FN$62)</f>
        <v>0</v>
      </c>
    </row>
    <row r="84" spans="1:15" x14ac:dyDescent="0.2">
      <c r="A84" s="156">
        <v>7</v>
      </c>
      <c r="B84" s="156">
        <v>11</v>
      </c>
      <c r="C84" s="156">
        <v>8</v>
      </c>
      <c r="D84" s="156">
        <v>10</v>
      </c>
      <c r="E84" s="159">
        <f>SUM(EMISSIONS_7!$AZ$62:$BA$62)+SUM(EMISSIONS_8!$AP$62:$AY$62)</f>
        <v>0</v>
      </c>
      <c r="F84" s="159">
        <f>SUM(EMISSIONS_7!$BL$62:$BM$62)+SUM(EMISSIONS_8!$BB$62:$BK$62)</f>
        <v>0</v>
      </c>
      <c r="G84" s="159">
        <f>SUM(EMISSIONS_7!$BX$62:$BY$62)+SUM(EMISSIONS_8!$BN$62:$BW$62)</f>
        <v>0</v>
      </c>
      <c r="H84" s="159">
        <f>SUM(EMISSIONS_7!$CJ$62:$CK$62)+SUM(EMISSIONS_8!$BZ$62:$CI$62)</f>
        <v>0</v>
      </c>
      <c r="I84" s="159">
        <f>SUM(EMISSIONS_7!$CV$62:$CW$62)+SUM(EMISSIONS_8!$CL$62:$CU$62)</f>
        <v>0</v>
      </c>
      <c r="J84" s="159">
        <f>SUM(EMISSIONS_7!$DH$62:$DI$62)+SUM(EMISSIONS_8!$CX$62:$DG$62)</f>
        <v>0</v>
      </c>
      <c r="K84" s="159">
        <f>SUM(EMISSIONS_7!$DT$62:$DU$62)+SUM(EMISSIONS_8!$DJ$62:$DS$62)</f>
        <v>0</v>
      </c>
      <c r="L84" s="159">
        <f>SUM(EMISSIONS_7!$EF$62:$EG$62)+SUM(EMISSIONS_8!$DV$62:$EE$62)</f>
        <v>0</v>
      </c>
      <c r="M84" s="159">
        <f>SUM(EMISSIONS_7!$ER$62:$ES$62)+SUM(EMISSIONS_8!$EH$62:$EQ$62)</f>
        <v>0</v>
      </c>
      <c r="N84" s="159">
        <f>SUM(EMISSIONS_7!$FD$62:$FE$62)+SUM(EMISSIONS_8!$ET$62:$FC$62)</f>
        <v>0</v>
      </c>
      <c r="O84" s="159">
        <f>SUM(EMISSIONS_7!$FP$62:$FQ$62)+SUM(EMISSIONS_8!$FF$62:$FO$62)</f>
        <v>0</v>
      </c>
    </row>
    <row r="85" spans="1:15" x14ac:dyDescent="0.2">
      <c r="A85" s="156">
        <v>7</v>
      </c>
      <c r="B85" s="156">
        <v>12</v>
      </c>
      <c r="C85" s="156">
        <v>8</v>
      </c>
      <c r="D85" s="156">
        <v>11</v>
      </c>
      <c r="E85" s="159">
        <f>SUM(EMISSIONS_7!$BA$62)+SUM(EMISSIONS_8!$AP$62:$AZ$62)</f>
        <v>0</v>
      </c>
      <c r="F85" s="159">
        <f>EMISSIONS_7!$BM$62+SUM(EMISSIONS_8!$BB$62:$BL$62)</f>
        <v>0</v>
      </c>
      <c r="G85" s="159">
        <f>EMISSIONS_7!$BY$62+SUM(EMISSIONS_8!$BN$62:$BX$62)</f>
        <v>0</v>
      </c>
      <c r="H85" s="159">
        <f>EMISSIONS_7!$CK$62+SUM(EMISSIONS_8!$BZ$62:$CJ$62)</f>
        <v>0</v>
      </c>
      <c r="I85" s="159">
        <f>EMISSIONS_7!$CW$62+SUM(EMISSIONS_8!$CL$62:$CV$62)</f>
        <v>0</v>
      </c>
      <c r="J85" s="159">
        <f>EMISSIONS_7!$DI$62+SUM(EMISSIONS_8!$CX$62:$DH$62)</f>
        <v>0</v>
      </c>
      <c r="K85" s="159">
        <f>EMISSIONS_7!$DU$62+SUM(EMISSIONS_8!$DJ$62:$DT$62)</f>
        <v>0</v>
      </c>
      <c r="L85" s="159">
        <f>EMISSIONS_7!$EG$62+SUM(EMISSIONS_8!$DV$62:$EF$62)</f>
        <v>0</v>
      </c>
      <c r="M85" s="159">
        <f>EMISSIONS_7!$ES$62+SUM(EMISSIONS_8!$EH$62:$ER$62)</f>
        <v>0</v>
      </c>
      <c r="N85" s="159">
        <f>EMISSIONS_7!$FE$62+SUM(EMISSIONS_8!$ET$62:$FD$62)</f>
        <v>0</v>
      </c>
      <c r="O85" s="159">
        <f>EMISSIONS_7!$FQ$62+SUM(EMISSIONS_8!$FF$62:$FP$62)</f>
        <v>0</v>
      </c>
    </row>
    <row r="86" spans="1:15" x14ac:dyDescent="0.2">
      <c r="A86" s="160">
        <v>8</v>
      </c>
      <c r="B86" s="160">
        <v>1</v>
      </c>
      <c r="C86" s="160">
        <v>8</v>
      </c>
      <c r="D86" s="160">
        <v>12</v>
      </c>
      <c r="E86" s="161">
        <f>SUM(EMISSIONS_8!$AP$62:$BA$62)</f>
        <v>0</v>
      </c>
      <c r="F86" s="161">
        <f>SUM(EMISSIONS_8!$BB$62:$BM$62)</f>
        <v>0</v>
      </c>
      <c r="G86" s="161">
        <f>SUM(EMISSIONS_8!$BN$62:$BY$62)</f>
        <v>0</v>
      </c>
      <c r="H86" s="161">
        <f>SUM(EMISSIONS_8!$BZ$62:$CK$62)</f>
        <v>0</v>
      </c>
      <c r="I86" s="161">
        <f>SUM(EMISSIONS_8!$CL$62:$CW$62)</f>
        <v>0</v>
      </c>
      <c r="J86" s="161">
        <f>SUM(EMISSIONS_8!$CX$62:$DI$62)</f>
        <v>0</v>
      </c>
      <c r="K86" s="161">
        <f>SUM(EMISSIONS_8!$DJ$62:$DU$62)</f>
        <v>0</v>
      </c>
      <c r="L86" s="161">
        <f>SUM(EMISSIONS_8!$DV$62:$EG$62)</f>
        <v>0</v>
      </c>
      <c r="M86" s="161">
        <f>SUM(EMISSIONS_8!$EH$62:$ES$62)</f>
        <v>0</v>
      </c>
      <c r="N86" s="161">
        <f>SUM(EMISSIONS_8!$ET$62:$FE$62)</f>
        <v>0</v>
      </c>
      <c r="O86" s="161">
        <f>SUM(EMISSIONS_8!$FF$62:$FQ$62)</f>
        <v>0</v>
      </c>
    </row>
    <row r="87" spans="1:15" x14ac:dyDescent="0.2">
      <c r="A87" s="156">
        <v>8</v>
      </c>
      <c r="B87" s="156">
        <v>2</v>
      </c>
      <c r="C87" s="156">
        <v>9</v>
      </c>
      <c r="D87" s="156">
        <v>1</v>
      </c>
      <c r="E87" s="159">
        <f>SUM(EMISSIONS_8!$AQ$62:$BA$62)+EMISSIONS_9!$AP$62</f>
        <v>0</v>
      </c>
      <c r="F87" s="159">
        <f>SUM(EMISSIONS_8!$BC$62:$BM$62)+EMISSIONS_9!$BB$62</f>
        <v>0</v>
      </c>
      <c r="G87" s="159">
        <f>SUM(EMISSIONS_8!$BO$62:$BY$62)+EMISSIONS_9!$BN$62</f>
        <v>0</v>
      </c>
      <c r="H87" s="159">
        <f>SUM(EMISSIONS_8!$CA$62:$CK$62)+EMISSIONS_9!$BZ$62</f>
        <v>0</v>
      </c>
      <c r="I87" s="159">
        <f>SUM(EMISSIONS_8!$CM$62:$CW$62)+EMISSIONS_9!$CL$62</f>
        <v>0</v>
      </c>
      <c r="J87" s="159">
        <f>SUM(EMISSIONS_8!$CY$62:$DI$62)+EMISSIONS_9!$CX$62</f>
        <v>0</v>
      </c>
      <c r="K87" s="159">
        <f>SUM(EMISSIONS_8!$DK$62:$DU$62)+EMISSIONS_9!$DJ$62</f>
        <v>0</v>
      </c>
      <c r="L87" s="159">
        <f>SUM(EMISSIONS_8!$DW$62:$EG$62)+EMISSIONS_9!$DV$62</f>
        <v>0</v>
      </c>
      <c r="M87" s="159">
        <f>SUM(EMISSIONS_8!$EI$62:$ES$62)+EMISSIONS_9!$EH$62</f>
        <v>0</v>
      </c>
      <c r="N87" s="159">
        <f>SUM(EMISSIONS_8!$EU$62:$FE$62)+EMISSIONS_9!$ET$62</f>
        <v>0</v>
      </c>
      <c r="O87" s="159">
        <f>SUM(EMISSIONS_8!$FG$62:$FQ$62)+EMISSIONS_9!$FF$62</f>
        <v>0</v>
      </c>
    </row>
    <row r="88" spans="1:15" x14ac:dyDescent="0.2">
      <c r="A88" s="156">
        <v>8</v>
      </c>
      <c r="B88" s="156">
        <v>3</v>
      </c>
      <c r="C88" s="156">
        <v>9</v>
      </c>
      <c r="D88" s="156">
        <v>2</v>
      </c>
      <c r="E88" s="159">
        <f>SUM(EMISSIONS_8!$AR$62:$BA$62)+SUM(EMISSIONS_9!$AP$62:$AQ$62)</f>
        <v>0</v>
      </c>
      <c r="F88" s="159">
        <f>SUM(EMISSIONS_8!$BD$62:$BM$62)+SUM(EMISSIONS_9!$BB$62:$BC$62)</f>
        <v>0</v>
      </c>
      <c r="G88" s="159">
        <f>SUM(EMISSIONS_8!$BP$62:$BY$62)+SUM(EMISSIONS_9!$BN$62:$BO$62)</f>
        <v>0</v>
      </c>
      <c r="H88" s="159">
        <f>SUM(EMISSIONS_8!$CB$62:$CK$62)+SUM(EMISSIONS_9!$BZ$62:$CA$62)</f>
        <v>0</v>
      </c>
      <c r="I88" s="159">
        <f>SUM(EMISSIONS_8!$CN$62:$CW$62)+SUM(EMISSIONS_9!$CL$62:$CM$62)</f>
        <v>0</v>
      </c>
      <c r="J88" s="159">
        <f>SUM(EMISSIONS_8!$CZ$62:$DI$62)+SUM(EMISSIONS_9!$CX$62:$CY$62)</f>
        <v>0</v>
      </c>
      <c r="K88" s="159">
        <f>SUM(EMISSIONS_8!$DL$62:$DU$62)+SUM(EMISSIONS_9!$DJ$62:$DK$62)</f>
        <v>0</v>
      </c>
      <c r="L88" s="159">
        <f>SUM(EMISSIONS_8!$DX$62:$EG$62)+SUM(EMISSIONS_9!$DV$62:$DW$62)</f>
        <v>0</v>
      </c>
      <c r="M88" s="159">
        <f>SUM(EMISSIONS_8!$EJ$62:$ES$62)+SUM(EMISSIONS_9!$EH$62:$EI$62)</f>
        <v>0</v>
      </c>
      <c r="N88" s="159">
        <f>SUM(EMISSIONS_8!$EV$62:$FE$62)+SUM(EMISSIONS_9!$ET$62:$EU$62)</f>
        <v>0</v>
      </c>
      <c r="O88" s="159">
        <f>SUM(EMISSIONS_8!$FH$62:$FQ$62)+SUM(EMISSIONS_9!$FF$62:$FG$62)</f>
        <v>0</v>
      </c>
    </row>
    <row r="89" spans="1:15" x14ac:dyDescent="0.2">
      <c r="A89" s="156">
        <v>8</v>
      </c>
      <c r="B89" s="156">
        <v>4</v>
      </c>
      <c r="C89" s="156">
        <v>9</v>
      </c>
      <c r="D89" s="156">
        <v>3</v>
      </c>
      <c r="E89" s="159">
        <f>SUM(EMISSIONS_8!$AS$62:$BA$62)+SUM(EMISSIONS_9!$AP$62:$AR$62)</f>
        <v>0</v>
      </c>
      <c r="F89" s="159">
        <f>SUM(EMISSIONS_8!$BE$62:$BM$62)+SUM(EMISSIONS_9!$BB$62:$BD$62)</f>
        <v>0</v>
      </c>
      <c r="G89" s="159">
        <f>SUM(EMISSIONS_8!$BQ$62:$BY$62)+SUM(EMISSIONS_9!$BN$62:$BP$62)</f>
        <v>0</v>
      </c>
      <c r="H89" s="159">
        <f>SUM(EMISSIONS_8!$CC$62:$CK$62)+SUM(EMISSIONS_9!$BZ$62:$CB$62)</f>
        <v>0</v>
      </c>
      <c r="I89" s="159">
        <f>SUM(EMISSIONS_8!$CO$62:$CW$62)+SUM(EMISSIONS_9!$CL$62:$CN$62)</f>
        <v>0</v>
      </c>
      <c r="J89" s="159">
        <f>SUM(EMISSIONS_8!$DA$62:$DI$62)+SUM(EMISSIONS_9!$CX$62:$CZ$62)</f>
        <v>0</v>
      </c>
      <c r="K89" s="159">
        <f>SUM(EMISSIONS_8!$DM$62:$DU$62)+SUM(EMISSIONS_9!$DJ$62:$DL$62)</f>
        <v>0</v>
      </c>
      <c r="L89" s="159">
        <f>SUM(EMISSIONS_8!$DY$62:$EG$62)+SUM(EMISSIONS_9!$DV$62:$DX$62)</f>
        <v>0</v>
      </c>
      <c r="M89" s="159">
        <f>SUM(EMISSIONS_8!$EK$62:$ES$62)+SUM(EMISSIONS_9!$EH$62:$EJ$62)</f>
        <v>0</v>
      </c>
      <c r="N89" s="159">
        <f>SUM(EMISSIONS_8!$EW$62:$FE$62)+SUM(EMISSIONS_9!$ET$62:$EV$62)</f>
        <v>0</v>
      </c>
      <c r="O89" s="159">
        <f>SUM(EMISSIONS_8!$FI$62:$FQ$62)+SUM(EMISSIONS_9!$FF$62:$FH$62)</f>
        <v>0</v>
      </c>
    </row>
    <row r="90" spans="1:15" x14ac:dyDescent="0.2">
      <c r="A90" s="156">
        <v>8</v>
      </c>
      <c r="B90" s="156">
        <v>5</v>
      </c>
      <c r="C90" s="156">
        <v>9</v>
      </c>
      <c r="D90" s="156">
        <v>4</v>
      </c>
      <c r="E90" s="159">
        <f>SUM(EMISSIONS_8!$AT$62:$BA$62)+SUM(EMISSIONS_9!$AP$62:$AS$62)</f>
        <v>0</v>
      </c>
      <c r="F90" s="159">
        <f>SUM(EMISSIONS_8!$BF$62:$BM$62)+SUM(EMISSIONS_9!$BB$62:$BE$62)</f>
        <v>0</v>
      </c>
      <c r="G90" s="159">
        <f>SUM(EMISSIONS_8!$BR$62:$BY$62)+SUM(EMISSIONS_9!$BN$62:$BQ$62)</f>
        <v>0</v>
      </c>
      <c r="H90" s="159">
        <f>SUM(EMISSIONS_8!$CD$62:$CK$62)+SUM(EMISSIONS_9!$BZ$62:$CC$62)</f>
        <v>0</v>
      </c>
      <c r="I90" s="159">
        <f>SUM(EMISSIONS_8!$CP$62:$CW$62)+SUM(EMISSIONS_9!$CL$62:$CO$62)</f>
        <v>0</v>
      </c>
      <c r="J90" s="159">
        <f>SUM(EMISSIONS_8!$DB$62:$DI$62)+SUM(EMISSIONS_9!$CX$62:$DA$62)</f>
        <v>0</v>
      </c>
      <c r="K90" s="159">
        <f>SUM(EMISSIONS_8!$DN$62:$DU$62)+SUM(EMISSIONS_9!$DJ$62:$DM$62)</f>
        <v>0</v>
      </c>
      <c r="L90" s="159">
        <f>SUM(EMISSIONS_8!$DZ$62:$EG$62)+SUM(EMISSIONS_9!$DV$62:$DY$62)</f>
        <v>0</v>
      </c>
      <c r="M90" s="159">
        <f>SUM(EMISSIONS_8!$EL$62:$ES$62)+SUM(EMISSIONS_9!$EH$62:$EK$62)</f>
        <v>0</v>
      </c>
      <c r="N90" s="159">
        <f>SUM(EMISSIONS_8!$EX$62:$FE$62)+SUM(EMISSIONS_9!$ET$62:$EW$63)</f>
        <v>0</v>
      </c>
      <c r="O90" s="159">
        <f>SUM(EMISSIONS_8!$FJ$62:$FQ$62)+SUM(EMISSIONS_9!$FF$62:$FI$62)</f>
        <v>0</v>
      </c>
    </row>
    <row r="91" spans="1:15" x14ac:dyDescent="0.2">
      <c r="A91" s="156">
        <v>8</v>
      </c>
      <c r="B91" s="156">
        <v>6</v>
      </c>
      <c r="C91" s="156">
        <v>9</v>
      </c>
      <c r="D91" s="156">
        <v>5</v>
      </c>
      <c r="E91" s="159">
        <f>SUM(EMISSIONS_8!$AU$62:$BA$62)+SUM(EMISSIONS_9!$AP$62:$AT$62)</f>
        <v>0</v>
      </c>
      <c r="F91" s="159">
        <f>SUM(EMISSIONS_8!$BG$62:$BM$62)+SUM(EMISSIONS_9!$BB$62:$BF$62)</f>
        <v>0</v>
      </c>
      <c r="G91" s="159">
        <f>SUM(EMISSIONS_8!$BS$62:$BY$62)+SUM(EMISSIONS_9!$BN$62:$BR$62)</f>
        <v>0</v>
      </c>
      <c r="H91" s="159">
        <f>SUM(EMISSIONS_8!$CE$62:$CK$62)+SUM(EMISSIONS_9!$BZ$62:$CD$62)</f>
        <v>0</v>
      </c>
      <c r="I91" s="159">
        <f>SUM(EMISSIONS_8!$CQ$62:$CW$62)+SUM(EMISSIONS_9!$CL$62:$CP$62)</f>
        <v>0</v>
      </c>
      <c r="J91" s="159">
        <f>SUM(EMISSIONS_8!$DC$62:$DI$62)+SUM(EMISSIONS_9!$CX$62:$DB$62)</f>
        <v>0</v>
      </c>
      <c r="K91" s="159">
        <f>SUM(EMISSIONS_8!$DO$62:$DU$62)+SUM(EMISSIONS_9!$DJ$62:$DN$62)</f>
        <v>0</v>
      </c>
      <c r="L91" s="159">
        <f>SUM(EMISSIONS_8!$EA$62:$EG$62)+SUM(EMISSIONS_9!$DV$62:$DZ$62)</f>
        <v>0</v>
      </c>
      <c r="M91" s="159">
        <f>SUM(EMISSIONS_8!$EM$62:$ES$62)+SUM(EMISSIONS_9!$EH$62:$EL$62)</f>
        <v>0</v>
      </c>
      <c r="N91" s="159">
        <f>SUM(EMISSIONS_8!$EY$62:$FE$62)+SUM(EMISSIONS_9!$ET$62:$EX$62)</f>
        <v>0</v>
      </c>
      <c r="O91" s="159">
        <f>SUM(EMISSIONS_8!$FK$62:$FQ$62)+SUM(EMISSIONS_9!$FF$62:$FJ$62)</f>
        <v>0</v>
      </c>
    </row>
    <row r="92" spans="1:15" x14ac:dyDescent="0.2">
      <c r="A92" s="156">
        <v>8</v>
      </c>
      <c r="B92" s="156">
        <v>7</v>
      </c>
      <c r="C92" s="156">
        <v>9</v>
      </c>
      <c r="D92" s="156">
        <v>6</v>
      </c>
      <c r="E92" s="159">
        <f>SUM(EMISSIONS_8!$AV$62:$BA$62)+SUM(EMISSIONS_9!$AP$62:$AU$62)</f>
        <v>0</v>
      </c>
      <c r="F92" s="159">
        <f>SUM(EMISSIONS_8!$BH$62:$BM$62)+SUM(EMISSIONS_9!$BB$62:$BG$62)</f>
        <v>0</v>
      </c>
      <c r="G92" s="159">
        <f>SUM(EMISSIONS_8!$BT$62:$BY$62)+SUM(EMISSIONS_9!$BN$62:$BS$62)</f>
        <v>0</v>
      </c>
      <c r="H92" s="159">
        <f>SUM(EMISSIONS_8!$CF$62:$CK$62)+SUM(EMISSIONS_9!$BZ$62:$CE$62)</f>
        <v>0</v>
      </c>
      <c r="I92" s="159">
        <f>SUM(EMISSIONS_8!$CR$62:$CW$62)+SUM(EMISSIONS_9!$CL$62:$CQ$62)</f>
        <v>0</v>
      </c>
      <c r="J92" s="159">
        <f>SUM(EMISSIONS_8!$DD$62:$DI$62)+SUM(EMISSIONS_9!$CX$62:$DC$62)</f>
        <v>0</v>
      </c>
      <c r="K92" s="159">
        <f>SUM(EMISSIONS_8!$DP$62:$DU$62)+SUM(EMISSIONS_9!$DJ$62:$DO$62)</f>
        <v>0</v>
      </c>
      <c r="L92" s="159">
        <f>SUM(EMISSIONS_8!$EB$62:$EG$62)+SUM(EMISSIONS_9!$DV$62:$EA$62)</f>
        <v>0</v>
      </c>
      <c r="M92" s="159">
        <f>SUM(EMISSIONS_8!$EN$62:$ES$62)+SUM(EMISSIONS_9!$EH$62:$EM$62)</f>
        <v>0</v>
      </c>
      <c r="N92" s="159">
        <f>SUM(EMISSIONS_8!$EZ$62:$FE$62)+SUM(EMISSIONS_9!$ET$62:$EY$62)</f>
        <v>0</v>
      </c>
      <c r="O92" s="159">
        <f>SUM(EMISSIONS_8!$FL$62:$FQ$62)+SUM(EMISSIONS_9!$FF$62:$FK$62)</f>
        <v>0</v>
      </c>
    </row>
    <row r="93" spans="1:15" x14ac:dyDescent="0.2">
      <c r="A93" s="156">
        <v>8</v>
      </c>
      <c r="B93" s="156">
        <v>8</v>
      </c>
      <c r="C93" s="156">
        <v>9</v>
      </c>
      <c r="D93" s="156">
        <v>7</v>
      </c>
      <c r="E93" s="159">
        <f>SUM(EMISSIONS_8!$AW$62:$BA$62)+SUM(EMISSIONS_9!$AP$62:$AV$62)</f>
        <v>0</v>
      </c>
      <c r="F93" s="159">
        <f>SUM(EMISSIONS_8!$BI$62:$BM$62)+SUM(EMISSIONS_9!$BB$62:$BH$62)</f>
        <v>0</v>
      </c>
      <c r="G93" s="159">
        <f>SUM(EMISSIONS_8!$BU$62:$BY$62)+SUM(EMISSIONS_9!$BN$62:$BT$62)</f>
        <v>0</v>
      </c>
      <c r="H93" s="159">
        <f>SUM(EMISSIONS_8!$CG$62:$CK$62)+SUM(EMISSIONS_9!$BZ$62:$CF$62)</f>
        <v>0</v>
      </c>
      <c r="I93" s="159">
        <f>SUM(EMISSIONS_8!$CS$62:$CW$62)+SUM(EMISSIONS_9!$CL$62:$CR$62)</f>
        <v>0</v>
      </c>
      <c r="J93" s="159">
        <f>SUM(EMISSIONS_8!$DE$62:$DI$62)+SUM(EMISSIONS_9!$CX$62:$DD$62)</f>
        <v>0</v>
      </c>
      <c r="K93" s="159">
        <f>SUM(EMISSIONS_8!$DQ$62:$DU$62)+SUM(EMISSIONS_9!$DJ$62:$DP$62)</f>
        <v>0</v>
      </c>
      <c r="L93" s="159">
        <f>SUM(EMISSIONS_8!$EC$62:$EG$62)+SUM(EMISSIONS_9!$DV$62:$EB$62)</f>
        <v>0</v>
      </c>
      <c r="M93" s="159">
        <f>SUM(EMISSIONS_8!$EO$62:$ES$62)+SUM(EMISSIONS_9!$EH$62:$EN$62)</f>
        <v>0</v>
      </c>
      <c r="N93" s="159">
        <f>SUM(EMISSIONS_8!$FA$62:$FE$62)+SUM(EMISSIONS_9!$ET$62:$EZ$62)</f>
        <v>0</v>
      </c>
      <c r="O93" s="159">
        <f>SUM(EMISSIONS_8!$FM$62:$FQ$62)+SUM(EMISSIONS_9!$FF$62:$FL$62)</f>
        <v>0</v>
      </c>
    </row>
    <row r="94" spans="1:15" x14ac:dyDescent="0.2">
      <c r="A94" s="156">
        <v>8</v>
      </c>
      <c r="B94" s="156">
        <v>9</v>
      </c>
      <c r="C94" s="156">
        <v>9</v>
      </c>
      <c r="D94" s="156">
        <v>8</v>
      </c>
      <c r="E94" s="159">
        <f>SUM(EMISSIONS_8!$AX$62:$BA$62)+SUM(EMISSIONS_9!$AP$62:$AW$62)</f>
        <v>0</v>
      </c>
      <c r="F94" s="159">
        <f>SUM(EMISSIONS_8!$BJ$62:$BM$62)+SUM(EMISSIONS_9!$BB$62:$BI$62)</f>
        <v>0</v>
      </c>
      <c r="G94" s="159">
        <f>SUM(EMISSIONS_8!$BV$62:$BY$62)+SUM(EMISSIONS_9!$BN$62:$BU$62)</f>
        <v>0</v>
      </c>
      <c r="H94" s="159">
        <f>SUM(EMISSIONS_8!$CH$62:$CK$62)+SUM(EMISSIONS_9!$BZ$62:$CG$62)</f>
        <v>0</v>
      </c>
      <c r="I94" s="159">
        <f>SUM(EMISSIONS_8!$CT$62:$CW$62)+SUM(EMISSIONS_9!$CL$62:$CS$62)</f>
        <v>0</v>
      </c>
      <c r="J94" s="159">
        <f>SUM(EMISSIONS_8!$DF$62:$DI$62)+SUM(EMISSIONS_9!$CX$62:$DE$62)</f>
        <v>0</v>
      </c>
      <c r="K94" s="159">
        <f>SUM(EMISSIONS_8!$DR$62:$DU$62)+SUM(EMISSIONS_9!$DJ$62:$DQ$62)</f>
        <v>0</v>
      </c>
      <c r="L94" s="159">
        <f>SUM(EMISSIONS_8!$ED$62:$EG$62)+SUM(EMISSIONS_9!$DV$62:$EC$62)</f>
        <v>0</v>
      </c>
      <c r="M94" s="159">
        <f>SUM(EMISSIONS_8!$EP$62:$ES$62)+SUM(EMISSIONS_9!$EH$62:$EO$62)</f>
        <v>0</v>
      </c>
      <c r="N94" s="159">
        <f>SUM(EMISSIONS_8!$FB$62:$FE$62)+SUM(EMISSIONS_9!$ET$62:$FA$62)</f>
        <v>0</v>
      </c>
      <c r="O94" s="159">
        <f>SUM(EMISSIONS_8!$FN$62:$FQ$62)+SUM(EMISSIONS_9!$FF$62:$FM$62)</f>
        <v>0</v>
      </c>
    </row>
    <row r="95" spans="1:15" x14ac:dyDescent="0.2">
      <c r="A95" s="156">
        <v>8</v>
      </c>
      <c r="B95" s="156">
        <v>10</v>
      </c>
      <c r="C95" s="156">
        <v>9</v>
      </c>
      <c r="D95" s="156">
        <v>9</v>
      </c>
      <c r="E95" s="159">
        <f>SUM(EMISSIONS_8!$AY$62:$BA$62)+SUM(EMISSIONS_9!$AP$62:$AX$62)</f>
        <v>0</v>
      </c>
      <c r="F95" s="159">
        <f>SUM(EMISSIONS_8!$BK$62:$BM$62)+SUM(EMISSIONS_9!$BB$62:$BJ$62)</f>
        <v>0</v>
      </c>
      <c r="G95" s="159">
        <f>SUM(EMISSIONS_8!$BW$62:$BY$62)+SUM(EMISSIONS_9!$BN$62:$BV$62)</f>
        <v>0</v>
      </c>
      <c r="H95" s="159">
        <f>SUM(EMISSIONS_8!$CI$62:$CK$62)+SUM(EMISSIONS_9!$BZ$62:$CH$62)</f>
        <v>0</v>
      </c>
      <c r="I95" s="159">
        <f>SUM(EMISSIONS_8!$CU$62:$CW$62)+SUM(EMISSIONS_9!$CL$62:$CT$62)</f>
        <v>0</v>
      </c>
      <c r="J95" s="159">
        <f>SUM(EMISSIONS_8!$DG$62:$DI$62)+SUM(EMISSIONS_9!$CX$62:$DF$62)</f>
        <v>0</v>
      </c>
      <c r="K95" s="159">
        <f>SUM(EMISSIONS_8!$DS$62:$DU$62)+SUM(EMISSIONS_9!$DJ$62:$DR$62)</f>
        <v>0</v>
      </c>
      <c r="L95" s="159">
        <f>SUM(EMISSIONS_8!$EE$62:$EG$62)+SUM(EMISSIONS_9!$DV$62:$ED$62)</f>
        <v>0</v>
      </c>
      <c r="M95" s="159">
        <f>SUM(EMISSIONS_8!$EQ$62:$ES$62)+SUM(EMISSIONS_9!$EH$62:$EP$62)</f>
        <v>0</v>
      </c>
      <c r="N95" s="159">
        <f>SUM(EMISSIONS_8!$FC$62:$FE$62)+SUM(EMISSIONS_9!$ET$62:$FB$62)</f>
        <v>0</v>
      </c>
      <c r="O95" s="159">
        <f>SUM(EMISSIONS_8!$FO$62:$FQ$62)+SUM(EMISSIONS_9!$FF$62:$FN$62)</f>
        <v>0</v>
      </c>
    </row>
    <row r="96" spans="1:15" x14ac:dyDescent="0.2">
      <c r="A96" s="156">
        <v>8</v>
      </c>
      <c r="B96" s="156">
        <v>11</v>
      </c>
      <c r="C96" s="156">
        <v>9</v>
      </c>
      <c r="D96" s="156">
        <v>10</v>
      </c>
      <c r="E96" s="159">
        <f>SUM(EMISSIONS_8!$AZ$62:$BA$62)+SUM(EMISSIONS_9!$AP$62:$AY$62)</f>
        <v>0</v>
      </c>
      <c r="F96" s="159">
        <f>SUM(EMISSIONS_8!$BL$62:$BM$62)+SUM(EMISSIONS_9!$BB$62:$BK$62)</f>
        <v>0</v>
      </c>
      <c r="G96" s="159">
        <f>SUM(EMISSIONS_8!$BX$62:$BY$62)+SUM(EMISSIONS_9!$BN$62:$BW$62)</f>
        <v>0</v>
      </c>
      <c r="H96" s="159">
        <f>SUM(EMISSIONS_8!$CJ$62:$CK$62)+SUM(EMISSIONS_9!$BZ$62:$CI$62)</f>
        <v>0</v>
      </c>
      <c r="I96" s="159">
        <f>SUM(EMISSIONS_8!$CV$62:$CW$62)+SUM(EMISSIONS_9!$CL$62:$CU$62)</f>
        <v>0</v>
      </c>
      <c r="J96" s="159">
        <f>SUM(EMISSIONS_8!$DH$62:$DI$62)+SUM(EMISSIONS_9!$CX$62:$DG$62)</f>
        <v>0</v>
      </c>
      <c r="K96" s="159">
        <f>SUM(EMISSIONS_8!$DT$62:$DU$62)+SUM(EMISSIONS_9!$DJ$62:$DS$62)</f>
        <v>0</v>
      </c>
      <c r="L96" s="159">
        <f>SUM(EMISSIONS_8!$EF$62:$EG$62)+SUM(EMISSIONS_9!$DV$62:$EE$62)</f>
        <v>0</v>
      </c>
      <c r="M96" s="159">
        <f>SUM(EMISSIONS_8!$ER$62:$ES$62)+SUM(EMISSIONS_9!$EH$62:$EQ$62)</f>
        <v>0</v>
      </c>
      <c r="N96" s="159">
        <f>SUM(EMISSIONS_8!$FD$62:$FE$62)+SUM(EMISSIONS_9!$ET$62:$FC$62)</f>
        <v>0</v>
      </c>
      <c r="O96" s="159">
        <f>SUM(EMISSIONS_8!$FP$62:$FQ$62)+SUM(EMISSIONS_9!$FF$62:$FO$62)</f>
        <v>0</v>
      </c>
    </row>
    <row r="97" spans="1:15" x14ac:dyDescent="0.2">
      <c r="A97" s="156">
        <v>8</v>
      </c>
      <c r="B97" s="156">
        <v>12</v>
      </c>
      <c r="C97" s="156">
        <v>9</v>
      </c>
      <c r="D97" s="156">
        <v>11</v>
      </c>
      <c r="E97" s="159">
        <f>SUM(EMISSIONS_8!$BA$62)+SUM(EMISSIONS_9!$AP$62:$AZ$62)</f>
        <v>0</v>
      </c>
      <c r="F97" s="159">
        <f>EMISSIONS_8!$BM$62+SUM(EMISSIONS_9!$BB$62:$BL$62)</f>
        <v>0</v>
      </c>
      <c r="G97" s="159">
        <f>EMISSIONS_8!$BY$62+SUM(EMISSIONS_9!$BN$62:$BX$62)</f>
        <v>0</v>
      </c>
      <c r="H97" s="159">
        <f>EMISSIONS_8!$CK$62+SUM(EMISSIONS_9!$BZ$62:$CJ$62)</f>
        <v>0</v>
      </c>
      <c r="I97" s="159">
        <f>EMISSIONS_8!$CW$62+SUM(EMISSIONS_9!$CL$62:$CV$62)</f>
        <v>0</v>
      </c>
      <c r="J97" s="159">
        <f>EMISSIONS_8!$DI$62+SUM(EMISSIONS_9!$CX$62:$DH$62)</f>
        <v>0</v>
      </c>
      <c r="K97" s="159">
        <f>EMISSIONS_8!$DU$62+SUM(EMISSIONS_9!$DJ$62:$DT$62)</f>
        <v>0</v>
      </c>
      <c r="L97" s="159">
        <f>EMISSIONS_8!$EG$62+SUM(EMISSIONS_9!$DV$62:$EF$62)</f>
        <v>0</v>
      </c>
      <c r="M97" s="159">
        <f>EMISSIONS_8!$ES$62+SUM(EMISSIONS_9!$EH$62:$ER$62)</f>
        <v>0</v>
      </c>
      <c r="N97" s="159">
        <f>EMISSIONS_8!$FE$62+SUM(EMISSIONS_9!$ET$62:$FD$62)</f>
        <v>0</v>
      </c>
      <c r="O97" s="159">
        <f>EMISSIONS_8!$FQ$62+SUM(EMISSIONS_9!$FF$62:$FP$62)</f>
        <v>0</v>
      </c>
    </row>
    <row r="98" spans="1:15" x14ac:dyDescent="0.2">
      <c r="A98" s="160">
        <v>9</v>
      </c>
      <c r="B98" s="160">
        <v>1</v>
      </c>
      <c r="C98" s="160">
        <v>9</v>
      </c>
      <c r="D98" s="160">
        <v>12</v>
      </c>
      <c r="E98" s="161">
        <f>SUM(EMISSIONS_9!$AP$62:$BA$62)</f>
        <v>0</v>
      </c>
      <c r="F98" s="161">
        <f>SUM(EMISSIONS_9!$BB$62:$BM$62)</f>
        <v>0</v>
      </c>
      <c r="G98" s="161">
        <f>SUM(EMISSIONS_9!$BN$62:$BY$62)</f>
        <v>0</v>
      </c>
      <c r="H98" s="161">
        <f>SUM(EMISSIONS_9!$BZ$62:$CK$62)</f>
        <v>0</v>
      </c>
      <c r="I98" s="161">
        <f>SUM(EMISSIONS_9!$CL$62:$CW$62)</f>
        <v>0</v>
      </c>
      <c r="J98" s="161">
        <f>SUM(EMISSIONS_9!$CX$62:$DI$62)</f>
        <v>0</v>
      </c>
      <c r="K98" s="161">
        <f>SUM(EMISSIONS_9!$DJ$62:$DU$62)</f>
        <v>0</v>
      </c>
      <c r="L98" s="161">
        <f>SUM(EMISSIONS_9!$DV$62:$EG$62)</f>
        <v>0</v>
      </c>
      <c r="M98" s="161">
        <f>SUM(EMISSIONS_9!$EH$62:$ES$62)</f>
        <v>0</v>
      </c>
      <c r="N98" s="161">
        <f>SUM(EMISSIONS_9!$ET$62:$FE$62)</f>
        <v>0</v>
      </c>
      <c r="O98" s="161">
        <f>SUM(EMISSIONS_9!$FF$62:$FQ$62)</f>
        <v>0</v>
      </c>
    </row>
    <row r="99" spans="1:15" x14ac:dyDescent="0.2">
      <c r="A99" s="156">
        <v>9</v>
      </c>
      <c r="B99" s="156">
        <v>2</v>
      </c>
      <c r="C99" s="156">
        <v>10</v>
      </c>
      <c r="D99" s="156">
        <v>1</v>
      </c>
      <c r="E99" s="159">
        <f>SUM(EMISSIONS_9!$AQ$62:$BA$62)+EMISSIONS_10!$AP$62</f>
        <v>0</v>
      </c>
      <c r="F99" s="159">
        <f>SUM(EMISSIONS_9!$BC$62:$BM$62)+EMISSIONS_10!$BB$62</f>
        <v>0</v>
      </c>
      <c r="G99" s="159">
        <f>SUM(EMISSIONS_9!$BO$62:$BY$62)+EMISSIONS_10!$BN$62</f>
        <v>0</v>
      </c>
      <c r="H99" s="159">
        <f>SUM(EMISSIONS_9!$CA$62:$CK$62)+EMISSIONS_10!$BZ$62</f>
        <v>0</v>
      </c>
      <c r="I99" s="159">
        <f>SUM(EMISSIONS_9!$CM$62:$CW$62)+EMISSIONS_10!$CL$62</f>
        <v>0</v>
      </c>
      <c r="J99" s="159">
        <f>SUM(EMISSIONS_9!$CY$62:$DI$62)+EMISSIONS_10!$CX$62</f>
        <v>0</v>
      </c>
      <c r="K99" s="159">
        <f>SUM(EMISSIONS_9!$DK$62:$DU$62)+EMISSIONS_10!$DJ$62</f>
        <v>0</v>
      </c>
      <c r="L99" s="159">
        <f>SUM(EMISSIONS_9!$DW$62:$EG$62)+EMISSIONS_10!$DV$62</f>
        <v>0</v>
      </c>
      <c r="M99" s="159">
        <f>SUM(EMISSIONS_9!$EI$62:$ES$62)+EMISSIONS_10!$EH$62</f>
        <v>0</v>
      </c>
      <c r="N99" s="159">
        <f>SUM(EMISSIONS_9!$EU$62:$FE$62)+EMISSIONS_10!$ET$62</f>
        <v>0</v>
      </c>
      <c r="O99" s="159">
        <f>SUM(EMISSIONS_9!$FG$62:$FQ$62)+EMISSIONS_10!$FF$62</f>
        <v>0</v>
      </c>
    </row>
    <row r="100" spans="1:15" x14ac:dyDescent="0.2">
      <c r="A100" s="156">
        <v>9</v>
      </c>
      <c r="B100" s="156">
        <v>3</v>
      </c>
      <c r="C100" s="156">
        <v>10</v>
      </c>
      <c r="D100" s="156">
        <v>2</v>
      </c>
      <c r="E100" s="159">
        <f>SUM(EMISSIONS_9!$AR$62:$BA$62)+SUM(EMISSIONS_10!$AP$62:$AQ$62)</f>
        <v>0</v>
      </c>
      <c r="F100" s="159">
        <f>SUM(EMISSIONS_9!$BD$62:$BM$62)+SUM(EMISSIONS_10!$BB$62:$BC$62)</f>
        <v>0</v>
      </c>
      <c r="G100" s="159">
        <f>SUM(EMISSIONS_9!$BP$62:$BY$62)+SUM(EMISSIONS_10!$BN$62:$BO$62)</f>
        <v>0</v>
      </c>
      <c r="H100" s="159">
        <f>SUM(EMISSIONS_9!$CB$62:$CK$62)+SUM(EMISSIONS_10!$BZ$62:$CA$62)</f>
        <v>0</v>
      </c>
      <c r="I100" s="159">
        <f>SUM(EMISSIONS_9!$CN$62:$CW$62)+SUM(EMISSIONS_10!$CL$62:$CM$62)</f>
        <v>0</v>
      </c>
      <c r="J100" s="159">
        <f>SUM(EMISSIONS_9!$CZ$62:$DI$62)+SUM(EMISSIONS_10!$CX$62:$CY$62)</f>
        <v>0</v>
      </c>
      <c r="K100" s="159">
        <f>SUM(EMISSIONS_9!$DL$62:$DU$62)+SUM(EMISSIONS_10!$DJ$62:$DK$62)</f>
        <v>0</v>
      </c>
      <c r="L100" s="159">
        <f>SUM(EMISSIONS_9!$DX$62:$EG$62)+SUM(EMISSIONS_10!$DV$62:$DW$62)</f>
        <v>0</v>
      </c>
      <c r="M100" s="159">
        <f>SUM(EMISSIONS_9!$EJ$62:$ES$62)+SUM(EMISSIONS_10!$EH$62:$EI$62)</f>
        <v>0</v>
      </c>
      <c r="N100" s="159">
        <f>SUM(EMISSIONS_9!$EV$62:$FE$62)+SUM(EMISSIONS_10!$ET$62:$EU$62)</f>
        <v>0</v>
      </c>
      <c r="O100" s="159">
        <f>SUM(EMISSIONS_9!$FH$62:$FQ$62)+SUM(EMISSIONS_10!$FF$62:$FG$62)</f>
        <v>0</v>
      </c>
    </row>
    <row r="101" spans="1:15" x14ac:dyDescent="0.2">
      <c r="A101" s="156">
        <v>9</v>
      </c>
      <c r="B101" s="156">
        <v>4</v>
      </c>
      <c r="C101" s="156">
        <v>10</v>
      </c>
      <c r="D101" s="156">
        <v>3</v>
      </c>
      <c r="E101" s="159">
        <f>SUM(EMISSIONS_9!$AS$62:$BA$62)+SUM(EMISSIONS_10!$AP$62:$AR$62)</f>
        <v>0</v>
      </c>
      <c r="F101" s="159">
        <f>SUM(EMISSIONS_9!$BE$62:$BM$62)+SUM(EMISSIONS_10!$BB$62:$BD$62)</f>
        <v>0</v>
      </c>
      <c r="G101" s="159">
        <f>SUM(EMISSIONS_9!$BQ$62:$BY$62)+SUM(EMISSIONS_10!$BN$62:$BP$62)</f>
        <v>0</v>
      </c>
      <c r="H101" s="159">
        <f>SUM(EMISSIONS_9!$CC$62:$CK$62)+SUM(EMISSIONS_10!$BZ$62:$CB$62)</f>
        <v>0</v>
      </c>
      <c r="I101" s="159">
        <f>SUM(EMISSIONS_9!$CO$62:$CW$62)+SUM(EMISSIONS_10!$CL$62:$CN$62)</f>
        <v>0</v>
      </c>
      <c r="J101" s="159">
        <f>SUM(EMISSIONS_9!$DA$62:$DI$62)+SUM(EMISSIONS_10!$CX$62:$CZ$62)</f>
        <v>0</v>
      </c>
      <c r="K101" s="159">
        <f>SUM(EMISSIONS_9!$DM$62:$DU$62)+SUM(EMISSIONS_10!$DJ$62:$DL$62)</f>
        <v>0</v>
      </c>
      <c r="L101" s="159">
        <f>SUM(EMISSIONS_9!$DY$62:$EG$62)+SUM(EMISSIONS_10!$DV$62:$DX$62)</f>
        <v>0</v>
      </c>
      <c r="M101" s="159">
        <f>SUM(EMISSIONS_9!$EK$62:$ES$62)+SUM(EMISSIONS_10!$EH$62:$EJ$62)</f>
        <v>0</v>
      </c>
      <c r="N101" s="159">
        <f>SUM(EMISSIONS_9!$EW$62:$FE$62)+SUM(EMISSIONS_10!$ET$62:$EV$62)</f>
        <v>0</v>
      </c>
      <c r="O101" s="159">
        <f>SUM(EMISSIONS_9!$FI$62:$FQ$62)+SUM(EMISSIONS_10!$FF$62:$FH$62)</f>
        <v>0</v>
      </c>
    </row>
    <row r="102" spans="1:15" x14ac:dyDescent="0.2">
      <c r="A102" s="156">
        <v>9</v>
      </c>
      <c r="B102" s="156">
        <v>5</v>
      </c>
      <c r="C102" s="156">
        <v>10</v>
      </c>
      <c r="D102" s="156">
        <v>4</v>
      </c>
      <c r="E102" s="159">
        <f>SUM(EMISSIONS_9!$AT$62:$BA$62)+SUM(EMISSIONS_10!$AP$62:$AS$62)</f>
        <v>0</v>
      </c>
      <c r="F102" s="159">
        <f>SUM(EMISSIONS_9!$BF$62:$BM$62)+SUM(EMISSIONS_10!$BB$62:$BE$62)</f>
        <v>0</v>
      </c>
      <c r="G102" s="159">
        <f>SUM(EMISSIONS_9!$BR$62:$BY$62)+SUM(EMISSIONS_10!$BN$62:$BQ$62)</f>
        <v>0</v>
      </c>
      <c r="H102" s="159">
        <f>SUM(EMISSIONS_9!$CD$62:$CK$62)+SUM(EMISSIONS_10!$BZ$62:$CC$62)</f>
        <v>0</v>
      </c>
      <c r="I102" s="159">
        <f>SUM(EMISSIONS_9!$CP$62:$CW$62)+SUM(EMISSIONS_10!$CL$62:$CO$62)</f>
        <v>0</v>
      </c>
      <c r="J102" s="159">
        <f>SUM(EMISSIONS_9!$DB$62:$DI$62)+SUM(EMISSIONS_10!$CX$62:$DA$62)</f>
        <v>0</v>
      </c>
      <c r="K102" s="159">
        <f>SUM(EMISSIONS_9!$DN$62:$DU$62)+SUM(EMISSIONS_10!$DJ$62:$DM$62)</f>
        <v>0</v>
      </c>
      <c r="L102" s="159">
        <f>SUM(EMISSIONS_9!$DZ$62:$EG$62)+SUM(EMISSIONS_10!$DV$62:$DY$62)</f>
        <v>0</v>
      </c>
      <c r="M102" s="159">
        <f>SUM(EMISSIONS_9!$EL$62:$ES$62)+SUM(EMISSIONS_10!$EH$62:$EK$62)</f>
        <v>0</v>
      </c>
      <c r="N102" s="159">
        <f>SUM(EMISSIONS_9!$EX$62:$FE$62)+SUM(EMISSIONS_10!$ET$62:$EW$63)</f>
        <v>0</v>
      </c>
      <c r="O102" s="159">
        <f>SUM(EMISSIONS_9!$FJ$62:$FQ$62)+SUM(EMISSIONS_10!$FF$62:$FI$62)</f>
        <v>0</v>
      </c>
    </row>
    <row r="103" spans="1:15" x14ac:dyDescent="0.2">
      <c r="A103" s="156">
        <v>9</v>
      </c>
      <c r="B103" s="156">
        <v>6</v>
      </c>
      <c r="C103" s="156">
        <v>10</v>
      </c>
      <c r="D103" s="156">
        <v>5</v>
      </c>
      <c r="E103" s="159">
        <f>SUM(EMISSIONS_9!$AU$62:$BA$62)+SUM(EMISSIONS_10!$AP$62:$AT$62)</f>
        <v>0</v>
      </c>
      <c r="F103" s="159">
        <f>SUM(EMISSIONS_9!$BG$62:$BM$62)+SUM(EMISSIONS_10!$BB$62:$BF$62)</f>
        <v>0</v>
      </c>
      <c r="G103" s="159">
        <f>SUM(EMISSIONS_9!$BS$62:$BY$62)+SUM(EMISSIONS_10!$BN$62:$BR$62)</f>
        <v>0</v>
      </c>
      <c r="H103" s="159">
        <f>SUM(EMISSIONS_9!$CE$62:$CK$62)+SUM(EMISSIONS_10!$BZ$62:$CD$62)</f>
        <v>0</v>
      </c>
      <c r="I103" s="159">
        <f>SUM(EMISSIONS_9!$CQ$62:$CW$62)+SUM(EMISSIONS_10!$CL$62:$CP$62)</f>
        <v>0</v>
      </c>
      <c r="J103" s="159">
        <f>SUM(EMISSIONS_9!$DC$62:$DI$62)+SUM(EMISSIONS_10!$CX$62:$DB$62)</f>
        <v>0</v>
      </c>
      <c r="K103" s="159">
        <f>SUM(EMISSIONS_9!$DO$62:$DU$62)+SUM(EMISSIONS_10!$DJ$62:$DN$62)</f>
        <v>0</v>
      </c>
      <c r="L103" s="159">
        <f>SUM(EMISSIONS_9!$EA$62:$EG$62)+SUM(EMISSIONS_10!$DV$62:$DZ$62)</f>
        <v>0</v>
      </c>
      <c r="M103" s="159">
        <f>SUM(EMISSIONS_9!$EM$62:$ES$62)+SUM(EMISSIONS_10!$EH$62:$EL$62)</f>
        <v>0</v>
      </c>
      <c r="N103" s="159">
        <f>SUM(EMISSIONS_9!$EY$62:$FE$62)+SUM(EMISSIONS_10!$ET$62:$EX$62)</f>
        <v>0</v>
      </c>
      <c r="O103" s="159">
        <f>SUM(EMISSIONS_9!$FK$62:$FQ$62)+SUM(EMISSIONS_10!$FF$62:$FJ$62)</f>
        <v>0</v>
      </c>
    </row>
    <row r="104" spans="1:15" x14ac:dyDescent="0.2">
      <c r="A104" s="156">
        <v>9</v>
      </c>
      <c r="B104" s="156">
        <v>7</v>
      </c>
      <c r="C104" s="156">
        <v>10</v>
      </c>
      <c r="D104" s="156">
        <v>6</v>
      </c>
      <c r="E104" s="159">
        <f>SUM(EMISSIONS_9!$AV$62:$BA$62)+SUM(EMISSIONS_10!$AP$62:$AU$62)</f>
        <v>0</v>
      </c>
      <c r="F104" s="159">
        <f>SUM(EMISSIONS_9!$BH$62:$BM$62)+SUM(EMISSIONS_10!$BB$62:$BG$62)</f>
        <v>0</v>
      </c>
      <c r="G104" s="159">
        <f>SUM(EMISSIONS_9!$BT$62:$BY$62)+SUM(EMISSIONS_10!$BN$62:$BS$62)</f>
        <v>0</v>
      </c>
      <c r="H104" s="159">
        <f>SUM(EMISSIONS_9!$CF$62:$CK$62)+SUM(EMISSIONS_10!$BZ$62:$CE$62)</f>
        <v>0</v>
      </c>
      <c r="I104" s="159">
        <f>SUM(EMISSIONS_9!$CR$62:$CW$62)+SUM(EMISSIONS_10!$CL$62:$CQ$62)</f>
        <v>0</v>
      </c>
      <c r="J104" s="159">
        <f>SUM(EMISSIONS_9!$DD$62:$DI$62)+SUM(EMISSIONS_10!$CX$62:$DC$62)</f>
        <v>0</v>
      </c>
      <c r="K104" s="159">
        <f>SUM(EMISSIONS_9!$DP$62:$DU$62)+SUM(EMISSIONS_10!$DJ$62:$DO$62)</f>
        <v>0</v>
      </c>
      <c r="L104" s="159">
        <f>SUM(EMISSIONS_9!$EB$62:$EG$62)+SUM(EMISSIONS_10!$DV$62:$EA$62)</f>
        <v>0</v>
      </c>
      <c r="M104" s="159">
        <f>SUM(EMISSIONS_9!$EN$62:$ES$62)+SUM(EMISSIONS_10!$EH$62:$EM$62)</f>
        <v>0</v>
      </c>
      <c r="N104" s="159">
        <f>SUM(EMISSIONS_9!$EZ$62:$FE$62)+SUM(EMISSIONS_10!$ET$62:$EY$62)</f>
        <v>0</v>
      </c>
      <c r="O104" s="159">
        <f>SUM(EMISSIONS_9!$FL$62:$FQ$62)+SUM(EMISSIONS_10!$FF$62:$FK$62)</f>
        <v>0</v>
      </c>
    </row>
    <row r="105" spans="1:15" x14ac:dyDescent="0.2">
      <c r="A105" s="156">
        <v>9</v>
      </c>
      <c r="B105" s="156">
        <v>8</v>
      </c>
      <c r="C105" s="156">
        <v>10</v>
      </c>
      <c r="D105" s="156">
        <v>7</v>
      </c>
      <c r="E105" s="159">
        <f>SUM(EMISSIONS_9!$AW$62:$BA$62)+SUM(EMISSIONS_10!$AP$62:$AV$62)</f>
        <v>0</v>
      </c>
      <c r="F105" s="159">
        <f>SUM(EMISSIONS_9!$BI$62:$BM$62)+SUM(EMISSIONS_10!$BB$62:$BH$62)</f>
        <v>0</v>
      </c>
      <c r="G105" s="159">
        <f>SUM(EMISSIONS_9!$BU$62:$BY$62)+SUM(EMISSIONS_10!$BN$62:$BT$62)</f>
        <v>0</v>
      </c>
      <c r="H105" s="159">
        <f>SUM(EMISSIONS_9!$CG$62:$CK$62)+SUM(EMISSIONS_10!$BZ$62:$CF$62)</f>
        <v>0</v>
      </c>
      <c r="I105" s="159">
        <f>SUM(EMISSIONS_9!$CS$62:$CW$62)+SUM(EMISSIONS_10!$CL$62:$CR$62)</f>
        <v>0</v>
      </c>
      <c r="J105" s="159">
        <f>SUM(EMISSIONS_9!$DE$62:$DI$62)+SUM(EMISSIONS_10!$CX$62:$DD$62)</f>
        <v>0</v>
      </c>
      <c r="K105" s="159">
        <f>SUM(EMISSIONS_9!$DQ$62:$DU$62)+SUM(EMISSIONS_10!$DJ$62:$DP$62)</f>
        <v>0</v>
      </c>
      <c r="L105" s="159">
        <f>SUM(EMISSIONS_9!$EC$62:$EG$62)+SUM(EMISSIONS_10!$DV$62:$EB$62)</f>
        <v>0</v>
      </c>
      <c r="M105" s="159">
        <f>SUM(EMISSIONS_9!$EO$62:$ES$62)+SUM(EMISSIONS_10!$EH$62:$EN$62)</f>
        <v>0</v>
      </c>
      <c r="N105" s="159">
        <f>SUM(EMISSIONS_9!$FA$62:$FE$62)+SUM(EMISSIONS_10!$ET$62:$EZ$62)</f>
        <v>0</v>
      </c>
      <c r="O105" s="159">
        <f>SUM(EMISSIONS_9!$FM$62:$FQ$62)+SUM(EMISSIONS_10!$FF$62:$FL$62)</f>
        <v>0</v>
      </c>
    </row>
    <row r="106" spans="1:15" x14ac:dyDescent="0.2">
      <c r="A106" s="156">
        <v>9</v>
      </c>
      <c r="B106" s="156">
        <v>9</v>
      </c>
      <c r="C106" s="156">
        <v>10</v>
      </c>
      <c r="D106" s="156">
        <v>8</v>
      </c>
      <c r="E106" s="159">
        <f>SUM(EMISSIONS_9!$AX$62:$BA$62)+SUM(EMISSIONS_10!$AP$62:$AW$62)</f>
        <v>0</v>
      </c>
      <c r="F106" s="159">
        <f>SUM(EMISSIONS_9!$BJ$62:$BM$62)+SUM(EMISSIONS_10!$BB$62:$BI$62)</f>
        <v>0</v>
      </c>
      <c r="G106" s="159">
        <f>SUM(EMISSIONS_9!$BV$62:$BY$62)+SUM(EMISSIONS_10!$BN$62:$BU$62)</f>
        <v>0</v>
      </c>
      <c r="H106" s="159">
        <f>SUM(EMISSIONS_9!$CH$62:$CK$62)+SUM(EMISSIONS_10!$BZ$62:$CG$62)</f>
        <v>0</v>
      </c>
      <c r="I106" s="159">
        <f>SUM(EMISSIONS_9!$CT$62:$CW$62)+SUM(EMISSIONS_10!$CL$62:$CS$62)</f>
        <v>0</v>
      </c>
      <c r="J106" s="159">
        <f>SUM(EMISSIONS_9!$DF$62:$DI$62)+SUM(EMISSIONS_10!$CX$62:$DE$62)</f>
        <v>0</v>
      </c>
      <c r="K106" s="159">
        <f>SUM(EMISSIONS_9!$DR$62:$DU$62)+SUM(EMISSIONS_10!$DJ$62:$DQ$62)</f>
        <v>0</v>
      </c>
      <c r="L106" s="159">
        <f>SUM(EMISSIONS_9!$ED$62:$EG$62)+SUM(EMISSIONS_10!$DV$62:$EC$62)</f>
        <v>0</v>
      </c>
      <c r="M106" s="159">
        <f>SUM(EMISSIONS_9!$EP$62:$ES$62)+SUM(EMISSIONS_10!$EH$62:$EO$62)</f>
        <v>0</v>
      </c>
      <c r="N106" s="159">
        <f>SUM(EMISSIONS_9!$FB$62:$FE$62)+SUM(EMISSIONS_10!$ET$62:$FA$62)</f>
        <v>0</v>
      </c>
      <c r="O106" s="159">
        <f>SUM(EMISSIONS_9!$FN$62:$FQ$62)+SUM(EMISSIONS_10!$FF$62:$FM$62)</f>
        <v>0</v>
      </c>
    </row>
    <row r="107" spans="1:15" x14ac:dyDescent="0.2">
      <c r="A107" s="156">
        <v>9</v>
      </c>
      <c r="B107" s="156">
        <v>10</v>
      </c>
      <c r="C107" s="156">
        <v>10</v>
      </c>
      <c r="D107" s="156">
        <v>9</v>
      </c>
      <c r="E107" s="159">
        <f>SUM(EMISSIONS_9!$AY$62:$BA$62)+SUM(EMISSIONS_10!$AP$62:$AX$62)</f>
        <v>0</v>
      </c>
      <c r="F107" s="159">
        <f>SUM(EMISSIONS_9!$BK$62:$BM$62)+SUM(EMISSIONS_10!$BB$62:$BJ$62)</f>
        <v>0</v>
      </c>
      <c r="G107" s="159">
        <f>SUM(EMISSIONS_9!$BW$62:$BY$62)+SUM(EMISSIONS_10!$BN$62:$BV$62)</f>
        <v>0</v>
      </c>
      <c r="H107" s="159">
        <f>SUM(EMISSIONS_9!$CI$62:$CK$62)+SUM(EMISSIONS_10!$BZ$62:$CH$62)</f>
        <v>0</v>
      </c>
      <c r="I107" s="159">
        <f>SUM(EMISSIONS_9!$CU$62:$CW$62)+SUM(EMISSIONS_10!$CL$62:$CT$62)</f>
        <v>0</v>
      </c>
      <c r="J107" s="159">
        <f>SUM(EMISSIONS_9!$DG$62:$DI$62)+SUM(EMISSIONS_10!$CX$62:$DF$62)</f>
        <v>0</v>
      </c>
      <c r="K107" s="159">
        <f>SUM(EMISSIONS_9!$DS$62:$DU$62)+SUM(EMISSIONS_10!$DJ$62:$DR$62)</f>
        <v>0</v>
      </c>
      <c r="L107" s="159">
        <f>SUM(EMISSIONS_9!$EE$62:$EG$62)+SUM(EMISSIONS_10!$DV$62:$ED$62)</f>
        <v>0</v>
      </c>
      <c r="M107" s="159">
        <f>SUM(EMISSIONS_9!$EQ$62:$ES$62)+SUM(EMISSIONS_10!$EH$62:$EP$62)</f>
        <v>0</v>
      </c>
      <c r="N107" s="159">
        <f>SUM(EMISSIONS_9!$FC$62:$FE$62)+SUM(EMISSIONS_10!$ET$62:$FB$62)</f>
        <v>0</v>
      </c>
      <c r="O107" s="159">
        <f>SUM(EMISSIONS_9!$FO$62:$FQ$62)+SUM(EMISSIONS_10!$FF$62:$FN$62)</f>
        <v>0</v>
      </c>
    </row>
    <row r="108" spans="1:15" x14ac:dyDescent="0.2">
      <c r="A108" s="156">
        <v>9</v>
      </c>
      <c r="B108" s="156">
        <v>11</v>
      </c>
      <c r="C108" s="156">
        <v>10</v>
      </c>
      <c r="D108" s="156">
        <v>10</v>
      </c>
      <c r="E108" s="159">
        <f>SUM(EMISSIONS_9!$AZ$62:$BA$62)+SUM(EMISSIONS_10!$AP$62:$AY$62)</f>
        <v>0</v>
      </c>
      <c r="F108" s="159">
        <f>SUM(EMISSIONS_9!$BL$62:$BM$62)+SUM(EMISSIONS_10!$BB$62:$BK$62)</f>
        <v>0</v>
      </c>
      <c r="G108" s="159">
        <f>SUM(EMISSIONS_9!$BX$62:$BY$62)+SUM(EMISSIONS_10!$BN$62:$BW$62)</f>
        <v>0</v>
      </c>
      <c r="H108" s="159">
        <f>SUM(EMISSIONS_9!$CJ$62:$CK$62)+SUM(EMISSIONS_10!$BZ$62:$CI$62)</f>
        <v>0</v>
      </c>
      <c r="I108" s="159">
        <f>SUM(EMISSIONS_9!$CV$62:$CW$62)+SUM(EMISSIONS_10!$CL$62:$CU$62)</f>
        <v>0</v>
      </c>
      <c r="J108" s="159">
        <f>SUM(EMISSIONS_9!$DH$62:$DI$62)+SUM(EMISSIONS_10!$CX$62:$DG$62)</f>
        <v>0</v>
      </c>
      <c r="K108" s="159">
        <f>SUM(EMISSIONS_9!$DT$62:$DU$62)+SUM(EMISSIONS_10!$DJ$62:$DS$62)</f>
        <v>0</v>
      </c>
      <c r="L108" s="159">
        <f>SUM(EMISSIONS_9!$EF$62:$EG$62)+SUM(EMISSIONS_10!$DV$62:$EE$62)</f>
        <v>0</v>
      </c>
      <c r="M108" s="159">
        <f>SUM(EMISSIONS_9!$ER$62:$ES$62)+SUM(EMISSIONS_10!$EH$62:$EQ$62)</f>
        <v>0</v>
      </c>
      <c r="N108" s="159">
        <f>SUM(EMISSIONS_9!$FD$62:$FE$62)+SUM(EMISSIONS_10!$ET$62:$FC$62)</f>
        <v>0</v>
      </c>
      <c r="O108" s="159">
        <f>SUM(EMISSIONS_9!$FP$62:$FQ$62)+SUM(EMISSIONS_10!$FF$62:$FO$62)</f>
        <v>0</v>
      </c>
    </row>
    <row r="109" spans="1:15" x14ac:dyDescent="0.2">
      <c r="A109" s="156">
        <v>9</v>
      </c>
      <c r="B109" s="156">
        <v>12</v>
      </c>
      <c r="C109" s="156">
        <v>10</v>
      </c>
      <c r="D109" s="156">
        <v>11</v>
      </c>
      <c r="E109" s="159">
        <f>SUM(EMISSIONS_9!$BA$62)+SUM(EMISSIONS_10!$AP$62:$AZ$62)</f>
        <v>0</v>
      </c>
      <c r="F109" s="159">
        <f>EMISSIONS_9!$BM$62+SUM(EMISSIONS_10!$BB$62:$BL$62)</f>
        <v>0</v>
      </c>
      <c r="G109" s="159">
        <f>EMISSIONS_9!$BY$62+SUM(EMISSIONS_10!$BN$62:$BX$62)</f>
        <v>0</v>
      </c>
      <c r="H109" s="159">
        <f>EMISSIONS_9!$CK$62+SUM(EMISSIONS_10!$BZ$62:$CJ$62)</f>
        <v>0</v>
      </c>
      <c r="I109" s="159">
        <f>EMISSIONS_9!$CW$62+SUM(EMISSIONS_10!$CL$62:$CV$62)</f>
        <v>0</v>
      </c>
      <c r="J109" s="159">
        <f>EMISSIONS_9!$DI$62+SUM(EMISSIONS_10!$CX$62:$DH$62)</f>
        <v>0</v>
      </c>
      <c r="K109" s="159">
        <f>EMISSIONS_9!$DU$62+SUM(EMISSIONS_10!$DJ$62:$DT$62)</f>
        <v>0</v>
      </c>
      <c r="L109" s="159">
        <f>EMISSIONS_9!$EG$62+SUM(EMISSIONS_10!$DV$62:$EF$62)</f>
        <v>0</v>
      </c>
      <c r="M109" s="159">
        <f>EMISSIONS_9!$ES$62+SUM(EMISSIONS_10!$EH$62:$ER$62)</f>
        <v>0</v>
      </c>
      <c r="N109" s="159">
        <f>EMISSIONS_9!$FE$62+SUM(EMISSIONS_10!$ET$62:$FD$62)</f>
        <v>0</v>
      </c>
      <c r="O109" s="159">
        <f>EMISSIONS_9!$FQ$62+SUM(EMISSIONS_10!$FF$62:$FP$62)</f>
        <v>0</v>
      </c>
    </row>
    <row r="110" spans="1:15" x14ac:dyDescent="0.2">
      <c r="A110" s="160">
        <v>10</v>
      </c>
      <c r="B110" s="160">
        <v>1</v>
      </c>
      <c r="C110" s="160">
        <v>10</v>
      </c>
      <c r="D110" s="160">
        <v>12</v>
      </c>
      <c r="E110" s="161">
        <f>SUM(EMISSIONS_10!$AP$62:$BA$62)</f>
        <v>0</v>
      </c>
      <c r="F110" s="161">
        <f>SUM(EMISSIONS_10!$BB$62:$BM$62)</f>
        <v>0</v>
      </c>
      <c r="G110" s="161">
        <f>SUM(EMISSIONS_10!$BN$62:$BY$62)</f>
        <v>0</v>
      </c>
      <c r="H110" s="161">
        <f>SUM(EMISSIONS_10!$BZ$62:$CK$62)</f>
        <v>0</v>
      </c>
      <c r="I110" s="161">
        <f>SUM(EMISSIONS_10!$CL$62:$CW$62)</f>
        <v>0</v>
      </c>
      <c r="J110" s="161">
        <f>SUM(EMISSIONS_10!$CX$62:$DI$62)</f>
        <v>0</v>
      </c>
      <c r="K110" s="161">
        <f>SUM(EMISSIONS_10!$DJ$62:$DU$62)</f>
        <v>0</v>
      </c>
      <c r="L110" s="161">
        <f>SUM(EMISSIONS_10!$DV$62:$EG$62)</f>
        <v>0</v>
      </c>
      <c r="M110" s="161">
        <f>SUM(EMISSIONS_10!$EH$62:$ES$62)</f>
        <v>0</v>
      </c>
      <c r="N110" s="161">
        <f>SUM(EMISSIONS_10!$ET$62:$FE$62)</f>
        <v>0</v>
      </c>
      <c r="O110" s="161">
        <f>SUM(EMISSIONS_10!$FF$62:$FQ$62)</f>
        <v>0</v>
      </c>
    </row>
  </sheetData>
  <customSheetViews>
    <customSheetView guid="{29F96217-A1F9-48F3-987C-57B98AE20367}" state="hidden">
      <selection activeCell="L7" sqref="L7"/>
      <pageMargins left="0.7" right="0.7" top="0.75" bottom="0.75" header="0.3" footer="0.3"/>
      <pageSetup orientation="portrait" horizontalDpi="4294967295" verticalDpi="4294967295" r:id="rId1"/>
    </customSheetView>
    <customSheetView guid="{13305573-0FD9-4F34-BE46-7B54560EEC40}" state="hidden">
      <selection activeCell="L7" sqref="L7"/>
      <pageMargins left="0.7" right="0.7" top="0.75" bottom="0.75" header="0.3" footer="0.3"/>
      <pageSetup orientation="portrait" horizontalDpi="4294967295" verticalDpi="4294967295" r:id="rId2"/>
    </customSheetView>
  </customSheetViews>
  <pageMargins left="0.7" right="0.7" top="0.75" bottom="0.75" header="0.3" footer="0.3"/>
  <pageSetup orientation="portrait" horizontalDpi="4294967295" verticalDpi="4294967295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37"/>
  <sheetViews>
    <sheetView tabSelected="1" zoomScaleNormal="100" workbookViewId="0">
      <selection activeCell="B34" sqref="B34"/>
    </sheetView>
  </sheetViews>
  <sheetFormatPr defaultRowHeight="12.75" x14ac:dyDescent="0.2"/>
  <cols>
    <col min="1" max="1" width="6.140625" style="1" bestFit="1" customWidth="1"/>
    <col min="2" max="2" width="40" style="1" bestFit="1" customWidth="1"/>
    <col min="3" max="3" width="55.85546875" style="1" bestFit="1" customWidth="1"/>
    <col min="4" max="4" width="57.7109375" style="1" customWidth="1"/>
    <col min="5" max="16384" width="9.140625" style="1"/>
  </cols>
  <sheetData>
    <row r="1" spans="1:3" ht="13.5" thickBot="1" x14ac:dyDescent="0.25">
      <c r="A1" s="497" t="s">
        <v>3</v>
      </c>
      <c r="B1" s="498"/>
      <c r="C1" s="433"/>
    </row>
    <row r="2" spans="1:3" ht="13.5" thickBot="1" x14ac:dyDescent="0.25">
      <c r="A2" s="497" t="s">
        <v>4</v>
      </c>
      <c r="B2" s="498"/>
      <c r="C2" s="433"/>
    </row>
    <row r="3" spans="1:3" ht="13.5" thickBot="1" x14ac:dyDescent="0.25">
      <c r="A3" s="497" t="s">
        <v>5</v>
      </c>
      <c r="B3" s="498"/>
      <c r="C3" s="433"/>
    </row>
    <row r="4" spans="1:3" ht="13.5" thickBot="1" x14ac:dyDescent="0.25">
      <c r="A4" s="497" t="s">
        <v>6</v>
      </c>
      <c r="B4" s="498"/>
      <c r="C4" s="433"/>
    </row>
    <row r="5" spans="1:3" ht="13.5" thickBot="1" x14ac:dyDescent="0.25">
      <c r="A5" s="497" t="s">
        <v>7</v>
      </c>
      <c r="B5" s="498"/>
      <c r="C5" s="433"/>
    </row>
    <row r="6" spans="1:3" ht="13.5" thickBot="1" x14ac:dyDescent="0.25">
      <c r="A6" s="497" t="s">
        <v>8</v>
      </c>
      <c r="B6" s="498"/>
      <c r="C6" s="433"/>
    </row>
    <row r="7" spans="1:3" ht="13.5" thickBot="1" x14ac:dyDescent="0.25">
      <c r="A7" s="497" t="s">
        <v>395</v>
      </c>
      <c r="B7" s="498"/>
      <c r="C7" s="433"/>
    </row>
    <row r="8" spans="1:3" ht="13.5" thickBot="1" x14ac:dyDescent="0.25">
      <c r="A8" s="497" t="s">
        <v>163</v>
      </c>
      <c r="B8" s="498"/>
      <c r="C8" s="433"/>
    </row>
    <row r="9" spans="1:3" ht="13.5" thickBot="1" x14ac:dyDescent="0.25">
      <c r="A9" s="497" t="s">
        <v>164</v>
      </c>
      <c r="B9" s="498"/>
      <c r="C9" s="433"/>
    </row>
    <row r="10" spans="1:3" ht="13.5" thickBot="1" x14ac:dyDescent="0.25">
      <c r="A10" s="497" t="s">
        <v>9</v>
      </c>
      <c r="B10" s="498"/>
      <c r="C10" s="433"/>
    </row>
    <row r="11" spans="1:3" ht="13.5" thickBot="1" x14ac:dyDescent="0.25">
      <c r="A11" s="497" t="s">
        <v>10</v>
      </c>
      <c r="B11" s="498"/>
      <c r="C11" s="433"/>
    </row>
    <row r="12" spans="1:3" ht="13.5" thickBot="1" x14ac:dyDescent="0.25">
      <c r="A12" s="497" t="s">
        <v>165</v>
      </c>
      <c r="B12" s="498"/>
      <c r="C12" s="433"/>
    </row>
    <row r="13" spans="1:3" ht="13.5" thickBot="1" x14ac:dyDescent="0.25">
      <c r="A13" s="497" t="s">
        <v>11</v>
      </c>
      <c r="B13" s="498"/>
      <c r="C13" s="433"/>
    </row>
    <row r="14" spans="1:3" ht="13.5" thickBot="1" x14ac:dyDescent="0.25">
      <c r="A14" s="499" t="s">
        <v>137</v>
      </c>
      <c r="B14" s="500"/>
      <c r="C14" s="434">
        <v>2015</v>
      </c>
    </row>
    <row r="15" spans="1:3" ht="13.5" thickBot="1" x14ac:dyDescent="0.25"/>
    <row r="16" spans="1:3" ht="13.5" thickBot="1" x14ac:dyDescent="0.25">
      <c r="A16" s="497" t="s">
        <v>12</v>
      </c>
      <c r="B16" s="501"/>
      <c r="C16" s="498"/>
    </row>
    <row r="17" spans="1:4" ht="13.5" thickBot="1" x14ac:dyDescent="0.25">
      <c r="A17" s="432" t="s">
        <v>13</v>
      </c>
      <c r="B17" s="504" t="s">
        <v>14</v>
      </c>
      <c r="C17" s="505"/>
    </row>
    <row r="18" spans="1:4" x14ac:dyDescent="0.2">
      <c r="A18" s="463">
        <f>C14</f>
        <v>2015</v>
      </c>
      <c r="B18" s="493"/>
      <c r="C18" s="494"/>
    </row>
    <row r="19" spans="1:4" x14ac:dyDescent="0.2">
      <c r="A19" s="224">
        <f>A18+1</f>
        <v>2016</v>
      </c>
      <c r="B19" s="495"/>
      <c r="C19" s="496"/>
    </row>
    <row r="20" spans="1:4" x14ac:dyDescent="0.2">
      <c r="A20" s="224">
        <f t="shared" ref="A20:A27" si="0">A19+1</f>
        <v>2017</v>
      </c>
      <c r="B20" s="495"/>
      <c r="C20" s="496"/>
    </row>
    <row r="21" spans="1:4" x14ac:dyDescent="0.2">
      <c r="A21" s="224">
        <f t="shared" si="0"/>
        <v>2018</v>
      </c>
      <c r="B21" s="495"/>
      <c r="C21" s="496"/>
    </row>
    <row r="22" spans="1:4" x14ac:dyDescent="0.2">
      <c r="A22" s="224">
        <f t="shared" si="0"/>
        <v>2019</v>
      </c>
      <c r="B22" s="495"/>
      <c r="C22" s="496"/>
    </row>
    <row r="23" spans="1:4" x14ac:dyDescent="0.2">
      <c r="A23" s="224">
        <f t="shared" si="0"/>
        <v>2020</v>
      </c>
      <c r="B23" s="495"/>
      <c r="C23" s="496"/>
    </row>
    <row r="24" spans="1:4" x14ac:dyDescent="0.2">
      <c r="A24" s="224">
        <f t="shared" si="0"/>
        <v>2021</v>
      </c>
      <c r="B24" s="495"/>
      <c r="C24" s="496"/>
    </row>
    <row r="25" spans="1:4" x14ac:dyDescent="0.2">
      <c r="A25" s="224">
        <f t="shared" si="0"/>
        <v>2022</v>
      </c>
      <c r="B25" s="495"/>
      <c r="C25" s="496"/>
    </row>
    <row r="26" spans="1:4" x14ac:dyDescent="0.2">
      <c r="A26" s="224">
        <f t="shared" si="0"/>
        <v>2023</v>
      </c>
      <c r="B26" s="495"/>
      <c r="C26" s="496"/>
    </row>
    <row r="27" spans="1:4" ht="13.5" thickBot="1" x14ac:dyDescent="0.25">
      <c r="A27" s="464">
        <f t="shared" si="0"/>
        <v>2024</v>
      </c>
      <c r="B27" s="491"/>
      <c r="C27" s="492"/>
    </row>
    <row r="28" spans="1:4" x14ac:dyDescent="0.2">
      <c r="A28" s="14"/>
    </row>
    <row r="29" spans="1:4" ht="13.5" thickBot="1" x14ac:dyDescent="0.25"/>
    <row r="30" spans="1:4" ht="13.5" thickBot="1" x14ac:dyDescent="0.25">
      <c r="A30" s="502" t="s">
        <v>373</v>
      </c>
      <c r="B30" s="503"/>
      <c r="C30" s="435"/>
    </row>
    <row r="31" spans="1:4" x14ac:dyDescent="0.2">
      <c r="A31" s="455"/>
      <c r="B31" s="456" t="s">
        <v>374</v>
      </c>
      <c r="C31" s="410" t="s">
        <v>377</v>
      </c>
    </row>
    <row r="32" spans="1:4" x14ac:dyDescent="0.2">
      <c r="A32" s="457" t="s">
        <v>361</v>
      </c>
      <c r="B32" s="103" t="s">
        <v>396</v>
      </c>
      <c r="C32" s="458" t="str">
        <f>IF(C37="Distance to Shore",C7, "")</f>
        <v/>
      </c>
      <c r="D32" s="1" t="s">
        <v>380</v>
      </c>
    </row>
    <row r="33" spans="1:4" x14ac:dyDescent="0.2">
      <c r="A33" s="457" t="s">
        <v>362</v>
      </c>
      <c r="B33" s="103" t="s">
        <v>397</v>
      </c>
      <c r="C33" s="458" t="str">
        <f>IF(C38="Distance to Port", "ENTER DISTANCE TO PORT", "")</f>
        <v/>
      </c>
      <c r="D33" s="1" t="s">
        <v>380</v>
      </c>
    </row>
    <row r="34" spans="1:4" x14ac:dyDescent="0.2">
      <c r="A34" s="457" t="s">
        <v>363</v>
      </c>
      <c r="B34" s="103" t="s">
        <v>375</v>
      </c>
      <c r="C34" s="459" t="s">
        <v>381</v>
      </c>
    </row>
    <row r="35" spans="1:4" ht="13.5" thickBot="1" x14ac:dyDescent="0.25">
      <c r="A35" s="460" t="s">
        <v>364</v>
      </c>
      <c r="B35" s="461" t="s">
        <v>376</v>
      </c>
      <c r="C35" s="462" t="s">
        <v>381</v>
      </c>
    </row>
    <row r="36" spans="1:4" ht="13.5" thickBot="1" x14ac:dyDescent="0.25"/>
    <row r="37" spans="1:4" ht="13.5" thickBot="1" x14ac:dyDescent="0.25">
      <c r="B37" s="436" t="s">
        <v>367</v>
      </c>
      <c r="C37" s="437" t="s">
        <v>374</v>
      </c>
    </row>
  </sheetData>
  <customSheetViews>
    <customSheetView guid="{29F96217-A1F9-48F3-987C-57B98AE20367}" showPageBreaks="1" fitToPage="1" printArea="1">
      <selection activeCell="B34" sqref="B34"/>
      <pageMargins left="0.25" right="0.25" top="1.1399999999999999" bottom="0.75" header="0.45" footer="0.45"/>
      <printOptions horizontalCentered="1"/>
      <pageSetup orientation="landscape" r:id="rId1"/>
      <headerFooter alignWithMargins="0">
        <oddHeader>&amp;LDOCD AIR QUALITY SCREENING CHECKLIST&amp;R&amp;"MS Sans Serif,Bold"&amp;9OMB Control No. 1010-0151
OMB Approval Expires:  12/31/2011</oddHeader>
        <oddFooter>&amp;L&amp;"Arial Black,Bold"&amp;12BOEM&amp;"Arial,Regular"&amp;10  &amp;"Arial,Bold"FORM BOEM-xx&amp;"Arial,Regular" &amp;8(March 2011- Supersedes all previous versions of form MMS-139 which may not be used).&amp;10          Page &amp;P of &amp;N</oddFooter>
      </headerFooter>
    </customSheetView>
    <customSheetView guid="{13305573-0FD9-4F34-BE46-7B54560EEC40}" showPageBreaks="1" fitToPage="1" printArea="1">
      <selection activeCell="B34" sqref="B34"/>
      <pageMargins left="0.25" right="0.25" top="1.1399999999999999" bottom="0.75" header="0.45" footer="0.45"/>
      <printOptions horizontalCentered="1"/>
      <pageSetup orientation="landscape" r:id="rId2"/>
      <headerFooter alignWithMargins="0">
        <oddHeader>&amp;LDOCD AIR QUALITY SCREENING CHECKLIST&amp;R&amp;"MS Sans Serif,Bold"&amp;9OMB Control No. 1010-0151
OMB Approval Expires:  12/31/2011</oddHeader>
        <oddFooter>&amp;L&amp;"Arial Black,Bold"&amp;12BOEM&amp;"Arial,Regular"&amp;10  &amp;"Arial,Bold"FORM BOEM-xx&amp;"Arial,Regular" &amp;8(March 2011- Supersedes all previous versions of form MMS-139 which may not be used).&amp;10          Page &amp;P of &amp;N</oddFooter>
      </headerFooter>
    </customSheetView>
  </customSheetViews>
  <mergeCells count="27">
    <mergeCell ref="A16:C16"/>
    <mergeCell ref="A30:B30"/>
    <mergeCell ref="A8:B8"/>
    <mergeCell ref="A6:B6"/>
    <mergeCell ref="A5:B5"/>
    <mergeCell ref="B23:C23"/>
    <mergeCell ref="B17:C17"/>
    <mergeCell ref="B25:C25"/>
    <mergeCell ref="B26:C26"/>
    <mergeCell ref="A1:B1"/>
    <mergeCell ref="A14:B14"/>
    <mergeCell ref="A13:B13"/>
    <mergeCell ref="A12:B12"/>
    <mergeCell ref="A11:B11"/>
    <mergeCell ref="A3:B3"/>
    <mergeCell ref="A2:B2"/>
    <mergeCell ref="A10:B10"/>
    <mergeCell ref="A7:B7"/>
    <mergeCell ref="A9:B9"/>
    <mergeCell ref="A4:B4"/>
    <mergeCell ref="B27:C27"/>
    <mergeCell ref="B18:C18"/>
    <mergeCell ref="B19:C19"/>
    <mergeCell ref="B20:C20"/>
    <mergeCell ref="B21:C21"/>
    <mergeCell ref="B22:C22"/>
    <mergeCell ref="B24:C24"/>
  </mergeCells>
  <phoneticPr fontId="0" type="noConversion"/>
  <conditionalFormatting sqref="A18:A27">
    <cfRule type="expression" dxfId="882" priority="1" stopIfTrue="1">
      <formula>$C$14=0</formula>
    </cfRule>
  </conditionalFormatting>
  <dataValidations xWindow="692" yWindow="847" count="1">
    <dataValidation type="list" allowBlank="1" showInputMessage="1" showErrorMessage="1" error="Please select a method from the pull down menu. " prompt="Please select the method to use to apportion vessel emissions. " sqref="C37">
      <formula1>LIST_VESSEL_OPT</formula1>
    </dataValidation>
  </dataValidations>
  <printOptions horizontalCentered="1"/>
  <pageMargins left="0.25" right="0.25" top="1.1399999999999999" bottom="0.75" header="0.45" footer="0.45"/>
  <pageSetup orientation="landscape" r:id="rId3"/>
  <headerFooter alignWithMargins="0">
    <oddHeader>&amp;LDOCD AIR QUALITY SCREENING CHECKLIST&amp;R&amp;"MS Sans Serif,Bold"&amp;9OMB Control No. 1010-0151
OMB Approval Expires:  12/31/2011</oddHeader>
    <oddFooter>&amp;L&amp;"Arial Black,Bold"&amp;12BOEM&amp;"Arial,Regular"&amp;10  &amp;"Arial,Bold"FORM BOEM-xx&amp;"Arial,Regular" &amp;8(March 2011- Supersedes all previous versions of form MMS-139 which may not be used).&amp;10          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X148"/>
  <sheetViews>
    <sheetView topLeftCell="B1" zoomScale="85" zoomScaleNormal="85" workbookViewId="0">
      <selection sqref="A1:A65536"/>
    </sheetView>
  </sheetViews>
  <sheetFormatPr defaultRowHeight="12.75" x14ac:dyDescent="0.2"/>
  <cols>
    <col min="1" max="1" width="39.42578125" style="1" hidden="1" customWidth="1"/>
    <col min="2" max="2" width="37.7109375" style="2" bestFit="1" customWidth="1"/>
    <col min="3" max="3" width="21.140625" style="3" bestFit="1" customWidth="1"/>
    <col min="4" max="4" width="13" style="3" customWidth="1"/>
    <col min="5" max="5" width="12.5703125" style="4" customWidth="1"/>
    <col min="6" max="6" width="12.85546875" style="3" bestFit="1" customWidth="1"/>
    <col min="7" max="7" width="12.85546875" style="5" customWidth="1"/>
    <col min="8" max="8" width="13.5703125" style="6" customWidth="1"/>
    <col min="9" max="11" width="10.85546875" style="6" customWidth="1"/>
    <col min="12" max="12" width="6.7109375" style="6" bestFit="1" customWidth="1"/>
    <col min="13" max="13" width="9" style="6" bestFit="1" customWidth="1"/>
    <col min="14" max="14" width="8.42578125" style="6" bestFit="1" customWidth="1"/>
    <col min="15" max="15" width="5.7109375" style="6" bestFit="1" customWidth="1"/>
    <col min="16" max="16" width="72.7109375" style="6" customWidth="1"/>
    <col min="17" max="17" width="8.7109375" style="6" customWidth="1"/>
    <col min="18" max="23" width="9.140625" style="7"/>
    <col min="24" max="24" width="9.7109375" style="1" customWidth="1"/>
    <col min="25" max="16384" width="9.140625" style="1"/>
  </cols>
  <sheetData>
    <row r="1" spans="1:24" ht="48.75" customHeight="1" thickBot="1" x14ac:dyDescent="0.25">
      <c r="B1" s="130" t="s">
        <v>192</v>
      </c>
      <c r="C1" s="407" t="s">
        <v>196</v>
      </c>
      <c r="D1" s="407" t="s">
        <v>197</v>
      </c>
      <c r="E1" s="408" t="s">
        <v>198</v>
      </c>
      <c r="F1" s="407" t="s">
        <v>199</v>
      </c>
      <c r="G1" s="6"/>
      <c r="H1" s="7"/>
      <c r="I1" s="7"/>
      <c r="J1" s="7"/>
      <c r="K1" s="7"/>
      <c r="L1" s="7"/>
      <c r="M1" s="7"/>
      <c r="N1" s="7"/>
      <c r="O1" s="7"/>
      <c r="P1" s="7"/>
      <c r="Q1" s="7"/>
      <c r="S1" s="1"/>
      <c r="T1" s="1"/>
      <c r="U1" s="1"/>
      <c r="V1" s="1"/>
      <c r="W1" s="1"/>
    </row>
    <row r="2" spans="1:24" ht="13.5" thickBot="1" x14ac:dyDescent="0.25">
      <c r="B2" s="113"/>
      <c r="C2" s="119">
        <v>9.5238095238095237</v>
      </c>
      <c r="D2" s="119">
        <v>9.5238095238095237</v>
      </c>
      <c r="E2" s="119">
        <v>5.1083704298328834E-2</v>
      </c>
      <c r="F2" s="119">
        <v>7.2976720426184041E-2</v>
      </c>
      <c r="G2" s="6"/>
      <c r="H2" s="7"/>
      <c r="I2" s="7"/>
      <c r="J2" s="7"/>
      <c r="K2" s="7"/>
      <c r="L2" s="7"/>
      <c r="M2" s="7"/>
      <c r="N2" s="7"/>
      <c r="O2" s="7"/>
      <c r="P2" s="7"/>
      <c r="Q2" s="7"/>
      <c r="S2" s="1"/>
      <c r="T2" s="1"/>
      <c r="U2" s="1"/>
      <c r="V2" s="1"/>
      <c r="W2" s="1"/>
    </row>
    <row r="3" spans="1:24" ht="13.5" thickBot="1" x14ac:dyDescent="0.25">
      <c r="H3" s="182"/>
    </row>
    <row r="4" spans="1:24" ht="13.5" thickTop="1" x14ac:dyDescent="0.2">
      <c r="A4" s="1" t="s">
        <v>322</v>
      </c>
      <c r="B4" s="183" t="s">
        <v>17</v>
      </c>
      <c r="C4" s="184" t="s">
        <v>110</v>
      </c>
      <c r="D4" s="184" t="s">
        <v>60</v>
      </c>
      <c r="E4" s="184" t="s">
        <v>61</v>
      </c>
      <c r="F4" s="140" t="s">
        <v>51</v>
      </c>
      <c r="G4" s="140" t="s">
        <v>219</v>
      </c>
      <c r="H4" s="184" t="s">
        <v>18</v>
      </c>
      <c r="I4" s="184" t="s">
        <v>19</v>
      </c>
      <c r="J4" s="139" t="s">
        <v>20</v>
      </c>
      <c r="K4" s="139" t="s">
        <v>217</v>
      </c>
      <c r="L4" s="139" t="s">
        <v>218</v>
      </c>
      <c r="M4" s="139" t="s">
        <v>220</v>
      </c>
      <c r="N4" s="139" t="s">
        <v>221</v>
      </c>
      <c r="O4" s="139" t="s">
        <v>222</v>
      </c>
      <c r="P4" s="139" t="s">
        <v>15</v>
      </c>
      <c r="Q4" s="185" t="s">
        <v>16</v>
      </c>
      <c r="R4" s="6"/>
      <c r="X4" s="7"/>
    </row>
    <row r="5" spans="1:24" x14ac:dyDescent="0.2">
      <c r="A5" s="247" t="str">
        <f>B5</f>
        <v>NG Turbines</v>
      </c>
      <c r="B5" s="121" t="s">
        <v>54</v>
      </c>
      <c r="C5" s="186" t="s">
        <v>48</v>
      </c>
      <c r="D5" s="186">
        <v>1.9E-3</v>
      </c>
      <c r="E5" s="186">
        <v>1.9E-3</v>
      </c>
      <c r="F5" s="398">
        <f>0.94*(0.000178*C37)</f>
        <v>5.655415999999999E-4</v>
      </c>
      <c r="G5" s="398">
        <f>0.94*(0.000178*C37)</f>
        <v>5.655415999999999E-4</v>
      </c>
      <c r="H5" s="186">
        <v>0.32</v>
      </c>
      <c r="I5" s="186">
        <v>2.0999999999999999E-3</v>
      </c>
      <c r="J5" s="187">
        <v>8.2000000000000003E-2</v>
      </c>
      <c r="K5" s="187" t="s">
        <v>73</v>
      </c>
      <c r="L5" s="187" t="s">
        <v>73</v>
      </c>
      <c r="M5" s="187">
        <v>110</v>
      </c>
      <c r="N5" s="188">
        <v>8.6E-3</v>
      </c>
      <c r="O5" s="397">
        <v>3.0000000000000001E-3</v>
      </c>
      <c r="P5" s="108" t="s">
        <v>50</v>
      </c>
      <c r="Q5" s="141" t="s">
        <v>49</v>
      </c>
      <c r="R5" s="6"/>
      <c r="X5" s="7"/>
    </row>
    <row r="6" spans="1:24" x14ac:dyDescent="0.2">
      <c r="A6" s="247" t="str">
        <f>B6</f>
        <v>Diesel Turbines</v>
      </c>
      <c r="B6" s="121" t="s">
        <v>201</v>
      </c>
      <c r="C6" s="186" t="s">
        <v>48</v>
      </c>
      <c r="D6" s="186">
        <v>4.3E-3</v>
      </c>
      <c r="E6" s="186">
        <v>4.3E-3</v>
      </c>
      <c r="F6" s="398">
        <f>1.01*C38</f>
        <v>1.5150000000000001E-3</v>
      </c>
      <c r="G6" s="398">
        <f>1.01*C38</f>
        <v>1.5150000000000001E-3</v>
      </c>
      <c r="H6" s="186">
        <v>0.88</v>
      </c>
      <c r="I6" s="186">
        <v>4.0999999999999999E-4</v>
      </c>
      <c r="J6" s="187">
        <v>3.3E-3</v>
      </c>
      <c r="K6" s="188">
        <v>1.4E-5</v>
      </c>
      <c r="L6" s="187" t="s">
        <v>73</v>
      </c>
      <c r="M6" s="187">
        <v>157</v>
      </c>
      <c r="N6" s="187" t="s">
        <v>73</v>
      </c>
      <c r="O6" s="187" t="s">
        <v>73</v>
      </c>
      <c r="P6" s="108" t="s">
        <v>50</v>
      </c>
      <c r="Q6" s="141" t="s">
        <v>49</v>
      </c>
      <c r="R6" s="6"/>
      <c r="X6" s="7"/>
    </row>
    <row r="7" spans="1:24" x14ac:dyDescent="0.2">
      <c r="A7" s="247" t="str">
        <f>B7</f>
        <v>NG 2-cycle Lean Engine</v>
      </c>
      <c r="B7" s="121" t="s">
        <v>202</v>
      </c>
      <c r="C7" s="186" t="s">
        <v>48</v>
      </c>
      <c r="D7" s="186">
        <v>3.8399999999999997E-2</v>
      </c>
      <c r="E7" s="186">
        <v>3.8399999999999997E-2</v>
      </c>
      <c r="F7" s="188">
        <v>5.8799999999999998E-4</v>
      </c>
      <c r="G7" s="188">
        <v>5.8799999999999998E-4</v>
      </c>
      <c r="H7" s="186">
        <v>3.17</v>
      </c>
      <c r="I7" s="186">
        <v>0.12</v>
      </c>
      <c r="J7" s="187">
        <v>0.38600000000000001</v>
      </c>
      <c r="K7" s="187" t="s">
        <v>73</v>
      </c>
      <c r="L7" s="187" t="s">
        <v>73</v>
      </c>
      <c r="M7" s="187">
        <v>110</v>
      </c>
      <c r="N7" s="187">
        <v>1.45</v>
      </c>
      <c r="O7" s="187" t="s">
        <v>73</v>
      </c>
      <c r="P7" s="108" t="s">
        <v>52</v>
      </c>
      <c r="Q7" s="141" t="s">
        <v>53</v>
      </c>
      <c r="R7" s="6"/>
      <c r="X7" s="7"/>
    </row>
    <row r="8" spans="1:24" s="74" customFormat="1" x14ac:dyDescent="0.2">
      <c r="A8" s="247" t="str">
        <f>B8</f>
        <v>NG 4-cycle Lean Engine</v>
      </c>
      <c r="B8" s="121" t="s">
        <v>203</v>
      </c>
      <c r="C8" s="186" t="s">
        <v>48</v>
      </c>
      <c r="D8" s="186">
        <v>7.7100000000000004E-5</v>
      </c>
      <c r="E8" s="186">
        <v>7.7100000000000004E-5</v>
      </c>
      <c r="F8" s="188">
        <v>5.8799999999999998E-4</v>
      </c>
      <c r="G8" s="188">
        <v>5.8799999999999998E-4</v>
      </c>
      <c r="H8" s="186">
        <v>4.08</v>
      </c>
      <c r="I8" s="186">
        <v>0.11799999999999999</v>
      </c>
      <c r="J8" s="187">
        <v>0.55700000000000005</v>
      </c>
      <c r="K8" s="187" t="s">
        <v>73</v>
      </c>
      <c r="L8" s="187" t="s">
        <v>73</v>
      </c>
      <c r="M8" s="187">
        <v>110</v>
      </c>
      <c r="N8" s="187">
        <v>1.25</v>
      </c>
      <c r="O8" s="187" t="s">
        <v>73</v>
      </c>
      <c r="P8" s="108" t="s">
        <v>55</v>
      </c>
      <c r="Q8" s="141" t="s">
        <v>53</v>
      </c>
      <c r="R8" s="189"/>
      <c r="S8" s="190"/>
      <c r="T8" s="190"/>
      <c r="U8" s="190"/>
      <c r="V8" s="190"/>
      <c r="W8" s="190"/>
      <c r="X8" s="190"/>
    </row>
    <row r="9" spans="1:24" s="74" customFormat="1" x14ac:dyDescent="0.2">
      <c r="A9" s="247" t="str">
        <f>B9</f>
        <v>NG 4-cycle Rich Engine</v>
      </c>
      <c r="B9" s="121" t="s">
        <v>204</v>
      </c>
      <c r="C9" s="186" t="s">
        <v>48</v>
      </c>
      <c r="D9" s="186">
        <v>9.4999999999999998E-3</v>
      </c>
      <c r="E9" s="186">
        <v>9.4999999999999998E-3</v>
      </c>
      <c r="F9" s="188">
        <v>5.8799999999999998E-4</v>
      </c>
      <c r="G9" s="188">
        <v>5.8799999999999998E-4</v>
      </c>
      <c r="H9" s="186">
        <v>2.27</v>
      </c>
      <c r="I9" s="186">
        <v>2.9600000000000001E-2</v>
      </c>
      <c r="J9" s="187">
        <v>3.72</v>
      </c>
      <c r="K9" s="187" t="s">
        <v>73</v>
      </c>
      <c r="L9" s="187" t="s">
        <v>73</v>
      </c>
      <c r="M9" s="187">
        <v>110</v>
      </c>
      <c r="N9" s="187">
        <v>0.23</v>
      </c>
      <c r="O9" s="187" t="s">
        <v>73</v>
      </c>
      <c r="P9" s="108" t="s">
        <v>56</v>
      </c>
      <c r="Q9" s="141" t="s">
        <v>53</v>
      </c>
      <c r="R9" s="189"/>
      <c r="S9" s="190"/>
      <c r="T9" s="190"/>
      <c r="U9" s="190"/>
      <c r="V9" s="190"/>
      <c r="W9" s="190"/>
      <c r="X9" s="190"/>
    </row>
    <row r="10" spans="1:24" x14ac:dyDescent="0.2">
      <c r="A10" s="248" t="str">
        <f t="shared" ref="A10:A15" si="0">CONCATENATE(B10,"-",C10)</f>
        <v>Diesel Recip. Engine &lt; 600 hp.-lbs/MMBtu</v>
      </c>
      <c r="B10" s="121" t="s">
        <v>205</v>
      </c>
      <c r="C10" s="186" t="s">
        <v>48</v>
      </c>
      <c r="D10" s="186">
        <v>0.31</v>
      </c>
      <c r="E10" s="186">
        <v>0.31</v>
      </c>
      <c r="F10" s="187">
        <v>0.28999999999999998</v>
      </c>
      <c r="G10" s="187">
        <v>0.28999999999999998</v>
      </c>
      <c r="H10" s="186">
        <v>4.41</v>
      </c>
      <c r="I10" s="187">
        <v>0.33</v>
      </c>
      <c r="J10" s="187">
        <v>0.95</v>
      </c>
      <c r="K10" s="187" t="s">
        <v>73</v>
      </c>
      <c r="L10" s="187" t="s">
        <v>73</v>
      </c>
      <c r="M10" s="187">
        <v>164</v>
      </c>
      <c r="N10" s="187" t="s">
        <v>73</v>
      </c>
      <c r="O10" s="187" t="s">
        <v>73</v>
      </c>
      <c r="P10" s="108" t="s">
        <v>57</v>
      </c>
      <c r="Q10" s="141" t="s">
        <v>21</v>
      </c>
      <c r="R10" s="6"/>
      <c r="X10" s="7"/>
    </row>
    <row r="11" spans="1:24" x14ac:dyDescent="0.2">
      <c r="A11" s="248" t="str">
        <f t="shared" si="0"/>
        <v>Diesel Recip. Engine &lt; 600 hp.-lbs/hp-hr</v>
      </c>
      <c r="B11" s="121" t="s">
        <v>205</v>
      </c>
      <c r="C11" s="186" t="s">
        <v>146</v>
      </c>
      <c r="D11" s="188">
        <v>2.2000000000000001E-3</v>
      </c>
      <c r="E11" s="188">
        <v>2.2000000000000001E-3</v>
      </c>
      <c r="F11" s="188">
        <v>2.0500000000000002E-3</v>
      </c>
      <c r="G11" s="188">
        <v>2.0500000000000002E-3</v>
      </c>
      <c r="H11" s="188">
        <v>3.1E-2</v>
      </c>
      <c r="I11" s="188">
        <v>2.2899999999999999E-3</v>
      </c>
      <c r="J11" s="188">
        <v>6.6800000000000002E-3</v>
      </c>
      <c r="K11" s="187" t="s">
        <v>73</v>
      </c>
      <c r="L11" s="187" t="s">
        <v>73</v>
      </c>
      <c r="M11" s="187">
        <v>521.6</v>
      </c>
      <c r="N11" s="187" t="s">
        <v>73</v>
      </c>
      <c r="O11" s="187" t="s">
        <v>73</v>
      </c>
      <c r="P11" s="108" t="s">
        <v>57</v>
      </c>
      <c r="Q11" s="141" t="s">
        <v>21</v>
      </c>
      <c r="R11" s="6"/>
      <c r="X11" s="7"/>
    </row>
    <row r="12" spans="1:24" x14ac:dyDescent="0.2">
      <c r="A12" s="248" t="str">
        <f t="shared" si="0"/>
        <v>Gasoline Recip. Engine &lt; 600 hp.-lbs/MMBtu</v>
      </c>
      <c r="B12" s="121" t="s">
        <v>206</v>
      </c>
      <c r="C12" s="186" t="s">
        <v>48</v>
      </c>
      <c r="D12" s="186">
        <v>0.1</v>
      </c>
      <c r="E12" s="186">
        <v>0.1</v>
      </c>
      <c r="F12" s="187">
        <v>8.4000000000000005E-2</v>
      </c>
      <c r="G12" s="187">
        <v>8.4000000000000005E-2</v>
      </c>
      <c r="H12" s="186">
        <v>1.63</v>
      </c>
      <c r="I12" s="187">
        <v>3.03</v>
      </c>
      <c r="J12" s="187">
        <v>0.99</v>
      </c>
      <c r="K12" s="187" t="s">
        <v>73</v>
      </c>
      <c r="L12" s="187" t="s">
        <v>73</v>
      </c>
      <c r="M12" s="187">
        <v>154</v>
      </c>
      <c r="N12" s="187" t="s">
        <v>73</v>
      </c>
      <c r="O12" s="187" t="s">
        <v>73</v>
      </c>
      <c r="P12" s="108" t="s">
        <v>57</v>
      </c>
      <c r="Q12" s="141" t="s">
        <v>21</v>
      </c>
      <c r="R12" s="6"/>
      <c r="X12" s="7"/>
    </row>
    <row r="13" spans="1:24" x14ac:dyDescent="0.2">
      <c r="A13" s="248" t="str">
        <f t="shared" si="0"/>
        <v>Gasoline Recip. Engine &lt; 600 hp.-lbs/hp-hr</v>
      </c>
      <c r="B13" s="121" t="s">
        <v>206</v>
      </c>
      <c r="C13" s="186" t="s">
        <v>146</v>
      </c>
      <c r="D13" s="188">
        <v>7.2099999999999996E-4</v>
      </c>
      <c r="E13" s="188">
        <v>7.2099999999999996E-4</v>
      </c>
      <c r="F13" s="188">
        <v>5.9100000000000005E-4</v>
      </c>
      <c r="G13" s="188">
        <v>5.9100000000000005E-4</v>
      </c>
      <c r="H13" s="188">
        <v>1.0999999999999999E-2</v>
      </c>
      <c r="I13" s="188">
        <v>2.1590999999999999E-2</v>
      </c>
      <c r="J13" s="188">
        <v>6.96E-3</v>
      </c>
      <c r="K13" s="187" t="s">
        <v>73</v>
      </c>
      <c r="L13" s="187" t="s">
        <v>73</v>
      </c>
      <c r="M13" s="187">
        <v>489.9</v>
      </c>
      <c r="N13" s="187" t="s">
        <v>73</v>
      </c>
      <c r="O13" s="187" t="s">
        <v>73</v>
      </c>
      <c r="P13" s="108" t="s">
        <v>57</v>
      </c>
      <c r="Q13" s="141" t="s">
        <v>21</v>
      </c>
      <c r="R13" s="6"/>
      <c r="X13" s="7"/>
    </row>
    <row r="14" spans="1:24" x14ac:dyDescent="0.2">
      <c r="A14" s="248" t="str">
        <f t="shared" si="0"/>
        <v>Diesel Recip. Engine &gt; 600 hp.-lbs/MMBtu</v>
      </c>
      <c r="B14" s="121" t="s">
        <v>207</v>
      </c>
      <c r="C14" s="186" t="s">
        <v>48</v>
      </c>
      <c r="D14" s="186">
        <v>5.7299999999999997E-2</v>
      </c>
      <c r="E14" s="186">
        <v>5.5599999999999997E-2</v>
      </c>
      <c r="F14" s="187">
        <f>1.01*C38</f>
        <v>1.5150000000000001E-3</v>
      </c>
      <c r="G14" s="187">
        <f>1.01*C38</f>
        <v>1.5150000000000001E-3</v>
      </c>
      <c r="H14" s="186">
        <v>3.2</v>
      </c>
      <c r="I14" s="187">
        <f>0.09*0.91</f>
        <v>8.1900000000000001E-2</v>
      </c>
      <c r="J14" s="187">
        <v>0.85</v>
      </c>
      <c r="K14" s="187" t="s">
        <v>73</v>
      </c>
      <c r="L14" s="187" t="s">
        <v>73</v>
      </c>
      <c r="M14" s="187">
        <v>165</v>
      </c>
      <c r="N14" s="187" t="s">
        <v>73</v>
      </c>
      <c r="O14" s="187" t="s">
        <v>73</v>
      </c>
      <c r="P14" s="108" t="s">
        <v>108</v>
      </c>
      <c r="Q14" s="141" t="s">
        <v>21</v>
      </c>
      <c r="R14" s="191"/>
      <c r="X14" s="7"/>
    </row>
    <row r="15" spans="1:24" x14ac:dyDescent="0.2">
      <c r="A15" s="248" t="str">
        <f t="shared" si="0"/>
        <v>Diesel Recip. Engine &gt; 600 hp.-lbs/hp-hr</v>
      </c>
      <c r="B15" s="121" t="s">
        <v>207</v>
      </c>
      <c r="C15" s="186" t="s">
        <v>146</v>
      </c>
      <c r="D15" s="188">
        <v>6.9999999999999999E-4</v>
      </c>
      <c r="E15" s="188">
        <v>6.9999999999999999E-4</v>
      </c>
      <c r="F15" s="188">
        <f>0.00809*C38</f>
        <v>1.2135E-5</v>
      </c>
      <c r="G15" s="188">
        <f>0.00809*C38</f>
        <v>1.2135E-5</v>
      </c>
      <c r="H15" s="188">
        <v>2.4E-2</v>
      </c>
      <c r="I15" s="192">
        <f>0.000705*0.91</f>
        <v>6.4155000000000006E-4</v>
      </c>
      <c r="J15" s="188">
        <v>5.4999999999999997E-3</v>
      </c>
      <c r="K15" s="187" t="s">
        <v>73</v>
      </c>
      <c r="L15" s="187" t="s">
        <v>73</v>
      </c>
      <c r="M15" s="187">
        <v>526.20000000000005</v>
      </c>
      <c r="N15" s="187" t="s">
        <v>73</v>
      </c>
      <c r="O15" s="187" t="s">
        <v>73</v>
      </c>
      <c r="P15" s="108" t="s">
        <v>108</v>
      </c>
      <c r="Q15" s="141" t="s">
        <v>21</v>
      </c>
      <c r="R15" s="191"/>
      <c r="X15" s="7"/>
    </row>
    <row r="16" spans="1:24" x14ac:dyDescent="0.2">
      <c r="A16" s="1" t="str">
        <f t="shared" ref="A16:A22" si="1">B16</f>
        <v>Diesel Heater/Boiler/Burner &gt;100 MMBtu/hr</v>
      </c>
      <c r="B16" s="121" t="s">
        <v>208</v>
      </c>
      <c r="C16" s="186" t="s">
        <v>58</v>
      </c>
      <c r="D16" s="186">
        <v>1</v>
      </c>
      <c r="E16" s="186">
        <v>0.25</v>
      </c>
      <c r="F16" s="187">
        <f>142*C38</f>
        <v>0.21299999999999999</v>
      </c>
      <c r="G16" s="187">
        <f>F16</f>
        <v>0.21299999999999999</v>
      </c>
      <c r="H16" s="186">
        <v>24</v>
      </c>
      <c r="I16" s="187">
        <v>0.2</v>
      </c>
      <c r="J16" s="187">
        <v>5</v>
      </c>
      <c r="K16" s="188">
        <f>9/1000000000000*$C$94*$C$93*1000</f>
        <v>1.2245849999999998E-3</v>
      </c>
      <c r="L16" s="399">
        <v>0.8</v>
      </c>
      <c r="M16" s="188">
        <v>22300</v>
      </c>
      <c r="N16" s="397">
        <v>5.1999999999999998E-2</v>
      </c>
      <c r="O16" s="399">
        <v>0.26</v>
      </c>
      <c r="P16" s="108" t="s">
        <v>352</v>
      </c>
      <c r="Q16" s="141" t="s">
        <v>59</v>
      </c>
      <c r="R16" s="6"/>
      <c r="X16" s="7"/>
    </row>
    <row r="17" spans="1:24" x14ac:dyDescent="0.2">
      <c r="A17" s="1" t="str">
        <f t="shared" si="1"/>
        <v>Diesel Heater/Boiler/Burner &lt;100 MMBtu/hr</v>
      </c>
      <c r="B17" s="121" t="s">
        <v>209</v>
      </c>
      <c r="C17" s="186" t="s">
        <v>58</v>
      </c>
      <c r="D17" s="186">
        <v>1</v>
      </c>
      <c r="E17" s="186">
        <v>0.25</v>
      </c>
      <c r="F17" s="187">
        <f>142*C38</f>
        <v>0.21299999999999999</v>
      </c>
      <c r="G17" s="187">
        <f>F17</f>
        <v>0.21299999999999999</v>
      </c>
      <c r="H17" s="186">
        <v>20</v>
      </c>
      <c r="I17" s="187">
        <v>0.2</v>
      </c>
      <c r="J17" s="187">
        <v>5</v>
      </c>
      <c r="K17" s="188">
        <f>9/1000000000000*$C$94*$C$93*1000</f>
        <v>1.2245849999999998E-3</v>
      </c>
      <c r="L17" s="399">
        <v>0.8</v>
      </c>
      <c r="M17" s="188">
        <v>22300</v>
      </c>
      <c r="N17" s="397">
        <v>5.1999999999999998E-2</v>
      </c>
      <c r="O17" s="187">
        <v>0.26</v>
      </c>
      <c r="P17" s="108" t="s">
        <v>352</v>
      </c>
      <c r="Q17" s="141" t="s">
        <v>59</v>
      </c>
      <c r="R17" s="6"/>
      <c r="X17" s="7"/>
    </row>
    <row r="18" spans="1:24" x14ac:dyDescent="0.2">
      <c r="A18" s="1" t="str">
        <f t="shared" si="1"/>
        <v>NG Heater/Boiler/Burner &gt;100 MMBtu/hr</v>
      </c>
      <c r="B18" s="121" t="s">
        <v>210</v>
      </c>
      <c r="C18" s="186" t="s">
        <v>119</v>
      </c>
      <c r="D18" s="186">
        <v>1.9</v>
      </c>
      <c r="E18" s="186">
        <v>1.9</v>
      </c>
      <c r="F18" s="108">
        <v>0.6</v>
      </c>
      <c r="G18" s="108">
        <v>0.6</v>
      </c>
      <c r="H18" s="186">
        <v>280</v>
      </c>
      <c r="I18" s="187">
        <v>5.5</v>
      </c>
      <c r="J18" s="187">
        <v>84</v>
      </c>
      <c r="K18" s="187">
        <v>5.0000000000000001E-4</v>
      </c>
      <c r="L18" s="399">
        <v>3.2</v>
      </c>
      <c r="M18" s="188">
        <v>120000</v>
      </c>
      <c r="N18" s="187">
        <v>2.2999999999999998</v>
      </c>
      <c r="O18" s="187">
        <v>2.2000000000000002</v>
      </c>
      <c r="P18" s="108" t="s">
        <v>353</v>
      </c>
      <c r="Q18" s="109" t="s">
        <v>22</v>
      </c>
      <c r="R18" s="6"/>
      <c r="X18" s="7"/>
    </row>
    <row r="19" spans="1:24" x14ac:dyDescent="0.2">
      <c r="A19" s="1" t="str">
        <f t="shared" si="1"/>
        <v>NG Heater/Boiler/Burner &lt;100 MMBtu/hr</v>
      </c>
      <c r="B19" s="121" t="s">
        <v>211</v>
      </c>
      <c r="C19" s="186" t="s">
        <v>119</v>
      </c>
      <c r="D19" s="186">
        <v>1.9</v>
      </c>
      <c r="E19" s="186">
        <v>1.9</v>
      </c>
      <c r="F19" s="108">
        <v>0.6</v>
      </c>
      <c r="G19" s="108">
        <v>0.6</v>
      </c>
      <c r="H19" s="186">
        <v>100</v>
      </c>
      <c r="I19" s="187">
        <v>5.5</v>
      </c>
      <c r="J19" s="187">
        <v>84</v>
      </c>
      <c r="K19" s="187">
        <v>5.0000000000000001E-4</v>
      </c>
      <c r="L19" s="399">
        <v>3.2</v>
      </c>
      <c r="M19" s="188">
        <v>120000</v>
      </c>
      <c r="N19" s="187">
        <v>2.2999999999999998</v>
      </c>
      <c r="O19" s="187">
        <v>2.2000000000000002</v>
      </c>
      <c r="P19" s="108" t="s">
        <v>353</v>
      </c>
      <c r="Q19" s="109" t="s">
        <v>22</v>
      </c>
      <c r="R19" s="6"/>
      <c r="X19" s="7"/>
    </row>
    <row r="20" spans="1:24" x14ac:dyDescent="0.2">
      <c r="A20" s="1" t="str">
        <f t="shared" si="1"/>
        <v>NG Flares</v>
      </c>
      <c r="B20" s="121" t="s">
        <v>23</v>
      </c>
      <c r="C20" s="186" t="s">
        <v>119</v>
      </c>
      <c r="D20" s="186">
        <v>17.100000000000001</v>
      </c>
      <c r="E20" s="186">
        <v>17.100000000000001</v>
      </c>
      <c r="F20" s="108">
        <f>0.1687*C39</f>
        <v>0.57020599999999999</v>
      </c>
      <c r="G20" s="108">
        <f>0.1687*C39</f>
        <v>0.57020599999999999</v>
      </c>
      <c r="H20" s="108">
        <f>2.9*$C$101</f>
        <v>3045</v>
      </c>
      <c r="I20" s="108">
        <f>0.006*$C$101</f>
        <v>6.3</v>
      </c>
      <c r="J20" s="108">
        <f>0.34*$C$101</f>
        <v>357</v>
      </c>
      <c r="K20" s="187" t="s">
        <v>73</v>
      </c>
      <c r="L20" s="187" t="s">
        <v>73</v>
      </c>
      <c r="M20" s="188">
        <f>114.285*$C$101</f>
        <v>119999.25</v>
      </c>
      <c r="N20" s="187">
        <f>0.126*$C$101</f>
        <v>132.30000000000001</v>
      </c>
      <c r="O20" s="187">
        <f>0.002*$C$101</f>
        <v>2.1</v>
      </c>
      <c r="P20" s="108" t="s">
        <v>227</v>
      </c>
      <c r="Q20" s="109" t="s">
        <v>228</v>
      </c>
      <c r="R20" s="6"/>
      <c r="X20" s="7"/>
    </row>
    <row r="21" spans="1:24" x14ac:dyDescent="0.2">
      <c r="A21" s="1" t="str">
        <f t="shared" si="1"/>
        <v>Liquid Flaring</v>
      </c>
      <c r="B21" s="121" t="s">
        <v>24</v>
      </c>
      <c r="C21" s="186" t="s">
        <v>58</v>
      </c>
      <c r="D21" s="186">
        <f>1.3+1</f>
        <v>2.2999999999999998</v>
      </c>
      <c r="E21" s="186">
        <f>1.3+0.25</f>
        <v>1.55</v>
      </c>
      <c r="F21" s="187">
        <f>142*C40</f>
        <v>142</v>
      </c>
      <c r="G21" s="187">
        <f>F21</f>
        <v>142</v>
      </c>
      <c r="H21" s="186">
        <v>20</v>
      </c>
      <c r="I21" s="187">
        <v>0.34</v>
      </c>
      <c r="J21" s="187">
        <v>5</v>
      </c>
      <c r="K21" s="188">
        <f>9/1000000000000*$C$94*$C$93*1000</f>
        <v>1.2245849999999998E-3</v>
      </c>
      <c r="L21" s="187" t="s">
        <v>73</v>
      </c>
      <c r="M21" s="187" t="s">
        <v>73</v>
      </c>
      <c r="N21" s="187" t="s">
        <v>73</v>
      </c>
      <c r="O21" s="187" t="s">
        <v>73</v>
      </c>
      <c r="P21" s="108" t="s">
        <v>226</v>
      </c>
      <c r="Q21" s="141" t="s">
        <v>59</v>
      </c>
      <c r="R21" s="191"/>
      <c r="X21" s="7"/>
    </row>
    <row r="22" spans="1:24" x14ac:dyDescent="0.2">
      <c r="A22" s="1" t="str">
        <f t="shared" si="1"/>
        <v>Tank Vapors</v>
      </c>
      <c r="B22" s="193" t="s">
        <v>25</v>
      </c>
      <c r="C22" s="194" t="s">
        <v>62</v>
      </c>
      <c r="D22" s="194" t="s">
        <v>73</v>
      </c>
      <c r="E22" s="194" t="s">
        <v>73</v>
      </c>
      <c r="F22" s="194" t="s">
        <v>73</v>
      </c>
      <c r="G22" s="400" t="s">
        <v>73</v>
      </c>
      <c r="H22" s="194" t="s">
        <v>73</v>
      </c>
      <c r="I22" s="400">
        <v>2.98</v>
      </c>
      <c r="J22" s="194" t="s">
        <v>73</v>
      </c>
      <c r="K22" s="400" t="s">
        <v>73</v>
      </c>
      <c r="L22" s="400" t="s">
        <v>73</v>
      </c>
      <c r="M22" s="400" t="s">
        <v>73</v>
      </c>
      <c r="N22" s="400" t="s">
        <v>73</v>
      </c>
      <c r="O22" s="400" t="s">
        <v>73</v>
      </c>
      <c r="P22" s="406" t="s">
        <v>223</v>
      </c>
      <c r="Q22" s="390" t="s">
        <v>224</v>
      </c>
      <c r="R22" s="6"/>
      <c r="X22" s="7"/>
    </row>
    <row r="23" spans="1:24" ht="12.75" customHeight="1" x14ac:dyDescent="0.2">
      <c r="B23" s="486" t="s">
        <v>393</v>
      </c>
      <c r="C23" s="186" t="s">
        <v>75</v>
      </c>
      <c r="D23" s="509" t="s">
        <v>337</v>
      </c>
      <c r="E23" s="510"/>
      <c r="F23" s="510"/>
      <c r="G23" s="510"/>
      <c r="H23" s="510"/>
      <c r="I23" s="510"/>
      <c r="J23" s="510"/>
      <c r="K23" s="510"/>
      <c r="L23" s="510"/>
      <c r="M23" s="510"/>
      <c r="N23" s="510"/>
      <c r="O23" s="510"/>
      <c r="P23" s="487" t="s">
        <v>91</v>
      </c>
      <c r="Q23" s="488" t="s">
        <v>92</v>
      </c>
      <c r="R23" s="6"/>
      <c r="X23" s="7"/>
    </row>
    <row r="24" spans="1:24" x14ac:dyDescent="0.2">
      <c r="A24" s="1" t="str">
        <f>B24</f>
        <v>Glycol Dehydrator Vent</v>
      </c>
      <c r="B24" s="195" t="s">
        <v>0</v>
      </c>
      <c r="C24" s="68" t="s">
        <v>63</v>
      </c>
      <c r="D24" s="68" t="s">
        <v>73</v>
      </c>
      <c r="E24" s="68" t="s">
        <v>73</v>
      </c>
      <c r="F24" s="68" t="s">
        <v>73</v>
      </c>
      <c r="G24" s="401" t="s">
        <v>73</v>
      </c>
      <c r="H24" s="68" t="s">
        <v>73</v>
      </c>
      <c r="I24" s="164">
        <v>16.774773079881044</v>
      </c>
      <c r="J24" s="68" t="s">
        <v>73</v>
      </c>
      <c r="K24" s="401" t="s">
        <v>73</v>
      </c>
      <c r="L24" s="401" t="s">
        <v>73</v>
      </c>
      <c r="M24" s="401" t="s">
        <v>73</v>
      </c>
      <c r="N24" s="401" t="s">
        <v>73</v>
      </c>
      <c r="O24" s="401" t="s">
        <v>73</v>
      </c>
      <c r="P24" s="402" t="s">
        <v>223</v>
      </c>
      <c r="Q24" s="391" t="s">
        <v>224</v>
      </c>
      <c r="R24" s="6"/>
      <c r="X24" s="7"/>
    </row>
    <row r="25" spans="1:24" x14ac:dyDescent="0.2">
      <c r="A25" s="1" t="str">
        <f t="shared" ref="A25:A30" si="2">B25</f>
        <v>Gas Venting</v>
      </c>
      <c r="B25" s="121" t="s">
        <v>1</v>
      </c>
      <c r="C25" s="186" t="s">
        <v>64</v>
      </c>
      <c r="D25" s="186" t="s">
        <v>73</v>
      </c>
      <c r="E25" s="186" t="s">
        <v>73</v>
      </c>
      <c r="F25" s="186" t="s">
        <v>73</v>
      </c>
      <c r="G25" s="187" t="s">
        <v>73</v>
      </c>
      <c r="H25" s="186" t="s">
        <v>73</v>
      </c>
      <c r="I25" s="187">
        <v>31.95</v>
      </c>
      <c r="J25" s="186" t="s">
        <v>73</v>
      </c>
      <c r="K25" s="187" t="s">
        <v>73</v>
      </c>
      <c r="L25" s="187" t="s">
        <v>73</v>
      </c>
      <c r="M25" s="187" t="s">
        <v>73</v>
      </c>
      <c r="N25" s="187" t="s">
        <v>73</v>
      </c>
      <c r="O25" s="187" t="s">
        <v>73</v>
      </c>
      <c r="P25" s="108" t="s">
        <v>223</v>
      </c>
      <c r="Q25" s="109" t="s">
        <v>224</v>
      </c>
      <c r="R25" s="6"/>
      <c r="X25" s="7"/>
    </row>
    <row r="26" spans="1:24" x14ac:dyDescent="0.2">
      <c r="A26" s="1" t="str">
        <f t="shared" si="2"/>
        <v>Amine Gas Sweetening Unit</v>
      </c>
      <c r="B26" s="121" t="s">
        <v>65</v>
      </c>
      <c r="C26" s="186" t="s">
        <v>66</v>
      </c>
      <c r="D26" s="186" t="s">
        <v>73</v>
      </c>
      <c r="E26" s="186" t="s">
        <v>73</v>
      </c>
      <c r="F26" s="186">
        <v>14.1</v>
      </c>
      <c r="G26" s="187" t="s">
        <v>73</v>
      </c>
      <c r="H26" s="186" t="s">
        <v>73</v>
      </c>
      <c r="I26" s="399">
        <v>0.96229472162737928</v>
      </c>
      <c r="J26" s="186" t="s">
        <v>73</v>
      </c>
      <c r="K26" s="187" t="s">
        <v>73</v>
      </c>
      <c r="L26" s="187" t="s">
        <v>73</v>
      </c>
      <c r="M26" s="187" t="s">
        <v>73</v>
      </c>
      <c r="N26" s="187" t="s">
        <v>73</v>
      </c>
      <c r="O26" s="187" t="s">
        <v>73</v>
      </c>
      <c r="P26" s="108" t="s">
        <v>225</v>
      </c>
      <c r="Q26" s="109" t="s">
        <v>224</v>
      </c>
      <c r="R26" s="6"/>
      <c r="X26" s="7"/>
    </row>
    <row r="27" spans="1:24" x14ac:dyDescent="0.2">
      <c r="A27" s="1" t="str">
        <f t="shared" si="2"/>
        <v>Loading Operations</v>
      </c>
      <c r="B27" s="121" t="s">
        <v>67</v>
      </c>
      <c r="C27" s="186" t="s">
        <v>68</v>
      </c>
      <c r="D27" s="186" t="s">
        <v>73</v>
      </c>
      <c r="E27" s="186" t="s">
        <v>73</v>
      </c>
      <c r="F27" s="186" t="s">
        <v>73</v>
      </c>
      <c r="G27" s="187" t="s">
        <v>73</v>
      </c>
      <c r="H27" s="186" t="s">
        <v>73</v>
      </c>
      <c r="I27" s="187">
        <v>0.65</v>
      </c>
      <c r="J27" s="186" t="s">
        <v>73</v>
      </c>
      <c r="K27" s="187" t="s">
        <v>73</v>
      </c>
      <c r="L27" s="187" t="s">
        <v>73</v>
      </c>
      <c r="M27" s="187" t="s">
        <v>73</v>
      </c>
      <c r="N27" s="187" t="s">
        <v>73</v>
      </c>
      <c r="O27" s="187" t="s">
        <v>73</v>
      </c>
      <c r="P27" s="108" t="s">
        <v>69</v>
      </c>
      <c r="Q27" s="109" t="s">
        <v>74</v>
      </c>
      <c r="R27" s="6"/>
      <c r="X27" s="7"/>
    </row>
    <row r="28" spans="1:24" x14ac:dyDescent="0.2">
      <c r="A28" s="1" t="str">
        <f t="shared" si="2"/>
        <v>Mud Degassing, Water-based</v>
      </c>
      <c r="B28" s="121" t="s">
        <v>133</v>
      </c>
      <c r="C28" s="186" t="s">
        <v>136</v>
      </c>
      <c r="D28" s="186" t="s">
        <v>73</v>
      </c>
      <c r="E28" s="186" t="s">
        <v>73</v>
      </c>
      <c r="F28" s="186" t="s">
        <v>73</v>
      </c>
      <c r="G28" s="187" t="s">
        <v>73</v>
      </c>
      <c r="H28" s="186" t="s">
        <v>73</v>
      </c>
      <c r="I28" s="399">
        <f>C78*(SUM($C$87:$C$89,)/100)</f>
        <v>236.53594320000002</v>
      </c>
      <c r="J28" s="186" t="s">
        <v>73</v>
      </c>
      <c r="K28" s="187" t="s">
        <v>73</v>
      </c>
      <c r="L28" s="187" t="s">
        <v>73</v>
      </c>
      <c r="M28" s="187" t="s">
        <v>73</v>
      </c>
      <c r="N28" s="187" t="s">
        <v>73</v>
      </c>
      <c r="O28" s="187" t="s">
        <v>73</v>
      </c>
      <c r="P28" s="511" t="s">
        <v>109</v>
      </c>
      <c r="Q28" s="514" t="s">
        <v>70</v>
      </c>
      <c r="R28" s="6"/>
      <c r="X28" s="7"/>
    </row>
    <row r="29" spans="1:24" x14ac:dyDescent="0.2">
      <c r="A29" s="1" t="str">
        <f t="shared" si="2"/>
        <v>Mud Degassing, Oil-based</v>
      </c>
      <c r="B29" s="121" t="s">
        <v>134</v>
      </c>
      <c r="C29" s="186" t="s">
        <v>136</v>
      </c>
      <c r="D29" s="186" t="s">
        <v>73</v>
      </c>
      <c r="E29" s="186" t="s">
        <v>73</v>
      </c>
      <c r="F29" s="186" t="s">
        <v>73</v>
      </c>
      <c r="G29" s="187" t="s">
        <v>73</v>
      </c>
      <c r="H29" s="186" t="s">
        <v>73</v>
      </c>
      <c r="I29" s="399">
        <f>C79*(SUM($C$87:$C$89,)/100)</f>
        <v>53.219514300000007</v>
      </c>
      <c r="J29" s="186" t="s">
        <v>73</v>
      </c>
      <c r="K29" s="187" t="s">
        <v>73</v>
      </c>
      <c r="L29" s="187" t="s">
        <v>73</v>
      </c>
      <c r="M29" s="187" t="s">
        <v>73</v>
      </c>
      <c r="N29" s="187" t="s">
        <v>73</v>
      </c>
      <c r="O29" s="187" t="s">
        <v>73</v>
      </c>
      <c r="P29" s="512"/>
      <c r="Q29" s="515"/>
      <c r="R29" s="6"/>
      <c r="X29" s="7"/>
    </row>
    <row r="30" spans="1:24" x14ac:dyDescent="0.2">
      <c r="A30" s="1" t="str">
        <f t="shared" si="2"/>
        <v>Mud Degassing, Synthetic-based</v>
      </c>
      <c r="B30" s="121" t="s">
        <v>135</v>
      </c>
      <c r="C30" s="186" t="s">
        <v>136</v>
      </c>
      <c r="D30" s="186" t="s">
        <v>73</v>
      </c>
      <c r="E30" s="186" t="s">
        <v>73</v>
      </c>
      <c r="F30" s="186" t="s">
        <v>73</v>
      </c>
      <c r="G30" s="187" t="s">
        <v>73</v>
      </c>
      <c r="H30" s="186" t="s">
        <v>73</v>
      </c>
      <c r="I30" s="399">
        <f>C80*(SUM($C$87:$C$89,)/100)</f>
        <v>53.219514300000007</v>
      </c>
      <c r="J30" s="186" t="s">
        <v>73</v>
      </c>
      <c r="K30" s="187" t="s">
        <v>73</v>
      </c>
      <c r="L30" s="187" t="s">
        <v>73</v>
      </c>
      <c r="M30" s="187" t="s">
        <v>73</v>
      </c>
      <c r="N30" s="187" t="s">
        <v>73</v>
      </c>
      <c r="O30" s="187" t="s">
        <v>73</v>
      </c>
      <c r="P30" s="513"/>
      <c r="Q30" s="516"/>
      <c r="R30" s="6"/>
      <c r="X30" s="7"/>
    </row>
    <row r="31" spans="1:24" x14ac:dyDescent="0.2">
      <c r="B31" s="196" t="s">
        <v>71</v>
      </c>
      <c r="C31" s="520" t="s">
        <v>394</v>
      </c>
      <c r="D31" s="521"/>
      <c r="E31" s="521"/>
      <c r="F31" s="521"/>
      <c r="G31" s="521"/>
      <c r="H31" s="521"/>
      <c r="I31" s="521"/>
      <c r="J31" s="521"/>
      <c r="K31" s="521"/>
      <c r="L31" s="521"/>
      <c r="M31" s="521"/>
      <c r="N31" s="521"/>
      <c r="O31" s="521"/>
      <c r="P31" s="521"/>
      <c r="Q31" s="197"/>
      <c r="R31" s="6"/>
      <c r="X31" s="7"/>
    </row>
    <row r="32" spans="1:24" x14ac:dyDescent="0.2">
      <c r="B32" s="121" t="s">
        <v>72</v>
      </c>
      <c r="C32" s="522"/>
      <c r="D32" s="523"/>
      <c r="E32" s="523"/>
      <c r="F32" s="523"/>
      <c r="G32" s="523"/>
      <c r="H32" s="523"/>
      <c r="I32" s="523"/>
      <c r="J32" s="523"/>
      <c r="K32" s="523"/>
      <c r="L32" s="523"/>
      <c r="M32" s="523"/>
      <c r="N32" s="523"/>
      <c r="O32" s="523"/>
      <c r="P32" s="523"/>
      <c r="Q32" s="198"/>
      <c r="R32" s="6"/>
      <c r="X32" s="7"/>
    </row>
    <row r="33" spans="1:23" x14ac:dyDescent="0.2">
      <c r="B33" s="519" t="s">
        <v>354</v>
      </c>
      <c r="C33" s="519"/>
      <c r="D33" s="519"/>
      <c r="E33" s="519"/>
      <c r="F33" s="519"/>
      <c r="G33" s="519"/>
      <c r="H33" s="519"/>
      <c r="I33" s="519"/>
      <c r="J33" s="519"/>
      <c r="K33" s="519"/>
      <c r="L33" s="519"/>
      <c r="M33" s="519"/>
      <c r="N33" s="519"/>
      <c r="O33" s="519"/>
      <c r="P33" s="519"/>
      <c r="Q33" s="519"/>
    </row>
    <row r="34" spans="1:23" x14ac:dyDescent="0.2">
      <c r="E34" s="182"/>
      <c r="G34" s="199"/>
    </row>
    <row r="35" spans="1:23" ht="13.5" thickBot="1" x14ac:dyDescent="0.25">
      <c r="B35" s="110" t="s">
        <v>189</v>
      </c>
      <c r="C35" s="5"/>
      <c r="D35" s="5"/>
      <c r="E35" s="9"/>
      <c r="F35" s="5"/>
      <c r="H35" s="200"/>
      <c r="I35" s="8"/>
      <c r="J35" s="8"/>
      <c r="K35" s="8"/>
      <c r="L35" s="8"/>
      <c r="M35" s="8"/>
      <c r="N35" s="8"/>
      <c r="O35" s="8"/>
      <c r="P35" s="8"/>
      <c r="Q35" s="8"/>
      <c r="R35" s="10"/>
      <c r="S35" s="10"/>
      <c r="T35" s="10"/>
      <c r="U35" s="10"/>
      <c r="V35" s="10"/>
      <c r="W35" s="10"/>
    </row>
    <row r="36" spans="1:23" ht="13.5" thickTop="1" x14ac:dyDescent="0.2">
      <c r="B36" s="128" t="s">
        <v>188</v>
      </c>
      <c r="C36" s="184" t="s">
        <v>26</v>
      </c>
      <c r="D36" s="201" t="s">
        <v>27</v>
      </c>
      <c r="E36" s="9"/>
      <c r="F36" s="5"/>
      <c r="H36" s="8"/>
      <c r="I36" s="8"/>
      <c r="J36" s="8"/>
      <c r="K36" s="8"/>
      <c r="L36" s="8"/>
      <c r="M36" s="8"/>
      <c r="N36" s="8"/>
      <c r="O36" s="8"/>
      <c r="P36" s="8"/>
      <c r="Q36" s="8"/>
      <c r="R36" s="10"/>
      <c r="S36" s="10"/>
      <c r="T36" s="10"/>
      <c r="U36" s="10"/>
      <c r="V36" s="10"/>
      <c r="W36" s="10"/>
    </row>
    <row r="37" spans="1:23" ht="15.75" x14ac:dyDescent="0.2">
      <c r="B37" s="163" t="s">
        <v>348</v>
      </c>
      <c r="C37" s="186">
        <v>3.38</v>
      </c>
      <c r="D37" s="114" t="s">
        <v>193</v>
      </c>
      <c r="E37" s="9"/>
      <c r="F37" s="5"/>
      <c r="H37" s="8"/>
      <c r="I37" s="8"/>
      <c r="J37" s="8"/>
      <c r="K37" s="8"/>
      <c r="L37" s="8"/>
      <c r="M37" s="8"/>
      <c r="N37" s="8"/>
      <c r="O37" s="8"/>
      <c r="P37" s="8"/>
      <c r="Q37" s="8"/>
      <c r="R37" s="10"/>
      <c r="S37" s="10"/>
      <c r="T37" s="10"/>
      <c r="U37" s="10"/>
      <c r="V37" s="10"/>
      <c r="W37" s="10"/>
    </row>
    <row r="38" spans="1:23" x14ac:dyDescent="0.2">
      <c r="B38" s="111" t="s">
        <v>215</v>
      </c>
      <c r="C38" s="101">
        <v>1.5E-3</v>
      </c>
      <c r="D38" s="115" t="s">
        <v>28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3" x14ac:dyDescent="0.2">
      <c r="B39" s="111" t="s">
        <v>190</v>
      </c>
      <c r="C39" s="101">
        <v>3.38</v>
      </c>
      <c r="D39" s="115" t="s">
        <v>193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3.5" thickBot="1" x14ac:dyDescent="0.25">
      <c r="B40" s="202" t="s">
        <v>29</v>
      </c>
      <c r="C40" s="203">
        <v>1</v>
      </c>
      <c r="D40" s="204" t="s">
        <v>28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3.5" thickTop="1" x14ac:dyDescent="0.2">
      <c r="B41" s="506" t="s">
        <v>349</v>
      </c>
      <c r="C41" s="506"/>
      <c r="D41" s="506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2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1"/>
    </row>
    <row r="43" spans="1:23" x14ac:dyDescent="0.2">
      <c r="A43" s="35"/>
      <c r="B43" s="524" t="s">
        <v>155</v>
      </c>
      <c r="C43" s="524"/>
      <c r="D43" s="524"/>
      <c r="E43" s="524"/>
      <c r="F43" s="524"/>
      <c r="G43" s="524"/>
      <c r="H43" s="524"/>
      <c r="I43" s="35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1"/>
    </row>
    <row r="44" spans="1:23" s="207" customFormat="1" ht="25.5" x14ac:dyDescent="0.2">
      <c r="A44" s="297"/>
      <c r="B44" s="127" t="s">
        <v>335</v>
      </c>
      <c r="C44" s="292" t="s">
        <v>80</v>
      </c>
      <c r="D44" s="292" t="s">
        <v>81</v>
      </c>
      <c r="E44" s="292" t="s">
        <v>82</v>
      </c>
      <c r="F44" s="292" t="s">
        <v>88</v>
      </c>
      <c r="G44" s="292" t="s">
        <v>83</v>
      </c>
      <c r="H44" s="292" t="s">
        <v>84</v>
      </c>
      <c r="I44" s="292" t="s">
        <v>358</v>
      </c>
      <c r="J44" s="292" t="s">
        <v>359</v>
      </c>
      <c r="K44" s="292" t="s">
        <v>360</v>
      </c>
      <c r="L44"/>
      <c r="M44"/>
      <c r="N44"/>
      <c r="O44"/>
      <c r="P44"/>
      <c r="Q44"/>
      <c r="U44" s="208"/>
    </row>
    <row r="45" spans="1:23" x14ac:dyDescent="0.2">
      <c r="A45" s="298" t="str">
        <f t="shared" ref="A45:A50" si="3">CONCATENATE("Fugitives-", B45)</f>
        <v>Fugitives-Gas</v>
      </c>
      <c r="B45" s="291" t="s">
        <v>77</v>
      </c>
      <c r="C45" s="209">
        <v>1.0999999999999999E-2</v>
      </c>
      <c r="D45" s="209">
        <v>2.1000000000000001E-2</v>
      </c>
      <c r="E45" s="209">
        <v>0.11</v>
      </c>
      <c r="F45" s="209">
        <v>0.47</v>
      </c>
      <c r="G45" s="209">
        <v>0.13</v>
      </c>
      <c r="H45" s="209">
        <v>0.24</v>
      </c>
      <c r="I45" s="227">
        <f t="shared" ref="I45:I50" si="4">MAX(C45:H45)</f>
        <v>0.47</v>
      </c>
      <c r="J45" s="429">
        <f>C56</f>
        <v>3.9600000000000003E-2</v>
      </c>
      <c r="K45" s="429">
        <f>C57</f>
        <v>0.88100000000000001</v>
      </c>
      <c r="L45"/>
      <c r="M45"/>
      <c r="N45"/>
      <c r="O45"/>
      <c r="P45"/>
      <c r="Q45"/>
      <c r="R45" s="1"/>
      <c r="S45" s="1"/>
      <c r="T45" s="1"/>
      <c r="U45" s="8"/>
      <c r="V45" s="1"/>
      <c r="W45" s="1"/>
    </row>
    <row r="46" spans="1:23" x14ac:dyDescent="0.2">
      <c r="A46" s="298" t="str">
        <f t="shared" si="3"/>
        <v>Fugitives-Natural Gas Liquid</v>
      </c>
      <c r="B46" s="291" t="s">
        <v>78</v>
      </c>
      <c r="C46" s="209">
        <v>1.0999999999999999E-2</v>
      </c>
      <c r="D46" s="209">
        <v>5.7999999999999996E-3</v>
      </c>
      <c r="E46" s="209">
        <v>7.3999999999999996E-2</v>
      </c>
      <c r="F46" s="209">
        <v>0.4</v>
      </c>
      <c r="G46" s="209">
        <v>0.69</v>
      </c>
      <c r="H46" s="209">
        <v>0.13</v>
      </c>
      <c r="I46" s="227">
        <f t="shared" si="4"/>
        <v>0.69</v>
      </c>
      <c r="J46" s="430">
        <f>D56</f>
        <v>0.29599999999999999</v>
      </c>
      <c r="K46" s="430">
        <f>D57</f>
        <v>0.61199999999999999</v>
      </c>
      <c r="L46"/>
      <c r="M46"/>
      <c r="N46"/>
      <c r="O46"/>
      <c r="P46"/>
      <c r="Q46"/>
      <c r="R46" s="1"/>
      <c r="S46" s="1"/>
      <c r="T46" s="1"/>
      <c r="U46" s="8"/>
      <c r="V46" s="1"/>
      <c r="W46" s="1"/>
    </row>
    <row r="47" spans="1:23" x14ac:dyDescent="0.2">
      <c r="A47" s="298" t="str">
        <f t="shared" si="3"/>
        <v>Fugitives-Heavy Oil (&lt;20 API Gravity)</v>
      </c>
      <c r="B47" s="291" t="s">
        <v>85</v>
      </c>
      <c r="C47" s="209">
        <v>4.0000000000000002E-4</v>
      </c>
      <c r="D47" s="209">
        <v>2.0999999999999999E-5</v>
      </c>
      <c r="E47" s="209">
        <v>7.3999999999999996E-2</v>
      </c>
      <c r="F47" s="209">
        <v>1.6999999999999999E-3</v>
      </c>
      <c r="G47" s="209">
        <v>0.69</v>
      </c>
      <c r="H47" s="209">
        <v>4.4000000000000002E-4</v>
      </c>
      <c r="I47" s="227">
        <f t="shared" si="4"/>
        <v>0.69</v>
      </c>
      <c r="J47" s="430">
        <f>E56</f>
        <v>0.03</v>
      </c>
      <c r="K47" s="430">
        <f>E57</f>
        <v>0.94199999999999995</v>
      </c>
      <c r="L47"/>
      <c r="M47"/>
      <c r="N47"/>
      <c r="O47"/>
      <c r="P47"/>
      <c r="Q47"/>
      <c r="R47" s="1"/>
      <c r="S47" s="1"/>
      <c r="T47" s="1"/>
      <c r="U47" s="8"/>
      <c r="V47" s="1"/>
      <c r="W47" s="1"/>
    </row>
    <row r="48" spans="1:23" x14ac:dyDescent="0.2">
      <c r="A48" s="298" t="str">
        <f t="shared" si="3"/>
        <v>Fugitives-Light Oil (&gt;20 API Gravity)</v>
      </c>
      <c r="B48" s="291" t="s">
        <v>86</v>
      </c>
      <c r="C48" s="209">
        <v>1.0999999999999999E-2</v>
      </c>
      <c r="D48" s="209">
        <v>5.7999999999999996E-3</v>
      </c>
      <c r="E48" s="209">
        <v>7.3999999999999996E-2</v>
      </c>
      <c r="F48" s="209">
        <v>0.4</v>
      </c>
      <c r="G48" s="209">
        <v>0.69</v>
      </c>
      <c r="H48" s="209">
        <v>0.13</v>
      </c>
      <c r="I48" s="227">
        <f t="shared" si="4"/>
        <v>0.69</v>
      </c>
      <c r="J48" s="430">
        <f>F56</f>
        <v>0.29599999999999999</v>
      </c>
      <c r="K48" s="430">
        <f>F57</f>
        <v>0.61199999999999999</v>
      </c>
      <c r="L48"/>
      <c r="M48"/>
      <c r="N48"/>
      <c r="O48"/>
      <c r="P48"/>
      <c r="Q48"/>
      <c r="R48" s="1"/>
      <c r="S48" s="1"/>
      <c r="T48" s="1"/>
      <c r="U48" s="8"/>
      <c r="V48" s="1"/>
      <c r="W48" s="1"/>
    </row>
    <row r="49" spans="1:23" x14ac:dyDescent="0.2">
      <c r="A49" s="298" t="str">
        <f t="shared" si="3"/>
        <v>Fugitives-Water/Oil</v>
      </c>
      <c r="B49" s="291" t="s">
        <v>79</v>
      </c>
      <c r="C49" s="209">
        <v>5.7999999999999996E-3</v>
      </c>
      <c r="D49" s="209">
        <v>1.4999999999999999E-4</v>
      </c>
      <c r="E49" s="209">
        <v>1.2999999999999999E-2</v>
      </c>
      <c r="F49" s="209">
        <v>0.74</v>
      </c>
      <c r="G49" s="209">
        <v>1.2999999999999999E-3</v>
      </c>
      <c r="H49" s="209">
        <v>5.1999999999999998E-3</v>
      </c>
      <c r="I49" s="227">
        <f t="shared" si="4"/>
        <v>0.74</v>
      </c>
      <c r="J49" s="430">
        <f>G56</f>
        <v>0.29599999999999999</v>
      </c>
      <c r="K49" s="430">
        <f>G57</f>
        <v>0.61199999999999999</v>
      </c>
      <c r="L49"/>
      <c r="M49"/>
      <c r="N49"/>
      <c r="O49"/>
      <c r="P49"/>
      <c r="Q49"/>
      <c r="R49" s="1"/>
      <c r="S49" s="1"/>
      <c r="T49" s="1"/>
      <c r="U49" s="8"/>
      <c r="V49" s="1"/>
      <c r="W49" s="1"/>
    </row>
    <row r="50" spans="1:23" x14ac:dyDescent="0.2">
      <c r="A50" s="298" t="str">
        <f t="shared" si="3"/>
        <v>Fugitives-Oil/Water/Gas</v>
      </c>
      <c r="B50" s="291" t="s">
        <v>87</v>
      </c>
      <c r="C50" s="209">
        <v>1.0999999999999999E-2</v>
      </c>
      <c r="D50" s="209">
        <v>2.1000000000000001E-2</v>
      </c>
      <c r="E50" s="209">
        <v>0.11</v>
      </c>
      <c r="F50" s="209">
        <v>0.74</v>
      </c>
      <c r="G50" s="209">
        <v>0.13</v>
      </c>
      <c r="H50" s="209">
        <v>0.24</v>
      </c>
      <c r="I50" s="227">
        <f t="shared" si="4"/>
        <v>0.74</v>
      </c>
      <c r="J50" s="430">
        <f>H56</f>
        <v>0.29599999999999999</v>
      </c>
      <c r="K50" s="430">
        <f>H57</f>
        <v>0.61199999999999999</v>
      </c>
      <c r="L50"/>
      <c r="M50"/>
      <c r="N50"/>
      <c r="O50"/>
      <c r="P50"/>
      <c r="Q50"/>
      <c r="R50" s="1"/>
      <c r="S50" s="1"/>
      <c r="T50" s="1"/>
      <c r="U50" s="1"/>
      <c r="V50" s="1"/>
      <c r="W50" s="8"/>
    </row>
    <row r="51" spans="1:23" x14ac:dyDescent="0.2">
      <c r="A51" s="298"/>
      <c r="B51" s="525" t="s">
        <v>89</v>
      </c>
      <c r="C51" s="525"/>
      <c r="D51" s="525"/>
      <c r="E51" s="525"/>
      <c r="F51" s="525"/>
      <c r="G51" s="525"/>
      <c r="H51" s="525"/>
      <c r="I51" s="43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8"/>
    </row>
    <row r="52" spans="1:23" x14ac:dyDescent="0.2">
      <c r="A52" s="298"/>
      <c r="B52" s="525" t="s">
        <v>90</v>
      </c>
      <c r="C52" s="525"/>
      <c r="D52" s="525"/>
      <c r="E52" s="525"/>
      <c r="F52" s="525"/>
      <c r="G52" s="525"/>
      <c r="H52" s="525"/>
      <c r="I52" s="35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8"/>
    </row>
    <row r="53" spans="1:23" x14ac:dyDescent="0.2">
      <c r="A53" s="298"/>
      <c r="B53" s="35"/>
      <c r="C53" s="35"/>
      <c r="D53" s="35"/>
      <c r="E53" s="35"/>
      <c r="F53" s="35"/>
      <c r="G53" s="35"/>
      <c r="H53" s="35"/>
      <c r="I53" s="35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8"/>
    </row>
    <row r="54" spans="1:23" ht="13.5" thickBot="1" x14ac:dyDescent="0.25">
      <c r="A54" s="298"/>
      <c r="B54" s="507" t="s">
        <v>195</v>
      </c>
      <c r="C54" s="507"/>
      <c r="D54" s="507"/>
      <c r="E54" s="507"/>
      <c r="F54" s="507"/>
      <c r="G54" s="507"/>
      <c r="H54" s="507"/>
      <c r="I54" s="35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8"/>
    </row>
    <row r="55" spans="1:23" ht="39" thickTop="1" x14ac:dyDescent="0.2">
      <c r="A55" s="298"/>
      <c r="B55" s="129" t="s">
        <v>194</v>
      </c>
      <c r="C55" s="205" t="s">
        <v>77</v>
      </c>
      <c r="D55" s="205" t="s">
        <v>78</v>
      </c>
      <c r="E55" s="205" t="s">
        <v>85</v>
      </c>
      <c r="F55" s="205" t="s">
        <v>86</v>
      </c>
      <c r="G55" s="205" t="s">
        <v>79</v>
      </c>
      <c r="H55" s="206" t="s">
        <v>87</v>
      </c>
      <c r="I55" s="35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8"/>
    </row>
    <row r="56" spans="1:23" x14ac:dyDescent="0.2">
      <c r="A56" s="298"/>
      <c r="B56" s="489" t="s">
        <v>19</v>
      </c>
      <c r="C56" s="429">
        <v>3.9600000000000003E-2</v>
      </c>
      <c r="D56" s="430">
        <v>0.29599999999999999</v>
      </c>
      <c r="E56" s="430">
        <v>0.03</v>
      </c>
      <c r="F56" s="430">
        <v>0.29599999999999999</v>
      </c>
      <c r="G56" s="430">
        <v>0.29599999999999999</v>
      </c>
      <c r="H56" s="490">
        <v>0.29599999999999999</v>
      </c>
      <c r="I56" s="35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8"/>
    </row>
    <row r="57" spans="1:23" ht="13.5" thickBot="1" x14ac:dyDescent="0.25">
      <c r="A57" s="298"/>
      <c r="B57" s="116" t="s">
        <v>221</v>
      </c>
      <c r="C57" s="403">
        <v>0.88100000000000001</v>
      </c>
      <c r="D57" s="117">
        <v>0.61199999999999999</v>
      </c>
      <c r="E57" s="117">
        <v>0.94199999999999995</v>
      </c>
      <c r="F57" s="117">
        <v>0.61199999999999999</v>
      </c>
      <c r="G57" s="117">
        <v>0.61199999999999999</v>
      </c>
      <c r="H57" s="118">
        <v>0.61199999999999999</v>
      </c>
      <c r="I57" s="35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8"/>
    </row>
    <row r="58" spans="1:23" ht="13.5" thickTop="1" x14ac:dyDescent="0.2">
      <c r="A58" s="298"/>
      <c r="B58" s="35"/>
      <c r="C58" s="35"/>
      <c r="D58" s="35"/>
      <c r="E58" s="35"/>
      <c r="F58" s="35"/>
      <c r="G58" s="35"/>
      <c r="H58" s="35"/>
      <c r="I58" s="35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8"/>
    </row>
    <row r="59" spans="1:23" ht="13.5" thickBot="1" x14ac:dyDescent="0.25">
      <c r="B59" s="507" t="s">
        <v>93</v>
      </c>
      <c r="C59" s="507"/>
      <c r="D59" s="507"/>
      <c r="E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8"/>
    </row>
    <row r="60" spans="1:23" ht="26.25" thickTop="1" x14ac:dyDescent="0.2">
      <c r="B60" s="212" t="s">
        <v>76</v>
      </c>
      <c r="C60" s="213" t="s">
        <v>94</v>
      </c>
      <c r="D60" s="206" t="s">
        <v>107</v>
      </c>
      <c r="E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8"/>
    </row>
    <row r="61" spans="1:23" ht="15.75" x14ac:dyDescent="0.2">
      <c r="B61" s="210" t="s">
        <v>96</v>
      </c>
      <c r="C61" s="214">
        <v>0.8</v>
      </c>
      <c r="D61" s="215">
        <v>44.01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8"/>
    </row>
    <row r="62" spans="1:23" ht="15.75" x14ac:dyDescent="0.2">
      <c r="B62" s="210" t="s">
        <v>97</v>
      </c>
      <c r="C62" s="214">
        <v>94.5</v>
      </c>
      <c r="D62" s="215">
        <v>16.042999999999999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8"/>
    </row>
    <row r="63" spans="1:23" ht="15.75" x14ac:dyDescent="0.2">
      <c r="B63" s="210" t="s">
        <v>98</v>
      </c>
      <c r="C63" s="214">
        <v>3.33</v>
      </c>
      <c r="D63" s="215">
        <v>30.07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3"/>
    </row>
    <row r="64" spans="1:23" ht="15.75" x14ac:dyDescent="0.2">
      <c r="B64" s="210" t="s">
        <v>99</v>
      </c>
      <c r="C64" s="214">
        <v>0.75</v>
      </c>
      <c r="D64" s="215">
        <v>44.097000000000001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3"/>
    </row>
    <row r="65" spans="2:23" ht="15.75" x14ac:dyDescent="0.2">
      <c r="B65" s="210" t="s">
        <v>100</v>
      </c>
      <c r="C65" s="214">
        <v>0.15</v>
      </c>
      <c r="D65" s="215">
        <v>58.124000000000002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3"/>
    </row>
    <row r="66" spans="2:23" ht="15.75" x14ac:dyDescent="0.2">
      <c r="B66" s="210" t="s">
        <v>101</v>
      </c>
      <c r="C66" s="214">
        <v>0.15</v>
      </c>
      <c r="D66" s="215">
        <v>58.124000000000002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3"/>
    </row>
    <row r="67" spans="2:23" ht="15.75" x14ac:dyDescent="0.2">
      <c r="B67" s="210" t="s">
        <v>102</v>
      </c>
      <c r="C67" s="214">
        <v>0.05</v>
      </c>
      <c r="D67" s="215">
        <v>72.150000000000006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8"/>
    </row>
    <row r="68" spans="2:23" ht="15.75" x14ac:dyDescent="0.2">
      <c r="B68" s="210" t="s">
        <v>103</v>
      </c>
      <c r="C68" s="214">
        <v>0.05</v>
      </c>
      <c r="D68" s="215">
        <v>72.150000000000006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8"/>
    </row>
    <row r="69" spans="2:23" ht="15.75" x14ac:dyDescent="0.2">
      <c r="B69" s="210" t="s">
        <v>104</v>
      </c>
      <c r="C69" s="214">
        <v>9.9000000000000005E-2</v>
      </c>
      <c r="D69" s="215">
        <v>86.177000000000007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8"/>
    </row>
    <row r="70" spans="2:23" ht="15.75" x14ac:dyDescent="0.2">
      <c r="B70" s="210" t="s">
        <v>105</v>
      </c>
      <c r="C70" s="214">
        <v>1.0999999999999999E-2</v>
      </c>
      <c r="D70" s="215">
        <v>100.27200000000001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8"/>
    </row>
    <row r="71" spans="2:23" ht="16.5" thickBot="1" x14ac:dyDescent="0.25">
      <c r="B71" s="211" t="s">
        <v>106</v>
      </c>
      <c r="C71" s="216">
        <v>7.0000000000000001E-3</v>
      </c>
      <c r="D71" s="217">
        <v>114.23099999999999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8"/>
    </row>
    <row r="72" spans="2:23" ht="13.5" thickTop="1" x14ac:dyDescent="0.2">
      <c r="B72" s="517" t="s">
        <v>95</v>
      </c>
      <c r="C72" s="517"/>
      <c r="D72" s="517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8"/>
    </row>
    <row r="73" spans="2:23" x14ac:dyDescent="0.2">
      <c r="B73" s="526" t="s">
        <v>191</v>
      </c>
      <c r="C73" s="526"/>
      <c r="D73" s="526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2:23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2:23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2:23" ht="13.5" thickBot="1" x14ac:dyDescent="0.25">
      <c r="B76" s="507" t="s">
        <v>120</v>
      </c>
      <c r="C76" s="507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2:23" ht="26.25" thickTop="1" x14ac:dyDescent="0.2">
      <c r="B77" s="212" t="s">
        <v>121</v>
      </c>
      <c r="C77" s="218" t="s">
        <v>122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2:23" x14ac:dyDescent="0.2">
      <c r="B78" s="210" t="s">
        <v>123</v>
      </c>
      <c r="C78" s="215">
        <v>881.84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2:23" x14ac:dyDescent="0.2">
      <c r="B79" s="210" t="s">
        <v>124</v>
      </c>
      <c r="C79" s="215">
        <v>198.41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2:23" ht="13.5" thickBot="1" x14ac:dyDescent="0.25">
      <c r="B80" s="211" t="s">
        <v>125</v>
      </c>
      <c r="C80" s="217">
        <v>198.41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2:24" ht="13.5" thickTop="1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2:24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2:24" ht="13.5" thickBot="1" x14ac:dyDescent="0.25">
      <c r="B83" s="518" t="s">
        <v>132</v>
      </c>
      <c r="C83" s="518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2:24" ht="26.25" thickTop="1" x14ac:dyDescent="0.2">
      <c r="B84" s="219" t="s">
        <v>76</v>
      </c>
      <c r="C84" s="206" t="s">
        <v>126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2:24" x14ac:dyDescent="0.2">
      <c r="B85" s="404" t="s">
        <v>127</v>
      </c>
      <c r="C85" s="405">
        <v>64.704999999999998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2:24" x14ac:dyDescent="0.2">
      <c r="B86" s="210" t="s">
        <v>128</v>
      </c>
      <c r="C86" s="215">
        <v>7.8339999999999996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2:24" x14ac:dyDescent="0.2">
      <c r="B87" s="210" t="s">
        <v>129</v>
      </c>
      <c r="C87" s="215">
        <v>12.977</v>
      </c>
      <c r="D87" s="74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2:24" x14ac:dyDescent="0.2">
      <c r="B88" s="210" t="s">
        <v>130</v>
      </c>
      <c r="C88" s="215">
        <v>8.9730000000000008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2:24" ht="13.5" thickBot="1" x14ac:dyDescent="0.25">
      <c r="B89" s="211" t="s">
        <v>131</v>
      </c>
      <c r="C89" s="217">
        <v>4.8730000000000002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2:24" ht="13.5" thickTop="1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2:24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2:24" x14ac:dyDescent="0.2">
      <c r="B92" s="508" t="s">
        <v>138</v>
      </c>
      <c r="C92" s="508"/>
      <c r="D92" s="508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2:24" x14ac:dyDescent="0.2">
      <c r="B93" s="220" t="s">
        <v>139</v>
      </c>
      <c r="C93" s="221">
        <v>7.05</v>
      </c>
      <c r="D93" s="103" t="s">
        <v>140</v>
      </c>
      <c r="E93" s="527" t="s">
        <v>350</v>
      </c>
      <c r="F93" s="527"/>
      <c r="G93" s="527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4"/>
    </row>
    <row r="94" spans="2:24" x14ac:dyDescent="0.2">
      <c r="B94" s="103" t="s">
        <v>141</v>
      </c>
      <c r="C94" s="222">
        <v>19300</v>
      </c>
      <c r="D94" s="103" t="s">
        <v>142</v>
      </c>
      <c r="E94" s="527" t="s">
        <v>145</v>
      </c>
      <c r="F94" s="527"/>
      <c r="G94" s="527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2:24" x14ac:dyDescent="0.2">
      <c r="B95" s="1"/>
      <c r="C95" s="178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2:24" x14ac:dyDescent="0.2">
      <c r="B96" s="508" t="s">
        <v>144</v>
      </c>
      <c r="C96" s="508"/>
      <c r="D96" s="508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4"/>
    </row>
    <row r="97" spans="2:23" x14ac:dyDescent="0.2">
      <c r="B97" s="220" t="s">
        <v>139</v>
      </c>
      <c r="C97" s="409">
        <v>6.17</v>
      </c>
      <c r="D97" s="103" t="s">
        <v>140</v>
      </c>
      <c r="E97" s="527" t="s">
        <v>350</v>
      </c>
      <c r="F97" s="527"/>
      <c r="G97" s="527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3"/>
    </row>
    <row r="98" spans="2:23" x14ac:dyDescent="0.2">
      <c r="B98" s="103" t="s">
        <v>141</v>
      </c>
      <c r="C98" s="222">
        <v>20300</v>
      </c>
      <c r="D98" s="103" t="s">
        <v>142</v>
      </c>
      <c r="E98" s="527" t="s">
        <v>145</v>
      </c>
      <c r="F98" s="527"/>
      <c r="G98" s="527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8"/>
    </row>
    <row r="99" spans="2:23" x14ac:dyDescent="0.2">
      <c r="B99" s="35"/>
      <c r="C99" s="223"/>
      <c r="D99" s="35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8"/>
    </row>
    <row r="100" spans="2:23" x14ac:dyDescent="0.2">
      <c r="B100" s="508" t="s">
        <v>147</v>
      </c>
      <c r="C100" s="508"/>
      <c r="D100" s="508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8"/>
    </row>
    <row r="101" spans="2:23" x14ac:dyDescent="0.2">
      <c r="B101" s="103" t="s">
        <v>141</v>
      </c>
      <c r="C101" s="222">
        <v>1050</v>
      </c>
      <c r="D101" s="103" t="s">
        <v>148</v>
      </c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8"/>
    </row>
    <row r="102" spans="2:23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8"/>
    </row>
    <row r="103" spans="2:23" x14ac:dyDescent="0.2">
      <c r="W103" s="10"/>
    </row>
    <row r="110" spans="2:23" x14ac:dyDescent="0.2">
      <c r="W110" s="11"/>
    </row>
    <row r="111" spans="2:23" x14ac:dyDescent="0.2">
      <c r="W111" s="11"/>
    </row>
    <row r="112" spans="2:23" x14ac:dyDescent="0.2">
      <c r="W112" s="11"/>
    </row>
    <row r="113" spans="23:23" x14ac:dyDescent="0.2">
      <c r="W113" s="12"/>
    </row>
    <row r="114" spans="23:23" x14ac:dyDescent="0.2">
      <c r="W114" s="8"/>
    </row>
    <row r="115" spans="23:23" x14ac:dyDescent="0.2">
      <c r="W115" s="8"/>
    </row>
    <row r="116" spans="23:23" x14ac:dyDescent="0.2">
      <c r="W116" s="8"/>
    </row>
    <row r="117" spans="23:23" x14ac:dyDescent="0.2">
      <c r="W117" s="8"/>
    </row>
    <row r="118" spans="23:23" x14ac:dyDescent="0.2">
      <c r="W118" s="8"/>
    </row>
    <row r="119" spans="23:23" x14ac:dyDescent="0.2">
      <c r="W119" s="8"/>
    </row>
    <row r="120" spans="23:23" x14ac:dyDescent="0.2">
      <c r="W120" s="8"/>
    </row>
    <row r="121" spans="23:23" x14ac:dyDescent="0.2">
      <c r="W121" s="8"/>
    </row>
    <row r="122" spans="23:23" x14ac:dyDescent="0.2">
      <c r="W122" s="8"/>
    </row>
    <row r="123" spans="23:23" x14ac:dyDescent="0.2">
      <c r="W123" s="8"/>
    </row>
    <row r="124" spans="23:23" x14ac:dyDescent="0.2">
      <c r="W124" s="8"/>
    </row>
    <row r="125" spans="23:23" x14ac:dyDescent="0.2">
      <c r="W125" s="8"/>
    </row>
    <row r="126" spans="23:23" x14ac:dyDescent="0.2">
      <c r="W126" s="8"/>
    </row>
    <row r="127" spans="23:23" x14ac:dyDescent="0.2">
      <c r="W127" s="8"/>
    </row>
    <row r="128" spans="23:23" x14ac:dyDescent="0.2">
      <c r="W128" s="8"/>
    </row>
    <row r="129" spans="23:24" x14ac:dyDescent="0.2">
      <c r="W129" s="8"/>
      <c r="X129" s="14"/>
    </row>
    <row r="130" spans="23:24" x14ac:dyDescent="0.2">
      <c r="W130" s="13"/>
    </row>
    <row r="131" spans="23:24" x14ac:dyDescent="0.2">
      <c r="W131" s="13"/>
    </row>
    <row r="132" spans="23:24" x14ac:dyDescent="0.2">
      <c r="W132" s="13"/>
      <c r="X132" s="14"/>
    </row>
    <row r="133" spans="23:24" x14ac:dyDescent="0.2">
      <c r="W133" s="13"/>
    </row>
    <row r="134" spans="23:24" x14ac:dyDescent="0.2">
      <c r="W134" s="8"/>
    </row>
    <row r="135" spans="23:24" x14ac:dyDescent="0.2">
      <c r="W135" s="8"/>
    </row>
    <row r="136" spans="23:24" x14ac:dyDescent="0.2">
      <c r="W136" s="8"/>
    </row>
    <row r="137" spans="23:24" x14ac:dyDescent="0.2">
      <c r="W137" s="8"/>
    </row>
    <row r="138" spans="23:24" x14ac:dyDescent="0.2">
      <c r="W138" s="8"/>
    </row>
    <row r="139" spans="23:24" x14ac:dyDescent="0.2">
      <c r="W139" s="8"/>
    </row>
    <row r="140" spans="23:24" x14ac:dyDescent="0.2">
      <c r="W140" s="8"/>
    </row>
    <row r="141" spans="23:24" x14ac:dyDescent="0.2">
      <c r="W141" s="8"/>
    </row>
    <row r="142" spans="23:24" x14ac:dyDescent="0.2">
      <c r="W142" s="13"/>
    </row>
    <row r="143" spans="23:24" x14ac:dyDescent="0.2">
      <c r="W143" s="17"/>
    </row>
    <row r="144" spans="23:24" x14ac:dyDescent="0.2">
      <c r="W144" s="13"/>
    </row>
    <row r="145" spans="23:23" x14ac:dyDescent="0.2">
      <c r="W145" s="8"/>
    </row>
    <row r="146" spans="23:23" ht="25.5" customHeight="1" x14ac:dyDescent="0.2">
      <c r="W146" s="19"/>
    </row>
    <row r="147" spans="23:23" x14ac:dyDescent="0.2">
      <c r="W147" s="10"/>
    </row>
    <row r="148" spans="23:23" x14ac:dyDescent="0.2">
      <c r="W148" s="10"/>
    </row>
  </sheetData>
  <customSheetViews>
    <customSheetView guid="{29F96217-A1F9-48F3-987C-57B98AE20367}" scale="85" showPageBreaks="1" printArea="1" hiddenColumns="1" topLeftCell="B1">
      <selection sqref="A1:A65536"/>
      <rowBreaks count="2" manualBreakCount="2">
        <brk id="41" min="1" max="10" man="1"/>
        <brk id="81" min="1" max="10" man="1"/>
      </rowBreaks>
      <pageMargins left="0.25" right="0.25" top="1" bottom="0.5" header="0.45" footer="0.5"/>
      <printOptions horizontalCentered="1"/>
      <pageSetup paperSize="5" scale="65" orientation="landscape" horizontalDpi="300" verticalDpi="300" r:id="rId1"/>
      <headerFooter alignWithMargins="0">
        <oddHeader>&amp;C&amp;"Helvetica,Bold"AIR EMISSIONS COMPUTATION FACTORS</oddHeader>
        <oddFooter>&amp;L&amp;"Arial Black,Bold"&amp;12BOEM&amp;"Arial,Regular"&amp;10  &amp;"Arial,Bold"FORM BOEM-xx&amp;"Arial,Regular" &amp;8(March 2011 - Supersedes all previous versions of form MMS-139 which may not be used).&amp;10          Page &amp;P of &amp;N</oddFooter>
      </headerFooter>
    </customSheetView>
    <customSheetView guid="{13305573-0FD9-4F34-BE46-7B54560EEC40}" scale="85" showPageBreaks="1" printArea="1" hiddenColumns="1" topLeftCell="B1">
      <selection sqref="A1:A65536"/>
      <rowBreaks count="2" manualBreakCount="2">
        <brk id="41" min="1" max="10" man="1"/>
        <brk id="81" min="1" max="10" man="1"/>
      </rowBreaks>
      <pageMargins left="0.25" right="0.25" top="1" bottom="0.5" header="0.45" footer="0.5"/>
      <printOptions horizontalCentered="1"/>
      <pageSetup paperSize="5" scale="65" orientation="landscape" horizontalDpi="300" verticalDpi="300" r:id="rId2"/>
      <headerFooter alignWithMargins="0">
        <oddHeader>&amp;C&amp;"Helvetica,Bold"AIR EMISSIONS COMPUTATION FACTORS</oddHeader>
        <oddFooter>&amp;L&amp;"Arial Black,Bold"&amp;12BOEM&amp;"Arial,Regular"&amp;10  &amp;"Arial,Bold"FORM BOEM-xx&amp;"Arial,Regular" &amp;8(March 2011 - Supersedes all previous versions of form MMS-139 which may not be used).&amp;10          Page &amp;P of &amp;N</oddFooter>
      </headerFooter>
    </customSheetView>
  </customSheetViews>
  <mergeCells count="22">
    <mergeCell ref="P28:P30"/>
    <mergeCell ref="Q28:Q30"/>
    <mergeCell ref="B72:D72"/>
    <mergeCell ref="B83:C83"/>
    <mergeCell ref="B76:C76"/>
    <mergeCell ref="B33:Q33"/>
    <mergeCell ref="C31:P32"/>
    <mergeCell ref="B43:H43"/>
    <mergeCell ref="B51:H51"/>
    <mergeCell ref="B52:H52"/>
    <mergeCell ref="B73:D73"/>
    <mergeCell ref="B41:D41"/>
    <mergeCell ref="B54:H54"/>
    <mergeCell ref="B100:D100"/>
    <mergeCell ref="B59:D59"/>
    <mergeCell ref="D23:O23"/>
    <mergeCell ref="E97:G97"/>
    <mergeCell ref="E98:G98"/>
    <mergeCell ref="B92:D92"/>
    <mergeCell ref="B96:D96"/>
    <mergeCell ref="E93:G93"/>
    <mergeCell ref="E94:G94"/>
  </mergeCells>
  <phoneticPr fontId="0" type="noConversion"/>
  <printOptions horizontalCentered="1"/>
  <pageMargins left="0.25" right="0.25" top="1" bottom="0.5" header="0.45" footer="0.5"/>
  <pageSetup paperSize="5" scale="65" orientation="landscape" horizontalDpi="300" verticalDpi="300" r:id="rId3"/>
  <headerFooter alignWithMargins="0">
    <oddHeader>&amp;C&amp;"Helvetica,Bold"AIR EMISSIONS COMPUTATION FACTORS</oddHeader>
    <oddFooter>&amp;L&amp;"Arial Black,Bold"&amp;12BOEM&amp;"Arial,Regular"&amp;10  &amp;"Arial,Bold"FORM BOEM-xx&amp;"Arial,Regular" &amp;8(March 2011 - Supersedes all previous versions of form MMS-139 which may not be used).&amp;10          Page &amp;P of &amp;N</oddFooter>
  </headerFooter>
  <rowBreaks count="2" manualBreakCount="2">
    <brk id="41" min="1" max="10" man="1"/>
    <brk id="81" min="1" max="1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B41"/>
  <sheetViews>
    <sheetView zoomScale="85" zoomScaleNormal="85" workbookViewId="0">
      <selection activeCell="T28" sqref="T28"/>
    </sheetView>
  </sheetViews>
  <sheetFormatPr defaultRowHeight="12.75" x14ac:dyDescent="0.2"/>
  <cols>
    <col min="1" max="1" width="14.85546875" style="1" bestFit="1" customWidth="1"/>
    <col min="2" max="2" width="1" style="1" hidden="1" customWidth="1"/>
    <col min="3" max="3" width="1.42578125" style="1" hidden="1" customWidth="1"/>
    <col min="4" max="5" width="6.7109375" style="1" bestFit="1" customWidth="1"/>
    <col min="6" max="6" width="7.7109375" style="1" bestFit="1" customWidth="1"/>
    <col min="7" max="7" width="4.85546875" style="1" hidden="1" customWidth="1"/>
    <col min="8" max="9" width="6.7109375" style="1" bestFit="1" customWidth="1"/>
    <col min="10" max="10" width="5.7109375" style="1" bestFit="1" customWidth="1"/>
    <col min="11" max="12" width="8.42578125" style="1" bestFit="1" customWidth="1"/>
    <col min="13" max="13" width="4.85546875" style="1" hidden="1" customWidth="1"/>
    <col min="14" max="15" width="4.7109375" style="1" hidden="1" customWidth="1"/>
    <col min="16" max="16" width="11.42578125" style="1" bestFit="1" customWidth="1"/>
    <col min="17" max="17" width="6" style="1" bestFit="1" customWidth="1"/>
    <col min="18" max="18" width="6.5703125" style="1" bestFit="1" customWidth="1"/>
    <col min="19" max="19" width="4.7109375" style="1" bestFit="1" customWidth="1"/>
    <col min="20" max="20" width="4.85546875" style="1" bestFit="1" customWidth="1"/>
    <col min="21" max="21" width="5.140625" style="1" bestFit="1" customWidth="1"/>
    <col min="22" max="22" width="3.85546875" style="1" bestFit="1" customWidth="1"/>
    <col min="23" max="23" width="5.7109375" style="1" bestFit="1" customWidth="1"/>
    <col min="24" max="24" width="4.5703125" style="1" bestFit="1" customWidth="1"/>
    <col min="25" max="25" width="4.7109375" bestFit="1" customWidth="1"/>
    <col min="26" max="26" width="3.5703125" style="1" bestFit="1" customWidth="1"/>
    <col min="27" max="16384" width="9.140625" style="1"/>
  </cols>
  <sheetData>
    <row r="1" spans="1:28" x14ac:dyDescent="0.2">
      <c r="B1" s="468"/>
      <c r="C1" s="469"/>
      <c r="D1" s="529" t="s">
        <v>259</v>
      </c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1"/>
      <c r="P1" s="528" t="s">
        <v>260</v>
      </c>
      <c r="Q1" s="529" t="s">
        <v>261</v>
      </c>
      <c r="R1" s="530"/>
      <c r="S1" s="530"/>
      <c r="T1" s="530"/>
      <c r="U1" s="530"/>
      <c r="V1" s="530"/>
      <c r="W1" s="530"/>
      <c r="X1" s="530"/>
      <c r="Z1"/>
    </row>
    <row r="2" spans="1:28" x14ac:dyDescent="0.2">
      <c r="A2" s="467" t="s">
        <v>187</v>
      </c>
      <c r="B2" s="470"/>
      <c r="C2" s="471"/>
      <c r="D2" s="443" t="s">
        <v>168</v>
      </c>
      <c r="E2" s="443" t="s">
        <v>262</v>
      </c>
      <c r="F2" s="443" t="s">
        <v>51</v>
      </c>
      <c r="G2" s="443" t="s">
        <v>219</v>
      </c>
      <c r="H2" s="443" t="s">
        <v>18</v>
      </c>
      <c r="I2" s="443" t="s">
        <v>19</v>
      </c>
      <c r="J2" s="443" t="s">
        <v>20</v>
      </c>
      <c r="K2" s="443" t="s">
        <v>263</v>
      </c>
      <c r="L2" s="443" t="s">
        <v>218</v>
      </c>
      <c r="M2" s="442" t="s">
        <v>220</v>
      </c>
      <c r="N2" s="442" t="s">
        <v>221</v>
      </c>
      <c r="O2" s="442" t="s">
        <v>222</v>
      </c>
      <c r="P2" s="528"/>
      <c r="Q2" s="443" t="s">
        <v>168</v>
      </c>
      <c r="R2" s="443" t="s">
        <v>262</v>
      </c>
      <c r="S2" s="443" t="s">
        <v>51</v>
      </c>
      <c r="T2" s="443" t="s">
        <v>18</v>
      </c>
      <c r="U2" s="443" t="s">
        <v>19</v>
      </c>
      <c r="V2" s="443" t="s">
        <v>20</v>
      </c>
      <c r="W2" s="442" t="s">
        <v>263</v>
      </c>
      <c r="X2" s="442" t="s">
        <v>218</v>
      </c>
      <c r="Z2"/>
    </row>
    <row r="3" spans="1:28" x14ac:dyDescent="0.2">
      <c r="A3" s="103" t="s">
        <v>264</v>
      </c>
      <c r="B3" s="103"/>
      <c r="C3" s="103"/>
      <c r="D3" s="483">
        <v>7.0000000000000007E-2</v>
      </c>
      <c r="E3" s="483">
        <v>6.7900000000000002E-2</v>
      </c>
      <c r="F3" s="482">
        <v>6.2464167000000001E-3</v>
      </c>
      <c r="G3" s="482" t="s">
        <v>73</v>
      </c>
      <c r="H3" s="483">
        <v>17</v>
      </c>
      <c r="I3" s="483">
        <v>0.22927592188164736</v>
      </c>
      <c r="J3" s="483">
        <v>8</v>
      </c>
      <c r="K3" s="484">
        <v>1.0499999999999999E-5</v>
      </c>
      <c r="L3" s="484">
        <v>1.4000000000000002E-3</v>
      </c>
      <c r="M3" s="482" t="s">
        <v>73</v>
      </c>
      <c r="N3" s="482" t="s">
        <v>73</v>
      </c>
      <c r="O3" s="482" t="s">
        <v>73</v>
      </c>
      <c r="P3" s="101">
        <v>15</v>
      </c>
      <c r="Q3" s="485">
        <v>3</v>
      </c>
      <c r="R3" s="485">
        <v>3</v>
      </c>
      <c r="S3" s="485">
        <v>3</v>
      </c>
      <c r="T3" s="485">
        <v>2</v>
      </c>
      <c r="U3" s="485">
        <v>1</v>
      </c>
      <c r="V3" s="485">
        <v>2</v>
      </c>
      <c r="W3" s="485">
        <v>5</v>
      </c>
      <c r="X3" s="485">
        <v>5</v>
      </c>
      <c r="Z3"/>
    </row>
    <row r="4" spans="1:28" x14ac:dyDescent="0.2">
      <c r="A4" s="103" t="s">
        <v>265</v>
      </c>
      <c r="B4" s="103"/>
      <c r="C4" s="103"/>
      <c r="D4" s="483">
        <v>0.18184923076923076</v>
      </c>
      <c r="E4" s="483">
        <v>0.17639375384615383</v>
      </c>
      <c r="F4" s="482">
        <v>6.2464167000000001E-3</v>
      </c>
      <c r="G4" s="482" t="s">
        <v>73</v>
      </c>
      <c r="H4" s="483">
        <v>17</v>
      </c>
      <c r="I4" s="483">
        <v>0.13762887294807161</v>
      </c>
      <c r="J4" s="483">
        <v>5</v>
      </c>
      <c r="K4" s="484">
        <v>2.7277384615384612E-5</v>
      </c>
      <c r="L4" s="484">
        <v>3.6369846153846155E-3</v>
      </c>
      <c r="M4" s="482" t="s">
        <v>73</v>
      </c>
      <c r="N4" s="482" t="s">
        <v>73</v>
      </c>
      <c r="O4" s="482" t="s">
        <v>73</v>
      </c>
      <c r="P4" s="101">
        <v>15</v>
      </c>
      <c r="Q4" s="485">
        <v>3</v>
      </c>
      <c r="R4" s="485">
        <v>3</v>
      </c>
      <c r="S4" s="485">
        <v>3</v>
      </c>
      <c r="T4" s="485">
        <v>2</v>
      </c>
      <c r="U4" s="485">
        <v>1</v>
      </c>
      <c r="V4" s="485">
        <v>2</v>
      </c>
      <c r="W4" s="485">
        <v>5</v>
      </c>
      <c r="X4" s="485">
        <v>5</v>
      </c>
      <c r="Z4"/>
    </row>
    <row r="5" spans="1:28" x14ac:dyDescent="0.2">
      <c r="A5" s="103" t="s">
        <v>266</v>
      </c>
      <c r="B5" s="103"/>
      <c r="C5" s="103"/>
      <c r="D5" s="483">
        <v>0.46908080000000008</v>
      </c>
      <c r="E5" s="483">
        <v>0.45500837600000005</v>
      </c>
      <c r="F5" s="482">
        <v>4.1642777999999998</v>
      </c>
      <c r="G5" s="482" t="s">
        <v>73</v>
      </c>
      <c r="H5" s="483">
        <v>18.492450788021468</v>
      </c>
      <c r="I5" s="483">
        <v>0.77642841507857063</v>
      </c>
      <c r="J5" s="483">
        <v>5</v>
      </c>
      <c r="K5" s="484">
        <v>1.2289916960000001E-5</v>
      </c>
      <c r="L5" s="484">
        <v>2.2375154160000003E-3</v>
      </c>
      <c r="M5" s="482" t="s">
        <v>73</v>
      </c>
      <c r="N5" s="482" t="s">
        <v>73</v>
      </c>
      <c r="O5" s="482" t="s">
        <v>73</v>
      </c>
      <c r="P5" s="101">
        <v>10000</v>
      </c>
      <c r="Q5" s="485">
        <v>3</v>
      </c>
      <c r="R5" s="485">
        <v>3</v>
      </c>
      <c r="S5" s="485">
        <v>3</v>
      </c>
      <c r="T5" s="485">
        <v>2</v>
      </c>
      <c r="U5" s="485">
        <v>4</v>
      </c>
      <c r="V5" s="485">
        <v>2</v>
      </c>
      <c r="W5" s="485">
        <v>5</v>
      </c>
      <c r="X5" s="485">
        <v>5</v>
      </c>
      <c r="Z5"/>
    </row>
    <row r="6" spans="1:28" x14ac:dyDescent="0.2">
      <c r="A6" s="536" t="s">
        <v>267</v>
      </c>
      <c r="B6" s="536"/>
      <c r="C6" s="536"/>
      <c r="D6" s="536"/>
      <c r="E6" s="536"/>
      <c r="F6" s="536"/>
      <c r="G6" s="536"/>
      <c r="H6" s="536"/>
      <c r="I6" s="536"/>
      <c r="J6" s="536"/>
      <c r="K6" s="536"/>
      <c r="L6" s="536"/>
      <c r="M6" s="536"/>
      <c r="N6" s="536"/>
      <c r="O6" s="536"/>
      <c r="P6" s="536"/>
      <c r="Q6" s="536"/>
      <c r="R6" s="536"/>
      <c r="S6" s="536"/>
      <c r="T6" s="536"/>
      <c r="U6" s="536"/>
      <c r="V6" s="536"/>
      <c r="W6" s="536"/>
      <c r="X6" s="536"/>
    </row>
    <row r="7" spans="1:28" x14ac:dyDescent="0.2">
      <c r="A7" s="537" t="s">
        <v>268</v>
      </c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</row>
    <row r="8" spans="1:28" ht="28.5" customHeight="1" x14ac:dyDescent="0.2">
      <c r="A8" s="538" t="s">
        <v>368</v>
      </c>
      <c r="B8" s="538"/>
      <c r="C8" s="538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8"/>
      <c r="W8" s="538"/>
      <c r="X8" s="538"/>
    </row>
    <row r="9" spans="1:28" x14ac:dyDescent="0.2">
      <c r="A9" s="537" t="s">
        <v>269</v>
      </c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</row>
    <row r="10" spans="1:28" x14ac:dyDescent="0.2">
      <c r="A10" s="537" t="s">
        <v>270</v>
      </c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</row>
    <row r="13" spans="1:28" x14ac:dyDescent="0.2"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Q13"/>
      <c r="R13"/>
      <c r="S13"/>
      <c r="T13"/>
      <c r="U13"/>
      <c r="V13"/>
      <c r="W13"/>
      <c r="X13"/>
      <c r="Z13"/>
      <c r="AA13"/>
      <c r="AB13"/>
    </row>
    <row r="14" spans="1:28" ht="15" x14ac:dyDescent="0.2">
      <c r="A14" s="532" t="s">
        <v>390</v>
      </c>
      <c r="B14" s="533"/>
      <c r="C14" s="533"/>
      <c r="D14" s="533"/>
      <c r="E14" s="533"/>
      <c r="F14" s="533"/>
      <c r="G14" s="533"/>
      <c r="H14" s="533"/>
      <c r="I14" s="533"/>
      <c r="J14" s="533"/>
      <c r="K14" s="533"/>
      <c r="L14" s="533"/>
      <c r="M14" s="473"/>
      <c r="N14" s="473"/>
      <c r="O14" s="473"/>
    </row>
    <row r="15" spans="1:28" ht="15" x14ac:dyDescent="0.2">
      <c r="A15" s="474"/>
      <c r="B15" s="475"/>
      <c r="C15" s="475"/>
      <c r="D15" s="475"/>
      <c r="E15" s="475"/>
      <c r="F15" s="475"/>
      <c r="G15" s="475"/>
      <c r="H15" s="475"/>
      <c r="I15" s="475"/>
      <c r="J15" s="475"/>
      <c r="K15" s="475"/>
      <c r="L15" s="475"/>
      <c r="M15" s="475"/>
      <c r="N15" s="475"/>
      <c r="O15" s="475"/>
    </row>
    <row r="16" spans="1:28" ht="18" x14ac:dyDescent="0.2">
      <c r="A16" s="444" t="s">
        <v>355</v>
      </c>
      <c r="B16" s="445"/>
      <c r="C16" s="446"/>
      <c r="D16" s="472" t="s">
        <v>308</v>
      </c>
      <c r="E16" s="472" t="s">
        <v>308</v>
      </c>
      <c r="F16" s="472" t="s">
        <v>309</v>
      </c>
      <c r="G16" s="472" t="s">
        <v>389</v>
      </c>
      <c r="H16" s="472" t="s">
        <v>307</v>
      </c>
      <c r="I16" s="472" t="s">
        <v>19</v>
      </c>
      <c r="J16" s="472" t="s">
        <v>20</v>
      </c>
      <c r="K16" s="472" t="s">
        <v>217</v>
      </c>
      <c r="L16" s="472" t="s">
        <v>310</v>
      </c>
      <c r="M16" s="442" t="s">
        <v>220</v>
      </c>
      <c r="N16" s="442" t="s">
        <v>221</v>
      </c>
      <c r="O16" s="442" t="s">
        <v>222</v>
      </c>
    </row>
    <row r="17" spans="1:15" ht="15" x14ac:dyDescent="0.2">
      <c r="A17" s="479">
        <v>1</v>
      </c>
      <c r="B17" s="438"/>
      <c r="C17" s="439"/>
      <c r="D17" s="237">
        <v>19.170000000000002</v>
      </c>
      <c r="E17" s="237">
        <v>19.170000000000002</v>
      </c>
      <c r="F17" s="237">
        <v>5.99</v>
      </c>
      <c r="G17" s="482" t="s">
        <v>73</v>
      </c>
      <c r="H17" s="237">
        <v>11.47</v>
      </c>
      <c r="I17" s="237">
        <v>62.24</v>
      </c>
      <c r="J17" s="237">
        <v>19.32</v>
      </c>
      <c r="K17" s="237">
        <v>19.170000000000002</v>
      </c>
      <c r="L17" s="237">
        <v>19.170000000000002</v>
      </c>
      <c r="M17" s="226" t="s">
        <v>73</v>
      </c>
      <c r="N17" s="226" t="s">
        <v>73</v>
      </c>
      <c r="O17" s="226" t="s">
        <v>73</v>
      </c>
    </row>
    <row r="18" spans="1:15" ht="15" x14ac:dyDescent="0.2">
      <c r="A18" s="479">
        <v>2</v>
      </c>
      <c r="B18" s="438"/>
      <c r="C18" s="439"/>
      <c r="D18" s="237">
        <v>7.29</v>
      </c>
      <c r="E18" s="237">
        <v>7.29</v>
      </c>
      <c r="F18" s="237">
        <v>3.36</v>
      </c>
      <c r="G18" s="482" t="s">
        <v>73</v>
      </c>
      <c r="H18" s="237">
        <v>4.63</v>
      </c>
      <c r="I18" s="237">
        <v>22.24</v>
      </c>
      <c r="J18" s="237">
        <v>9.68</v>
      </c>
      <c r="K18" s="237">
        <v>7.29</v>
      </c>
      <c r="L18" s="237">
        <v>7.29</v>
      </c>
      <c r="M18" s="226" t="s">
        <v>73</v>
      </c>
      <c r="N18" s="226" t="s">
        <v>73</v>
      </c>
      <c r="O18" s="226" t="s">
        <v>73</v>
      </c>
    </row>
    <row r="19" spans="1:15" ht="15" x14ac:dyDescent="0.2">
      <c r="A19" s="479">
        <v>3</v>
      </c>
      <c r="B19" s="438"/>
      <c r="C19" s="439"/>
      <c r="D19" s="237">
        <v>4.33</v>
      </c>
      <c r="E19" s="237">
        <v>4.33</v>
      </c>
      <c r="F19" s="237">
        <v>2.4900000000000002</v>
      </c>
      <c r="G19" s="482" t="s">
        <v>73</v>
      </c>
      <c r="H19" s="237">
        <v>2.92</v>
      </c>
      <c r="I19" s="237">
        <v>12.26</v>
      </c>
      <c r="J19" s="237">
        <v>6.46</v>
      </c>
      <c r="K19" s="237">
        <v>4.33</v>
      </c>
      <c r="L19" s="237">
        <v>4.33</v>
      </c>
      <c r="M19" s="226" t="s">
        <v>73</v>
      </c>
      <c r="N19" s="226" t="s">
        <v>73</v>
      </c>
      <c r="O19" s="226" t="s">
        <v>73</v>
      </c>
    </row>
    <row r="20" spans="1:15" ht="15" x14ac:dyDescent="0.2">
      <c r="A20" s="479">
        <v>4</v>
      </c>
      <c r="B20" s="438"/>
      <c r="C20" s="439"/>
      <c r="D20" s="237">
        <v>3.09</v>
      </c>
      <c r="E20" s="237">
        <v>3.09</v>
      </c>
      <c r="F20" s="237">
        <v>2.0499999999999998</v>
      </c>
      <c r="G20" s="482" t="s">
        <v>73</v>
      </c>
      <c r="H20" s="237">
        <v>2.21</v>
      </c>
      <c r="I20" s="237">
        <v>8.1</v>
      </c>
      <c r="J20" s="237">
        <v>4.8600000000000003</v>
      </c>
      <c r="K20" s="237">
        <v>3.09</v>
      </c>
      <c r="L20" s="237">
        <v>3.09</v>
      </c>
      <c r="M20" s="226" t="s">
        <v>73</v>
      </c>
      <c r="N20" s="226" t="s">
        <v>73</v>
      </c>
      <c r="O20" s="226" t="s">
        <v>73</v>
      </c>
    </row>
    <row r="21" spans="1:15" ht="15" x14ac:dyDescent="0.2">
      <c r="A21" s="479">
        <v>5</v>
      </c>
      <c r="B21" s="438"/>
      <c r="C21" s="439"/>
      <c r="D21" s="237">
        <v>2.44</v>
      </c>
      <c r="E21" s="237">
        <v>2.44</v>
      </c>
      <c r="F21" s="237">
        <v>1.79</v>
      </c>
      <c r="G21" s="482" t="s">
        <v>73</v>
      </c>
      <c r="H21" s="237">
        <v>1.83</v>
      </c>
      <c r="I21" s="237">
        <v>5.89</v>
      </c>
      <c r="J21" s="237">
        <v>3.89</v>
      </c>
      <c r="K21" s="237">
        <v>2.44</v>
      </c>
      <c r="L21" s="237">
        <v>2.44</v>
      </c>
      <c r="M21" s="226" t="s">
        <v>73</v>
      </c>
      <c r="N21" s="226" t="s">
        <v>73</v>
      </c>
      <c r="O21" s="226" t="s">
        <v>73</v>
      </c>
    </row>
    <row r="22" spans="1:15" ht="15" x14ac:dyDescent="0.2">
      <c r="A22" s="479">
        <v>6</v>
      </c>
      <c r="B22" s="438"/>
      <c r="C22" s="439"/>
      <c r="D22" s="237">
        <v>2.04</v>
      </c>
      <c r="E22" s="237">
        <v>2.04</v>
      </c>
      <c r="F22" s="237">
        <v>1.61</v>
      </c>
      <c r="G22" s="482" t="s">
        <v>73</v>
      </c>
      <c r="H22" s="237">
        <v>1.6</v>
      </c>
      <c r="I22" s="237">
        <v>4.57</v>
      </c>
      <c r="J22" s="237">
        <v>3.25</v>
      </c>
      <c r="K22" s="237">
        <v>2.04</v>
      </c>
      <c r="L22" s="237">
        <v>2.04</v>
      </c>
      <c r="M22" s="226" t="s">
        <v>73</v>
      </c>
      <c r="N22" s="226" t="s">
        <v>73</v>
      </c>
      <c r="O22" s="226" t="s">
        <v>73</v>
      </c>
    </row>
    <row r="23" spans="1:15" ht="15" x14ac:dyDescent="0.2">
      <c r="A23" s="479">
        <v>7</v>
      </c>
      <c r="B23" s="438"/>
      <c r="C23" s="439"/>
      <c r="D23" s="237">
        <v>1.79</v>
      </c>
      <c r="E23" s="237">
        <v>1.79</v>
      </c>
      <c r="F23" s="237">
        <v>1.49</v>
      </c>
      <c r="G23" s="482" t="s">
        <v>73</v>
      </c>
      <c r="H23" s="237">
        <v>1.45</v>
      </c>
      <c r="I23" s="237">
        <v>3.7</v>
      </c>
      <c r="J23" s="237">
        <v>2.79</v>
      </c>
      <c r="K23" s="237">
        <v>1.79</v>
      </c>
      <c r="L23" s="237">
        <v>1.79</v>
      </c>
      <c r="M23" s="226" t="s">
        <v>73</v>
      </c>
      <c r="N23" s="226" t="s">
        <v>73</v>
      </c>
      <c r="O23" s="226" t="s">
        <v>73</v>
      </c>
    </row>
    <row r="24" spans="1:15" ht="15" x14ac:dyDescent="0.2">
      <c r="A24" s="479">
        <v>8</v>
      </c>
      <c r="B24" s="438"/>
      <c r="C24" s="439"/>
      <c r="D24" s="237">
        <v>1.61</v>
      </c>
      <c r="E24" s="237">
        <v>1.61</v>
      </c>
      <c r="F24" s="237">
        <v>1.39</v>
      </c>
      <c r="G24" s="482" t="s">
        <v>73</v>
      </c>
      <c r="H24" s="237">
        <v>1.35</v>
      </c>
      <c r="I24" s="237">
        <v>3.1</v>
      </c>
      <c r="J24" s="237">
        <v>2.4500000000000002</v>
      </c>
      <c r="K24" s="237">
        <v>1.61</v>
      </c>
      <c r="L24" s="237">
        <v>1.61</v>
      </c>
      <c r="M24" s="226" t="s">
        <v>73</v>
      </c>
      <c r="N24" s="226" t="s">
        <v>73</v>
      </c>
      <c r="O24" s="226" t="s">
        <v>73</v>
      </c>
    </row>
    <row r="25" spans="1:15" ht="15" x14ac:dyDescent="0.2">
      <c r="A25" s="479">
        <v>9</v>
      </c>
      <c r="B25" s="438"/>
      <c r="C25" s="439"/>
      <c r="D25" s="237">
        <v>1.48</v>
      </c>
      <c r="E25" s="237">
        <v>1.48</v>
      </c>
      <c r="F25" s="237">
        <v>1.32</v>
      </c>
      <c r="G25" s="482" t="s">
        <v>73</v>
      </c>
      <c r="H25" s="237">
        <v>1.27</v>
      </c>
      <c r="I25" s="237">
        <v>2.65</v>
      </c>
      <c r="J25" s="237">
        <v>2.1800000000000002</v>
      </c>
      <c r="K25" s="237">
        <v>1.48</v>
      </c>
      <c r="L25" s="237">
        <v>1.48</v>
      </c>
      <c r="M25" s="226" t="s">
        <v>73</v>
      </c>
      <c r="N25" s="226" t="s">
        <v>73</v>
      </c>
      <c r="O25" s="226" t="s">
        <v>73</v>
      </c>
    </row>
    <row r="26" spans="1:15" ht="15" x14ac:dyDescent="0.2">
      <c r="A26" s="479">
        <v>10</v>
      </c>
      <c r="B26" s="438"/>
      <c r="C26" s="439"/>
      <c r="D26" s="237">
        <v>1.38</v>
      </c>
      <c r="E26" s="237">
        <v>1.38</v>
      </c>
      <c r="F26" s="237">
        <v>1.26</v>
      </c>
      <c r="G26" s="482" t="s">
        <v>73</v>
      </c>
      <c r="H26" s="237">
        <v>1.22</v>
      </c>
      <c r="I26" s="237">
        <v>2.31</v>
      </c>
      <c r="J26" s="237">
        <v>1.96</v>
      </c>
      <c r="K26" s="237">
        <v>1.38</v>
      </c>
      <c r="L26" s="237">
        <v>1.38</v>
      </c>
      <c r="M26" s="226" t="s">
        <v>73</v>
      </c>
      <c r="N26" s="226" t="s">
        <v>73</v>
      </c>
      <c r="O26" s="226" t="s">
        <v>73</v>
      </c>
    </row>
    <row r="27" spans="1:15" ht="15" x14ac:dyDescent="0.2">
      <c r="A27" s="479">
        <v>11</v>
      </c>
      <c r="B27" s="438"/>
      <c r="C27" s="439"/>
      <c r="D27" s="237">
        <v>1.3</v>
      </c>
      <c r="E27" s="237">
        <v>1.3</v>
      </c>
      <c r="F27" s="237">
        <v>1.21</v>
      </c>
      <c r="G27" s="482" t="s">
        <v>73</v>
      </c>
      <c r="H27" s="237">
        <v>1.17</v>
      </c>
      <c r="I27" s="237">
        <v>2.06</v>
      </c>
      <c r="J27" s="237">
        <v>1.79</v>
      </c>
      <c r="K27" s="237">
        <v>1.3</v>
      </c>
      <c r="L27" s="237">
        <v>1.3</v>
      </c>
      <c r="M27" s="226" t="s">
        <v>73</v>
      </c>
      <c r="N27" s="226" t="s">
        <v>73</v>
      </c>
      <c r="O27" s="226" t="s">
        <v>73</v>
      </c>
    </row>
    <row r="28" spans="1:15" ht="15" x14ac:dyDescent="0.2">
      <c r="A28" s="479">
        <v>12</v>
      </c>
      <c r="B28" s="438"/>
      <c r="C28" s="439"/>
      <c r="D28" s="237">
        <v>1.24</v>
      </c>
      <c r="E28" s="237">
        <v>1.24</v>
      </c>
      <c r="F28" s="237">
        <v>1.18</v>
      </c>
      <c r="G28" s="482" t="s">
        <v>73</v>
      </c>
      <c r="H28" s="237">
        <v>1.1399999999999999</v>
      </c>
      <c r="I28" s="237">
        <v>1.85</v>
      </c>
      <c r="J28" s="237">
        <v>1.64</v>
      </c>
      <c r="K28" s="237">
        <v>1.24</v>
      </c>
      <c r="L28" s="237">
        <v>1.24</v>
      </c>
      <c r="M28" s="226" t="s">
        <v>73</v>
      </c>
      <c r="N28" s="226" t="s">
        <v>73</v>
      </c>
      <c r="O28" s="226" t="s">
        <v>73</v>
      </c>
    </row>
    <row r="29" spans="1:15" ht="15" x14ac:dyDescent="0.2">
      <c r="A29" s="479">
        <v>13</v>
      </c>
      <c r="B29" s="438"/>
      <c r="C29" s="439"/>
      <c r="D29" s="237">
        <v>1.19</v>
      </c>
      <c r="E29" s="237">
        <v>1.19</v>
      </c>
      <c r="F29" s="237">
        <v>1.1399999999999999</v>
      </c>
      <c r="G29" s="482" t="s">
        <v>73</v>
      </c>
      <c r="H29" s="237">
        <v>1.1100000000000001</v>
      </c>
      <c r="I29" s="237">
        <v>1.68</v>
      </c>
      <c r="J29" s="237">
        <v>1.52</v>
      </c>
      <c r="K29" s="237">
        <v>1.19</v>
      </c>
      <c r="L29" s="237">
        <v>1.19</v>
      </c>
      <c r="M29" s="226" t="s">
        <v>73</v>
      </c>
      <c r="N29" s="226" t="s">
        <v>73</v>
      </c>
      <c r="O29" s="226" t="s">
        <v>73</v>
      </c>
    </row>
    <row r="30" spans="1:15" ht="15" x14ac:dyDescent="0.2">
      <c r="A30" s="479">
        <v>14</v>
      </c>
      <c r="B30" s="438"/>
      <c r="C30" s="439"/>
      <c r="D30" s="237">
        <v>1.1499999999999999</v>
      </c>
      <c r="E30" s="237">
        <v>1.1499999999999999</v>
      </c>
      <c r="F30" s="237">
        <v>1.1100000000000001</v>
      </c>
      <c r="G30" s="482" t="s">
        <v>73</v>
      </c>
      <c r="H30" s="237">
        <v>1.08</v>
      </c>
      <c r="I30" s="237">
        <v>1.54</v>
      </c>
      <c r="J30" s="237">
        <v>1.41</v>
      </c>
      <c r="K30" s="237">
        <v>1.1499999999999999</v>
      </c>
      <c r="L30" s="237">
        <v>1.1499999999999999</v>
      </c>
      <c r="M30" s="226" t="s">
        <v>73</v>
      </c>
      <c r="N30" s="226" t="s">
        <v>73</v>
      </c>
      <c r="O30" s="226" t="s">
        <v>73</v>
      </c>
    </row>
    <row r="31" spans="1:15" ht="15" x14ac:dyDescent="0.2">
      <c r="A31" s="479">
        <v>15</v>
      </c>
      <c r="B31" s="438"/>
      <c r="C31" s="439"/>
      <c r="D31" s="237">
        <v>1.1100000000000001</v>
      </c>
      <c r="E31" s="237">
        <v>1.1100000000000001</v>
      </c>
      <c r="F31" s="237">
        <v>1.0900000000000001</v>
      </c>
      <c r="G31" s="482" t="s">
        <v>73</v>
      </c>
      <c r="H31" s="237">
        <v>1.06</v>
      </c>
      <c r="I31" s="237">
        <v>1.43</v>
      </c>
      <c r="J31" s="237">
        <v>1.32</v>
      </c>
      <c r="K31" s="237">
        <v>1.1100000000000001</v>
      </c>
      <c r="L31" s="237">
        <v>1.1100000000000001</v>
      </c>
      <c r="M31" s="226" t="s">
        <v>73</v>
      </c>
      <c r="N31" s="226" t="s">
        <v>73</v>
      </c>
      <c r="O31" s="226" t="s">
        <v>73</v>
      </c>
    </row>
    <row r="32" spans="1:15" ht="15" x14ac:dyDescent="0.2">
      <c r="A32" s="479">
        <v>16</v>
      </c>
      <c r="B32" s="438"/>
      <c r="C32" s="439"/>
      <c r="D32" s="237">
        <v>1.08</v>
      </c>
      <c r="E32" s="237">
        <v>1.08</v>
      </c>
      <c r="F32" s="237">
        <v>1.07</v>
      </c>
      <c r="G32" s="482" t="s">
        <v>73</v>
      </c>
      <c r="H32" s="237">
        <v>1.05</v>
      </c>
      <c r="I32" s="237">
        <v>1.32</v>
      </c>
      <c r="J32" s="237">
        <v>1.24</v>
      </c>
      <c r="K32" s="237">
        <v>1.08</v>
      </c>
      <c r="L32" s="237">
        <v>1.08</v>
      </c>
      <c r="M32" s="226" t="s">
        <v>73</v>
      </c>
      <c r="N32" s="226" t="s">
        <v>73</v>
      </c>
      <c r="O32" s="226" t="s">
        <v>73</v>
      </c>
    </row>
    <row r="33" spans="1:15" ht="15" x14ac:dyDescent="0.2">
      <c r="A33" s="479">
        <v>17</v>
      </c>
      <c r="B33" s="438"/>
      <c r="C33" s="439"/>
      <c r="D33" s="237">
        <v>1.06</v>
      </c>
      <c r="E33" s="237">
        <v>1.06</v>
      </c>
      <c r="F33" s="237">
        <v>1.05</v>
      </c>
      <c r="G33" s="482" t="s">
        <v>73</v>
      </c>
      <c r="H33" s="237">
        <v>1.03</v>
      </c>
      <c r="I33" s="237">
        <v>1.24</v>
      </c>
      <c r="J33" s="237">
        <v>1.17</v>
      </c>
      <c r="K33" s="237">
        <v>1.06</v>
      </c>
      <c r="L33" s="237">
        <v>1.06</v>
      </c>
      <c r="M33" s="226" t="s">
        <v>73</v>
      </c>
      <c r="N33" s="226" t="s">
        <v>73</v>
      </c>
      <c r="O33" s="226" t="s">
        <v>73</v>
      </c>
    </row>
    <row r="34" spans="1:15" ht="15" x14ac:dyDescent="0.2">
      <c r="A34" s="479">
        <v>18</v>
      </c>
      <c r="B34" s="438"/>
      <c r="C34" s="439"/>
      <c r="D34" s="237">
        <v>1.04</v>
      </c>
      <c r="E34" s="237">
        <v>1.04</v>
      </c>
      <c r="F34" s="237">
        <v>1.03</v>
      </c>
      <c r="G34" s="482" t="s">
        <v>73</v>
      </c>
      <c r="H34" s="237">
        <v>1.02</v>
      </c>
      <c r="I34" s="237">
        <v>1.17</v>
      </c>
      <c r="J34" s="237">
        <v>1.1100000000000001</v>
      </c>
      <c r="K34" s="237">
        <v>1.04</v>
      </c>
      <c r="L34" s="237">
        <v>1.04</v>
      </c>
      <c r="M34" s="226" t="s">
        <v>73</v>
      </c>
      <c r="N34" s="226" t="s">
        <v>73</v>
      </c>
      <c r="O34" s="226" t="s">
        <v>73</v>
      </c>
    </row>
    <row r="35" spans="1:15" ht="15" x14ac:dyDescent="0.2">
      <c r="A35" s="479">
        <v>19</v>
      </c>
      <c r="B35" s="438"/>
      <c r="C35" s="439"/>
      <c r="D35" s="237">
        <v>1.02</v>
      </c>
      <c r="E35" s="237">
        <v>1.02</v>
      </c>
      <c r="F35" s="237">
        <v>1.01</v>
      </c>
      <c r="G35" s="482" t="s">
        <v>73</v>
      </c>
      <c r="H35" s="237">
        <v>1.01</v>
      </c>
      <c r="I35" s="237">
        <v>1.1000000000000001</v>
      </c>
      <c r="J35" s="237">
        <v>1.05</v>
      </c>
      <c r="K35" s="237">
        <v>1.02</v>
      </c>
      <c r="L35" s="237">
        <v>1.02</v>
      </c>
      <c r="M35" s="226" t="s">
        <v>73</v>
      </c>
      <c r="N35" s="226" t="s">
        <v>73</v>
      </c>
      <c r="O35" s="226" t="s">
        <v>73</v>
      </c>
    </row>
    <row r="36" spans="1:15" ht="15" x14ac:dyDescent="0.2">
      <c r="A36" s="479">
        <v>20</v>
      </c>
      <c r="B36" s="440"/>
      <c r="C36" s="441"/>
      <c r="D36" s="237">
        <v>1</v>
      </c>
      <c r="E36" s="237">
        <v>1</v>
      </c>
      <c r="F36" s="237">
        <v>1</v>
      </c>
      <c r="G36" s="482" t="s">
        <v>73</v>
      </c>
      <c r="H36" s="237">
        <v>1</v>
      </c>
      <c r="I36" s="237">
        <v>1</v>
      </c>
      <c r="J36" s="237">
        <v>1</v>
      </c>
      <c r="K36" s="237">
        <v>1</v>
      </c>
      <c r="L36" s="237">
        <v>1</v>
      </c>
      <c r="M36" s="226" t="s">
        <v>73</v>
      </c>
      <c r="N36" s="226" t="s">
        <v>73</v>
      </c>
      <c r="O36" s="226" t="s">
        <v>73</v>
      </c>
    </row>
    <row r="38" spans="1:15" ht="15" x14ac:dyDescent="0.2">
      <c r="A38" s="534" t="s">
        <v>391</v>
      </c>
      <c r="B38" s="535"/>
      <c r="C38" s="535"/>
      <c r="D38" s="535"/>
      <c r="E38" s="535"/>
      <c r="F38" s="535"/>
      <c r="G38" s="535"/>
      <c r="H38" s="535"/>
      <c r="I38" s="535"/>
      <c r="J38" s="535"/>
      <c r="K38" s="535"/>
      <c r="L38" s="535"/>
      <c r="M38" s="476"/>
      <c r="N38" s="476"/>
      <c r="O38" s="476"/>
    </row>
    <row r="39" spans="1:15" ht="15" x14ac:dyDescent="0.2">
      <c r="A39" s="477"/>
      <c r="B39" s="478"/>
      <c r="C39" s="478"/>
      <c r="D39" s="478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</row>
    <row r="40" spans="1:15" ht="18" x14ac:dyDescent="0.2">
      <c r="A40" s="444" t="s">
        <v>311</v>
      </c>
      <c r="B40" s="445"/>
      <c r="C40" s="446"/>
      <c r="D40" s="444" t="s">
        <v>370</v>
      </c>
      <c r="E40" s="444" t="s">
        <v>371</v>
      </c>
      <c r="F40" s="444" t="s">
        <v>309</v>
      </c>
      <c r="G40" s="444" t="s">
        <v>372</v>
      </c>
      <c r="H40" s="444" t="s">
        <v>307</v>
      </c>
      <c r="I40" s="444" t="s">
        <v>19</v>
      </c>
      <c r="J40" s="444" t="s">
        <v>20</v>
      </c>
      <c r="K40" s="444" t="s">
        <v>217</v>
      </c>
      <c r="L40" s="444" t="s">
        <v>310</v>
      </c>
      <c r="M40" s="442" t="s">
        <v>220</v>
      </c>
      <c r="N40" s="442" t="s">
        <v>221</v>
      </c>
      <c r="O40" s="442" t="s">
        <v>222</v>
      </c>
    </row>
    <row r="41" spans="1:15" ht="30" x14ac:dyDescent="0.2">
      <c r="A41" s="447" t="s">
        <v>392</v>
      </c>
      <c r="B41" s="448"/>
      <c r="C41" s="449"/>
      <c r="D41" s="480">
        <v>4.2500000000000003E-2</v>
      </c>
      <c r="E41" s="480">
        <v>4.2500000000000003E-2</v>
      </c>
      <c r="F41" s="480">
        <v>3.9699999999999999E-2</v>
      </c>
      <c r="G41" s="481" t="s">
        <v>73</v>
      </c>
      <c r="H41" s="480">
        <v>0.60399999999999998</v>
      </c>
      <c r="I41" s="480">
        <v>4.9299999999999997E-2</v>
      </c>
      <c r="J41" s="480">
        <v>0.13</v>
      </c>
      <c r="K41" s="481" t="s">
        <v>73</v>
      </c>
      <c r="L41" s="480">
        <v>2.8999999999999998E-3</v>
      </c>
      <c r="M41" s="226" t="s">
        <v>73</v>
      </c>
      <c r="N41" s="226" t="s">
        <v>73</v>
      </c>
      <c r="O41" s="226" t="s">
        <v>73</v>
      </c>
    </row>
  </sheetData>
  <customSheetViews>
    <customSheetView guid="{29F96217-A1F9-48F3-987C-57B98AE20367}" scale="85" hiddenColumns="1">
      <selection activeCell="T28" sqref="T28"/>
      <pageMargins left="0.7" right="0.7" top="0.75" bottom="0.75" header="0.3" footer="0.3"/>
      <pageSetup orientation="portrait" horizontalDpi="4294967295" verticalDpi="4294967295" r:id="rId1"/>
    </customSheetView>
    <customSheetView guid="{13305573-0FD9-4F34-BE46-7B54560EEC40}" scale="85" hiddenColumns="1">
      <selection activeCell="T28" sqref="T28"/>
      <pageMargins left="0.7" right="0.7" top="0.75" bottom="0.75" header="0.3" footer="0.3"/>
      <pageSetup orientation="portrait" horizontalDpi="4294967295" verticalDpi="4294967295" r:id="rId2"/>
    </customSheetView>
  </customSheetViews>
  <mergeCells count="10">
    <mergeCell ref="P1:P2"/>
    <mergeCell ref="D1:O1"/>
    <mergeCell ref="Q1:X1"/>
    <mergeCell ref="A14:L14"/>
    <mergeCell ref="A38:L38"/>
    <mergeCell ref="A6:X6"/>
    <mergeCell ref="A7:X7"/>
    <mergeCell ref="A8:X8"/>
    <mergeCell ref="A9:X9"/>
    <mergeCell ref="A10:X10"/>
  </mergeCells>
  <pageMargins left="0.7" right="0.7" top="0.75" bottom="0.75" header="0.3" footer="0.3"/>
  <pageSetup orientation="portrait" horizontalDpi="4294967295" verticalDpi="4294967295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G35"/>
  <sheetViews>
    <sheetView showGridLines="0" topLeftCell="B1" zoomScale="85" zoomScaleNormal="85" workbookViewId="0">
      <selection activeCell="F30" sqref="F30"/>
    </sheetView>
  </sheetViews>
  <sheetFormatPr defaultRowHeight="12.75" x14ac:dyDescent="0.2"/>
  <cols>
    <col min="1" max="1" width="71.85546875" style="239" hidden="1" customWidth="1"/>
    <col min="2" max="2" width="22.7109375" style="239" bestFit="1" customWidth="1"/>
    <col min="3" max="3" width="22.140625" style="239" bestFit="1" customWidth="1"/>
    <col min="4" max="4" width="25.42578125" style="239" bestFit="1" customWidth="1"/>
    <col min="5" max="5" width="14.28515625" style="239" bestFit="1" customWidth="1"/>
    <col min="6" max="6" width="16.7109375" style="2" bestFit="1" customWidth="1"/>
    <col min="7" max="7" width="79.140625" style="2" bestFit="1" customWidth="1"/>
    <col min="8" max="16384" width="9.140625" style="239"/>
  </cols>
  <sheetData>
    <row r="1" spans="1:7" x14ac:dyDescent="0.2">
      <c r="A1" s="238" t="s">
        <v>316</v>
      </c>
      <c r="B1" s="238" t="s">
        <v>166</v>
      </c>
      <c r="C1" s="238" t="s">
        <v>187</v>
      </c>
      <c r="D1" s="238" t="s">
        <v>271</v>
      </c>
      <c r="E1" s="238" t="s">
        <v>302</v>
      </c>
      <c r="F1" s="238" t="s">
        <v>243</v>
      </c>
      <c r="G1" s="238" t="s">
        <v>244</v>
      </c>
    </row>
    <row r="2" spans="1:7" x14ac:dyDescent="0.2">
      <c r="A2" s="236" t="str">
        <f>IF(B2="Drilling",CONCATENATE(B2,"-",C2, "-", D2),CONCATENATE("Vessel-",B2,"-",D2)  )</f>
        <v>Vessel-Anchor Handling Tugs-Main (Default kW rating)</v>
      </c>
      <c r="B2" s="236" t="s">
        <v>257</v>
      </c>
      <c r="C2" s="236" t="s">
        <v>303</v>
      </c>
      <c r="D2" s="236" t="s">
        <v>294</v>
      </c>
      <c r="E2" s="241">
        <v>27000</v>
      </c>
      <c r="F2" s="392" t="s">
        <v>246</v>
      </c>
      <c r="G2" s="392" t="s">
        <v>2</v>
      </c>
    </row>
    <row r="3" spans="1:7" x14ac:dyDescent="0.2">
      <c r="A3" s="236" t="str">
        <f>IF(B3="Drilling",CONCATENATE(B3,"-",C3, "-", D3),CONCATENATE("Vessel-",B3,"-",D3)  )</f>
        <v>Vessel-Anchor Handling Tugs-Auxiliary (Default kW rating)</v>
      </c>
      <c r="B3" s="236" t="s">
        <v>257</v>
      </c>
      <c r="C3" s="236" t="s">
        <v>303</v>
      </c>
      <c r="D3" s="236" t="s">
        <v>295</v>
      </c>
      <c r="E3" s="241">
        <v>10061</v>
      </c>
      <c r="F3" s="392" t="s">
        <v>246</v>
      </c>
      <c r="G3" s="392" t="s">
        <v>2</v>
      </c>
    </row>
    <row r="4" spans="1:7" x14ac:dyDescent="0.2">
      <c r="A4" s="236" t="str">
        <f>IF(B4="Drilling",CONCATENATE(B4,"-",C4, "-", D4),CONCATENATE("Vessel-",B4,"-",D4))</f>
        <v>Drilling-Drillship-Main (Default kW rating)</v>
      </c>
      <c r="B4" s="236" t="s">
        <v>151</v>
      </c>
      <c r="C4" s="236" t="s">
        <v>250</v>
      </c>
      <c r="D4" s="236" t="s">
        <v>294</v>
      </c>
      <c r="E4" s="393">
        <v>48000</v>
      </c>
      <c r="F4" s="392" t="s">
        <v>398</v>
      </c>
      <c r="G4" s="392" t="s">
        <v>247</v>
      </c>
    </row>
    <row r="5" spans="1:7" x14ac:dyDescent="0.2">
      <c r="A5" s="236" t="str">
        <f t="shared" ref="A5:A15" si="0">IF(B5="Drilling",CONCATENATE(B5,"-",C5, "-", D5),CONCATENATE("Vessel-",B5,"-",D5)  )</f>
        <v>Drilling-Drillship-Auxiliary (Default kW rating)</v>
      </c>
      <c r="B5" s="236" t="s">
        <v>151</v>
      </c>
      <c r="C5" s="236" t="s">
        <v>250</v>
      </c>
      <c r="D5" s="236" t="s">
        <v>295</v>
      </c>
      <c r="E5" s="393">
        <v>2428.7449000000001</v>
      </c>
      <c r="F5" s="392" t="s">
        <v>246</v>
      </c>
      <c r="G5" s="392" t="s">
        <v>247</v>
      </c>
    </row>
    <row r="6" spans="1:7" x14ac:dyDescent="0.2">
      <c r="A6" s="236" t="str">
        <f t="shared" si="0"/>
        <v>Vessel-Drilling -Main (Default kW rating)</v>
      </c>
      <c r="B6" s="394" t="s">
        <v>345</v>
      </c>
      <c r="C6" s="394" t="s">
        <v>346</v>
      </c>
      <c r="D6" s="236" t="s">
        <v>294</v>
      </c>
      <c r="E6" s="393">
        <v>5816.46</v>
      </c>
      <c r="F6" s="392" t="s">
        <v>398</v>
      </c>
      <c r="G6" s="395" t="s">
        <v>347</v>
      </c>
    </row>
    <row r="7" spans="1:7" x14ac:dyDescent="0.2">
      <c r="A7" s="236" t="str">
        <f t="shared" si="0"/>
        <v>Vessel-Drilling -Auxiliary (Default kW rating)</v>
      </c>
      <c r="B7" s="394" t="s">
        <v>345</v>
      </c>
      <c r="C7" s="394" t="s">
        <v>346</v>
      </c>
      <c r="D7" s="236" t="s">
        <v>295</v>
      </c>
      <c r="E7" s="393">
        <v>3020</v>
      </c>
      <c r="F7" s="396" t="s">
        <v>246</v>
      </c>
      <c r="G7" s="395" t="s">
        <v>347</v>
      </c>
    </row>
    <row r="8" spans="1:7" x14ac:dyDescent="0.2">
      <c r="A8" s="236" t="str">
        <f t="shared" si="0"/>
        <v>Drilling-Jackup-Main (Default kW rating)</v>
      </c>
      <c r="B8" s="236" t="s">
        <v>151</v>
      </c>
      <c r="C8" s="236" t="s">
        <v>245</v>
      </c>
      <c r="D8" s="236" t="s">
        <v>294</v>
      </c>
      <c r="E8" s="393">
        <v>13422</v>
      </c>
      <c r="F8" s="392" t="s">
        <v>398</v>
      </c>
      <c r="G8" s="392" t="s">
        <v>247</v>
      </c>
    </row>
    <row r="9" spans="1:7" x14ac:dyDescent="0.2">
      <c r="A9" s="236" t="str">
        <f t="shared" si="0"/>
        <v>Drilling-Jackup-Auxiliary (Default kW rating)</v>
      </c>
      <c r="B9" s="236" t="s">
        <v>151</v>
      </c>
      <c r="C9" s="236" t="s">
        <v>245</v>
      </c>
      <c r="D9" s="236" t="s">
        <v>295</v>
      </c>
      <c r="E9" s="393">
        <v>2237</v>
      </c>
      <c r="F9" s="392" t="s">
        <v>246</v>
      </c>
      <c r="G9" s="392" t="s">
        <v>247</v>
      </c>
    </row>
    <row r="10" spans="1:7" x14ac:dyDescent="0.2">
      <c r="A10" s="236" t="str">
        <f t="shared" si="0"/>
        <v>Drilling-Platform Rig -Main (Default kW rating)</v>
      </c>
      <c r="B10" s="236" t="s">
        <v>151</v>
      </c>
      <c r="C10" s="236" t="s">
        <v>248</v>
      </c>
      <c r="D10" s="236" t="s">
        <v>294</v>
      </c>
      <c r="E10" s="240">
        <v>30114.35</v>
      </c>
      <c r="F10" s="392" t="s">
        <v>398</v>
      </c>
      <c r="G10" s="392" t="s">
        <v>247</v>
      </c>
    </row>
    <row r="11" spans="1:7" x14ac:dyDescent="0.2">
      <c r="A11" s="236" t="str">
        <f t="shared" si="0"/>
        <v>Drilling-Platform Rig -Auxiliary (Default kW rating)</v>
      </c>
      <c r="B11" s="236" t="s">
        <v>151</v>
      </c>
      <c r="C11" s="236" t="s">
        <v>248</v>
      </c>
      <c r="D11" s="236" t="s">
        <v>295</v>
      </c>
      <c r="E11" s="240">
        <v>18032</v>
      </c>
      <c r="F11" s="392" t="s">
        <v>246</v>
      </c>
      <c r="G11" s="392" t="s">
        <v>247</v>
      </c>
    </row>
    <row r="12" spans="1:7" x14ac:dyDescent="0.2">
      <c r="A12" s="236" t="str">
        <f t="shared" si="0"/>
        <v>Drilling-Semi-submersible-Main (Default kW rating)</v>
      </c>
      <c r="B12" s="236" t="s">
        <v>151</v>
      </c>
      <c r="C12" s="236" t="s">
        <v>338</v>
      </c>
      <c r="D12" s="236" t="s">
        <v>294</v>
      </c>
      <c r="E12" s="393">
        <v>90000</v>
      </c>
      <c r="F12" s="392" t="s">
        <v>398</v>
      </c>
      <c r="G12" s="392" t="s">
        <v>247</v>
      </c>
    </row>
    <row r="13" spans="1:7" x14ac:dyDescent="0.2">
      <c r="A13" s="236" t="str">
        <f t="shared" si="0"/>
        <v>Drilling-Semi-submersible-Auxiliary (Default kW rating)</v>
      </c>
      <c r="B13" s="236" t="s">
        <v>151</v>
      </c>
      <c r="C13" s="236" t="s">
        <v>338</v>
      </c>
      <c r="D13" s="236" t="s">
        <v>295</v>
      </c>
      <c r="E13" s="393">
        <v>1901.5350000000001</v>
      </c>
      <c r="F13" s="392" t="s">
        <v>246</v>
      </c>
      <c r="G13" s="392" t="s">
        <v>247</v>
      </c>
    </row>
    <row r="14" spans="1:7" x14ac:dyDescent="0.2">
      <c r="A14" s="236" t="str">
        <f t="shared" si="0"/>
        <v>Drilling-Submersible-Main (Default kW rating)</v>
      </c>
      <c r="B14" s="236" t="s">
        <v>151</v>
      </c>
      <c r="C14" s="236" t="s">
        <v>249</v>
      </c>
      <c r="D14" s="236" t="s">
        <v>294</v>
      </c>
      <c r="E14" s="393">
        <v>32480</v>
      </c>
      <c r="F14" s="392" t="s">
        <v>398</v>
      </c>
      <c r="G14" s="392" t="s">
        <v>247</v>
      </c>
    </row>
    <row r="15" spans="1:7" x14ac:dyDescent="0.2">
      <c r="A15" s="236" t="str">
        <f t="shared" si="0"/>
        <v>Drilling-Submersible-Auxiliary (Default kW rating)</v>
      </c>
      <c r="B15" s="236" t="s">
        <v>151</v>
      </c>
      <c r="C15" s="236" t="s">
        <v>249</v>
      </c>
      <c r="D15" s="236" t="s">
        <v>295</v>
      </c>
      <c r="E15" s="393">
        <v>1086</v>
      </c>
      <c r="F15" s="392" t="s">
        <v>246</v>
      </c>
      <c r="G15" s="392" t="s">
        <v>247</v>
      </c>
    </row>
    <row r="16" spans="1:7" x14ac:dyDescent="0.2">
      <c r="A16" s="236" t="str">
        <f>IF(B16="Drilling",CONCATENATE(B16,"-",C16, "-", D16),CONCATENATE("Vessel-",B16,"-",D16) )</f>
        <v>Vessel-FPSO-Main (Default kW rating)</v>
      </c>
      <c r="B16" s="236" t="s">
        <v>237</v>
      </c>
      <c r="C16" s="236" t="s">
        <v>303</v>
      </c>
      <c r="D16" s="236" t="s">
        <v>294</v>
      </c>
      <c r="E16" s="241">
        <v>111480</v>
      </c>
      <c r="F16" s="392" t="s">
        <v>246</v>
      </c>
      <c r="G16" s="392" t="s">
        <v>312</v>
      </c>
    </row>
    <row r="17" spans="1:7" x14ac:dyDescent="0.2">
      <c r="A17" s="236" t="str">
        <f>IF(B17="Drilling",CONCATENATE(B17,"-",C17, "-", D17),CONCATENATE("Vessel-",B17,"-",D17) )</f>
        <v>Vessel-FPSO-Auxiliary (Default kW rating)</v>
      </c>
      <c r="B17" s="236" t="s">
        <v>237</v>
      </c>
      <c r="C17" s="236" t="s">
        <v>303</v>
      </c>
      <c r="D17" s="236" t="s">
        <v>295</v>
      </c>
      <c r="E17" s="241">
        <v>15280</v>
      </c>
      <c r="F17" s="392" t="s">
        <v>246</v>
      </c>
      <c r="G17" s="392" t="s">
        <v>312</v>
      </c>
    </row>
    <row r="18" spans="1:7" x14ac:dyDescent="0.2">
      <c r="A18" s="236" t="str">
        <f t="shared" ref="A18:A35" si="1">IF(B18="Drilling",CONCATENATE(B18,"-",C18, "-", D18),CONCATENATE("Vessel-",B18,"-",D18)  )</f>
        <v>Vessel-FSO-Main (Default kW rating)</v>
      </c>
      <c r="B18" s="236" t="s">
        <v>313</v>
      </c>
      <c r="C18" s="236" t="s">
        <v>303</v>
      </c>
      <c r="D18" s="236" t="s">
        <v>294</v>
      </c>
      <c r="E18" s="241">
        <v>36938</v>
      </c>
      <c r="F18" s="392" t="s">
        <v>246</v>
      </c>
      <c r="G18" s="392" t="s">
        <v>314</v>
      </c>
    </row>
    <row r="19" spans="1:7" x14ac:dyDescent="0.2">
      <c r="A19" s="236" t="str">
        <f t="shared" si="1"/>
        <v>Vessel-FSO-Auxiliary (Default kW rating)</v>
      </c>
      <c r="B19" s="236" t="s">
        <v>313</v>
      </c>
      <c r="C19" s="236" t="s">
        <v>303</v>
      </c>
      <c r="D19" s="236" t="s">
        <v>295</v>
      </c>
      <c r="E19" s="241">
        <v>14581</v>
      </c>
      <c r="F19" s="392" t="s">
        <v>246</v>
      </c>
      <c r="G19" s="392" t="s">
        <v>314</v>
      </c>
    </row>
    <row r="20" spans="1:7" x14ac:dyDescent="0.2">
      <c r="A20" s="236" t="str">
        <f t="shared" si="1"/>
        <v>Vessel-Ice Breakers-Main (Default kW rating)</v>
      </c>
      <c r="B20" s="236" t="s">
        <v>258</v>
      </c>
      <c r="C20" s="236" t="s">
        <v>303</v>
      </c>
      <c r="D20" s="236" t="s">
        <v>294</v>
      </c>
      <c r="E20" s="241">
        <v>57372</v>
      </c>
      <c r="F20" s="392" t="s">
        <v>246</v>
      </c>
      <c r="G20" s="392" t="s">
        <v>2</v>
      </c>
    </row>
    <row r="21" spans="1:7" x14ac:dyDescent="0.2">
      <c r="A21" s="236" t="str">
        <f t="shared" si="1"/>
        <v>Vessel-Ice Breakers-Auxiliary (Default kW rating)</v>
      </c>
      <c r="B21" s="236" t="s">
        <v>258</v>
      </c>
      <c r="C21" s="236" t="s">
        <v>303</v>
      </c>
      <c r="D21" s="236" t="s">
        <v>295</v>
      </c>
      <c r="E21" s="241">
        <v>1656</v>
      </c>
      <c r="F21" s="392" t="s">
        <v>246</v>
      </c>
      <c r="G21" s="392" t="s">
        <v>2</v>
      </c>
    </row>
    <row r="22" spans="1:7" x14ac:dyDescent="0.2">
      <c r="A22" s="236" t="str">
        <f t="shared" si="1"/>
        <v>Vessel-Pipelaying-Main (Default kW rating)</v>
      </c>
      <c r="B22" s="236" t="s">
        <v>167</v>
      </c>
      <c r="C22" s="236" t="s">
        <v>303</v>
      </c>
      <c r="D22" s="236" t="s">
        <v>294</v>
      </c>
      <c r="E22" s="241">
        <v>67200</v>
      </c>
      <c r="F22" s="392" t="s">
        <v>246</v>
      </c>
      <c r="G22" s="392" t="s">
        <v>251</v>
      </c>
    </row>
    <row r="23" spans="1:7" x14ac:dyDescent="0.2">
      <c r="A23" s="236" t="str">
        <f t="shared" si="1"/>
        <v>Vessel-Pipelaying-Auxiliary (Default kW rating)</v>
      </c>
      <c r="B23" s="236" t="s">
        <v>167</v>
      </c>
      <c r="C23" s="236" t="s">
        <v>303</v>
      </c>
      <c r="D23" s="236" t="s">
        <v>295</v>
      </c>
      <c r="E23" s="241">
        <v>4770</v>
      </c>
      <c r="F23" s="392" t="s">
        <v>246</v>
      </c>
      <c r="G23" s="392" t="s">
        <v>251</v>
      </c>
    </row>
    <row r="24" spans="1:7" x14ac:dyDescent="0.2">
      <c r="A24" s="236" t="str">
        <f t="shared" si="1"/>
        <v>Vessel-Shuttle Tanker-Main (Default kW rating)</v>
      </c>
      <c r="B24" s="236" t="s">
        <v>252</v>
      </c>
      <c r="C24" s="236" t="s">
        <v>303</v>
      </c>
      <c r="D24" s="236" t="s">
        <v>294</v>
      </c>
      <c r="E24" s="241">
        <v>28956</v>
      </c>
      <c r="F24" s="392" t="s">
        <v>246</v>
      </c>
      <c r="G24" s="392" t="s">
        <v>2</v>
      </c>
    </row>
    <row r="25" spans="1:7" x14ac:dyDescent="0.2">
      <c r="A25" s="236" t="str">
        <f t="shared" si="1"/>
        <v>Vessel-Shuttle Tanker-Auxiliary (Default kW rating)</v>
      </c>
      <c r="B25" s="236" t="s">
        <v>252</v>
      </c>
      <c r="C25" s="236" t="s">
        <v>303</v>
      </c>
      <c r="D25" s="236" t="s">
        <v>295</v>
      </c>
      <c r="E25" s="241">
        <v>16000</v>
      </c>
      <c r="F25" s="392" t="s">
        <v>246</v>
      </c>
      <c r="G25" s="392" t="s">
        <v>2</v>
      </c>
    </row>
    <row r="26" spans="1:7" x14ac:dyDescent="0.2">
      <c r="A26" s="236" t="str">
        <f t="shared" si="1"/>
        <v>Vessel-Supply Tender-Main (Default kW rating)</v>
      </c>
      <c r="B26" s="236" t="s">
        <v>254</v>
      </c>
      <c r="C26" s="236" t="s">
        <v>303</v>
      </c>
      <c r="D26" s="236" t="s">
        <v>294</v>
      </c>
      <c r="E26" s="240">
        <v>8960</v>
      </c>
      <c r="F26" s="392" t="s">
        <v>246</v>
      </c>
      <c r="G26" s="392" t="s">
        <v>2</v>
      </c>
    </row>
    <row r="27" spans="1:7" x14ac:dyDescent="0.2">
      <c r="A27" s="236" t="str">
        <f t="shared" si="1"/>
        <v>Vessel-Supply Tender-Auxiliary (Default kW rating)</v>
      </c>
      <c r="B27" s="236" t="s">
        <v>254</v>
      </c>
      <c r="C27" s="236" t="s">
        <v>303</v>
      </c>
      <c r="D27" s="236" t="s">
        <v>295</v>
      </c>
      <c r="E27" s="236">
        <v>912</v>
      </c>
      <c r="F27" s="392" t="s">
        <v>246</v>
      </c>
      <c r="G27" s="392" t="s">
        <v>2</v>
      </c>
    </row>
    <row r="28" spans="1:7" x14ac:dyDescent="0.2">
      <c r="A28" s="236" t="str">
        <f t="shared" si="1"/>
        <v>Vessel-Support-Main (Default kW rating)</v>
      </c>
      <c r="B28" s="236" t="s">
        <v>319</v>
      </c>
      <c r="C28" s="236" t="s">
        <v>303</v>
      </c>
      <c r="D28" s="236" t="s">
        <v>294</v>
      </c>
      <c r="E28" s="393">
        <v>57833</v>
      </c>
      <c r="F28" s="392" t="s">
        <v>398</v>
      </c>
      <c r="G28" s="392" t="s">
        <v>253</v>
      </c>
    </row>
    <row r="29" spans="1:7" x14ac:dyDescent="0.2">
      <c r="A29" s="236" t="str">
        <f t="shared" si="1"/>
        <v>Vessel-Support-Auxiliary (Default kW rating)</v>
      </c>
      <c r="B29" s="236" t="s">
        <v>319</v>
      </c>
      <c r="C29" s="236" t="s">
        <v>303</v>
      </c>
      <c r="D29" s="236" t="s">
        <v>295</v>
      </c>
      <c r="E29" s="393">
        <v>11020</v>
      </c>
      <c r="F29" s="392" t="s">
        <v>246</v>
      </c>
      <c r="G29" s="392" t="s">
        <v>253</v>
      </c>
    </row>
    <row r="30" spans="1:7" x14ac:dyDescent="0.2">
      <c r="A30" s="236" t="str">
        <f t="shared" si="1"/>
        <v>Vessel-Survey-Main (Default kW rating)</v>
      </c>
      <c r="B30" s="236" t="s">
        <v>320</v>
      </c>
      <c r="C30" s="236" t="s">
        <v>304</v>
      </c>
      <c r="D30" s="236" t="s">
        <v>294</v>
      </c>
      <c r="E30" s="240">
        <v>9485.2999999999993</v>
      </c>
      <c r="F30" s="392" t="s">
        <v>398</v>
      </c>
      <c r="G30" s="392" t="s">
        <v>255</v>
      </c>
    </row>
    <row r="31" spans="1:7" x14ac:dyDescent="0.2">
      <c r="A31" s="236" t="str">
        <f t="shared" si="1"/>
        <v>Vessel-Survey-Auxiliary (Default kW rating)</v>
      </c>
      <c r="B31" s="236" t="s">
        <v>320</v>
      </c>
      <c r="C31" s="236" t="s">
        <v>304</v>
      </c>
      <c r="D31" s="236" t="s">
        <v>295</v>
      </c>
      <c r="E31" s="240">
        <v>9120</v>
      </c>
      <c r="F31" s="392" t="s">
        <v>246</v>
      </c>
      <c r="G31" s="392" t="s">
        <v>255</v>
      </c>
    </row>
    <row r="32" spans="1:7" x14ac:dyDescent="0.2">
      <c r="A32" s="236" t="str">
        <f t="shared" si="1"/>
        <v>Vessel-Tugs-Main (Default kW rating)</v>
      </c>
      <c r="B32" s="236" t="s">
        <v>256</v>
      </c>
      <c r="C32" s="236" t="s">
        <v>303</v>
      </c>
      <c r="D32" s="236" t="s">
        <v>294</v>
      </c>
      <c r="E32" s="241">
        <v>19990</v>
      </c>
      <c r="F32" s="392" t="s">
        <v>246</v>
      </c>
      <c r="G32" s="392" t="s">
        <v>2</v>
      </c>
    </row>
    <row r="33" spans="1:7" x14ac:dyDescent="0.2">
      <c r="A33" s="236" t="str">
        <f t="shared" si="1"/>
        <v>Vessel-Tugs-Auxiliary (Default kW rating)</v>
      </c>
      <c r="B33" s="236" t="s">
        <v>256</v>
      </c>
      <c r="C33" s="236" t="s">
        <v>303</v>
      </c>
      <c r="D33" s="236" t="s">
        <v>295</v>
      </c>
      <c r="E33" s="241">
        <v>5040</v>
      </c>
      <c r="F33" s="392" t="s">
        <v>246</v>
      </c>
      <c r="G33" s="392" t="s">
        <v>2</v>
      </c>
    </row>
    <row r="34" spans="1:7" x14ac:dyDescent="0.2">
      <c r="A34" s="236" t="str">
        <f t="shared" si="1"/>
        <v>Vessel-Well Stimulation/Fracking-Main (Default kW rating)</v>
      </c>
      <c r="B34" s="236" t="s">
        <v>388</v>
      </c>
      <c r="C34" s="236" t="s">
        <v>303</v>
      </c>
      <c r="D34" s="236" t="s">
        <v>294</v>
      </c>
      <c r="E34" s="241">
        <v>15680</v>
      </c>
      <c r="F34" s="392" t="s">
        <v>246</v>
      </c>
      <c r="G34" s="392" t="s">
        <v>2</v>
      </c>
    </row>
    <row r="35" spans="1:7" x14ac:dyDescent="0.2">
      <c r="A35" s="236" t="str">
        <f t="shared" si="1"/>
        <v>Vessel-Well Stimulation/Fracking-Auxiliary (Default kW rating)</v>
      </c>
      <c r="B35" s="236" t="s">
        <v>388</v>
      </c>
      <c r="C35" s="236" t="s">
        <v>303</v>
      </c>
      <c r="D35" s="236" t="s">
        <v>295</v>
      </c>
      <c r="E35" s="241">
        <v>2500</v>
      </c>
      <c r="F35" s="392" t="s">
        <v>246</v>
      </c>
      <c r="G35" s="392" t="s">
        <v>2</v>
      </c>
    </row>
  </sheetData>
  <customSheetViews>
    <customSheetView guid="{29F96217-A1F9-48F3-987C-57B98AE20367}" scale="85" showGridLines="0" hiddenColumns="1" topLeftCell="B1">
      <selection activeCell="F30" sqref="F30"/>
      <pageMargins left="0.7" right="0.7" top="0.75" bottom="0.75" header="0.3" footer="0.3"/>
      <pageSetup orientation="portrait" horizontalDpi="4294967295" verticalDpi="4294967295" r:id="rId1"/>
    </customSheetView>
    <customSheetView guid="{13305573-0FD9-4F34-BE46-7B54560EEC40}" scale="85" showGridLines="0" hiddenColumns="1" topLeftCell="B1">
      <selection activeCell="B36" sqref="B36"/>
      <pageMargins left="0.7" right="0.7" top="0.75" bottom="0.75" header="0.3" footer="0.3"/>
      <pageSetup orientation="portrait" horizontalDpi="4294967295" verticalDpi="4294967295" r:id="rId2"/>
    </customSheetView>
  </customSheetViews>
  <pageMargins left="0.7" right="0.7" top="0.75" bottom="0.75" header="0.3" footer="0.3"/>
  <pageSetup orientation="portrait" horizontalDpi="4294967295" verticalDpi="4294967295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C46"/>
  <sheetViews>
    <sheetView zoomScale="85" zoomScaleNormal="85" workbookViewId="0">
      <pane ySplit="3" topLeftCell="A4" activePane="bottomLeft" state="frozen"/>
      <selection pane="bottomLeft" activeCell="B32" sqref="B32"/>
    </sheetView>
  </sheetViews>
  <sheetFormatPr defaultRowHeight="12.75" x14ac:dyDescent="0.2"/>
  <cols>
    <col min="1" max="1" width="18.28515625" style="1" customWidth="1"/>
    <col min="2" max="2" width="45.42578125" style="1" customWidth="1"/>
    <col min="3" max="3" width="190.28515625" style="1" bestFit="1" customWidth="1"/>
    <col min="4" max="16384" width="9.140625" style="1"/>
  </cols>
  <sheetData>
    <row r="1" spans="1:3" x14ac:dyDescent="0.2">
      <c r="A1" s="14" t="s">
        <v>116</v>
      </c>
    </row>
    <row r="3" spans="1:3" ht="15" customHeight="1" x14ac:dyDescent="0.2">
      <c r="A3" s="104" t="s">
        <v>150</v>
      </c>
      <c r="B3" s="104" t="s">
        <v>117</v>
      </c>
      <c r="C3" s="104" t="s">
        <v>118</v>
      </c>
    </row>
    <row r="4" spans="1:3" ht="15" customHeight="1" x14ac:dyDescent="0.2">
      <c r="A4" s="91" t="s">
        <v>151</v>
      </c>
      <c r="B4" s="122" t="s">
        <v>212</v>
      </c>
      <c r="C4" s="103" t="s">
        <v>152</v>
      </c>
    </row>
    <row r="5" spans="1:3" ht="15" customHeight="1" x14ac:dyDescent="0.2">
      <c r="A5" s="105"/>
      <c r="B5" s="122" t="s">
        <v>213</v>
      </c>
      <c r="C5" s="103" t="s">
        <v>153</v>
      </c>
    </row>
    <row r="6" spans="1:3" ht="15" customHeight="1" x14ac:dyDescent="0.2">
      <c r="A6" s="105"/>
      <c r="B6" s="123" t="s">
        <v>214</v>
      </c>
      <c r="C6" s="103" t="s">
        <v>152</v>
      </c>
    </row>
    <row r="7" spans="1:3" ht="15" customHeight="1" x14ac:dyDescent="0.3">
      <c r="A7" s="105"/>
      <c r="B7" s="102" t="s">
        <v>181</v>
      </c>
      <c r="C7" s="102" t="s">
        <v>369</v>
      </c>
    </row>
    <row r="8" spans="1:3" ht="15" customHeight="1" x14ac:dyDescent="0.3">
      <c r="A8" s="105"/>
      <c r="B8" s="102" t="s">
        <v>182</v>
      </c>
      <c r="C8" s="102" t="s">
        <v>369</v>
      </c>
    </row>
    <row r="9" spans="1:3" ht="15" customHeight="1" x14ac:dyDescent="0.3">
      <c r="A9" s="105"/>
      <c r="B9" s="102" t="s">
        <v>183</v>
      </c>
      <c r="C9" s="102" t="s">
        <v>369</v>
      </c>
    </row>
    <row r="10" spans="1:3" ht="15" customHeight="1" x14ac:dyDescent="0.3">
      <c r="A10" s="105"/>
      <c r="B10" s="102" t="s">
        <v>184</v>
      </c>
      <c r="C10" s="102" t="s">
        <v>369</v>
      </c>
    </row>
    <row r="11" spans="1:3" ht="15" customHeight="1" x14ac:dyDescent="0.3">
      <c r="A11" s="105"/>
      <c r="B11" s="102" t="s">
        <v>185</v>
      </c>
      <c r="C11" s="102" t="s">
        <v>369</v>
      </c>
    </row>
    <row r="12" spans="1:3" ht="15" customHeight="1" x14ac:dyDescent="0.3">
      <c r="A12" s="105"/>
      <c r="B12" s="102" t="s">
        <v>186</v>
      </c>
      <c r="C12" s="102" t="s">
        <v>369</v>
      </c>
    </row>
    <row r="13" spans="1:3" ht="15" customHeight="1" x14ac:dyDescent="0.3">
      <c r="A13" s="105"/>
      <c r="B13" s="102" t="s">
        <v>169</v>
      </c>
      <c r="C13" s="102" t="s">
        <v>384</v>
      </c>
    </row>
    <row r="14" spans="1:3" ht="15" customHeight="1" x14ac:dyDescent="0.3">
      <c r="A14" s="105"/>
      <c r="B14" s="102" t="s">
        <v>174</v>
      </c>
      <c r="C14" s="102" t="s">
        <v>384</v>
      </c>
    </row>
    <row r="15" spans="1:3" ht="15" customHeight="1" x14ac:dyDescent="0.3">
      <c r="A15" s="105"/>
      <c r="B15" s="102" t="s">
        <v>175</v>
      </c>
      <c r="C15" s="102" t="s">
        <v>384</v>
      </c>
    </row>
    <row r="16" spans="1:3" ht="15" customHeight="1" x14ac:dyDescent="0.3">
      <c r="A16" s="105"/>
      <c r="B16" s="102" t="s">
        <v>176</v>
      </c>
      <c r="C16" s="102" t="s">
        <v>384</v>
      </c>
    </row>
    <row r="17" spans="1:3" ht="15" customHeight="1" x14ac:dyDescent="0.3">
      <c r="A17" s="105"/>
      <c r="B17" s="102" t="s">
        <v>177</v>
      </c>
      <c r="C17" s="102" t="s">
        <v>384</v>
      </c>
    </row>
    <row r="18" spans="1:3" ht="15" customHeight="1" x14ac:dyDescent="0.3">
      <c r="A18" s="105"/>
      <c r="B18" s="102" t="s">
        <v>178</v>
      </c>
      <c r="C18" s="102" t="s">
        <v>384</v>
      </c>
    </row>
    <row r="19" spans="1:3" ht="15" customHeight="1" x14ac:dyDescent="0.3">
      <c r="A19" s="105"/>
      <c r="B19" s="102" t="s">
        <v>170</v>
      </c>
      <c r="C19" s="102" t="s">
        <v>384</v>
      </c>
    </row>
    <row r="20" spans="1:3" ht="15" customHeight="1" x14ac:dyDescent="0.3">
      <c r="A20" s="105"/>
      <c r="B20" s="102" t="s">
        <v>171</v>
      </c>
      <c r="C20" s="102" t="s">
        <v>384</v>
      </c>
    </row>
    <row r="21" spans="1:3" ht="15" customHeight="1" x14ac:dyDescent="0.3">
      <c r="A21" s="105"/>
      <c r="B21" s="102" t="s">
        <v>172</v>
      </c>
      <c r="C21" s="102" t="s">
        <v>384</v>
      </c>
    </row>
    <row r="22" spans="1:3" ht="15" customHeight="1" x14ac:dyDescent="0.3">
      <c r="A22" s="105"/>
      <c r="B22" s="102" t="s">
        <v>173</v>
      </c>
      <c r="C22" s="102" t="s">
        <v>384</v>
      </c>
    </row>
    <row r="23" spans="1:3" ht="15" customHeight="1" x14ac:dyDescent="0.3">
      <c r="A23" s="105"/>
      <c r="B23" s="102" t="s">
        <v>180</v>
      </c>
      <c r="C23" s="102" t="s">
        <v>384</v>
      </c>
    </row>
    <row r="24" spans="1:3" ht="15" customHeight="1" x14ac:dyDescent="0.3">
      <c r="A24" s="105"/>
      <c r="B24" s="102" t="s">
        <v>179</v>
      </c>
      <c r="C24" s="102" t="s">
        <v>384</v>
      </c>
    </row>
    <row r="25" spans="1:3" ht="15" customHeight="1" x14ac:dyDescent="0.3">
      <c r="A25" s="107" t="s">
        <v>160</v>
      </c>
      <c r="B25" s="102" t="s">
        <v>170</v>
      </c>
      <c r="C25" s="102" t="s">
        <v>384</v>
      </c>
    </row>
    <row r="26" spans="1:3" ht="15" customHeight="1" x14ac:dyDescent="0.3">
      <c r="A26" s="105" t="s">
        <v>159</v>
      </c>
      <c r="B26" s="102" t="s">
        <v>171</v>
      </c>
      <c r="C26" s="102" t="s">
        <v>384</v>
      </c>
    </row>
    <row r="27" spans="1:3" ht="15" customHeight="1" x14ac:dyDescent="0.3">
      <c r="A27" s="105"/>
      <c r="B27" s="102" t="s">
        <v>172</v>
      </c>
      <c r="C27" s="102" t="s">
        <v>384</v>
      </c>
    </row>
    <row r="28" spans="1:3" ht="15" customHeight="1" x14ac:dyDescent="0.3">
      <c r="A28" s="105"/>
      <c r="B28" s="102" t="s">
        <v>173</v>
      </c>
      <c r="C28" s="102" t="s">
        <v>384</v>
      </c>
    </row>
    <row r="29" spans="1:3" ht="15" customHeight="1" x14ac:dyDescent="0.3">
      <c r="A29" s="105"/>
      <c r="B29" s="102" t="s">
        <v>180</v>
      </c>
      <c r="C29" s="102" t="s">
        <v>384</v>
      </c>
    </row>
    <row r="30" spans="1:3" ht="15" customHeight="1" x14ac:dyDescent="0.3">
      <c r="A30" s="105"/>
      <c r="B30" s="102" t="s">
        <v>179</v>
      </c>
      <c r="C30" s="102" t="s">
        <v>384</v>
      </c>
    </row>
    <row r="31" spans="1:3" ht="15" customHeight="1" x14ac:dyDescent="0.3">
      <c r="A31" s="105"/>
      <c r="B31" s="102" t="s">
        <v>169</v>
      </c>
      <c r="C31" s="102" t="s">
        <v>384</v>
      </c>
    </row>
    <row r="32" spans="1:3" ht="15" customHeight="1" x14ac:dyDescent="0.3">
      <c r="A32" s="105"/>
      <c r="B32" s="102" t="s">
        <v>174</v>
      </c>
      <c r="C32" s="102" t="s">
        <v>384</v>
      </c>
    </row>
    <row r="33" spans="1:3" ht="15" customHeight="1" x14ac:dyDescent="0.3">
      <c r="A33" s="105"/>
      <c r="B33" s="102" t="s">
        <v>175</v>
      </c>
      <c r="C33" s="102" t="s">
        <v>384</v>
      </c>
    </row>
    <row r="34" spans="1:3" ht="15" customHeight="1" x14ac:dyDescent="0.3">
      <c r="A34" s="105"/>
      <c r="B34" s="102" t="s">
        <v>176</v>
      </c>
      <c r="C34" s="102" t="s">
        <v>384</v>
      </c>
    </row>
    <row r="35" spans="1:3" ht="15" customHeight="1" x14ac:dyDescent="0.3">
      <c r="A35" s="105"/>
      <c r="B35" s="102" t="s">
        <v>177</v>
      </c>
      <c r="C35" s="102" t="s">
        <v>384</v>
      </c>
    </row>
    <row r="36" spans="1:3" ht="15" customHeight="1" x14ac:dyDescent="0.3">
      <c r="A36" s="105"/>
      <c r="B36" s="102" t="s">
        <v>178</v>
      </c>
      <c r="C36" s="102" t="s">
        <v>384</v>
      </c>
    </row>
    <row r="37" spans="1:3" ht="15" customHeight="1" x14ac:dyDescent="0.2">
      <c r="A37" s="107" t="s">
        <v>162</v>
      </c>
      <c r="B37" s="90" t="s">
        <v>40</v>
      </c>
      <c r="C37" s="103" t="s">
        <v>156</v>
      </c>
    </row>
    <row r="38" spans="1:3" ht="15" customHeight="1" x14ac:dyDescent="0.2">
      <c r="A38" s="105" t="s">
        <v>161</v>
      </c>
      <c r="B38" s="90" t="s">
        <v>42</v>
      </c>
      <c r="C38" s="103" t="s">
        <v>154</v>
      </c>
    </row>
    <row r="39" spans="1:3" x14ac:dyDescent="0.2">
      <c r="A39" s="103" t="s">
        <v>382</v>
      </c>
      <c r="B39" s="102" t="s">
        <v>300</v>
      </c>
      <c r="C39" s="103" t="s">
        <v>383</v>
      </c>
    </row>
    <row r="40" spans="1:3" x14ac:dyDescent="0.2">
      <c r="A40" s="14" t="s">
        <v>157</v>
      </c>
    </row>
    <row r="41" spans="1:3" x14ac:dyDescent="0.2">
      <c r="A41" s="1" t="s">
        <v>158</v>
      </c>
      <c r="C41" s="20"/>
    </row>
    <row r="42" spans="1:3" x14ac:dyDescent="0.2">
      <c r="C42" s="20"/>
    </row>
    <row r="43" spans="1:3" x14ac:dyDescent="0.2">
      <c r="C43" s="20"/>
    </row>
    <row r="44" spans="1:3" x14ac:dyDescent="0.2">
      <c r="C44" s="20"/>
    </row>
    <row r="45" spans="1:3" x14ac:dyDescent="0.2">
      <c r="C45" s="20"/>
    </row>
    <row r="46" spans="1:3" x14ac:dyDescent="0.2">
      <c r="C46" s="20"/>
    </row>
  </sheetData>
  <customSheetViews>
    <customSheetView guid="{29F96217-A1F9-48F3-987C-57B98AE20367}" scale="85" showPageBreaks="1" fitToPage="1" printArea="1">
      <pane ySplit="3" topLeftCell="A4" activePane="bottomLeft" state="frozen"/>
      <selection pane="bottomLeft" activeCell="B32" sqref="B32"/>
      <pageMargins left="0.75" right="0.75" top="1" bottom="1" header="0.5" footer="0.5"/>
      <pageSetup scale="61" fitToHeight="2" orientation="landscape" r:id="rId1"/>
      <headerFooter alignWithMargins="0">
        <oddFooter>&amp;L&amp;"MS Sans Serif,Bold"BOEM &amp;"MS Sans Serif,Regular" FORM BOEM-xx (March 2011 - Supersedes all previous versions of form MMS-139 which may not be used).          Page &amp;P of &amp;N</oddFooter>
      </headerFooter>
    </customSheetView>
    <customSheetView guid="{13305573-0FD9-4F34-BE46-7B54560EEC40}" scale="85" showPageBreaks="1" fitToPage="1" printArea="1">
      <pane ySplit="3" topLeftCell="A4" activePane="bottomLeft" state="frozen"/>
      <selection pane="bottomLeft" activeCell="B32" sqref="B32"/>
      <pageMargins left="0.75" right="0.75" top="1" bottom="1" header="0.5" footer="0.5"/>
      <pageSetup scale="47" fitToHeight="2" orientation="landscape" r:id="rId2"/>
      <headerFooter alignWithMargins="0">
        <oddFooter>&amp;L&amp;"MS Sans Serif,Bold"BOEM &amp;"MS Sans Serif,Regular" FORM BOEM-xx (March 2011 - Supersedes all previous versions of form MMS-139 which may not be used).          Page &amp;P of &amp;N</oddFooter>
      </headerFooter>
    </customSheetView>
  </customSheetViews>
  <phoneticPr fontId="9" type="noConversion"/>
  <pageMargins left="0.75" right="0.75" top="1" bottom="1" header="0.5" footer="0.5"/>
  <pageSetup scale="61" fitToHeight="2" orientation="landscape" r:id="rId3"/>
  <headerFooter alignWithMargins="0">
    <oddFooter>&amp;L&amp;"MS Sans Serif,Bold"BOEM &amp;"MS Sans Serif,Regular" FORM BOEM-xx (March 2011 - Supersedes all previous versions of form MMS-139 which may not be used).          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FQ178"/>
  <sheetViews>
    <sheetView topLeftCell="B1" zoomScale="85" zoomScaleNormal="85" workbookViewId="0">
      <pane xSplit="15" ySplit="6" topLeftCell="AH7" activePane="bottomRight" state="frozen"/>
      <selection activeCell="B1" sqref="B1"/>
      <selection pane="topRight" activeCell="Q1" sqref="Q1"/>
      <selection pane="bottomLeft" activeCell="B7" sqref="B7"/>
      <selection pane="bottomRight" activeCell="J7" sqref="J7"/>
    </sheetView>
  </sheetViews>
  <sheetFormatPr defaultRowHeight="12.75" customHeight="1" x14ac:dyDescent="0.2"/>
  <cols>
    <col min="1" max="1" width="37.7109375" style="1" hidden="1" customWidth="1"/>
    <col min="2" max="2" width="25.5703125" style="2" bestFit="1" customWidth="1"/>
    <col min="3" max="3" width="32.85546875" style="2" bestFit="1" customWidth="1"/>
    <col min="4" max="4" width="38" style="2" bestFit="1" customWidth="1"/>
    <col min="5" max="5" width="25.42578125" style="2" bestFit="1" customWidth="1"/>
    <col min="6" max="6" width="9.5703125" style="2" bestFit="1" customWidth="1"/>
    <col min="7" max="7" width="5.7109375" style="3" bestFit="1" customWidth="1"/>
    <col min="8" max="8" width="12.7109375" style="3" bestFit="1" customWidth="1"/>
    <col min="9" max="9" width="9.140625" style="3" bestFit="1" customWidth="1"/>
    <col min="10" max="10" width="14.140625" style="3" bestFit="1" customWidth="1"/>
    <col min="11" max="12" width="2.140625" style="3" hidden="1" customWidth="1"/>
    <col min="13" max="13" width="9.140625" style="3" bestFit="1" customWidth="1"/>
    <col min="14" max="14" width="6" style="3" bestFit="1" customWidth="1"/>
    <col min="15" max="15" width="12.140625" style="4" bestFit="1" customWidth="1"/>
    <col min="16" max="16" width="10.85546875" style="4" bestFit="1" customWidth="1"/>
    <col min="17" max="17" width="14" style="3" bestFit="1" customWidth="1"/>
    <col min="18" max="18" width="14" style="5" bestFit="1" customWidth="1"/>
    <col min="19" max="27" width="14" style="6" bestFit="1" customWidth="1"/>
    <col min="28" max="28" width="17.7109375" style="6" bestFit="1" customWidth="1"/>
    <col min="29" max="35" width="14" style="7" bestFit="1" customWidth="1"/>
    <col min="36" max="38" width="14" style="177" bestFit="1" customWidth="1"/>
    <col min="39" max="39" width="3.140625" style="190" bestFit="1" customWidth="1"/>
    <col min="40" max="40" width="8.140625" style="74" hidden="1" customWidth="1"/>
    <col min="41" max="41" width="10.28515625" style="74" hidden="1" customWidth="1"/>
    <col min="42" max="113" width="5.7109375" style="178" hidden="1" customWidth="1"/>
    <col min="114" max="173" width="5.7109375" style="309" hidden="1" customWidth="1"/>
    <col min="174" max="16384" width="9.140625" style="74"/>
  </cols>
  <sheetData>
    <row r="1" spans="1:173" ht="12.75" customHeight="1" thickBot="1" x14ac:dyDescent="0.25">
      <c r="B1" s="173" t="s">
        <v>3</v>
      </c>
      <c r="C1" s="173" t="s">
        <v>4</v>
      </c>
      <c r="D1" s="230"/>
      <c r="E1" s="230"/>
      <c r="F1" s="230"/>
      <c r="G1" s="230"/>
      <c r="H1" s="548" t="s">
        <v>5</v>
      </c>
      <c r="I1" s="549"/>
      <c r="J1" s="451"/>
      <c r="K1" s="451"/>
      <c r="L1" s="451"/>
      <c r="M1" s="548" t="s">
        <v>6</v>
      </c>
      <c r="N1" s="549"/>
      <c r="O1" s="550" t="s">
        <v>7</v>
      </c>
      <c r="P1" s="551"/>
      <c r="Q1" s="548" t="s">
        <v>8</v>
      </c>
      <c r="R1" s="549"/>
      <c r="S1" s="539" t="s">
        <v>236</v>
      </c>
      <c r="T1" s="540"/>
      <c r="U1" s="540"/>
      <c r="V1" s="541"/>
      <c r="W1" s="539" t="s">
        <v>30</v>
      </c>
      <c r="X1" s="541"/>
      <c r="Y1" s="539" t="s">
        <v>238</v>
      </c>
      <c r="Z1" s="540"/>
      <c r="AA1" s="541"/>
      <c r="AB1" s="174" t="s">
        <v>11</v>
      </c>
      <c r="AC1" s="175"/>
      <c r="AD1" s="175"/>
      <c r="AE1" s="175"/>
      <c r="AF1" s="175"/>
      <c r="AG1" s="175"/>
      <c r="AH1" s="175"/>
      <c r="AI1" s="175"/>
      <c r="AJ1" s="175"/>
      <c r="AK1" s="175"/>
      <c r="AL1" s="176"/>
      <c r="AM1" s="308"/>
      <c r="AN1" s="309"/>
      <c r="AO1" s="309"/>
    </row>
    <row r="2" spans="1:173" ht="12.75" customHeight="1" thickBot="1" x14ac:dyDescent="0.25">
      <c r="B2" s="179">
        <f>TITLE!$C$1</f>
        <v>0</v>
      </c>
      <c r="C2" s="179">
        <f>TITLE!$C$2</f>
        <v>0</v>
      </c>
      <c r="D2" s="225"/>
      <c r="E2" s="225"/>
      <c r="F2" s="225"/>
      <c r="G2" s="249"/>
      <c r="H2" s="546">
        <f>TITLE!$C$3</f>
        <v>0</v>
      </c>
      <c r="I2" s="547"/>
      <c r="J2" s="411"/>
      <c r="K2" s="411"/>
      <c r="L2" s="411"/>
      <c r="M2" s="546">
        <f>TITLE!$C$4</f>
        <v>0</v>
      </c>
      <c r="N2" s="547"/>
      <c r="O2" s="546">
        <f>TITLE!$C$5</f>
        <v>0</v>
      </c>
      <c r="P2" s="547"/>
      <c r="Q2" s="546">
        <f>TITLE!$C$6</f>
        <v>0</v>
      </c>
      <c r="R2" s="547"/>
      <c r="S2" s="546">
        <f>TITLE!$C$10</f>
        <v>0</v>
      </c>
      <c r="T2" s="542"/>
      <c r="U2" s="542"/>
      <c r="V2" s="547"/>
      <c r="W2" s="546">
        <f>TITLE!$C$11</f>
        <v>0</v>
      </c>
      <c r="X2" s="547"/>
      <c r="Y2" s="543">
        <f>TITLE!C12</f>
        <v>0</v>
      </c>
      <c r="Z2" s="544"/>
      <c r="AA2" s="545"/>
      <c r="AB2" s="542">
        <f>TITLE!$C$13</f>
        <v>0</v>
      </c>
      <c r="AC2" s="542"/>
      <c r="AD2" s="542"/>
      <c r="AE2" s="542"/>
      <c r="AF2" s="542"/>
      <c r="AG2" s="542"/>
      <c r="AH2" s="542"/>
      <c r="AI2" s="542"/>
      <c r="AJ2" s="542"/>
      <c r="AK2" s="383"/>
      <c r="AL2" s="384"/>
      <c r="AM2" s="310"/>
      <c r="AN2" s="311">
        <f>DATE(TITLE!A18, 1, 1)</f>
        <v>42005</v>
      </c>
      <c r="AO2" s="311">
        <f>AN2+365</f>
        <v>42370</v>
      </c>
    </row>
    <row r="3" spans="1:173" ht="12.75" customHeight="1" x14ac:dyDescent="0.2">
      <c r="B3" s="180"/>
      <c r="C3" s="180"/>
      <c r="D3" s="180"/>
      <c r="E3" s="180"/>
      <c r="F3" s="180"/>
      <c r="G3" s="5"/>
      <c r="H3" s="5"/>
      <c r="I3" s="5"/>
      <c r="J3" s="5"/>
      <c r="K3" s="5"/>
      <c r="L3" s="5"/>
      <c r="M3" s="180"/>
      <c r="N3" s="180"/>
      <c r="O3" s="557">
        <f>TITLE!A18</f>
        <v>2015</v>
      </c>
      <c r="P3" s="557"/>
      <c r="Q3" s="180"/>
      <c r="R3" s="180"/>
      <c r="S3" s="180"/>
      <c r="T3" s="180"/>
      <c r="U3" s="180"/>
      <c r="V3" s="181"/>
      <c r="W3" s="181"/>
      <c r="X3" s="181"/>
      <c r="Y3" s="181"/>
      <c r="Z3" s="181"/>
      <c r="AA3" s="180"/>
      <c r="AB3" s="180"/>
      <c r="AC3" s="58"/>
      <c r="AD3" s="58"/>
      <c r="AE3" s="58"/>
      <c r="AF3" s="58"/>
      <c r="AG3" s="58"/>
      <c r="AH3" s="58"/>
      <c r="AI3" s="58"/>
      <c r="AJ3" s="385"/>
      <c r="AK3" s="385"/>
      <c r="AL3" s="385"/>
      <c r="AM3" s="310"/>
      <c r="AN3" s="312"/>
      <c r="AO3" s="312"/>
    </row>
    <row r="4" spans="1:173" ht="14.25" x14ac:dyDescent="0.2">
      <c r="B4" s="59"/>
      <c r="C4" s="59"/>
      <c r="D4" s="59"/>
      <c r="E4" s="59"/>
      <c r="F4" s="59"/>
      <c r="G4" s="59"/>
      <c r="H4" s="59"/>
      <c r="I4" s="59"/>
      <c r="J4" s="561" t="str">
        <f>IF(TITLE!C37="NO. OF PLATFORMS SERVICED","Enter NO. PLATFORMS",IF(TITLE!C37="SUBTRACT OTHER PLATFORM EMISSIONS","Enter Emissions to subtract (tpy)",IF(ISERROR(SEARCH("Distance",TITLE!C37,1)),"No Attribution", "Distance (mi)")))</f>
        <v>No Attribution</v>
      </c>
      <c r="K4" s="59"/>
      <c r="L4" s="59"/>
      <c r="M4" s="558" t="s">
        <v>32</v>
      </c>
      <c r="N4" s="559"/>
      <c r="O4" s="560" t="s">
        <v>231</v>
      </c>
      <c r="P4" s="559"/>
      <c r="Q4" s="552" t="s">
        <v>33</v>
      </c>
      <c r="R4" s="553"/>
      <c r="S4" s="553"/>
      <c r="T4" s="553"/>
      <c r="U4" s="553"/>
      <c r="V4" s="553"/>
      <c r="W4" s="553"/>
      <c r="X4" s="553"/>
      <c r="Y4" s="553"/>
      <c r="Z4" s="553"/>
      <c r="AA4" s="554"/>
      <c r="AB4" s="552" t="s">
        <v>114</v>
      </c>
      <c r="AC4" s="553"/>
      <c r="AD4" s="553"/>
      <c r="AE4" s="553"/>
      <c r="AF4" s="553"/>
      <c r="AG4" s="553"/>
      <c r="AH4" s="553"/>
      <c r="AI4" s="553"/>
      <c r="AJ4" s="553"/>
      <c r="AK4" s="553"/>
      <c r="AL4" s="555"/>
      <c r="AM4" s="313"/>
      <c r="AP4" s="556" t="s">
        <v>60</v>
      </c>
      <c r="AQ4" s="556"/>
      <c r="AR4" s="556"/>
      <c r="AS4" s="556"/>
      <c r="AT4" s="556"/>
      <c r="AU4" s="556"/>
      <c r="AV4" s="556"/>
      <c r="AW4" s="556"/>
      <c r="AX4" s="556"/>
      <c r="AY4" s="556"/>
      <c r="AZ4" s="556"/>
      <c r="BA4" s="556"/>
      <c r="BB4" s="556" t="s">
        <v>61</v>
      </c>
      <c r="BC4" s="556"/>
      <c r="BD4" s="556"/>
      <c r="BE4" s="556"/>
      <c r="BF4" s="556"/>
      <c r="BG4" s="556"/>
      <c r="BH4" s="556"/>
      <c r="BI4" s="556"/>
      <c r="BJ4" s="556"/>
      <c r="BK4" s="556"/>
      <c r="BL4" s="556"/>
      <c r="BM4" s="556"/>
      <c r="BN4" s="556" t="s">
        <v>111</v>
      </c>
      <c r="BO4" s="556"/>
      <c r="BP4" s="556"/>
      <c r="BQ4" s="556"/>
      <c r="BR4" s="556"/>
      <c r="BS4" s="556"/>
      <c r="BT4" s="556"/>
      <c r="BU4" s="556"/>
      <c r="BV4" s="556"/>
      <c r="BW4" s="556"/>
      <c r="BX4" s="556"/>
      <c r="BY4" s="556"/>
      <c r="BZ4" s="556" t="s">
        <v>112</v>
      </c>
      <c r="CA4" s="556"/>
      <c r="CB4" s="556"/>
      <c r="CC4" s="556"/>
      <c r="CD4" s="556"/>
      <c r="CE4" s="556"/>
      <c r="CF4" s="556"/>
      <c r="CG4" s="556"/>
      <c r="CH4" s="556"/>
      <c r="CI4" s="556"/>
      <c r="CJ4" s="556"/>
      <c r="CK4" s="556"/>
      <c r="CL4" s="563" t="s">
        <v>19</v>
      </c>
      <c r="CM4" s="563"/>
      <c r="CN4" s="563"/>
      <c r="CO4" s="563"/>
      <c r="CP4" s="563"/>
      <c r="CQ4" s="563"/>
      <c r="CR4" s="563"/>
      <c r="CS4" s="563"/>
      <c r="CT4" s="563"/>
      <c r="CU4" s="563"/>
      <c r="CV4" s="563"/>
      <c r="CW4" s="563"/>
      <c r="CX4" s="563" t="s">
        <v>20</v>
      </c>
      <c r="CY4" s="563"/>
      <c r="CZ4" s="563"/>
      <c r="DA4" s="563"/>
      <c r="DB4" s="563"/>
      <c r="DC4" s="563"/>
      <c r="DD4" s="563"/>
      <c r="DE4" s="563"/>
      <c r="DF4" s="563"/>
      <c r="DG4" s="563"/>
      <c r="DH4" s="563"/>
      <c r="DI4" s="563"/>
      <c r="DJ4" s="563" t="s">
        <v>217</v>
      </c>
      <c r="DK4" s="563"/>
      <c r="DL4" s="563"/>
      <c r="DM4" s="563"/>
      <c r="DN4" s="563"/>
      <c r="DO4" s="563"/>
      <c r="DP4" s="563"/>
      <c r="DQ4" s="563"/>
      <c r="DR4" s="563"/>
      <c r="DS4" s="563"/>
      <c r="DT4" s="563"/>
      <c r="DU4" s="563"/>
      <c r="DV4" s="563" t="s">
        <v>218</v>
      </c>
      <c r="DW4" s="563"/>
      <c r="DX4" s="563"/>
      <c r="DY4" s="563"/>
      <c r="DZ4" s="563"/>
      <c r="EA4" s="563"/>
      <c r="EB4" s="563"/>
      <c r="EC4" s="563"/>
      <c r="ED4" s="563"/>
      <c r="EE4" s="563"/>
      <c r="EF4" s="563"/>
      <c r="EG4" s="563"/>
      <c r="EH4" s="563" t="s">
        <v>220</v>
      </c>
      <c r="EI4" s="563"/>
      <c r="EJ4" s="563"/>
      <c r="EK4" s="563"/>
      <c r="EL4" s="563"/>
      <c r="EM4" s="563"/>
      <c r="EN4" s="563"/>
      <c r="EO4" s="563"/>
      <c r="EP4" s="563"/>
      <c r="EQ4" s="563"/>
      <c r="ER4" s="563"/>
      <c r="ES4" s="563"/>
      <c r="ET4" s="563" t="s">
        <v>221</v>
      </c>
      <c r="EU4" s="563"/>
      <c r="EV4" s="563"/>
      <c r="EW4" s="563"/>
      <c r="EX4" s="563"/>
      <c r="EY4" s="563"/>
      <c r="EZ4" s="563"/>
      <c r="FA4" s="563"/>
      <c r="FB4" s="563"/>
      <c r="FC4" s="563"/>
      <c r="FD4" s="563"/>
      <c r="FE4" s="563"/>
      <c r="FF4" s="563" t="s">
        <v>222</v>
      </c>
      <c r="FG4" s="563"/>
      <c r="FH4" s="563"/>
      <c r="FI4" s="563"/>
      <c r="FJ4" s="563"/>
      <c r="FK4" s="563"/>
      <c r="FL4" s="563"/>
      <c r="FM4" s="563"/>
      <c r="FN4" s="563"/>
      <c r="FO4" s="563"/>
      <c r="FP4" s="563"/>
      <c r="FQ4" s="563"/>
    </row>
    <row r="5" spans="1:173" hidden="1" x14ac:dyDescent="0.2">
      <c r="A5" s="1" t="s">
        <v>329</v>
      </c>
      <c r="B5" s="59"/>
      <c r="C5" s="59"/>
      <c r="D5" s="59"/>
      <c r="E5" s="59"/>
      <c r="F5" s="59"/>
      <c r="G5" s="59"/>
      <c r="H5" s="59"/>
      <c r="I5" s="59"/>
      <c r="J5" s="561"/>
      <c r="K5" s="59"/>
      <c r="L5" s="59"/>
      <c r="M5" s="276"/>
      <c r="N5" s="277"/>
      <c r="O5" s="278"/>
      <c r="P5" s="277"/>
      <c r="Q5" s="281">
        <v>4</v>
      </c>
      <c r="R5" s="282">
        <v>5</v>
      </c>
      <c r="S5" s="282">
        <v>6</v>
      </c>
      <c r="T5" s="282">
        <v>8</v>
      </c>
      <c r="U5" s="282">
        <v>9</v>
      </c>
      <c r="V5" s="282">
        <v>10</v>
      </c>
      <c r="W5" s="282">
        <v>11</v>
      </c>
      <c r="X5" s="282">
        <v>12</v>
      </c>
      <c r="Y5" s="282">
        <v>13</v>
      </c>
      <c r="Z5" s="282">
        <v>14</v>
      </c>
      <c r="AA5" s="283">
        <v>15</v>
      </c>
      <c r="AB5" s="281">
        <v>4</v>
      </c>
      <c r="AC5" s="282">
        <v>5</v>
      </c>
      <c r="AD5" s="282">
        <v>6</v>
      </c>
      <c r="AE5" s="282">
        <v>8</v>
      </c>
      <c r="AF5" s="282">
        <v>9</v>
      </c>
      <c r="AG5" s="282">
        <v>10</v>
      </c>
      <c r="AH5" s="282">
        <v>11</v>
      </c>
      <c r="AI5" s="282">
        <v>12</v>
      </c>
      <c r="AJ5" s="282">
        <v>13</v>
      </c>
      <c r="AK5" s="282">
        <v>14</v>
      </c>
      <c r="AL5" s="283">
        <v>15</v>
      </c>
      <c r="AM5" s="313"/>
      <c r="AP5" s="279"/>
      <c r="AQ5" s="279"/>
      <c r="AR5" s="279"/>
      <c r="AS5" s="279"/>
      <c r="AT5" s="279"/>
      <c r="AU5" s="279"/>
      <c r="AV5" s="279"/>
      <c r="AW5" s="279"/>
      <c r="AX5" s="279"/>
      <c r="AY5" s="279"/>
      <c r="AZ5" s="279"/>
      <c r="BA5" s="279"/>
      <c r="BB5" s="244"/>
      <c r="BC5" s="244"/>
      <c r="BD5" s="244"/>
      <c r="BE5" s="244"/>
      <c r="BF5" s="244"/>
      <c r="BG5" s="244"/>
      <c r="BH5" s="244"/>
      <c r="BI5" s="244"/>
      <c r="BJ5" s="244"/>
      <c r="BK5" s="244"/>
      <c r="BL5" s="244"/>
      <c r="BM5" s="244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80"/>
      <c r="CM5" s="280"/>
      <c r="CN5" s="280"/>
      <c r="CO5" s="280"/>
      <c r="CP5" s="280"/>
      <c r="CQ5" s="280"/>
      <c r="CR5" s="280"/>
      <c r="CS5" s="280"/>
      <c r="CT5" s="280"/>
      <c r="CU5" s="280"/>
      <c r="CV5" s="280"/>
      <c r="CW5" s="280"/>
      <c r="CX5" s="280"/>
      <c r="CY5" s="280"/>
      <c r="CZ5" s="280"/>
      <c r="DA5" s="280"/>
      <c r="DB5" s="280"/>
      <c r="DC5" s="280"/>
      <c r="DD5" s="280"/>
      <c r="DE5" s="280"/>
      <c r="DF5" s="280"/>
      <c r="DG5" s="280"/>
      <c r="DH5" s="280"/>
      <c r="DI5" s="280"/>
    </row>
    <row r="6" spans="1:173" ht="15" thickBot="1" x14ac:dyDescent="0.25">
      <c r="A6" s="1" t="s">
        <v>322</v>
      </c>
      <c r="B6" s="24" t="s">
        <v>31</v>
      </c>
      <c r="C6" s="24" t="s">
        <v>336</v>
      </c>
      <c r="D6" s="24" t="s">
        <v>317</v>
      </c>
      <c r="E6" s="24" t="s">
        <v>271</v>
      </c>
      <c r="F6" s="24" t="s">
        <v>187</v>
      </c>
      <c r="G6" s="24" t="s">
        <v>272</v>
      </c>
      <c r="H6" s="24" t="s">
        <v>200</v>
      </c>
      <c r="I6" s="452" t="s">
        <v>110</v>
      </c>
      <c r="J6" s="562"/>
      <c r="K6" s="453" t="s">
        <v>385</v>
      </c>
      <c r="L6" s="453" t="s">
        <v>386</v>
      </c>
      <c r="M6" s="24" t="s">
        <v>113</v>
      </c>
      <c r="N6" s="25" t="s">
        <v>36</v>
      </c>
      <c r="O6" s="142" t="s">
        <v>356</v>
      </c>
      <c r="P6" s="150" t="s">
        <v>357</v>
      </c>
      <c r="Q6" s="146" t="s">
        <v>60</v>
      </c>
      <c r="R6" s="23" t="s">
        <v>61</v>
      </c>
      <c r="S6" s="23" t="s">
        <v>111</v>
      </c>
      <c r="T6" s="23" t="s">
        <v>112</v>
      </c>
      <c r="U6" s="23" t="s">
        <v>19</v>
      </c>
      <c r="V6" s="23" t="s">
        <v>20</v>
      </c>
      <c r="W6" s="167" t="s">
        <v>217</v>
      </c>
      <c r="X6" s="167" t="s">
        <v>239</v>
      </c>
      <c r="Y6" s="23" t="s">
        <v>240</v>
      </c>
      <c r="Z6" s="23" t="s">
        <v>241</v>
      </c>
      <c r="AA6" s="23" t="s">
        <v>242</v>
      </c>
      <c r="AB6" s="166" t="s">
        <v>60</v>
      </c>
      <c r="AC6" s="26" t="s">
        <v>61</v>
      </c>
      <c r="AD6" s="23" t="s">
        <v>111</v>
      </c>
      <c r="AE6" s="23" t="s">
        <v>112</v>
      </c>
      <c r="AF6" s="23" t="s">
        <v>19</v>
      </c>
      <c r="AG6" s="23" t="s">
        <v>20</v>
      </c>
      <c r="AH6" s="167" t="s">
        <v>217</v>
      </c>
      <c r="AI6" s="167" t="s">
        <v>239</v>
      </c>
      <c r="AJ6" s="23" t="s">
        <v>240</v>
      </c>
      <c r="AK6" s="23" t="s">
        <v>241</v>
      </c>
      <c r="AL6" s="57" t="s">
        <v>242</v>
      </c>
      <c r="AM6" s="314"/>
      <c r="AP6" s="328">
        <v>1</v>
      </c>
      <c r="AQ6" s="328">
        <v>2</v>
      </c>
      <c r="AR6" s="328">
        <v>3</v>
      </c>
      <c r="AS6" s="328">
        <v>4</v>
      </c>
      <c r="AT6" s="328">
        <v>5</v>
      </c>
      <c r="AU6" s="328">
        <v>6</v>
      </c>
      <c r="AV6" s="328">
        <v>7</v>
      </c>
      <c r="AW6" s="328">
        <v>8</v>
      </c>
      <c r="AX6" s="328">
        <v>9</v>
      </c>
      <c r="AY6" s="328">
        <v>10</v>
      </c>
      <c r="AZ6" s="328">
        <v>11</v>
      </c>
      <c r="BA6" s="328">
        <v>12</v>
      </c>
      <c r="BB6" s="328">
        <v>1</v>
      </c>
      <c r="BC6" s="328">
        <v>2</v>
      </c>
      <c r="BD6" s="328">
        <v>3</v>
      </c>
      <c r="BE6" s="328">
        <v>4</v>
      </c>
      <c r="BF6" s="328">
        <v>5</v>
      </c>
      <c r="BG6" s="328">
        <v>6</v>
      </c>
      <c r="BH6" s="328">
        <v>7</v>
      </c>
      <c r="BI6" s="328">
        <v>8</v>
      </c>
      <c r="BJ6" s="328">
        <v>9</v>
      </c>
      <c r="BK6" s="328">
        <v>10</v>
      </c>
      <c r="BL6" s="328">
        <v>11</v>
      </c>
      <c r="BM6" s="328">
        <v>12</v>
      </c>
      <c r="BN6" s="328">
        <v>1</v>
      </c>
      <c r="BO6" s="328">
        <v>2</v>
      </c>
      <c r="BP6" s="328">
        <v>3</v>
      </c>
      <c r="BQ6" s="328">
        <v>4</v>
      </c>
      <c r="BR6" s="328">
        <v>5</v>
      </c>
      <c r="BS6" s="328">
        <v>6</v>
      </c>
      <c r="BT6" s="328">
        <v>7</v>
      </c>
      <c r="BU6" s="328">
        <v>8</v>
      </c>
      <c r="BV6" s="328">
        <v>9</v>
      </c>
      <c r="BW6" s="328">
        <v>10</v>
      </c>
      <c r="BX6" s="328">
        <v>11</v>
      </c>
      <c r="BY6" s="328">
        <v>12</v>
      </c>
      <c r="BZ6" s="328">
        <v>1</v>
      </c>
      <c r="CA6" s="328">
        <v>2</v>
      </c>
      <c r="CB6" s="328">
        <v>3</v>
      </c>
      <c r="CC6" s="328">
        <v>4</v>
      </c>
      <c r="CD6" s="328">
        <v>5</v>
      </c>
      <c r="CE6" s="328">
        <v>6</v>
      </c>
      <c r="CF6" s="328">
        <v>7</v>
      </c>
      <c r="CG6" s="328">
        <v>8</v>
      </c>
      <c r="CH6" s="328">
        <v>9</v>
      </c>
      <c r="CI6" s="328">
        <v>10</v>
      </c>
      <c r="CJ6" s="328">
        <v>11</v>
      </c>
      <c r="CK6" s="328">
        <v>12</v>
      </c>
      <c r="CL6" s="328">
        <v>1</v>
      </c>
      <c r="CM6" s="328">
        <v>2</v>
      </c>
      <c r="CN6" s="328">
        <v>3</v>
      </c>
      <c r="CO6" s="328">
        <v>4</v>
      </c>
      <c r="CP6" s="328">
        <v>5</v>
      </c>
      <c r="CQ6" s="328">
        <v>6</v>
      </c>
      <c r="CR6" s="328">
        <v>7</v>
      </c>
      <c r="CS6" s="328">
        <v>8</v>
      </c>
      <c r="CT6" s="328">
        <v>9</v>
      </c>
      <c r="CU6" s="328">
        <v>10</v>
      </c>
      <c r="CV6" s="328">
        <v>11</v>
      </c>
      <c r="CW6" s="328">
        <v>12</v>
      </c>
      <c r="CX6" s="328">
        <v>1</v>
      </c>
      <c r="CY6" s="328">
        <v>2</v>
      </c>
      <c r="CZ6" s="328">
        <v>3</v>
      </c>
      <c r="DA6" s="328">
        <v>4</v>
      </c>
      <c r="DB6" s="328">
        <v>5</v>
      </c>
      <c r="DC6" s="328">
        <v>6</v>
      </c>
      <c r="DD6" s="328">
        <v>7</v>
      </c>
      <c r="DE6" s="328">
        <v>8</v>
      </c>
      <c r="DF6" s="328">
        <v>9</v>
      </c>
      <c r="DG6" s="328">
        <v>10</v>
      </c>
      <c r="DH6" s="328">
        <v>11</v>
      </c>
      <c r="DI6" s="328">
        <v>12</v>
      </c>
      <c r="DJ6" s="328">
        <v>1</v>
      </c>
      <c r="DK6" s="328">
        <v>2</v>
      </c>
      <c r="DL6" s="328">
        <v>3</v>
      </c>
      <c r="DM6" s="328">
        <v>4</v>
      </c>
      <c r="DN6" s="328">
        <v>5</v>
      </c>
      <c r="DO6" s="328">
        <v>6</v>
      </c>
      <c r="DP6" s="328">
        <v>7</v>
      </c>
      <c r="DQ6" s="328">
        <v>8</v>
      </c>
      <c r="DR6" s="328">
        <v>9</v>
      </c>
      <c r="DS6" s="328">
        <v>10</v>
      </c>
      <c r="DT6" s="328">
        <v>11</v>
      </c>
      <c r="DU6" s="328">
        <v>12</v>
      </c>
      <c r="DV6" s="328">
        <v>1</v>
      </c>
      <c r="DW6" s="328">
        <v>2</v>
      </c>
      <c r="DX6" s="328">
        <v>3</v>
      </c>
      <c r="DY6" s="328">
        <v>4</v>
      </c>
      <c r="DZ6" s="328">
        <v>5</v>
      </c>
      <c r="EA6" s="328">
        <v>6</v>
      </c>
      <c r="EB6" s="328">
        <v>7</v>
      </c>
      <c r="EC6" s="328">
        <v>8</v>
      </c>
      <c r="ED6" s="328">
        <v>9</v>
      </c>
      <c r="EE6" s="328">
        <v>10</v>
      </c>
      <c r="EF6" s="328">
        <v>11</v>
      </c>
      <c r="EG6" s="328">
        <v>12</v>
      </c>
      <c r="EH6" s="328">
        <v>1</v>
      </c>
      <c r="EI6" s="328">
        <v>2</v>
      </c>
      <c r="EJ6" s="328">
        <v>3</v>
      </c>
      <c r="EK6" s="328">
        <v>4</v>
      </c>
      <c r="EL6" s="328">
        <v>5</v>
      </c>
      <c r="EM6" s="328">
        <v>6</v>
      </c>
      <c r="EN6" s="328">
        <v>7</v>
      </c>
      <c r="EO6" s="328">
        <v>8</v>
      </c>
      <c r="EP6" s="328">
        <v>9</v>
      </c>
      <c r="EQ6" s="328">
        <v>10</v>
      </c>
      <c r="ER6" s="328">
        <v>11</v>
      </c>
      <c r="ES6" s="328">
        <v>12</v>
      </c>
      <c r="ET6" s="328">
        <v>1</v>
      </c>
      <c r="EU6" s="328">
        <v>2</v>
      </c>
      <c r="EV6" s="328">
        <v>3</v>
      </c>
      <c r="EW6" s="328">
        <v>4</v>
      </c>
      <c r="EX6" s="328">
        <v>5</v>
      </c>
      <c r="EY6" s="328">
        <v>6</v>
      </c>
      <c r="EZ6" s="328">
        <v>7</v>
      </c>
      <c r="FA6" s="328">
        <v>8</v>
      </c>
      <c r="FB6" s="328">
        <v>9</v>
      </c>
      <c r="FC6" s="328">
        <v>10</v>
      </c>
      <c r="FD6" s="328">
        <v>11</v>
      </c>
      <c r="FE6" s="328">
        <v>12</v>
      </c>
      <c r="FF6" s="328">
        <v>1</v>
      </c>
      <c r="FG6" s="328">
        <v>2</v>
      </c>
      <c r="FH6" s="328">
        <v>3</v>
      </c>
      <c r="FI6" s="328">
        <v>4</v>
      </c>
      <c r="FJ6" s="328">
        <v>5</v>
      </c>
      <c r="FK6" s="328">
        <v>6</v>
      </c>
      <c r="FL6" s="328">
        <v>7</v>
      </c>
      <c r="FM6" s="328">
        <v>8</v>
      </c>
      <c r="FN6" s="328">
        <v>9</v>
      </c>
      <c r="FO6" s="328">
        <v>10</v>
      </c>
      <c r="FP6" s="328">
        <v>11</v>
      </c>
      <c r="FQ6" s="328">
        <v>12</v>
      </c>
    </row>
    <row r="7" spans="1:173" ht="12.75" customHeight="1" thickTop="1" x14ac:dyDescent="0.2">
      <c r="A7" s="248" t="str">
        <f>IF(I7="GAL/YR", CONCATENATE(D7, "-lbs/MMBtu"), CONCATENATE(D7, "-lbs/", I7, "-hr"))</f>
        <v>-lbs/ -hr</v>
      </c>
      <c r="B7" s="306" t="s">
        <v>37</v>
      </c>
      <c r="C7" s="99" t="s">
        <v>323</v>
      </c>
      <c r="D7" s="364"/>
      <c r="E7" s="358" t="s">
        <v>115</v>
      </c>
      <c r="F7" s="358" t="s">
        <v>115</v>
      </c>
      <c r="G7" s="359" t="s">
        <v>115</v>
      </c>
      <c r="H7" s="369"/>
      <c r="I7" s="369" t="s">
        <v>2</v>
      </c>
      <c r="J7" s="64" t="s">
        <v>115</v>
      </c>
      <c r="K7" s="359"/>
      <c r="L7" s="359"/>
      <c r="M7" s="370">
        <v>0</v>
      </c>
      <c r="N7" s="371">
        <v>0</v>
      </c>
      <c r="O7" s="307"/>
      <c r="P7" s="302"/>
      <c r="Q7" s="377" t="str">
        <f>IF($D7="", "Enter Equipment",IF(VLOOKUP($A7,'STATIONARY FACTORS'!$A$4:$O$22, Q$5, FALSE)= "N/A", "--", IF($H7=0, "Enter Activity", IF($M7=0, "Enter Run Time",IF($I7="HP", $H7*VLOOKUP($A7,'STATIONARY FACTORS'!$A$4:$O$22, Q$5, FALSE),IF(ISERROR(SEARCH("Diesel", $D7,1)),($H7*VLOOKUP($A7,'STATIONARY FACTORS'!$A$4:$O$22, Q$5, FALSE)*0.000001*'STATIONARY FACTORS'!$C$93*'STATIONARY FACTORS'!$C$98*(1/($M7*$N7))),($H7*VLOOKUP($A7,'STATIONARY FACTORS'!$A$4:$O$22, Q$5, FALSE)*0.000001*'STATIONARY FACTORS'!$C$93*'STATIONARY FACTORS'!$C$94*(1/($M7*$N7)))))))))</f>
        <v>Enter Equipment</v>
      </c>
      <c r="R7" s="378" t="str">
        <f>IF($D7="", "Enter Equipment",IF(VLOOKUP($A7,'STATIONARY FACTORS'!$A$4:$O$22, R$5, FALSE)= "N/A", "--", IF($H7=0, "Enter Activity", IF($M7=0, "Enter Run Time",IF($I7="HP", $H7*VLOOKUP($A7,'STATIONARY FACTORS'!$A$4:$O$22, R$5, FALSE),IF(ISERROR(SEARCH("Diesel", $D7,1)),($H7*VLOOKUP($A7,'STATIONARY FACTORS'!$A$4:$O$22, R$5, FALSE)*0.000001*'STATIONARY FACTORS'!$C$93*'STATIONARY FACTORS'!$C$98*(1/($M7*$N7))),($H7*VLOOKUP($A7,'STATIONARY FACTORS'!$A$4:$O$22, R$5, FALSE)*0.000001*'STATIONARY FACTORS'!$C$93*'STATIONARY FACTORS'!$C$94*(1/($M7*$N7)))))))))</f>
        <v>Enter Equipment</v>
      </c>
      <c r="S7" s="75" t="str">
        <f>IF($D7="", "Enter Equipment",IF(VLOOKUP($A7,'STATIONARY FACTORS'!$A$4:$O$22, S$5, FALSE)= "N/A", "--", IF($H7=0, "Enter Activity", IF($M7=0, "Enter Run Time",IF($I7="HP", $H7*VLOOKUP($A7,'STATIONARY FACTORS'!$A$4:$O$22, S$5, FALSE),IF(ISERROR(SEARCH("Diesel", $D7,1)),($H7*VLOOKUP($A7,'STATIONARY FACTORS'!$A$4:$O$22, S$5, FALSE)*0.000001*'STATIONARY FACTORS'!$C$93*'STATIONARY FACTORS'!$C$98*(1/($M7*$N7))),($H7*VLOOKUP($A7,'STATIONARY FACTORS'!$A$4:$O$22, S$5, FALSE)*0.000001*'STATIONARY FACTORS'!$C$93*'STATIONARY FACTORS'!$C$94*(1/($M7*$N7)))))))))</f>
        <v>Enter Equipment</v>
      </c>
      <c r="T7" s="378" t="str">
        <f>IF($D7="", "Enter Equipment",IF(VLOOKUP($A7,'STATIONARY FACTORS'!$A$4:$O$22, T$5, FALSE)= "N/A", "--", IF($H7=0, "Enter Activity", IF($M7=0, "Enter Run Time",IF($I7="HP", $H7*VLOOKUP($A7,'STATIONARY FACTORS'!$A$4:$O$22, T$5, FALSE),IF(ISERROR(SEARCH("Diesel", $D7,1)),($H7*VLOOKUP($A7,'STATIONARY FACTORS'!$A$4:$O$22, T$5, FALSE)*0.000001*'STATIONARY FACTORS'!$C$93*'STATIONARY FACTORS'!$C$98*(1/($M7*$N7))),($H7*VLOOKUP($A7,'STATIONARY FACTORS'!$A$4:$O$22, T$5, FALSE)*0.000001*'STATIONARY FACTORS'!$C$93*'STATIONARY FACTORS'!$C$94*(1/($M7*$N7)))))))))</f>
        <v>Enter Equipment</v>
      </c>
      <c r="U7" s="378" t="str">
        <f>IF($D7="", "Enter Equipment",IF(VLOOKUP($A7,'STATIONARY FACTORS'!$A$4:$O$22, U$5, FALSE)= "N/A", "--", IF($H7=0, "Enter Activity", IF($M7=0, "Enter Run Time",IF($I7="HP", $H7*VLOOKUP($A7,'STATIONARY FACTORS'!$A$4:$O$22, U$5, FALSE),IF(ISERROR(SEARCH("Diesel", $D7,1)),($H7*VLOOKUP($A7,'STATIONARY FACTORS'!$A$4:$O$22, U$5, FALSE)*0.000001*'STATIONARY FACTORS'!$C$93*'STATIONARY FACTORS'!$C$98*(1/($M7*$N7))),($H7*VLOOKUP($A7,'STATIONARY FACTORS'!$A$4:$O$22, U$5, FALSE)*0.000001*'STATIONARY FACTORS'!$C$93*'STATIONARY FACTORS'!$C$94*(1/($M7*$N7)))))))))</f>
        <v>Enter Equipment</v>
      </c>
      <c r="V7" s="378" t="str">
        <f>IF($D7="", "Enter Equipment",IF(VLOOKUP($A7,'STATIONARY FACTORS'!$A$4:$O$22, V$5, FALSE)= "N/A", "--", IF($H7=0, "Enter Activity", IF($M7=0, "Enter Run Time",IF($I7="HP", $H7*VLOOKUP($A7,'STATIONARY FACTORS'!$A$4:$O$22, V$5, FALSE),IF(ISERROR(SEARCH("Diesel", $D7,1)),($H7*VLOOKUP($A7,'STATIONARY FACTORS'!$A$4:$O$22, V$5, FALSE)*0.000001*'STATIONARY FACTORS'!$C$93*'STATIONARY FACTORS'!$C$98*(1/($M7*$N7))),($H7*VLOOKUP($A7,'STATIONARY FACTORS'!$A$4:$O$22, V$5, FALSE)*0.000001*'STATIONARY FACTORS'!$C$93*'STATIONARY FACTORS'!$C$94*(1/($M7*$N7)))))))))</f>
        <v>Enter Equipment</v>
      </c>
      <c r="W7" s="378" t="str">
        <f>IF($D7="", "Enter Equipment",IF(VLOOKUP($A7,'STATIONARY FACTORS'!$A$4:$O$22, W$5, FALSE)= "N/A", "--", IF($H7=0, "Enter Activity", IF($M7=0, "Enter Run Time",IF($I7="HP", $H7*VLOOKUP($A7,'STATIONARY FACTORS'!$A$4:$O$22, W$5, FALSE),IF(ISERROR(SEARCH("Diesel", $D7,1)),($H7*VLOOKUP($A7,'STATIONARY FACTORS'!$A$4:$O$22, W$5, FALSE)*0.000001*'STATIONARY FACTORS'!$C$93*'STATIONARY FACTORS'!$C$98*(1/($M7*$N7))),($H7*VLOOKUP($A7,'STATIONARY FACTORS'!$A$4:$O$22, W$5, FALSE)*0.000001*'STATIONARY FACTORS'!$C$93*'STATIONARY FACTORS'!$C$94*(1/($M7*$N7)))))))))</f>
        <v>Enter Equipment</v>
      </c>
      <c r="X7" s="378" t="str">
        <f>IF($D7="", "Enter Equipment",IF(VLOOKUP($A7,'STATIONARY FACTORS'!$A$4:$O$22, X$5, FALSE)= "N/A", "--", IF($H7=0, "Enter Activity", IF($M7=0, "Enter Run Time",IF($I7="HP", $H7*VLOOKUP($A7,'STATIONARY FACTORS'!$A$4:$O$22, X$5, FALSE),IF(ISERROR(SEARCH("Diesel", $D7,1)),($H7*VLOOKUP($A7,'STATIONARY FACTORS'!$A$4:$O$22, X$5, FALSE)*0.000001*'STATIONARY FACTORS'!$C$93*'STATIONARY FACTORS'!$C$98*(1/($M7*$N7))),($H7*VLOOKUP($A7,'STATIONARY FACTORS'!$A$4:$O$22, X$5, FALSE)*0.000001*'STATIONARY FACTORS'!$C$93*'STATIONARY FACTORS'!$C$94*(1/($M7*$N7)))))))))</f>
        <v>Enter Equipment</v>
      </c>
      <c r="Y7" s="378" t="str">
        <f>IF($D7="", "Enter Equipment",IF(VLOOKUP($A7,'STATIONARY FACTORS'!$A$4:$O$22, Y$5, FALSE)= "N/A", "--", IF($H7=0, "Enter Activity", IF($M7=0, "Enter Run Time",IF($I7="HP", $H7*VLOOKUP($A7,'STATIONARY FACTORS'!$A$4:$O$22, Y$5, FALSE),IF(ISERROR(SEARCH("Diesel", $D7,1)),($H7*VLOOKUP($A7,'STATIONARY FACTORS'!$A$4:$O$22, Y$5, FALSE)*0.000001*'STATIONARY FACTORS'!$C$93*'STATIONARY FACTORS'!$C$98*(1/($M7*$N7))),($H7*VLOOKUP($A7,'STATIONARY FACTORS'!$A$4:$O$22, Y$5, FALSE)*0.000001*'STATIONARY FACTORS'!$C$93*'STATIONARY FACTORS'!$C$94*(1/($M7*$N7)))))))))</f>
        <v>Enter Equipment</v>
      </c>
      <c r="Z7" s="378" t="str">
        <f>IF($D7="", "Enter Equipment",IF(VLOOKUP($A7,'STATIONARY FACTORS'!$A$4:$O$22, Z$5, FALSE)= "N/A", "--", IF($H7=0, "Enter Activity", IF($M7=0, "Enter Run Time",IF($I7="HP", $H7*VLOOKUP($A7,'STATIONARY FACTORS'!$A$4:$O$22, Z$5, FALSE),IF(ISERROR(SEARCH("Diesel", $D7,1)),($H7*VLOOKUP($A7,'STATIONARY FACTORS'!$A$4:$O$22, Z$5, FALSE)*0.000001*'STATIONARY FACTORS'!$C$93*'STATIONARY FACTORS'!$C$98*(1/($M7*$N7))),($H7*VLOOKUP($A7,'STATIONARY FACTORS'!$A$4:$O$22, Z$5, FALSE)*0.000001*'STATIONARY FACTORS'!$C$93*'STATIONARY FACTORS'!$C$94*(1/($M7*$N7)))))))))</f>
        <v>Enter Equipment</v>
      </c>
      <c r="AA7" s="454" t="str">
        <f>IF($D7="", "Enter Equipment",IF(VLOOKUP($A7,'STATIONARY FACTORS'!$A$4:$O$22, AA$5, FALSE)= "N/A", "--", IF($H7=0, "Enter Activity", IF($M7=0, "Enter Run Time",IF($I7="HP", $H7*VLOOKUP($A7,'STATIONARY FACTORS'!$A$4:$O$22, AA$5, FALSE),IF(ISERROR(SEARCH("Diesel", $D7,1)),($H7*VLOOKUP($A7,'STATIONARY FACTORS'!$A$4:$O$22, AA$5, FALSE)*0.000001*'STATIONARY FACTORS'!$C$93*'STATIONARY FACTORS'!$C$98*(1/($M7*$N7))),($H7*VLOOKUP($A7,'STATIONARY FACTORS'!$A$4:$O$22, AA$5, FALSE)*0.000001*'STATIONARY FACTORS'!$C$93*'STATIONARY FACTORS'!$C$94*(1/($M7*$N7)))))))))</f>
        <v>Enter Equipment</v>
      </c>
      <c r="AB7" s="465" t="str">
        <f>IF($D7="", "Enter Equipment",IF(VLOOKUP($A7,'STATIONARY FACTORS'!$A$4:$O$22, AB$5, FALSE)= "N/A", "--", IF($H7=0, "Enter Activity", IF($M7=0, "Enter Run Time",IF($I7="HP",( ($H7*VLOOKUP($A7,'STATIONARY FACTORS'!$A$4:$O$22, AB$5, FALSE)*$M7*$N7)/2000),IF(ISERROR(SEARCH("Diesel", $D7,1)),($H7*VLOOKUP($A7,'STATIONARY FACTORS'!$A$4:$O$22, AB$5, FALSE)*0.000001*'STATIONARY FACTORS'!$C$93*'STATIONARY FACTORS'!$C$98)/2000,($H7*VLOOKUP($A7,'STATIONARY FACTORS'!$A$4:$O$22, AB$5, FALSE)*0.000001*'STATIONARY FACTORS'!$C$93*'STATIONARY FACTORS'!$C$94)/2000))))))</f>
        <v>Enter Equipment</v>
      </c>
      <c r="AC7" s="379" t="str">
        <f>IF($D7="", "Enter Equipment",IF(VLOOKUP($A7,'STATIONARY FACTORS'!$A$4:$O$22, AC$5, FALSE)= "N/A", "--", IF($H7=0, "Enter Activity", IF($M7=0, "Enter Run Time",IF($I7="HP",( ($H7*VLOOKUP($A7,'STATIONARY FACTORS'!$A$4:$O$22, AC$5, FALSE)*$M7*$N7)/2000),IF(ISERROR(SEARCH("Diesel", $D7,1)),($H7*VLOOKUP($A7,'STATIONARY FACTORS'!$A$4:$O$22, AC$5, FALSE)*0.000001*'STATIONARY FACTORS'!$C$93*'STATIONARY FACTORS'!$C$98)/2000,($H7*VLOOKUP($A7,'STATIONARY FACTORS'!$A$4:$O$22, AC$5, FALSE)*0.000001*'STATIONARY FACTORS'!$C$93*'STATIONARY FACTORS'!$C$94)/2000))))))</f>
        <v>Enter Equipment</v>
      </c>
      <c r="AD7" s="379" t="str">
        <f>IF($D7="", "Enter Equipment",IF(VLOOKUP($A7,'STATIONARY FACTORS'!$A$4:$O$22, AD$5, FALSE)= "N/A", "--", IF($H7=0, "Enter Activity", IF($M7=0, "Enter Run Time",IF($I7="HP",( ($H7*VLOOKUP($A7,'STATIONARY FACTORS'!$A$4:$O$22, AD$5, FALSE)*$M7*$N7)/2000),IF(ISERROR(SEARCH("Diesel", $D7,1)),($H7*VLOOKUP($A7,'STATIONARY FACTORS'!$A$4:$O$22, AD$5, FALSE)*0.000001*'STATIONARY FACTORS'!$C$93*'STATIONARY FACTORS'!$C$98)/2000,($H7*VLOOKUP($A7,'STATIONARY FACTORS'!$A$4:$O$22, AD$5, FALSE)*0.000001*'STATIONARY FACTORS'!$C$93*'STATIONARY FACTORS'!$C$94)/2000))))))</f>
        <v>Enter Equipment</v>
      </c>
      <c r="AE7" s="379" t="str">
        <f>IF($D7="", "Enter Equipment",IF(VLOOKUP($A7,'STATIONARY FACTORS'!$A$4:$O$22, AE$5, FALSE)= "N/A", "--", IF($H7=0, "Enter Activity", IF($M7=0, "Enter Run Time",IF($I7="HP",( ($H7*VLOOKUP($A7,'STATIONARY FACTORS'!$A$4:$O$22, AE$5, FALSE)*$M7*$N7)/2000),IF(ISERROR(SEARCH("Diesel", $D7,1)),($H7*VLOOKUP($A7,'STATIONARY FACTORS'!$A$4:$O$22, AE$5, FALSE)*0.000001*'STATIONARY FACTORS'!$C$93*'STATIONARY FACTORS'!$C$98)/2000,($H7*VLOOKUP($A7,'STATIONARY FACTORS'!$A$4:$O$22, AE$5, FALSE)*0.000001*'STATIONARY FACTORS'!$C$93*'STATIONARY FACTORS'!$C$94)/2000))))))</f>
        <v>Enter Equipment</v>
      </c>
      <c r="AF7" s="379" t="str">
        <f>IF($D7="", "Enter Equipment",IF(VLOOKUP($A7,'STATIONARY FACTORS'!$A$4:$O$22, AF$5, FALSE)= "N/A", "--", IF($H7=0, "Enter Activity", IF($M7=0, "Enter Run Time",IF($I7="HP",( ($H7*VLOOKUP($A7,'STATIONARY FACTORS'!$A$4:$O$22, AF$5, FALSE)*$M7*$N7)/2000),IF(ISERROR(SEARCH("Diesel", $D7,1)),($H7*VLOOKUP($A7,'STATIONARY FACTORS'!$A$4:$O$22, AF$5, FALSE)*0.000001*'STATIONARY FACTORS'!$C$93*'STATIONARY FACTORS'!$C$98)/2000,($H7*VLOOKUP($A7,'STATIONARY FACTORS'!$A$4:$O$22, AF$5, FALSE)*0.000001*'STATIONARY FACTORS'!$C$93*'STATIONARY FACTORS'!$C$94)/2000))))))</f>
        <v>Enter Equipment</v>
      </c>
      <c r="AG7" s="380" t="str">
        <f>IF($D7="", "Enter Equipment",IF(VLOOKUP($A7,'STATIONARY FACTORS'!$A$4:$O$22, AG$5, FALSE)= "N/A", "--", IF($H7=0, "Enter Activity", IF($M7=0, "Enter Run Time",IF($I7="HP",( ($H7*VLOOKUP($A7,'STATIONARY FACTORS'!$A$4:$O$22, AG$5, FALSE)*$M7*$N7)/2000),IF(ISERROR(SEARCH("Diesel", $D7,1)),($H7*VLOOKUP($A7,'STATIONARY FACTORS'!$A$4:$O$22, AG$5, FALSE)*0.000001*'STATIONARY FACTORS'!$C$93*'STATIONARY FACTORS'!$C$98)/2000,($H7*VLOOKUP($A7,'STATIONARY FACTORS'!$A$4:$O$22, AG$5, FALSE)*0.000001*'STATIONARY FACTORS'!$C$93*'STATIONARY FACTORS'!$C$94)/2000))))))</f>
        <v>Enter Equipment</v>
      </c>
      <c r="AH7" s="379" t="str">
        <f>IF($D7="", "Enter Equipment",IF(VLOOKUP($A7,'STATIONARY FACTORS'!$A$4:$O$22, AH$5, FALSE)= "N/A", "--", IF($H7=0, "Enter Activity", IF($M7=0, "Enter Run Time",IF($I7="HP",( ($H7*VLOOKUP($A7,'STATIONARY FACTORS'!$A$4:$O$22, AH$5, FALSE)*$M7*$N7)/2000),IF(ISERROR(SEARCH("Diesel", $D7,1)),($H7*VLOOKUP($A7,'STATIONARY FACTORS'!$A$4:$O$22, AH$5, FALSE)*0.000001*'STATIONARY FACTORS'!$C$93*'STATIONARY FACTORS'!$C$98)/2000,($H7*VLOOKUP($A7,'STATIONARY FACTORS'!$A$4:$O$22, AH$5, FALSE)*0.000001*'STATIONARY FACTORS'!$C$93*'STATIONARY FACTORS'!$C$94)/2000))))))</f>
        <v>Enter Equipment</v>
      </c>
      <c r="AI7" s="378" t="str">
        <f>IF($D7="", "Enter Equipment",IF(VLOOKUP($A7,'STATIONARY FACTORS'!$A$4:$O$22, AI$5, FALSE)= "N/A", "--", IF($H7=0, "Enter Activity", IF($M7=0, "Enter Run Time",IF($I7="HP",( ($H7*VLOOKUP($A7,'STATIONARY FACTORS'!$A$4:$O$22, AI$5, FALSE)*$M7*$N7)/2000),IF(ISERROR(SEARCH("Diesel", $D7,1)),($H7*VLOOKUP($A7,'STATIONARY FACTORS'!$A$4:$O$22, AI$5, FALSE)*0.000001*'STATIONARY FACTORS'!$C$93*'STATIONARY FACTORS'!$C$98)/2000,($H7*VLOOKUP($A7,'STATIONARY FACTORS'!$A$4:$O$22, AI$5, FALSE)*0.000001*'STATIONARY FACTORS'!$C$93*'STATIONARY FACTORS'!$C$94)/2000))))))</f>
        <v>Enter Equipment</v>
      </c>
      <c r="AJ7" s="378" t="str">
        <f>IF($D7="", "Enter Equipment",IF(VLOOKUP($A7,'STATIONARY FACTORS'!$A$4:$O$22, AJ$5, FALSE)= "N/A", "--", IF($H7=0, "Enter Activity", IF($M7=0, "Enter Run Time",IF($I7="HP",( ($H7*VLOOKUP($A7,'STATIONARY FACTORS'!$A$4:$O$22, AJ$5, FALSE)*$M7*$N7)/2000),IF(ISERROR(SEARCH("Diesel", $D7,1)),($H7*VLOOKUP($A7,'STATIONARY FACTORS'!$A$4:$O$22, AJ$5, FALSE)*0.000001*'STATIONARY FACTORS'!$C$93*'STATIONARY FACTORS'!$C$98)/2000,($H7*VLOOKUP($A7,'STATIONARY FACTORS'!$A$4:$O$22, AJ$5, FALSE)*0.000001*'STATIONARY FACTORS'!$C$93*'STATIONARY FACTORS'!$C$94)/2000))))))</f>
        <v>Enter Equipment</v>
      </c>
      <c r="AK7" s="378" t="str">
        <f>IF($D7="", "Enter Equipment",IF(VLOOKUP($A7,'STATIONARY FACTORS'!$A$4:$O$22, AK$5, FALSE)= "N/A", "--", IF($H7=0, "Enter Activity", IF($M7=0, "Enter Run Time",IF($I7="HP",( ($H7*VLOOKUP($A7,'STATIONARY FACTORS'!$A$4:$O$22, AK$5, FALSE)*$M7*$N7)/2000),IF(ISERROR(SEARCH("Diesel", $D7,1)),($H7*VLOOKUP($A7,'STATIONARY FACTORS'!$A$4:$O$22, AK$5, FALSE)*0.000001*'STATIONARY FACTORS'!$C$93*'STATIONARY FACTORS'!$C$98)/2000,($H7*VLOOKUP($A7,'STATIONARY FACTORS'!$A$4:$O$22, AK$5, FALSE)*0.000001*'STATIONARY FACTORS'!$C$93*'STATIONARY FACTORS'!$C$94)/2000))))))</f>
        <v>Enter Equipment</v>
      </c>
      <c r="AL7" s="381" t="str">
        <f>IF($D7="", "Enter Equipment",IF(VLOOKUP($A7,'STATIONARY FACTORS'!$A$4:$O$22, AL$5, FALSE)= "N/A", "--", IF($H7=0, "Enter Activity", IF($M7=0, "Enter Run Time",IF($I7="HP",( ($H7*VLOOKUP($A7,'STATIONARY FACTORS'!$A$4:$O$22, AL$5, FALSE)*$M7*$N7)/2000),IF(ISERROR(SEARCH("Diesel", $D7,1)),($H7*VLOOKUP($A7,'STATIONARY FACTORS'!$A$4:$O$22, AL$5, FALSE)*0.000001*'STATIONARY FACTORS'!$C$93*'STATIONARY FACTORS'!$C$98)/2000,($H7*VLOOKUP($A7,'STATIONARY FACTORS'!$A$4:$O$22, AL$5, FALSE)*0.000001*'STATIONARY FACTORS'!$C$93*'STATIONARY FACTORS'!$C$94)/2000))))))</f>
        <v>Enter Equipment</v>
      </c>
      <c r="AM7" s="73"/>
      <c r="AO7" s="74">
        <f>MONTH(EMISSIONS_1!P7)-MONTH(EMISSIONS_1!O7)+1</f>
        <v>1</v>
      </c>
      <c r="AP7" s="329">
        <f t="shared" ref="AP7:BA11" si="0">IF(T($AB7)="",IF((AP$6&gt;=MONTH($O7))*(AP$6&lt;=MONTH($P7)), $AB7/$AO7, 0),0)</f>
        <v>0</v>
      </c>
      <c r="AQ7" s="330">
        <f t="shared" si="0"/>
        <v>0</v>
      </c>
      <c r="AR7" s="330">
        <f t="shared" si="0"/>
        <v>0</v>
      </c>
      <c r="AS7" s="330">
        <f t="shared" si="0"/>
        <v>0</v>
      </c>
      <c r="AT7" s="330">
        <f t="shared" si="0"/>
        <v>0</v>
      </c>
      <c r="AU7" s="330">
        <f t="shared" si="0"/>
        <v>0</v>
      </c>
      <c r="AV7" s="330">
        <f t="shared" si="0"/>
        <v>0</v>
      </c>
      <c r="AW7" s="330">
        <f t="shared" si="0"/>
        <v>0</v>
      </c>
      <c r="AX7" s="330">
        <f t="shared" si="0"/>
        <v>0</v>
      </c>
      <c r="AY7" s="330">
        <f t="shared" si="0"/>
        <v>0</v>
      </c>
      <c r="AZ7" s="330">
        <f t="shared" si="0"/>
        <v>0</v>
      </c>
      <c r="BA7" s="331">
        <f t="shared" si="0"/>
        <v>0</v>
      </c>
      <c r="BB7" s="329">
        <f t="shared" ref="BB7:BM16" si="1">IF(T($AC7)="",IF((BB$6&gt;=MONTH($O7))*(BB$6&lt;=MONTH($P7)), $AC7/$AO7, 0),0)</f>
        <v>0</v>
      </c>
      <c r="BC7" s="330">
        <f t="shared" si="1"/>
        <v>0</v>
      </c>
      <c r="BD7" s="330">
        <f t="shared" si="1"/>
        <v>0</v>
      </c>
      <c r="BE7" s="330">
        <f t="shared" si="1"/>
        <v>0</v>
      </c>
      <c r="BF7" s="330">
        <f t="shared" si="1"/>
        <v>0</v>
      </c>
      <c r="BG7" s="330">
        <f t="shared" si="1"/>
        <v>0</v>
      </c>
      <c r="BH7" s="330">
        <f t="shared" si="1"/>
        <v>0</v>
      </c>
      <c r="BI7" s="330">
        <f t="shared" si="1"/>
        <v>0</v>
      </c>
      <c r="BJ7" s="330">
        <f t="shared" si="1"/>
        <v>0</v>
      </c>
      <c r="BK7" s="330">
        <f t="shared" si="1"/>
        <v>0</v>
      </c>
      <c r="BL7" s="330">
        <f t="shared" si="1"/>
        <v>0</v>
      </c>
      <c r="BM7" s="331">
        <f t="shared" si="1"/>
        <v>0</v>
      </c>
      <c r="BN7" s="329">
        <f t="shared" ref="BN7:BY16" si="2">IF(T($AD7)="",IF((BN$6&gt;=MONTH($O7))*(BN$6&lt;=MONTH($P7)), $AD7/$AO7, 0),0)</f>
        <v>0</v>
      </c>
      <c r="BO7" s="330">
        <f t="shared" si="2"/>
        <v>0</v>
      </c>
      <c r="BP7" s="330">
        <f t="shared" si="2"/>
        <v>0</v>
      </c>
      <c r="BQ7" s="330">
        <f t="shared" si="2"/>
        <v>0</v>
      </c>
      <c r="BR7" s="330">
        <f t="shared" si="2"/>
        <v>0</v>
      </c>
      <c r="BS7" s="330">
        <f t="shared" si="2"/>
        <v>0</v>
      </c>
      <c r="BT7" s="330">
        <f t="shared" si="2"/>
        <v>0</v>
      </c>
      <c r="BU7" s="330">
        <f t="shared" si="2"/>
        <v>0</v>
      </c>
      <c r="BV7" s="330">
        <f t="shared" si="2"/>
        <v>0</v>
      </c>
      <c r="BW7" s="330">
        <f t="shared" si="2"/>
        <v>0</v>
      </c>
      <c r="BX7" s="330">
        <f t="shared" si="2"/>
        <v>0</v>
      </c>
      <c r="BY7" s="331">
        <f t="shared" si="2"/>
        <v>0</v>
      </c>
      <c r="BZ7" s="329">
        <f t="shared" ref="BZ7:CK16" si="3">IF(T($AE7)="",IF((BZ$6&gt;=MONTH($O7))*(BZ$6&lt;=MONTH($P7)), $AE7/$AO7, 0),0)</f>
        <v>0</v>
      </c>
      <c r="CA7" s="330">
        <f t="shared" si="3"/>
        <v>0</v>
      </c>
      <c r="CB7" s="330">
        <f t="shared" si="3"/>
        <v>0</v>
      </c>
      <c r="CC7" s="330">
        <f t="shared" si="3"/>
        <v>0</v>
      </c>
      <c r="CD7" s="330">
        <f t="shared" si="3"/>
        <v>0</v>
      </c>
      <c r="CE7" s="330">
        <f t="shared" si="3"/>
        <v>0</v>
      </c>
      <c r="CF7" s="330">
        <f t="shared" si="3"/>
        <v>0</v>
      </c>
      <c r="CG7" s="330">
        <f t="shared" si="3"/>
        <v>0</v>
      </c>
      <c r="CH7" s="330">
        <f t="shared" si="3"/>
        <v>0</v>
      </c>
      <c r="CI7" s="330">
        <f t="shared" si="3"/>
        <v>0</v>
      </c>
      <c r="CJ7" s="330">
        <f t="shared" si="3"/>
        <v>0</v>
      </c>
      <c r="CK7" s="331">
        <f t="shared" si="3"/>
        <v>0</v>
      </c>
      <c r="CL7" s="329">
        <f t="shared" ref="CL7:CW16" si="4">IF(T($AF7)="",IF((CL$6&gt;=MONTH($O7))*(CL$6&lt;=MONTH($P7)), $AF7/$AO7, 0),0)</f>
        <v>0</v>
      </c>
      <c r="CM7" s="330">
        <f t="shared" si="4"/>
        <v>0</v>
      </c>
      <c r="CN7" s="330">
        <f t="shared" si="4"/>
        <v>0</v>
      </c>
      <c r="CO7" s="330">
        <f t="shared" si="4"/>
        <v>0</v>
      </c>
      <c r="CP7" s="330">
        <f t="shared" si="4"/>
        <v>0</v>
      </c>
      <c r="CQ7" s="330">
        <f t="shared" si="4"/>
        <v>0</v>
      </c>
      <c r="CR7" s="330">
        <f t="shared" si="4"/>
        <v>0</v>
      </c>
      <c r="CS7" s="330">
        <f t="shared" si="4"/>
        <v>0</v>
      </c>
      <c r="CT7" s="330">
        <f t="shared" si="4"/>
        <v>0</v>
      </c>
      <c r="CU7" s="330">
        <f t="shared" si="4"/>
        <v>0</v>
      </c>
      <c r="CV7" s="330">
        <f t="shared" si="4"/>
        <v>0</v>
      </c>
      <c r="CW7" s="331">
        <f t="shared" si="4"/>
        <v>0</v>
      </c>
      <c r="CX7" s="329">
        <f t="shared" ref="CX7:DI16" si="5">IF(T($AG7)="",IF((CX$6&gt;=MONTH($O7))*(CX$6&lt;=MONTH($P7)), $AG7/$AO7, 0),0)</f>
        <v>0</v>
      </c>
      <c r="CY7" s="330">
        <f t="shared" si="5"/>
        <v>0</v>
      </c>
      <c r="CZ7" s="330">
        <f t="shared" si="5"/>
        <v>0</v>
      </c>
      <c r="DA7" s="330">
        <f t="shared" si="5"/>
        <v>0</v>
      </c>
      <c r="DB7" s="330">
        <f t="shared" si="5"/>
        <v>0</v>
      </c>
      <c r="DC7" s="330">
        <f t="shared" si="5"/>
        <v>0</v>
      </c>
      <c r="DD7" s="330">
        <f t="shared" si="5"/>
        <v>0</v>
      </c>
      <c r="DE7" s="330">
        <f t="shared" si="5"/>
        <v>0</v>
      </c>
      <c r="DF7" s="330">
        <f t="shared" si="5"/>
        <v>0</v>
      </c>
      <c r="DG7" s="330">
        <f t="shared" si="5"/>
        <v>0</v>
      </c>
      <c r="DH7" s="330">
        <f t="shared" si="5"/>
        <v>0</v>
      </c>
      <c r="DI7" s="331">
        <f t="shared" si="5"/>
        <v>0</v>
      </c>
      <c r="DJ7" s="329">
        <f t="shared" ref="DJ7:DU16" si="6">IF(T($AH7)="",IF((DJ$6&gt;=MONTH($O7))*(DJ$6&lt;=MONTH($P7)), $AH7/$AO7, 0),0)</f>
        <v>0</v>
      </c>
      <c r="DK7" s="330">
        <f t="shared" si="6"/>
        <v>0</v>
      </c>
      <c r="DL7" s="330">
        <f t="shared" si="6"/>
        <v>0</v>
      </c>
      <c r="DM7" s="330">
        <f t="shared" si="6"/>
        <v>0</v>
      </c>
      <c r="DN7" s="330">
        <f t="shared" si="6"/>
        <v>0</v>
      </c>
      <c r="DO7" s="330">
        <f t="shared" si="6"/>
        <v>0</v>
      </c>
      <c r="DP7" s="330">
        <f t="shared" si="6"/>
        <v>0</v>
      </c>
      <c r="DQ7" s="330">
        <f t="shared" si="6"/>
        <v>0</v>
      </c>
      <c r="DR7" s="330">
        <f t="shared" si="6"/>
        <v>0</v>
      </c>
      <c r="DS7" s="330">
        <f t="shared" si="6"/>
        <v>0</v>
      </c>
      <c r="DT7" s="330">
        <f t="shared" si="6"/>
        <v>0</v>
      </c>
      <c r="DU7" s="331">
        <f t="shared" si="6"/>
        <v>0</v>
      </c>
      <c r="DV7" s="329">
        <f t="shared" ref="DV7:EG16" si="7">IF(T($AI7)="",IF((DV$6&gt;=MONTH($O7))*(DV$6&lt;=MONTH($P7)), $AI7/$AO7, 0),0)</f>
        <v>0</v>
      </c>
      <c r="DW7" s="330">
        <f t="shared" si="7"/>
        <v>0</v>
      </c>
      <c r="DX7" s="330">
        <f t="shared" si="7"/>
        <v>0</v>
      </c>
      <c r="DY7" s="330">
        <f t="shared" si="7"/>
        <v>0</v>
      </c>
      <c r="DZ7" s="330">
        <f t="shared" si="7"/>
        <v>0</v>
      </c>
      <c r="EA7" s="330">
        <f t="shared" si="7"/>
        <v>0</v>
      </c>
      <c r="EB7" s="330">
        <f t="shared" si="7"/>
        <v>0</v>
      </c>
      <c r="EC7" s="330">
        <f t="shared" si="7"/>
        <v>0</v>
      </c>
      <c r="ED7" s="330">
        <f t="shared" si="7"/>
        <v>0</v>
      </c>
      <c r="EE7" s="330">
        <f t="shared" si="7"/>
        <v>0</v>
      </c>
      <c r="EF7" s="330">
        <f t="shared" si="7"/>
        <v>0</v>
      </c>
      <c r="EG7" s="331">
        <f t="shared" si="7"/>
        <v>0</v>
      </c>
      <c r="EH7" s="329">
        <f t="shared" ref="EH7:ES16" si="8">IF(T($AJ7)="",IF((EH$6&gt;=MONTH($O7))*(EH$6&lt;=MONTH($P7)), $AJ7/$AO7, 0),0)</f>
        <v>0</v>
      </c>
      <c r="EI7" s="330">
        <f t="shared" si="8"/>
        <v>0</v>
      </c>
      <c r="EJ7" s="330">
        <f t="shared" si="8"/>
        <v>0</v>
      </c>
      <c r="EK7" s="330">
        <f t="shared" si="8"/>
        <v>0</v>
      </c>
      <c r="EL7" s="330">
        <f t="shared" si="8"/>
        <v>0</v>
      </c>
      <c r="EM7" s="330">
        <f t="shared" si="8"/>
        <v>0</v>
      </c>
      <c r="EN7" s="330">
        <f t="shared" si="8"/>
        <v>0</v>
      </c>
      <c r="EO7" s="330">
        <f t="shared" si="8"/>
        <v>0</v>
      </c>
      <c r="EP7" s="330">
        <f t="shared" si="8"/>
        <v>0</v>
      </c>
      <c r="EQ7" s="330">
        <f t="shared" si="8"/>
        <v>0</v>
      </c>
      <c r="ER7" s="330">
        <f t="shared" si="8"/>
        <v>0</v>
      </c>
      <c r="ES7" s="331">
        <f t="shared" si="8"/>
        <v>0</v>
      </c>
      <c r="ET7" s="329">
        <f t="shared" ref="ET7:FE16" si="9">IF(T($AK7)="",IF((ET$6&gt;=MONTH($O7))*(ET$6&lt;=MONTH($P7)), $AK7/$AO7, 0),0)</f>
        <v>0</v>
      </c>
      <c r="EU7" s="330">
        <f t="shared" si="9"/>
        <v>0</v>
      </c>
      <c r="EV7" s="330">
        <f t="shared" si="9"/>
        <v>0</v>
      </c>
      <c r="EW7" s="330">
        <f t="shared" si="9"/>
        <v>0</v>
      </c>
      <c r="EX7" s="330">
        <f t="shared" si="9"/>
        <v>0</v>
      </c>
      <c r="EY7" s="330">
        <f t="shared" si="9"/>
        <v>0</v>
      </c>
      <c r="EZ7" s="330">
        <f t="shared" si="9"/>
        <v>0</v>
      </c>
      <c r="FA7" s="330">
        <f t="shared" si="9"/>
        <v>0</v>
      </c>
      <c r="FB7" s="330">
        <f t="shared" si="9"/>
        <v>0</v>
      </c>
      <c r="FC7" s="330">
        <f t="shared" si="9"/>
        <v>0</v>
      </c>
      <c r="FD7" s="330">
        <f t="shared" si="9"/>
        <v>0</v>
      </c>
      <c r="FE7" s="331">
        <f t="shared" si="9"/>
        <v>0</v>
      </c>
      <c r="FF7" s="329">
        <f t="shared" ref="FF7:FQ16" si="10">IF(T($AL7)="",IF((FF$6&gt;=MONTH($O7))*(FF$6&lt;=MONTH($P7)), $AL7/$AO7, 0),0)</f>
        <v>0</v>
      </c>
      <c r="FG7" s="330">
        <f t="shared" si="10"/>
        <v>0</v>
      </c>
      <c r="FH7" s="330">
        <f t="shared" si="10"/>
        <v>0</v>
      </c>
      <c r="FI7" s="330">
        <f t="shared" si="10"/>
        <v>0</v>
      </c>
      <c r="FJ7" s="330">
        <f t="shared" si="10"/>
        <v>0</v>
      </c>
      <c r="FK7" s="330">
        <f t="shared" si="10"/>
        <v>0</v>
      </c>
      <c r="FL7" s="330">
        <f t="shared" si="10"/>
        <v>0</v>
      </c>
      <c r="FM7" s="330">
        <f t="shared" si="10"/>
        <v>0</v>
      </c>
      <c r="FN7" s="330">
        <f t="shared" si="10"/>
        <v>0</v>
      </c>
      <c r="FO7" s="330">
        <f t="shared" si="10"/>
        <v>0</v>
      </c>
      <c r="FP7" s="330">
        <f t="shared" si="10"/>
        <v>0</v>
      </c>
      <c r="FQ7" s="331">
        <f t="shared" si="10"/>
        <v>0</v>
      </c>
    </row>
    <row r="8" spans="1:173" ht="12.75" customHeight="1" x14ac:dyDescent="0.2">
      <c r="A8" s="248" t="str">
        <f>IF(I8="GAL/YR", CONCATENATE(D8, "-lbs/MMBtu"), CONCATENATE(D8, "-lbs/", I8, "-hr"))</f>
        <v>-lbs/ -hr</v>
      </c>
      <c r="B8" s="28"/>
      <c r="C8" s="100" t="s">
        <v>323</v>
      </c>
      <c r="D8" s="365"/>
      <c r="E8" s="32" t="s">
        <v>115</v>
      </c>
      <c r="F8" s="32" t="s">
        <v>115</v>
      </c>
      <c r="G8" s="33" t="s">
        <v>115</v>
      </c>
      <c r="H8" s="367"/>
      <c r="I8" s="367" t="s">
        <v>2</v>
      </c>
      <c r="J8" s="33" t="s">
        <v>115</v>
      </c>
      <c r="K8" s="33"/>
      <c r="L8" s="33"/>
      <c r="M8" s="372">
        <v>0</v>
      </c>
      <c r="N8" s="373">
        <v>0</v>
      </c>
      <c r="O8" s="299"/>
      <c r="P8" s="300"/>
      <c r="Q8" s="412" t="str">
        <f>IF($D8="", "Enter Equipment",IF(VLOOKUP($A8,'STATIONARY FACTORS'!$A$4:$O$22, Q$5, FALSE)= "N/A", "--", IF($H8=0, "Enter Activity", IF($M8=0, "Enter Run Time",IF($I8="HP", $H8*VLOOKUP($A8,'STATIONARY FACTORS'!$A$4:$O$22, Q$5, FALSE),IF(ISERROR(SEARCH("Diesel", $D8,1)),($H8*VLOOKUP($A8,'STATIONARY FACTORS'!$A$4:$O$22, Q$5, FALSE)*0.000001*'STATIONARY FACTORS'!$C$93*'STATIONARY FACTORS'!$C$98*(1/($M8*$N8))),($H8*VLOOKUP($A8,'STATIONARY FACTORS'!$A$4:$O$22, Q$5, FALSE)*0.000001*'STATIONARY FACTORS'!$C$93*'STATIONARY FACTORS'!$C$94*(1/($M8*$N8)))))))))</f>
        <v>Enter Equipment</v>
      </c>
      <c r="R8" s="79" t="str">
        <f>IF($D8="", "Enter Equipment",IF(VLOOKUP($A8,'STATIONARY FACTORS'!$A$4:$O$22, R$5, FALSE)= "N/A", "--", IF($H8=0, "Enter Activity", IF($M8=0, "Enter Run Time",IF($I8="HP", $H8*VLOOKUP($A8,'STATIONARY FACTORS'!$A$4:$O$22, R$5, FALSE),IF(ISERROR(SEARCH("Diesel", $D8,1)),($H8*VLOOKUP($A8,'STATIONARY FACTORS'!$A$4:$O$22, R$5, FALSE)*0.000001*'STATIONARY FACTORS'!$C$93*'STATIONARY FACTORS'!$C$98*(1/($M8*$N8))),($H8*VLOOKUP($A8,'STATIONARY FACTORS'!$A$4:$O$22, R$5, FALSE)*0.000001*'STATIONARY FACTORS'!$C$93*'STATIONARY FACTORS'!$C$94*(1/($M8*$N8)))))))))</f>
        <v>Enter Equipment</v>
      </c>
      <c r="S8" s="78" t="str">
        <f>IF($D8="", "Enter Equipment",IF(VLOOKUP($A8,'STATIONARY FACTORS'!$A$4:$O$22, S$5, FALSE)= "N/A", "--", IF($H8=0, "Enter Activity", IF($M8=0, "Enter Run Time",IF($I8="HP", $H8*VLOOKUP($A8,'STATIONARY FACTORS'!$A$4:$O$22, S$5, FALSE),IF(ISERROR(SEARCH("Diesel", $D8,1)),($H8*VLOOKUP($A8,'STATIONARY FACTORS'!$A$4:$O$22, S$5, FALSE)*0.000001*'STATIONARY FACTORS'!$C$93*'STATIONARY FACTORS'!$C$98*(1/($M8*$N8))),($H8*VLOOKUP($A8,'STATIONARY FACTORS'!$A$4:$O$22, S$5, FALSE)*0.000001*'STATIONARY FACTORS'!$C$93*'STATIONARY FACTORS'!$C$94*(1/($M8*$N8)))))))))</f>
        <v>Enter Equipment</v>
      </c>
      <c r="T8" s="79" t="str">
        <f>IF($D8="", "Enter Equipment",IF(VLOOKUP($A8,'STATIONARY FACTORS'!$A$4:$O$22, T$5, FALSE)= "N/A", "--", IF($H8=0, "Enter Activity", IF($M8=0, "Enter Run Time",IF($I8="HP", $H8*VLOOKUP($A8,'STATIONARY FACTORS'!$A$4:$O$22, T$5, FALSE),IF(ISERROR(SEARCH("Diesel", $D8,1)),($H8*VLOOKUP($A8,'STATIONARY FACTORS'!$A$4:$O$22, T$5, FALSE)*0.000001*'STATIONARY FACTORS'!$C$93*'STATIONARY FACTORS'!$C$98*(1/($M8*$N8))),($H8*VLOOKUP($A8,'STATIONARY FACTORS'!$A$4:$O$22, T$5, FALSE)*0.000001*'STATIONARY FACTORS'!$C$93*'STATIONARY FACTORS'!$C$94*(1/($M8*$N8)))))))))</f>
        <v>Enter Equipment</v>
      </c>
      <c r="U8" s="79" t="str">
        <f>IF($D8="", "Enter Equipment",IF(VLOOKUP($A8,'STATIONARY FACTORS'!$A$4:$O$22, U$5, FALSE)= "N/A", "--", IF($H8=0, "Enter Activity", IF($M8=0, "Enter Run Time",IF($I8="HP", $H8*VLOOKUP($A8,'STATIONARY FACTORS'!$A$4:$O$22, U$5, FALSE),IF(ISERROR(SEARCH("Diesel", $D8,1)),($H8*VLOOKUP($A8,'STATIONARY FACTORS'!$A$4:$O$22, U$5, FALSE)*0.000001*'STATIONARY FACTORS'!$C$93*'STATIONARY FACTORS'!$C$98*(1/($M8*$N8))),($H8*VLOOKUP($A8,'STATIONARY FACTORS'!$A$4:$O$22, U$5, FALSE)*0.000001*'STATIONARY FACTORS'!$C$93*'STATIONARY FACTORS'!$C$94*(1/($M8*$N8)))))))))</f>
        <v>Enter Equipment</v>
      </c>
      <c r="V8" s="79" t="str">
        <f>IF($D8="", "Enter Equipment",IF(VLOOKUP($A8,'STATIONARY FACTORS'!$A$4:$O$22, V$5, FALSE)= "N/A", "--", IF($H8=0, "Enter Activity", IF($M8=0, "Enter Run Time",IF($I8="HP", $H8*VLOOKUP($A8,'STATIONARY FACTORS'!$A$4:$O$22, V$5, FALSE),IF(ISERROR(SEARCH("Diesel", $D8,1)),($H8*VLOOKUP($A8,'STATIONARY FACTORS'!$A$4:$O$22, V$5, FALSE)*0.000001*'STATIONARY FACTORS'!$C$93*'STATIONARY FACTORS'!$C$98*(1/($M8*$N8))),($H8*VLOOKUP($A8,'STATIONARY FACTORS'!$A$4:$O$22, V$5, FALSE)*0.000001*'STATIONARY FACTORS'!$C$93*'STATIONARY FACTORS'!$C$94*(1/($M8*$N8)))))))))</f>
        <v>Enter Equipment</v>
      </c>
      <c r="W8" s="79" t="str">
        <f>IF($D8="", "Enter Equipment",IF(VLOOKUP($A8,'STATIONARY FACTORS'!$A$4:$O$22, W$5, FALSE)= "N/A", "--", IF($H8=0, "Enter Activity", IF($M8=0, "Enter Run Time",IF($I8="HP", $H8*VLOOKUP($A8,'STATIONARY FACTORS'!$A$4:$O$22, W$5, FALSE),IF(ISERROR(SEARCH("Diesel", $D8,1)),($H8*VLOOKUP($A8,'STATIONARY FACTORS'!$A$4:$O$22, W$5, FALSE)*0.000001*'STATIONARY FACTORS'!$C$93*'STATIONARY FACTORS'!$C$98*(1/($M8*$N8))),($H8*VLOOKUP($A8,'STATIONARY FACTORS'!$A$4:$O$22, W$5, FALSE)*0.000001*'STATIONARY FACTORS'!$C$93*'STATIONARY FACTORS'!$C$94*(1/($M8*$N8)))))))))</f>
        <v>Enter Equipment</v>
      </c>
      <c r="X8" s="79" t="str">
        <f>IF($D8="", "Enter Equipment",IF(VLOOKUP($A8,'STATIONARY FACTORS'!$A$4:$O$22, X$5, FALSE)= "N/A", "--", IF($H8=0, "Enter Activity", IF($M8=0, "Enter Run Time",IF($I8="HP", $H8*VLOOKUP($A8,'STATIONARY FACTORS'!$A$4:$O$22, X$5, FALSE),IF(ISERROR(SEARCH("Diesel", $D8,1)),($H8*VLOOKUP($A8,'STATIONARY FACTORS'!$A$4:$O$22, X$5, FALSE)*0.000001*'STATIONARY FACTORS'!$C$93*'STATIONARY FACTORS'!$C$98*(1/($M8*$N8))),($H8*VLOOKUP($A8,'STATIONARY FACTORS'!$A$4:$O$22, X$5, FALSE)*0.000001*'STATIONARY FACTORS'!$C$93*'STATIONARY FACTORS'!$C$94*(1/($M8*$N8)))))))))</f>
        <v>Enter Equipment</v>
      </c>
      <c r="Y8" s="79" t="str">
        <f>IF($D8="", "Enter Equipment",IF(VLOOKUP($A8,'STATIONARY FACTORS'!$A$4:$O$22, Y$5, FALSE)= "N/A", "--", IF($H8=0, "Enter Activity", IF($M8=0, "Enter Run Time",IF($I8="HP", $H8*VLOOKUP($A8,'STATIONARY FACTORS'!$A$4:$O$22, Y$5, FALSE),IF(ISERROR(SEARCH("Diesel", $D8,1)),($H8*VLOOKUP($A8,'STATIONARY FACTORS'!$A$4:$O$22, Y$5, FALSE)*0.000001*'STATIONARY FACTORS'!$C$93*'STATIONARY FACTORS'!$C$98*(1/($M8*$N8))),($H8*VLOOKUP($A8,'STATIONARY FACTORS'!$A$4:$O$22, Y$5, FALSE)*0.000001*'STATIONARY FACTORS'!$C$93*'STATIONARY FACTORS'!$C$94*(1/($M8*$N8)))))))))</f>
        <v>Enter Equipment</v>
      </c>
      <c r="Z8" s="79" t="str">
        <f>IF($D8="", "Enter Equipment",IF(VLOOKUP($A8,'STATIONARY FACTORS'!$A$4:$O$22, Z$5, FALSE)= "N/A", "--", IF($H8=0, "Enter Activity", IF($M8=0, "Enter Run Time",IF($I8="HP", $H8*VLOOKUP($A8,'STATIONARY FACTORS'!$A$4:$O$22, Z$5, FALSE),IF(ISERROR(SEARCH("Diesel", $D8,1)),($H8*VLOOKUP($A8,'STATIONARY FACTORS'!$A$4:$O$22, Z$5, FALSE)*0.000001*'STATIONARY FACTORS'!$C$93*'STATIONARY FACTORS'!$C$98*(1/($M8*$N8))),($H8*VLOOKUP($A8,'STATIONARY FACTORS'!$A$4:$O$22, Z$5, FALSE)*0.000001*'STATIONARY FACTORS'!$C$93*'STATIONARY FACTORS'!$C$94*(1/($M8*$N8)))))))))</f>
        <v>Enter Equipment</v>
      </c>
      <c r="AA8" s="66" t="str">
        <f>IF($D8="", "Enter Equipment",IF(VLOOKUP($A8,'STATIONARY FACTORS'!$A$4:$O$22, AA$5, FALSE)= "N/A", "--", IF($H8=0, "Enter Activity", IF($M8=0, "Enter Run Time",IF($I8="HP", $H8*VLOOKUP($A8,'STATIONARY FACTORS'!$A$4:$O$22, AA$5, FALSE),IF(ISERROR(SEARCH("Diesel", $D8,1)),($H8*VLOOKUP($A8,'STATIONARY FACTORS'!$A$4:$O$22, AA$5, FALSE)*0.000001*'STATIONARY FACTORS'!$C$93*'STATIONARY FACTORS'!$C$98*(1/($M8*$N8))),($H8*VLOOKUP($A8,'STATIONARY FACTORS'!$A$4:$O$22, AA$5, FALSE)*0.000001*'STATIONARY FACTORS'!$C$93*'STATIONARY FACTORS'!$C$94*(1/($M8*$N8)))))))))</f>
        <v>Enter Equipment</v>
      </c>
      <c r="AB8" s="466" t="str">
        <f>IF($D8="", "Enter Equipment",IF(VLOOKUP($A8,'STATIONARY FACTORS'!$A$4:$O$22, AB$5, FALSE)= "N/A", "--", IF($H8=0, "Enter Activity", IF($M8=0, "Enter Run Time",IF($I8="HP",( ($H8*VLOOKUP($A8,'STATIONARY FACTORS'!$A$4:$O$22, AB$5, FALSE)*$M8*$N8)/2000),IF(ISERROR(SEARCH("Diesel", $D8,1)),($H8*VLOOKUP($A8,'STATIONARY FACTORS'!$A$4:$O$22, AB$5, FALSE)*0.000001*'STATIONARY FACTORS'!$C$93*'STATIONARY FACTORS'!$C$98)/2000,($H8*VLOOKUP($A8,'STATIONARY FACTORS'!$A$4:$O$22, AB$5, FALSE)*0.000001*'STATIONARY FACTORS'!$C$93*'STATIONARY FACTORS'!$C$94)/2000))))))</f>
        <v>Enter Equipment</v>
      </c>
      <c r="AC8" s="65" t="str">
        <f>IF($D8="", "Enter Equipment",IF(VLOOKUP($A8,'STATIONARY FACTORS'!$A$4:$O$22, AC$5, FALSE)= "N/A", "--", IF($H8=0, "Enter Activity", IF($M8=0, "Enter Run Time",IF($I8="HP",( ($H8*VLOOKUP($A8,'STATIONARY FACTORS'!$A$4:$O$22, AC$5, FALSE)*$M8*$N8)/2000),IF(ISERROR(SEARCH("Diesel", $D8,1)),($H8*VLOOKUP($A8,'STATIONARY FACTORS'!$A$4:$O$22, AC$5, FALSE)*0.000001*'STATIONARY FACTORS'!$C$93*'STATIONARY FACTORS'!$C$98)/2000,($H8*VLOOKUP($A8,'STATIONARY FACTORS'!$A$4:$O$22, AC$5, FALSE)*0.000001*'STATIONARY FACTORS'!$C$93*'STATIONARY FACTORS'!$C$94)/2000))))))</f>
        <v>Enter Equipment</v>
      </c>
      <c r="AD8" s="65" t="str">
        <f>IF($D8="", "Enter Equipment",IF(VLOOKUP($A8,'STATIONARY FACTORS'!$A$4:$O$22, AD$5, FALSE)= "N/A", "--", IF($H8=0, "Enter Activity", IF($M8=0, "Enter Run Time",IF($I8="HP",( ($H8*VLOOKUP($A8,'STATIONARY FACTORS'!$A$4:$O$22, AD$5, FALSE)*$M8*$N8)/2000),IF(ISERROR(SEARCH("Diesel", $D8,1)),($H8*VLOOKUP($A8,'STATIONARY FACTORS'!$A$4:$O$22, AD$5, FALSE)*0.000001*'STATIONARY FACTORS'!$C$93*'STATIONARY FACTORS'!$C$98)/2000,($H8*VLOOKUP($A8,'STATIONARY FACTORS'!$A$4:$O$22, AD$5, FALSE)*0.000001*'STATIONARY FACTORS'!$C$93*'STATIONARY FACTORS'!$C$94)/2000))))))</f>
        <v>Enter Equipment</v>
      </c>
      <c r="AE8" s="65" t="str">
        <f>IF($D8="", "Enter Equipment",IF(VLOOKUP($A8,'STATIONARY FACTORS'!$A$4:$O$22, AE$5, FALSE)= "N/A", "--", IF($H8=0, "Enter Activity", IF($M8=0, "Enter Run Time",IF($I8="HP",( ($H8*VLOOKUP($A8,'STATIONARY FACTORS'!$A$4:$O$22, AE$5, FALSE)*$M8*$N8)/2000),IF(ISERROR(SEARCH("Diesel", $D8,1)),($H8*VLOOKUP($A8,'STATIONARY FACTORS'!$A$4:$O$22, AE$5, FALSE)*0.000001*'STATIONARY FACTORS'!$C$93*'STATIONARY FACTORS'!$C$98)/2000,($H8*VLOOKUP($A8,'STATIONARY FACTORS'!$A$4:$O$22, AE$5, FALSE)*0.000001*'STATIONARY FACTORS'!$C$93*'STATIONARY FACTORS'!$C$94)/2000))))))</f>
        <v>Enter Equipment</v>
      </c>
      <c r="AF8" s="65" t="str">
        <f>IF($D8="", "Enter Equipment",IF(VLOOKUP($A8,'STATIONARY FACTORS'!$A$4:$O$22, AF$5, FALSE)= "N/A", "--", IF($H8=0, "Enter Activity", IF($M8=0, "Enter Run Time",IF($I8="HP",( ($H8*VLOOKUP($A8,'STATIONARY FACTORS'!$A$4:$O$22, AF$5, FALSE)*$M8*$N8)/2000),IF(ISERROR(SEARCH("Diesel", $D8,1)),($H8*VLOOKUP($A8,'STATIONARY FACTORS'!$A$4:$O$22, AF$5, FALSE)*0.000001*'STATIONARY FACTORS'!$C$93*'STATIONARY FACTORS'!$C$98)/2000,($H8*VLOOKUP($A8,'STATIONARY FACTORS'!$A$4:$O$22, AF$5, FALSE)*0.000001*'STATIONARY FACTORS'!$C$93*'STATIONARY FACTORS'!$C$94)/2000))))))</f>
        <v>Enter Equipment</v>
      </c>
      <c r="AG8" s="65" t="str">
        <f>IF($D8="", "Enter Equipment",IF(VLOOKUP($A8,'STATIONARY FACTORS'!$A$4:$O$22, AG$5, FALSE)= "N/A", "--", IF($H8=0, "Enter Activity", IF($M8=0, "Enter Run Time",IF($I8="HP",( ($H8*VLOOKUP($A8,'STATIONARY FACTORS'!$A$4:$O$22, AG$5, FALSE)*$M8*$N8)/2000),IF(ISERROR(SEARCH("Diesel", $D8,1)),($H8*VLOOKUP($A8,'STATIONARY FACTORS'!$A$4:$O$22, AG$5, FALSE)*0.000001*'STATIONARY FACTORS'!$C$93*'STATIONARY FACTORS'!$C$98)/2000,($H8*VLOOKUP($A8,'STATIONARY FACTORS'!$A$4:$O$22, AG$5, FALSE)*0.000001*'STATIONARY FACTORS'!$C$93*'STATIONARY FACTORS'!$C$94)/2000))))))</f>
        <v>Enter Equipment</v>
      </c>
      <c r="AH8" s="65" t="str">
        <f>IF($D8="", "Enter Equipment",IF(VLOOKUP($A8,'STATIONARY FACTORS'!$A$4:$O$22, AH$5, FALSE)= "N/A", "--", IF($H8=0, "Enter Activity", IF($M8=0, "Enter Run Time",IF($I8="HP",( ($H8*VLOOKUP($A8,'STATIONARY FACTORS'!$A$4:$O$22, AH$5, FALSE)*$M8*$N8)/2000),IF(ISERROR(SEARCH("Diesel", $D8,1)),($H8*VLOOKUP($A8,'STATIONARY FACTORS'!$A$4:$O$22, AH$5, FALSE)*0.000001*'STATIONARY FACTORS'!$C$93*'STATIONARY FACTORS'!$C$98)/2000,($H8*VLOOKUP($A8,'STATIONARY FACTORS'!$A$4:$O$22, AH$5, FALSE)*0.000001*'STATIONARY FACTORS'!$C$93*'STATIONARY FACTORS'!$C$94)/2000))))))</f>
        <v>Enter Equipment</v>
      </c>
      <c r="AI8" s="79" t="str">
        <f>IF($D8="", "Enter Equipment",IF(VLOOKUP($A8,'STATIONARY FACTORS'!$A$4:$O$22, AI$5, FALSE)= "N/A", "--", IF($H8=0, "Enter Activity", IF($M8=0, "Enter Run Time",IF($I8="HP",( ($H8*VLOOKUP($A8,'STATIONARY FACTORS'!$A$4:$O$22, AI$5, FALSE)*$M8*$N8)/2000),IF(ISERROR(SEARCH("Diesel", $D8,1)),($H8*VLOOKUP($A8,'STATIONARY FACTORS'!$A$4:$O$22, AI$5, FALSE)*0.000001*'STATIONARY FACTORS'!$C$93*'STATIONARY FACTORS'!$C$98)/2000,($H8*VLOOKUP($A8,'STATIONARY FACTORS'!$A$4:$O$22, AI$5, FALSE)*0.000001*'STATIONARY FACTORS'!$C$93*'STATIONARY FACTORS'!$C$94)/2000))))))</f>
        <v>Enter Equipment</v>
      </c>
      <c r="AJ8" s="79" t="str">
        <f>IF($D8="", "Enter Equipment",IF(VLOOKUP($A8,'STATIONARY FACTORS'!$A$4:$O$22, AJ$5, FALSE)= "N/A", "--", IF($H8=0, "Enter Activity", IF($M8=0, "Enter Run Time",IF($I8="HP",( ($H8*VLOOKUP($A8,'STATIONARY FACTORS'!$A$4:$O$22, AJ$5, FALSE)*$M8*$N8)/2000),IF(ISERROR(SEARCH("Diesel", $D8,1)),($H8*VLOOKUP($A8,'STATIONARY FACTORS'!$A$4:$O$22, AJ$5, FALSE)*0.000001*'STATIONARY FACTORS'!$C$93*'STATIONARY FACTORS'!$C$98)/2000,($H8*VLOOKUP($A8,'STATIONARY FACTORS'!$A$4:$O$22, AJ$5, FALSE)*0.000001*'STATIONARY FACTORS'!$C$93*'STATIONARY FACTORS'!$C$94)/2000))))))</f>
        <v>Enter Equipment</v>
      </c>
      <c r="AK8" s="79" t="str">
        <f>IF($D8="", "Enter Equipment",IF(VLOOKUP($A8,'STATIONARY FACTORS'!$A$4:$O$22, AK$5, FALSE)= "N/A", "--", IF($H8=0, "Enter Activity", IF($M8=0, "Enter Run Time",IF($I8="HP",( ($H8*VLOOKUP($A8,'STATIONARY FACTORS'!$A$4:$O$22, AK$5, FALSE)*$M8*$N8)/2000),IF(ISERROR(SEARCH("Diesel", $D8,1)),($H8*VLOOKUP($A8,'STATIONARY FACTORS'!$A$4:$O$22, AK$5, FALSE)*0.000001*'STATIONARY FACTORS'!$C$93*'STATIONARY FACTORS'!$C$98)/2000,($H8*VLOOKUP($A8,'STATIONARY FACTORS'!$A$4:$O$22, AK$5, FALSE)*0.000001*'STATIONARY FACTORS'!$C$93*'STATIONARY FACTORS'!$C$94)/2000))))))</f>
        <v>Enter Equipment</v>
      </c>
      <c r="AL8" s="382" t="str">
        <f>IF($D8="", "Enter Equipment",IF(VLOOKUP($A8,'STATIONARY FACTORS'!$A$4:$O$22, AL$5, FALSE)= "N/A", "--", IF($H8=0, "Enter Activity", IF($M8=0, "Enter Run Time",IF($I8="HP",( ($H8*VLOOKUP($A8,'STATIONARY FACTORS'!$A$4:$O$22, AL$5, FALSE)*$M8*$N8)/2000),IF(ISERROR(SEARCH("Diesel", $D8,1)),($H8*VLOOKUP($A8,'STATIONARY FACTORS'!$A$4:$O$22, AL$5, FALSE)*0.000001*'STATIONARY FACTORS'!$C$93*'STATIONARY FACTORS'!$C$98)/2000,($H8*VLOOKUP($A8,'STATIONARY FACTORS'!$A$4:$O$22, AL$5, FALSE)*0.000001*'STATIONARY FACTORS'!$C$93*'STATIONARY FACTORS'!$C$94)/2000))))))</f>
        <v>Enter Equipment</v>
      </c>
      <c r="AM8" s="73"/>
      <c r="AO8" s="74">
        <f>MONTH(EMISSIONS_1!P8)-MONTH(EMISSIONS_1!O8)+1</f>
        <v>1</v>
      </c>
      <c r="AP8" s="329">
        <f t="shared" si="0"/>
        <v>0</v>
      </c>
      <c r="AQ8" s="330">
        <f t="shared" si="0"/>
        <v>0</v>
      </c>
      <c r="AR8" s="330">
        <f t="shared" si="0"/>
        <v>0</v>
      </c>
      <c r="AS8" s="330">
        <f t="shared" si="0"/>
        <v>0</v>
      </c>
      <c r="AT8" s="330">
        <f t="shared" si="0"/>
        <v>0</v>
      </c>
      <c r="AU8" s="330">
        <f t="shared" si="0"/>
        <v>0</v>
      </c>
      <c r="AV8" s="330">
        <f t="shared" si="0"/>
        <v>0</v>
      </c>
      <c r="AW8" s="330">
        <f t="shared" si="0"/>
        <v>0</v>
      </c>
      <c r="AX8" s="330">
        <f t="shared" si="0"/>
        <v>0</v>
      </c>
      <c r="AY8" s="330">
        <f t="shared" si="0"/>
        <v>0</v>
      </c>
      <c r="AZ8" s="330">
        <f t="shared" si="0"/>
        <v>0</v>
      </c>
      <c r="BA8" s="331">
        <f t="shared" si="0"/>
        <v>0</v>
      </c>
      <c r="BB8" s="329">
        <f t="shared" si="1"/>
        <v>0</v>
      </c>
      <c r="BC8" s="330">
        <f t="shared" si="1"/>
        <v>0</v>
      </c>
      <c r="BD8" s="330">
        <f t="shared" si="1"/>
        <v>0</v>
      </c>
      <c r="BE8" s="330">
        <f t="shared" si="1"/>
        <v>0</v>
      </c>
      <c r="BF8" s="330">
        <f t="shared" si="1"/>
        <v>0</v>
      </c>
      <c r="BG8" s="330">
        <f t="shared" si="1"/>
        <v>0</v>
      </c>
      <c r="BH8" s="330">
        <f t="shared" si="1"/>
        <v>0</v>
      </c>
      <c r="BI8" s="330">
        <f t="shared" si="1"/>
        <v>0</v>
      </c>
      <c r="BJ8" s="330">
        <f t="shared" si="1"/>
        <v>0</v>
      </c>
      <c r="BK8" s="330">
        <f t="shared" si="1"/>
        <v>0</v>
      </c>
      <c r="BL8" s="330">
        <f t="shared" si="1"/>
        <v>0</v>
      </c>
      <c r="BM8" s="331">
        <f t="shared" si="1"/>
        <v>0</v>
      </c>
      <c r="BN8" s="329">
        <f t="shared" si="2"/>
        <v>0</v>
      </c>
      <c r="BO8" s="330">
        <f t="shared" si="2"/>
        <v>0</v>
      </c>
      <c r="BP8" s="330">
        <f t="shared" si="2"/>
        <v>0</v>
      </c>
      <c r="BQ8" s="330">
        <f t="shared" si="2"/>
        <v>0</v>
      </c>
      <c r="BR8" s="330">
        <f t="shared" si="2"/>
        <v>0</v>
      </c>
      <c r="BS8" s="330">
        <f t="shared" si="2"/>
        <v>0</v>
      </c>
      <c r="BT8" s="330">
        <f t="shared" si="2"/>
        <v>0</v>
      </c>
      <c r="BU8" s="330">
        <f t="shared" si="2"/>
        <v>0</v>
      </c>
      <c r="BV8" s="330">
        <f t="shared" si="2"/>
        <v>0</v>
      </c>
      <c r="BW8" s="330">
        <f t="shared" si="2"/>
        <v>0</v>
      </c>
      <c r="BX8" s="330">
        <f t="shared" si="2"/>
        <v>0</v>
      </c>
      <c r="BY8" s="331">
        <f t="shared" si="2"/>
        <v>0</v>
      </c>
      <c r="BZ8" s="329">
        <f t="shared" si="3"/>
        <v>0</v>
      </c>
      <c r="CA8" s="330">
        <f t="shared" si="3"/>
        <v>0</v>
      </c>
      <c r="CB8" s="330">
        <f t="shared" si="3"/>
        <v>0</v>
      </c>
      <c r="CC8" s="330">
        <f t="shared" si="3"/>
        <v>0</v>
      </c>
      <c r="CD8" s="330">
        <f t="shared" si="3"/>
        <v>0</v>
      </c>
      <c r="CE8" s="330">
        <f t="shared" si="3"/>
        <v>0</v>
      </c>
      <c r="CF8" s="330">
        <f t="shared" si="3"/>
        <v>0</v>
      </c>
      <c r="CG8" s="330">
        <f t="shared" si="3"/>
        <v>0</v>
      </c>
      <c r="CH8" s="330">
        <f t="shared" si="3"/>
        <v>0</v>
      </c>
      <c r="CI8" s="330">
        <f t="shared" si="3"/>
        <v>0</v>
      </c>
      <c r="CJ8" s="330">
        <f t="shared" si="3"/>
        <v>0</v>
      </c>
      <c r="CK8" s="331">
        <f t="shared" si="3"/>
        <v>0</v>
      </c>
      <c r="CL8" s="329">
        <f t="shared" si="4"/>
        <v>0</v>
      </c>
      <c r="CM8" s="330">
        <f t="shared" si="4"/>
        <v>0</v>
      </c>
      <c r="CN8" s="330">
        <f t="shared" si="4"/>
        <v>0</v>
      </c>
      <c r="CO8" s="330">
        <f t="shared" si="4"/>
        <v>0</v>
      </c>
      <c r="CP8" s="330">
        <f t="shared" si="4"/>
        <v>0</v>
      </c>
      <c r="CQ8" s="330">
        <f t="shared" si="4"/>
        <v>0</v>
      </c>
      <c r="CR8" s="330">
        <f t="shared" si="4"/>
        <v>0</v>
      </c>
      <c r="CS8" s="330">
        <f t="shared" si="4"/>
        <v>0</v>
      </c>
      <c r="CT8" s="330">
        <f t="shared" si="4"/>
        <v>0</v>
      </c>
      <c r="CU8" s="330">
        <f t="shared" si="4"/>
        <v>0</v>
      </c>
      <c r="CV8" s="330">
        <f t="shared" si="4"/>
        <v>0</v>
      </c>
      <c r="CW8" s="331">
        <f t="shared" si="4"/>
        <v>0</v>
      </c>
      <c r="CX8" s="329">
        <f t="shared" si="5"/>
        <v>0</v>
      </c>
      <c r="CY8" s="330">
        <f t="shared" si="5"/>
        <v>0</v>
      </c>
      <c r="CZ8" s="330">
        <f t="shared" si="5"/>
        <v>0</v>
      </c>
      <c r="DA8" s="330">
        <f t="shared" si="5"/>
        <v>0</v>
      </c>
      <c r="DB8" s="330">
        <f t="shared" si="5"/>
        <v>0</v>
      </c>
      <c r="DC8" s="330">
        <f t="shared" si="5"/>
        <v>0</v>
      </c>
      <c r="DD8" s="330">
        <f t="shared" si="5"/>
        <v>0</v>
      </c>
      <c r="DE8" s="330">
        <f t="shared" si="5"/>
        <v>0</v>
      </c>
      <c r="DF8" s="330">
        <f t="shared" si="5"/>
        <v>0</v>
      </c>
      <c r="DG8" s="330">
        <f t="shared" si="5"/>
        <v>0</v>
      </c>
      <c r="DH8" s="330">
        <f t="shared" si="5"/>
        <v>0</v>
      </c>
      <c r="DI8" s="331">
        <f t="shared" si="5"/>
        <v>0</v>
      </c>
      <c r="DJ8" s="329">
        <f t="shared" si="6"/>
        <v>0</v>
      </c>
      <c r="DK8" s="330">
        <f t="shared" si="6"/>
        <v>0</v>
      </c>
      <c r="DL8" s="330">
        <f t="shared" si="6"/>
        <v>0</v>
      </c>
      <c r="DM8" s="330">
        <f t="shared" si="6"/>
        <v>0</v>
      </c>
      <c r="DN8" s="330">
        <f t="shared" si="6"/>
        <v>0</v>
      </c>
      <c r="DO8" s="330">
        <f t="shared" si="6"/>
        <v>0</v>
      </c>
      <c r="DP8" s="330">
        <f t="shared" si="6"/>
        <v>0</v>
      </c>
      <c r="DQ8" s="330">
        <f t="shared" si="6"/>
        <v>0</v>
      </c>
      <c r="DR8" s="330">
        <f t="shared" si="6"/>
        <v>0</v>
      </c>
      <c r="DS8" s="330">
        <f t="shared" si="6"/>
        <v>0</v>
      </c>
      <c r="DT8" s="330">
        <f t="shared" si="6"/>
        <v>0</v>
      </c>
      <c r="DU8" s="331">
        <f t="shared" si="6"/>
        <v>0</v>
      </c>
      <c r="DV8" s="329">
        <f t="shared" si="7"/>
        <v>0</v>
      </c>
      <c r="DW8" s="330">
        <f t="shared" si="7"/>
        <v>0</v>
      </c>
      <c r="DX8" s="330">
        <f t="shared" si="7"/>
        <v>0</v>
      </c>
      <c r="DY8" s="330">
        <f t="shared" si="7"/>
        <v>0</v>
      </c>
      <c r="DZ8" s="330">
        <f t="shared" si="7"/>
        <v>0</v>
      </c>
      <c r="EA8" s="330">
        <f t="shared" si="7"/>
        <v>0</v>
      </c>
      <c r="EB8" s="330">
        <f t="shared" si="7"/>
        <v>0</v>
      </c>
      <c r="EC8" s="330">
        <f t="shared" si="7"/>
        <v>0</v>
      </c>
      <c r="ED8" s="330">
        <f t="shared" si="7"/>
        <v>0</v>
      </c>
      <c r="EE8" s="330">
        <f t="shared" si="7"/>
        <v>0</v>
      </c>
      <c r="EF8" s="330">
        <f t="shared" si="7"/>
        <v>0</v>
      </c>
      <c r="EG8" s="331">
        <f t="shared" si="7"/>
        <v>0</v>
      </c>
      <c r="EH8" s="329">
        <f t="shared" si="8"/>
        <v>0</v>
      </c>
      <c r="EI8" s="330">
        <f t="shared" si="8"/>
        <v>0</v>
      </c>
      <c r="EJ8" s="330">
        <f t="shared" si="8"/>
        <v>0</v>
      </c>
      <c r="EK8" s="330">
        <f t="shared" si="8"/>
        <v>0</v>
      </c>
      <c r="EL8" s="330">
        <f t="shared" si="8"/>
        <v>0</v>
      </c>
      <c r="EM8" s="330">
        <f t="shared" si="8"/>
        <v>0</v>
      </c>
      <c r="EN8" s="330">
        <f t="shared" si="8"/>
        <v>0</v>
      </c>
      <c r="EO8" s="330">
        <f t="shared" si="8"/>
        <v>0</v>
      </c>
      <c r="EP8" s="330">
        <f t="shared" si="8"/>
        <v>0</v>
      </c>
      <c r="EQ8" s="330">
        <f t="shared" si="8"/>
        <v>0</v>
      </c>
      <c r="ER8" s="330">
        <f t="shared" si="8"/>
        <v>0</v>
      </c>
      <c r="ES8" s="331">
        <f t="shared" si="8"/>
        <v>0</v>
      </c>
      <c r="ET8" s="329">
        <f t="shared" si="9"/>
        <v>0</v>
      </c>
      <c r="EU8" s="330">
        <f t="shared" si="9"/>
        <v>0</v>
      </c>
      <c r="EV8" s="330">
        <f t="shared" si="9"/>
        <v>0</v>
      </c>
      <c r="EW8" s="330">
        <f t="shared" si="9"/>
        <v>0</v>
      </c>
      <c r="EX8" s="330">
        <f t="shared" si="9"/>
        <v>0</v>
      </c>
      <c r="EY8" s="330">
        <f t="shared" si="9"/>
        <v>0</v>
      </c>
      <c r="EZ8" s="330">
        <f t="shared" si="9"/>
        <v>0</v>
      </c>
      <c r="FA8" s="330">
        <f t="shared" si="9"/>
        <v>0</v>
      </c>
      <c r="FB8" s="330">
        <f t="shared" si="9"/>
        <v>0</v>
      </c>
      <c r="FC8" s="330">
        <f t="shared" si="9"/>
        <v>0</v>
      </c>
      <c r="FD8" s="330">
        <f t="shared" si="9"/>
        <v>0</v>
      </c>
      <c r="FE8" s="331">
        <f t="shared" si="9"/>
        <v>0</v>
      </c>
      <c r="FF8" s="329">
        <f t="shared" si="10"/>
        <v>0</v>
      </c>
      <c r="FG8" s="330">
        <f t="shared" si="10"/>
        <v>0</v>
      </c>
      <c r="FH8" s="330">
        <f t="shared" si="10"/>
        <v>0</v>
      </c>
      <c r="FI8" s="330">
        <f t="shared" si="10"/>
        <v>0</v>
      </c>
      <c r="FJ8" s="330">
        <f t="shared" si="10"/>
        <v>0</v>
      </c>
      <c r="FK8" s="330">
        <f t="shared" si="10"/>
        <v>0</v>
      </c>
      <c r="FL8" s="330">
        <f t="shared" si="10"/>
        <v>0</v>
      </c>
      <c r="FM8" s="330">
        <f t="shared" si="10"/>
        <v>0</v>
      </c>
      <c r="FN8" s="330">
        <f t="shared" si="10"/>
        <v>0</v>
      </c>
      <c r="FO8" s="330">
        <f t="shared" si="10"/>
        <v>0</v>
      </c>
      <c r="FP8" s="330">
        <f t="shared" si="10"/>
        <v>0</v>
      </c>
      <c r="FQ8" s="331">
        <f t="shared" si="10"/>
        <v>0</v>
      </c>
    </row>
    <row r="9" spans="1:173" ht="12.75" customHeight="1" x14ac:dyDescent="0.2">
      <c r="A9" s="248" t="str">
        <f>IF(I9="GAL/YR", CONCATENATE(D9, "-lbs/MMBtu"), CONCATENATE(D9, "-lbs/", I9, "-hr"))</f>
        <v>-lbs/ -hr</v>
      </c>
      <c r="B9" s="28"/>
      <c r="C9" s="100" t="s">
        <v>323</v>
      </c>
      <c r="D9" s="365"/>
      <c r="E9" s="32" t="s">
        <v>115</v>
      </c>
      <c r="F9" s="32" t="s">
        <v>115</v>
      </c>
      <c r="G9" s="33" t="s">
        <v>115</v>
      </c>
      <c r="H9" s="367"/>
      <c r="I9" s="367" t="s">
        <v>2</v>
      </c>
      <c r="J9" s="33" t="s">
        <v>115</v>
      </c>
      <c r="K9" s="33"/>
      <c r="L9" s="33"/>
      <c r="M9" s="372">
        <v>0</v>
      </c>
      <c r="N9" s="373">
        <v>0</v>
      </c>
      <c r="O9" s="299"/>
      <c r="P9" s="300"/>
      <c r="Q9" s="73" t="str">
        <f>IF($D9="", "Enter Equipment",IF(VLOOKUP($A9,'STATIONARY FACTORS'!$A$4:$O$22, Q$5, FALSE)= "N/A", "--", IF($H9=0, "Enter Activity", IF($M9=0, "Enter Run Time",IF($I9="HP", $H9*VLOOKUP($A9,'STATIONARY FACTORS'!$A$4:$O$22, Q$5, FALSE),IF(ISERROR(SEARCH("Diesel", $D9,1)),($H9*VLOOKUP($A9,'STATIONARY FACTORS'!$A$4:$O$22, Q$5, FALSE)*0.000001*'STATIONARY FACTORS'!$C$93*'STATIONARY FACTORS'!$C$98*(1/($M9*$N9))),($H9*VLOOKUP($A9,'STATIONARY FACTORS'!$A$4:$O$22, Q$5, FALSE)*0.000001*'STATIONARY FACTORS'!$C$93*'STATIONARY FACTORS'!$C$94*(1/($M9*$N9)))))))))</f>
        <v>Enter Equipment</v>
      </c>
      <c r="R9" s="79" t="str">
        <f>IF($D9="", "Enter Equipment",IF(VLOOKUP($A9,'STATIONARY FACTORS'!$A$4:$O$22, R$5, FALSE)= "N/A", "--", IF($H9=0, "Enter Activity", IF($M9=0, "Enter Run Time",IF($I9="HP", $H9*VLOOKUP($A9,'STATIONARY FACTORS'!$A$4:$O$22, R$5, FALSE),IF(ISERROR(SEARCH("Diesel", $D9,1)),($H9*VLOOKUP($A9,'STATIONARY FACTORS'!$A$4:$O$22, R$5, FALSE)*0.000001*'STATIONARY FACTORS'!$C$93*'STATIONARY FACTORS'!$C$98*(1/($M9*$N9))),($H9*VLOOKUP($A9,'STATIONARY FACTORS'!$A$4:$O$22, R$5, FALSE)*0.000001*'STATIONARY FACTORS'!$C$93*'STATIONARY FACTORS'!$C$94*(1/($M9*$N9)))))))))</f>
        <v>Enter Equipment</v>
      </c>
      <c r="S9" s="78" t="str">
        <f>IF($D9="", "Enter Equipment",IF(VLOOKUP($A9,'STATIONARY FACTORS'!$A$4:$O$22, S$5, FALSE)= "N/A", "--", IF($H9=0, "Enter Activity", IF($M9=0, "Enter Run Time",IF($I9="HP", $H9*VLOOKUP($A9,'STATIONARY FACTORS'!$A$4:$O$22, S$5, FALSE),IF(ISERROR(SEARCH("Diesel", $D9,1)),($H9*VLOOKUP($A9,'STATIONARY FACTORS'!$A$4:$O$22, S$5, FALSE)*0.000001*'STATIONARY FACTORS'!$C$93*'STATIONARY FACTORS'!$C$98*(1/($M9*$N9))),($H9*VLOOKUP($A9,'STATIONARY FACTORS'!$A$4:$O$22, S$5, FALSE)*0.000001*'STATIONARY FACTORS'!$C$93*'STATIONARY FACTORS'!$C$94*(1/($M9*$N9)))))))))</f>
        <v>Enter Equipment</v>
      </c>
      <c r="T9" s="79" t="str">
        <f>IF($D9="", "Enter Equipment",IF(VLOOKUP($A9,'STATIONARY FACTORS'!$A$4:$O$22, T$5, FALSE)= "N/A", "--", IF($H9=0, "Enter Activity", IF($M9=0, "Enter Run Time",IF($I9="HP", $H9*VLOOKUP($A9,'STATIONARY FACTORS'!$A$4:$O$22, T$5, FALSE),IF(ISERROR(SEARCH("Diesel", $D9,1)),($H9*VLOOKUP($A9,'STATIONARY FACTORS'!$A$4:$O$22, T$5, FALSE)*0.000001*'STATIONARY FACTORS'!$C$93*'STATIONARY FACTORS'!$C$98*(1/($M9*$N9))),($H9*VLOOKUP($A9,'STATIONARY FACTORS'!$A$4:$O$22, T$5, FALSE)*0.000001*'STATIONARY FACTORS'!$C$93*'STATIONARY FACTORS'!$C$94*(1/($M9*$N9)))))))))</f>
        <v>Enter Equipment</v>
      </c>
      <c r="U9" s="79" t="str">
        <f>IF($D9="", "Enter Equipment",IF(VLOOKUP($A9,'STATIONARY FACTORS'!$A$4:$O$22, U$5, FALSE)= "N/A", "--", IF($H9=0, "Enter Activity", IF($M9=0, "Enter Run Time",IF($I9="HP", $H9*VLOOKUP($A9,'STATIONARY FACTORS'!$A$4:$O$22, U$5, FALSE),IF(ISERROR(SEARCH("Diesel", $D9,1)),($H9*VLOOKUP($A9,'STATIONARY FACTORS'!$A$4:$O$22, U$5, FALSE)*0.000001*'STATIONARY FACTORS'!$C$93*'STATIONARY FACTORS'!$C$98*(1/($M9*$N9))),($H9*VLOOKUP($A9,'STATIONARY FACTORS'!$A$4:$O$22, U$5, FALSE)*0.000001*'STATIONARY FACTORS'!$C$93*'STATIONARY FACTORS'!$C$94*(1/($M9*$N9)))))))))</f>
        <v>Enter Equipment</v>
      </c>
      <c r="V9" s="79" t="str">
        <f>IF($D9="", "Enter Equipment",IF(VLOOKUP($A9,'STATIONARY FACTORS'!$A$4:$O$22, V$5, FALSE)= "N/A", "--", IF($H9=0, "Enter Activity", IF($M9=0, "Enter Run Time",IF($I9="HP", $H9*VLOOKUP($A9,'STATIONARY FACTORS'!$A$4:$O$22, V$5, FALSE),IF(ISERROR(SEARCH("Diesel", $D9,1)),($H9*VLOOKUP($A9,'STATIONARY FACTORS'!$A$4:$O$22, V$5, FALSE)*0.000001*'STATIONARY FACTORS'!$C$93*'STATIONARY FACTORS'!$C$98*(1/($M9*$N9))),($H9*VLOOKUP($A9,'STATIONARY FACTORS'!$A$4:$O$22, V$5, FALSE)*0.000001*'STATIONARY FACTORS'!$C$93*'STATIONARY FACTORS'!$C$94*(1/($M9*$N9)))))))))</f>
        <v>Enter Equipment</v>
      </c>
      <c r="W9" s="79" t="str">
        <f>IF($D9="", "Enter Equipment",IF(VLOOKUP($A9,'STATIONARY FACTORS'!$A$4:$O$22, W$5, FALSE)= "N/A", "--", IF($H9=0, "Enter Activity", IF($M9=0, "Enter Run Time",IF($I9="HP", $H9*VLOOKUP($A9,'STATIONARY FACTORS'!$A$4:$O$22, W$5, FALSE),IF(ISERROR(SEARCH("Diesel", $D9,1)),($H9*VLOOKUP($A9,'STATIONARY FACTORS'!$A$4:$O$22, W$5, FALSE)*0.000001*'STATIONARY FACTORS'!$C$93*'STATIONARY FACTORS'!$C$98*(1/($M9*$N9))),($H9*VLOOKUP($A9,'STATIONARY FACTORS'!$A$4:$O$22, W$5, FALSE)*0.000001*'STATIONARY FACTORS'!$C$93*'STATIONARY FACTORS'!$C$94*(1/($M9*$N9)))))))))</f>
        <v>Enter Equipment</v>
      </c>
      <c r="X9" s="79" t="str">
        <f>IF($D9="", "Enter Equipment",IF(VLOOKUP($A9,'STATIONARY FACTORS'!$A$4:$O$22, X$5, FALSE)= "N/A", "--", IF($H9=0, "Enter Activity", IF($M9=0, "Enter Run Time",IF($I9="HP", $H9*VLOOKUP($A9,'STATIONARY FACTORS'!$A$4:$O$22, X$5, FALSE),IF(ISERROR(SEARCH("Diesel", $D9,1)),($H9*VLOOKUP($A9,'STATIONARY FACTORS'!$A$4:$O$22, X$5, FALSE)*0.000001*'STATIONARY FACTORS'!$C$93*'STATIONARY FACTORS'!$C$98*(1/($M9*$N9))),($H9*VLOOKUP($A9,'STATIONARY FACTORS'!$A$4:$O$22, X$5, FALSE)*0.000001*'STATIONARY FACTORS'!$C$93*'STATIONARY FACTORS'!$C$94*(1/($M9*$N9)))))))))</f>
        <v>Enter Equipment</v>
      </c>
      <c r="Y9" s="79" t="str">
        <f>IF($D9="", "Enter Equipment",IF(VLOOKUP($A9,'STATIONARY FACTORS'!$A$4:$O$22, Y$5, FALSE)= "N/A", "--", IF($H9=0, "Enter Activity", IF($M9=0, "Enter Run Time",IF($I9="HP", $H9*VLOOKUP($A9,'STATIONARY FACTORS'!$A$4:$O$22, Y$5, FALSE),IF(ISERROR(SEARCH("Diesel", $D9,1)),($H9*VLOOKUP($A9,'STATIONARY FACTORS'!$A$4:$O$22, Y$5, FALSE)*0.000001*'STATIONARY FACTORS'!$C$93*'STATIONARY FACTORS'!$C$98*(1/($M9*$N9))),($H9*VLOOKUP($A9,'STATIONARY FACTORS'!$A$4:$O$22, Y$5, FALSE)*0.000001*'STATIONARY FACTORS'!$C$93*'STATIONARY FACTORS'!$C$94*(1/($M9*$N9)))))))))</f>
        <v>Enter Equipment</v>
      </c>
      <c r="Z9" s="79" t="str">
        <f>IF($D9="", "Enter Equipment",IF(VLOOKUP($A9,'STATIONARY FACTORS'!$A$4:$O$22, Z$5, FALSE)= "N/A", "--", IF($H9=0, "Enter Activity", IF($M9=0, "Enter Run Time",IF($I9="HP", $H9*VLOOKUP($A9,'STATIONARY FACTORS'!$A$4:$O$22, Z$5, FALSE),IF(ISERROR(SEARCH("Diesel", $D9,1)),($H9*VLOOKUP($A9,'STATIONARY FACTORS'!$A$4:$O$22, Z$5, FALSE)*0.000001*'STATIONARY FACTORS'!$C$93*'STATIONARY FACTORS'!$C$98*(1/($M9*$N9))),($H9*VLOOKUP($A9,'STATIONARY FACTORS'!$A$4:$O$22, Z$5, FALSE)*0.000001*'STATIONARY FACTORS'!$C$93*'STATIONARY FACTORS'!$C$94*(1/($M9*$N9)))))))))</f>
        <v>Enter Equipment</v>
      </c>
      <c r="AA9" s="66" t="str">
        <f>IF($D9="", "Enter Equipment",IF(VLOOKUP($A9,'STATIONARY FACTORS'!$A$4:$O$22, AA$5, FALSE)= "N/A", "--", IF($H9=0, "Enter Activity", IF($M9=0, "Enter Run Time",IF($I9="HP", $H9*VLOOKUP($A9,'STATIONARY FACTORS'!$A$4:$O$22, AA$5, FALSE),IF(ISERROR(SEARCH("Diesel", $D9,1)),($H9*VLOOKUP($A9,'STATIONARY FACTORS'!$A$4:$O$22, AA$5, FALSE)*0.000001*'STATIONARY FACTORS'!$C$93*'STATIONARY FACTORS'!$C$98*(1/($M9*$N9))),($H9*VLOOKUP($A9,'STATIONARY FACTORS'!$A$4:$O$22, AA$5, FALSE)*0.000001*'STATIONARY FACTORS'!$C$93*'STATIONARY FACTORS'!$C$94*(1/($M9*$N9)))))))))</f>
        <v>Enter Equipment</v>
      </c>
      <c r="AB9" s="466" t="str">
        <f>IF($D9="", "Enter Equipment",IF(VLOOKUP($A9,'STATIONARY FACTORS'!$A$4:$O$22, AB$5, FALSE)= "N/A", "--", IF($H9=0, "Enter Activity", IF($M9=0, "Enter Run Time",IF($I9="HP",( ($H9*VLOOKUP($A9,'STATIONARY FACTORS'!$A$4:$O$22, AB$5, FALSE)*$M9*$N9)/2000),IF(ISERROR(SEARCH("Diesel", $D9,1)),($H9*VLOOKUP($A9,'STATIONARY FACTORS'!$A$4:$O$22, AB$5, FALSE)*0.000001*'STATIONARY FACTORS'!$C$93*'STATIONARY FACTORS'!$C$98)/2000,($H9*VLOOKUP($A9,'STATIONARY FACTORS'!$A$4:$O$22, AB$5, FALSE)*0.000001*'STATIONARY FACTORS'!$C$93*'STATIONARY FACTORS'!$C$94)/2000))))))</f>
        <v>Enter Equipment</v>
      </c>
      <c r="AC9" s="65" t="str">
        <f>IF($D9="", "Enter Equipment",IF(VLOOKUP($A9,'STATIONARY FACTORS'!$A$4:$O$22, AC$5, FALSE)= "N/A", "--", IF($H9=0, "Enter Activity", IF($M9=0, "Enter Run Time",IF($I9="HP",( ($H9*VLOOKUP($A9,'STATIONARY FACTORS'!$A$4:$O$22, AC$5, FALSE)*$M9*$N9)/2000),IF(ISERROR(SEARCH("Diesel", $D9,1)),($H9*VLOOKUP($A9,'STATIONARY FACTORS'!$A$4:$O$22, AC$5, FALSE)*0.000001*'STATIONARY FACTORS'!$C$93*'STATIONARY FACTORS'!$C$98)/2000,($H9*VLOOKUP($A9,'STATIONARY FACTORS'!$A$4:$O$22, AC$5, FALSE)*0.000001*'STATIONARY FACTORS'!$C$93*'STATIONARY FACTORS'!$C$94)/2000))))))</f>
        <v>Enter Equipment</v>
      </c>
      <c r="AD9" s="65" t="str">
        <f>IF($D9="", "Enter Equipment",IF(VLOOKUP($A9,'STATIONARY FACTORS'!$A$4:$O$22, AD$5, FALSE)= "N/A", "--", IF($H9=0, "Enter Activity", IF($M9=0, "Enter Run Time",IF($I9="HP",( ($H9*VLOOKUP($A9,'STATIONARY FACTORS'!$A$4:$O$22, AD$5, FALSE)*$M9*$N9)/2000),IF(ISERROR(SEARCH("Diesel", $D9,1)),($H9*VLOOKUP($A9,'STATIONARY FACTORS'!$A$4:$O$22, AD$5, FALSE)*0.000001*'STATIONARY FACTORS'!$C$93*'STATIONARY FACTORS'!$C$98)/2000,($H9*VLOOKUP($A9,'STATIONARY FACTORS'!$A$4:$O$22, AD$5, FALSE)*0.000001*'STATIONARY FACTORS'!$C$93*'STATIONARY FACTORS'!$C$94)/2000))))))</f>
        <v>Enter Equipment</v>
      </c>
      <c r="AE9" s="65" t="str">
        <f>IF($D9="", "Enter Equipment",IF(VLOOKUP($A9,'STATIONARY FACTORS'!$A$4:$O$22, AE$5, FALSE)= "N/A", "--", IF($H9=0, "Enter Activity", IF($M9=0, "Enter Run Time",IF($I9="HP",( ($H9*VLOOKUP($A9,'STATIONARY FACTORS'!$A$4:$O$22, AE$5, FALSE)*$M9*$N9)/2000),IF(ISERROR(SEARCH("Diesel", $D9,1)),($H9*VLOOKUP($A9,'STATIONARY FACTORS'!$A$4:$O$22, AE$5, FALSE)*0.000001*'STATIONARY FACTORS'!$C$93*'STATIONARY FACTORS'!$C$98)/2000,($H9*VLOOKUP($A9,'STATIONARY FACTORS'!$A$4:$O$22, AE$5, FALSE)*0.000001*'STATIONARY FACTORS'!$C$93*'STATIONARY FACTORS'!$C$94)/2000))))))</f>
        <v>Enter Equipment</v>
      </c>
      <c r="AF9" s="65" t="str">
        <f>IF($D9="", "Enter Equipment",IF(VLOOKUP($A9,'STATIONARY FACTORS'!$A$4:$O$22, AF$5, FALSE)= "N/A", "--", IF($H9=0, "Enter Activity", IF($M9=0, "Enter Run Time",IF($I9="HP",( ($H9*VLOOKUP($A9,'STATIONARY FACTORS'!$A$4:$O$22, AF$5, FALSE)*$M9*$N9)/2000),IF(ISERROR(SEARCH("Diesel", $D9,1)),($H9*VLOOKUP($A9,'STATIONARY FACTORS'!$A$4:$O$22, AF$5, FALSE)*0.000001*'STATIONARY FACTORS'!$C$93*'STATIONARY FACTORS'!$C$98)/2000,($H9*VLOOKUP($A9,'STATIONARY FACTORS'!$A$4:$O$22, AF$5, FALSE)*0.000001*'STATIONARY FACTORS'!$C$93*'STATIONARY FACTORS'!$C$94)/2000))))))</f>
        <v>Enter Equipment</v>
      </c>
      <c r="AG9" s="84" t="str">
        <f>IF($D9="", "Enter Equipment",IF(VLOOKUP($A9,'STATIONARY FACTORS'!$A$4:$O$22, AG$5, FALSE)= "N/A", "--", IF($H9=0, "Enter Activity", IF($M9=0, "Enter Run Time",IF($I9="HP",( ($H9*VLOOKUP($A9,'STATIONARY FACTORS'!$A$4:$O$22, AG$5, FALSE)*$M9*$N9)/2000),IF(ISERROR(SEARCH("Diesel", $D9,1)),($H9*VLOOKUP($A9,'STATIONARY FACTORS'!$A$4:$O$22, AG$5, FALSE)*0.000001*'STATIONARY FACTORS'!$C$93*'STATIONARY FACTORS'!$C$98)/2000,($H9*VLOOKUP($A9,'STATIONARY FACTORS'!$A$4:$O$22, AG$5, FALSE)*0.000001*'STATIONARY FACTORS'!$C$93*'STATIONARY FACTORS'!$C$94)/2000))))))</f>
        <v>Enter Equipment</v>
      </c>
      <c r="AH9" s="65" t="str">
        <f>IF($D9="", "Enter Equipment",IF(VLOOKUP($A9,'STATIONARY FACTORS'!$A$4:$O$22, AH$5, FALSE)= "N/A", "--", IF($H9=0, "Enter Activity", IF($M9=0, "Enter Run Time",IF($I9="HP",( ($H9*VLOOKUP($A9,'STATIONARY FACTORS'!$A$4:$O$22, AH$5, FALSE)*$M9*$N9)/2000),IF(ISERROR(SEARCH("Diesel", $D9,1)),($H9*VLOOKUP($A9,'STATIONARY FACTORS'!$A$4:$O$22, AH$5, FALSE)*0.000001*'STATIONARY FACTORS'!$C$93*'STATIONARY FACTORS'!$C$98)/2000,($H9*VLOOKUP($A9,'STATIONARY FACTORS'!$A$4:$O$22, AH$5, FALSE)*0.000001*'STATIONARY FACTORS'!$C$93*'STATIONARY FACTORS'!$C$94)/2000))))))</f>
        <v>Enter Equipment</v>
      </c>
      <c r="AI9" s="79" t="str">
        <f>IF($D9="", "Enter Equipment",IF(VLOOKUP($A9,'STATIONARY FACTORS'!$A$4:$O$22, AI$5, FALSE)= "N/A", "--", IF($H9=0, "Enter Activity", IF($M9=0, "Enter Run Time",IF($I9="HP",( ($H9*VLOOKUP($A9,'STATIONARY FACTORS'!$A$4:$O$22, AI$5, FALSE)*$M9*$N9)/2000),IF(ISERROR(SEARCH("Diesel", $D9,1)),($H9*VLOOKUP($A9,'STATIONARY FACTORS'!$A$4:$O$22, AI$5, FALSE)*0.000001*'STATIONARY FACTORS'!$C$93*'STATIONARY FACTORS'!$C$98)/2000,($H9*VLOOKUP($A9,'STATIONARY FACTORS'!$A$4:$O$22, AI$5, FALSE)*0.000001*'STATIONARY FACTORS'!$C$93*'STATIONARY FACTORS'!$C$94)/2000))))))</f>
        <v>Enter Equipment</v>
      </c>
      <c r="AJ9" s="79" t="str">
        <f>IF($D9="", "Enter Equipment",IF(VLOOKUP($A9,'STATIONARY FACTORS'!$A$4:$O$22, AJ$5, FALSE)= "N/A", "--", IF($H9=0, "Enter Activity", IF($M9=0, "Enter Run Time",IF($I9="HP",( ($H9*VLOOKUP($A9,'STATIONARY FACTORS'!$A$4:$O$22, AJ$5, FALSE)*$M9*$N9)/2000),IF(ISERROR(SEARCH("Diesel", $D9,1)),($H9*VLOOKUP($A9,'STATIONARY FACTORS'!$A$4:$O$22, AJ$5, FALSE)*0.000001*'STATIONARY FACTORS'!$C$93*'STATIONARY FACTORS'!$C$98)/2000,($H9*VLOOKUP($A9,'STATIONARY FACTORS'!$A$4:$O$22, AJ$5, FALSE)*0.000001*'STATIONARY FACTORS'!$C$93*'STATIONARY FACTORS'!$C$94)/2000))))))</f>
        <v>Enter Equipment</v>
      </c>
      <c r="AK9" s="79" t="str">
        <f>IF($D9="", "Enter Equipment",IF(VLOOKUP($A9,'STATIONARY FACTORS'!$A$4:$O$22, AK$5, FALSE)= "N/A", "--", IF($H9=0, "Enter Activity", IF($M9=0, "Enter Run Time",IF($I9="HP",( ($H9*VLOOKUP($A9,'STATIONARY FACTORS'!$A$4:$O$22, AK$5, FALSE)*$M9*$N9)/2000),IF(ISERROR(SEARCH("Diesel", $D9,1)),($H9*VLOOKUP($A9,'STATIONARY FACTORS'!$A$4:$O$22, AK$5, FALSE)*0.000001*'STATIONARY FACTORS'!$C$93*'STATIONARY FACTORS'!$C$98)/2000,($H9*VLOOKUP($A9,'STATIONARY FACTORS'!$A$4:$O$22, AK$5, FALSE)*0.000001*'STATIONARY FACTORS'!$C$93*'STATIONARY FACTORS'!$C$94)/2000))))))</f>
        <v>Enter Equipment</v>
      </c>
      <c r="AL9" s="382" t="str">
        <f>IF($D9="", "Enter Equipment",IF(VLOOKUP($A9,'STATIONARY FACTORS'!$A$4:$O$22, AL$5, FALSE)= "N/A", "--", IF($H9=0, "Enter Activity", IF($M9=0, "Enter Run Time",IF($I9="HP",( ($H9*VLOOKUP($A9,'STATIONARY FACTORS'!$A$4:$O$22, AL$5, FALSE)*$M9*$N9)/2000),IF(ISERROR(SEARCH("Diesel", $D9,1)),($H9*VLOOKUP($A9,'STATIONARY FACTORS'!$A$4:$O$22, AL$5, FALSE)*0.000001*'STATIONARY FACTORS'!$C$93*'STATIONARY FACTORS'!$C$98)/2000,($H9*VLOOKUP($A9,'STATIONARY FACTORS'!$A$4:$O$22, AL$5, FALSE)*0.000001*'STATIONARY FACTORS'!$C$93*'STATIONARY FACTORS'!$C$94)/2000))))))</f>
        <v>Enter Equipment</v>
      </c>
      <c r="AM9" s="73"/>
      <c r="AO9" s="74">
        <f>MONTH(EMISSIONS_1!P9)-MONTH(EMISSIONS_1!O9)+1</f>
        <v>1</v>
      </c>
      <c r="AP9" s="329">
        <f t="shared" si="0"/>
        <v>0</v>
      </c>
      <c r="AQ9" s="330">
        <f t="shared" si="0"/>
        <v>0</v>
      </c>
      <c r="AR9" s="330">
        <f t="shared" si="0"/>
        <v>0</v>
      </c>
      <c r="AS9" s="330">
        <f t="shared" si="0"/>
        <v>0</v>
      </c>
      <c r="AT9" s="330">
        <f t="shared" si="0"/>
        <v>0</v>
      </c>
      <c r="AU9" s="330">
        <f t="shared" si="0"/>
        <v>0</v>
      </c>
      <c r="AV9" s="330">
        <f t="shared" si="0"/>
        <v>0</v>
      </c>
      <c r="AW9" s="330">
        <f t="shared" si="0"/>
        <v>0</v>
      </c>
      <c r="AX9" s="330">
        <f t="shared" si="0"/>
        <v>0</v>
      </c>
      <c r="AY9" s="330">
        <f t="shared" si="0"/>
        <v>0</v>
      </c>
      <c r="AZ9" s="330">
        <f t="shared" si="0"/>
        <v>0</v>
      </c>
      <c r="BA9" s="331">
        <f t="shared" si="0"/>
        <v>0</v>
      </c>
      <c r="BB9" s="329">
        <f t="shared" si="1"/>
        <v>0</v>
      </c>
      <c r="BC9" s="330">
        <f t="shared" si="1"/>
        <v>0</v>
      </c>
      <c r="BD9" s="330">
        <f t="shared" si="1"/>
        <v>0</v>
      </c>
      <c r="BE9" s="330">
        <f t="shared" si="1"/>
        <v>0</v>
      </c>
      <c r="BF9" s="330">
        <f t="shared" si="1"/>
        <v>0</v>
      </c>
      <c r="BG9" s="330">
        <f t="shared" si="1"/>
        <v>0</v>
      </c>
      <c r="BH9" s="330">
        <f t="shared" si="1"/>
        <v>0</v>
      </c>
      <c r="BI9" s="330">
        <f t="shared" si="1"/>
        <v>0</v>
      </c>
      <c r="BJ9" s="330">
        <f t="shared" si="1"/>
        <v>0</v>
      </c>
      <c r="BK9" s="330">
        <f t="shared" si="1"/>
        <v>0</v>
      </c>
      <c r="BL9" s="330">
        <f t="shared" si="1"/>
        <v>0</v>
      </c>
      <c r="BM9" s="331">
        <f t="shared" si="1"/>
        <v>0</v>
      </c>
      <c r="BN9" s="329">
        <f t="shared" si="2"/>
        <v>0</v>
      </c>
      <c r="BO9" s="330">
        <f t="shared" si="2"/>
        <v>0</v>
      </c>
      <c r="BP9" s="330">
        <f t="shared" si="2"/>
        <v>0</v>
      </c>
      <c r="BQ9" s="330">
        <f t="shared" si="2"/>
        <v>0</v>
      </c>
      <c r="BR9" s="330">
        <f t="shared" si="2"/>
        <v>0</v>
      </c>
      <c r="BS9" s="330">
        <f t="shared" si="2"/>
        <v>0</v>
      </c>
      <c r="BT9" s="330">
        <f t="shared" si="2"/>
        <v>0</v>
      </c>
      <c r="BU9" s="330">
        <f t="shared" si="2"/>
        <v>0</v>
      </c>
      <c r="BV9" s="330">
        <f t="shared" si="2"/>
        <v>0</v>
      </c>
      <c r="BW9" s="330">
        <f t="shared" si="2"/>
        <v>0</v>
      </c>
      <c r="BX9" s="330">
        <f t="shared" si="2"/>
        <v>0</v>
      </c>
      <c r="BY9" s="331">
        <f t="shared" si="2"/>
        <v>0</v>
      </c>
      <c r="BZ9" s="329">
        <f t="shared" si="3"/>
        <v>0</v>
      </c>
      <c r="CA9" s="330">
        <f t="shared" si="3"/>
        <v>0</v>
      </c>
      <c r="CB9" s="330">
        <f t="shared" si="3"/>
        <v>0</v>
      </c>
      <c r="CC9" s="330">
        <f t="shared" si="3"/>
        <v>0</v>
      </c>
      <c r="CD9" s="330">
        <f t="shared" si="3"/>
        <v>0</v>
      </c>
      <c r="CE9" s="330">
        <f t="shared" si="3"/>
        <v>0</v>
      </c>
      <c r="CF9" s="330">
        <f t="shared" si="3"/>
        <v>0</v>
      </c>
      <c r="CG9" s="330">
        <f t="shared" si="3"/>
        <v>0</v>
      </c>
      <c r="CH9" s="330">
        <f t="shared" si="3"/>
        <v>0</v>
      </c>
      <c r="CI9" s="330">
        <f t="shared" si="3"/>
        <v>0</v>
      </c>
      <c r="CJ9" s="330">
        <f t="shared" si="3"/>
        <v>0</v>
      </c>
      <c r="CK9" s="331">
        <f t="shared" si="3"/>
        <v>0</v>
      </c>
      <c r="CL9" s="329">
        <f t="shared" si="4"/>
        <v>0</v>
      </c>
      <c r="CM9" s="330">
        <f t="shared" si="4"/>
        <v>0</v>
      </c>
      <c r="CN9" s="330">
        <f t="shared" si="4"/>
        <v>0</v>
      </c>
      <c r="CO9" s="330">
        <f t="shared" si="4"/>
        <v>0</v>
      </c>
      <c r="CP9" s="330">
        <f t="shared" si="4"/>
        <v>0</v>
      </c>
      <c r="CQ9" s="330">
        <f t="shared" si="4"/>
        <v>0</v>
      </c>
      <c r="CR9" s="330">
        <f t="shared" si="4"/>
        <v>0</v>
      </c>
      <c r="CS9" s="330">
        <f t="shared" si="4"/>
        <v>0</v>
      </c>
      <c r="CT9" s="330">
        <f t="shared" si="4"/>
        <v>0</v>
      </c>
      <c r="CU9" s="330">
        <f t="shared" si="4"/>
        <v>0</v>
      </c>
      <c r="CV9" s="330">
        <f t="shared" si="4"/>
        <v>0</v>
      </c>
      <c r="CW9" s="331">
        <f t="shared" si="4"/>
        <v>0</v>
      </c>
      <c r="CX9" s="329">
        <f t="shared" si="5"/>
        <v>0</v>
      </c>
      <c r="CY9" s="330">
        <f t="shared" si="5"/>
        <v>0</v>
      </c>
      <c r="CZ9" s="330">
        <f t="shared" si="5"/>
        <v>0</v>
      </c>
      <c r="DA9" s="330">
        <f t="shared" si="5"/>
        <v>0</v>
      </c>
      <c r="DB9" s="330">
        <f t="shared" si="5"/>
        <v>0</v>
      </c>
      <c r="DC9" s="330">
        <f t="shared" si="5"/>
        <v>0</v>
      </c>
      <c r="DD9" s="330">
        <f t="shared" si="5"/>
        <v>0</v>
      </c>
      <c r="DE9" s="330">
        <f t="shared" si="5"/>
        <v>0</v>
      </c>
      <c r="DF9" s="330">
        <f t="shared" si="5"/>
        <v>0</v>
      </c>
      <c r="DG9" s="330">
        <f t="shared" si="5"/>
        <v>0</v>
      </c>
      <c r="DH9" s="330">
        <f t="shared" si="5"/>
        <v>0</v>
      </c>
      <c r="DI9" s="331">
        <f t="shared" si="5"/>
        <v>0</v>
      </c>
      <c r="DJ9" s="329">
        <f t="shared" si="6"/>
        <v>0</v>
      </c>
      <c r="DK9" s="330">
        <f t="shared" si="6"/>
        <v>0</v>
      </c>
      <c r="DL9" s="330">
        <f t="shared" si="6"/>
        <v>0</v>
      </c>
      <c r="DM9" s="330">
        <f t="shared" si="6"/>
        <v>0</v>
      </c>
      <c r="DN9" s="330">
        <f t="shared" si="6"/>
        <v>0</v>
      </c>
      <c r="DO9" s="330">
        <f t="shared" si="6"/>
        <v>0</v>
      </c>
      <c r="DP9" s="330">
        <f t="shared" si="6"/>
        <v>0</v>
      </c>
      <c r="DQ9" s="330">
        <f t="shared" si="6"/>
        <v>0</v>
      </c>
      <c r="DR9" s="330">
        <f t="shared" si="6"/>
        <v>0</v>
      </c>
      <c r="DS9" s="330">
        <f t="shared" si="6"/>
        <v>0</v>
      </c>
      <c r="DT9" s="330">
        <f t="shared" si="6"/>
        <v>0</v>
      </c>
      <c r="DU9" s="331">
        <f t="shared" si="6"/>
        <v>0</v>
      </c>
      <c r="DV9" s="329">
        <f t="shared" si="7"/>
        <v>0</v>
      </c>
      <c r="DW9" s="330">
        <f t="shared" si="7"/>
        <v>0</v>
      </c>
      <c r="DX9" s="330">
        <f t="shared" si="7"/>
        <v>0</v>
      </c>
      <c r="DY9" s="330">
        <f t="shared" si="7"/>
        <v>0</v>
      </c>
      <c r="DZ9" s="330">
        <f t="shared" si="7"/>
        <v>0</v>
      </c>
      <c r="EA9" s="330">
        <f t="shared" si="7"/>
        <v>0</v>
      </c>
      <c r="EB9" s="330">
        <f t="shared" si="7"/>
        <v>0</v>
      </c>
      <c r="EC9" s="330">
        <f t="shared" si="7"/>
        <v>0</v>
      </c>
      <c r="ED9" s="330">
        <f t="shared" si="7"/>
        <v>0</v>
      </c>
      <c r="EE9" s="330">
        <f t="shared" si="7"/>
        <v>0</v>
      </c>
      <c r="EF9" s="330">
        <f t="shared" si="7"/>
        <v>0</v>
      </c>
      <c r="EG9" s="331">
        <f t="shared" si="7"/>
        <v>0</v>
      </c>
      <c r="EH9" s="329">
        <f t="shared" si="8"/>
        <v>0</v>
      </c>
      <c r="EI9" s="330">
        <f t="shared" si="8"/>
        <v>0</v>
      </c>
      <c r="EJ9" s="330">
        <f t="shared" si="8"/>
        <v>0</v>
      </c>
      <c r="EK9" s="330">
        <f t="shared" si="8"/>
        <v>0</v>
      </c>
      <c r="EL9" s="330">
        <f t="shared" si="8"/>
        <v>0</v>
      </c>
      <c r="EM9" s="330">
        <f t="shared" si="8"/>
        <v>0</v>
      </c>
      <c r="EN9" s="330">
        <f t="shared" si="8"/>
        <v>0</v>
      </c>
      <c r="EO9" s="330">
        <f t="shared" si="8"/>
        <v>0</v>
      </c>
      <c r="EP9" s="330">
        <f t="shared" si="8"/>
        <v>0</v>
      </c>
      <c r="EQ9" s="330">
        <f t="shared" si="8"/>
        <v>0</v>
      </c>
      <c r="ER9" s="330">
        <f t="shared" si="8"/>
        <v>0</v>
      </c>
      <c r="ES9" s="331">
        <f t="shared" si="8"/>
        <v>0</v>
      </c>
      <c r="ET9" s="329">
        <f t="shared" si="9"/>
        <v>0</v>
      </c>
      <c r="EU9" s="330">
        <f t="shared" si="9"/>
        <v>0</v>
      </c>
      <c r="EV9" s="330">
        <f t="shared" si="9"/>
        <v>0</v>
      </c>
      <c r="EW9" s="330">
        <f t="shared" si="9"/>
        <v>0</v>
      </c>
      <c r="EX9" s="330">
        <f t="shared" si="9"/>
        <v>0</v>
      </c>
      <c r="EY9" s="330">
        <f t="shared" si="9"/>
        <v>0</v>
      </c>
      <c r="EZ9" s="330">
        <f t="shared" si="9"/>
        <v>0</v>
      </c>
      <c r="FA9" s="330">
        <f t="shared" si="9"/>
        <v>0</v>
      </c>
      <c r="FB9" s="330">
        <f t="shared" si="9"/>
        <v>0</v>
      </c>
      <c r="FC9" s="330">
        <f t="shared" si="9"/>
        <v>0</v>
      </c>
      <c r="FD9" s="330">
        <f t="shared" si="9"/>
        <v>0</v>
      </c>
      <c r="FE9" s="331">
        <f t="shared" si="9"/>
        <v>0</v>
      </c>
      <c r="FF9" s="329">
        <f t="shared" si="10"/>
        <v>0</v>
      </c>
      <c r="FG9" s="330">
        <f t="shared" si="10"/>
        <v>0</v>
      </c>
      <c r="FH9" s="330">
        <f t="shared" si="10"/>
        <v>0</v>
      </c>
      <c r="FI9" s="330">
        <f t="shared" si="10"/>
        <v>0</v>
      </c>
      <c r="FJ9" s="330">
        <f t="shared" si="10"/>
        <v>0</v>
      </c>
      <c r="FK9" s="330">
        <f t="shared" si="10"/>
        <v>0</v>
      </c>
      <c r="FL9" s="330">
        <f t="shared" si="10"/>
        <v>0</v>
      </c>
      <c r="FM9" s="330">
        <f t="shared" si="10"/>
        <v>0</v>
      </c>
      <c r="FN9" s="330">
        <f t="shared" si="10"/>
        <v>0</v>
      </c>
      <c r="FO9" s="330">
        <f t="shared" si="10"/>
        <v>0</v>
      </c>
      <c r="FP9" s="330">
        <f t="shared" si="10"/>
        <v>0</v>
      </c>
      <c r="FQ9" s="331">
        <f t="shared" si="10"/>
        <v>0</v>
      </c>
    </row>
    <row r="10" spans="1:173" ht="12.75" customHeight="1" x14ac:dyDescent="0.2">
      <c r="A10" s="248" t="str">
        <f>IF(I10="GAL/YR", CONCATENATE(D10, "-lbs/MMBtu"), CONCATENATE(D10, "-lbs/", I10, "-hr"))</f>
        <v>-lbs/ -hr</v>
      </c>
      <c r="B10" s="28"/>
      <c r="C10" s="100" t="s">
        <v>323</v>
      </c>
      <c r="D10" s="365"/>
      <c r="E10" s="32" t="s">
        <v>115</v>
      </c>
      <c r="F10" s="32" t="s">
        <v>115</v>
      </c>
      <c r="G10" s="33" t="s">
        <v>115</v>
      </c>
      <c r="H10" s="367"/>
      <c r="I10" s="367" t="s">
        <v>2</v>
      </c>
      <c r="J10" s="33" t="s">
        <v>115</v>
      </c>
      <c r="K10" s="33"/>
      <c r="L10" s="33"/>
      <c r="M10" s="372">
        <v>0</v>
      </c>
      <c r="N10" s="373">
        <v>0</v>
      </c>
      <c r="O10" s="299"/>
      <c r="P10" s="300"/>
      <c r="Q10" s="73" t="str">
        <f>IF($D10="", "Enter Equipment",IF(VLOOKUP($A10,'STATIONARY FACTORS'!$A$4:$O$22, Q$5, FALSE)= "N/A", "--", IF($H10=0, "Enter Activity", IF($M10=0, "Enter Run Time",IF($I10="HP", $H10*VLOOKUP($A10,'STATIONARY FACTORS'!$A$4:$O$22, Q$5, FALSE),IF(ISERROR(SEARCH("Diesel", $D10,1)),($H10*VLOOKUP($A10,'STATIONARY FACTORS'!$A$4:$O$22, Q$5, FALSE)*0.000001*'STATIONARY FACTORS'!$C$93*'STATIONARY FACTORS'!$C$98*(1/($M10*$N10))),($H10*VLOOKUP($A10,'STATIONARY FACTORS'!$A$4:$O$22, Q$5, FALSE)*0.000001*'STATIONARY FACTORS'!$C$93*'STATIONARY FACTORS'!$C$94*(1/($M10*$N10)))))))))</f>
        <v>Enter Equipment</v>
      </c>
      <c r="R10" s="79" t="str">
        <f>IF($D10="", "Enter Equipment",IF(VLOOKUP($A10,'STATIONARY FACTORS'!$A$4:$O$22, R$5, FALSE)= "N/A", "--", IF($H10=0, "Enter Activity", IF($M10=0, "Enter Run Time",IF($I10="HP", $H10*VLOOKUP($A10,'STATIONARY FACTORS'!$A$4:$O$22, R$5, FALSE),IF(ISERROR(SEARCH("Diesel", $D10,1)),($H10*VLOOKUP($A10,'STATIONARY FACTORS'!$A$4:$O$22, R$5, FALSE)*0.000001*'STATIONARY FACTORS'!$C$93*'STATIONARY FACTORS'!$C$98*(1/($M10*$N10))),($H10*VLOOKUP($A10,'STATIONARY FACTORS'!$A$4:$O$22, R$5, FALSE)*0.000001*'STATIONARY FACTORS'!$C$93*'STATIONARY FACTORS'!$C$94*(1/($M10*$N10)))))))))</f>
        <v>Enter Equipment</v>
      </c>
      <c r="S10" s="78" t="str">
        <f>IF($D10="", "Enter Equipment",IF(VLOOKUP($A10,'STATIONARY FACTORS'!$A$4:$O$22, S$5, FALSE)= "N/A", "--", IF($H10=0, "Enter Activity", IF($M10=0, "Enter Run Time",IF($I10="HP", $H10*VLOOKUP($A10,'STATIONARY FACTORS'!$A$4:$O$22, S$5, FALSE),IF(ISERROR(SEARCH("Diesel", $D10,1)),($H10*VLOOKUP($A10,'STATIONARY FACTORS'!$A$4:$O$22, S$5, FALSE)*0.000001*'STATIONARY FACTORS'!$C$93*'STATIONARY FACTORS'!$C$98*(1/($M10*$N10))),($H10*VLOOKUP($A10,'STATIONARY FACTORS'!$A$4:$O$22, S$5, FALSE)*0.000001*'STATIONARY FACTORS'!$C$93*'STATIONARY FACTORS'!$C$94*(1/($M10*$N10)))))))))</f>
        <v>Enter Equipment</v>
      </c>
      <c r="T10" s="79" t="str">
        <f>IF($D10="", "Enter Equipment",IF(VLOOKUP($A10,'STATIONARY FACTORS'!$A$4:$O$22, T$5, FALSE)= "N/A", "--", IF($H10=0, "Enter Activity", IF($M10=0, "Enter Run Time",IF($I10="HP", $H10*VLOOKUP($A10,'STATIONARY FACTORS'!$A$4:$O$22, T$5, FALSE),IF(ISERROR(SEARCH("Diesel", $D10,1)),($H10*VLOOKUP($A10,'STATIONARY FACTORS'!$A$4:$O$22, T$5, FALSE)*0.000001*'STATIONARY FACTORS'!$C$93*'STATIONARY FACTORS'!$C$98*(1/($M10*$N10))),($H10*VLOOKUP($A10,'STATIONARY FACTORS'!$A$4:$O$22, T$5, FALSE)*0.000001*'STATIONARY FACTORS'!$C$93*'STATIONARY FACTORS'!$C$94*(1/($M10*$N10)))))))))</f>
        <v>Enter Equipment</v>
      </c>
      <c r="U10" s="79" t="str">
        <f>IF($D10="", "Enter Equipment",IF(VLOOKUP($A10,'STATIONARY FACTORS'!$A$4:$O$22, U$5, FALSE)= "N/A", "--", IF($H10=0, "Enter Activity", IF($M10=0, "Enter Run Time",IF($I10="HP", $H10*VLOOKUP($A10,'STATIONARY FACTORS'!$A$4:$O$22, U$5, FALSE),IF(ISERROR(SEARCH("Diesel", $D10,1)),($H10*VLOOKUP($A10,'STATIONARY FACTORS'!$A$4:$O$22, U$5, FALSE)*0.000001*'STATIONARY FACTORS'!$C$93*'STATIONARY FACTORS'!$C$98*(1/($M10*$N10))),($H10*VLOOKUP($A10,'STATIONARY FACTORS'!$A$4:$O$22, U$5, FALSE)*0.000001*'STATIONARY FACTORS'!$C$93*'STATIONARY FACTORS'!$C$94*(1/($M10*$N10)))))))))</f>
        <v>Enter Equipment</v>
      </c>
      <c r="V10" s="79" t="str">
        <f>IF($D10="", "Enter Equipment",IF(VLOOKUP($A10,'STATIONARY FACTORS'!$A$4:$O$22, V$5, FALSE)= "N/A", "--", IF($H10=0, "Enter Activity", IF($M10=0, "Enter Run Time",IF($I10="HP", $H10*VLOOKUP($A10,'STATIONARY FACTORS'!$A$4:$O$22, V$5, FALSE),IF(ISERROR(SEARCH("Diesel", $D10,1)),($H10*VLOOKUP($A10,'STATIONARY FACTORS'!$A$4:$O$22, V$5, FALSE)*0.000001*'STATIONARY FACTORS'!$C$93*'STATIONARY FACTORS'!$C$98*(1/($M10*$N10))),($H10*VLOOKUP($A10,'STATIONARY FACTORS'!$A$4:$O$22, V$5, FALSE)*0.000001*'STATIONARY FACTORS'!$C$93*'STATIONARY FACTORS'!$C$94*(1/($M10*$N10)))))))))</f>
        <v>Enter Equipment</v>
      </c>
      <c r="W10" s="79" t="str">
        <f>IF($D10="", "Enter Equipment",IF(VLOOKUP($A10,'STATIONARY FACTORS'!$A$4:$O$22, W$5, FALSE)= "N/A", "--", IF($H10=0, "Enter Activity", IF($M10=0, "Enter Run Time",IF($I10="HP", $H10*VLOOKUP($A10,'STATIONARY FACTORS'!$A$4:$O$22, W$5, FALSE),IF(ISERROR(SEARCH("Diesel", $D10,1)),($H10*VLOOKUP($A10,'STATIONARY FACTORS'!$A$4:$O$22, W$5, FALSE)*0.000001*'STATIONARY FACTORS'!$C$93*'STATIONARY FACTORS'!$C$98*(1/($M10*$N10))),($H10*VLOOKUP($A10,'STATIONARY FACTORS'!$A$4:$O$22, W$5, FALSE)*0.000001*'STATIONARY FACTORS'!$C$93*'STATIONARY FACTORS'!$C$94*(1/($M10*$N10)))))))))</f>
        <v>Enter Equipment</v>
      </c>
      <c r="X10" s="79" t="str">
        <f>IF($D10="", "Enter Equipment",IF(VLOOKUP($A10,'STATIONARY FACTORS'!$A$4:$O$22, X$5, FALSE)= "N/A", "--", IF($H10=0, "Enter Activity", IF($M10=0, "Enter Run Time",IF($I10="HP", $H10*VLOOKUP($A10,'STATIONARY FACTORS'!$A$4:$O$22, X$5, FALSE),IF(ISERROR(SEARCH("Diesel", $D10,1)),($H10*VLOOKUP($A10,'STATIONARY FACTORS'!$A$4:$O$22, X$5, FALSE)*0.000001*'STATIONARY FACTORS'!$C$93*'STATIONARY FACTORS'!$C$98*(1/($M10*$N10))),($H10*VLOOKUP($A10,'STATIONARY FACTORS'!$A$4:$O$22, X$5, FALSE)*0.000001*'STATIONARY FACTORS'!$C$93*'STATIONARY FACTORS'!$C$94*(1/($M10*$N10)))))))))</f>
        <v>Enter Equipment</v>
      </c>
      <c r="Y10" s="79" t="str">
        <f>IF($D10="", "Enter Equipment",IF(VLOOKUP($A10,'STATIONARY FACTORS'!$A$4:$O$22, Y$5, FALSE)= "N/A", "--", IF($H10=0, "Enter Activity", IF($M10=0, "Enter Run Time",IF($I10="HP", $H10*VLOOKUP($A10,'STATIONARY FACTORS'!$A$4:$O$22, Y$5, FALSE),IF(ISERROR(SEARCH("Diesel", $D10,1)),($H10*VLOOKUP($A10,'STATIONARY FACTORS'!$A$4:$O$22, Y$5, FALSE)*0.000001*'STATIONARY FACTORS'!$C$93*'STATIONARY FACTORS'!$C$98*(1/($M10*$N10))),($H10*VLOOKUP($A10,'STATIONARY FACTORS'!$A$4:$O$22, Y$5, FALSE)*0.000001*'STATIONARY FACTORS'!$C$93*'STATIONARY FACTORS'!$C$94*(1/($M10*$N10)))))))))</f>
        <v>Enter Equipment</v>
      </c>
      <c r="Z10" s="79" t="str">
        <f>IF($D10="", "Enter Equipment",IF(VLOOKUP($A10,'STATIONARY FACTORS'!$A$4:$O$22, Z$5, FALSE)= "N/A", "--", IF($H10=0, "Enter Activity", IF($M10=0, "Enter Run Time",IF($I10="HP", $H10*VLOOKUP($A10,'STATIONARY FACTORS'!$A$4:$O$22, Z$5, FALSE),IF(ISERROR(SEARCH("Diesel", $D10,1)),($H10*VLOOKUP($A10,'STATIONARY FACTORS'!$A$4:$O$22, Z$5, FALSE)*0.000001*'STATIONARY FACTORS'!$C$93*'STATIONARY FACTORS'!$C$98*(1/($M10*$N10))),($H10*VLOOKUP($A10,'STATIONARY FACTORS'!$A$4:$O$22, Z$5, FALSE)*0.000001*'STATIONARY FACTORS'!$C$93*'STATIONARY FACTORS'!$C$94*(1/($M10*$N10)))))))))</f>
        <v>Enter Equipment</v>
      </c>
      <c r="AA10" s="66" t="str">
        <f>IF($D10="", "Enter Equipment",IF(VLOOKUP($A10,'STATIONARY FACTORS'!$A$4:$O$22, AA$5, FALSE)= "N/A", "--", IF($H10=0, "Enter Activity", IF($M10=0, "Enter Run Time",IF($I10="HP", $H10*VLOOKUP($A10,'STATIONARY FACTORS'!$A$4:$O$22, AA$5, FALSE),IF(ISERROR(SEARCH("Diesel", $D10,1)),($H10*VLOOKUP($A10,'STATIONARY FACTORS'!$A$4:$O$22, AA$5, FALSE)*0.000001*'STATIONARY FACTORS'!$C$93*'STATIONARY FACTORS'!$C$98*(1/($M10*$N10))),($H10*VLOOKUP($A10,'STATIONARY FACTORS'!$A$4:$O$22, AA$5, FALSE)*0.000001*'STATIONARY FACTORS'!$C$93*'STATIONARY FACTORS'!$C$94*(1/($M10*$N10)))))))))</f>
        <v>Enter Equipment</v>
      </c>
      <c r="AB10" s="466" t="str">
        <f>IF($D10="", "Enter Equipment",IF(VLOOKUP($A10,'STATIONARY FACTORS'!$A$4:$O$22, AB$5, FALSE)= "N/A", "--", IF($H10=0, "Enter Activity", IF($M10=0, "Enter Run Time",IF($I10="HP",( ($H10*VLOOKUP($A10,'STATIONARY FACTORS'!$A$4:$O$22, AB$5, FALSE)*$M10*$N10)/2000),IF(ISERROR(SEARCH("Diesel", $D10,1)),($H10*VLOOKUP($A10,'STATIONARY FACTORS'!$A$4:$O$22, AB$5, FALSE)*0.000001*'STATIONARY FACTORS'!$C$93*'STATIONARY FACTORS'!$C$98)/2000,($H10*VLOOKUP($A10,'STATIONARY FACTORS'!$A$4:$O$22, AB$5, FALSE)*0.000001*'STATIONARY FACTORS'!$C$93*'STATIONARY FACTORS'!$C$94)/2000))))))</f>
        <v>Enter Equipment</v>
      </c>
      <c r="AC10" s="65" t="str">
        <f>IF($D10="", "Enter Equipment",IF(VLOOKUP($A10,'STATIONARY FACTORS'!$A$4:$O$22, AC$5, FALSE)= "N/A", "--", IF($H10=0, "Enter Activity", IF($M10=0, "Enter Run Time",IF($I10="HP",( ($H10*VLOOKUP($A10,'STATIONARY FACTORS'!$A$4:$O$22, AC$5, FALSE)*$M10*$N10)/2000),IF(ISERROR(SEARCH("Diesel", $D10,1)),($H10*VLOOKUP($A10,'STATIONARY FACTORS'!$A$4:$O$22, AC$5, FALSE)*0.000001*'STATIONARY FACTORS'!$C$93*'STATIONARY FACTORS'!$C$98)/2000,($H10*VLOOKUP($A10,'STATIONARY FACTORS'!$A$4:$O$22, AC$5, FALSE)*0.000001*'STATIONARY FACTORS'!$C$93*'STATIONARY FACTORS'!$C$94)/2000))))))</f>
        <v>Enter Equipment</v>
      </c>
      <c r="AD10" s="65" t="str">
        <f>IF($D10="", "Enter Equipment",IF(VLOOKUP($A10,'STATIONARY FACTORS'!$A$4:$O$22, AD$5, FALSE)= "N/A", "--", IF($H10=0, "Enter Activity", IF($M10=0, "Enter Run Time",IF($I10="HP",( ($H10*VLOOKUP($A10,'STATIONARY FACTORS'!$A$4:$O$22, AD$5, FALSE)*$M10*$N10)/2000),IF(ISERROR(SEARCH("Diesel", $D10,1)),($H10*VLOOKUP($A10,'STATIONARY FACTORS'!$A$4:$O$22, AD$5, FALSE)*0.000001*'STATIONARY FACTORS'!$C$93*'STATIONARY FACTORS'!$C$98)/2000,($H10*VLOOKUP($A10,'STATIONARY FACTORS'!$A$4:$O$22, AD$5, FALSE)*0.000001*'STATIONARY FACTORS'!$C$93*'STATIONARY FACTORS'!$C$94)/2000))))))</f>
        <v>Enter Equipment</v>
      </c>
      <c r="AE10" s="65" t="str">
        <f>IF($D10="", "Enter Equipment",IF(VLOOKUP($A10,'STATIONARY FACTORS'!$A$4:$O$22, AE$5, FALSE)= "N/A", "--", IF($H10=0, "Enter Activity", IF($M10=0, "Enter Run Time",IF($I10="HP",( ($H10*VLOOKUP($A10,'STATIONARY FACTORS'!$A$4:$O$22, AE$5, FALSE)*$M10*$N10)/2000),IF(ISERROR(SEARCH("Diesel", $D10,1)),($H10*VLOOKUP($A10,'STATIONARY FACTORS'!$A$4:$O$22, AE$5, FALSE)*0.000001*'STATIONARY FACTORS'!$C$93*'STATIONARY FACTORS'!$C$98)/2000,($H10*VLOOKUP($A10,'STATIONARY FACTORS'!$A$4:$O$22, AE$5, FALSE)*0.000001*'STATIONARY FACTORS'!$C$93*'STATIONARY FACTORS'!$C$94)/2000))))))</f>
        <v>Enter Equipment</v>
      </c>
      <c r="AF10" s="65" t="str">
        <f>IF($D10="", "Enter Equipment",IF(VLOOKUP($A10,'STATIONARY FACTORS'!$A$4:$O$22, AF$5, FALSE)= "N/A", "--", IF($H10=0, "Enter Activity", IF($M10=0, "Enter Run Time",IF($I10="HP",( ($H10*VLOOKUP($A10,'STATIONARY FACTORS'!$A$4:$O$22, AF$5, FALSE)*$M10*$N10)/2000),IF(ISERROR(SEARCH("Diesel", $D10,1)),($H10*VLOOKUP($A10,'STATIONARY FACTORS'!$A$4:$O$22, AF$5, FALSE)*0.000001*'STATIONARY FACTORS'!$C$93*'STATIONARY FACTORS'!$C$98)/2000,($H10*VLOOKUP($A10,'STATIONARY FACTORS'!$A$4:$O$22, AF$5, FALSE)*0.000001*'STATIONARY FACTORS'!$C$93*'STATIONARY FACTORS'!$C$94)/2000))))))</f>
        <v>Enter Equipment</v>
      </c>
      <c r="AG10" s="84" t="str">
        <f>IF($D10="", "Enter Equipment",IF(VLOOKUP($A10,'STATIONARY FACTORS'!$A$4:$O$22, AG$5, FALSE)= "N/A", "--", IF($H10=0, "Enter Activity", IF($M10=0, "Enter Run Time",IF($I10="HP",( ($H10*VLOOKUP($A10,'STATIONARY FACTORS'!$A$4:$O$22, AG$5, FALSE)*$M10*$N10)/2000),IF(ISERROR(SEARCH("Diesel", $D10,1)),($H10*VLOOKUP($A10,'STATIONARY FACTORS'!$A$4:$O$22, AG$5, FALSE)*0.000001*'STATIONARY FACTORS'!$C$93*'STATIONARY FACTORS'!$C$98)/2000,($H10*VLOOKUP($A10,'STATIONARY FACTORS'!$A$4:$O$22, AG$5, FALSE)*0.000001*'STATIONARY FACTORS'!$C$93*'STATIONARY FACTORS'!$C$94)/2000))))))</f>
        <v>Enter Equipment</v>
      </c>
      <c r="AH10" s="65" t="str">
        <f>IF($D10="", "Enter Equipment",IF(VLOOKUP($A10,'STATIONARY FACTORS'!$A$4:$O$22, AH$5, FALSE)= "N/A", "--", IF($H10=0, "Enter Activity", IF($M10=0, "Enter Run Time",IF($I10="HP",( ($H10*VLOOKUP($A10,'STATIONARY FACTORS'!$A$4:$O$22, AH$5, FALSE)*$M10*$N10)/2000),IF(ISERROR(SEARCH("Diesel", $D10,1)),($H10*VLOOKUP($A10,'STATIONARY FACTORS'!$A$4:$O$22, AH$5, FALSE)*0.000001*'STATIONARY FACTORS'!$C$93*'STATIONARY FACTORS'!$C$98)/2000,($H10*VLOOKUP($A10,'STATIONARY FACTORS'!$A$4:$O$22, AH$5, FALSE)*0.000001*'STATIONARY FACTORS'!$C$93*'STATIONARY FACTORS'!$C$94)/2000))))))</f>
        <v>Enter Equipment</v>
      </c>
      <c r="AI10" s="79" t="str">
        <f>IF($D10="", "Enter Equipment",IF(VLOOKUP($A10,'STATIONARY FACTORS'!$A$4:$O$22, AI$5, FALSE)= "N/A", "--", IF($H10=0, "Enter Activity", IF($M10=0, "Enter Run Time",IF($I10="HP",( ($H10*VLOOKUP($A10,'STATIONARY FACTORS'!$A$4:$O$22, AI$5, FALSE)*$M10*$N10)/2000),IF(ISERROR(SEARCH("Diesel", $D10,1)),($H10*VLOOKUP($A10,'STATIONARY FACTORS'!$A$4:$O$22, AI$5, FALSE)*0.000001*'STATIONARY FACTORS'!$C$93*'STATIONARY FACTORS'!$C$98)/2000,($H10*VLOOKUP($A10,'STATIONARY FACTORS'!$A$4:$O$22, AI$5, FALSE)*0.000001*'STATIONARY FACTORS'!$C$93*'STATIONARY FACTORS'!$C$94)/2000))))))</f>
        <v>Enter Equipment</v>
      </c>
      <c r="AJ10" s="79" t="str">
        <f>IF($D10="", "Enter Equipment",IF(VLOOKUP($A10,'STATIONARY FACTORS'!$A$4:$O$22, AJ$5, FALSE)= "N/A", "--", IF($H10=0, "Enter Activity", IF($M10=0, "Enter Run Time",IF($I10="HP",( ($H10*VLOOKUP($A10,'STATIONARY FACTORS'!$A$4:$O$22, AJ$5, FALSE)*$M10*$N10)/2000),IF(ISERROR(SEARCH("Diesel", $D10,1)),($H10*VLOOKUP($A10,'STATIONARY FACTORS'!$A$4:$O$22, AJ$5, FALSE)*0.000001*'STATIONARY FACTORS'!$C$93*'STATIONARY FACTORS'!$C$98)/2000,($H10*VLOOKUP($A10,'STATIONARY FACTORS'!$A$4:$O$22, AJ$5, FALSE)*0.000001*'STATIONARY FACTORS'!$C$93*'STATIONARY FACTORS'!$C$94)/2000))))))</f>
        <v>Enter Equipment</v>
      </c>
      <c r="AK10" s="79" t="str">
        <f>IF($D10="", "Enter Equipment",IF(VLOOKUP($A10,'STATIONARY FACTORS'!$A$4:$O$22, AK$5, FALSE)= "N/A", "--", IF($H10=0, "Enter Activity", IF($M10=0, "Enter Run Time",IF($I10="HP",( ($H10*VLOOKUP($A10,'STATIONARY FACTORS'!$A$4:$O$22, AK$5, FALSE)*$M10*$N10)/2000),IF(ISERROR(SEARCH("Diesel", $D10,1)),($H10*VLOOKUP($A10,'STATIONARY FACTORS'!$A$4:$O$22, AK$5, FALSE)*0.000001*'STATIONARY FACTORS'!$C$93*'STATIONARY FACTORS'!$C$98)/2000,($H10*VLOOKUP($A10,'STATIONARY FACTORS'!$A$4:$O$22, AK$5, FALSE)*0.000001*'STATIONARY FACTORS'!$C$93*'STATIONARY FACTORS'!$C$94)/2000))))))</f>
        <v>Enter Equipment</v>
      </c>
      <c r="AL10" s="382" t="str">
        <f>IF($D10="", "Enter Equipment",IF(VLOOKUP($A10,'STATIONARY FACTORS'!$A$4:$O$22, AL$5, FALSE)= "N/A", "--", IF($H10=0, "Enter Activity", IF($M10=0, "Enter Run Time",IF($I10="HP",( ($H10*VLOOKUP($A10,'STATIONARY FACTORS'!$A$4:$O$22, AL$5, FALSE)*$M10*$N10)/2000),IF(ISERROR(SEARCH("Diesel", $D10,1)),($H10*VLOOKUP($A10,'STATIONARY FACTORS'!$A$4:$O$22, AL$5, FALSE)*0.000001*'STATIONARY FACTORS'!$C$93*'STATIONARY FACTORS'!$C$98)/2000,($H10*VLOOKUP($A10,'STATIONARY FACTORS'!$A$4:$O$22, AL$5, FALSE)*0.000001*'STATIONARY FACTORS'!$C$93*'STATIONARY FACTORS'!$C$94)/2000))))))</f>
        <v>Enter Equipment</v>
      </c>
      <c r="AM10" s="73"/>
      <c r="AO10" s="74">
        <f>MONTH(EMISSIONS_1!P10)-MONTH(EMISSIONS_1!O10)+1</f>
        <v>1</v>
      </c>
      <c r="AP10" s="329">
        <f t="shared" si="0"/>
        <v>0</v>
      </c>
      <c r="AQ10" s="330">
        <f t="shared" si="0"/>
        <v>0</v>
      </c>
      <c r="AR10" s="330">
        <f t="shared" si="0"/>
        <v>0</v>
      </c>
      <c r="AS10" s="330">
        <f t="shared" si="0"/>
        <v>0</v>
      </c>
      <c r="AT10" s="330">
        <f t="shared" si="0"/>
        <v>0</v>
      </c>
      <c r="AU10" s="330">
        <f t="shared" si="0"/>
        <v>0</v>
      </c>
      <c r="AV10" s="330">
        <f t="shared" si="0"/>
        <v>0</v>
      </c>
      <c r="AW10" s="330">
        <f t="shared" si="0"/>
        <v>0</v>
      </c>
      <c r="AX10" s="330">
        <f t="shared" si="0"/>
        <v>0</v>
      </c>
      <c r="AY10" s="330">
        <f t="shared" si="0"/>
        <v>0</v>
      </c>
      <c r="AZ10" s="330">
        <f t="shared" si="0"/>
        <v>0</v>
      </c>
      <c r="BA10" s="331">
        <f t="shared" si="0"/>
        <v>0</v>
      </c>
      <c r="BB10" s="329">
        <f t="shared" si="1"/>
        <v>0</v>
      </c>
      <c r="BC10" s="330">
        <f t="shared" si="1"/>
        <v>0</v>
      </c>
      <c r="BD10" s="330">
        <f t="shared" si="1"/>
        <v>0</v>
      </c>
      <c r="BE10" s="330">
        <f t="shared" si="1"/>
        <v>0</v>
      </c>
      <c r="BF10" s="330">
        <f t="shared" si="1"/>
        <v>0</v>
      </c>
      <c r="BG10" s="330">
        <f t="shared" si="1"/>
        <v>0</v>
      </c>
      <c r="BH10" s="330">
        <f t="shared" si="1"/>
        <v>0</v>
      </c>
      <c r="BI10" s="330">
        <f t="shared" si="1"/>
        <v>0</v>
      </c>
      <c r="BJ10" s="330">
        <f t="shared" si="1"/>
        <v>0</v>
      </c>
      <c r="BK10" s="330">
        <f t="shared" si="1"/>
        <v>0</v>
      </c>
      <c r="BL10" s="330">
        <f t="shared" si="1"/>
        <v>0</v>
      </c>
      <c r="BM10" s="331">
        <f t="shared" si="1"/>
        <v>0</v>
      </c>
      <c r="BN10" s="329">
        <f t="shared" si="2"/>
        <v>0</v>
      </c>
      <c r="BO10" s="330">
        <f t="shared" si="2"/>
        <v>0</v>
      </c>
      <c r="BP10" s="330">
        <f t="shared" si="2"/>
        <v>0</v>
      </c>
      <c r="BQ10" s="330">
        <f t="shared" si="2"/>
        <v>0</v>
      </c>
      <c r="BR10" s="330">
        <f t="shared" si="2"/>
        <v>0</v>
      </c>
      <c r="BS10" s="330">
        <f t="shared" si="2"/>
        <v>0</v>
      </c>
      <c r="BT10" s="330">
        <f t="shared" si="2"/>
        <v>0</v>
      </c>
      <c r="BU10" s="330">
        <f t="shared" si="2"/>
        <v>0</v>
      </c>
      <c r="BV10" s="330">
        <f t="shared" si="2"/>
        <v>0</v>
      </c>
      <c r="BW10" s="330">
        <f t="shared" si="2"/>
        <v>0</v>
      </c>
      <c r="BX10" s="330">
        <f t="shared" si="2"/>
        <v>0</v>
      </c>
      <c r="BY10" s="331">
        <f t="shared" si="2"/>
        <v>0</v>
      </c>
      <c r="BZ10" s="329">
        <f t="shared" si="3"/>
        <v>0</v>
      </c>
      <c r="CA10" s="330">
        <f t="shared" si="3"/>
        <v>0</v>
      </c>
      <c r="CB10" s="330">
        <f t="shared" si="3"/>
        <v>0</v>
      </c>
      <c r="CC10" s="330">
        <f t="shared" si="3"/>
        <v>0</v>
      </c>
      <c r="CD10" s="330">
        <f t="shared" si="3"/>
        <v>0</v>
      </c>
      <c r="CE10" s="330">
        <f t="shared" si="3"/>
        <v>0</v>
      </c>
      <c r="CF10" s="330">
        <f t="shared" si="3"/>
        <v>0</v>
      </c>
      <c r="CG10" s="330">
        <f t="shared" si="3"/>
        <v>0</v>
      </c>
      <c r="CH10" s="330">
        <f t="shared" si="3"/>
        <v>0</v>
      </c>
      <c r="CI10" s="330">
        <f t="shared" si="3"/>
        <v>0</v>
      </c>
      <c r="CJ10" s="330">
        <f t="shared" si="3"/>
        <v>0</v>
      </c>
      <c r="CK10" s="331">
        <f t="shared" si="3"/>
        <v>0</v>
      </c>
      <c r="CL10" s="329">
        <f t="shared" si="4"/>
        <v>0</v>
      </c>
      <c r="CM10" s="330">
        <f t="shared" si="4"/>
        <v>0</v>
      </c>
      <c r="CN10" s="330">
        <f t="shared" si="4"/>
        <v>0</v>
      </c>
      <c r="CO10" s="330">
        <f t="shared" si="4"/>
        <v>0</v>
      </c>
      <c r="CP10" s="330">
        <f t="shared" si="4"/>
        <v>0</v>
      </c>
      <c r="CQ10" s="330">
        <f t="shared" si="4"/>
        <v>0</v>
      </c>
      <c r="CR10" s="330">
        <f t="shared" si="4"/>
        <v>0</v>
      </c>
      <c r="CS10" s="330">
        <f t="shared" si="4"/>
        <v>0</v>
      </c>
      <c r="CT10" s="330">
        <f t="shared" si="4"/>
        <v>0</v>
      </c>
      <c r="CU10" s="330">
        <f t="shared" si="4"/>
        <v>0</v>
      </c>
      <c r="CV10" s="330">
        <f t="shared" si="4"/>
        <v>0</v>
      </c>
      <c r="CW10" s="331">
        <f t="shared" si="4"/>
        <v>0</v>
      </c>
      <c r="CX10" s="329">
        <f t="shared" si="5"/>
        <v>0</v>
      </c>
      <c r="CY10" s="330">
        <f t="shared" si="5"/>
        <v>0</v>
      </c>
      <c r="CZ10" s="330">
        <f t="shared" si="5"/>
        <v>0</v>
      </c>
      <c r="DA10" s="330">
        <f t="shared" si="5"/>
        <v>0</v>
      </c>
      <c r="DB10" s="330">
        <f t="shared" si="5"/>
        <v>0</v>
      </c>
      <c r="DC10" s="330">
        <f t="shared" si="5"/>
        <v>0</v>
      </c>
      <c r="DD10" s="330">
        <f t="shared" si="5"/>
        <v>0</v>
      </c>
      <c r="DE10" s="330">
        <f t="shared" si="5"/>
        <v>0</v>
      </c>
      <c r="DF10" s="330">
        <f t="shared" si="5"/>
        <v>0</v>
      </c>
      <c r="DG10" s="330">
        <f t="shared" si="5"/>
        <v>0</v>
      </c>
      <c r="DH10" s="330">
        <f t="shared" si="5"/>
        <v>0</v>
      </c>
      <c r="DI10" s="331">
        <f t="shared" si="5"/>
        <v>0</v>
      </c>
      <c r="DJ10" s="329">
        <f t="shared" si="6"/>
        <v>0</v>
      </c>
      <c r="DK10" s="330">
        <f t="shared" si="6"/>
        <v>0</v>
      </c>
      <c r="DL10" s="330">
        <f t="shared" si="6"/>
        <v>0</v>
      </c>
      <c r="DM10" s="330">
        <f t="shared" si="6"/>
        <v>0</v>
      </c>
      <c r="DN10" s="330">
        <f t="shared" si="6"/>
        <v>0</v>
      </c>
      <c r="DO10" s="330">
        <f t="shared" si="6"/>
        <v>0</v>
      </c>
      <c r="DP10" s="330">
        <f t="shared" si="6"/>
        <v>0</v>
      </c>
      <c r="DQ10" s="330">
        <f t="shared" si="6"/>
        <v>0</v>
      </c>
      <c r="DR10" s="330">
        <f t="shared" si="6"/>
        <v>0</v>
      </c>
      <c r="DS10" s="330">
        <f t="shared" si="6"/>
        <v>0</v>
      </c>
      <c r="DT10" s="330">
        <f t="shared" si="6"/>
        <v>0</v>
      </c>
      <c r="DU10" s="331">
        <f t="shared" si="6"/>
        <v>0</v>
      </c>
      <c r="DV10" s="329">
        <f t="shared" si="7"/>
        <v>0</v>
      </c>
      <c r="DW10" s="330">
        <f t="shared" si="7"/>
        <v>0</v>
      </c>
      <c r="DX10" s="330">
        <f t="shared" si="7"/>
        <v>0</v>
      </c>
      <c r="DY10" s="330">
        <f t="shared" si="7"/>
        <v>0</v>
      </c>
      <c r="DZ10" s="330">
        <f t="shared" si="7"/>
        <v>0</v>
      </c>
      <c r="EA10" s="330">
        <f t="shared" si="7"/>
        <v>0</v>
      </c>
      <c r="EB10" s="330">
        <f t="shared" si="7"/>
        <v>0</v>
      </c>
      <c r="EC10" s="330">
        <f t="shared" si="7"/>
        <v>0</v>
      </c>
      <c r="ED10" s="330">
        <f t="shared" si="7"/>
        <v>0</v>
      </c>
      <c r="EE10" s="330">
        <f t="shared" si="7"/>
        <v>0</v>
      </c>
      <c r="EF10" s="330">
        <f t="shared" si="7"/>
        <v>0</v>
      </c>
      <c r="EG10" s="331">
        <f t="shared" si="7"/>
        <v>0</v>
      </c>
      <c r="EH10" s="329">
        <f t="shared" si="8"/>
        <v>0</v>
      </c>
      <c r="EI10" s="330">
        <f t="shared" si="8"/>
        <v>0</v>
      </c>
      <c r="EJ10" s="330">
        <f t="shared" si="8"/>
        <v>0</v>
      </c>
      <c r="EK10" s="330">
        <f t="shared" si="8"/>
        <v>0</v>
      </c>
      <c r="EL10" s="330">
        <f t="shared" si="8"/>
        <v>0</v>
      </c>
      <c r="EM10" s="330">
        <f t="shared" si="8"/>
        <v>0</v>
      </c>
      <c r="EN10" s="330">
        <f t="shared" si="8"/>
        <v>0</v>
      </c>
      <c r="EO10" s="330">
        <f t="shared" si="8"/>
        <v>0</v>
      </c>
      <c r="EP10" s="330">
        <f t="shared" si="8"/>
        <v>0</v>
      </c>
      <c r="EQ10" s="330">
        <f t="shared" si="8"/>
        <v>0</v>
      </c>
      <c r="ER10" s="330">
        <f t="shared" si="8"/>
        <v>0</v>
      </c>
      <c r="ES10" s="331">
        <f t="shared" si="8"/>
        <v>0</v>
      </c>
      <c r="ET10" s="329">
        <f t="shared" si="9"/>
        <v>0</v>
      </c>
      <c r="EU10" s="330">
        <f t="shared" si="9"/>
        <v>0</v>
      </c>
      <c r="EV10" s="330">
        <f t="shared" si="9"/>
        <v>0</v>
      </c>
      <c r="EW10" s="330">
        <f t="shared" si="9"/>
        <v>0</v>
      </c>
      <c r="EX10" s="330">
        <f t="shared" si="9"/>
        <v>0</v>
      </c>
      <c r="EY10" s="330">
        <f t="shared" si="9"/>
        <v>0</v>
      </c>
      <c r="EZ10" s="330">
        <f t="shared" si="9"/>
        <v>0</v>
      </c>
      <c r="FA10" s="330">
        <f t="shared" si="9"/>
        <v>0</v>
      </c>
      <c r="FB10" s="330">
        <f t="shared" si="9"/>
        <v>0</v>
      </c>
      <c r="FC10" s="330">
        <f t="shared" si="9"/>
        <v>0</v>
      </c>
      <c r="FD10" s="330">
        <f t="shared" si="9"/>
        <v>0</v>
      </c>
      <c r="FE10" s="331">
        <f t="shared" si="9"/>
        <v>0</v>
      </c>
      <c r="FF10" s="329">
        <f t="shared" si="10"/>
        <v>0</v>
      </c>
      <c r="FG10" s="330">
        <f t="shared" si="10"/>
        <v>0</v>
      </c>
      <c r="FH10" s="330">
        <f t="shared" si="10"/>
        <v>0</v>
      </c>
      <c r="FI10" s="330">
        <f t="shared" si="10"/>
        <v>0</v>
      </c>
      <c r="FJ10" s="330">
        <f t="shared" si="10"/>
        <v>0</v>
      </c>
      <c r="FK10" s="330">
        <f t="shared" si="10"/>
        <v>0</v>
      </c>
      <c r="FL10" s="330">
        <f t="shared" si="10"/>
        <v>0</v>
      </c>
      <c r="FM10" s="330">
        <f t="shared" si="10"/>
        <v>0</v>
      </c>
      <c r="FN10" s="330">
        <f t="shared" si="10"/>
        <v>0</v>
      </c>
      <c r="FO10" s="330">
        <f t="shared" si="10"/>
        <v>0</v>
      </c>
      <c r="FP10" s="330">
        <f t="shared" si="10"/>
        <v>0</v>
      </c>
      <c r="FQ10" s="331">
        <f t="shared" si="10"/>
        <v>0</v>
      </c>
    </row>
    <row r="11" spans="1:173" x14ac:dyDescent="0.2">
      <c r="A11" s="248" t="str">
        <f>IF(I11="GAL/YR", CONCATENATE(D11, "-lbs/MMBtu"), CONCATENATE(D11, "-lbs/", I11, "-hr"))</f>
        <v>-lbs/ -hr</v>
      </c>
      <c r="B11" s="28"/>
      <c r="C11" s="100" t="s">
        <v>325</v>
      </c>
      <c r="D11" s="365"/>
      <c r="E11" s="32" t="s">
        <v>115</v>
      </c>
      <c r="F11" s="32" t="s">
        <v>115</v>
      </c>
      <c r="G11" s="33" t="s">
        <v>115</v>
      </c>
      <c r="H11" s="367"/>
      <c r="I11" s="367" t="s">
        <v>2</v>
      </c>
      <c r="J11" s="33" t="s">
        <v>115</v>
      </c>
      <c r="K11" s="33"/>
      <c r="L11" s="33"/>
      <c r="M11" s="372">
        <v>0</v>
      </c>
      <c r="N11" s="373">
        <v>0</v>
      </c>
      <c r="O11" s="299"/>
      <c r="P11" s="300"/>
      <c r="Q11" s="73" t="str">
        <f>IF($D11="", "Enter Equipment",IF(VLOOKUP($A11,'STATIONARY FACTORS'!$A$4:$O$22, Q$5, FALSE)= "N/A", "--", IF($H11=0, "Enter Activity", IF($M11=0, "Enter Run Time",IF($I11="HP", $H11*VLOOKUP($A11,'STATIONARY FACTORS'!$A$4:$O$22, Q$5, FALSE),IF(ISERROR(SEARCH("Diesel", $D11,1)),($H11*VLOOKUP($A11,'STATIONARY FACTORS'!$A$4:$O$22, Q$5, FALSE)*0.000001*'STATIONARY FACTORS'!$C$93*'STATIONARY FACTORS'!$C$98*(1/($M11*$N11))),($H11*VLOOKUP($A11,'STATIONARY FACTORS'!$A$4:$O$22, Q$5, FALSE)*0.000001*'STATIONARY FACTORS'!$C$93*'STATIONARY FACTORS'!$C$94*(1/($M11*$N11)))))))))</f>
        <v>Enter Equipment</v>
      </c>
      <c r="R11" s="79" t="str">
        <f>IF($D11="", "Enter Equipment",IF(VLOOKUP($A11,'STATIONARY FACTORS'!$A$4:$O$22, R$5, FALSE)= "N/A", "--", IF($H11=0, "Enter Activity", IF($M11=0, "Enter Run Time",IF($I11="HP", $H11*VLOOKUP($A11,'STATIONARY FACTORS'!$A$4:$O$22, R$5, FALSE),IF(ISERROR(SEARCH("Diesel", $D11,1)),($H11*VLOOKUP($A11,'STATIONARY FACTORS'!$A$4:$O$22, R$5, FALSE)*0.000001*'STATIONARY FACTORS'!$C$93*'STATIONARY FACTORS'!$C$98*(1/($M11*$N11))),($H11*VLOOKUP($A11,'STATIONARY FACTORS'!$A$4:$O$22, R$5, FALSE)*0.000001*'STATIONARY FACTORS'!$C$93*'STATIONARY FACTORS'!$C$94*(1/($M11*$N11)))))))))</f>
        <v>Enter Equipment</v>
      </c>
      <c r="S11" s="79" t="str">
        <f>IF($D11="", "Enter Equipment",IF(VLOOKUP($A11,'STATIONARY FACTORS'!$A$4:$O$22, S$5, FALSE)= "N/A", "--", IF($H11=0, "Enter Activity", IF($M11=0, "Enter Run Time",IF($I11="HP", $H11*VLOOKUP($A11,'STATIONARY FACTORS'!$A$4:$O$22, S$5, FALSE),IF(ISERROR(SEARCH("Diesel", $D11,1)),($H11*VLOOKUP($A11,'STATIONARY FACTORS'!$A$4:$O$22, S$5, FALSE)*0.000001*'STATIONARY FACTORS'!$C$93*'STATIONARY FACTORS'!$C$98*(1/($M11*$N11))),($H11*VLOOKUP($A11,'STATIONARY FACTORS'!$A$4:$O$22, S$5, FALSE)*0.000001*'STATIONARY FACTORS'!$C$93*'STATIONARY FACTORS'!$C$94*(1/($M11*$N11)))))))))</f>
        <v>Enter Equipment</v>
      </c>
      <c r="T11" s="79" t="str">
        <f>IF($D11="", "Enter Equipment",IF(VLOOKUP($A11,'STATIONARY FACTORS'!$A$4:$O$22, T$5, FALSE)= "N/A", "--", IF($H11=0, "Enter Activity", IF($M11=0, "Enter Run Time",IF($I11="HP", $H11*VLOOKUP($A11,'STATIONARY FACTORS'!$A$4:$O$22, T$5, FALSE),IF(ISERROR(SEARCH("Diesel", $D11,1)),($H11*VLOOKUP($A11,'STATIONARY FACTORS'!$A$4:$O$22, T$5, FALSE)*0.000001*'STATIONARY FACTORS'!$C$93*'STATIONARY FACTORS'!$C$98*(1/($M11*$N11))),($H11*VLOOKUP($A11,'STATIONARY FACTORS'!$A$4:$O$22, T$5, FALSE)*0.000001*'STATIONARY FACTORS'!$C$93*'STATIONARY FACTORS'!$C$94*(1/($M11*$N11)))))))))</f>
        <v>Enter Equipment</v>
      </c>
      <c r="U11" s="79" t="str">
        <f>IF($D11="", "Enter Equipment",IF(VLOOKUP($A11,'STATIONARY FACTORS'!$A$4:$O$22, U$5, FALSE)= "N/A", "--", IF($H11=0, "Enter Activity", IF($M11=0, "Enter Run Time",IF($I11="HP", $H11*VLOOKUP($A11,'STATIONARY FACTORS'!$A$4:$O$22, U$5, FALSE),IF(ISERROR(SEARCH("Diesel", $D11,1)),($H11*VLOOKUP($A11,'STATIONARY FACTORS'!$A$4:$O$22, U$5, FALSE)*0.000001*'STATIONARY FACTORS'!$C$93*'STATIONARY FACTORS'!$C$98*(1/($M11*$N11))),($H11*VLOOKUP($A11,'STATIONARY FACTORS'!$A$4:$O$22, U$5, FALSE)*0.000001*'STATIONARY FACTORS'!$C$93*'STATIONARY FACTORS'!$C$94*(1/($M11*$N11)))))))))</f>
        <v>Enter Equipment</v>
      </c>
      <c r="V11" s="79" t="str">
        <f>IF($D11="", "Enter Equipment",IF(VLOOKUP($A11,'STATIONARY FACTORS'!$A$4:$O$22, V$5, FALSE)= "N/A", "--", IF($H11=0, "Enter Activity", IF($M11=0, "Enter Run Time",IF($I11="HP", $H11*VLOOKUP($A11,'STATIONARY FACTORS'!$A$4:$O$22, V$5, FALSE),IF(ISERROR(SEARCH("Diesel", $D11,1)),($H11*VLOOKUP($A11,'STATIONARY FACTORS'!$A$4:$O$22, V$5, FALSE)*0.000001*'STATIONARY FACTORS'!$C$93*'STATIONARY FACTORS'!$C$98*(1/($M11*$N11))),($H11*VLOOKUP($A11,'STATIONARY FACTORS'!$A$4:$O$22, V$5, FALSE)*0.000001*'STATIONARY FACTORS'!$C$93*'STATIONARY FACTORS'!$C$94*(1/($M11*$N11)))))))))</f>
        <v>Enter Equipment</v>
      </c>
      <c r="W11" s="79" t="str">
        <f>IF($D11="", "Enter Equipment",IF(VLOOKUP($A11,'STATIONARY FACTORS'!$A$4:$O$22, W$5, FALSE)= "N/A", "--", IF($H11=0, "Enter Activity", IF($M11=0, "Enter Run Time",IF($I11="HP", $H11*VLOOKUP($A11,'STATIONARY FACTORS'!$A$4:$O$22, W$5, FALSE),IF(ISERROR(SEARCH("Diesel", $D11,1)),($H11*VLOOKUP($A11,'STATIONARY FACTORS'!$A$4:$O$22, W$5, FALSE)*0.000001*'STATIONARY FACTORS'!$C$93*'STATIONARY FACTORS'!$C$98*(1/($M11*$N11))),($H11*VLOOKUP($A11,'STATIONARY FACTORS'!$A$4:$O$22, W$5, FALSE)*0.000001*'STATIONARY FACTORS'!$C$93*'STATIONARY FACTORS'!$C$94*(1/($M11*$N11)))))))))</f>
        <v>Enter Equipment</v>
      </c>
      <c r="X11" s="79" t="str">
        <f>IF($D11="", "Enter Equipment",IF(VLOOKUP($A11,'STATIONARY FACTORS'!$A$4:$O$22, X$5, FALSE)= "N/A", "--", IF($H11=0, "Enter Activity", IF($M11=0, "Enter Run Time",IF($I11="HP", $H11*VLOOKUP($A11,'STATIONARY FACTORS'!$A$4:$O$22, X$5, FALSE),IF(ISERROR(SEARCH("Diesel", $D11,1)),($H11*VLOOKUP($A11,'STATIONARY FACTORS'!$A$4:$O$22, X$5, FALSE)*0.000001*'STATIONARY FACTORS'!$C$93*'STATIONARY FACTORS'!$C$98*(1/($M11*$N11))),($H11*VLOOKUP($A11,'STATIONARY FACTORS'!$A$4:$O$22, X$5, FALSE)*0.000001*'STATIONARY FACTORS'!$C$93*'STATIONARY FACTORS'!$C$94*(1/($M11*$N11)))))))))</f>
        <v>Enter Equipment</v>
      </c>
      <c r="Y11" s="79" t="str">
        <f>IF($D11="", "Enter Equipment",IF(VLOOKUP($A11,'STATIONARY FACTORS'!$A$4:$O$22, Y$5, FALSE)= "N/A", "--", IF($H11=0, "Enter Activity", IF($M11=0, "Enter Run Time",IF($I11="HP", $H11*VLOOKUP($A11,'STATIONARY FACTORS'!$A$4:$O$22, Y$5, FALSE),IF(ISERROR(SEARCH("Diesel", $D11,1)),($H11*VLOOKUP($A11,'STATIONARY FACTORS'!$A$4:$O$22, Y$5, FALSE)*0.000001*'STATIONARY FACTORS'!$C$93*'STATIONARY FACTORS'!$C$98*(1/($M11*$N11))),($H11*VLOOKUP($A11,'STATIONARY FACTORS'!$A$4:$O$22, Y$5, FALSE)*0.000001*'STATIONARY FACTORS'!$C$93*'STATIONARY FACTORS'!$C$94*(1/($M11*$N11)))))))))</f>
        <v>Enter Equipment</v>
      </c>
      <c r="Z11" s="79" t="str">
        <f>IF($D11="", "Enter Equipment",IF(VLOOKUP($A11,'STATIONARY FACTORS'!$A$4:$O$22, Z$5, FALSE)= "N/A", "--", IF($H11=0, "Enter Activity", IF($M11=0, "Enter Run Time",IF($I11="HP", $H11*VLOOKUP($A11,'STATIONARY FACTORS'!$A$4:$O$22, Z$5, FALSE),IF(ISERROR(SEARCH("Diesel", $D11,1)),($H11*VLOOKUP($A11,'STATIONARY FACTORS'!$A$4:$O$22, Z$5, FALSE)*0.000001*'STATIONARY FACTORS'!$C$93*'STATIONARY FACTORS'!$C$98*(1/($M11*$N11))),($H11*VLOOKUP($A11,'STATIONARY FACTORS'!$A$4:$O$22, Z$5, FALSE)*0.000001*'STATIONARY FACTORS'!$C$93*'STATIONARY FACTORS'!$C$94*(1/($M11*$N11)))))))))</f>
        <v>Enter Equipment</v>
      </c>
      <c r="AA11" s="73" t="str">
        <f>IF($D11="", "Enter Equipment",IF(VLOOKUP($A11,'STATIONARY FACTORS'!$A$4:$O$22, AA$5, FALSE)= "N/A", "--", IF($H11=0, "Enter Activity", IF($M11=0, "Enter Run Time",IF($I11="HP", $H11*VLOOKUP($A11,'STATIONARY FACTORS'!$A$4:$O$22, AA$5, FALSE),IF(ISERROR(SEARCH("Diesel", $D11,1)),($H11*VLOOKUP($A11,'STATIONARY FACTORS'!$A$4:$O$22, AA$5, FALSE)*0.000001*'STATIONARY FACTORS'!$C$93*'STATIONARY FACTORS'!$C$98*(1/($M11*$N11))),($H11*VLOOKUP($A11,'STATIONARY FACTORS'!$A$4:$O$22, AA$5, FALSE)*0.000001*'STATIONARY FACTORS'!$C$93*'STATIONARY FACTORS'!$C$94*(1/($M11*$N11)))))))))</f>
        <v>Enter Equipment</v>
      </c>
      <c r="AB11" s="466" t="str">
        <f>IF($D7="", "Enter Equipment",IF(VLOOKUP($A11,'STATIONARY FACTORS'!$A$4:$O$22, AB$5, FALSE)= "N/A", "--", IF($H11=0, "Enter Activity", IF($M11=0, "Enter Run Time",IF($I11="HP",( ($H11*VLOOKUP($A11,'STATIONARY FACTORS'!$A$4:$O$22, AB$5, FALSE)*$M11*$N11)/2000),IF(ISERROR(SEARCH("Diesel", $D11,1)),($H11*VLOOKUP($A11,'STATIONARY FACTORS'!$A$4:$O$22, AB$5, FALSE)*0.000001*'STATIONARY FACTORS'!$C$93*'STATIONARY FACTORS'!$C$98)/2000,($H11*VLOOKUP($A11,'STATIONARY FACTORS'!$A$4:$O$22, AB$5, FALSE)*0.000001*'STATIONARY FACTORS'!$C$93*'STATIONARY FACTORS'!$C$94)/2000))))))</f>
        <v>Enter Equipment</v>
      </c>
      <c r="AC11" s="65" t="str">
        <f>IF($D7="", "Enter Equipment",IF(VLOOKUP($A11,'STATIONARY FACTORS'!$A$4:$O$22, AC$5, FALSE)= "N/A", "--", IF($H11=0, "Enter Activity", IF($M11=0, "Enter Run Time",IF($I11="HP",( ($H11*VLOOKUP($A11,'STATIONARY FACTORS'!$A$4:$O$22, AC$5, FALSE)*$M11*$N11)/2000),IF(ISERROR(SEARCH("Diesel", $D11,1)),($H11*VLOOKUP($A11,'STATIONARY FACTORS'!$A$4:$O$22, AC$5, FALSE)*0.000001*'STATIONARY FACTORS'!$C$93*'STATIONARY FACTORS'!$C$98)/2000,($H11*VLOOKUP($A11,'STATIONARY FACTORS'!$A$4:$O$22, AC$5, FALSE)*0.000001*'STATIONARY FACTORS'!$C$93*'STATIONARY FACTORS'!$C$94)/2000))))))</f>
        <v>Enter Equipment</v>
      </c>
      <c r="AD11" s="65" t="str">
        <f>IF($D7="", "Enter Equipment",IF(VLOOKUP($A11,'STATIONARY FACTORS'!$A$4:$O$22, AD$5, FALSE)= "N/A", "--", IF($H11=0, "Enter Activity", IF($M11=0, "Enter Run Time",IF($I11="HP",( ($H11*VLOOKUP($A11,'STATIONARY FACTORS'!$A$4:$O$22, AD$5, FALSE)*$M11*$N11)/2000),IF(ISERROR(SEARCH("Diesel", $D11,1)),($H11*VLOOKUP($A11,'STATIONARY FACTORS'!$A$4:$O$22, AD$5, FALSE)*0.000001*'STATIONARY FACTORS'!$C$93*'STATIONARY FACTORS'!$C$98)/2000,($H11*VLOOKUP($A11,'STATIONARY FACTORS'!$A$4:$O$22, AD$5, FALSE)*0.000001*'STATIONARY FACTORS'!$C$93*'STATIONARY FACTORS'!$C$94)/2000))))))</f>
        <v>Enter Equipment</v>
      </c>
      <c r="AE11" s="65" t="str">
        <f>IF($D7="", "Enter Equipment",IF(VLOOKUP($A11,'STATIONARY FACTORS'!$A$4:$O$22, AE$5, FALSE)= "N/A", "--", IF($H11=0, "Enter Activity", IF($M11=0, "Enter Run Time",IF($I11="HP",( ($H11*VLOOKUP($A11,'STATIONARY FACTORS'!$A$4:$O$22, AE$5, FALSE)*$M11*$N11)/2000),IF(ISERROR(SEARCH("Diesel", $D11,1)),($H11*VLOOKUP($A11,'STATIONARY FACTORS'!$A$4:$O$22, AE$5, FALSE)*0.000001*'STATIONARY FACTORS'!$C$93*'STATIONARY FACTORS'!$C$98)/2000,($H11*VLOOKUP($A11,'STATIONARY FACTORS'!$A$4:$O$22, AE$5, FALSE)*0.000001*'STATIONARY FACTORS'!$C$93*'STATIONARY FACTORS'!$C$94)/2000))))))</f>
        <v>Enter Equipment</v>
      </c>
      <c r="AF11" s="65" t="str">
        <f>IF($D7="", "Enter Equipment",IF(VLOOKUP($A11,'STATIONARY FACTORS'!$A$4:$O$22, AF$5, FALSE)= "N/A", "--", IF($H11=0, "Enter Activity", IF($M11=0, "Enter Run Time",IF($I11="HP",( ($H11*VLOOKUP($A11,'STATIONARY FACTORS'!$A$4:$O$22, AF$5, FALSE)*$M11*$N11)/2000),IF(ISERROR(SEARCH("Diesel", $D11,1)),($H11*VLOOKUP($A11,'STATIONARY FACTORS'!$A$4:$O$22, AF$5, FALSE)*0.000001*'STATIONARY FACTORS'!$C$93*'STATIONARY FACTORS'!$C$98)/2000,($H11*VLOOKUP($A11,'STATIONARY FACTORS'!$A$4:$O$22, AF$5, FALSE)*0.000001*'STATIONARY FACTORS'!$C$93*'STATIONARY FACTORS'!$C$94)/2000))))))</f>
        <v>Enter Equipment</v>
      </c>
      <c r="AG11" s="84" t="str">
        <f>IF($D7="", "Enter Equipment",IF(VLOOKUP($A11,'STATIONARY FACTORS'!$A$4:$O$22, AG$5, FALSE)= "N/A", "--", IF($H11=0, "Enter Activity", IF($M11=0, "Enter Run Time",IF($I11="HP",( ($H11*VLOOKUP($A11,'STATIONARY FACTORS'!$A$4:$O$22, AG$5, FALSE)*$M11*$N11)/2000),IF(ISERROR(SEARCH("Diesel", $D11,1)),($H11*VLOOKUP($A11,'STATIONARY FACTORS'!$A$4:$O$22, AG$5, FALSE)*0.000001*'STATIONARY FACTORS'!$C$93*'STATIONARY FACTORS'!$C$98)/2000,($H11*VLOOKUP($A11,'STATIONARY FACTORS'!$A$4:$O$22, AG$5, FALSE)*0.000001*'STATIONARY FACTORS'!$C$93*'STATIONARY FACTORS'!$C$94)/2000))))))</f>
        <v>Enter Equipment</v>
      </c>
      <c r="AH11" s="65" t="str">
        <f>IF($D7="", "Enter Equipment",IF(VLOOKUP($A11,'STATIONARY FACTORS'!$A$4:$O$22, AH$5, FALSE)= "N/A", "--", IF($H11=0, "Enter Activity", IF($M11=0, "Enter Run Time",IF($I11="HP",( ($H11*VLOOKUP($A11,'STATIONARY FACTORS'!$A$4:$O$22, AH$5, FALSE)*$M11*$N11)/2000),IF(ISERROR(SEARCH("Diesel", $D11,1)),($H11*VLOOKUP($A11,'STATIONARY FACTORS'!$A$4:$O$22, AH$5, FALSE)*0.000001*'STATIONARY FACTORS'!$C$93*'STATIONARY FACTORS'!$C$98)/2000,($H11*VLOOKUP($A11,'STATIONARY FACTORS'!$A$4:$O$22, AH$5, FALSE)*0.000001*'STATIONARY FACTORS'!$C$93*'STATIONARY FACTORS'!$C$94)/2000))))))</f>
        <v>Enter Equipment</v>
      </c>
      <c r="AI11" s="79" t="str">
        <f>IF($D7="", "Enter Equipment",IF(VLOOKUP($A11,'STATIONARY FACTORS'!$A$4:$O$22, AI$5, FALSE)= "N/A", "--", IF($H11=0, "Enter Activity", IF($M11=0, "Enter Run Time",IF($I11="HP",( ($H11*VLOOKUP($A11,'STATIONARY FACTORS'!$A$4:$O$22, AI$5, FALSE)*$M11*$N11)/2000),IF(ISERROR(SEARCH("Diesel", $D11,1)),($H11*VLOOKUP($A11,'STATIONARY FACTORS'!$A$4:$O$22, AI$5, FALSE)*0.000001*'STATIONARY FACTORS'!$C$93*'STATIONARY FACTORS'!$C$98)/2000,($H11*VLOOKUP($A11,'STATIONARY FACTORS'!$A$4:$O$22, AI$5, FALSE)*0.000001*'STATIONARY FACTORS'!$C$93*'STATIONARY FACTORS'!$C$94)/2000))))))</f>
        <v>Enter Equipment</v>
      </c>
      <c r="AJ11" s="79" t="str">
        <f>IF($D7="", "Enter Equipment",IF(VLOOKUP($A11,'STATIONARY FACTORS'!$A$4:$O$22, AJ$5, FALSE)= "N/A", "--", IF($H11=0, "Enter Activity", IF($M11=0, "Enter Run Time",IF($I11="HP",( ($H11*VLOOKUP($A11,'STATIONARY FACTORS'!$A$4:$O$22, AJ$5, FALSE)*$M11*$N11)/2000),IF(ISERROR(SEARCH("Diesel", $D11,1)),($H11*VLOOKUP($A11,'STATIONARY FACTORS'!$A$4:$O$22, AJ$5, FALSE)*0.000001*'STATIONARY FACTORS'!$C$93*'STATIONARY FACTORS'!$C$98)/2000,($H11*VLOOKUP($A11,'STATIONARY FACTORS'!$A$4:$O$22, AJ$5, FALSE)*0.000001*'STATIONARY FACTORS'!$C$93*'STATIONARY FACTORS'!$C$94)/2000))))))</f>
        <v>Enter Equipment</v>
      </c>
      <c r="AK11" s="79" t="str">
        <f>IF($D7="", "Enter Equipment",IF(VLOOKUP($A11,'STATIONARY FACTORS'!$A$4:$O$22, AK$5, FALSE)= "N/A", "--", IF($H11=0, "Enter Activity", IF($M11=0, "Enter Run Time",IF($I11="HP",( ($H11*VLOOKUP($A11,'STATIONARY FACTORS'!$A$4:$O$22, AK$5, FALSE)*$M11*$N11)/2000),IF(ISERROR(SEARCH("Diesel", $D11,1)),($H11*VLOOKUP($A11,'STATIONARY FACTORS'!$A$4:$O$22, AK$5, FALSE)*0.000001*'STATIONARY FACTORS'!$C$93*'STATIONARY FACTORS'!$C$98)/2000,($H11*VLOOKUP($A11,'STATIONARY FACTORS'!$A$4:$O$22, AK$5, FALSE)*0.000001*'STATIONARY FACTORS'!$C$93*'STATIONARY FACTORS'!$C$94)/2000))))))</f>
        <v>Enter Equipment</v>
      </c>
      <c r="AL11" s="382" t="str">
        <f>IF($D7="", "Enter Equipment",IF(VLOOKUP($A11,'STATIONARY FACTORS'!$A$4:$O$22, AL$5, FALSE)= "N/A", "--", IF($H11=0, "Enter Activity", IF($M11=0, "Enter Run Time",IF($I11="HP",( ($H11*VLOOKUP($A11,'STATIONARY FACTORS'!$A$4:$O$22, AL$5, FALSE)*$M11*$N11)/2000),IF(ISERROR(SEARCH("Diesel", $D11,1)),($H11*VLOOKUP($A11,'STATIONARY FACTORS'!$A$4:$O$22, AL$5, FALSE)*0.000001*'STATIONARY FACTORS'!$C$93*'STATIONARY FACTORS'!$C$98)/2000,($H11*VLOOKUP($A11,'STATIONARY FACTORS'!$A$4:$O$22, AL$5, FALSE)*0.000001*'STATIONARY FACTORS'!$C$93*'STATIONARY FACTORS'!$C$94)/2000))))))</f>
        <v>Enter Equipment</v>
      </c>
      <c r="AM11" s="73"/>
      <c r="AO11" s="74">
        <f>MONTH(EMISSIONS_1!P11)-MONTH(EMISSIONS_1!O11)+1</f>
        <v>1</v>
      </c>
      <c r="AP11" s="329">
        <f t="shared" si="0"/>
        <v>0</v>
      </c>
      <c r="AQ11" s="330">
        <f t="shared" si="0"/>
        <v>0</v>
      </c>
      <c r="AR11" s="330">
        <f t="shared" si="0"/>
        <v>0</v>
      </c>
      <c r="AS11" s="330">
        <f t="shared" si="0"/>
        <v>0</v>
      </c>
      <c r="AT11" s="330">
        <f t="shared" si="0"/>
        <v>0</v>
      </c>
      <c r="AU11" s="330">
        <f t="shared" si="0"/>
        <v>0</v>
      </c>
      <c r="AV11" s="330">
        <f t="shared" si="0"/>
        <v>0</v>
      </c>
      <c r="AW11" s="330">
        <f t="shared" si="0"/>
        <v>0</v>
      </c>
      <c r="AX11" s="330">
        <f t="shared" si="0"/>
        <v>0</v>
      </c>
      <c r="AY11" s="330">
        <f t="shared" si="0"/>
        <v>0</v>
      </c>
      <c r="AZ11" s="330">
        <f t="shared" si="0"/>
        <v>0</v>
      </c>
      <c r="BA11" s="331">
        <f t="shared" si="0"/>
        <v>0</v>
      </c>
      <c r="BB11" s="329">
        <f t="shared" si="1"/>
        <v>0</v>
      </c>
      <c r="BC11" s="330">
        <f t="shared" si="1"/>
        <v>0</v>
      </c>
      <c r="BD11" s="330">
        <f t="shared" si="1"/>
        <v>0</v>
      </c>
      <c r="BE11" s="330">
        <f t="shared" si="1"/>
        <v>0</v>
      </c>
      <c r="BF11" s="330">
        <f t="shared" si="1"/>
        <v>0</v>
      </c>
      <c r="BG11" s="330">
        <f t="shared" si="1"/>
        <v>0</v>
      </c>
      <c r="BH11" s="330">
        <f t="shared" si="1"/>
        <v>0</v>
      </c>
      <c r="BI11" s="330">
        <f t="shared" si="1"/>
        <v>0</v>
      </c>
      <c r="BJ11" s="330">
        <f t="shared" si="1"/>
        <v>0</v>
      </c>
      <c r="BK11" s="330">
        <f t="shared" si="1"/>
        <v>0</v>
      </c>
      <c r="BL11" s="330">
        <f t="shared" si="1"/>
        <v>0</v>
      </c>
      <c r="BM11" s="331">
        <f t="shared" si="1"/>
        <v>0</v>
      </c>
      <c r="BN11" s="329">
        <f t="shared" si="2"/>
        <v>0</v>
      </c>
      <c r="BO11" s="330">
        <f t="shared" si="2"/>
        <v>0</v>
      </c>
      <c r="BP11" s="330">
        <f t="shared" si="2"/>
        <v>0</v>
      </c>
      <c r="BQ11" s="330">
        <f t="shared" si="2"/>
        <v>0</v>
      </c>
      <c r="BR11" s="330">
        <f t="shared" si="2"/>
        <v>0</v>
      </c>
      <c r="BS11" s="330">
        <f t="shared" si="2"/>
        <v>0</v>
      </c>
      <c r="BT11" s="330">
        <f t="shared" si="2"/>
        <v>0</v>
      </c>
      <c r="BU11" s="330">
        <f t="shared" si="2"/>
        <v>0</v>
      </c>
      <c r="BV11" s="330">
        <f t="shared" si="2"/>
        <v>0</v>
      </c>
      <c r="BW11" s="330">
        <f t="shared" si="2"/>
        <v>0</v>
      </c>
      <c r="BX11" s="330">
        <f t="shared" si="2"/>
        <v>0</v>
      </c>
      <c r="BY11" s="331">
        <f t="shared" si="2"/>
        <v>0</v>
      </c>
      <c r="BZ11" s="329">
        <f t="shared" si="3"/>
        <v>0</v>
      </c>
      <c r="CA11" s="330">
        <f t="shared" si="3"/>
        <v>0</v>
      </c>
      <c r="CB11" s="330">
        <f t="shared" si="3"/>
        <v>0</v>
      </c>
      <c r="CC11" s="330">
        <f t="shared" si="3"/>
        <v>0</v>
      </c>
      <c r="CD11" s="330">
        <f t="shared" si="3"/>
        <v>0</v>
      </c>
      <c r="CE11" s="330">
        <f t="shared" si="3"/>
        <v>0</v>
      </c>
      <c r="CF11" s="330">
        <f t="shared" si="3"/>
        <v>0</v>
      </c>
      <c r="CG11" s="330">
        <f t="shared" si="3"/>
        <v>0</v>
      </c>
      <c r="CH11" s="330">
        <f t="shared" si="3"/>
        <v>0</v>
      </c>
      <c r="CI11" s="330">
        <f t="shared" si="3"/>
        <v>0</v>
      </c>
      <c r="CJ11" s="330">
        <f t="shared" si="3"/>
        <v>0</v>
      </c>
      <c r="CK11" s="331">
        <f t="shared" si="3"/>
        <v>0</v>
      </c>
      <c r="CL11" s="329">
        <f t="shared" si="4"/>
        <v>0</v>
      </c>
      <c r="CM11" s="330">
        <f t="shared" si="4"/>
        <v>0</v>
      </c>
      <c r="CN11" s="330">
        <f t="shared" si="4"/>
        <v>0</v>
      </c>
      <c r="CO11" s="330">
        <f t="shared" si="4"/>
        <v>0</v>
      </c>
      <c r="CP11" s="330">
        <f t="shared" si="4"/>
        <v>0</v>
      </c>
      <c r="CQ11" s="330">
        <f t="shared" si="4"/>
        <v>0</v>
      </c>
      <c r="CR11" s="330">
        <f t="shared" si="4"/>
        <v>0</v>
      </c>
      <c r="CS11" s="330">
        <f t="shared" si="4"/>
        <v>0</v>
      </c>
      <c r="CT11" s="330">
        <f t="shared" si="4"/>
        <v>0</v>
      </c>
      <c r="CU11" s="330">
        <f t="shared" si="4"/>
        <v>0</v>
      </c>
      <c r="CV11" s="330">
        <f t="shared" si="4"/>
        <v>0</v>
      </c>
      <c r="CW11" s="331">
        <f t="shared" si="4"/>
        <v>0</v>
      </c>
      <c r="CX11" s="329">
        <f t="shared" si="5"/>
        <v>0</v>
      </c>
      <c r="CY11" s="330">
        <f t="shared" si="5"/>
        <v>0</v>
      </c>
      <c r="CZ11" s="330">
        <f t="shared" si="5"/>
        <v>0</v>
      </c>
      <c r="DA11" s="330">
        <f t="shared" si="5"/>
        <v>0</v>
      </c>
      <c r="DB11" s="330">
        <f t="shared" si="5"/>
        <v>0</v>
      </c>
      <c r="DC11" s="330">
        <f t="shared" si="5"/>
        <v>0</v>
      </c>
      <c r="DD11" s="330">
        <f t="shared" si="5"/>
        <v>0</v>
      </c>
      <c r="DE11" s="330">
        <f t="shared" si="5"/>
        <v>0</v>
      </c>
      <c r="DF11" s="330">
        <f t="shared" si="5"/>
        <v>0</v>
      </c>
      <c r="DG11" s="330">
        <f t="shared" si="5"/>
        <v>0</v>
      </c>
      <c r="DH11" s="330">
        <f t="shared" si="5"/>
        <v>0</v>
      </c>
      <c r="DI11" s="331">
        <f t="shared" si="5"/>
        <v>0</v>
      </c>
      <c r="DJ11" s="329">
        <f t="shared" si="6"/>
        <v>0</v>
      </c>
      <c r="DK11" s="330">
        <f t="shared" si="6"/>
        <v>0</v>
      </c>
      <c r="DL11" s="330">
        <f t="shared" si="6"/>
        <v>0</v>
      </c>
      <c r="DM11" s="330">
        <f t="shared" si="6"/>
        <v>0</v>
      </c>
      <c r="DN11" s="330">
        <f t="shared" si="6"/>
        <v>0</v>
      </c>
      <c r="DO11" s="330">
        <f t="shared" si="6"/>
        <v>0</v>
      </c>
      <c r="DP11" s="330">
        <f t="shared" si="6"/>
        <v>0</v>
      </c>
      <c r="DQ11" s="330">
        <f t="shared" si="6"/>
        <v>0</v>
      </c>
      <c r="DR11" s="330">
        <f t="shared" si="6"/>
        <v>0</v>
      </c>
      <c r="DS11" s="330">
        <f t="shared" si="6"/>
        <v>0</v>
      </c>
      <c r="DT11" s="330">
        <f t="shared" si="6"/>
        <v>0</v>
      </c>
      <c r="DU11" s="331">
        <f t="shared" si="6"/>
        <v>0</v>
      </c>
      <c r="DV11" s="329">
        <f t="shared" si="7"/>
        <v>0</v>
      </c>
      <c r="DW11" s="330">
        <f t="shared" si="7"/>
        <v>0</v>
      </c>
      <c r="DX11" s="330">
        <f t="shared" si="7"/>
        <v>0</v>
      </c>
      <c r="DY11" s="330">
        <f t="shared" si="7"/>
        <v>0</v>
      </c>
      <c r="DZ11" s="330">
        <f t="shared" si="7"/>
        <v>0</v>
      </c>
      <c r="EA11" s="330">
        <f t="shared" si="7"/>
        <v>0</v>
      </c>
      <c r="EB11" s="330">
        <f t="shared" si="7"/>
        <v>0</v>
      </c>
      <c r="EC11" s="330">
        <f t="shared" si="7"/>
        <v>0</v>
      </c>
      <c r="ED11" s="330">
        <f t="shared" si="7"/>
        <v>0</v>
      </c>
      <c r="EE11" s="330">
        <f t="shared" si="7"/>
        <v>0</v>
      </c>
      <c r="EF11" s="330">
        <f t="shared" si="7"/>
        <v>0</v>
      </c>
      <c r="EG11" s="331">
        <f t="shared" si="7"/>
        <v>0</v>
      </c>
      <c r="EH11" s="329">
        <f t="shared" si="8"/>
        <v>0</v>
      </c>
      <c r="EI11" s="330">
        <f t="shared" si="8"/>
        <v>0</v>
      </c>
      <c r="EJ11" s="330">
        <f t="shared" si="8"/>
        <v>0</v>
      </c>
      <c r="EK11" s="330">
        <f t="shared" si="8"/>
        <v>0</v>
      </c>
      <c r="EL11" s="330">
        <f t="shared" si="8"/>
        <v>0</v>
      </c>
      <c r="EM11" s="330">
        <f t="shared" si="8"/>
        <v>0</v>
      </c>
      <c r="EN11" s="330">
        <f t="shared" si="8"/>
        <v>0</v>
      </c>
      <c r="EO11" s="330">
        <f t="shared" si="8"/>
        <v>0</v>
      </c>
      <c r="EP11" s="330">
        <f t="shared" si="8"/>
        <v>0</v>
      </c>
      <c r="EQ11" s="330">
        <f t="shared" si="8"/>
        <v>0</v>
      </c>
      <c r="ER11" s="330">
        <f t="shared" si="8"/>
        <v>0</v>
      </c>
      <c r="ES11" s="331">
        <f t="shared" si="8"/>
        <v>0</v>
      </c>
      <c r="ET11" s="329">
        <f t="shared" si="9"/>
        <v>0</v>
      </c>
      <c r="EU11" s="330">
        <f t="shared" si="9"/>
        <v>0</v>
      </c>
      <c r="EV11" s="330">
        <f t="shared" si="9"/>
        <v>0</v>
      </c>
      <c r="EW11" s="330">
        <f t="shared" si="9"/>
        <v>0</v>
      </c>
      <c r="EX11" s="330">
        <f t="shared" si="9"/>
        <v>0</v>
      </c>
      <c r="EY11" s="330">
        <f t="shared" si="9"/>
        <v>0</v>
      </c>
      <c r="EZ11" s="330">
        <f t="shared" si="9"/>
        <v>0</v>
      </c>
      <c r="FA11" s="330">
        <f t="shared" si="9"/>
        <v>0</v>
      </c>
      <c r="FB11" s="330">
        <f t="shared" si="9"/>
        <v>0</v>
      </c>
      <c r="FC11" s="330">
        <f t="shared" si="9"/>
        <v>0</v>
      </c>
      <c r="FD11" s="330">
        <f t="shared" si="9"/>
        <v>0</v>
      </c>
      <c r="FE11" s="331">
        <f t="shared" si="9"/>
        <v>0</v>
      </c>
      <c r="FF11" s="329">
        <f t="shared" si="10"/>
        <v>0</v>
      </c>
      <c r="FG11" s="330">
        <f t="shared" si="10"/>
        <v>0</v>
      </c>
      <c r="FH11" s="330">
        <f t="shared" si="10"/>
        <v>0</v>
      </c>
      <c r="FI11" s="330">
        <f t="shared" si="10"/>
        <v>0</v>
      </c>
      <c r="FJ11" s="330">
        <f t="shared" si="10"/>
        <v>0</v>
      </c>
      <c r="FK11" s="330">
        <f t="shared" si="10"/>
        <v>0</v>
      </c>
      <c r="FL11" s="330">
        <f t="shared" si="10"/>
        <v>0</v>
      </c>
      <c r="FM11" s="330">
        <f t="shared" si="10"/>
        <v>0</v>
      </c>
      <c r="FN11" s="330">
        <f t="shared" si="10"/>
        <v>0</v>
      </c>
      <c r="FO11" s="330">
        <f t="shared" si="10"/>
        <v>0</v>
      </c>
      <c r="FP11" s="330">
        <f t="shared" si="10"/>
        <v>0</v>
      </c>
      <c r="FQ11" s="331">
        <f t="shared" si="10"/>
        <v>0</v>
      </c>
    </row>
    <row r="12" spans="1:173" x14ac:dyDescent="0.2">
      <c r="A12" s="285">
        <f>D12</f>
        <v>0</v>
      </c>
      <c r="B12" s="112"/>
      <c r="C12" s="100" t="s">
        <v>324</v>
      </c>
      <c r="D12" s="365"/>
      <c r="E12" s="360" t="s">
        <v>115</v>
      </c>
      <c r="F12" s="360" t="s">
        <v>115</v>
      </c>
      <c r="G12" s="33" t="s">
        <v>115</v>
      </c>
      <c r="H12" s="367"/>
      <c r="I12" s="367" t="s">
        <v>2</v>
      </c>
      <c r="J12" s="33" t="s">
        <v>115</v>
      </c>
      <c r="K12" s="33"/>
      <c r="L12" s="33"/>
      <c r="M12" s="372">
        <v>0</v>
      </c>
      <c r="N12" s="373">
        <v>0</v>
      </c>
      <c r="O12" s="299"/>
      <c r="P12" s="300"/>
      <c r="Q12" s="73" t="str">
        <f>IF($D12="", "Enter Equipment",IF(VLOOKUP($A12,'STATIONARY FACTORS'!$A$4:$O$22,Q$5,FALSE)="N/A","--", IF($H12=0,"Enter Activity",IF($M12=0, "Enter Run Time", IF($N12=0, "Enter Run Time", IF(ISERROR(SEARCH("Diesel",$D12,1)),((VLOOKUP($A12,'STATIONARY FACTORS'!$A$4:$O$22,Q$5,FALSE))/1000*$H12/$N12/$M12),($H12*(VLOOKUP($A12,'STATIONARY FACTORS'!$A$4:$O$22,Q$5,FALSE))/'STATIONARY FACTORS'!$C$101)))))))</f>
        <v>Enter Equipment</v>
      </c>
      <c r="R12" s="79" t="str">
        <f>IF($D12="","Enter Equipment",IF(VLOOKUP($A12,'STATIONARY FACTORS'!$A$4:$O$22,R$5,FALSE)="N/A","--",IF($H12=0,"Enter Activity",IF($M12=0,"Enter Run Time",IF($N12=0,"Enter Run Time",IF(ISERROR(SEARCH("Diesel",$D13,1)),((VLOOKUP($A12,'STATIONARY FACTORS'!$A$4:$O$22,R$5,FALSE))/1000*$H12/$N12/$M12),($H12*(VLOOKUP($A12,'STATIONARY FACTORS'!$A$4:$O$22,R$5,FALSE))/'STATIONARY FACTORS'!$C$101)))))))</f>
        <v>Enter Equipment</v>
      </c>
      <c r="S12" s="79" t="str">
        <f>IF($D12="", "Enter Equipment",IF(VLOOKUP($A12,'STATIONARY FACTORS'!$A$4:$O$22,S$5,FALSE)="N/A","--", IF($H12=0,"Enter Activity",IF($M12=0, "Enter Run Time", IF($N12=0, "Enter Run Time", IF(ISERROR(SEARCH("Diesel",$D13,1)),((VLOOKUP($A12,'STATIONARY FACTORS'!$A$4:$O$22,S$5,FALSE))/1000*$H12/$N12/$M12),($H12*(VLOOKUP($A12,'STATIONARY FACTORS'!$A$4:$O$22,S$5,FALSE))/'STATIONARY FACTORS'!$C$101)))))))</f>
        <v>Enter Equipment</v>
      </c>
      <c r="T12" s="79" t="str">
        <f>IF($D12="", "Enter Equipment",IF(VLOOKUP($A12,'STATIONARY FACTORS'!$A$4:$O$22,T$5,FALSE)="N/A","--", IF($H12=0,"Enter Activity",IF($M12=0, "Enter Run Time", IF($N12=0, "Enter Run Time", IF(ISERROR(SEARCH("Diesel",$D13,1)),((VLOOKUP($A12,'STATIONARY FACTORS'!$A$4:$O$22,T$5,FALSE))/1000*$H12/$N12/$M12),($H12*(VLOOKUP($A12,'STATIONARY FACTORS'!$A$4:$O$22,T$5,FALSE))/'STATIONARY FACTORS'!$C$101)))))))</f>
        <v>Enter Equipment</v>
      </c>
      <c r="U12" s="79" t="str">
        <f>IF($D12="", "Enter Equipment",IF(VLOOKUP($A12,'STATIONARY FACTORS'!$A$4:$O$22,U$5,FALSE)="N/A","--", IF($H12=0,"Enter Activity",IF($M12=0, "Enter Run Time", IF($N12=0, "Enter Run Time", IF(ISERROR(SEARCH("Diesel",$D13,1)),((VLOOKUP($A12,'STATIONARY FACTORS'!$A$4:$O$22,U$5,FALSE))/1000*$H12/$N12/$M12),($H12*(VLOOKUP($A12,'STATIONARY FACTORS'!$A$4:$O$22,U$5,FALSE))/'STATIONARY FACTORS'!$C$101)))))))</f>
        <v>Enter Equipment</v>
      </c>
      <c r="V12" s="79" t="str">
        <f>IF($D12="", "Enter Equipment",IF(VLOOKUP($A12,'STATIONARY FACTORS'!$A$4:$O$22,V$5,FALSE)="N/A","--", IF($H12=0,"Enter Activity",IF($M12=0, "Enter Run Time", IF($N12=0, "Enter Run Time", IF(ISERROR(SEARCH("Diesel",$D13,1)),((VLOOKUP($A12,'STATIONARY FACTORS'!$A$4:$O$22,V$5,FALSE))/1000*$H12/$N12/$M12),($H12*(VLOOKUP($A12,'STATIONARY FACTORS'!$A$4:$O$22,V$5,FALSE))/'STATIONARY FACTORS'!$C$101)))))))</f>
        <v>Enter Equipment</v>
      </c>
      <c r="W12" s="79" t="str">
        <f>IF($D12="", "Enter Equipment",IF(VLOOKUP($A12,'STATIONARY FACTORS'!$A$4:$O$22,W$5,FALSE)="N/A","--", IF($H12=0,"Enter Activity",IF($M12=0, "Enter Run Time", IF($N12=0, "Enter Run Time", IF(ISERROR(SEARCH("Diesel",$D13,1)),((VLOOKUP($A12,'STATIONARY FACTORS'!$A$4:$O$22,W$5,FALSE))/1000*$H12/$N12/$M12),($H12*(VLOOKUP($A12,'STATIONARY FACTORS'!$A$4:$O$22,W$5,FALSE))/'STATIONARY FACTORS'!$C$101)))))))</f>
        <v>Enter Equipment</v>
      </c>
      <c r="X12" s="79" t="str">
        <f>IF($D12="", "Enter Equipment",IF(VLOOKUP($A12,'STATIONARY FACTORS'!$A$4:$O$22,X$5,FALSE)="N/A","--", IF($H12=0,"Enter Activity",IF($M12=0, "Enter Run Time", IF($N12=0, "Enter Run Time", IF(ISERROR(SEARCH("Diesel",$D13,1)),((VLOOKUP($A12,'STATIONARY FACTORS'!$A$4:$O$22,X$5,FALSE))/1000*$H12/$N12/$M12),($H12*(VLOOKUP($A12,'STATIONARY FACTORS'!$A$4:$O$22,X$5,FALSE))/'STATIONARY FACTORS'!$C$101)))))))</f>
        <v>Enter Equipment</v>
      </c>
      <c r="Y12" s="79" t="str">
        <f>IF($D12="", "Enter Equipment",IF(VLOOKUP($A12,'STATIONARY FACTORS'!$A$4:$O$22,Y$5,FALSE)="N/A","--", IF($H12=0,"Enter Activity",IF($M12=0, "Enter Run Time", IF($N12=0, "Enter Run Time", IF(ISERROR(SEARCH("Diesel",$D13,1)),((VLOOKUP($A12,'STATIONARY FACTORS'!$A$4:$O$22,Y$5,FALSE))/1000*$H12/$N12/$M12),($H12*(VLOOKUP($A12,'STATIONARY FACTORS'!$A$4:$O$22,Y$5,FALSE))/'STATIONARY FACTORS'!$C$101)))))))</f>
        <v>Enter Equipment</v>
      </c>
      <c r="Z12" s="79" t="str">
        <f>IF($D12="", "Enter Equipment",IF(VLOOKUP($A12,'STATIONARY FACTORS'!$A$4:$O$22,Z$5,FALSE)="N/A","--", IF($H12=0,"Enter Activity",IF($M12=0, "Enter Run Time", IF($N12=0, "Enter Run Time", IF(ISERROR(SEARCH("Diesel",$D13,1)),((VLOOKUP($A12,'STATIONARY FACTORS'!$A$4:$O$22,Z$5,FALSE))/1000*$H12/$N12/$M12),($H12*(VLOOKUP($A12,'STATIONARY FACTORS'!$A$4:$O$22,Z$5,FALSE))/'STATIONARY FACTORS'!$C$101)))))))</f>
        <v>Enter Equipment</v>
      </c>
      <c r="AA12" s="415" t="str">
        <f>IF($D12="", "Enter Equipment",IF(VLOOKUP($A12,'STATIONARY FACTORS'!$A$4:$O$22,AA$5,FALSE)="N/A","--", IF($H12=0,"Enter Activity",IF($M12=0, "Enter Run Time", IF($N12=0, "Enter Run Time", IF(ISERROR(SEARCH("Diesel",$D13,1)),((VLOOKUP($A12,'STATIONARY FACTORS'!$A$4:$O$22,AA$5,FALSE))/1000*$H12/$N12/$M12),($H12*(VLOOKUP($A12,'STATIONARY FACTORS'!$A$4:$O$22,AA$5,FALSE))/'STATIONARY FACTORS'!$C$101)))))))</f>
        <v>Enter Equipment</v>
      </c>
      <c r="AB12" s="65" t="str">
        <f t="shared" ref="AB12:AL12" si="11">IF(T(Q12)="", IF($M12=0, "Enter Run Time", IF($N12=0, "Enter Run Time", Q12*$M12*$N12/2000)), Q12)</f>
        <v>Enter Equipment</v>
      </c>
      <c r="AC12" s="65" t="str">
        <f t="shared" si="11"/>
        <v>Enter Equipment</v>
      </c>
      <c r="AD12" s="65" t="str">
        <f t="shared" si="11"/>
        <v>Enter Equipment</v>
      </c>
      <c r="AE12" s="65" t="str">
        <f t="shared" si="11"/>
        <v>Enter Equipment</v>
      </c>
      <c r="AF12" s="65" t="str">
        <f t="shared" si="11"/>
        <v>Enter Equipment</v>
      </c>
      <c r="AG12" s="84" t="str">
        <f t="shared" si="11"/>
        <v>Enter Equipment</v>
      </c>
      <c r="AH12" s="65" t="str">
        <f t="shared" si="11"/>
        <v>Enter Equipment</v>
      </c>
      <c r="AI12" s="79" t="str">
        <f t="shared" si="11"/>
        <v>Enter Equipment</v>
      </c>
      <c r="AJ12" s="79" t="str">
        <f t="shared" si="11"/>
        <v>Enter Equipment</v>
      </c>
      <c r="AK12" s="79" t="str">
        <f t="shared" si="11"/>
        <v>Enter Equipment</v>
      </c>
      <c r="AL12" s="382" t="str">
        <f t="shared" si="11"/>
        <v>Enter Equipment</v>
      </c>
      <c r="AM12" s="73"/>
      <c r="AO12" s="74">
        <f>MONTH(EMISSIONS_1!P12)-MONTH(EMISSIONS_1!O12)+1</f>
        <v>1</v>
      </c>
      <c r="AP12" s="332">
        <f t="shared" ref="AP12:BA19" si="12">IF(T($AB12)="",IF((AP$6&gt;=MONTH($O12))*(AP$6&lt;=MONTH($P12)), $AB12/$AO12, 0),0)</f>
        <v>0</v>
      </c>
      <c r="AQ12" s="333">
        <f t="shared" si="12"/>
        <v>0</v>
      </c>
      <c r="AR12" s="333">
        <f t="shared" si="12"/>
        <v>0</v>
      </c>
      <c r="AS12" s="333">
        <f t="shared" si="12"/>
        <v>0</v>
      </c>
      <c r="AT12" s="333">
        <f t="shared" si="12"/>
        <v>0</v>
      </c>
      <c r="AU12" s="333">
        <f t="shared" si="12"/>
        <v>0</v>
      </c>
      <c r="AV12" s="333">
        <f t="shared" si="12"/>
        <v>0</v>
      </c>
      <c r="AW12" s="333">
        <f t="shared" si="12"/>
        <v>0</v>
      </c>
      <c r="AX12" s="333">
        <f t="shared" si="12"/>
        <v>0</v>
      </c>
      <c r="AY12" s="333">
        <f t="shared" si="12"/>
        <v>0</v>
      </c>
      <c r="AZ12" s="333">
        <f t="shared" si="12"/>
        <v>0</v>
      </c>
      <c r="BA12" s="334">
        <f t="shared" si="12"/>
        <v>0</v>
      </c>
      <c r="BB12" s="332">
        <f t="shared" si="1"/>
        <v>0</v>
      </c>
      <c r="BC12" s="333">
        <f t="shared" si="1"/>
        <v>0</v>
      </c>
      <c r="BD12" s="333">
        <f t="shared" si="1"/>
        <v>0</v>
      </c>
      <c r="BE12" s="333">
        <f t="shared" si="1"/>
        <v>0</v>
      </c>
      <c r="BF12" s="333">
        <f t="shared" si="1"/>
        <v>0</v>
      </c>
      <c r="BG12" s="333">
        <f t="shared" si="1"/>
        <v>0</v>
      </c>
      <c r="BH12" s="333">
        <f t="shared" si="1"/>
        <v>0</v>
      </c>
      <c r="BI12" s="333">
        <f t="shared" si="1"/>
        <v>0</v>
      </c>
      <c r="BJ12" s="333">
        <f t="shared" si="1"/>
        <v>0</v>
      </c>
      <c r="BK12" s="333">
        <f t="shared" si="1"/>
        <v>0</v>
      </c>
      <c r="BL12" s="333">
        <f t="shared" si="1"/>
        <v>0</v>
      </c>
      <c r="BM12" s="334">
        <f t="shared" si="1"/>
        <v>0</v>
      </c>
      <c r="BN12" s="332">
        <f t="shared" si="2"/>
        <v>0</v>
      </c>
      <c r="BO12" s="333">
        <f t="shared" si="2"/>
        <v>0</v>
      </c>
      <c r="BP12" s="333">
        <f t="shared" si="2"/>
        <v>0</v>
      </c>
      <c r="BQ12" s="333">
        <f t="shared" si="2"/>
        <v>0</v>
      </c>
      <c r="BR12" s="333">
        <f t="shared" si="2"/>
        <v>0</v>
      </c>
      <c r="BS12" s="333">
        <f t="shared" si="2"/>
        <v>0</v>
      </c>
      <c r="BT12" s="333">
        <f t="shared" si="2"/>
        <v>0</v>
      </c>
      <c r="BU12" s="333">
        <f t="shared" si="2"/>
        <v>0</v>
      </c>
      <c r="BV12" s="333">
        <f t="shared" si="2"/>
        <v>0</v>
      </c>
      <c r="BW12" s="333">
        <f t="shared" si="2"/>
        <v>0</v>
      </c>
      <c r="BX12" s="333">
        <f t="shared" si="2"/>
        <v>0</v>
      </c>
      <c r="BY12" s="334">
        <f t="shared" si="2"/>
        <v>0</v>
      </c>
      <c r="BZ12" s="332">
        <f t="shared" si="3"/>
        <v>0</v>
      </c>
      <c r="CA12" s="333">
        <f t="shared" si="3"/>
        <v>0</v>
      </c>
      <c r="CB12" s="333">
        <f t="shared" si="3"/>
        <v>0</v>
      </c>
      <c r="CC12" s="333">
        <f t="shared" si="3"/>
        <v>0</v>
      </c>
      <c r="CD12" s="333">
        <f t="shared" si="3"/>
        <v>0</v>
      </c>
      <c r="CE12" s="333">
        <f t="shared" si="3"/>
        <v>0</v>
      </c>
      <c r="CF12" s="333">
        <f t="shared" si="3"/>
        <v>0</v>
      </c>
      <c r="CG12" s="333">
        <f t="shared" si="3"/>
        <v>0</v>
      </c>
      <c r="CH12" s="333">
        <f t="shared" si="3"/>
        <v>0</v>
      </c>
      <c r="CI12" s="333">
        <f t="shared" si="3"/>
        <v>0</v>
      </c>
      <c r="CJ12" s="333">
        <f t="shared" si="3"/>
        <v>0</v>
      </c>
      <c r="CK12" s="334">
        <f t="shared" si="3"/>
        <v>0</v>
      </c>
      <c r="CL12" s="332">
        <f t="shared" si="4"/>
        <v>0</v>
      </c>
      <c r="CM12" s="333">
        <f t="shared" si="4"/>
        <v>0</v>
      </c>
      <c r="CN12" s="333">
        <f t="shared" si="4"/>
        <v>0</v>
      </c>
      <c r="CO12" s="333">
        <f t="shared" si="4"/>
        <v>0</v>
      </c>
      <c r="CP12" s="333">
        <f t="shared" si="4"/>
        <v>0</v>
      </c>
      <c r="CQ12" s="333">
        <f t="shared" si="4"/>
        <v>0</v>
      </c>
      <c r="CR12" s="333">
        <f t="shared" si="4"/>
        <v>0</v>
      </c>
      <c r="CS12" s="333">
        <f t="shared" si="4"/>
        <v>0</v>
      </c>
      <c r="CT12" s="333">
        <f t="shared" si="4"/>
        <v>0</v>
      </c>
      <c r="CU12" s="333">
        <f t="shared" si="4"/>
        <v>0</v>
      </c>
      <c r="CV12" s="333">
        <f t="shared" si="4"/>
        <v>0</v>
      </c>
      <c r="CW12" s="334">
        <f t="shared" si="4"/>
        <v>0</v>
      </c>
      <c r="CX12" s="332">
        <f t="shared" si="5"/>
        <v>0</v>
      </c>
      <c r="CY12" s="333">
        <f t="shared" si="5"/>
        <v>0</v>
      </c>
      <c r="CZ12" s="333">
        <f t="shared" si="5"/>
        <v>0</v>
      </c>
      <c r="DA12" s="333">
        <f t="shared" si="5"/>
        <v>0</v>
      </c>
      <c r="DB12" s="333">
        <f t="shared" si="5"/>
        <v>0</v>
      </c>
      <c r="DC12" s="333">
        <f t="shared" si="5"/>
        <v>0</v>
      </c>
      <c r="DD12" s="333">
        <f t="shared" si="5"/>
        <v>0</v>
      </c>
      <c r="DE12" s="333">
        <f t="shared" si="5"/>
        <v>0</v>
      </c>
      <c r="DF12" s="333">
        <f t="shared" si="5"/>
        <v>0</v>
      </c>
      <c r="DG12" s="333">
        <f t="shared" si="5"/>
        <v>0</v>
      </c>
      <c r="DH12" s="333">
        <f t="shared" si="5"/>
        <v>0</v>
      </c>
      <c r="DI12" s="334">
        <f t="shared" si="5"/>
        <v>0</v>
      </c>
      <c r="DJ12" s="332">
        <f t="shared" si="6"/>
        <v>0</v>
      </c>
      <c r="DK12" s="333">
        <f t="shared" si="6"/>
        <v>0</v>
      </c>
      <c r="DL12" s="333">
        <f t="shared" si="6"/>
        <v>0</v>
      </c>
      <c r="DM12" s="333">
        <f t="shared" si="6"/>
        <v>0</v>
      </c>
      <c r="DN12" s="333">
        <f t="shared" si="6"/>
        <v>0</v>
      </c>
      <c r="DO12" s="333">
        <f t="shared" si="6"/>
        <v>0</v>
      </c>
      <c r="DP12" s="333">
        <f t="shared" si="6"/>
        <v>0</v>
      </c>
      <c r="DQ12" s="333">
        <f t="shared" si="6"/>
        <v>0</v>
      </c>
      <c r="DR12" s="333">
        <f t="shared" si="6"/>
        <v>0</v>
      </c>
      <c r="DS12" s="333">
        <f t="shared" si="6"/>
        <v>0</v>
      </c>
      <c r="DT12" s="333">
        <f t="shared" si="6"/>
        <v>0</v>
      </c>
      <c r="DU12" s="334">
        <f t="shared" si="6"/>
        <v>0</v>
      </c>
      <c r="DV12" s="332">
        <f t="shared" si="7"/>
        <v>0</v>
      </c>
      <c r="DW12" s="333">
        <f t="shared" si="7"/>
        <v>0</v>
      </c>
      <c r="DX12" s="333">
        <f t="shared" si="7"/>
        <v>0</v>
      </c>
      <c r="DY12" s="333">
        <f t="shared" si="7"/>
        <v>0</v>
      </c>
      <c r="DZ12" s="333">
        <f t="shared" si="7"/>
        <v>0</v>
      </c>
      <c r="EA12" s="333">
        <f t="shared" si="7"/>
        <v>0</v>
      </c>
      <c r="EB12" s="333">
        <f t="shared" si="7"/>
        <v>0</v>
      </c>
      <c r="EC12" s="333">
        <f t="shared" si="7"/>
        <v>0</v>
      </c>
      <c r="ED12" s="333">
        <f t="shared" si="7"/>
        <v>0</v>
      </c>
      <c r="EE12" s="333">
        <f t="shared" si="7"/>
        <v>0</v>
      </c>
      <c r="EF12" s="333">
        <f t="shared" si="7"/>
        <v>0</v>
      </c>
      <c r="EG12" s="334">
        <f t="shared" si="7"/>
        <v>0</v>
      </c>
      <c r="EH12" s="332">
        <f t="shared" si="8"/>
        <v>0</v>
      </c>
      <c r="EI12" s="333">
        <f t="shared" si="8"/>
        <v>0</v>
      </c>
      <c r="EJ12" s="333">
        <f t="shared" si="8"/>
        <v>0</v>
      </c>
      <c r="EK12" s="333">
        <f t="shared" si="8"/>
        <v>0</v>
      </c>
      <c r="EL12" s="333">
        <f t="shared" si="8"/>
        <v>0</v>
      </c>
      <c r="EM12" s="333">
        <f t="shared" si="8"/>
        <v>0</v>
      </c>
      <c r="EN12" s="333">
        <f t="shared" si="8"/>
        <v>0</v>
      </c>
      <c r="EO12" s="333">
        <f t="shared" si="8"/>
        <v>0</v>
      </c>
      <c r="EP12" s="333">
        <f t="shared" si="8"/>
        <v>0</v>
      </c>
      <c r="EQ12" s="333">
        <f t="shared" si="8"/>
        <v>0</v>
      </c>
      <c r="ER12" s="333">
        <f t="shared" si="8"/>
        <v>0</v>
      </c>
      <c r="ES12" s="334">
        <f t="shared" si="8"/>
        <v>0</v>
      </c>
      <c r="ET12" s="332">
        <f t="shared" si="9"/>
        <v>0</v>
      </c>
      <c r="EU12" s="333">
        <f t="shared" si="9"/>
        <v>0</v>
      </c>
      <c r="EV12" s="333">
        <f t="shared" si="9"/>
        <v>0</v>
      </c>
      <c r="EW12" s="333">
        <f t="shared" si="9"/>
        <v>0</v>
      </c>
      <c r="EX12" s="333">
        <f t="shared" si="9"/>
        <v>0</v>
      </c>
      <c r="EY12" s="333">
        <f t="shared" si="9"/>
        <v>0</v>
      </c>
      <c r="EZ12" s="333">
        <f t="shared" si="9"/>
        <v>0</v>
      </c>
      <c r="FA12" s="333">
        <f t="shared" si="9"/>
        <v>0</v>
      </c>
      <c r="FB12" s="333">
        <f t="shared" si="9"/>
        <v>0</v>
      </c>
      <c r="FC12" s="333">
        <f t="shared" si="9"/>
        <v>0</v>
      </c>
      <c r="FD12" s="333">
        <f t="shared" si="9"/>
        <v>0</v>
      </c>
      <c r="FE12" s="334">
        <f t="shared" si="9"/>
        <v>0</v>
      </c>
      <c r="FF12" s="332">
        <f t="shared" si="10"/>
        <v>0</v>
      </c>
      <c r="FG12" s="333">
        <f t="shared" si="10"/>
        <v>0</v>
      </c>
      <c r="FH12" s="333">
        <f t="shared" si="10"/>
        <v>0</v>
      </c>
      <c r="FI12" s="333">
        <f t="shared" si="10"/>
        <v>0</v>
      </c>
      <c r="FJ12" s="333">
        <f t="shared" si="10"/>
        <v>0</v>
      </c>
      <c r="FK12" s="333">
        <f t="shared" si="10"/>
        <v>0</v>
      </c>
      <c r="FL12" s="333">
        <f t="shared" si="10"/>
        <v>0</v>
      </c>
      <c r="FM12" s="333">
        <f t="shared" si="10"/>
        <v>0</v>
      </c>
      <c r="FN12" s="333">
        <f t="shared" si="10"/>
        <v>0</v>
      </c>
      <c r="FO12" s="333">
        <f t="shared" si="10"/>
        <v>0</v>
      </c>
      <c r="FP12" s="333">
        <f t="shared" si="10"/>
        <v>0</v>
      </c>
      <c r="FQ12" s="334">
        <f t="shared" si="10"/>
        <v>0</v>
      </c>
    </row>
    <row r="13" spans="1:173" x14ac:dyDescent="0.2">
      <c r="A13" s="242" t="str">
        <f>CONCATENATE(D13, "-", E13)</f>
        <v xml:space="preserve"> -</v>
      </c>
      <c r="B13" s="112"/>
      <c r="C13" s="171" t="s">
        <v>306</v>
      </c>
      <c r="D13" s="366" t="s">
        <v>2</v>
      </c>
      <c r="E13" s="366"/>
      <c r="F13" s="366"/>
      <c r="G13" s="367"/>
      <c r="H13" s="368" t="str">
        <f>IF(E13="","",IF(ISERROR(SEARCH("Custom",$E13,1)),VLOOKUP($A13,'VESSEL kW RATINGS'!$A:$E,5,FALSE),"Enter kW"))</f>
        <v/>
      </c>
      <c r="I13" s="33" t="s">
        <v>299</v>
      </c>
      <c r="J13" s="367"/>
      <c r="K13" s="33">
        <f>IF($J$4="NO Attribution",1,IF($J$4="Enter NO. PLATFORMS",IF(J13="",1,1/J13),1))</f>
        <v>1</v>
      </c>
      <c r="L13" s="33">
        <f>IF(J4="Enter Emissions (tpy)",IF( J13="", 0, J13), 0)</f>
        <v>0</v>
      </c>
      <c r="M13" s="372">
        <v>0</v>
      </c>
      <c r="N13" s="373">
        <v>0</v>
      </c>
      <c r="O13" s="299"/>
      <c r="P13" s="300"/>
      <c r="Q13" s="73" t="str">
        <f>IF(T(AB13)="",(IF($M13=0,(IF($N13=0,0,AB13/$N13/$M13*2000)),AB13/$N13/$M13*2000)),T(AB13))</f>
        <v>Enter vessel info</v>
      </c>
      <c r="R13" s="79" t="str">
        <f t="shared" ref="Q13:X28" si="13">IF(T(AC13)="",(IF($M13=0,(IF($N13=0,0,AC13/$N13/$M13*2000)),AC13/$N13/$M13*2000)),T(AC13))</f>
        <v>Enter vessel info</v>
      </c>
      <c r="S13" s="79" t="str">
        <f t="shared" si="13"/>
        <v>Enter vessel info</v>
      </c>
      <c r="T13" s="79" t="str">
        <f t="shared" si="13"/>
        <v>Enter vessel info</v>
      </c>
      <c r="U13" s="79" t="str">
        <f t="shared" si="13"/>
        <v>Enter vessel info</v>
      </c>
      <c r="V13" s="79" t="str">
        <f t="shared" si="13"/>
        <v>Enter vessel info</v>
      </c>
      <c r="W13" s="79" t="str">
        <f t="shared" si="13"/>
        <v>Enter vessel info</v>
      </c>
      <c r="X13" s="79" t="str">
        <f t="shared" si="13"/>
        <v>Enter vessel info</v>
      </c>
      <c r="Y13" s="78" t="s">
        <v>115</v>
      </c>
      <c r="Z13" s="79" t="s">
        <v>115</v>
      </c>
      <c r="AA13" s="82" t="s">
        <v>115</v>
      </c>
      <c r="AB13" s="76" t="str">
        <f>IF(OR($D13="",$E13="",$F13=""),"Enter vessel info",IF(T($H13)&lt;&gt;"","Enter Activity",IF(OR($M13=0,$N13=0),"Enter Run Time",IF((VLOOKUP($F13,'VESSEL FACTORS'!$A$3:$O$5,AB$5,FALSE))="N/A","--",IF($G13="",IF(ISERROR(SEARCH("Aux",$E13,1)),($H13*VLOOKUP($F13,'VESSEL FACTORS'!$A$2:$O$5,AB$5,FALSE)*0.0000011023*$M13*$N13*0.82),($H13*VLOOKUP($F13,'VESSEL FACTORS'!$A$2:$O$5,AB$5,FALSE)*0.0000011023*$M13*$N13*1)),IF($G13&lt;21,($H13*VLOOKUP($F13,'VESSEL FACTORS'!$A$2:$O$5,AB$5,FALSE)*0.0000011023*$M13*$N13*VLOOKUP($G13,'VESSEL FACTORS'!$A$16:$L$36,AB$5,FALSE)),($H13*VLOOKUP($F13,'VESSEL FACTORS'!$A$3:$O$5,AB$5,FALSE)*0.0000011023*$M13*$N13*($G13/100))))))))</f>
        <v>Enter vessel info</v>
      </c>
      <c r="AC13" s="76" t="str">
        <f>IF(OR($D13="",$E13="",$F13=""),"Enter vessel info",IF(T($H13)&lt;&gt;"","Enter Activity",IF(OR($M13=0,$N13=0),"Enter Run Time",IF((VLOOKUP($F13,'VESSEL FACTORS'!$A$3:$O$5,AC$5,FALSE))="N/A","--",IF($G13="",IF(ISERROR(SEARCH("Aux",$E13,1)),($H13*VLOOKUP($F13,'VESSEL FACTORS'!$A$2:$O$5,AC$5,FALSE)*0.0000011023*$M13*$N13*0.82),($H13*VLOOKUP($F13,'VESSEL FACTORS'!$A$2:$O$5,AC$5,FALSE)*0.0000011023*$M13*$N13*1)),IF($G13&lt;21,($H13*VLOOKUP($F13,'VESSEL FACTORS'!$A$2:$O$5,AC$5,FALSE)*0.0000011023*$M13*$N13*VLOOKUP($G13,'VESSEL FACTORS'!$A$16:$L$36,AC$5,FALSE)),($H13*VLOOKUP($F13,'VESSEL FACTORS'!$A$3:$O$5,AC$5,FALSE)*0.0000011023*$M13*$N13*($G13/100))))))))</f>
        <v>Enter vessel info</v>
      </c>
      <c r="AD13" s="76" t="str">
        <f>IF(OR($D13="",$E13="",$F13=""),"Enter vessel info",IF(T($H13)&lt;&gt;"","Enter Activity",IF(OR($M13=0,$N13=0),"Enter Run Time",IF((VLOOKUP($F13,'VESSEL FACTORS'!$A$3:$O$5,AD$5,FALSE))="N/A","--",IF($G13="",IF(ISERROR(SEARCH("Aux",$E13,1)),($H13*VLOOKUP($F13,'VESSEL FACTORS'!$A$2:$O$5,AD$5,FALSE)*0.0000011023*$M13*$N13*0.82),($H13*VLOOKUP($F13,'VESSEL FACTORS'!$A$2:$O$5,AD$5,FALSE)*0.0000011023*$M13*$N13*1)),IF($G13&lt;21,($H13*VLOOKUP($F13,'VESSEL FACTORS'!$A$2:$O$5,AD$5,FALSE)*0.0000011023*$M13*$N13*VLOOKUP($G13,'VESSEL FACTORS'!$A$16:$L$36,AD$5,FALSE)),($H13*VLOOKUP($F13,'VESSEL FACTORS'!$A$3:$O$5,AD$5,FALSE)*0.0000011023*$M13*$N13*($G13/100))))))))</f>
        <v>Enter vessel info</v>
      </c>
      <c r="AE13" s="76" t="str">
        <f>IF(OR($D13="",$E13="",$F13=""),"Enter vessel info",IF(T($H13)&lt;&gt;"","Enter Activity",IF(OR($M13=0,$N13=0),"Enter Run Time",IF((VLOOKUP($F13,'VESSEL FACTORS'!$A$3:$O$5,AE$5,FALSE))="N/A","--",IF($G13="",IF(ISERROR(SEARCH("Aux",$E13,1)),($H13*VLOOKUP($F13,'VESSEL FACTORS'!$A$2:$O$5,AE$5,FALSE)*0.0000011023*$M13*$N13*0.82),($H13*VLOOKUP($F13,'VESSEL FACTORS'!$A$2:$O$5,AE$5,FALSE)*0.0000011023*$M13*$N13*1)),IF($G13&lt;21,($H13*VLOOKUP($F13,'VESSEL FACTORS'!$A$2:$O$5,AE$5,FALSE)*0.0000011023*$M13*$N13*VLOOKUP($G13,'VESSEL FACTORS'!$A$16:$L$36,AE$5,FALSE)),($H13*VLOOKUP($F13,'VESSEL FACTORS'!$A$3:$O$5,AE$5,FALSE)*0.0000011023*$M13*$N13*($G13/100))))))))</f>
        <v>Enter vessel info</v>
      </c>
      <c r="AF13" s="76" t="str">
        <f>IF(OR($D13="",$E13="",$F13=""),"Enter vessel info",IF(T($H13)&lt;&gt;"","Enter Activity",IF(OR($M13=0,$N13=0),"Enter Run Time",IF((VLOOKUP($F13,'VESSEL FACTORS'!$A$3:$O$5,AF$5,FALSE))="N/A","--",IF($G13="",IF(ISERROR(SEARCH("Aux",$E13,1)),($H13*VLOOKUP($F13,'VESSEL FACTORS'!$A$2:$O$5,AF$5,FALSE)*0.0000011023*$M13*$N13*0.82),($H13*VLOOKUP($F13,'VESSEL FACTORS'!$A$2:$O$5,AF$5,FALSE)*0.0000011023*$M13*$N13*1)),IF($G13&lt;21,($H13*VLOOKUP($F13,'VESSEL FACTORS'!$A$2:$O$5,AF$5,FALSE)*0.0000011023*$M13*$N13*VLOOKUP($G13,'VESSEL FACTORS'!$A$16:$L$36,AF$5,FALSE)),($H13*VLOOKUP($F13,'VESSEL FACTORS'!$A$3:$O$5,AF$5,FALSE)*0.0000011023*$M13*$N13*($G13/100))))))))</f>
        <v>Enter vessel info</v>
      </c>
      <c r="AG13" s="76" t="str">
        <f>IF(OR($D13="",$E13="",$F13=""),"Enter vessel info",IF(T($H13)&lt;&gt;"","Enter Activity",IF(OR($M13=0,$N13=0),"Enter Run Time",IF((VLOOKUP($F13,'VESSEL FACTORS'!$A$3:$O$5,AG$5,FALSE))="N/A","--",IF($G13="",IF(ISERROR(SEARCH("Aux",$E13,1)),($H13*VLOOKUP($F13,'VESSEL FACTORS'!$A$2:$O$5,AG$5,FALSE)*0.0000011023*$M13*$N13*0.82),($H13*VLOOKUP($F13,'VESSEL FACTORS'!$A$2:$O$5,AG$5,FALSE)*0.0000011023*$M13*$N13*1)),IF($G13&lt;21,($H13*VLOOKUP($F13,'VESSEL FACTORS'!$A$2:$O$5,AG$5,FALSE)*0.0000011023*$M13*$N13*VLOOKUP($G13,'VESSEL FACTORS'!$A$16:$L$36,AG$5,FALSE)),($H13*VLOOKUP($F13,'VESSEL FACTORS'!$A$3:$O$5,AG$5,FALSE)*0.0000011023*$M13*$N13*($G13/100))))))))</f>
        <v>Enter vessel info</v>
      </c>
      <c r="AH13" s="76" t="str">
        <f>IF(OR($D13="",$E13="",$F13=""),"Enter vessel info",IF(T($H13)&lt;&gt;"","Enter Activity",IF(OR($M13=0,$N13=0),"Enter Run Time",IF((VLOOKUP($F13,'VESSEL FACTORS'!$A$3:$O$5,AH$5,FALSE))="N/A","--",IF($G13="",IF(ISERROR(SEARCH("Aux",$E13,1)),($H13*VLOOKUP($F13,'VESSEL FACTORS'!$A$2:$O$5,AH$5,FALSE)*0.0000011023*$M13*$N13*0.82),($H13*VLOOKUP($F13,'VESSEL FACTORS'!$A$2:$O$5,AH$5,FALSE)*0.0000011023*$M13*$N13*1)),IF($G13&lt;21,($H13*VLOOKUP($F13,'VESSEL FACTORS'!$A$2:$O$5,AH$5,FALSE)*0.0000011023*$M13*$N13*VLOOKUP($G13,'VESSEL FACTORS'!$A$16:$L$36,AH$5,FALSE)),($H13*VLOOKUP($F13,'VESSEL FACTORS'!$A$3:$O$5,AH$5,FALSE)*0.0000011023*$M13*$N13*($G13/100))))))))</f>
        <v>Enter vessel info</v>
      </c>
      <c r="AI13" s="76" t="str">
        <f>IF(OR($D13="",$E13="",$F13=""),"Enter vessel info",IF(T($H13)&lt;&gt;"","Enter Activity",IF(OR($M13=0,$N13=0),"Enter Run Time",IF((VLOOKUP($F13,'VESSEL FACTORS'!$A$3:$O$5,AI$5,FALSE))="N/A","--",IF($G13="",IF(ISERROR(SEARCH("Aux",$E13,1)),($H13*VLOOKUP($F13,'VESSEL FACTORS'!$A$2:$O$5,AI$5,FALSE)*0.0000011023*$M13*$N13*0.82),($H13*VLOOKUP($F13,'VESSEL FACTORS'!$A$2:$O$5,AI$5,FALSE)*0.0000011023*$M13*$N13*1)),IF($G13&lt;21,($H13*VLOOKUP($F13,'VESSEL FACTORS'!$A$2:$O$5,AI$5,FALSE)*0.0000011023*$M13*$N13*VLOOKUP($G13,'VESSEL FACTORS'!$A$16:$L$36,AI$5,FALSE)),($H13*VLOOKUP($F13,'VESSEL FACTORS'!$A$3:$O$5,AI$5,FALSE)*0.0000011023*$M13*$N13*($G13/100))))))))</f>
        <v>Enter vessel info</v>
      </c>
      <c r="AJ13" s="76" t="str">
        <f>IF(OR($D13="",$E13="",$F13=""),"Enter vessel info",IF(T($H13)&lt;&gt;"","Enter Activity",IF(OR($M13=0,$N13=0),"Enter Run Time",IF((VLOOKUP($F13,'VESSEL FACTORS'!$A$3:$O$5,AJ$5,FALSE))="N/A","--",IF($G13="",IF(ISERROR(SEARCH("Aux",$E13,1)),($H13*VLOOKUP($F13,'VESSEL FACTORS'!$A$2:$O$5,AJ$5,FALSE)*0.0000011023*$M13*$N13*0.82),($H13*VLOOKUP($F13,'VESSEL FACTORS'!$A$2:$O$5,AJ$5,FALSE)*0.0000011023*$M13*$N13*1)),IF($G13&lt;21,($H13*VLOOKUP($F13,'VESSEL FACTORS'!$A$2:$O$5,AJ$5,FALSE)*0.0000011023*$M13*$N13*VLOOKUP($G13,'VESSEL FACTORS'!$A$16:$L$36,AJ$5,FALSE)),($H13*VLOOKUP($F13,'VESSEL FACTORS'!$A$3:$O$5,AJ$5,FALSE)*0.0000011023*$M13*$N13*($G13/100))))))))</f>
        <v>Enter vessel info</v>
      </c>
      <c r="AK13" s="76" t="str">
        <f>IF(OR($D13="",$E13="",$F13=""),"Enter vessel info",IF(T($H13)&lt;&gt;"","Enter Activity",IF(OR($M13=0,$N13=0),"Enter Run Time",IF((VLOOKUP($F13,'VESSEL FACTORS'!$A$3:$O$5,AK$5,FALSE))="N/A","--",IF($G13="",IF(ISERROR(SEARCH("Aux",$E13,1)),($H13*VLOOKUP($F13,'VESSEL FACTORS'!$A$2:$O$5,AK$5,FALSE)*0.0000011023*$M13*$N13*0.82),($H13*VLOOKUP($F13,'VESSEL FACTORS'!$A$2:$O$5,AK$5,FALSE)*0.0000011023*$M13*$N13*1)),IF($G13&lt;21,($H13*VLOOKUP($F13,'VESSEL FACTORS'!$A$2:$O$5,AK$5,FALSE)*0.0000011023*$M13*$N13*VLOOKUP($G13,'VESSEL FACTORS'!$A$16:$L$36,AK$5,FALSE)),($H13*VLOOKUP($F13,'VESSEL FACTORS'!$A$3:$O$5,AK$5,FALSE)*0.0000011023*$M13*$N13*($G13/100))))))))</f>
        <v>Enter vessel info</v>
      </c>
      <c r="AL13" s="67" t="str">
        <f>IF(OR($D13="",$E13="",$F13=""),"Enter vessel info",IF(T($H13)&lt;&gt;"","Enter Activity",IF(OR($M13=0,$N13=0),"Enter Run Time",IF((VLOOKUP($F13,'VESSEL FACTORS'!$A$3:$O$5,AL$5,FALSE))="N/A","--",IF($G13="",IF(ISERROR(SEARCH("Aux",$E13,1)),($H13*VLOOKUP($F13,'VESSEL FACTORS'!$A$2:$O$5,AL$5,FALSE)*0.0000011023*$M13*$N13*0.82),($H13*VLOOKUP($F13,'VESSEL FACTORS'!$A$2:$O$5,AL$5,FALSE)*0.0000011023*$M13*$N13*1)),IF($G13&lt;21,($H13*VLOOKUP($F13,'VESSEL FACTORS'!$A$2:$O$5,AL$5,FALSE)*0.0000011023*$M13*$N13*VLOOKUP($G13,'VESSEL FACTORS'!$A$16:$L$36,AL$5,FALSE)),($H13*VLOOKUP($F13,'VESSEL FACTORS'!$A$3:$O$5,AL$5,FALSE)*0.0000011023*$M13*$N13*($G13/100))))))))</f>
        <v>Enter vessel info</v>
      </c>
      <c r="AM13" s="74"/>
      <c r="AO13" s="74">
        <f>MONTH(EMISSIONS_1!P13)-MONTH(EMISSIONS_1!O13)+1</f>
        <v>1</v>
      </c>
      <c r="AP13" s="335">
        <f t="shared" si="12"/>
        <v>0</v>
      </c>
      <c r="AQ13" s="336">
        <f t="shared" si="12"/>
        <v>0</v>
      </c>
      <c r="AR13" s="336">
        <f t="shared" si="12"/>
        <v>0</v>
      </c>
      <c r="AS13" s="336">
        <f t="shared" si="12"/>
        <v>0</v>
      </c>
      <c r="AT13" s="336">
        <f t="shared" si="12"/>
        <v>0</v>
      </c>
      <c r="AU13" s="336">
        <f t="shared" si="12"/>
        <v>0</v>
      </c>
      <c r="AV13" s="336">
        <f t="shared" si="12"/>
        <v>0</v>
      </c>
      <c r="AW13" s="336">
        <f t="shared" si="12"/>
        <v>0</v>
      </c>
      <c r="AX13" s="336">
        <f t="shared" si="12"/>
        <v>0</v>
      </c>
      <c r="AY13" s="336">
        <f t="shared" si="12"/>
        <v>0</v>
      </c>
      <c r="AZ13" s="336">
        <f t="shared" si="12"/>
        <v>0</v>
      </c>
      <c r="BA13" s="337">
        <f t="shared" si="12"/>
        <v>0</v>
      </c>
      <c r="BB13" s="335">
        <f t="shared" si="1"/>
        <v>0</v>
      </c>
      <c r="BC13" s="336">
        <f t="shared" si="1"/>
        <v>0</v>
      </c>
      <c r="BD13" s="336">
        <f t="shared" si="1"/>
        <v>0</v>
      </c>
      <c r="BE13" s="336">
        <f t="shared" si="1"/>
        <v>0</v>
      </c>
      <c r="BF13" s="336">
        <f t="shared" si="1"/>
        <v>0</v>
      </c>
      <c r="BG13" s="336">
        <f t="shared" si="1"/>
        <v>0</v>
      </c>
      <c r="BH13" s="336">
        <f t="shared" si="1"/>
        <v>0</v>
      </c>
      <c r="BI13" s="336">
        <f t="shared" si="1"/>
        <v>0</v>
      </c>
      <c r="BJ13" s="336">
        <f t="shared" si="1"/>
        <v>0</v>
      </c>
      <c r="BK13" s="336">
        <f t="shared" si="1"/>
        <v>0</v>
      </c>
      <c r="BL13" s="336">
        <f t="shared" si="1"/>
        <v>0</v>
      </c>
      <c r="BM13" s="337">
        <f t="shared" si="1"/>
        <v>0</v>
      </c>
      <c r="BN13" s="335">
        <f t="shared" si="2"/>
        <v>0</v>
      </c>
      <c r="BO13" s="336">
        <f t="shared" si="2"/>
        <v>0</v>
      </c>
      <c r="BP13" s="336">
        <f t="shared" si="2"/>
        <v>0</v>
      </c>
      <c r="BQ13" s="336">
        <f t="shared" si="2"/>
        <v>0</v>
      </c>
      <c r="BR13" s="336">
        <f t="shared" si="2"/>
        <v>0</v>
      </c>
      <c r="BS13" s="336">
        <f t="shared" si="2"/>
        <v>0</v>
      </c>
      <c r="BT13" s="336">
        <f t="shared" si="2"/>
        <v>0</v>
      </c>
      <c r="BU13" s="336">
        <f t="shared" si="2"/>
        <v>0</v>
      </c>
      <c r="BV13" s="336">
        <f t="shared" si="2"/>
        <v>0</v>
      </c>
      <c r="BW13" s="336">
        <f t="shared" si="2"/>
        <v>0</v>
      </c>
      <c r="BX13" s="336">
        <f t="shared" si="2"/>
        <v>0</v>
      </c>
      <c r="BY13" s="337">
        <f t="shared" si="2"/>
        <v>0</v>
      </c>
      <c r="BZ13" s="335">
        <f t="shared" si="3"/>
        <v>0</v>
      </c>
      <c r="CA13" s="336">
        <f t="shared" si="3"/>
        <v>0</v>
      </c>
      <c r="CB13" s="336">
        <f t="shared" si="3"/>
        <v>0</v>
      </c>
      <c r="CC13" s="336">
        <f t="shared" si="3"/>
        <v>0</v>
      </c>
      <c r="CD13" s="336">
        <f t="shared" si="3"/>
        <v>0</v>
      </c>
      <c r="CE13" s="336">
        <f t="shared" si="3"/>
        <v>0</v>
      </c>
      <c r="CF13" s="336">
        <f t="shared" si="3"/>
        <v>0</v>
      </c>
      <c r="CG13" s="336">
        <f t="shared" si="3"/>
        <v>0</v>
      </c>
      <c r="CH13" s="336">
        <f t="shared" si="3"/>
        <v>0</v>
      </c>
      <c r="CI13" s="336">
        <f t="shared" si="3"/>
        <v>0</v>
      </c>
      <c r="CJ13" s="336">
        <f t="shared" si="3"/>
        <v>0</v>
      </c>
      <c r="CK13" s="337">
        <f t="shared" si="3"/>
        <v>0</v>
      </c>
      <c r="CL13" s="335">
        <f t="shared" si="4"/>
        <v>0</v>
      </c>
      <c r="CM13" s="336">
        <f t="shared" si="4"/>
        <v>0</v>
      </c>
      <c r="CN13" s="336">
        <f t="shared" si="4"/>
        <v>0</v>
      </c>
      <c r="CO13" s="336">
        <f t="shared" si="4"/>
        <v>0</v>
      </c>
      <c r="CP13" s="336">
        <f t="shared" si="4"/>
        <v>0</v>
      </c>
      <c r="CQ13" s="336">
        <f t="shared" si="4"/>
        <v>0</v>
      </c>
      <c r="CR13" s="336">
        <f t="shared" si="4"/>
        <v>0</v>
      </c>
      <c r="CS13" s="336">
        <f t="shared" si="4"/>
        <v>0</v>
      </c>
      <c r="CT13" s="336">
        <f t="shared" si="4"/>
        <v>0</v>
      </c>
      <c r="CU13" s="336">
        <f t="shared" si="4"/>
        <v>0</v>
      </c>
      <c r="CV13" s="336">
        <f t="shared" si="4"/>
        <v>0</v>
      </c>
      <c r="CW13" s="337">
        <f t="shared" si="4"/>
        <v>0</v>
      </c>
      <c r="CX13" s="335">
        <f t="shared" si="5"/>
        <v>0</v>
      </c>
      <c r="CY13" s="336">
        <f t="shared" si="5"/>
        <v>0</v>
      </c>
      <c r="CZ13" s="336">
        <f t="shared" si="5"/>
        <v>0</v>
      </c>
      <c r="DA13" s="336">
        <f t="shared" si="5"/>
        <v>0</v>
      </c>
      <c r="DB13" s="336">
        <f t="shared" si="5"/>
        <v>0</v>
      </c>
      <c r="DC13" s="336">
        <f t="shared" si="5"/>
        <v>0</v>
      </c>
      <c r="DD13" s="336">
        <f t="shared" si="5"/>
        <v>0</v>
      </c>
      <c r="DE13" s="336">
        <f t="shared" si="5"/>
        <v>0</v>
      </c>
      <c r="DF13" s="336">
        <f t="shared" si="5"/>
        <v>0</v>
      </c>
      <c r="DG13" s="336">
        <f t="shared" si="5"/>
        <v>0</v>
      </c>
      <c r="DH13" s="336">
        <f t="shared" si="5"/>
        <v>0</v>
      </c>
      <c r="DI13" s="337">
        <f t="shared" si="5"/>
        <v>0</v>
      </c>
      <c r="DJ13" s="335">
        <f t="shared" si="6"/>
        <v>0</v>
      </c>
      <c r="DK13" s="336">
        <f t="shared" si="6"/>
        <v>0</v>
      </c>
      <c r="DL13" s="336">
        <f t="shared" si="6"/>
        <v>0</v>
      </c>
      <c r="DM13" s="336">
        <f t="shared" si="6"/>
        <v>0</v>
      </c>
      <c r="DN13" s="336">
        <f t="shared" si="6"/>
        <v>0</v>
      </c>
      <c r="DO13" s="336">
        <f t="shared" si="6"/>
        <v>0</v>
      </c>
      <c r="DP13" s="336">
        <f t="shared" si="6"/>
        <v>0</v>
      </c>
      <c r="DQ13" s="336">
        <f t="shared" si="6"/>
        <v>0</v>
      </c>
      <c r="DR13" s="336">
        <f t="shared" si="6"/>
        <v>0</v>
      </c>
      <c r="DS13" s="336">
        <f t="shared" si="6"/>
        <v>0</v>
      </c>
      <c r="DT13" s="336">
        <f t="shared" si="6"/>
        <v>0</v>
      </c>
      <c r="DU13" s="337">
        <f t="shared" si="6"/>
        <v>0</v>
      </c>
      <c r="DV13" s="335">
        <f t="shared" si="7"/>
        <v>0</v>
      </c>
      <c r="DW13" s="336">
        <f t="shared" si="7"/>
        <v>0</v>
      </c>
      <c r="DX13" s="336">
        <f t="shared" si="7"/>
        <v>0</v>
      </c>
      <c r="DY13" s="336">
        <f t="shared" si="7"/>
        <v>0</v>
      </c>
      <c r="DZ13" s="336">
        <f t="shared" si="7"/>
        <v>0</v>
      </c>
      <c r="EA13" s="336">
        <f t="shared" si="7"/>
        <v>0</v>
      </c>
      <c r="EB13" s="336">
        <f t="shared" si="7"/>
        <v>0</v>
      </c>
      <c r="EC13" s="336">
        <f t="shared" si="7"/>
        <v>0</v>
      </c>
      <c r="ED13" s="336">
        <f t="shared" si="7"/>
        <v>0</v>
      </c>
      <c r="EE13" s="336">
        <f t="shared" si="7"/>
        <v>0</v>
      </c>
      <c r="EF13" s="336">
        <f t="shared" si="7"/>
        <v>0</v>
      </c>
      <c r="EG13" s="337">
        <f t="shared" si="7"/>
        <v>0</v>
      </c>
      <c r="EH13" s="335">
        <f t="shared" si="8"/>
        <v>0</v>
      </c>
      <c r="EI13" s="336">
        <f t="shared" si="8"/>
        <v>0</v>
      </c>
      <c r="EJ13" s="336">
        <f t="shared" si="8"/>
        <v>0</v>
      </c>
      <c r="EK13" s="336">
        <f t="shared" si="8"/>
        <v>0</v>
      </c>
      <c r="EL13" s="336">
        <f t="shared" si="8"/>
        <v>0</v>
      </c>
      <c r="EM13" s="336">
        <f t="shared" si="8"/>
        <v>0</v>
      </c>
      <c r="EN13" s="336">
        <f t="shared" si="8"/>
        <v>0</v>
      </c>
      <c r="EO13" s="336">
        <f t="shared" si="8"/>
        <v>0</v>
      </c>
      <c r="EP13" s="336">
        <f t="shared" si="8"/>
        <v>0</v>
      </c>
      <c r="EQ13" s="336">
        <f t="shared" si="8"/>
        <v>0</v>
      </c>
      <c r="ER13" s="336">
        <f t="shared" si="8"/>
        <v>0</v>
      </c>
      <c r="ES13" s="337">
        <f t="shared" si="8"/>
        <v>0</v>
      </c>
      <c r="ET13" s="335">
        <f t="shared" si="9"/>
        <v>0</v>
      </c>
      <c r="EU13" s="336">
        <f t="shared" si="9"/>
        <v>0</v>
      </c>
      <c r="EV13" s="336">
        <f t="shared" si="9"/>
        <v>0</v>
      </c>
      <c r="EW13" s="336">
        <f t="shared" si="9"/>
        <v>0</v>
      </c>
      <c r="EX13" s="336">
        <f t="shared" si="9"/>
        <v>0</v>
      </c>
      <c r="EY13" s="336">
        <f t="shared" si="9"/>
        <v>0</v>
      </c>
      <c r="EZ13" s="336">
        <f t="shared" si="9"/>
        <v>0</v>
      </c>
      <c r="FA13" s="336">
        <f t="shared" si="9"/>
        <v>0</v>
      </c>
      <c r="FB13" s="336">
        <f t="shared" si="9"/>
        <v>0</v>
      </c>
      <c r="FC13" s="336">
        <f t="shared" si="9"/>
        <v>0</v>
      </c>
      <c r="FD13" s="336">
        <f t="shared" si="9"/>
        <v>0</v>
      </c>
      <c r="FE13" s="337">
        <f t="shared" si="9"/>
        <v>0</v>
      </c>
      <c r="FF13" s="335">
        <f t="shared" si="10"/>
        <v>0</v>
      </c>
      <c r="FG13" s="336">
        <f t="shared" si="10"/>
        <v>0</v>
      </c>
      <c r="FH13" s="336">
        <f t="shared" si="10"/>
        <v>0</v>
      </c>
      <c r="FI13" s="336">
        <f t="shared" si="10"/>
        <v>0</v>
      </c>
      <c r="FJ13" s="336">
        <f t="shared" si="10"/>
        <v>0</v>
      </c>
      <c r="FK13" s="336">
        <f t="shared" si="10"/>
        <v>0</v>
      </c>
      <c r="FL13" s="336">
        <f t="shared" si="10"/>
        <v>0</v>
      </c>
      <c r="FM13" s="336">
        <f t="shared" si="10"/>
        <v>0</v>
      </c>
      <c r="FN13" s="336">
        <f t="shared" si="10"/>
        <v>0</v>
      </c>
      <c r="FO13" s="336">
        <f t="shared" si="10"/>
        <v>0</v>
      </c>
      <c r="FP13" s="336">
        <f t="shared" si="10"/>
        <v>0</v>
      </c>
      <c r="FQ13" s="337">
        <f t="shared" si="10"/>
        <v>0</v>
      </c>
    </row>
    <row r="14" spans="1:173" x14ac:dyDescent="0.2">
      <c r="A14" s="242" t="str">
        <f t="shared" ref="A14:A43" si="14">CONCATENATE(D14, "-", E14)</f>
        <v xml:space="preserve"> -</v>
      </c>
      <c r="B14" s="112"/>
      <c r="C14" s="171" t="s">
        <v>306</v>
      </c>
      <c r="D14" s="366" t="s">
        <v>2</v>
      </c>
      <c r="E14" s="366"/>
      <c r="F14" s="366"/>
      <c r="G14" s="367"/>
      <c r="H14" s="368" t="str">
        <f>IF(E14="","",IF(ISERROR(SEARCH("Custom",$E14,1)),VLOOKUP($A14,'VESSEL kW RATINGS'!$A:$E,5,FALSE),"Enter kW"))</f>
        <v/>
      </c>
      <c r="I14" s="33" t="s">
        <v>299</v>
      </c>
      <c r="J14" s="367"/>
      <c r="K14" s="33">
        <f t="shared" ref="K14:K30" si="15">IF($J$4="NO Attribution",1,IF($J$4="Enter NO. PLATFORMS",IF(J14="",1,1/J14),IF($J$4="Enter EMISS TO SUBTRACT",IF(J14="",0,J14),1)))</f>
        <v>1</v>
      </c>
      <c r="L14" s="33">
        <f t="shared" ref="L14:L43" si="16">IF(J5="Enter Emissions (tpy)",IF( J14="", 0, J14), 0)</f>
        <v>0</v>
      </c>
      <c r="M14" s="372">
        <v>0</v>
      </c>
      <c r="N14" s="373">
        <v>0</v>
      </c>
      <c r="O14" s="299"/>
      <c r="P14" s="300"/>
      <c r="Q14" s="73" t="str">
        <f t="shared" si="13"/>
        <v>Enter vessel info</v>
      </c>
      <c r="R14" s="79" t="str">
        <f t="shared" si="13"/>
        <v>Enter vessel info</v>
      </c>
      <c r="S14" s="79" t="str">
        <f t="shared" si="13"/>
        <v>Enter vessel info</v>
      </c>
      <c r="T14" s="79" t="str">
        <f t="shared" si="13"/>
        <v>Enter vessel info</v>
      </c>
      <c r="U14" s="79" t="str">
        <f t="shared" si="13"/>
        <v>Enter vessel info</v>
      </c>
      <c r="V14" s="79" t="str">
        <f t="shared" si="13"/>
        <v>Enter vessel info</v>
      </c>
      <c r="W14" s="79" t="str">
        <f t="shared" si="13"/>
        <v>Enter vessel info</v>
      </c>
      <c r="X14" s="79" t="str">
        <f t="shared" si="13"/>
        <v>Enter vessel info</v>
      </c>
      <c r="Y14" s="78" t="s">
        <v>115</v>
      </c>
      <c r="Z14" s="79" t="s">
        <v>115</v>
      </c>
      <c r="AA14" s="82" t="s">
        <v>115</v>
      </c>
      <c r="AB14" s="76" t="str">
        <f>IF(OR($D14="",$E14="",$F14=""),"Enter vessel info",IF(T($H14)&lt;&gt;"","Enter Activity",IF(OR($M14=0,$N14=0),"Enter Run Time",IF((VLOOKUP($F14,'VESSEL FACTORS'!$A$3:$O$5,AB$5,FALSE))="N/A","--",IF($G14="",IF(ISERROR(SEARCH("Aux",$E14,1)),($H14*VLOOKUP($F14,'VESSEL FACTORS'!$A$2:$O$5,AB$5,FALSE)*0.0000011023*$M14*$N14*0.82),($H14*VLOOKUP($F14,'VESSEL FACTORS'!$A$2:$O$5,AB$5,FALSE)*0.0000011023*$M14*$N14*1)),IF($G14&lt;21,($H14*VLOOKUP($F14,'VESSEL FACTORS'!$A$2:$O$5,AB$5,FALSE)*0.0000011023*$M14*$N14*VLOOKUP($G14,'VESSEL FACTORS'!$A$16:$L$36,AB$5,FALSE)),($H14*VLOOKUP($F14,'VESSEL FACTORS'!$A$3:$O$5,AB$5,FALSE)*0.0000011023*$M14*$N14*($G14/100))))))))</f>
        <v>Enter vessel info</v>
      </c>
      <c r="AC14" s="76" t="str">
        <f>IF(OR($D14="",$E14="",$F14=""),"Enter vessel info",IF(T($H14)&lt;&gt;"","Enter Activity",IF(OR($M14=0,$N14=0),"Enter Run Time",IF((VLOOKUP($F14,'VESSEL FACTORS'!$A$3:$O$5,AC$5,FALSE))="N/A","--",IF($G14="",IF(ISERROR(SEARCH("Aux",$E14,1)),($H14*VLOOKUP($F14,'VESSEL FACTORS'!$A$2:$O$5,AC$5,FALSE)*0.0000011023*$M14*$N14*0.82),($H14*VLOOKUP($F14,'VESSEL FACTORS'!$A$2:$O$5,AC$5,FALSE)*0.0000011023*$M14*$N14*1)),IF($G14&lt;21,($H14*VLOOKUP($F14,'VESSEL FACTORS'!$A$2:$O$5,AC$5,FALSE)*0.0000011023*$M14*$N14*VLOOKUP($G14,'VESSEL FACTORS'!$A$16:$L$36,AC$5,FALSE)),($H14*VLOOKUP($F14,'VESSEL FACTORS'!$A$3:$O$5,AC$5,FALSE)*0.0000011023*$M14*$N14*($G14/100))))))))</f>
        <v>Enter vessel info</v>
      </c>
      <c r="AD14" s="76" t="str">
        <f>IF(OR($D14="",$E14="",$F14=""),"Enter vessel info",IF(T($H14)&lt;&gt;"","Enter Activity",IF(OR($M14=0,$N14=0),"Enter Run Time",IF((VLOOKUP($F14,'VESSEL FACTORS'!$A$3:$O$5,AD$5,FALSE))="N/A","--",IF($G14="",IF(ISERROR(SEARCH("Aux",$E14,1)),($H14*VLOOKUP($F14,'VESSEL FACTORS'!$A$2:$O$5,AD$5,FALSE)*0.0000011023*$M14*$N14*0.82),($H14*VLOOKUP($F14,'VESSEL FACTORS'!$A$2:$O$5,AD$5,FALSE)*0.0000011023*$M14*$N14*1)),IF($G14&lt;21,($H14*VLOOKUP($F14,'VESSEL FACTORS'!$A$2:$O$5,AD$5,FALSE)*0.0000011023*$M14*$N14*VLOOKUP($G14,'VESSEL FACTORS'!$A$16:$L$36,AD$5,FALSE)),($H14*VLOOKUP($F14,'VESSEL FACTORS'!$A$3:$O$5,AD$5,FALSE)*0.0000011023*$M14*$N14*($G14/100))))))))</f>
        <v>Enter vessel info</v>
      </c>
      <c r="AE14" s="76" t="str">
        <f>IF(OR($D14="",$E14="",$F14=""),"Enter vessel info",IF(T($H14)&lt;&gt;"","Enter Activity",IF(OR($M14=0,$N14=0),"Enter Run Time",IF((VLOOKUP($F14,'VESSEL FACTORS'!$A$3:$O$5,AE$5,FALSE))="N/A","--",IF($G14="",IF(ISERROR(SEARCH("Aux",$E14,1)),($H14*VLOOKUP($F14,'VESSEL FACTORS'!$A$2:$O$5,AE$5,FALSE)*0.0000011023*$M14*$N14*0.82),($H14*VLOOKUP($F14,'VESSEL FACTORS'!$A$2:$O$5,AE$5,FALSE)*0.0000011023*$M14*$N14*1)),IF($G14&lt;21,($H14*VLOOKUP($F14,'VESSEL FACTORS'!$A$2:$O$5,AE$5,FALSE)*0.0000011023*$M14*$N14*VLOOKUP($G14,'VESSEL FACTORS'!$A$16:$L$36,AE$5,FALSE)),($H14*VLOOKUP($F14,'VESSEL FACTORS'!$A$3:$O$5,AE$5,FALSE)*0.0000011023*$M14*$N14*($G14/100))))))))</f>
        <v>Enter vessel info</v>
      </c>
      <c r="AF14" s="76" t="str">
        <f>IF(OR($D14="",$E14="",$F14=""),"Enter vessel info",IF(T($H14)&lt;&gt;"","Enter Activity",IF(OR($M14=0,$N14=0),"Enter Run Time",IF((VLOOKUP($F14,'VESSEL FACTORS'!$A$3:$O$5,AF$5,FALSE))="N/A","--",IF($G14="",IF(ISERROR(SEARCH("Aux",$E14,1)),($H14*VLOOKUP($F14,'VESSEL FACTORS'!$A$2:$O$5,AF$5,FALSE)*0.0000011023*$M14*$N14*0.82),($H14*VLOOKUP($F14,'VESSEL FACTORS'!$A$2:$O$5,AF$5,FALSE)*0.0000011023*$M14*$N14*1)),IF($G14&lt;21,($H14*VLOOKUP($F14,'VESSEL FACTORS'!$A$2:$O$5,AF$5,FALSE)*0.0000011023*$M14*$N14*VLOOKUP($G14,'VESSEL FACTORS'!$A$16:$L$36,AF$5,FALSE)),($H14*VLOOKUP($F14,'VESSEL FACTORS'!$A$3:$O$5,AF$5,FALSE)*0.0000011023*$M14*$N14*($G14/100))))))))</f>
        <v>Enter vessel info</v>
      </c>
      <c r="AG14" s="76" t="str">
        <f>IF(OR($D14="",$E14="",$F14=""),"Enter vessel info",IF(T($H14)&lt;&gt;"","Enter Activity",IF(OR($M14=0,$N14=0),"Enter Run Time",IF((VLOOKUP($F14,'VESSEL FACTORS'!$A$3:$O$5,AG$5,FALSE))="N/A","--",IF($G14="",IF(ISERROR(SEARCH("Aux",$E14,1)),($H14*VLOOKUP($F14,'VESSEL FACTORS'!$A$2:$O$5,AG$5,FALSE)*0.0000011023*$M14*$N14*0.82),($H14*VLOOKUP($F14,'VESSEL FACTORS'!$A$2:$O$5,AG$5,FALSE)*0.0000011023*$M14*$N14*1)),IF($G14&lt;21,($H14*VLOOKUP($F14,'VESSEL FACTORS'!$A$2:$O$5,AG$5,FALSE)*0.0000011023*$M14*$N14*VLOOKUP($G14,'VESSEL FACTORS'!$A$16:$L$36,AG$5,FALSE)),($H14*VLOOKUP($F14,'VESSEL FACTORS'!$A$3:$O$5,AG$5,FALSE)*0.0000011023*$M14*$N14*($G14/100))))))))</f>
        <v>Enter vessel info</v>
      </c>
      <c r="AH14" s="76" t="str">
        <f>IF(OR($D14="",$E14="",$F14=""),"Enter vessel info",IF(T($H14)&lt;&gt;"","Enter Activity",IF(OR($M14=0,$N14=0),"Enter Run Time",IF((VLOOKUP($F14,'VESSEL FACTORS'!$A$3:$O$5,AH$5,FALSE))="N/A","--",IF($G14="",IF(ISERROR(SEARCH("Aux",$E14,1)),($H14*VLOOKUP($F14,'VESSEL FACTORS'!$A$2:$O$5,AH$5,FALSE)*0.0000011023*$M14*$N14*0.82),($H14*VLOOKUP($F14,'VESSEL FACTORS'!$A$2:$O$5,AH$5,FALSE)*0.0000011023*$M14*$N14*1)),IF($G14&lt;21,($H14*VLOOKUP($F14,'VESSEL FACTORS'!$A$2:$O$5,AH$5,FALSE)*0.0000011023*$M14*$N14*VLOOKUP($G14,'VESSEL FACTORS'!$A$16:$L$36,AH$5,FALSE)),($H14*VLOOKUP($F14,'VESSEL FACTORS'!$A$3:$O$5,AH$5,FALSE)*0.0000011023*$M14*$N14*($G14/100))))))))</f>
        <v>Enter vessel info</v>
      </c>
      <c r="AI14" s="76" t="str">
        <f>IF(OR($D14="",$E14="",$F14=""),"Enter vessel info",IF(T($H14)&lt;&gt;"","Enter Activity",IF(OR($M14=0,$N14=0),"Enter Run Time",IF((VLOOKUP($F14,'VESSEL FACTORS'!$A$3:$O$5,AI$5,FALSE))="N/A","--",IF($G14="",IF(ISERROR(SEARCH("Aux",$E14,1)),($H14*VLOOKUP($F14,'VESSEL FACTORS'!$A$2:$O$5,AI$5,FALSE)*0.0000011023*$M14*$N14*0.82),($H14*VLOOKUP($F14,'VESSEL FACTORS'!$A$2:$O$5,AI$5,FALSE)*0.0000011023*$M14*$N14*1)),IF($G14&lt;21,($H14*VLOOKUP($F14,'VESSEL FACTORS'!$A$2:$O$5,AI$5,FALSE)*0.0000011023*$M14*$N14*VLOOKUP($G14,'VESSEL FACTORS'!$A$16:$L$36,AI$5,FALSE)),($H14*VLOOKUP($F14,'VESSEL FACTORS'!$A$3:$O$5,AI$5,FALSE)*0.0000011023*$M14*$N14*($G14/100))))))))</f>
        <v>Enter vessel info</v>
      </c>
      <c r="AJ14" s="76" t="str">
        <f>IF(OR($D14="",$E14="",$F14=""),"Enter vessel info",IF(T($H14)&lt;&gt;"","Enter Activity",IF(OR($M14=0,$N14=0),"Enter Run Time",IF((VLOOKUP($F14,'VESSEL FACTORS'!$A$3:$O$5,AJ$5,FALSE))="N/A","--",IF($G14="",IF(ISERROR(SEARCH("Aux",$E14,1)),($H14*VLOOKUP($F14,'VESSEL FACTORS'!$A$2:$O$5,AJ$5,FALSE)*0.0000011023*$M14*$N14*0.82),($H14*VLOOKUP($F14,'VESSEL FACTORS'!$A$2:$O$5,AJ$5,FALSE)*0.0000011023*$M14*$N14*1)),IF($G14&lt;21,($H14*VLOOKUP($F14,'VESSEL FACTORS'!$A$2:$O$5,AJ$5,FALSE)*0.0000011023*$M14*$N14*VLOOKUP($G14,'VESSEL FACTORS'!$A$16:$L$36,AJ$5,FALSE)),($H14*VLOOKUP($F14,'VESSEL FACTORS'!$A$3:$O$5,AJ$5,FALSE)*0.0000011023*$M14*$N14*($G14/100))))))))</f>
        <v>Enter vessel info</v>
      </c>
      <c r="AK14" s="76" t="str">
        <f>IF(OR($D14="",$E14="",$F14=""),"Enter vessel info",IF(T($H14)&lt;&gt;"","Enter Activity",IF(OR($M14=0,$N14=0),"Enter Run Time",IF((VLOOKUP($F14,'VESSEL FACTORS'!$A$3:$O$5,AK$5,FALSE))="N/A","--",IF($G14="",IF(ISERROR(SEARCH("Aux",$E14,1)),($H14*VLOOKUP($F14,'VESSEL FACTORS'!$A$2:$O$5,AK$5,FALSE)*0.0000011023*$M14*$N14*0.82),($H14*VLOOKUP($F14,'VESSEL FACTORS'!$A$2:$O$5,AK$5,FALSE)*0.0000011023*$M14*$N14*1)),IF($G14&lt;21,($H14*VLOOKUP($F14,'VESSEL FACTORS'!$A$2:$O$5,AK$5,FALSE)*0.0000011023*$M14*$N14*VLOOKUP($G14,'VESSEL FACTORS'!$A$16:$L$36,AK$5,FALSE)),($H14*VLOOKUP($F14,'VESSEL FACTORS'!$A$3:$O$5,AK$5,FALSE)*0.0000011023*$M14*$N14*($G14/100))))))))</f>
        <v>Enter vessel info</v>
      </c>
      <c r="AL14" s="67" t="str">
        <f>IF(OR($D14="",$E14="",$F14=""),"Enter vessel info",IF(T($H14)&lt;&gt;"","Enter Activity",IF(OR($M14=0,$N14=0),"Enter Run Time",IF((VLOOKUP($F14,'VESSEL FACTORS'!$A$3:$O$5,AL$5,FALSE))="N/A","--",IF($G14="",IF(ISERROR(SEARCH("Aux",$E14,1)),($H14*VLOOKUP($F14,'VESSEL FACTORS'!$A$2:$O$5,AL$5,FALSE)*0.0000011023*$M14*$N14*0.82),($H14*VLOOKUP($F14,'VESSEL FACTORS'!$A$2:$O$5,AL$5,FALSE)*0.0000011023*$M14*$N14*1)),IF($G14&lt;21,($H14*VLOOKUP($F14,'VESSEL FACTORS'!$A$2:$O$5,AL$5,FALSE)*0.0000011023*$M14*$N14*VLOOKUP($G14,'VESSEL FACTORS'!$A$16:$L$36,AL$5,FALSE)),($H14*VLOOKUP($F14,'VESSEL FACTORS'!$A$3:$O$5,AL$5,FALSE)*0.0000011023*$M14*$N14*($G14/100))))))))</f>
        <v>Enter vessel info</v>
      </c>
      <c r="AM14" s="74"/>
      <c r="AO14" s="74">
        <f>MONTH(EMISSIONS_1!P14)-MONTH(EMISSIONS_1!O14)+1</f>
        <v>1</v>
      </c>
      <c r="AP14" s="335">
        <f t="shared" si="12"/>
        <v>0</v>
      </c>
      <c r="AQ14" s="336">
        <f t="shared" si="12"/>
        <v>0</v>
      </c>
      <c r="AR14" s="336">
        <f t="shared" si="12"/>
        <v>0</v>
      </c>
      <c r="AS14" s="336">
        <f t="shared" si="12"/>
        <v>0</v>
      </c>
      <c r="AT14" s="336">
        <f t="shared" si="12"/>
        <v>0</v>
      </c>
      <c r="AU14" s="336">
        <f t="shared" si="12"/>
        <v>0</v>
      </c>
      <c r="AV14" s="336">
        <f t="shared" si="12"/>
        <v>0</v>
      </c>
      <c r="AW14" s="336">
        <f t="shared" si="12"/>
        <v>0</v>
      </c>
      <c r="AX14" s="336">
        <f t="shared" si="12"/>
        <v>0</v>
      </c>
      <c r="AY14" s="336">
        <f t="shared" si="12"/>
        <v>0</v>
      </c>
      <c r="AZ14" s="336">
        <f t="shared" si="12"/>
        <v>0</v>
      </c>
      <c r="BA14" s="337">
        <f t="shared" si="12"/>
        <v>0</v>
      </c>
      <c r="BB14" s="335">
        <f t="shared" si="1"/>
        <v>0</v>
      </c>
      <c r="BC14" s="336">
        <f t="shared" si="1"/>
        <v>0</v>
      </c>
      <c r="BD14" s="336">
        <f t="shared" si="1"/>
        <v>0</v>
      </c>
      <c r="BE14" s="336">
        <f t="shared" si="1"/>
        <v>0</v>
      </c>
      <c r="BF14" s="336">
        <f t="shared" si="1"/>
        <v>0</v>
      </c>
      <c r="BG14" s="336">
        <f t="shared" si="1"/>
        <v>0</v>
      </c>
      <c r="BH14" s="336">
        <f t="shared" si="1"/>
        <v>0</v>
      </c>
      <c r="BI14" s="336">
        <f t="shared" si="1"/>
        <v>0</v>
      </c>
      <c r="BJ14" s="336">
        <f t="shared" si="1"/>
        <v>0</v>
      </c>
      <c r="BK14" s="336">
        <f t="shared" si="1"/>
        <v>0</v>
      </c>
      <c r="BL14" s="336">
        <f t="shared" si="1"/>
        <v>0</v>
      </c>
      <c r="BM14" s="337">
        <f t="shared" si="1"/>
        <v>0</v>
      </c>
      <c r="BN14" s="335">
        <f t="shared" si="2"/>
        <v>0</v>
      </c>
      <c r="BO14" s="336">
        <f t="shared" si="2"/>
        <v>0</v>
      </c>
      <c r="BP14" s="336">
        <f t="shared" si="2"/>
        <v>0</v>
      </c>
      <c r="BQ14" s="336">
        <f t="shared" si="2"/>
        <v>0</v>
      </c>
      <c r="BR14" s="336">
        <f t="shared" si="2"/>
        <v>0</v>
      </c>
      <c r="BS14" s="336">
        <f t="shared" si="2"/>
        <v>0</v>
      </c>
      <c r="BT14" s="336">
        <f t="shared" si="2"/>
        <v>0</v>
      </c>
      <c r="BU14" s="336">
        <f t="shared" si="2"/>
        <v>0</v>
      </c>
      <c r="BV14" s="336">
        <f t="shared" si="2"/>
        <v>0</v>
      </c>
      <c r="BW14" s="336">
        <f t="shared" si="2"/>
        <v>0</v>
      </c>
      <c r="BX14" s="336">
        <f t="shared" si="2"/>
        <v>0</v>
      </c>
      <c r="BY14" s="337">
        <f t="shared" si="2"/>
        <v>0</v>
      </c>
      <c r="BZ14" s="335">
        <f t="shared" si="3"/>
        <v>0</v>
      </c>
      <c r="CA14" s="336">
        <f t="shared" si="3"/>
        <v>0</v>
      </c>
      <c r="CB14" s="336">
        <f t="shared" si="3"/>
        <v>0</v>
      </c>
      <c r="CC14" s="336">
        <f t="shared" si="3"/>
        <v>0</v>
      </c>
      <c r="CD14" s="336">
        <f t="shared" si="3"/>
        <v>0</v>
      </c>
      <c r="CE14" s="336">
        <f t="shared" si="3"/>
        <v>0</v>
      </c>
      <c r="CF14" s="336">
        <f t="shared" si="3"/>
        <v>0</v>
      </c>
      <c r="CG14" s="336">
        <f t="shared" si="3"/>
        <v>0</v>
      </c>
      <c r="CH14" s="336">
        <f t="shared" si="3"/>
        <v>0</v>
      </c>
      <c r="CI14" s="336">
        <f t="shared" si="3"/>
        <v>0</v>
      </c>
      <c r="CJ14" s="336">
        <f t="shared" si="3"/>
        <v>0</v>
      </c>
      <c r="CK14" s="337">
        <f t="shared" si="3"/>
        <v>0</v>
      </c>
      <c r="CL14" s="335">
        <f t="shared" si="4"/>
        <v>0</v>
      </c>
      <c r="CM14" s="336">
        <f t="shared" si="4"/>
        <v>0</v>
      </c>
      <c r="CN14" s="336">
        <f t="shared" si="4"/>
        <v>0</v>
      </c>
      <c r="CO14" s="336">
        <f t="shared" si="4"/>
        <v>0</v>
      </c>
      <c r="CP14" s="336">
        <f t="shared" si="4"/>
        <v>0</v>
      </c>
      <c r="CQ14" s="336">
        <f t="shared" si="4"/>
        <v>0</v>
      </c>
      <c r="CR14" s="336">
        <f t="shared" si="4"/>
        <v>0</v>
      </c>
      <c r="CS14" s="336">
        <f t="shared" si="4"/>
        <v>0</v>
      </c>
      <c r="CT14" s="336">
        <f t="shared" si="4"/>
        <v>0</v>
      </c>
      <c r="CU14" s="336">
        <f t="shared" si="4"/>
        <v>0</v>
      </c>
      <c r="CV14" s="336">
        <f t="shared" si="4"/>
        <v>0</v>
      </c>
      <c r="CW14" s="337">
        <f t="shared" si="4"/>
        <v>0</v>
      </c>
      <c r="CX14" s="335">
        <f t="shared" si="5"/>
        <v>0</v>
      </c>
      <c r="CY14" s="336">
        <f t="shared" si="5"/>
        <v>0</v>
      </c>
      <c r="CZ14" s="336">
        <f t="shared" si="5"/>
        <v>0</v>
      </c>
      <c r="DA14" s="336">
        <f t="shared" si="5"/>
        <v>0</v>
      </c>
      <c r="DB14" s="336">
        <f t="shared" si="5"/>
        <v>0</v>
      </c>
      <c r="DC14" s="336">
        <f t="shared" si="5"/>
        <v>0</v>
      </c>
      <c r="DD14" s="336">
        <f t="shared" si="5"/>
        <v>0</v>
      </c>
      <c r="DE14" s="336">
        <f t="shared" si="5"/>
        <v>0</v>
      </c>
      <c r="DF14" s="336">
        <f t="shared" si="5"/>
        <v>0</v>
      </c>
      <c r="DG14" s="336">
        <f t="shared" si="5"/>
        <v>0</v>
      </c>
      <c r="DH14" s="336">
        <f t="shared" si="5"/>
        <v>0</v>
      </c>
      <c r="DI14" s="337">
        <f t="shared" si="5"/>
        <v>0</v>
      </c>
      <c r="DJ14" s="335">
        <f t="shared" si="6"/>
        <v>0</v>
      </c>
      <c r="DK14" s="336">
        <f t="shared" si="6"/>
        <v>0</v>
      </c>
      <c r="DL14" s="336">
        <f t="shared" si="6"/>
        <v>0</v>
      </c>
      <c r="DM14" s="336">
        <f t="shared" si="6"/>
        <v>0</v>
      </c>
      <c r="DN14" s="336">
        <f t="shared" si="6"/>
        <v>0</v>
      </c>
      <c r="DO14" s="336">
        <f t="shared" si="6"/>
        <v>0</v>
      </c>
      <c r="DP14" s="336">
        <f t="shared" si="6"/>
        <v>0</v>
      </c>
      <c r="DQ14" s="336">
        <f t="shared" si="6"/>
        <v>0</v>
      </c>
      <c r="DR14" s="336">
        <f t="shared" si="6"/>
        <v>0</v>
      </c>
      <c r="DS14" s="336">
        <f t="shared" si="6"/>
        <v>0</v>
      </c>
      <c r="DT14" s="336">
        <f t="shared" si="6"/>
        <v>0</v>
      </c>
      <c r="DU14" s="337">
        <f t="shared" si="6"/>
        <v>0</v>
      </c>
      <c r="DV14" s="335">
        <f t="shared" si="7"/>
        <v>0</v>
      </c>
      <c r="DW14" s="336">
        <f t="shared" si="7"/>
        <v>0</v>
      </c>
      <c r="DX14" s="336">
        <f t="shared" si="7"/>
        <v>0</v>
      </c>
      <c r="DY14" s="336">
        <f t="shared" si="7"/>
        <v>0</v>
      </c>
      <c r="DZ14" s="336">
        <f t="shared" si="7"/>
        <v>0</v>
      </c>
      <c r="EA14" s="336">
        <f t="shared" si="7"/>
        <v>0</v>
      </c>
      <c r="EB14" s="336">
        <f t="shared" si="7"/>
        <v>0</v>
      </c>
      <c r="EC14" s="336">
        <f t="shared" si="7"/>
        <v>0</v>
      </c>
      <c r="ED14" s="336">
        <f t="shared" si="7"/>
        <v>0</v>
      </c>
      <c r="EE14" s="336">
        <f t="shared" si="7"/>
        <v>0</v>
      </c>
      <c r="EF14" s="336">
        <f t="shared" si="7"/>
        <v>0</v>
      </c>
      <c r="EG14" s="337">
        <f t="shared" si="7"/>
        <v>0</v>
      </c>
      <c r="EH14" s="335">
        <f t="shared" si="8"/>
        <v>0</v>
      </c>
      <c r="EI14" s="336">
        <f t="shared" si="8"/>
        <v>0</v>
      </c>
      <c r="EJ14" s="336">
        <f t="shared" si="8"/>
        <v>0</v>
      </c>
      <c r="EK14" s="336">
        <f t="shared" si="8"/>
        <v>0</v>
      </c>
      <c r="EL14" s="336">
        <f t="shared" si="8"/>
        <v>0</v>
      </c>
      <c r="EM14" s="336">
        <f t="shared" si="8"/>
        <v>0</v>
      </c>
      <c r="EN14" s="336">
        <f t="shared" si="8"/>
        <v>0</v>
      </c>
      <c r="EO14" s="336">
        <f t="shared" si="8"/>
        <v>0</v>
      </c>
      <c r="EP14" s="336">
        <f t="shared" si="8"/>
        <v>0</v>
      </c>
      <c r="EQ14" s="336">
        <f t="shared" si="8"/>
        <v>0</v>
      </c>
      <c r="ER14" s="336">
        <f t="shared" si="8"/>
        <v>0</v>
      </c>
      <c r="ES14" s="337">
        <f t="shared" si="8"/>
        <v>0</v>
      </c>
      <c r="ET14" s="335">
        <f t="shared" si="9"/>
        <v>0</v>
      </c>
      <c r="EU14" s="336">
        <f t="shared" si="9"/>
        <v>0</v>
      </c>
      <c r="EV14" s="336">
        <f t="shared" si="9"/>
        <v>0</v>
      </c>
      <c r="EW14" s="336">
        <f t="shared" si="9"/>
        <v>0</v>
      </c>
      <c r="EX14" s="336">
        <f t="shared" si="9"/>
        <v>0</v>
      </c>
      <c r="EY14" s="336">
        <f t="shared" si="9"/>
        <v>0</v>
      </c>
      <c r="EZ14" s="336">
        <f t="shared" si="9"/>
        <v>0</v>
      </c>
      <c r="FA14" s="336">
        <f t="shared" si="9"/>
        <v>0</v>
      </c>
      <c r="FB14" s="336">
        <f t="shared" si="9"/>
        <v>0</v>
      </c>
      <c r="FC14" s="336">
        <f t="shared" si="9"/>
        <v>0</v>
      </c>
      <c r="FD14" s="336">
        <f t="shared" si="9"/>
        <v>0</v>
      </c>
      <c r="FE14" s="337">
        <f t="shared" si="9"/>
        <v>0</v>
      </c>
      <c r="FF14" s="335">
        <f t="shared" si="10"/>
        <v>0</v>
      </c>
      <c r="FG14" s="336">
        <f t="shared" si="10"/>
        <v>0</v>
      </c>
      <c r="FH14" s="336">
        <f t="shared" si="10"/>
        <v>0</v>
      </c>
      <c r="FI14" s="336">
        <f t="shared" si="10"/>
        <v>0</v>
      </c>
      <c r="FJ14" s="336">
        <f t="shared" si="10"/>
        <v>0</v>
      </c>
      <c r="FK14" s="336">
        <f t="shared" si="10"/>
        <v>0</v>
      </c>
      <c r="FL14" s="336">
        <f t="shared" si="10"/>
        <v>0</v>
      </c>
      <c r="FM14" s="336">
        <f t="shared" si="10"/>
        <v>0</v>
      </c>
      <c r="FN14" s="336">
        <f t="shared" si="10"/>
        <v>0</v>
      </c>
      <c r="FO14" s="336">
        <f t="shared" si="10"/>
        <v>0</v>
      </c>
      <c r="FP14" s="336">
        <f t="shared" si="10"/>
        <v>0</v>
      </c>
      <c r="FQ14" s="337">
        <f t="shared" si="10"/>
        <v>0</v>
      </c>
    </row>
    <row r="15" spans="1:173" x14ac:dyDescent="0.2">
      <c r="A15" s="242" t="str">
        <f t="shared" si="14"/>
        <v xml:space="preserve"> -</v>
      </c>
      <c r="B15" s="112"/>
      <c r="C15" s="171" t="s">
        <v>306</v>
      </c>
      <c r="D15" s="366" t="s">
        <v>2</v>
      </c>
      <c r="E15" s="366"/>
      <c r="F15" s="366"/>
      <c r="G15" s="367"/>
      <c r="H15" s="368" t="str">
        <f>IF(E15="","",IF(ISERROR(SEARCH("Custom",$E15,1)),VLOOKUP($A15,'VESSEL kW RATINGS'!$A:$E,5,FALSE),"Enter kW"))</f>
        <v/>
      </c>
      <c r="I15" s="33" t="s">
        <v>299</v>
      </c>
      <c r="J15" s="367"/>
      <c r="K15" s="33">
        <f t="shared" si="15"/>
        <v>1</v>
      </c>
      <c r="L15" s="33">
        <f t="shared" si="16"/>
        <v>0</v>
      </c>
      <c r="M15" s="372">
        <v>0</v>
      </c>
      <c r="N15" s="373">
        <v>0</v>
      </c>
      <c r="O15" s="299"/>
      <c r="P15" s="300"/>
      <c r="Q15" s="73" t="str">
        <f t="shared" si="13"/>
        <v>Enter vessel info</v>
      </c>
      <c r="R15" s="79" t="str">
        <f t="shared" si="13"/>
        <v>Enter vessel info</v>
      </c>
      <c r="S15" s="79" t="str">
        <f t="shared" si="13"/>
        <v>Enter vessel info</v>
      </c>
      <c r="T15" s="79" t="str">
        <f t="shared" si="13"/>
        <v>Enter vessel info</v>
      </c>
      <c r="U15" s="79" t="str">
        <f t="shared" si="13"/>
        <v>Enter vessel info</v>
      </c>
      <c r="V15" s="79" t="str">
        <f t="shared" si="13"/>
        <v>Enter vessel info</v>
      </c>
      <c r="W15" s="79" t="str">
        <f t="shared" si="13"/>
        <v>Enter vessel info</v>
      </c>
      <c r="X15" s="79" t="str">
        <f t="shared" si="13"/>
        <v>Enter vessel info</v>
      </c>
      <c r="Y15" s="78" t="s">
        <v>115</v>
      </c>
      <c r="Z15" s="79" t="s">
        <v>115</v>
      </c>
      <c r="AA15" s="82" t="s">
        <v>115</v>
      </c>
      <c r="AB15" s="76" t="str">
        <f>IF(OR($D15="",$E15="",$F15=""),"Enter vessel info",IF(T($H15)&lt;&gt;"","Enter Activity",IF(OR($M15=0,$N15=0),"Enter Run Time",IF((VLOOKUP($F15,'VESSEL FACTORS'!$A$3:$O$5,AB$5,FALSE))="N/A","--",IF($G15="",IF(ISERROR(SEARCH("Aux",$E15,1)),($H15*VLOOKUP($F15,'VESSEL FACTORS'!$A$2:$O$5,AB$5,FALSE)*0.0000011023*$M15*$N15*0.82),($H15*VLOOKUP($F15,'VESSEL FACTORS'!$A$2:$O$5,AB$5,FALSE)*0.0000011023*$M15*$N15*1)),IF($G15&lt;21,($H15*VLOOKUP($F15,'VESSEL FACTORS'!$A$2:$O$5,AB$5,FALSE)*0.0000011023*$M15*$N15*VLOOKUP($G15,'VESSEL FACTORS'!$A$16:$L$36,AB$5,FALSE)),($H15*VLOOKUP($F15,'VESSEL FACTORS'!$A$3:$O$5,AB$5,FALSE)*0.0000011023*$M15*$N15*($G15/100))))))))</f>
        <v>Enter vessel info</v>
      </c>
      <c r="AC15" s="76" t="str">
        <f>IF(OR($D15="",$E15="",$F15=""),"Enter vessel info",IF(T($H15)&lt;&gt;"","Enter Activity",IF(OR($M15=0,$N15=0),"Enter Run Time",IF((VLOOKUP($F15,'VESSEL FACTORS'!$A$3:$O$5,AC$5,FALSE))="N/A","--",IF($G15="",IF(ISERROR(SEARCH("Aux",$E15,1)),($H15*VLOOKUP($F15,'VESSEL FACTORS'!$A$2:$O$5,AC$5,FALSE)*0.0000011023*$M15*$N15*0.82),($H15*VLOOKUP($F15,'VESSEL FACTORS'!$A$2:$O$5,AC$5,FALSE)*0.0000011023*$M15*$N15*1)),IF($G15&lt;21,($H15*VLOOKUP($F15,'VESSEL FACTORS'!$A$2:$O$5,AC$5,FALSE)*0.0000011023*$M15*$N15*VLOOKUP($G15,'VESSEL FACTORS'!$A$16:$L$36,AC$5,FALSE)),($H15*VLOOKUP($F15,'VESSEL FACTORS'!$A$3:$O$5,AC$5,FALSE)*0.0000011023*$M15*$N15*($G15/100))))))))</f>
        <v>Enter vessel info</v>
      </c>
      <c r="AD15" s="76" t="str">
        <f>IF(OR($D15="",$E15="",$F15=""),"Enter vessel info",IF(T($H15)&lt;&gt;"","Enter Activity",IF(OR($M15=0,$N15=0),"Enter Run Time",IF((VLOOKUP($F15,'VESSEL FACTORS'!$A$3:$O$5,AD$5,FALSE))="N/A","--",IF($G15="",IF(ISERROR(SEARCH("Aux",$E15,1)),($H15*VLOOKUP($F15,'VESSEL FACTORS'!$A$2:$O$5,AD$5,FALSE)*0.0000011023*$M15*$N15*0.82),($H15*VLOOKUP($F15,'VESSEL FACTORS'!$A$2:$O$5,AD$5,FALSE)*0.0000011023*$M15*$N15*1)),IF($G15&lt;21,($H15*VLOOKUP($F15,'VESSEL FACTORS'!$A$2:$O$5,AD$5,FALSE)*0.0000011023*$M15*$N15*VLOOKUP($G15,'VESSEL FACTORS'!$A$16:$L$36,AD$5,FALSE)),($H15*VLOOKUP($F15,'VESSEL FACTORS'!$A$3:$O$5,AD$5,FALSE)*0.0000011023*$M15*$N15*($G15/100))))))))</f>
        <v>Enter vessel info</v>
      </c>
      <c r="AE15" s="76" t="str">
        <f>IF(OR($D15="",$E15="",$F15=""),"Enter vessel info",IF(T($H15)&lt;&gt;"","Enter Activity",IF(OR($M15=0,$N15=0),"Enter Run Time",IF((VLOOKUP($F15,'VESSEL FACTORS'!$A$3:$O$5,AE$5,FALSE))="N/A","--",IF($G15="",IF(ISERROR(SEARCH("Aux",$E15,1)),($H15*VLOOKUP($F15,'VESSEL FACTORS'!$A$2:$O$5,AE$5,FALSE)*0.0000011023*$M15*$N15*0.82),($H15*VLOOKUP($F15,'VESSEL FACTORS'!$A$2:$O$5,AE$5,FALSE)*0.0000011023*$M15*$N15*1)),IF($G15&lt;21,($H15*VLOOKUP($F15,'VESSEL FACTORS'!$A$2:$O$5,AE$5,FALSE)*0.0000011023*$M15*$N15*VLOOKUP($G15,'VESSEL FACTORS'!$A$16:$L$36,AE$5,FALSE)),($H15*VLOOKUP($F15,'VESSEL FACTORS'!$A$3:$O$5,AE$5,FALSE)*0.0000011023*$M15*$N15*($G15/100))))))))</f>
        <v>Enter vessel info</v>
      </c>
      <c r="AF15" s="76" t="str">
        <f>IF(OR($D15="",$E15="",$F15=""),"Enter vessel info",IF(T($H15)&lt;&gt;"","Enter Activity",IF(OR($M15=0,$N15=0),"Enter Run Time",IF((VLOOKUP($F15,'VESSEL FACTORS'!$A$3:$O$5,AF$5,FALSE))="N/A","--",IF($G15="",IF(ISERROR(SEARCH("Aux",$E15,1)),($H15*VLOOKUP($F15,'VESSEL FACTORS'!$A$2:$O$5,AF$5,FALSE)*0.0000011023*$M15*$N15*0.82),($H15*VLOOKUP($F15,'VESSEL FACTORS'!$A$2:$O$5,AF$5,FALSE)*0.0000011023*$M15*$N15*1)),IF($G15&lt;21,($H15*VLOOKUP($F15,'VESSEL FACTORS'!$A$2:$O$5,AF$5,FALSE)*0.0000011023*$M15*$N15*VLOOKUP($G15,'VESSEL FACTORS'!$A$16:$L$36,AF$5,FALSE)),($H15*VLOOKUP($F15,'VESSEL FACTORS'!$A$3:$O$5,AF$5,FALSE)*0.0000011023*$M15*$N15*($G15/100))))))))</f>
        <v>Enter vessel info</v>
      </c>
      <c r="AG15" s="76" t="str">
        <f>IF(OR($D15="",$E15="",$F15=""),"Enter vessel info",IF(T($H15)&lt;&gt;"","Enter Activity",IF(OR($M15=0,$N15=0),"Enter Run Time",IF((VLOOKUP($F15,'VESSEL FACTORS'!$A$3:$O$5,AG$5,FALSE))="N/A","--",IF($G15="",IF(ISERROR(SEARCH("Aux",$E15,1)),($H15*VLOOKUP($F15,'VESSEL FACTORS'!$A$2:$O$5,AG$5,FALSE)*0.0000011023*$M15*$N15*0.82),($H15*VLOOKUP($F15,'VESSEL FACTORS'!$A$2:$O$5,AG$5,FALSE)*0.0000011023*$M15*$N15*1)),IF($G15&lt;21,($H15*VLOOKUP($F15,'VESSEL FACTORS'!$A$2:$O$5,AG$5,FALSE)*0.0000011023*$M15*$N15*VLOOKUP($G15,'VESSEL FACTORS'!$A$16:$L$36,AG$5,FALSE)),($H15*VLOOKUP($F15,'VESSEL FACTORS'!$A$3:$O$5,AG$5,FALSE)*0.0000011023*$M15*$N15*($G15/100))))))))</f>
        <v>Enter vessel info</v>
      </c>
      <c r="AH15" s="76" t="str">
        <f>IF(OR($D15="",$E15="",$F15=""),"Enter vessel info",IF(T($H15)&lt;&gt;"","Enter Activity",IF(OR($M15=0,$N15=0),"Enter Run Time",IF((VLOOKUP($F15,'VESSEL FACTORS'!$A$3:$O$5,AH$5,FALSE))="N/A","--",IF($G15="",IF(ISERROR(SEARCH("Aux",$E15,1)),($H15*VLOOKUP($F15,'VESSEL FACTORS'!$A$2:$O$5,AH$5,FALSE)*0.0000011023*$M15*$N15*0.82),($H15*VLOOKUP($F15,'VESSEL FACTORS'!$A$2:$O$5,AH$5,FALSE)*0.0000011023*$M15*$N15*1)),IF($G15&lt;21,($H15*VLOOKUP($F15,'VESSEL FACTORS'!$A$2:$O$5,AH$5,FALSE)*0.0000011023*$M15*$N15*VLOOKUP($G15,'VESSEL FACTORS'!$A$16:$L$36,AH$5,FALSE)),($H15*VLOOKUP($F15,'VESSEL FACTORS'!$A$3:$O$5,AH$5,FALSE)*0.0000011023*$M15*$N15*($G15/100))))))))</f>
        <v>Enter vessel info</v>
      </c>
      <c r="AI15" s="76" t="str">
        <f>IF(OR($D15="",$E15="",$F15=""),"Enter vessel info",IF(T($H15)&lt;&gt;"","Enter Activity",IF(OR($M15=0,$N15=0),"Enter Run Time",IF((VLOOKUP($F15,'VESSEL FACTORS'!$A$3:$O$5,AI$5,FALSE))="N/A","--",IF($G15="",IF(ISERROR(SEARCH("Aux",$E15,1)),($H15*VLOOKUP($F15,'VESSEL FACTORS'!$A$2:$O$5,AI$5,FALSE)*0.0000011023*$M15*$N15*0.82),($H15*VLOOKUP($F15,'VESSEL FACTORS'!$A$2:$O$5,AI$5,FALSE)*0.0000011023*$M15*$N15*1)),IF($G15&lt;21,($H15*VLOOKUP($F15,'VESSEL FACTORS'!$A$2:$O$5,AI$5,FALSE)*0.0000011023*$M15*$N15*VLOOKUP($G15,'VESSEL FACTORS'!$A$16:$L$36,AI$5,FALSE)),($H15*VLOOKUP($F15,'VESSEL FACTORS'!$A$3:$O$5,AI$5,FALSE)*0.0000011023*$M15*$N15*($G15/100))))))))</f>
        <v>Enter vessel info</v>
      </c>
      <c r="AJ15" s="76" t="str">
        <f>IF(OR($D15="",$E15="",$F15=""),"Enter vessel info",IF(T($H15)&lt;&gt;"","Enter Activity",IF(OR($M15=0,$N15=0),"Enter Run Time",IF((VLOOKUP($F15,'VESSEL FACTORS'!$A$3:$O$5,AJ$5,FALSE))="N/A","--",IF($G15="",IF(ISERROR(SEARCH("Aux",$E15,1)),($H15*VLOOKUP($F15,'VESSEL FACTORS'!$A$2:$O$5,AJ$5,FALSE)*0.0000011023*$M15*$N15*0.82),($H15*VLOOKUP($F15,'VESSEL FACTORS'!$A$2:$O$5,AJ$5,FALSE)*0.0000011023*$M15*$N15*1)),IF($G15&lt;21,($H15*VLOOKUP($F15,'VESSEL FACTORS'!$A$2:$O$5,AJ$5,FALSE)*0.0000011023*$M15*$N15*VLOOKUP($G15,'VESSEL FACTORS'!$A$16:$L$36,AJ$5,FALSE)),($H15*VLOOKUP($F15,'VESSEL FACTORS'!$A$3:$O$5,AJ$5,FALSE)*0.0000011023*$M15*$N15*($G15/100))))))))</f>
        <v>Enter vessel info</v>
      </c>
      <c r="AK15" s="76" t="str">
        <f>IF(OR($D15="",$E15="",$F15=""),"Enter vessel info",IF(T($H15)&lt;&gt;"","Enter Activity",IF(OR($M15=0,$N15=0),"Enter Run Time",IF((VLOOKUP($F15,'VESSEL FACTORS'!$A$3:$O$5,AK$5,FALSE))="N/A","--",IF($G15="",IF(ISERROR(SEARCH("Aux",$E15,1)),($H15*VLOOKUP($F15,'VESSEL FACTORS'!$A$2:$O$5,AK$5,FALSE)*0.0000011023*$M15*$N15*0.82),($H15*VLOOKUP($F15,'VESSEL FACTORS'!$A$2:$O$5,AK$5,FALSE)*0.0000011023*$M15*$N15*1)),IF($G15&lt;21,($H15*VLOOKUP($F15,'VESSEL FACTORS'!$A$2:$O$5,AK$5,FALSE)*0.0000011023*$M15*$N15*VLOOKUP($G15,'VESSEL FACTORS'!$A$16:$L$36,AK$5,FALSE)),($H15*VLOOKUP($F15,'VESSEL FACTORS'!$A$3:$O$5,AK$5,FALSE)*0.0000011023*$M15*$N15*($G15/100))))))))</f>
        <v>Enter vessel info</v>
      </c>
      <c r="AL15" s="67" t="str">
        <f>IF(OR($D15="",$E15="",$F15=""),"Enter vessel info",IF(T($H15)&lt;&gt;"","Enter Activity",IF(OR($M15=0,$N15=0),"Enter Run Time",IF((VLOOKUP($F15,'VESSEL FACTORS'!$A$3:$O$5,AL$5,FALSE))="N/A","--",IF($G15="",IF(ISERROR(SEARCH("Aux",$E15,1)),($H15*VLOOKUP($F15,'VESSEL FACTORS'!$A$2:$O$5,AL$5,FALSE)*0.0000011023*$M15*$N15*0.82),($H15*VLOOKUP($F15,'VESSEL FACTORS'!$A$2:$O$5,AL$5,FALSE)*0.0000011023*$M15*$N15*1)),IF($G15&lt;21,($H15*VLOOKUP($F15,'VESSEL FACTORS'!$A$2:$O$5,AL$5,FALSE)*0.0000011023*$M15*$N15*VLOOKUP($G15,'VESSEL FACTORS'!$A$16:$L$36,AL$5,FALSE)),($H15*VLOOKUP($F15,'VESSEL FACTORS'!$A$3:$O$5,AL$5,FALSE)*0.0000011023*$M15*$N15*($G15/100))))))))</f>
        <v>Enter vessel info</v>
      </c>
      <c r="AM15" s="74"/>
      <c r="AO15" s="74">
        <f>MONTH(EMISSIONS_1!P15)-MONTH(EMISSIONS_1!O15)+1</f>
        <v>1</v>
      </c>
      <c r="AP15" s="335">
        <f t="shared" si="12"/>
        <v>0</v>
      </c>
      <c r="AQ15" s="336">
        <f t="shared" si="12"/>
        <v>0</v>
      </c>
      <c r="AR15" s="336">
        <f t="shared" si="12"/>
        <v>0</v>
      </c>
      <c r="AS15" s="336">
        <f t="shared" si="12"/>
        <v>0</v>
      </c>
      <c r="AT15" s="336">
        <f t="shared" si="12"/>
        <v>0</v>
      </c>
      <c r="AU15" s="336">
        <f t="shared" si="12"/>
        <v>0</v>
      </c>
      <c r="AV15" s="336">
        <f t="shared" si="12"/>
        <v>0</v>
      </c>
      <c r="AW15" s="336">
        <f t="shared" si="12"/>
        <v>0</v>
      </c>
      <c r="AX15" s="336">
        <f t="shared" si="12"/>
        <v>0</v>
      </c>
      <c r="AY15" s="336">
        <f t="shared" si="12"/>
        <v>0</v>
      </c>
      <c r="AZ15" s="336">
        <f t="shared" si="12"/>
        <v>0</v>
      </c>
      <c r="BA15" s="337">
        <f t="shared" si="12"/>
        <v>0</v>
      </c>
      <c r="BB15" s="335">
        <f t="shared" si="1"/>
        <v>0</v>
      </c>
      <c r="BC15" s="336">
        <f t="shared" si="1"/>
        <v>0</v>
      </c>
      <c r="BD15" s="336">
        <f t="shared" si="1"/>
        <v>0</v>
      </c>
      <c r="BE15" s="336">
        <f t="shared" si="1"/>
        <v>0</v>
      </c>
      <c r="BF15" s="336">
        <f t="shared" si="1"/>
        <v>0</v>
      </c>
      <c r="BG15" s="336">
        <f t="shared" si="1"/>
        <v>0</v>
      </c>
      <c r="BH15" s="336">
        <f t="shared" si="1"/>
        <v>0</v>
      </c>
      <c r="BI15" s="336">
        <f t="shared" si="1"/>
        <v>0</v>
      </c>
      <c r="BJ15" s="336">
        <f t="shared" si="1"/>
        <v>0</v>
      </c>
      <c r="BK15" s="336">
        <f t="shared" si="1"/>
        <v>0</v>
      </c>
      <c r="BL15" s="336">
        <f t="shared" si="1"/>
        <v>0</v>
      </c>
      <c r="BM15" s="337">
        <f t="shared" si="1"/>
        <v>0</v>
      </c>
      <c r="BN15" s="335">
        <f t="shared" si="2"/>
        <v>0</v>
      </c>
      <c r="BO15" s="336">
        <f t="shared" si="2"/>
        <v>0</v>
      </c>
      <c r="BP15" s="336">
        <f t="shared" si="2"/>
        <v>0</v>
      </c>
      <c r="BQ15" s="336">
        <f t="shared" si="2"/>
        <v>0</v>
      </c>
      <c r="BR15" s="336">
        <f t="shared" si="2"/>
        <v>0</v>
      </c>
      <c r="BS15" s="336">
        <f t="shared" si="2"/>
        <v>0</v>
      </c>
      <c r="BT15" s="336">
        <f t="shared" si="2"/>
        <v>0</v>
      </c>
      <c r="BU15" s="336">
        <f t="shared" si="2"/>
        <v>0</v>
      </c>
      <c r="BV15" s="336">
        <f t="shared" si="2"/>
        <v>0</v>
      </c>
      <c r="BW15" s="336">
        <f t="shared" si="2"/>
        <v>0</v>
      </c>
      <c r="BX15" s="336">
        <f t="shared" si="2"/>
        <v>0</v>
      </c>
      <c r="BY15" s="337">
        <f t="shared" si="2"/>
        <v>0</v>
      </c>
      <c r="BZ15" s="335">
        <f t="shared" si="3"/>
        <v>0</v>
      </c>
      <c r="CA15" s="336">
        <f t="shared" si="3"/>
        <v>0</v>
      </c>
      <c r="CB15" s="336">
        <f t="shared" si="3"/>
        <v>0</v>
      </c>
      <c r="CC15" s="336">
        <f t="shared" si="3"/>
        <v>0</v>
      </c>
      <c r="CD15" s="336">
        <f t="shared" si="3"/>
        <v>0</v>
      </c>
      <c r="CE15" s="336">
        <f t="shared" si="3"/>
        <v>0</v>
      </c>
      <c r="CF15" s="336">
        <f t="shared" si="3"/>
        <v>0</v>
      </c>
      <c r="CG15" s="336">
        <f t="shared" si="3"/>
        <v>0</v>
      </c>
      <c r="CH15" s="336">
        <f t="shared" si="3"/>
        <v>0</v>
      </c>
      <c r="CI15" s="336">
        <f t="shared" si="3"/>
        <v>0</v>
      </c>
      <c r="CJ15" s="336">
        <f t="shared" si="3"/>
        <v>0</v>
      </c>
      <c r="CK15" s="337">
        <f t="shared" si="3"/>
        <v>0</v>
      </c>
      <c r="CL15" s="335">
        <f t="shared" si="4"/>
        <v>0</v>
      </c>
      <c r="CM15" s="336">
        <f t="shared" si="4"/>
        <v>0</v>
      </c>
      <c r="CN15" s="336">
        <f t="shared" si="4"/>
        <v>0</v>
      </c>
      <c r="CO15" s="336">
        <f t="shared" si="4"/>
        <v>0</v>
      </c>
      <c r="CP15" s="336">
        <f t="shared" si="4"/>
        <v>0</v>
      </c>
      <c r="CQ15" s="336">
        <f t="shared" si="4"/>
        <v>0</v>
      </c>
      <c r="CR15" s="336">
        <f t="shared" si="4"/>
        <v>0</v>
      </c>
      <c r="CS15" s="336">
        <f t="shared" si="4"/>
        <v>0</v>
      </c>
      <c r="CT15" s="336">
        <f t="shared" si="4"/>
        <v>0</v>
      </c>
      <c r="CU15" s="336">
        <f t="shared" si="4"/>
        <v>0</v>
      </c>
      <c r="CV15" s="336">
        <f t="shared" si="4"/>
        <v>0</v>
      </c>
      <c r="CW15" s="337">
        <f t="shared" si="4"/>
        <v>0</v>
      </c>
      <c r="CX15" s="335">
        <f t="shared" si="5"/>
        <v>0</v>
      </c>
      <c r="CY15" s="336">
        <f t="shared" si="5"/>
        <v>0</v>
      </c>
      <c r="CZ15" s="336">
        <f t="shared" si="5"/>
        <v>0</v>
      </c>
      <c r="DA15" s="336">
        <f t="shared" si="5"/>
        <v>0</v>
      </c>
      <c r="DB15" s="336">
        <f t="shared" si="5"/>
        <v>0</v>
      </c>
      <c r="DC15" s="336">
        <f t="shared" si="5"/>
        <v>0</v>
      </c>
      <c r="DD15" s="336">
        <f t="shared" si="5"/>
        <v>0</v>
      </c>
      <c r="DE15" s="336">
        <f t="shared" si="5"/>
        <v>0</v>
      </c>
      <c r="DF15" s="336">
        <f t="shared" si="5"/>
        <v>0</v>
      </c>
      <c r="DG15" s="336">
        <f t="shared" si="5"/>
        <v>0</v>
      </c>
      <c r="DH15" s="336">
        <f t="shared" si="5"/>
        <v>0</v>
      </c>
      <c r="DI15" s="337">
        <f t="shared" si="5"/>
        <v>0</v>
      </c>
      <c r="DJ15" s="335">
        <f t="shared" si="6"/>
        <v>0</v>
      </c>
      <c r="DK15" s="336">
        <f t="shared" si="6"/>
        <v>0</v>
      </c>
      <c r="DL15" s="336">
        <f t="shared" si="6"/>
        <v>0</v>
      </c>
      <c r="DM15" s="336">
        <f t="shared" si="6"/>
        <v>0</v>
      </c>
      <c r="DN15" s="336">
        <f t="shared" si="6"/>
        <v>0</v>
      </c>
      <c r="DO15" s="336">
        <f t="shared" si="6"/>
        <v>0</v>
      </c>
      <c r="DP15" s="336">
        <f t="shared" si="6"/>
        <v>0</v>
      </c>
      <c r="DQ15" s="336">
        <f t="shared" si="6"/>
        <v>0</v>
      </c>
      <c r="DR15" s="336">
        <f t="shared" si="6"/>
        <v>0</v>
      </c>
      <c r="DS15" s="336">
        <f t="shared" si="6"/>
        <v>0</v>
      </c>
      <c r="DT15" s="336">
        <f t="shared" si="6"/>
        <v>0</v>
      </c>
      <c r="DU15" s="337">
        <f t="shared" si="6"/>
        <v>0</v>
      </c>
      <c r="DV15" s="335">
        <f t="shared" si="7"/>
        <v>0</v>
      </c>
      <c r="DW15" s="336">
        <f t="shared" si="7"/>
        <v>0</v>
      </c>
      <c r="DX15" s="336">
        <f t="shared" si="7"/>
        <v>0</v>
      </c>
      <c r="DY15" s="336">
        <f t="shared" si="7"/>
        <v>0</v>
      </c>
      <c r="DZ15" s="336">
        <f t="shared" si="7"/>
        <v>0</v>
      </c>
      <c r="EA15" s="336">
        <f t="shared" si="7"/>
        <v>0</v>
      </c>
      <c r="EB15" s="336">
        <f t="shared" si="7"/>
        <v>0</v>
      </c>
      <c r="EC15" s="336">
        <f t="shared" si="7"/>
        <v>0</v>
      </c>
      <c r="ED15" s="336">
        <f t="shared" si="7"/>
        <v>0</v>
      </c>
      <c r="EE15" s="336">
        <f t="shared" si="7"/>
        <v>0</v>
      </c>
      <c r="EF15" s="336">
        <f t="shared" si="7"/>
        <v>0</v>
      </c>
      <c r="EG15" s="337">
        <f t="shared" si="7"/>
        <v>0</v>
      </c>
      <c r="EH15" s="335">
        <f t="shared" si="8"/>
        <v>0</v>
      </c>
      <c r="EI15" s="336">
        <f t="shared" si="8"/>
        <v>0</v>
      </c>
      <c r="EJ15" s="336">
        <f t="shared" si="8"/>
        <v>0</v>
      </c>
      <c r="EK15" s="336">
        <f t="shared" si="8"/>
        <v>0</v>
      </c>
      <c r="EL15" s="336">
        <f t="shared" si="8"/>
        <v>0</v>
      </c>
      <c r="EM15" s="336">
        <f t="shared" si="8"/>
        <v>0</v>
      </c>
      <c r="EN15" s="336">
        <f t="shared" si="8"/>
        <v>0</v>
      </c>
      <c r="EO15" s="336">
        <f t="shared" si="8"/>
        <v>0</v>
      </c>
      <c r="EP15" s="336">
        <f t="shared" si="8"/>
        <v>0</v>
      </c>
      <c r="EQ15" s="336">
        <f t="shared" si="8"/>
        <v>0</v>
      </c>
      <c r="ER15" s="336">
        <f t="shared" si="8"/>
        <v>0</v>
      </c>
      <c r="ES15" s="337">
        <f t="shared" si="8"/>
        <v>0</v>
      </c>
      <c r="ET15" s="335">
        <f t="shared" si="9"/>
        <v>0</v>
      </c>
      <c r="EU15" s="336">
        <f t="shared" si="9"/>
        <v>0</v>
      </c>
      <c r="EV15" s="336">
        <f t="shared" si="9"/>
        <v>0</v>
      </c>
      <c r="EW15" s="336">
        <f t="shared" si="9"/>
        <v>0</v>
      </c>
      <c r="EX15" s="336">
        <f t="shared" si="9"/>
        <v>0</v>
      </c>
      <c r="EY15" s="336">
        <f t="shared" si="9"/>
        <v>0</v>
      </c>
      <c r="EZ15" s="336">
        <f t="shared" si="9"/>
        <v>0</v>
      </c>
      <c r="FA15" s="336">
        <f t="shared" si="9"/>
        <v>0</v>
      </c>
      <c r="FB15" s="336">
        <f t="shared" si="9"/>
        <v>0</v>
      </c>
      <c r="FC15" s="336">
        <f t="shared" si="9"/>
        <v>0</v>
      </c>
      <c r="FD15" s="336">
        <f t="shared" si="9"/>
        <v>0</v>
      </c>
      <c r="FE15" s="337">
        <f t="shared" si="9"/>
        <v>0</v>
      </c>
      <c r="FF15" s="335">
        <f t="shared" si="10"/>
        <v>0</v>
      </c>
      <c r="FG15" s="336">
        <f t="shared" si="10"/>
        <v>0</v>
      </c>
      <c r="FH15" s="336">
        <f t="shared" si="10"/>
        <v>0</v>
      </c>
      <c r="FI15" s="336">
        <f t="shared" si="10"/>
        <v>0</v>
      </c>
      <c r="FJ15" s="336">
        <f t="shared" si="10"/>
        <v>0</v>
      </c>
      <c r="FK15" s="336">
        <f t="shared" si="10"/>
        <v>0</v>
      </c>
      <c r="FL15" s="336">
        <f t="shared" si="10"/>
        <v>0</v>
      </c>
      <c r="FM15" s="336">
        <f t="shared" si="10"/>
        <v>0</v>
      </c>
      <c r="FN15" s="336">
        <f t="shared" si="10"/>
        <v>0</v>
      </c>
      <c r="FO15" s="336">
        <f t="shared" si="10"/>
        <v>0</v>
      </c>
      <c r="FP15" s="336">
        <f t="shared" si="10"/>
        <v>0</v>
      </c>
      <c r="FQ15" s="337">
        <f t="shared" si="10"/>
        <v>0</v>
      </c>
    </row>
    <row r="16" spans="1:173" x14ac:dyDescent="0.2">
      <c r="A16" s="242" t="str">
        <f t="shared" si="14"/>
        <v xml:space="preserve"> -</v>
      </c>
      <c r="B16" s="112"/>
      <c r="C16" s="171" t="s">
        <v>306</v>
      </c>
      <c r="D16" s="366" t="s">
        <v>2</v>
      </c>
      <c r="E16" s="366"/>
      <c r="F16" s="366"/>
      <c r="G16" s="367"/>
      <c r="H16" s="368" t="str">
        <f>IF(E16="","",IF(ISERROR(SEARCH("Custom",$E16,1)),VLOOKUP($A16,'VESSEL kW RATINGS'!$A:$E,5,FALSE),"Enter kW"))</f>
        <v/>
      </c>
      <c r="I16" s="33" t="s">
        <v>299</v>
      </c>
      <c r="J16" s="367"/>
      <c r="K16" s="33">
        <f t="shared" si="15"/>
        <v>1</v>
      </c>
      <c r="L16" s="33">
        <f t="shared" si="16"/>
        <v>0</v>
      </c>
      <c r="M16" s="372">
        <v>0</v>
      </c>
      <c r="N16" s="373">
        <v>0</v>
      </c>
      <c r="O16" s="299"/>
      <c r="P16" s="300"/>
      <c r="Q16" s="73" t="str">
        <f t="shared" si="13"/>
        <v>Enter vessel info</v>
      </c>
      <c r="R16" s="79" t="str">
        <f t="shared" si="13"/>
        <v>Enter vessel info</v>
      </c>
      <c r="S16" s="79" t="str">
        <f t="shared" si="13"/>
        <v>Enter vessel info</v>
      </c>
      <c r="T16" s="79" t="str">
        <f t="shared" si="13"/>
        <v>Enter vessel info</v>
      </c>
      <c r="U16" s="79" t="str">
        <f t="shared" si="13"/>
        <v>Enter vessel info</v>
      </c>
      <c r="V16" s="79" t="str">
        <f t="shared" si="13"/>
        <v>Enter vessel info</v>
      </c>
      <c r="W16" s="79" t="str">
        <f t="shared" si="13"/>
        <v>Enter vessel info</v>
      </c>
      <c r="X16" s="79" t="str">
        <f t="shared" si="13"/>
        <v>Enter vessel info</v>
      </c>
      <c r="Y16" s="78" t="s">
        <v>115</v>
      </c>
      <c r="Z16" s="79" t="s">
        <v>115</v>
      </c>
      <c r="AA16" s="82" t="s">
        <v>115</v>
      </c>
      <c r="AB16" s="76" t="str">
        <f>IF(OR($D16="",$E16="",$F16=""),"Enter vessel info",IF(T($H16)&lt;&gt;"","Enter Activity",IF(OR($M16=0,$N16=0),"Enter Run Time",IF((VLOOKUP($F16,'VESSEL FACTORS'!$A$3:$O$5,AB$5,FALSE))="N/A","--",IF($G16="",IF(ISERROR(SEARCH("Aux",$E16,1)),($H16*VLOOKUP($F16,'VESSEL FACTORS'!$A$2:$O$5,AB$5,FALSE)*0.0000011023*$M16*$N16*0.82),($H16*VLOOKUP($F16,'VESSEL FACTORS'!$A$2:$O$5,AB$5,FALSE)*0.0000011023*$M16*$N16*1)),IF($G16&lt;21,($H16*VLOOKUP($F16,'VESSEL FACTORS'!$A$2:$O$5,AB$5,FALSE)*0.0000011023*$M16*$N16*VLOOKUP($G16,'VESSEL FACTORS'!$A$16:$L$36,AB$5,FALSE)),($H16*VLOOKUP($F16,'VESSEL FACTORS'!$A$3:$O$5,AB$5,FALSE)*0.0000011023*$M16*$N16*($G16/100))))))))</f>
        <v>Enter vessel info</v>
      </c>
      <c r="AC16" s="76" t="str">
        <f>IF(OR($D16="",$E16="",$F16=""),"Enter vessel info",IF(T($H16)&lt;&gt;"","Enter Activity",IF(OR($M16=0,$N16=0),"Enter Run Time",IF((VLOOKUP($F16,'VESSEL FACTORS'!$A$3:$O$5,AC$5,FALSE))="N/A","--",IF($G16="",IF(ISERROR(SEARCH("Aux",$E16,1)),($H16*VLOOKUP($F16,'VESSEL FACTORS'!$A$2:$O$5,AC$5,FALSE)*0.0000011023*$M16*$N16*0.82),($H16*VLOOKUP($F16,'VESSEL FACTORS'!$A$2:$O$5,AC$5,FALSE)*0.0000011023*$M16*$N16*1)),IF($G16&lt;21,($H16*VLOOKUP($F16,'VESSEL FACTORS'!$A$2:$O$5,AC$5,FALSE)*0.0000011023*$M16*$N16*VLOOKUP($G16,'VESSEL FACTORS'!$A$16:$L$36,AC$5,FALSE)),($H16*VLOOKUP($F16,'VESSEL FACTORS'!$A$3:$O$5,AC$5,FALSE)*0.0000011023*$M16*$N16*($G16/100))))))))</f>
        <v>Enter vessel info</v>
      </c>
      <c r="AD16" s="76" t="str">
        <f>IF(OR($D16="",$E16="",$F16=""),"Enter vessel info",IF(T($H16)&lt;&gt;"","Enter Activity",IF(OR($M16=0,$N16=0),"Enter Run Time",IF((VLOOKUP($F16,'VESSEL FACTORS'!$A$3:$O$5,AD$5,FALSE))="N/A","--",IF($G16="",IF(ISERROR(SEARCH("Aux",$E16,1)),($H16*VLOOKUP($F16,'VESSEL FACTORS'!$A$2:$O$5,AD$5,FALSE)*0.0000011023*$M16*$N16*0.82),($H16*VLOOKUP($F16,'VESSEL FACTORS'!$A$2:$O$5,AD$5,FALSE)*0.0000011023*$M16*$N16*1)),IF($G16&lt;21,($H16*VLOOKUP($F16,'VESSEL FACTORS'!$A$2:$O$5,AD$5,FALSE)*0.0000011023*$M16*$N16*VLOOKUP($G16,'VESSEL FACTORS'!$A$16:$L$36,AD$5,FALSE)),($H16*VLOOKUP($F16,'VESSEL FACTORS'!$A$3:$O$5,AD$5,FALSE)*0.0000011023*$M16*$N16*($G16/100))))))))</f>
        <v>Enter vessel info</v>
      </c>
      <c r="AE16" s="76" t="str">
        <f>IF(OR($D16="",$E16="",$F16=""),"Enter vessel info",IF(T($H16)&lt;&gt;"","Enter Activity",IF(OR($M16=0,$N16=0),"Enter Run Time",IF((VLOOKUP($F16,'VESSEL FACTORS'!$A$3:$O$5,AE$5,FALSE))="N/A","--",IF($G16="",IF(ISERROR(SEARCH("Aux",$E16,1)),($H16*VLOOKUP($F16,'VESSEL FACTORS'!$A$2:$O$5,AE$5,FALSE)*0.0000011023*$M16*$N16*0.82),($H16*VLOOKUP($F16,'VESSEL FACTORS'!$A$2:$O$5,AE$5,FALSE)*0.0000011023*$M16*$N16*1)),IF($G16&lt;21,($H16*VLOOKUP($F16,'VESSEL FACTORS'!$A$2:$O$5,AE$5,FALSE)*0.0000011023*$M16*$N16*VLOOKUP($G16,'VESSEL FACTORS'!$A$16:$L$36,AE$5,FALSE)),($H16*VLOOKUP($F16,'VESSEL FACTORS'!$A$3:$O$5,AE$5,FALSE)*0.0000011023*$M16*$N16*($G16/100))))))))</f>
        <v>Enter vessel info</v>
      </c>
      <c r="AF16" s="76" t="str">
        <f>IF(OR($D16="",$E16="",$F16=""),"Enter vessel info",IF(T($H16)&lt;&gt;"","Enter Activity",IF(OR($M16=0,$N16=0),"Enter Run Time",IF((VLOOKUP($F16,'VESSEL FACTORS'!$A$3:$O$5,AF$5,FALSE))="N/A","--",IF($G16="",IF(ISERROR(SEARCH("Aux",$E16,1)),($H16*VLOOKUP($F16,'VESSEL FACTORS'!$A$2:$O$5,AF$5,FALSE)*0.0000011023*$M16*$N16*0.82),($H16*VLOOKUP($F16,'VESSEL FACTORS'!$A$2:$O$5,AF$5,FALSE)*0.0000011023*$M16*$N16*1)),IF($G16&lt;21,($H16*VLOOKUP($F16,'VESSEL FACTORS'!$A$2:$O$5,AF$5,FALSE)*0.0000011023*$M16*$N16*VLOOKUP($G16,'VESSEL FACTORS'!$A$16:$L$36,AF$5,FALSE)),($H16*VLOOKUP($F16,'VESSEL FACTORS'!$A$3:$O$5,AF$5,FALSE)*0.0000011023*$M16*$N16*($G16/100))))))))</f>
        <v>Enter vessel info</v>
      </c>
      <c r="AG16" s="76" t="str">
        <f>IF(OR($D16="",$E16="",$F16=""),"Enter vessel info",IF(T($H16)&lt;&gt;"","Enter Activity",IF(OR($M16=0,$N16=0),"Enter Run Time",IF((VLOOKUP($F16,'VESSEL FACTORS'!$A$3:$O$5,AG$5,FALSE))="N/A","--",IF($G16="",IF(ISERROR(SEARCH("Aux",$E16,1)),($H16*VLOOKUP($F16,'VESSEL FACTORS'!$A$2:$O$5,AG$5,FALSE)*0.0000011023*$M16*$N16*0.82),($H16*VLOOKUP($F16,'VESSEL FACTORS'!$A$2:$O$5,AG$5,FALSE)*0.0000011023*$M16*$N16*1)),IF($G16&lt;21,($H16*VLOOKUP($F16,'VESSEL FACTORS'!$A$2:$O$5,AG$5,FALSE)*0.0000011023*$M16*$N16*VLOOKUP($G16,'VESSEL FACTORS'!$A$16:$L$36,AG$5,FALSE)),($H16*VLOOKUP($F16,'VESSEL FACTORS'!$A$3:$O$5,AG$5,FALSE)*0.0000011023*$M16*$N16*($G16/100))))))))</f>
        <v>Enter vessel info</v>
      </c>
      <c r="AH16" s="76" t="str">
        <f>IF(OR($D16="",$E16="",$F16=""),"Enter vessel info",IF(T($H16)&lt;&gt;"","Enter Activity",IF(OR($M16=0,$N16=0),"Enter Run Time",IF((VLOOKUP($F16,'VESSEL FACTORS'!$A$3:$O$5,AH$5,FALSE))="N/A","--",IF($G16="",IF(ISERROR(SEARCH("Aux",$E16,1)),($H16*VLOOKUP($F16,'VESSEL FACTORS'!$A$2:$O$5,AH$5,FALSE)*0.0000011023*$M16*$N16*0.82),($H16*VLOOKUP($F16,'VESSEL FACTORS'!$A$2:$O$5,AH$5,FALSE)*0.0000011023*$M16*$N16*1)),IF($G16&lt;21,($H16*VLOOKUP($F16,'VESSEL FACTORS'!$A$2:$O$5,AH$5,FALSE)*0.0000011023*$M16*$N16*VLOOKUP($G16,'VESSEL FACTORS'!$A$16:$L$36,AH$5,FALSE)),($H16*VLOOKUP($F16,'VESSEL FACTORS'!$A$3:$O$5,AH$5,FALSE)*0.0000011023*$M16*$N16*($G16/100))))))))</f>
        <v>Enter vessel info</v>
      </c>
      <c r="AI16" s="76" t="str">
        <f>IF(OR($D16="",$E16="",$F16=""),"Enter vessel info",IF(T($H16)&lt;&gt;"","Enter Activity",IF(OR($M16=0,$N16=0),"Enter Run Time",IF((VLOOKUP($F16,'VESSEL FACTORS'!$A$3:$O$5,AI$5,FALSE))="N/A","--",IF($G16="",IF(ISERROR(SEARCH("Aux",$E16,1)),($H16*VLOOKUP($F16,'VESSEL FACTORS'!$A$2:$O$5,AI$5,FALSE)*0.0000011023*$M16*$N16*0.82),($H16*VLOOKUP($F16,'VESSEL FACTORS'!$A$2:$O$5,AI$5,FALSE)*0.0000011023*$M16*$N16*1)),IF($G16&lt;21,($H16*VLOOKUP($F16,'VESSEL FACTORS'!$A$2:$O$5,AI$5,FALSE)*0.0000011023*$M16*$N16*VLOOKUP($G16,'VESSEL FACTORS'!$A$16:$L$36,AI$5,FALSE)),($H16*VLOOKUP($F16,'VESSEL FACTORS'!$A$3:$O$5,AI$5,FALSE)*0.0000011023*$M16*$N16*($G16/100))))))))</f>
        <v>Enter vessel info</v>
      </c>
      <c r="AJ16" s="76" t="str">
        <f>IF(OR($D16="",$E16="",$F16=""),"Enter vessel info",IF(T($H16)&lt;&gt;"","Enter Activity",IF(OR($M16=0,$N16=0),"Enter Run Time",IF((VLOOKUP($F16,'VESSEL FACTORS'!$A$3:$O$5,AJ$5,FALSE))="N/A","--",IF($G16="",IF(ISERROR(SEARCH("Aux",$E16,1)),($H16*VLOOKUP($F16,'VESSEL FACTORS'!$A$2:$O$5,AJ$5,FALSE)*0.0000011023*$M16*$N16*0.82),($H16*VLOOKUP($F16,'VESSEL FACTORS'!$A$2:$O$5,AJ$5,FALSE)*0.0000011023*$M16*$N16*1)),IF($G16&lt;21,($H16*VLOOKUP($F16,'VESSEL FACTORS'!$A$2:$O$5,AJ$5,FALSE)*0.0000011023*$M16*$N16*VLOOKUP($G16,'VESSEL FACTORS'!$A$16:$L$36,AJ$5,FALSE)),($H16*VLOOKUP($F16,'VESSEL FACTORS'!$A$3:$O$5,AJ$5,FALSE)*0.0000011023*$M16*$N16*($G16/100))))))))</f>
        <v>Enter vessel info</v>
      </c>
      <c r="AK16" s="76" t="str">
        <f>IF(OR($D16="",$E16="",$F16=""),"Enter vessel info",IF(T($H16)&lt;&gt;"","Enter Activity",IF(OR($M16=0,$N16=0),"Enter Run Time",IF((VLOOKUP($F16,'VESSEL FACTORS'!$A$3:$O$5,AK$5,FALSE))="N/A","--",IF($G16="",IF(ISERROR(SEARCH("Aux",$E16,1)),($H16*VLOOKUP($F16,'VESSEL FACTORS'!$A$2:$O$5,AK$5,FALSE)*0.0000011023*$M16*$N16*0.82),($H16*VLOOKUP($F16,'VESSEL FACTORS'!$A$2:$O$5,AK$5,FALSE)*0.0000011023*$M16*$N16*1)),IF($G16&lt;21,($H16*VLOOKUP($F16,'VESSEL FACTORS'!$A$2:$O$5,AK$5,FALSE)*0.0000011023*$M16*$N16*VLOOKUP($G16,'VESSEL FACTORS'!$A$16:$L$36,AK$5,FALSE)),($H16*VLOOKUP($F16,'VESSEL FACTORS'!$A$3:$O$5,AK$5,FALSE)*0.0000011023*$M16*$N16*($G16/100))))))))</f>
        <v>Enter vessel info</v>
      </c>
      <c r="AL16" s="67" t="str">
        <f>IF(OR($D16="",$E16="",$F16=""),"Enter vessel info",IF(T($H16)&lt;&gt;"","Enter Activity",IF(OR($M16=0,$N16=0),"Enter Run Time",IF((VLOOKUP($F16,'VESSEL FACTORS'!$A$3:$O$5,AL$5,FALSE))="N/A","--",IF($G16="",IF(ISERROR(SEARCH("Aux",$E16,1)),($H16*VLOOKUP($F16,'VESSEL FACTORS'!$A$2:$O$5,AL$5,FALSE)*0.0000011023*$M16*$N16*0.82),($H16*VLOOKUP($F16,'VESSEL FACTORS'!$A$2:$O$5,AL$5,FALSE)*0.0000011023*$M16*$N16*1)),IF($G16&lt;21,($H16*VLOOKUP($F16,'VESSEL FACTORS'!$A$2:$O$5,AL$5,FALSE)*0.0000011023*$M16*$N16*VLOOKUP($G16,'VESSEL FACTORS'!$A$16:$L$36,AL$5,FALSE)),($H16*VLOOKUP($F16,'VESSEL FACTORS'!$A$3:$O$5,AL$5,FALSE)*0.0000011023*$M16*$N16*($G16/100))))))))</f>
        <v>Enter vessel info</v>
      </c>
      <c r="AM16" s="74"/>
      <c r="AO16" s="74">
        <f>MONTH(EMISSIONS_1!P16)-MONTH(EMISSIONS_1!O16)+1</f>
        <v>1</v>
      </c>
      <c r="AP16" s="335">
        <f t="shared" si="12"/>
        <v>0</v>
      </c>
      <c r="AQ16" s="336">
        <f t="shared" si="12"/>
        <v>0</v>
      </c>
      <c r="AR16" s="336">
        <f t="shared" si="12"/>
        <v>0</v>
      </c>
      <c r="AS16" s="336">
        <f t="shared" si="12"/>
        <v>0</v>
      </c>
      <c r="AT16" s="336">
        <f t="shared" si="12"/>
        <v>0</v>
      </c>
      <c r="AU16" s="336">
        <f t="shared" si="12"/>
        <v>0</v>
      </c>
      <c r="AV16" s="336">
        <f t="shared" si="12"/>
        <v>0</v>
      </c>
      <c r="AW16" s="336">
        <f t="shared" si="12"/>
        <v>0</v>
      </c>
      <c r="AX16" s="336">
        <f t="shared" si="12"/>
        <v>0</v>
      </c>
      <c r="AY16" s="336">
        <f t="shared" si="12"/>
        <v>0</v>
      </c>
      <c r="AZ16" s="336">
        <f t="shared" si="12"/>
        <v>0</v>
      </c>
      <c r="BA16" s="337">
        <f t="shared" si="12"/>
        <v>0</v>
      </c>
      <c r="BB16" s="335">
        <f t="shared" si="1"/>
        <v>0</v>
      </c>
      <c r="BC16" s="336">
        <f t="shared" si="1"/>
        <v>0</v>
      </c>
      <c r="BD16" s="336">
        <f t="shared" si="1"/>
        <v>0</v>
      </c>
      <c r="BE16" s="336">
        <f t="shared" si="1"/>
        <v>0</v>
      </c>
      <c r="BF16" s="336">
        <f t="shared" si="1"/>
        <v>0</v>
      </c>
      <c r="BG16" s="336">
        <f t="shared" si="1"/>
        <v>0</v>
      </c>
      <c r="BH16" s="336">
        <f t="shared" si="1"/>
        <v>0</v>
      </c>
      <c r="BI16" s="336">
        <f t="shared" si="1"/>
        <v>0</v>
      </c>
      <c r="BJ16" s="336">
        <f t="shared" si="1"/>
        <v>0</v>
      </c>
      <c r="BK16" s="336">
        <f t="shared" si="1"/>
        <v>0</v>
      </c>
      <c r="BL16" s="336">
        <f t="shared" si="1"/>
        <v>0</v>
      </c>
      <c r="BM16" s="337">
        <f t="shared" si="1"/>
        <v>0</v>
      </c>
      <c r="BN16" s="335">
        <f t="shared" si="2"/>
        <v>0</v>
      </c>
      <c r="BO16" s="336">
        <f t="shared" si="2"/>
        <v>0</v>
      </c>
      <c r="BP16" s="336">
        <f t="shared" si="2"/>
        <v>0</v>
      </c>
      <c r="BQ16" s="336">
        <f t="shared" si="2"/>
        <v>0</v>
      </c>
      <c r="BR16" s="336">
        <f t="shared" si="2"/>
        <v>0</v>
      </c>
      <c r="BS16" s="336">
        <f t="shared" si="2"/>
        <v>0</v>
      </c>
      <c r="BT16" s="336">
        <f t="shared" si="2"/>
        <v>0</v>
      </c>
      <c r="BU16" s="336">
        <f t="shared" si="2"/>
        <v>0</v>
      </c>
      <c r="BV16" s="336">
        <f t="shared" si="2"/>
        <v>0</v>
      </c>
      <c r="BW16" s="336">
        <f t="shared" si="2"/>
        <v>0</v>
      </c>
      <c r="BX16" s="336">
        <f t="shared" si="2"/>
        <v>0</v>
      </c>
      <c r="BY16" s="337">
        <f t="shared" si="2"/>
        <v>0</v>
      </c>
      <c r="BZ16" s="335">
        <f t="shared" si="3"/>
        <v>0</v>
      </c>
      <c r="CA16" s="336">
        <f t="shared" si="3"/>
        <v>0</v>
      </c>
      <c r="CB16" s="336">
        <f t="shared" si="3"/>
        <v>0</v>
      </c>
      <c r="CC16" s="336">
        <f t="shared" si="3"/>
        <v>0</v>
      </c>
      <c r="CD16" s="336">
        <f t="shared" si="3"/>
        <v>0</v>
      </c>
      <c r="CE16" s="336">
        <f t="shared" si="3"/>
        <v>0</v>
      </c>
      <c r="CF16" s="336">
        <f t="shared" si="3"/>
        <v>0</v>
      </c>
      <c r="CG16" s="336">
        <f t="shared" si="3"/>
        <v>0</v>
      </c>
      <c r="CH16" s="336">
        <f t="shared" si="3"/>
        <v>0</v>
      </c>
      <c r="CI16" s="336">
        <f t="shared" si="3"/>
        <v>0</v>
      </c>
      <c r="CJ16" s="336">
        <f t="shared" si="3"/>
        <v>0</v>
      </c>
      <c r="CK16" s="337">
        <f t="shared" si="3"/>
        <v>0</v>
      </c>
      <c r="CL16" s="335">
        <f t="shared" si="4"/>
        <v>0</v>
      </c>
      <c r="CM16" s="336">
        <f t="shared" si="4"/>
        <v>0</v>
      </c>
      <c r="CN16" s="336">
        <f t="shared" si="4"/>
        <v>0</v>
      </c>
      <c r="CO16" s="336">
        <f t="shared" si="4"/>
        <v>0</v>
      </c>
      <c r="CP16" s="336">
        <f t="shared" si="4"/>
        <v>0</v>
      </c>
      <c r="CQ16" s="336">
        <f t="shared" si="4"/>
        <v>0</v>
      </c>
      <c r="CR16" s="336">
        <f t="shared" si="4"/>
        <v>0</v>
      </c>
      <c r="CS16" s="336">
        <f t="shared" si="4"/>
        <v>0</v>
      </c>
      <c r="CT16" s="336">
        <f t="shared" si="4"/>
        <v>0</v>
      </c>
      <c r="CU16" s="336">
        <f t="shared" si="4"/>
        <v>0</v>
      </c>
      <c r="CV16" s="336">
        <f t="shared" si="4"/>
        <v>0</v>
      </c>
      <c r="CW16" s="337">
        <f t="shared" si="4"/>
        <v>0</v>
      </c>
      <c r="CX16" s="335">
        <f t="shared" si="5"/>
        <v>0</v>
      </c>
      <c r="CY16" s="336">
        <f t="shared" si="5"/>
        <v>0</v>
      </c>
      <c r="CZ16" s="336">
        <f t="shared" si="5"/>
        <v>0</v>
      </c>
      <c r="DA16" s="336">
        <f t="shared" si="5"/>
        <v>0</v>
      </c>
      <c r="DB16" s="336">
        <f t="shared" si="5"/>
        <v>0</v>
      </c>
      <c r="DC16" s="336">
        <f t="shared" si="5"/>
        <v>0</v>
      </c>
      <c r="DD16" s="336">
        <f t="shared" si="5"/>
        <v>0</v>
      </c>
      <c r="DE16" s="336">
        <f t="shared" si="5"/>
        <v>0</v>
      </c>
      <c r="DF16" s="336">
        <f t="shared" si="5"/>
        <v>0</v>
      </c>
      <c r="DG16" s="336">
        <f t="shared" si="5"/>
        <v>0</v>
      </c>
      <c r="DH16" s="336">
        <f t="shared" si="5"/>
        <v>0</v>
      </c>
      <c r="DI16" s="337">
        <f t="shared" si="5"/>
        <v>0</v>
      </c>
      <c r="DJ16" s="335">
        <f t="shared" si="6"/>
        <v>0</v>
      </c>
      <c r="DK16" s="336">
        <f t="shared" si="6"/>
        <v>0</v>
      </c>
      <c r="DL16" s="336">
        <f t="shared" si="6"/>
        <v>0</v>
      </c>
      <c r="DM16" s="336">
        <f t="shared" si="6"/>
        <v>0</v>
      </c>
      <c r="DN16" s="336">
        <f t="shared" si="6"/>
        <v>0</v>
      </c>
      <c r="DO16" s="336">
        <f t="shared" si="6"/>
        <v>0</v>
      </c>
      <c r="DP16" s="336">
        <f t="shared" si="6"/>
        <v>0</v>
      </c>
      <c r="DQ16" s="336">
        <f t="shared" si="6"/>
        <v>0</v>
      </c>
      <c r="DR16" s="336">
        <f t="shared" si="6"/>
        <v>0</v>
      </c>
      <c r="DS16" s="336">
        <f t="shared" si="6"/>
        <v>0</v>
      </c>
      <c r="DT16" s="336">
        <f t="shared" si="6"/>
        <v>0</v>
      </c>
      <c r="DU16" s="337">
        <f t="shared" si="6"/>
        <v>0</v>
      </c>
      <c r="DV16" s="335">
        <f t="shared" si="7"/>
        <v>0</v>
      </c>
      <c r="DW16" s="336">
        <f t="shared" si="7"/>
        <v>0</v>
      </c>
      <c r="DX16" s="336">
        <f t="shared" si="7"/>
        <v>0</v>
      </c>
      <c r="DY16" s="336">
        <f t="shared" si="7"/>
        <v>0</v>
      </c>
      <c r="DZ16" s="336">
        <f t="shared" si="7"/>
        <v>0</v>
      </c>
      <c r="EA16" s="336">
        <f t="shared" si="7"/>
        <v>0</v>
      </c>
      <c r="EB16" s="336">
        <f t="shared" si="7"/>
        <v>0</v>
      </c>
      <c r="EC16" s="336">
        <f t="shared" si="7"/>
        <v>0</v>
      </c>
      <c r="ED16" s="336">
        <f t="shared" si="7"/>
        <v>0</v>
      </c>
      <c r="EE16" s="336">
        <f t="shared" si="7"/>
        <v>0</v>
      </c>
      <c r="EF16" s="336">
        <f t="shared" si="7"/>
        <v>0</v>
      </c>
      <c r="EG16" s="337">
        <f t="shared" si="7"/>
        <v>0</v>
      </c>
      <c r="EH16" s="335">
        <f t="shared" si="8"/>
        <v>0</v>
      </c>
      <c r="EI16" s="336">
        <f t="shared" si="8"/>
        <v>0</v>
      </c>
      <c r="EJ16" s="336">
        <f t="shared" si="8"/>
        <v>0</v>
      </c>
      <c r="EK16" s="336">
        <f t="shared" si="8"/>
        <v>0</v>
      </c>
      <c r="EL16" s="336">
        <f t="shared" si="8"/>
        <v>0</v>
      </c>
      <c r="EM16" s="336">
        <f t="shared" si="8"/>
        <v>0</v>
      </c>
      <c r="EN16" s="336">
        <f t="shared" si="8"/>
        <v>0</v>
      </c>
      <c r="EO16" s="336">
        <f t="shared" si="8"/>
        <v>0</v>
      </c>
      <c r="EP16" s="336">
        <f t="shared" si="8"/>
        <v>0</v>
      </c>
      <c r="EQ16" s="336">
        <f t="shared" si="8"/>
        <v>0</v>
      </c>
      <c r="ER16" s="336">
        <f t="shared" si="8"/>
        <v>0</v>
      </c>
      <c r="ES16" s="337">
        <f t="shared" si="8"/>
        <v>0</v>
      </c>
      <c r="ET16" s="335">
        <f t="shared" si="9"/>
        <v>0</v>
      </c>
      <c r="EU16" s="336">
        <f t="shared" si="9"/>
        <v>0</v>
      </c>
      <c r="EV16" s="336">
        <f t="shared" si="9"/>
        <v>0</v>
      </c>
      <c r="EW16" s="336">
        <f t="shared" si="9"/>
        <v>0</v>
      </c>
      <c r="EX16" s="336">
        <f t="shared" si="9"/>
        <v>0</v>
      </c>
      <c r="EY16" s="336">
        <f t="shared" si="9"/>
        <v>0</v>
      </c>
      <c r="EZ16" s="336">
        <f t="shared" si="9"/>
        <v>0</v>
      </c>
      <c r="FA16" s="336">
        <f t="shared" si="9"/>
        <v>0</v>
      </c>
      <c r="FB16" s="336">
        <f t="shared" si="9"/>
        <v>0</v>
      </c>
      <c r="FC16" s="336">
        <f t="shared" si="9"/>
        <v>0</v>
      </c>
      <c r="FD16" s="336">
        <f t="shared" si="9"/>
        <v>0</v>
      </c>
      <c r="FE16" s="337">
        <f t="shared" si="9"/>
        <v>0</v>
      </c>
      <c r="FF16" s="335">
        <f t="shared" si="10"/>
        <v>0</v>
      </c>
      <c r="FG16" s="336">
        <f t="shared" si="10"/>
        <v>0</v>
      </c>
      <c r="FH16" s="336">
        <f t="shared" si="10"/>
        <v>0</v>
      </c>
      <c r="FI16" s="336">
        <f t="shared" si="10"/>
        <v>0</v>
      </c>
      <c r="FJ16" s="336">
        <f t="shared" si="10"/>
        <v>0</v>
      </c>
      <c r="FK16" s="336">
        <f t="shared" si="10"/>
        <v>0</v>
      </c>
      <c r="FL16" s="336">
        <f t="shared" si="10"/>
        <v>0</v>
      </c>
      <c r="FM16" s="336">
        <f t="shared" si="10"/>
        <v>0</v>
      </c>
      <c r="FN16" s="336">
        <f t="shared" si="10"/>
        <v>0</v>
      </c>
      <c r="FO16" s="336">
        <f t="shared" si="10"/>
        <v>0</v>
      </c>
      <c r="FP16" s="336">
        <f t="shared" si="10"/>
        <v>0</v>
      </c>
      <c r="FQ16" s="337">
        <f t="shared" si="10"/>
        <v>0</v>
      </c>
    </row>
    <row r="17" spans="1:173" x14ac:dyDescent="0.2">
      <c r="A17" s="242" t="str">
        <f t="shared" si="14"/>
        <v xml:space="preserve"> -</v>
      </c>
      <c r="B17" s="112"/>
      <c r="C17" s="171" t="s">
        <v>306</v>
      </c>
      <c r="D17" s="366" t="s">
        <v>2</v>
      </c>
      <c r="E17" s="366"/>
      <c r="F17" s="366"/>
      <c r="G17" s="367"/>
      <c r="H17" s="368" t="str">
        <f>IF(E17="","",IF(ISERROR(SEARCH("Custom",$E17,1)),VLOOKUP($A17,'VESSEL kW RATINGS'!$A:$E,5,FALSE),"Enter kW"))</f>
        <v/>
      </c>
      <c r="I17" s="33" t="s">
        <v>299</v>
      </c>
      <c r="J17" s="367"/>
      <c r="K17" s="33">
        <f t="shared" si="15"/>
        <v>1</v>
      </c>
      <c r="L17" s="33">
        <f t="shared" si="16"/>
        <v>0</v>
      </c>
      <c r="M17" s="372">
        <v>0</v>
      </c>
      <c r="N17" s="373">
        <v>0</v>
      </c>
      <c r="O17" s="299"/>
      <c r="P17" s="300"/>
      <c r="Q17" s="73" t="str">
        <f t="shared" si="13"/>
        <v>Enter vessel info</v>
      </c>
      <c r="R17" s="79" t="str">
        <f t="shared" si="13"/>
        <v>Enter vessel info</v>
      </c>
      <c r="S17" s="79" t="str">
        <f t="shared" si="13"/>
        <v>Enter vessel info</v>
      </c>
      <c r="T17" s="79" t="str">
        <f t="shared" si="13"/>
        <v>Enter vessel info</v>
      </c>
      <c r="U17" s="79" t="str">
        <f t="shared" si="13"/>
        <v>Enter vessel info</v>
      </c>
      <c r="V17" s="79" t="str">
        <f t="shared" si="13"/>
        <v>Enter vessel info</v>
      </c>
      <c r="W17" s="79" t="str">
        <f t="shared" si="13"/>
        <v>Enter vessel info</v>
      </c>
      <c r="X17" s="79" t="str">
        <f t="shared" si="13"/>
        <v>Enter vessel info</v>
      </c>
      <c r="Y17" s="78" t="s">
        <v>115</v>
      </c>
      <c r="Z17" s="79" t="s">
        <v>115</v>
      </c>
      <c r="AA17" s="82" t="s">
        <v>115</v>
      </c>
      <c r="AB17" s="76" t="str">
        <f>IF(OR($D17="",$E17="",$F17=""),"Enter vessel info",IF(T($H17)&lt;&gt;"","Enter Activity",IF(OR($M17=0,$N17=0),"Enter Run Time",IF((VLOOKUP($F17,'VESSEL FACTORS'!$A$3:$O$5,AB$5,FALSE))="N/A","--",IF($G17="",IF(ISERROR(SEARCH("Aux",$E17,1)),($H17*VLOOKUP($F17,'VESSEL FACTORS'!$A$2:$O$5,AB$5,FALSE)*0.0000011023*$M17*$N17*0.82),($H17*VLOOKUP($F17,'VESSEL FACTORS'!$A$2:$O$5,AB$5,FALSE)*0.0000011023*$M17*$N17*1)),IF($G17&lt;21,($H17*VLOOKUP($F17,'VESSEL FACTORS'!$A$2:$O$5,AB$5,FALSE)*0.0000011023*$M17*$N17*VLOOKUP($G17,'VESSEL FACTORS'!$A$16:$L$36,AB$5,FALSE)),($H17*VLOOKUP($F17,'VESSEL FACTORS'!$A$3:$O$5,AB$5,FALSE)*0.0000011023*$M17*$N17*($G17/100))))))))</f>
        <v>Enter vessel info</v>
      </c>
      <c r="AC17" s="76" t="str">
        <f>IF(OR($D17="",$E17="",$F17=""),"Enter vessel info",IF(T($H17)&lt;&gt;"","Enter Activity",IF(OR($M17=0,$N17=0),"Enter Run Time",IF((VLOOKUP($F17,'VESSEL FACTORS'!$A$3:$O$5,AC$5,FALSE))="N/A","--",IF($G17="",IF(ISERROR(SEARCH("Aux",$E17,1)),($H17*VLOOKUP($F17,'VESSEL FACTORS'!$A$2:$O$5,AC$5,FALSE)*0.0000011023*$M17*$N17*0.82),($H17*VLOOKUP($F17,'VESSEL FACTORS'!$A$2:$O$5,AC$5,FALSE)*0.0000011023*$M17*$N17*1)),IF($G17&lt;21,($H17*VLOOKUP($F17,'VESSEL FACTORS'!$A$2:$O$5,AC$5,FALSE)*0.0000011023*$M17*$N17*VLOOKUP($G17,'VESSEL FACTORS'!$A$16:$L$36,AC$5,FALSE)),($H17*VLOOKUP($F17,'VESSEL FACTORS'!$A$3:$O$5,AC$5,FALSE)*0.0000011023*$M17*$N17*($G17/100))))))))</f>
        <v>Enter vessel info</v>
      </c>
      <c r="AD17" s="76" t="str">
        <f>IF(OR($D17="",$E17="",$F17=""),"Enter vessel info",IF(T($H17)&lt;&gt;"","Enter Activity",IF(OR($M17=0,$N17=0),"Enter Run Time",IF((VLOOKUP($F17,'VESSEL FACTORS'!$A$3:$O$5,AD$5,FALSE))="N/A","--",IF($G17="",IF(ISERROR(SEARCH("Aux",$E17,1)),($H17*VLOOKUP($F17,'VESSEL FACTORS'!$A$2:$O$5,AD$5,FALSE)*0.0000011023*$M17*$N17*0.82),($H17*VLOOKUP($F17,'VESSEL FACTORS'!$A$2:$O$5,AD$5,FALSE)*0.0000011023*$M17*$N17*1)),IF($G17&lt;21,($H17*VLOOKUP($F17,'VESSEL FACTORS'!$A$2:$O$5,AD$5,FALSE)*0.0000011023*$M17*$N17*VLOOKUP($G17,'VESSEL FACTORS'!$A$16:$L$36,AD$5,FALSE)),($H17*VLOOKUP($F17,'VESSEL FACTORS'!$A$3:$O$5,AD$5,FALSE)*0.0000011023*$M17*$N17*($G17/100))))))))</f>
        <v>Enter vessel info</v>
      </c>
      <c r="AE17" s="76" t="str">
        <f>IF(OR($D17="",$E17="",$F17=""),"Enter vessel info",IF(T($H17)&lt;&gt;"","Enter Activity",IF(OR($M17=0,$N17=0),"Enter Run Time",IF((VLOOKUP($F17,'VESSEL FACTORS'!$A$3:$O$5,AE$5,FALSE))="N/A","--",IF($G17="",IF(ISERROR(SEARCH("Aux",$E17,1)),($H17*VLOOKUP($F17,'VESSEL FACTORS'!$A$2:$O$5,AE$5,FALSE)*0.0000011023*$M17*$N17*0.82),($H17*VLOOKUP($F17,'VESSEL FACTORS'!$A$2:$O$5,AE$5,FALSE)*0.0000011023*$M17*$N17*1)),IF($G17&lt;21,($H17*VLOOKUP($F17,'VESSEL FACTORS'!$A$2:$O$5,AE$5,FALSE)*0.0000011023*$M17*$N17*VLOOKUP($G17,'VESSEL FACTORS'!$A$16:$L$36,AE$5,FALSE)),($H17*VLOOKUP($F17,'VESSEL FACTORS'!$A$3:$O$5,AE$5,FALSE)*0.0000011023*$M17*$N17*($G17/100))))))))</f>
        <v>Enter vessel info</v>
      </c>
      <c r="AF17" s="76" t="str">
        <f>IF(OR($D17="",$E17="",$F17=""),"Enter vessel info",IF(T($H17)&lt;&gt;"","Enter Activity",IF(OR($M17=0,$N17=0),"Enter Run Time",IF((VLOOKUP($F17,'VESSEL FACTORS'!$A$3:$O$5,AF$5,FALSE))="N/A","--",IF($G17="",IF(ISERROR(SEARCH("Aux",$E17,1)),($H17*VLOOKUP($F17,'VESSEL FACTORS'!$A$2:$O$5,AF$5,FALSE)*0.0000011023*$M17*$N17*0.82),($H17*VLOOKUP($F17,'VESSEL FACTORS'!$A$2:$O$5,AF$5,FALSE)*0.0000011023*$M17*$N17*1)),IF($G17&lt;21,($H17*VLOOKUP($F17,'VESSEL FACTORS'!$A$2:$O$5,AF$5,FALSE)*0.0000011023*$M17*$N17*VLOOKUP($G17,'VESSEL FACTORS'!$A$16:$L$36,AF$5,FALSE)),($H17*VLOOKUP($F17,'VESSEL FACTORS'!$A$3:$O$5,AF$5,FALSE)*0.0000011023*$M17*$N17*($G17/100))))))))</f>
        <v>Enter vessel info</v>
      </c>
      <c r="AG17" s="76" t="str">
        <f>IF(OR($D17="",$E17="",$F17=""),"Enter vessel info",IF(T($H17)&lt;&gt;"","Enter Activity",IF(OR($M17=0,$N17=0),"Enter Run Time",IF((VLOOKUP($F17,'VESSEL FACTORS'!$A$3:$O$5,AG$5,FALSE))="N/A","--",IF($G17="",IF(ISERROR(SEARCH("Aux",$E17,1)),($H17*VLOOKUP($F17,'VESSEL FACTORS'!$A$2:$O$5,AG$5,FALSE)*0.0000011023*$M17*$N17*0.82),($H17*VLOOKUP($F17,'VESSEL FACTORS'!$A$2:$O$5,AG$5,FALSE)*0.0000011023*$M17*$N17*1)),IF($G17&lt;21,($H17*VLOOKUP($F17,'VESSEL FACTORS'!$A$2:$O$5,AG$5,FALSE)*0.0000011023*$M17*$N17*VLOOKUP($G17,'VESSEL FACTORS'!$A$16:$L$36,AG$5,FALSE)),($H17*VLOOKUP($F17,'VESSEL FACTORS'!$A$3:$O$5,AG$5,FALSE)*0.0000011023*$M17*$N17*($G17/100))))))))</f>
        <v>Enter vessel info</v>
      </c>
      <c r="AH17" s="76" t="str">
        <f>IF(OR($D17="",$E17="",$F17=""),"Enter vessel info",IF(T($H17)&lt;&gt;"","Enter Activity",IF(OR($M17=0,$N17=0),"Enter Run Time",IF((VLOOKUP($F17,'VESSEL FACTORS'!$A$3:$O$5,AH$5,FALSE))="N/A","--",IF($G17="",IF(ISERROR(SEARCH("Aux",$E17,1)),($H17*VLOOKUP($F17,'VESSEL FACTORS'!$A$2:$O$5,AH$5,FALSE)*0.0000011023*$M17*$N17*0.82),($H17*VLOOKUP($F17,'VESSEL FACTORS'!$A$2:$O$5,AH$5,FALSE)*0.0000011023*$M17*$N17*1)),IF($G17&lt;21,($H17*VLOOKUP($F17,'VESSEL FACTORS'!$A$2:$O$5,AH$5,FALSE)*0.0000011023*$M17*$N17*VLOOKUP($G17,'VESSEL FACTORS'!$A$16:$L$36,AH$5,FALSE)),($H17*VLOOKUP($F17,'VESSEL FACTORS'!$A$3:$O$5,AH$5,FALSE)*0.0000011023*$M17*$N17*($G17/100))))))))</f>
        <v>Enter vessel info</v>
      </c>
      <c r="AI17" s="76" t="str">
        <f>IF(OR($D17="",$E17="",$F17=""),"Enter vessel info",IF(T($H17)&lt;&gt;"","Enter Activity",IF(OR($M17=0,$N17=0),"Enter Run Time",IF((VLOOKUP($F17,'VESSEL FACTORS'!$A$3:$O$5,AI$5,FALSE))="N/A","--",IF($G17="",IF(ISERROR(SEARCH("Aux",$E17,1)),($H17*VLOOKUP($F17,'VESSEL FACTORS'!$A$2:$O$5,AI$5,FALSE)*0.0000011023*$M17*$N17*0.82),($H17*VLOOKUP($F17,'VESSEL FACTORS'!$A$2:$O$5,AI$5,FALSE)*0.0000011023*$M17*$N17*1)),IF($G17&lt;21,($H17*VLOOKUP($F17,'VESSEL FACTORS'!$A$2:$O$5,AI$5,FALSE)*0.0000011023*$M17*$N17*VLOOKUP($G17,'VESSEL FACTORS'!$A$16:$L$36,AI$5,FALSE)),($H17*VLOOKUP($F17,'VESSEL FACTORS'!$A$3:$O$5,AI$5,FALSE)*0.0000011023*$M17*$N17*($G17/100))))))))</f>
        <v>Enter vessel info</v>
      </c>
      <c r="AJ17" s="76" t="str">
        <f>IF(OR($D17="",$E17="",$F17=""),"Enter vessel info",IF(T($H17)&lt;&gt;"","Enter Activity",IF(OR($M17=0,$N17=0),"Enter Run Time",IF((VLOOKUP($F17,'VESSEL FACTORS'!$A$3:$O$5,AJ$5,FALSE))="N/A","--",IF($G17="",IF(ISERROR(SEARCH("Aux",$E17,1)),($H17*VLOOKUP($F17,'VESSEL FACTORS'!$A$2:$O$5,AJ$5,FALSE)*0.0000011023*$M17*$N17*0.82),($H17*VLOOKUP($F17,'VESSEL FACTORS'!$A$2:$O$5,AJ$5,FALSE)*0.0000011023*$M17*$N17*1)),IF($G17&lt;21,($H17*VLOOKUP($F17,'VESSEL FACTORS'!$A$2:$O$5,AJ$5,FALSE)*0.0000011023*$M17*$N17*VLOOKUP($G17,'VESSEL FACTORS'!$A$16:$L$36,AJ$5,FALSE)),($H17*VLOOKUP($F17,'VESSEL FACTORS'!$A$3:$O$5,AJ$5,FALSE)*0.0000011023*$M17*$N17*($G17/100))))))))</f>
        <v>Enter vessel info</v>
      </c>
      <c r="AK17" s="76" t="str">
        <f>IF(OR($D17="",$E17="",$F17=""),"Enter vessel info",IF(T($H17)&lt;&gt;"","Enter Activity",IF(OR($M17=0,$N17=0),"Enter Run Time",IF((VLOOKUP($F17,'VESSEL FACTORS'!$A$3:$O$5,AK$5,FALSE))="N/A","--",IF($G17="",IF(ISERROR(SEARCH("Aux",$E17,1)),($H17*VLOOKUP($F17,'VESSEL FACTORS'!$A$2:$O$5,AK$5,FALSE)*0.0000011023*$M17*$N17*0.82),($H17*VLOOKUP($F17,'VESSEL FACTORS'!$A$2:$O$5,AK$5,FALSE)*0.0000011023*$M17*$N17*1)),IF($G17&lt;21,($H17*VLOOKUP($F17,'VESSEL FACTORS'!$A$2:$O$5,AK$5,FALSE)*0.0000011023*$M17*$N17*VLOOKUP($G17,'VESSEL FACTORS'!$A$16:$L$36,AK$5,FALSE)),($H17*VLOOKUP($F17,'VESSEL FACTORS'!$A$3:$O$5,AK$5,FALSE)*0.0000011023*$M17*$N17*($G17/100))))))))</f>
        <v>Enter vessel info</v>
      </c>
      <c r="AL17" s="67" t="str">
        <f>IF(OR($D17="",$E17="",$F17=""),"Enter vessel info",IF(T($H17)&lt;&gt;"","Enter Activity",IF(OR($M17=0,$N17=0),"Enter Run Time",IF((VLOOKUP($F17,'VESSEL FACTORS'!$A$3:$O$5,AL$5,FALSE))="N/A","--",IF($G17="",IF(ISERROR(SEARCH("Aux",$E17,1)),($H17*VLOOKUP($F17,'VESSEL FACTORS'!$A$2:$O$5,AL$5,FALSE)*0.0000011023*$M17*$N17*0.82),($H17*VLOOKUP($F17,'VESSEL FACTORS'!$A$2:$O$5,AL$5,FALSE)*0.0000011023*$M17*$N17*1)),IF($G17&lt;21,($H17*VLOOKUP($F17,'VESSEL FACTORS'!$A$2:$O$5,AL$5,FALSE)*0.0000011023*$M17*$N17*VLOOKUP($G17,'VESSEL FACTORS'!$A$16:$L$36,AL$5,FALSE)),($H17*VLOOKUP($F17,'VESSEL FACTORS'!$A$3:$O$5,AL$5,FALSE)*0.0000011023*$M17*$N17*($G17/100))))))))</f>
        <v>Enter vessel info</v>
      </c>
      <c r="AM17" s="74"/>
      <c r="AO17" s="74">
        <f>MONTH(EMISSIONS_1!P17)-MONTH(EMISSIONS_1!O17)+1</f>
        <v>1</v>
      </c>
      <c r="AP17" s="335">
        <f t="shared" si="12"/>
        <v>0</v>
      </c>
      <c r="AQ17" s="336">
        <f t="shared" si="12"/>
        <v>0</v>
      </c>
      <c r="AR17" s="336">
        <f t="shared" si="12"/>
        <v>0</v>
      </c>
      <c r="AS17" s="336">
        <f t="shared" si="12"/>
        <v>0</v>
      </c>
      <c r="AT17" s="336">
        <f t="shared" si="12"/>
        <v>0</v>
      </c>
      <c r="AU17" s="336">
        <f t="shared" si="12"/>
        <v>0</v>
      </c>
      <c r="AV17" s="336">
        <f t="shared" si="12"/>
        <v>0</v>
      </c>
      <c r="AW17" s="336">
        <f t="shared" si="12"/>
        <v>0</v>
      </c>
      <c r="AX17" s="336">
        <f t="shared" si="12"/>
        <v>0</v>
      </c>
      <c r="AY17" s="336">
        <f t="shared" si="12"/>
        <v>0</v>
      </c>
      <c r="AZ17" s="336">
        <f t="shared" si="12"/>
        <v>0</v>
      </c>
      <c r="BA17" s="337">
        <f t="shared" si="12"/>
        <v>0</v>
      </c>
      <c r="BB17" s="335">
        <f t="shared" ref="BB17:BM30" si="17">IF(T($AC17)="",IF((BB$6&gt;=MONTH($O17))*(BB$6&lt;=MONTH($P17)), $AC17/$AO17, 0),0)</f>
        <v>0</v>
      </c>
      <c r="BC17" s="336">
        <f t="shared" si="17"/>
        <v>0</v>
      </c>
      <c r="BD17" s="336">
        <f t="shared" si="17"/>
        <v>0</v>
      </c>
      <c r="BE17" s="336">
        <f t="shared" si="17"/>
        <v>0</v>
      </c>
      <c r="BF17" s="336">
        <f t="shared" si="17"/>
        <v>0</v>
      </c>
      <c r="BG17" s="336">
        <f t="shared" si="17"/>
        <v>0</v>
      </c>
      <c r="BH17" s="336">
        <f t="shared" si="17"/>
        <v>0</v>
      </c>
      <c r="BI17" s="336">
        <f t="shared" si="17"/>
        <v>0</v>
      </c>
      <c r="BJ17" s="336">
        <f t="shared" si="17"/>
        <v>0</v>
      </c>
      <c r="BK17" s="336">
        <f t="shared" si="17"/>
        <v>0</v>
      </c>
      <c r="BL17" s="336">
        <f t="shared" si="17"/>
        <v>0</v>
      </c>
      <c r="BM17" s="337">
        <f t="shared" si="17"/>
        <v>0</v>
      </c>
      <c r="BN17" s="335">
        <f t="shared" ref="BN17:BY30" si="18">IF(T($AD17)="",IF((BN$6&gt;=MONTH($O17))*(BN$6&lt;=MONTH($P17)), $AD17/$AO17, 0),0)</f>
        <v>0</v>
      </c>
      <c r="BO17" s="336">
        <f t="shared" si="18"/>
        <v>0</v>
      </c>
      <c r="BP17" s="336">
        <f t="shared" si="18"/>
        <v>0</v>
      </c>
      <c r="BQ17" s="336">
        <f t="shared" si="18"/>
        <v>0</v>
      </c>
      <c r="BR17" s="336">
        <f t="shared" si="18"/>
        <v>0</v>
      </c>
      <c r="BS17" s="336">
        <f t="shared" si="18"/>
        <v>0</v>
      </c>
      <c r="BT17" s="336">
        <f t="shared" si="18"/>
        <v>0</v>
      </c>
      <c r="BU17" s="336">
        <f t="shared" si="18"/>
        <v>0</v>
      </c>
      <c r="BV17" s="336">
        <f t="shared" si="18"/>
        <v>0</v>
      </c>
      <c r="BW17" s="336">
        <f t="shared" si="18"/>
        <v>0</v>
      </c>
      <c r="BX17" s="336">
        <f t="shared" si="18"/>
        <v>0</v>
      </c>
      <c r="BY17" s="337">
        <f t="shared" si="18"/>
        <v>0</v>
      </c>
      <c r="BZ17" s="335">
        <f t="shared" ref="BZ17:CK30" si="19">IF(T($AE17)="",IF((BZ$6&gt;=MONTH($O17))*(BZ$6&lt;=MONTH($P17)), $AE17/$AO17, 0),0)</f>
        <v>0</v>
      </c>
      <c r="CA17" s="336">
        <f t="shared" si="19"/>
        <v>0</v>
      </c>
      <c r="CB17" s="336">
        <f t="shared" si="19"/>
        <v>0</v>
      </c>
      <c r="CC17" s="336">
        <f t="shared" si="19"/>
        <v>0</v>
      </c>
      <c r="CD17" s="336">
        <f t="shared" si="19"/>
        <v>0</v>
      </c>
      <c r="CE17" s="336">
        <f t="shared" si="19"/>
        <v>0</v>
      </c>
      <c r="CF17" s="336">
        <f t="shared" si="19"/>
        <v>0</v>
      </c>
      <c r="CG17" s="336">
        <f t="shared" si="19"/>
        <v>0</v>
      </c>
      <c r="CH17" s="336">
        <f t="shared" si="19"/>
        <v>0</v>
      </c>
      <c r="CI17" s="336">
        <f t="shared" si="19"/>
        <v>0</v>
      </c>
      <c r="CJ17" s="336">
        <f t="shared" si="19"/>
        <v>0</v>
      </c>
      <c r="CK17" s="337">
        <f t="shared" si="19"/>
        <v>0</v>
      </c>
      <c r="CL17" s="335">
        <f t="shared" ref="CL17:CW30" si="20">IF(T($AF17)="",IF((CL$6&gt;=MONTH($O17))*(CL$6&lt;=MONTH($P17)), $AF17/$AO17, 0),0)</f>
        <v>0</v>
      </c>
      <c r="CM17" s="336">
        <f t="shared" si="20"/>
        <v>0</v>
      </c>
      <c r="CN17" s="336">
        <f t="shared" si="20"/>
        <v>0</v>
      </c>
      <c r="CO17" s="336">
        <f t="shared" si="20"/>
        <v>0</v>
      </c>
      <c r="CP17" s="336">
        <f t="shared" si="20"/>
        <v>0</v>
      </c>
      <c r="CQ17" s="336">
        <f t="shared" si="20"/>
        <v>0</v>
      </c>
      <c r="CR17" s="336">
        <f t="shared" si="20"/>
        <v>0</v>
      </c>
      <c r="CS17" s="336">
        <f t="shared" si="20"/>
        <v>0</v>
      </c>
      <c r="CT17" s="336">
        <f t="shared" si="20"/>
        <v>0</v>
      </c>
      <c r="CU17" s="336">
        <f t="shared" si="20"/>
        <v>0</v>
      </c>
      <c r="CV17" s="336">
        <f t="shared" si="20"/>
        <v>0</v>
      </c>
      <c r="CW17" s="337">
        <f t="shared" si="20"/>
        <v>0</v>
      </c>
      <c r="CX17" s="335">
        <f t="shared" ref="CX17:DI30" si="21">IF(T($AG17)="",IF((CX$6&gt;=MONTH($O17))*(CX$6&lt;=MONTH($P17)), $AG17/$AO17, 0),0)</f>
        <v>0</v>
      </c>
      <c r="CY17" s="336">
        <f t="shared" si="21"/>
        <v>0</v>
      </c>
      <c r="CZ17" s="336">
        <f t="shared" si="21"/>
        <v>0</v>
      </c>
      <c r="DA17" s="336">
        <f t="shared" si="21"/>
        <v>0</v>
      </c>
      <c r="DB17" s="336">
        <f t="shared" si="21"/>
        <v>0</v>
      </c>
      <c r="DC17" s="336">
        <f t="shared" si="21"/>
        <v>0</v>
      </c>
      <c r="DD17" s="336">
        <f t="shared" si="21"/>
        <v>0</v>
      </c>
      <c r="DE17" s="336">
        <f t="shared" si="21"/>
        <v>0</v>
      </c>
      <c r="DF17" s="336">
        <f t="shared" si="21"/>
        <v>0</v>
      </c>
      <c r="DG17" s="336">
        <f t="shared" si="21"/>
        <v>0</v>
      </c>
      <c r="DH17" s="336">
        <f t="shared" si="21"/>
        <v>0</v>
      </c>
      <c r="DI17" s="337">
        <f t="shared" si="21"/>
        <v>0</v>
      </c>
      <c r="DJ17" s="335">
        <f t="shared" ref="DJ17:DU30" si="22">IF(T($AH17)="",IF((DJ$6&gt;=MONTH($O17))*(DJ$6&lt;=MONTH($P17)), $AH17/$AO17, 0),0)</f>
        <v>0</v>
      </c>
      <c r="DK17" s="336">
        <f t="shared" si="22"/>
        <v>0</v>
      </c>
      <c r="DL17" s="336">
        <f t="shared" si="22"/>
        <v>0</v>
      </c>
      <c r="DM17" s="336">
        <f t="shared" si="22"/>
        <v>0</v>
      </c>
      <c r="DN17" s="336">
        <f t="shared" si="22"/>
        <v>0</v>
      </c>
      <c r="DO17" s="336">
        <f t="shared" si="22"/>
        <v>0</v>
      </c>
      <c r="DP17" s="336">
        <f t="shared" si="22"/>
        <v>0</v>
      </c>
      <c r="DQ17" s="336">
        <f t="shared" si="22"/>
        <v>0</v>
      </c>
      <c r="DR17" s="336">
        <f t="shared" si="22"/>
        <v>0</v>
      </c>
      <c r="DS17" s="336">
        <f t="shared" si="22"/>
        <v>0</v>
      </c>
      <c r="DT17" s="336">
        <f t="shared" si="22"/>
        <v>0</v>
      </c>
      <c r="DU17" s="337">
        <f t="shared" si="22"/>
        <v>0</v>
      </c>
      <c r="DV17" s="335">
        <f t="shared" ref="DV17:EG30" si="23">IF(T($AI17)="",IF((DV$6&gt;=MONTH($O17))*(DV$6&lt;=MONTH($P17)), $AI17/$AO17, 0),0)</f>
        <v>0</v>
      </c>
      <c r="DW17" s="336">
        <f t="shared" si="23"/>
        <v>0</v>
      </c>
      <c r="DX17" s="336">
        <f t="shared" si="23"/>
        <v>0</v>
      </c>
      <c r="DY17" s="336">
        <f t="shared" si="23"/>
        <v>0</v>
      </c>
      <c r="DZ17" s="336">
        <f t="shared" si="23"/>
        <v>0</v>
      </c>
      <c r="EA17" s="336">
        <f t="shared" si="23"/>
        <v>0</v>
      </c>
      <c r="EB17" s="336">
        <f t="shared" si="23"/>
        <v>0</v>
      </c>
      <c r="EC17" s="336">
        <f t="shared" si="23"/>
        <v>0</v>
      </c>
      <c r="ED17" s="336">
        <f t="shared" si="23"/>
        <v>0</v>
      </c>
      <c r="EE17" s="336">
        <f t="shared" si="23"/>
        <v>0</v>
      </c>
      <c r="EF17" s="336">
        <f t="shared" si="23"/>
        <v>0</v>
      </c>
      <c r="EG17" s="337">
        <f t="shared" si="23"/>
        <v>0</v>
      </c>
      <c r="EH17" s="335">
        <f t="shared" ref="EH17:ES30" si="24">IF(T($AJ17)="",IF((EH$6&gt;=MONTH($O17))*(EH$6&lt;=MONTH($P17)), $AJ17/$AO17, 0),0)</f>
        <v>0</v>
      </c>
      <c r="EI17" s="336">
        <f t="shared" si="24"/>
        <v>0</v>
      </c>
      <c r="EJ17" s="336">
        <f t="shared" si="24"/>
        <v>0</v>
      </c>
      <c r="EK17" s="336">
        <f t="shared" si="24"/>
        <v>0</v>
      </c>
      <c r="EL17" s="336">
        <f t="shared" si="24"/>
        <v>0</v>
      </c>
      <c r="EM17" s="336">
        <f t="shared" si="24"/>
        <v>0</v>
      </c>
      <c r="EN17" s="336">
        <f t="shared" si="24"/>
        <v>0</v>
      </c>
      <c r="EO17" s="336">
        <f t="shared" si="24"/>
        <v>0</v>
      </c>
      <c r="EP17" s="336">
        <f t="shared" si="24"/>
        <v>0</v>
      </c>
      <c r="EQ17" s="336">
        <f t="shared" si="24"/>
        <v>0</v>
      </c>
      <c r="ER17" s="336">
        <f t="shared" si="24"/>
        <v>0</v>
      </c>
      <c r="ES17" s="337">
        <f t="shared" si="24"/>
        <v>0</v>
      </c>
      <c r="ET17" s="335">
        <f t="shared" ref="ET17:FE30" si="25">IF(T($AK17)="",IF((ET$6&gt;=MONTH($O17))*(ET$6&lt;=MONTH($P17)), $AK17/$AO17, 0),0)</f>
        <v>0</v>
      </c>
      <c r="EU17" s="336">
        <f t="shared" si="25"/>
        <v>0</v>
      </c>
      <c r="EV17" s="336">
        <f t="shared" si="25"/>
        <v>0</v>
      </c>
      <c r="EW17" s="336">
        <f t="shared" si="25"/>
        <v>0</v>
      </c>
      <c r="EX17" s="336">
        <f t="shared" si="25"/>
        <v>0</v>
      </c>
      <c r="EY17" s="336">
        <f t="shared" si="25"/>
        <v>0</v>
      </c>
      <c r="EZ17" s="336">
        <f t="shared" si="25"/>
        <v>0</v>
      </c>
      <c r="FA17" s="336">
        <f t="shared" si="25"/>
        <v>0</v>
      </c>
      <c r="FB17" s="336">
        <f t="shared" si="25"/>
        <v>0</v>
      </c>
      <c r="FC17" s="336">
        <f t="shared" si="25"/>
        <v>0</v>
      </c>
      <c r="FD17" s="336">
        <f t="shared" si="25"/>
        <v>0</v>
      </c>
      <c r="FE17" s="337">
        <f t="shared" si="25"/>
        <v>0</v>
      </c>
      <c r="FF17" s="335">
        <f t="shared" ref="FF17:FQ30" si="26">IF(T($AL17)="",IF((FF$6&gt;=MONTH($O17))*(FF$6&lt;=MONTH($P17)), $AL17/$AO17, 0),0)</f>
        <v>0</v>
      </c>
      <c r="FG17" s="336">
        <f t="shared" si="26"/>
        <v>0</v>
      </c>
      <c r="FH17" s="336">
        <f t="shared" si="26"/>
        <v>0</v>
      </c>
      <c r="FI17" s="336">
        <f t="shared" si="26"/>
        <v>0</v>
      </c>
      <c r="FJ17" s="336">
        <f t="shared" si="26"/>
        <v>0</v>
      </c>
      <c r="FK17" s="336">
        <f t="shared" si="26"/>
        <v>0</v>
      </c>
      <c r="FL17" s="336">
        <f t="shared" si="26"/>
        <v>0</v>
      </c>
      <c r="FM17" s="336">
        <f t="shared" si="26"/>
        <v>0</v>
      </c>
      <c r="FN17" s="336">
        <f t="shared" si="26"/>
        <v>0</v>
      </c>
      <c r="FO17" s="336">
        <f t="shared" si="26"/>
        <v>0</v>
      </c>
      <c r="FP17" s="336">
        <f t="shared" si="26"/>
        <v>0</v>
      </c>
      <c r="FQ17" s="337">
        <f t="shared" si="26"/>
        <v>0</v>
      </c>
    </row>
    <row r="18" spans="1:173" x14ac:dyDescent="0.2">
      <c r="A18" s="242" t="str">
        <f t="shared" si="14"/>
        <v xml:space="preserve"> -</v>
      </c>
      <c r="B18" s="112"/>
      <c r="C18" s="171" t="s">
        <v>306</v>
      </c>
      <c r="D18" s="366" t="s">
        <v>2</v>
      </c>
      <c r="E18" s="366"/>
      <c r="F18" s="366"/>
      <c r="G18" s="367"/>
      <c r="H18" s="368" t="str">
        <f>IF(E18="","",IF(ISERROR(SEARCH("Custom",$E18,1)),VLOOKUP($A18,'VESSEL kW RATINGS'!$A:$E,5,FALSE),"Enter kW"))</f>
        <v/>
      </c>
      <c r="I18" s="33" t="s">
        <v>299</v>
      </c>
      <c r="J18" s="367"/>
      <c r="K18" s="33">
        <f t="shared" si="15"/>
        <v>1</v>
      </c>
      <c r="L18" s="33">
        <f t="shared" si="16"/>
        <v>0</v>
      </c>
      <c r="M18" s="372">
        <v>0</v>
      </c>
      <c r="N18" s="373">
        <v>0</v>
      </c>
      <c r="O18" s="299"/>
      <c r="P18" s="300"/>
      <c r="Q18" s="73" t="str">
        <f t="shared" si="13"/>
        <v>Enter vessel info</v>
      </c>
      <c r="R18" s="79" t="str">
        <f t="shared" si="13"/>
        <v>Enter vessel info</v>
      </c>
      <c r="S18" s="79" t="str">
        <f t="shared" si="13"/>
        <v>Enter vessel info</v>
      </c>
      <c r="T18" s="79" t="str">
        <f t="shared" si="13"/>
        <v>Enter vessel info</v>
      </c>
      <c r="U18" s="79" t="str">
        <f t="shared" si="13"/>
        <v>Enter vessel info</v>
      </c>
      <c r="V18" s="79" t="str">
        <f t="shared" si="13"/>
        <v>Enter vessel info</v>
      </c>
      <c r="W18" s="79" t="str">
        <f t="shared" si="13"/>
        <v>Enter vessel info</v>
      </c>
      <c r="X18" s="79" t="str">
        <f t="shared" si="13"/>
        <v>Enter vessel info</v>
      </c>
      <c r="Y18" s="78" t="s">
        <v>115</v>
      </c>
      <c r="Z18" s="79" t="s">
        <v>115</v>
      </c>
      <c r="AA18" s="82" t="s">
        <v>115</v>
      </c>
      <c r="AB18" s="76" t="str">
        <f>IF(OR($D18="",$E18="",$F18=""),"Enter vessel info",IF(T($H18)&lt;&gt;"","Enter Activity",IF(OR($M18=0,$N18=0),"Enter Run Time",IF((VLOOKUP($F18,'VESSEL FACTORS'!$A$3:$O$5,AB$5,FALSE))="N/A","--",IF($G18="",IF(ISERROR(SEARCH("Aux",$E18,1)),($H18*VLOOKUP($F18,'VESSEL FACTORS'!$A$2:$O$5,AB$5,FALSE)*0.0000011023*$M18*$N18*0.82),($H18*VLOOKUP($F18,'VESSEL FACTORS'!$A$2:$O$5,AB$5,FALSE)*0.0000011023*$M18*$N18*1)),IF($G18&lt;21,($H18*VLOOKUP($F18,'VESSEL FACTORS'!$A$2:$O$5,AB$5,FALSE)*0.0000011023*$M18*$N18*VLOOKUP($G18,'VESSEL FACTORS'!$A$16:$L$36,AB$5,FALSE)),($H18*VLOOKUP($F18,'VESSEL FACTORS'!$A$3:$O$5,AB$5,FALSE)*0.0000011023*$M18*$N18*($G18/100))))))))</f>
        <v>Enter vessel info</v>
      </c>
      <c r="AC18" s="76" t="str">
        <f>IF(OR($D18="",$E18="",$F18=""),"Enter vessel info",IF(T($H18)&lt;&gt;"","Enter Activity",IF(OR($M18=0,$N18=0),"Enter Run Time",IF((VLOOKUP($F18,'VESSEL FACTORS'!$A$3:$O$5,AC$5,FALSE))="N/A","--",IF($G18="",IF(ISERROR(SEARCH("Aux",$E18,1)),($H18*VLOOKUP($F18,'VESSEL FACTORS'!$A$2:$O$5,AC$5,FALSE)*0.0000011023*$M18*$N18*0.82),($H18*VLOOKUP($F18,'VESSEL FACTORS'!$A$2:$O$5,AC$5,FALSE)*0.0000011023*$M18*$N18*1)),IF($G18&lt;21,($H18*VLOOKUP($F18,'VESSEL FACTORS'!$A$2:$O$5,AC$5,FALSE)*0.0000011023*$M18*$N18*VLOOKUP($G18,'VESSEL FACTORS'!$A$16:$L$36,AC$5,FALSE)),($H18*VLOOKUP($F18,'VESSEL FACTORS'!$A$3:$O$5,AC$5,FALSE)*0.0000011023*$M18*$N18*($G18/100))))))))</f>
        <v>Enter vessel info</v>
      </c>
      <c r="AD18" s="76" t="str">
        <f>IF(OR($D18="",$E18="",$F18=""),"Enter vessel info",IF(T($H18)&lt;&gt;"","Enter Activity",IF(OR($M18=0,$N18=0),"Enter Run Time",IF((VLOOKUP($F18,'VESSEL FACTORS'!$A$3:$O$5,AD$5,FALSE))="N/A","--",IF($G18="",IF(ISERROR(SEARCH("Aux",$E18,1)),($H18*VLOOKUP($F18,'VESSEL FACTORS'!$A$2:$O$5,AD$5,FALSE)*0.0000011023*$M18*$N18*0.82),($H18*VLOOKUP($F18,'VESSEL FACTORS'!$A$2:$O$5,AD$5,FALSE)*0.0000011023*$M18*$N18*1)),IF($G18&lt;21,($H18*VLOOKUP($F18,'VESSEL FACTORS'!$A$2:$O$5,AD$5,FALSE)*0.0000011023*$M18*$N18*VLOOKUP($G18,'VESSEL FACTORS'!$A$16:$L$36,AD$5,FALSE)),($H18*VLOOKUP($F18,'VESSEL FACTORS'!$A$3:$O$5,AD$5,FALSE)*0.0000011023*$M18*$N18*($G18/100))))))))</f>
        <v>Enter vessel info</v>
      </c>
      <c r="AE18" s="76" t="str">
        <f>IF(OR($D18="",$E18="",$F18=""),"Enter vessel info",IF(T($H18)&lt;&gt;"","Enter Activity",IF(OR($M18=0,$N18=0),"Enter Run Time",IF((VLOOKUP($F18,'VESSEL FACTORS'!$A$3:$O$5,AE$5,FALSE))="N/A","--",IF($G18="",IF(ISERROR(SEARCH("Aux",$E18,1)),($H18*VLOOKUP($F18,'VESSEL FACTORS'!$A$2:$O$5,AE$5,FALSE)*0.0000011023*$M18*$N18*0.82),($H18*VLOOKUP($F18,'VESSEL FACTORS'!$A$2:$O$5,AE$5,FALSE)*0.0000011023*$M18*$N18*1)),IF($G18&lt;21,($H18*VLOOKUP($F18,'VESSEL FACTORS'!$A$2:$O$5,AE$5,FALSE)*0.0000011023*$M18*$N18*VLOOKUP($G18,'VESSEL FACTORS'!$A$16:$L$36,AE$5,FALSE)),($H18*VLOOKUP($F18,'VESSEL FACTORS'!$A$3:$O$5,AE$5,FALSE)*0.0000011023*$M18*$N18*($G18/100))))))))</f>
        <v>Enter vessel info</v>
      </c>
      <c r="AF18" s="76" t="str">
        <f>IF(OR($D18="",$E18="",$F18=""),"Enter vessel info",IF(T($H18)&lt;&gt;"","Enter Activity",IF(OR($M18=0,$N18=0),"Enter Run Time",IF((VLOOKUP($F18,'VESSEL FACTORS'!$A$3:$O$5,AF$5,FALSE))="N/A","--",IF($G18="",IF(ISERROR(SEARCH("Aux",$E18,1)),($H18*VLOOKUP($F18,'VESSEL FACTORS'!$A$2:$O$5,AF$5,FALSE)*0.0000011023*$M18*$N18*0.82),($H18*VLOOKUP($F18,'VESSEL FACTORS'!$A$2:$O$5,AF$5,FALSE)*0.0000011023*$M18*$N18*1)),IF($G18&lt;21,($H18*VLOOKUP($F18,'VESSEL FACTORS'!$A$2:$O$5,AF$5,FALSE)*0.0000011023*$M18*$N18*VLOOKUP($G18,'VESSEL FACTORS'!$A$16:$L$36,AF$5,FALSE)),($H18*VLOOKUP($F18,'VESSEL FACTORS'!$A$3:$O$5,AF$5,FALSE)*0.0000011023*$M18*$N18*($G18/100))))))))</f>
        <v>Enter vessel info</v>
      </c>
      <c r="AG18" s="76" t="str">
        <f>IF(OR($D18="",$E18="",$F18=""),"Enter vessel info",IF(T($H18)&lt;&gt;"","Enter Activity",IF(OR($M18=0,$N18=0),"Enter Run Time",IF((VLOOKUP($F18,'VESSEL FACTORS'!$A$3:$O$5,AG$5,FALSE))="N/A","--",IF($G18="",IF(ISERROR(SEARCH("Aux",$E18,1)),($H18*VLOOKUP($F18,'VESSEL FACTORS'!$A$2:$O$5,AG$5,FALSE)*0.0000011023*$M18*$N18*0.82),($H18*VLOOKUP($F18,'VESSEL FACTORS'!$A$2:$O$5,AG$5,FALSE)*0.0000011023*$M18*$N18*1)),IF($G18&lt;21,($H18*VLOOKUP($F18,'VESSEL FACTORS'!$A$2:$O$5,AG$5,FALSE)*0.0000011023*$M18*$N18*VLOOKUP($G18,'VESSEL FACTORS'!$A$16:$L$36,AG$5,FALSE)),($H18*VLOOKUP($F18,'VESSEL FACTORS'!$A$3:$O$5,AG$5,FALSE)*0.0000011023*$M18*$N18*($G18/100))))))))</f>
        <v>Enter vessel info</v>
      </c>
      <c r="AH18" s="76" t="str">
        <f>IF(OR($D18="",$E18="",$F18=""),"Enter vessel info",IF(T($H18)&lt;&gt;"","Enter Activity",IF(OR($M18=0,$N18=0),"Enter Run Time",IF((VLOOKUP($F18,'VESSEL FACTORS'!$A$3:$O$5,AH$5,FALSE))="N/A","--",IF($G18="",IF(ISERROR(SEARCH("Aux",$E18,1)),($H18*VLOOKUP($F18,'VESSEL FACTORS'!$A$2:$O$5,AH$5,FALSE)*0.0000011023*$M18*$N18*0.82),($H18*VLOOKUP($F18,'VESSEL FACTORS'!$A$2:$O$5,AH$5,FALSE)*0.0000011023*$M18*$N18*1)),IF($G18&lt;21,($H18*VLOOKUP($F18,'VESSEL FACTORS'!$A$2:$O$5,AH$5,FALSE)*0.0000011023*$M18*$N18*VLOOKUP($G18,'VESSEL FACTORS'!$A$16:$L$36,AH$5,FALSE)),($H18*VLOOKUP($F18,'VESSEL FACTORS'!$A$3:$O$5,AH$5,FALSE)*0.0000011023*$M18*$N18*($G18/100))))))))</f>
        <v>Enter vessel info</v>
      </c>
      <c r="AI18" s="76" t="str">
        <f>IF(OR($D18="",$E18="",$F18=""),"Enter vessel info",IF(T($H18)&lt;&gt;"","Enter Activity",IF(OR($M18=0,$N18=0),"Enter Run Time",IF((VLOOKUP($F18,'VESSEL FACTORS'!$A$3:$O$5,AI$5,FALSE))="N/A","--",IF($G18="",IF(ISERROR(SEARCH("Aux",$E18,1)),($H18*VLOOKUP($F18,'VESSEL FACTORS'!$A$2:$O$5,AI$5,FALSE)*0.0000011023*$M18*$N18*0.82),($H18*VLOOKUP($F18,'VESSEL FACTORS'!$A$2:$O$5,AI$5,FALSE)*0.0000011023*$M18*$N18*1)),IF($G18&lt;21,($H18*VLOOKUP($F18,'VESSEL FACTORS'!$A$2:$O$5,AI$5,FALSE)*0.0000011023*$M18*$N18*VLOOKUP($G18,'VESSEL FACTORS'!$A$16:$L$36,AI$5,FALSE)),($H18*VLOOKUP($F18,'VESSEL FACTORS'!$A$3:$O$5,AI$5,FALSE)*0.0000011023*$M18*$N18*($G18/100))))))))</f>
        <v>Enter vessel info</v>
      </c>
      <c r="AJ18" s="76" t="str">
        <f>IF(OR($D18="",$E18="",$F18=""),"Enter vessel info",IF(T($H18)&lt;&gt;"","Enter Activity",IF(OR($M18=0,$N18=0),"Enter Run Time",IF((VLOOKUP($F18,'VESSEL FACTORS'!$A$3:$O$5,AJ$5,FALSE))="N/A","--",IF($G18="",IF(ISERROR(SEARCH("Aux",$E18,1)),($H18*VLOOKUP($F18,'VESSEL FACTORS'!$A$2:$O$5,AJ$5,FALSE)*0.0000011023*$M18*$N18*0.82),($H18*VLOOKUP($F18,'VESSEL FACTORS'!$A$2:$O$5,AJ$5,FALSE)*0.0000011023*$M18*$N18*1)),IF($G18&lt;21,($H18*VLOOKUP($F18,'VESSEL FACTORS'!$A$2:$O$5,AJ$5,FALSE)*0.0000011023*$M18*$N18*VLOOKUP($G18,'VESSEL FACTORS'!$A$16:$L$36,AJ$5,FALSE)),($H18*VLOOKUP($F18,'VESSEL FACTORS'!$A$3:$O$5,AJ$5,FALSE)*0.0000011023*$M18*$N18*($G18/100))))))))</f>
        <v>Enter vessel info</v>
      </c>
      <c r="AK18" s="76" t="str">
        <f>IF(OR($D18="",$E18="",$F18=""),"Enter vessel info",IF(T($H18)&lt;&gt;"","Enter Activity",IF(OR($M18=0,$N18=0),"Enter Run Time",IF((VLOOKUP($F18,'VESSEL FACTORS'!$A$3:$O$5,AK$5,FALSE))="N/A","--",IF($G18="",IF(ISERROR(SEARCH("Aux",$E18,1)),($H18*VLOOKUP($F18,'VESSEL FACTORS'!$A$2:$O$5,AK$5,FALSE)*0.0000011023*$M18*$N18*0.82),($H18*VLOOKUP($F18,'VESSEL FACTORS'!$A$2:$O$5,AK$5,FALSE)*0.0000011023*$M18*$N18*1)),IF($G18&lt;21,($H18*VLOOKUP($F18,'VESSEL FACTORS'!$A$2:$O$5,AK$5,FALSE)*0.0000011023*$M18*$N18*VLOOKUP($G18,'VESSEL FACTORS'!$A$16:$L$36,AK$5,FALSE)),($H18*VLOOKUP($F18,'VESSEL FACTORS'!$A$3:$O$5,AK$5,FALSE)*0.0000011023*$M18*$N18*($G18/100))))))))</f>
        <v>Enter vessel info</v>
      </c>
      <c r="AL18" s="67" t="str">
        <f>IF(OR($D18="",$E18="",$F18=""),"Enter vessel info",IF(T($H18)&lt;&gt;"","Enter Activity",IF(OR($M18=0,$N18=0),"Enter Run Time",IF((VLOOKUP($F18,'VESSEL FACTORS'!$A$3:$O$5,AL$5,FALSE))="N/A","--",IF($G18="",IF(ISERROR(SEARCH("Aux",$E18,1)),($H18*VLOOKUP($F18,'VESSEL FACTORS'!$A$2:$O$5,AL$5,FALSE)*0.0000011023*$M18*$N18*0.82),($H18*VLOOKUP($F18,'VESSEL FACTORS'!$A$2:$O$5,AL$5,FALSE)*0.0000011023*$M18*$N18*1)),IF($G18&lt;21,($H18*VLOOKUP($F18,'VESSEL FACTORS'!$A$2:$O$5,AL$5,FALSE)*0.0000011023*$M18*$N18*VLOOKUP($G18,'VESSEL FACTORS'!$A$16:$L$36,AL$5,FALSE)),($H18*VLOOKUP($F18,'VESSEL FACTORS'!$A$3:$O$5,AL$5,FALSE)*0.0000011023*$M18*$N18*($G18/100))))))))</f>
        <v>Enter vessel info</v>
      </c>
      <c r="AM18" s="74"/>
      <c r="AO18" s="74">
        <f>MONTH(EMISSIONS_1!P18)-MONTH(EMISSIONS_1!O18)+1</f>
        <v>1</v>
      </c>
      <c r="AP18" s="335">
        <f t="shared" si="12"/>
        <v>0</v>
      </c>
      <c r="AQ18" s="336">
        <f t="shared" si="12"/>
        <v>0</v>
      </c>
      <c r="AR18" s="336">
        <f t="shared" si="12"/>
        <v>0</v>
      </c>
      <c r="AS18" s="336">
        <f t="shared" si="12"/>
        <v>0</v>
      </c>
      <c r="AT18" s="336">
        <f t="shared" si="12"/>
        <v>0</v>
      </c>
      <c r="AU18" s="336">
        <f t="shared" si="12"/>
        <v>0</v>
      </c>
      <c r="AV18" s="336">
        <f t="shared" si="12"/>
        <v>0</v>
      </c>
      <c r="AW18" s="336">
        <f t="shared" si="12"/>
        <v>0</v>
      </c>
      <c r="AX18" s="336">
        <f t="shared" si="12"/>
        <v>0</v>
      </c>
      <c r="AY18" s="336">
        <f t="shared" si="12"/>
        <v>0</v>
      </c>
      <c r="AZ18" s="336">
        <f t="shared" si="12"/>
        <v>0</v>
      </c>
      <c r="BA18" s="337">
        <f t="shared" si="12"/>
        <v>0</v>
      </c>
      <c r="BB18" s="335">
        <f t="shared" si="17"/>
        <v>0</v>
      </c>
      <c r="BC18" s="336">
        <f t="shared" si="17"/>
        <v>0</v>
      </c>
      <c r="BD18" s="336">
        <f t="shared" si="17"/>
        <v>0</v>
      </c>
      <c r="BE18" s="336">
        <f t="shared" si="17"/>
        <v>0</v>
      </c>
      <c r="BF18" s="336">
        <f t="shared" si="17"/>
        <v>0</v>
      </c>
      <c r="BG18" s="336">
        <f t="shared" si="17"/>
        <v>0</v>
      </c>
      <c r="BH18" s="336">
        <f t="shared" si="17"/>
        <v>0</v>
      </c>
      <c r="BI18" s="336">
        <f t="shared" si="17"/>
        <v>0</v>
      </c>
      <c r="BJ18" s="336">
        <f t="shared" si="17"/>
        <v>0</v>
      </c>
      <c r="BK18" s="336">
        <f t="shared" si="17"/>
        <v>0</v>
      </c>
      <c r="BL18" s="336">
        <f t="shared" si="17"/>
        <v>0</v>
      </c>
      <c r="BM18" s="337">
        <f t="shared" si="17"/>
        <v>0</v>
      </c>
      <c r="BN18" s="335">
        <f t="shared" si="18"/>
        <v>0</v>
      </c>
      <c r="BO18" s="336">
        <f t="shared" si="18"/>
        <v>0</v>
      </c>
      <c r="BP18" s="336">
        <f t="shared" si="18"/>
        <v>0</v>
      </c>
      <c r="BQ18" s="336">
        <f t="shared" si="18"/>
        <v>0</v>
      </c>
      <c r="BR18" s="336">
        <f t="shared" si="18"/>
        <v>0</v>
      </c>
      <c r="BS18" s="336">
        <f t="shared" si="18"/>
        <v>0</v>
      </c>
      <c r="BT18" s="336">
        <f t="shared" si="18"/>
        <v>0</v>
      </c>
      <c r="BU18" s="336">
        <f t="shared" si="18"/>
        <v>0</v>
      </c>
      <c r="BV18" s="336">
        <f t="shared" si="18"/>
        <v>0</v>
      </c>
      <c r="BW18" s="336">
        <f t="shared" si="18"/>
        <v>0</v>
      </c>
      <c r="BX18" s="336">
        <f t="shared" si="18"/>
        <v>0</v>
      </c>
      <c r="BY18" s="337">
        <f t="shared" si="18"/>
        <v>0</v>
      </c>
      <c r="BZ18" s="335">
        <f t="shared" si="19"/>
        <v>0</v>
      </c>
      <c r="CA18" s="336">
        <f t="shared" si="19"/>
        <v>0</v>
      </c>
      <c r="CB18" s="336">
        <f t="shared" si="19"/>
        <v>0</v>
      </c>
      <c r="CC18" s="336">
        <f t="shared" si="19"/>
        <v>0</v>
      </c>
      <c r="CD18" s="336">
        <f t="shared" si="19"/>
        <v>0</v>
      </c>
      <c r="CE18" s="336">
        <f t="shared" si="19"/>
        <v>0</v>
      </c>
      <c r="CF18" s="336">
        <f t="shared" si="19"/>
        <v>0</v>
      </c>
      <c r="CG18" s="336">
        <f t="shared" si="19"/>
        <v>0</v>
      </c>
      <c r="CH18" s="336">
        <f t="shared" si="19"/>
        <v>0</v>
      </c>
      <c r="CI18" s="336">
        <f t="shared" si="19"/>
        <v>0</v>
      </c>
      <c r="CJ18" s="336">
        <f t="shared" si="19"/>
        <v>0</v>
      </c>
      <c r="CK18" s="337">
        <f t="shared" si="19"/>
        <v>0</v>
      </c>
      <c r="CL18" s="335">
        <f t="shared" si="20"/>
        <v>0</v>
      </c>
      <c r="CM18" s="336">
        <f t="shared" si="20"/>
        <v>0</v>
      </c>
      <c r="CN18" s="336">
        <f t="shared" si="20"/>
        <v>0</v>
      </c>
      <c r="CO18" s="336">
        <f t="shared" si="20"/>
        <v>0</v>
      </c>
      <c r="CP18" s="336">
        <f t="shared" si="20"/>
        <v>0</v>
      </c>
      <c r="CQ18" s="336">
        <f t="shared" si="20"/>
        <v>0</v>
      </c>
      <c r="CR18" s="336">
        <f t="shared" si="20"/>
        <v>0</v>
      </c>
      <c r="CS18" s="336">
        <f t="shared" si="20"/>
        <v>0</v>
      </c>
      <c r="CT18" s="336">
        <f t="shared" si="20"/>
        <v>0</v>
      </c>
      <c r="CU18" s="336">
        <f t="shared" si="20"/>
        <v>0</v>
      </c>
      <c r="CV18" s="336">
        <f t="shared" si="20"/>
        <v>0</v>
      </c>
      <c r="CW18" s="337">
        <f t="shared" si="20"/>
        <v>0</v>
      </c>
      <c r="CX18" s="335">
        <f t="shared" si="21"/>
        <v>0</v>
      </c>
      <c r="CY18" s="336">
        <f t="shared" si="21"/>
        <v>0</v>
      </c>
      <c r="CZ18" s="336">
        <f t="shared" si="21"/>
        <v>0</v>
      </c>
      <c r="DA18" s="336">
        <f t="shared" si="21"/>
        <v>0</v>
      </c>
      <c r="DB18" s="336">
        <f t="shared" si="21"/>
        <v>0</v>
      </c>
      <c r="DC18" s="336">
        <f t="shared" si="21"/>
        <v>0</v>
      </c>
      <c r="DD18" s="336">
        <f t="shared" si="21"/>
        <v>0</v>
      </c>
      <c r="DE18" s="336">
        <f t="shared" si="21"/>
        <v>0</v>
      </c>
      <c r="DF18" s="336">
        <f t="shared" si="21"/>
        <v>0</v>
      </c>
      <c r="DG18" s="336">
        <f t="shared" si="21"/>
        <v>0</v>
      </c>
      <c r="DH18" s="336">
        <f t="shared" si="21"/>
        <v>0</v>
      </c>
      <c r="DI18" s="337">
        <f t="shared" si="21"/>
        <v>0</v>
      </c>
      <c r="DJ18" s="335">
        <f t="shared" si="22"/>
        <v>0</v>
      </c>
      <c r="DK18" s="336">
        <f t="shared" si="22"/>
        <v>0</v>
      </c>
      <c r="DL18" s="336">
        <f t="shared" si="22"/>
        <v>0</v>
      </c>
      <c r="DM18" s="336">
        <f t="shared" si="22"/>
        <v>0</v>
      </c>
      <c r="DN18" s="336">
        <f t="shared" si="22"/>
        <v>0</v>
      </c>
      <c r="DO18" s="336">
        <f t="shared" si="22"/>
        <v>0</v>
      </c>
      <c r="DP18" s="336">
        <f t="shared" si="22"/>
        <v>0</v>
      </c>
      <c r="DQ18" s="336">
        <f t="shared" si="22"/>
        <v>0</v>
      </c>
      <c r="DR18" s="336">
        <f t="shared" si="22"/>
        <v>0</v>
      </c>
      <c r="DS18" s="336">
        <f t="shared" si="22"/>
        <v>0</v>
      </c>
      <c r="DT18" s="336">
        <f t="shared" si="22"/>
        <v>0</v>
      </c>
      <c r="DU18" s="337">
        <f t="shared" si="22"/>
        <v>0</v>
      </c>
      <c r="DV18" s="335">
        <f t="shared" si="23"/>
        <v>0</v>
      </c>
      <c r="DW18" s="336">
        <f t="shared" si="23"/>
        <v>0</v>
      </c>
      <c r="DX18" s="336">
        <f t="shared" si="23"/>
        <v>0</v>
      </c>
      <c r="DY18" s="336">
        <f t="shared" si="23"/>
        <v>0</v>
      </c>
      <c r="DZ18" s="336">
        <f t="shared" si="23"/>
        <v>0</v>
      </c>
      <c r="EA18" s="336">
        <f t="shared" si="23"/>
        <v>0</v>
      </c>
      <c r="EB18" s="336">
        <f t="shared" si="23"/>
        <v>0</v>
      </c>
      <c r="EC18" s="336">
        <f t="shared" si="23"/>
        <v>0</v>
      </c>
      <c r="ED18" s="336">
        <f t="shared" si="23"/>
        <v>0</v>
      </c>
      <c r="EE18" s="336">
        <f t="shared" si="23"/>
        <v>0</v>
      </c>
      <c r="EF18" s="336">
        <f t="shared" si="23"/>
        <v>0</v>
      </c>
      <c r="EG18" s="337">
        <f t="shared" si="23"/>
        <v>0</v>
      </c>
      <c r="EH18" s="335">
        <f t="shared" si="24"/>
        <v>0</v>
      </c>
      <c r="EI18" s="336">
        <f t="shared" si="24"/>
        <v>0</v>
      </c>
      <c r="EJ18" s="336">
        <f t="shared" si="24"/>
        <v>0</v>
      </c>
      <c r="EK18" s="336">
        <f t="shared" si="24"/>
        <v>0</v>
      </c>
      <c r="EL18" s="336">
        <f t="shared" si="24"/>
        <v>0</v>
      </c>
      <c r="EM18" s="336">
        <f t="shared" si="24"/>
        <v>0</v>
      </c>
      <c r="EN18" s="336">
        <f t="shared" si="24"/>
        <v>0</v>
      </c>
      <c r="EO18" s="336">
        <f t="shared" si="24"/>
        <v>0</v>
      </c>
      <c r="EP18" s="336">
        <f t="shared" si="24"/>
        <v>0</v>
      </c>
      <c r="EQ18" s="336">
        <f t="shared" si="24"/>
        <v>0</v>
      </c>
      <c r="ER18" s="336">
        <f t="shared" si="24"/>
        <v>0</v>
      </c>
      <c r="ES18" s="337">
        <f t="shared" si="24"/>
        <v>0</v>
      </c>
      <c r="ET18" s="335">
        <f t="shared" si="25"/>
        <v>0</v>
      </c>
      <c r="EU18" s="336">
        <f t="shared" si="25"/>
        <v>0</v>
      </c>
      <c r="EV18" s="336">
        <f t="shared" si="25"/>
        <v>0</v>
      </c>
      <c r="EW18" s="336">
        <f t="shared" si="25"/>
        <v>0</v>
      </c>
      <c r="EX18" s="336">
        <f t="shared" si="25"/>
        <v>0</v>
      </c>
      <c r="EY18" s="336">
        <f t="shared" si="25"/>
        <v>0</v>
      </c>
      <c r="EZ18" s="336">
        <f t="shared" si="25"/>
        <v>0</v>
      </c>
      <c r="FA18" s="336">
        <f t="shared" si="25"/>
        <v>0</v>
      </c>
      <c r="FB18" s="336">
        <f t="shared" si="25"/>
        <v>0</v>
      </c>
      <c r="FC18" s="336">
        <f t="shared" si="25"/>
        <v>0</v>
      </c>
      <c r="FD18" s="336">
        <f t="shared" si="25"/>
        <v>0</v>
      </c>
      <c r="FE18" s="337">
        <f t="shared" si="25"/>
        <v>0</v>
      </c>
      <c r="FF18" s="335">
        <f t="shared" si="26"/>
        <v>0</v>
      </c>
      <c r="FG18" s="336">
        <f t="shared" si="26"/>
        <v>0</v>
      </c>
      <c r="FH18" s="336">
        <f t="shared" si="26"/>
        <v>0</v>
      </c>
      <c r="FI18" s="336">
        <f t="shared" si="26"/>
        <v>0</v>
      </c>
      <c r="FJ18" s="336">
        <f t="shared" si="26"/>
        <v>0</v>
      </c>
      <c r="FK18" s="336">
        <f t="shared" si="26"/>
        <v>0</v>
      </c>
      <c r="FL18" s="336">
        <f t="shared" si="26"/>
        <v>0</v>
      </c>
      <c r="FM18" s="336">
        <f t="shared" si="26"/>
        <v>0</v>
      </c>
      <c r="FN18" s="336">
        <f t="shared" si="26"/>
        <v>0</v>
      </c>
      <c r="FO18" s="336">
        <f t="shared" si="26"/>
        <v>0</v>
      </c>
      <c r="FP18" s="336">
        <f t="shared" si="26"/>
        <v>0</v>
      </c>
      <c r="FQ18" s="337">
        <f t="shared" si="26"/>
        <v>0</v>
      </c>
    </row>
    <row r="19" spans="1:173" ht="12.75" customHeight="1" x14ac:dyDescent="0.2">
      <c r="A19" s="242" t="str">
        <f>CONCATENATE(D19, "-", E19)</f>
        <v xml:space="preserve"> -</v>
      </c>
      <c r="B19" s="112"/>
      <c r="C19" s="171" t="s">
        <v>305</v>
      </c>
      <c r="D19" s="366" t="s">
        <v>2</v>
      </c>
      <c r="E19" s="366"/>
      <c r="F19" s="366"/>
      <c r="G19" s="367"/>
      <c r="H19" s="368" t="str">
        <f>IF(E19="","",IF(ISERROR(SEARCH("Custom",$E19,1)),VLOOKUP($A19,'VESSEL kW RATINGS'!$A:$E,5,FALSE),"Enter kW"))</f>
        <v/>
      </c>
      <c r="I19" s="33" t="s">
        <v>299</v>
      </c>
      <c r="J19" s="367"/>
      <c r="K19" s="33">
        <f t="shared" si="15"/>
        <v>1</v>
      </c>
      <c r="L19" s="33">
        <f t="shared" si="16"/>
        <v>0</v>
      </c>
      <c r="M19" s="367">
        <v>0</v>
      </c>
      <c r="N19" s="373">
        <v>0</v>
      </c>
      <c r="O19" s="299"/>
      <c r="P19" s="300"/>
      <c r="Q19" s="73" t="str">
        <f t="shared" si="13"/>
        <v>Enter vessel info</v>
      </c>
      <c r="R19" s="79" t="str">
        <f t="shared" si="13"/>
        <v>Enter vessel info</v>
      </c>
      <c r="S19" s="79" t="str">
        <f t="shared" si="13"/>
        <v>Enter vessel info</v>
      </c>
      <c r="T19" s="79" t="str">
        <f t="shared" si="13"/>
        <v>Enter vessel info</v>
      </c>
      <c r="U19" s="79" t="str">
        <f t="shared" si="13"/>
        <v>Enter vessel info</v>
      </c>
      <c r="V19" s="79" t="str">
        <f t="shared" si="13"/>
        <v>Enter vessel info</v>
      </c>
      <c r="W19" s="79" t="str">
        <f t="shared" si="13"/>
        <v>Enter vessel info</v>
      </c>
      <c r="X19" s="79" t="str">
        <f t="shared" si="13"/>
        <v>Enter vessel info</v>
      </c>
      <c r="Y19" s="78" t="s">
        <v>115</v>
      </c>
      <c r="Z19" s="79" t="s">
        <v>115</v>
      </c>
      <c r="AA19" s="82" t="s">
        <v>115</v>
      </c>
      <c r="AB19" s="76" t="str">
        <f>IF(OR($D19="",$E19="",$F19=""),"Enter vessel info",IF(T($H19)&lt;&gt;"","Enter Activity",IF(OR($M19=0,$N19=0),"Enter Run Time",IF((VLOOKUP($F19,'VESSEL FACTORS'!$A$3:$O$5,AB$5,FALSE))="N/A","--",IF($G19="",IF(ISERROR(SEARCH("Aux",$E19,1)),($H19*VLOOKUP($F19,'VESSEL FACTORS'!$A$2:$O$5,AB$5,FALSE)*0.0000011023*$M19*$N19*0.82),($H19*VLOOKUP($F19,'VESSEL FACTORS'!$A$2:$O$5,AB$5,FALSE)*0.0000011023*$M19*$N19*1)),IF($G19&lt;21,($H19*VLOOKUP($F19,'VESSEL FACTORS'!$A$2:$O$5,AB$5,FALSE)*0.0000011023*$M19*$N19*VLOOKUP($G19,'VESSEL FACTORS'!$A$16:$L$36,AB$5,FALSE)),($H19*VLOOKUP($F19,'VESSEL FACTORS'!$A$3:$O$5,AB$5,FALSE)*0.0000011023*$M19*$N19*($G19/100))))))))</f>
        <v>Enter vessel info</v>
      </c>
      <c r="AC19" s="76" t="str">
        <f>IF(OR($D19="",$E19="",$F19=""),"Enter vessel info",IF(T($H19)&lt;&gt;"","Enter Activity",IF(OR($M19=0,$N19=0),"Enter Run Time",IF((VLOOKUP($F19,'VESSEL FACTORS'!$A$3:$O$5,AC$5,FALSE))="N/A","--",IF($G19="",IF(ISERROR(SEARCH("Aux",$E19,1)),($H19*VLOOKUP($F19,'VESSEL FACTORS'!$A$2:$O$5,AC$5,FALSE)*0.0000011023*$M19*$N19*0.82),($H19*VLOOKUP($F19,'VESSEL FACTORS'!$A$2:$O$5,AC$5,FALSE)*0.0000011023*$M19*$N19*1)),IF($G19&lt;21,($H19*VLOOKUP($F19,'VESSEL FACTORS'!$A$2:$O$5,AC$5,FALSE)*0.0000011023*$M19*$N19*VLOOKUP($G19,'VESSEL FACTORS'!$A$16:$L$36,AC$5,FALSE)),($H19*VLOOKUP($F19,'VESSEL FACTORS'!$A$3:$O$5,AC$5,FALSE)*0.0000011023*$M19*$N19*($G19/100))))))))</f>
        <v>Enter vessel info</v>
      </c>
      <c r="AD19" s="76" t="str">
        <f>IF(OR($D19="",$E19="",$F19=""),"Enter vessel info",IF(T($H19)&lt;&gt;"","Enter Activity",IF(OR($M19=0,$N19=0),"Enter Run Time",IF((VLOOKUP($F19,'VESSEL FACTORS'!$A$3:$O$5,AD$5,FALSE))="N/A","--",IF($G19="",IF(ISERROR(SEARCH("Aux",$E19,1)),($H19*VLOOKUP($F19,'VESSEL FACTORS'!$A$2:$O$5,AD$5,FALSE)*0.0000011023*$M19*$N19*0.82),($H19*VLOOKUP($F19,'VESSEL FACTORS'!$A$2:$O$5,AD$5,FALSE)*0.0000011023*$M19*$N19*1)),IF($G19&lt;21,($H19*VLOOKUP($F19,'VESSEL FACTORS'!$A$2:$O$5,AD$5,FALSE)*0.0000011023*$M19*$N19*VLOOKUP($G19,'VESSEL FACTORS'!$A$16:$L$36,AD$5,FALSE)),($H19*VLOOKUP($F19,'VESSEL FACTORS'!$A$3:$O$5,AD$5,FALSE)*0.0000011023*$M19*$N19*($G19/100))))))))</f>
        <v>Enter vessel info</v>
      </c>
      <c r="AE19" s="76" t="str">
        <f>IF(OR($D19="",$E19="",$F19=""),"Enter vessel info",IF(T($H19)&lt;&gt;"","Enter Activity",IF(OR($M19=0,$N19=0),"Enter Run Time",IF((VLOOKUP($F19,'VESSEL FACTORS'!$A$3:$O$5,AE$5,FALSE))="N/A","--",IF($G19="",IF(ISERROR(SEARCH("Aux",$E19,1)),($H19*VLOOKUP($F19,'VESSEL FACTORS'!$A$2:$O$5,AE$5,FALSE)*0.0000011023*$M19*$N19*0.82),($H19*VLOOKUP($F19,'VESSEL FACTORS'!$A$2:$O$5,AE$5,FALSE)*0.0000011023*$M19*$N19*1)),IF($G19&lt;21,($H19*VLOOKUP($F19,'VESSEL FACTORS'!$A$2:$O$5,AE$5,FALSE)*0.0000011023*$M19*$N19*VLOOKUP($G19,'VESSEL FACTORS'!$A$16:$L$36,AE$5,FALSE)),($H19*VLOOKUP($F19,'VESSEL FACTORS'!$A$3:$O$5,AE$5,FALSE)*0.0000011023*$M19*$N19*($G19/100))))))))</f>
        <v>Enter vessel info</v>
      </c>
      <c r="AF19" s="76" t="str">
        <f>IF(OR($D19="",$E19="",$F19=""),"Enter vessel info",IF(T($H19)&lt;&gt;"","Enter Activity",IF(OR($M19=0,$N19=0),"Enter Run Time",IF((VLOOKUP($F19,'VESSEL FACTORS'!$A$3:$O$5,AF$5,FALSE))="N/A","--",IF($G19="",IF(ISERROR(SEARCH("Aux",$E19,1)),($H19*VLOOKUP($F19,'VESSEL FACTORS'!$A$2:$O$5,AF$5,FALSE)*0.0000011023*$M19*$N19*0.82),($H19*VLOOKUP($F19,'VESSEL FACTORS'!$A$2:$O$5,AF$5,FALSE)*0.0000011023*$M19*$N19*1)),IF($G19&lt;21,($H19*VLOOKUP($F19,'VESSEL FACTORS'!$A$2:$O$5,AF$5,FALSE)*0.0000011023*$M19*$N19*VLOOKUP($G19,'VESSEL FACTORS'!$A$16:$L$36,AF$5,FALSE)),($H19*VLOOKUP($F19,'VESSEL FACTORS'!$A$3:$O$5,AF$5,FALSE)*0.0000011023*$M19*$N19*($G19/100))))))))</f>
        <v>Enter vessel info</v>
      </c>
      <c r="AG19" s="76" t="str">
        <f>IF(OR($D19="",$E19="",$F19=""),"Enter vessel info",IF(T($H19)&lt;&gt;"","Enter Activity",IF(OR($M19=0,$N19=0),"Enter Run Time",IF((VLOOKUP($F19,'VESSEL FACTORS'!$A$3:$O$5,AG$5,FALSE))="N/A","--",IF($G19="",IF(ISERROR(SEARCH("Aux",$E19,1)),($H19*VLOOKUP($F19,'VESSEL FACTORS'!$A$2:$O$5,AG$5,FALSE)*0.0000011023*$M19*$N19*0.82),($H19*VLOOKUP($F19,'VESSEL FACTORS'!$A$2:$O$5,AG$5,FALSE)*0.0000011023*$M19*$N19*1)),IF($G19&lt;21,($H19*VLOOKUP($F19,'VESSEL FACTORS'!$A$2:$O$5,AG$5,FALSE)*0.0000011023*$M19*$N19*VLOOKUP($G19,'VESSEL FACTORS'!$A$16:$L$36,AG$5,FALSE)),($H19*VLOOKUP($F19,'VESSEL FACTORS'!$A$3:$O$5,AG$5,FALSE)*0.0000011023*$M19*$N19*($G19/100))))))))</f>
        <v>Enter vessel info</v>
      </c>
      <c r="AH19" s="76" t="str">
        <f>IF(OR($D19="",$E19="",$F19=""),"Enter vessel info",IF(T($H19)&lt;&gt;"","Enter Activity",IF(OR($M19=0,$N19=0),"Enter Run Time",IF((VLOOKUP($F19,'VESSEL FACTORS'!$A$3:$O$5,AH$5,FALSE))="N/A","--",IF($G19="",IF(ISERROR(SEARCH("Aux",$E19,1)),($H19*VLOOKUP($F19,'VESSEL FACTORS'!$A$2:$O$5,AH$5,FALSE)*0.0000011023*$M19*$N19*0.82),($H19*VLOOKUP($F19,'VESSEL FACTORS'!$A$2:$O$5,AH$5,FALSE)*0.0000011023*$M19*$N19*1)),IF($G19&lt;21,($H19*VLOOKUP($F19,'VESSEL FACTORS'!$A$2:$O$5,AH$5,FALSE)*0.0000011023*$M19*$N19*VLOOKUP($G19,'VESSEL FACTORS'!$A$16:$L$36,AH$5,FALSE)),($H19*VLOOKUP($F19,'VESSEL FACTORS'!$A$3:$O$5,AH$5,FALSE)*0.0000011023*$M19*$N19*($G19/100))))))))</f>
        <v>Enter vessel info</v>
      </c>
      <c r="AI19" s="76" t="str">
        <f>IF(OR($D19="",$E19="",$F19=""),"Enter vessel info",IF(T($H19)&lt;&gt;"","Enter Activity",IF(OR($M19=0,$N19=0),"Enter Run Time",IF((VLOOKUP($F19,'VESSEL FACTORS'!$A$3:$O$5,AI$5,FALSE))="N/A","--",IF($G19="",IF(ISERROR(SEARCH("Aux",$E19,1)),($H19*VLOOKUP($F19,'VESSEL FACTORS'!$A$2:$O$5,AI$5,FALSE)*0.0000011023*$M19*$N19*0.82),($H19*VLOOKUP($F19,'VESSEL FACTORS'!$A$2:$O$5,AI$5,FALSE)*0.0000011023*$M19*$N19*1)),IF($G19&lt;21,($H19*VLOOKUP($F19,'VESSEL FACTORS'!$A$2:$O$5,AI$5,FALSE)*0.0000011023*$M19*$N19*VLOOKUP($G19,'VESSEL FACTORS'!$A$16:$L$36,AI$5,FALSE)),($H19*VLOOKUP($F19,'VESSEL FACTORS'!$A$3:$O$5,AI$5,FALSE)*0.0000011023*$M19*$N19*($G19/100))))))))</f>
        <v>Enter vessel info</v>
      </c>
      <c r="AJ19" s="76" t="str">
        <f>IF(OR($D19="",$E19="",$F19=""),"Enter vessel info",IF(T($H19)&lt;&gt;"","Enter Activity",IF(OR($M19=0,$N19=0),"Enter Run Time",IF((VLOOKUP($F19,'VESSEL FACTORS'!$A$3:$O$5,AJ$5,FALSE))="N/A","--",IF($G19="",IF(ISERROR(SEARCH("Aux",$E19,1)),($H19*VLOOKUP($F19,'VESSEL FACTORS'!$A$2:$O$5,AJ$5,FALSE)*0.0000011023*$M19*$N19*0.82),($H19*VLOOKUP($F19,'VESSEL FACTORS'!$A$2:$O$5,AJ$5,FALSE)*0.0000011023*$M19*$N19*1)),IF($G19&lt;21,($H19*VLOOKUP($F19,'VESSEL FACTORS'!$A$2:$O$5,AJ$5,FALSE)*0.0000011023*$M19*$N19*VLOOKUP($G19,'VESSEL FACTORS'!$A$16:$L$36,AJ$5,FALSE)),($H19*VLOOKUP($F19,'VESSEL FACTORS'!$A$3:$O$5,AJ$5,FALSE)*0.0000011023*$M19*$N19*($G19/100))))))))</f>
        <v>Enter vessel info</v>
      </c>
      <c r="AK19" s="76" t="str">
        <f>IF(OR($D19="",$E19="",$F19=""),"Enter vessel info",IF(T($H19)&lt;&gt;"","Enter Activity",IF(OR($M19=0,$N19=0),"Enter Run Time",IF((VLOOKUP($F19,'VESSEL FACTORS'!$A$3:$O$5,AK$5,FALSE))="N/A","--",IF($G19="",IF(ISERROR(SEARCH("Aux",$E19,1)),($H19*VLOOKUP($F19,'VESSEL FACTORS'!$A$2:$O$5,AK$5,FALSE)*0.0000011023*$M19*$N19*0.82),($H19*VLOOKUP($F19,'VESSEL FACTORS'!$A$2:$O$5,AK$5,FALSE)*0.0000011023*$M19*$N19*1)),IF($G19&lt;21,($H19*VLOOKUP($F19,'VESSEL FACTORS'!$A$2:$O$5,AK$5,FALSE)*0.0000011023*$M19*$N19*VLOOKUP($G19,'VESSEL FACTORS'!$A$16:$L$36,AK$5,FALSE)),($H19*VLOOKUP($F19,'VESSEL FACTORS'!$A$3:$O$5,AK$5,FALSE)*0.0000011023*$M19*$N19*($G19/100))))))))</f>
        <v>Enter vessel info</v>
      </c>
      <c r="AL19" s="67" t="str">
        <f>IF(OR($D19="",$E19="",$F19=""),"Enter vessel info",IF(T($H19)&lt;&gt;"","Enter Activity",IF(OR($M19=0,$N19=0),"Enter Run Time",IF((VLOOKUP($F19,'VESSEL FACTORS'!$A$3:$O$5,AL$5,FALSE))="N/A","--",IF($G19="",IF(ISERROR(SEARCH("Aux",$E19,1)),($H19*VLOOKUP($F19,'VESSEL FACTORS'!$A$2:$O$5,AL$5,FALSE)*0.0000011023*$M19*$N19*0.82),($H19*VLOOKUP($F19,'VESSEL FACTORS'!$A$2:$O$5,AL$5,FALSE)*0.0000011023*$M19*$N19*1)),IF($G19&lt;21,($H19*VLOOKUP($F19,'VESSEL FACTORS'!$A$2:$O$5,AL$5,FALSE)*0.0000011023*$M19*$N19*VLOOKUP($G19,'VESSEL FACTORS'!$A$16:$L$36,AL$5,FALSE)),($H19*VLOOKUP($F19,'VESSEL FACTORS'!$A$3:$O$5,AL$5,FALSE)*0.0000011023*$M19*$N19*($G19/100))))))))</f>
        <v>Enter vessel info</v>
      </c>
      <c r="AM19" s="315"/>
      <c r="AO19" s="74">
        <f>MONTH(EMISSIONS_1!P19)-MONTH(EMISSIONS_1!O19)+1</f>
        <v>1</v>
      </c>
      <c r="AP19" s="335">
        <f t="shared" si="12"/>
        <v>0</v>
      </c>
      <c r="AQ19" s="336">
        <f t="shared" si="12"/>
        <v>0</v>
      </c>
      <c r="AR19" s="336">
        <f t="shared" si="12"/>
        <v>0</v>
      </c>
      <c r="AS19" s="336">
        <f t="shared" si="12"/>
        <v>0</v>
      </c>
      <c r="AT19" s="336">
        <f t="shared" si="12"/>
        <v>0</v>
      </c>
      <c r="AU19" s="336">
        <f t="shared" si="12"/>
        <v>0</v>
      </c>
      <c r="AV19" s="336">
        <f t="shared" si="12"/>
        <v>0</v>
      </c>
      <c r="AW19" s="336">
        <f t="shared" si="12"/>
        <v>0</v>
      </c>
      <c r="AX19" s="336">
        <f t="shared" si="12"/>
        <v>0</v>
      </c>
      <c r="AY19" s="336">
        <f t="shared" si="12"/>
        <v>0</v>
      </c>
      <c r="AZ19" s="336">
        <f t="shared" si="12"/>
        <v>0</v>
      </c>
      <c r="BA19" s="337">
        <f t="shared" si="12"/>
        <v>0</v>
      </c>
      <c r="BB19" s="335">
        <f t="shared" si="17"/>
        <v>0</v>
      </c>
      <c r="BC19" s="336">
        <f t="shared" si="17"/>
        <v>0</v>
      </c>
      <c r="BD19" s="336">
        <f t="shared" si="17"/>
        <v>0</v>
      </c>
      <c r="BE19" s="336">
        <f t="shared" si="17"/>
        <v>0</v>
      </c>
      <c r="BF19" s="336">
        <f t="shared" si="17"/>
        <v>0</v>
      </c>
      <c r="BG19" s="336">
        <f t="shared" si="17"/>
        <v>0</v>
      </c>
      <c r="BH19" s="336">
        <f t="shared" si="17"/>
        <v>0</v>
      </c>
      <c r="BI19" s="336">
        <f t="shared" si="17"/>
        <v>0</v>
      </c>
      <c r="BJ19" s="336">
        <f t="shared" si="17"/>
        <v>0</v>
      </c>
      <c r="BK19" s="336">
        <f t="shared" si="17"/>
        <v>0</v>
      </c>
      <c r="BL19" s="336">
        <f t="shared" si="17"/>
        <v>0</v>
      </c>
      <c r="BM19" s="337">
        <f t="shared" si="17"/>
        <v>0</v>
      </c>
      <c r="BN19" s="335">
        <f t="shared" si="18"/>
        <v>0</v>
      </c>
      <c r="BO19" s="336">
        <f t="shared" si="18"/>
        <v>0</v>
      </c>
      <c r="BP19" s="336">
        <f t="shared" si="18"/>
        <v>0</v>
      </c>
      <c r="BQ19" s="336">
        <f t="shared" si="18"/>
        <v>0</v>
      </c>
      <c r="BR19" s="336">
        <f t="shared" si="18"/>
        <v>0</v>
      </c>
      <c r="BS19" s="336">
        <f t="shared" si="18"/>
        <v>0</v>
      </c>
      <c r="BT19" s="336">
        <f t="shared" si="18"/>
        <v>0</v>
      </c>
      <c r="BU19" s="336">
        <f t="shared" si="18"/>
        <v>0</v>
      </c>
      <c r="BV19" s="336">
        <f t="shared" si="18"/>
        <v>0</v>
      </c>
      <c r="BW19" s="336">
        <f t="shared" si="18"/>
        <v>0</v>
      </c>
      <c r="BX19" s="336">
        <f t="shared" si="18"/>
        <v>0</v>
      </c>
      <c r="BY19" s="337">
        <f t="shared" si="18"/>
        <v>0</v>
      </c>
      <c r="BZ19" s="335">
        <f t="shared" si="19"/>
        <v>0</v>
      </c>
      <c r="CA19" s="336">
        <f t="shared" si="19"/>
        <v>0</v>
      </c>
      <c r="CB19" s="336">
        <f t="shared" si="19"/>
        <v>0</v>
      </c>
      <c r="CC19" s="336">
        <f t="shared" si="19"/>
        <v>0</v>
      </c>
      <c r="CD19" s="336">
        <f t="shared" si="19"/>
        <v>0</v>
      </c>
      <c r="CE19" s="336">
        <f t="shared" si="19"/>
        <v>0</v>
      </c>
      <c r="CF19" s="336">
        <f t="shared" si="19"/>
        <v>0</v>
      </c>
      <c r="CG19" s="336">
        <f t="shared" si="19"/>
        <v>0</v>
      </c>
      <c r="CH19" s="336">
        <f t="shared" si="19"/>
        <v>0</v>
      </c>
      <c r="CI19" s="336">
        <f t="shared" si="19"/>
        <v>0</v>
      </c>
      <c r="CJ19" s="336">
        <f t="shared" si="19"/>
        <v>0</v>
      </c>
      <c r="CK19" s="337">
        <f t="shared" si="19"/>
        <v>0</v>
      </c>
      <c r="CL19" s="335">
        <f t="shared" si="20"/>
        <v>0</v>
      </c>
      <c r="CM19" s="336">
        <f t="shared" si="20"/>
        <v>0</v>
      </c>
      <c r="CN19" s="336">
        <f t="shared" si="20"/>
        <v>0</v>
      </c>
      <c r="CO19" s="336">
        <f t="shared" si="20"/>
        <v>0</v>
      </c>
      <c r="CP19" s="336">
        <f t="shared" si="20"/>
        <v>0</v>
      </c>
      <c r="CQ19" s="336">
        <f t="shared" si="20"/>
        <v>0</v>
      </c>
      <c r="CR19" s="336">
        <f t="shared" si="20"/>
        <v>0</v>
      </c>
      <c r="CS19" s="336">
        <f t="shared" si="20"/>
        <v>0</v>
      </c>
      <c r="CT19" s="336">
        <f t="shared" si="20"/>
        <v>0</v>
      </c>
      <c r="CU19" s="336">
        <f t="shared" si="20"/>
        <v>0</v>
      </c>
      <c r="CV19" s="336">
        <f t="shared" si="20"/>
        <v>0</v>
      </c>
      <c r="CW19" s="337">
        <f t="shared" si="20"/>
        <v>0</v>
      </c>
      <c r="CX19" s="335">
        <f t="shared" si="21"/>
        <v>0</v>
      </c>
      <c r="CY19" s="336">
        <f t="shared" si="21"/>
        <v>0</v>
      </c>
      <c r="CZ19" s="336">
        <f t="shared" si="21"/>
        <v>0</v>
      </c>
      <c r="DA19" s="336">
        <f t="shared" si="21"/>
        <v>0</v>
      </c>
      <c r="DB19" s="336">
        <f t="shared" si="21"/>
        <v>0</v>
      </c>
      <c r="DC19" s="336">
        <f t="shared" si="21"/>
        <v>0</v>
      </c>
      <c r="DD19" s="336">
        <f t="shared" si="21"/>
        <v>0</v>
      </c>
      <c r="DE19" s="336">
        <f t="shared" si="21"/>
        <v>0</v>
      </c>
      <c r="DF19" s="336">
        <f t="shared" si="21"/>
        <v>0</v>
      </c>
      <c r="DG19" s="336">
        <f t="shared" si="21"/>
        <v>0</v>
      </c>
      <c r="DH19" s="336">
        <f t="shared" si="21"/>
        <v>0</v>
      </c>
      <c r="DI19" s="337">
        <f t="shared" si="21"/>
        <v>0</v>
      </c>
      <c r="DJ19" s="335">
        <f t="shared" si="22"/>
        <v>0</v>
      </c>
      <c r="DK19" s="336">
        <f t="shared" si="22"/>
        <v>0</v>
      </c>
      <c r="DL19" s="336">
        <f t="shared" si="22"/>
        <v>0</v>
      </c>
      <c r="DM19" s="336">
        <f t="shared" si="22"/>
        <v>0</v>
      </c>
      <c r="DN19" s="336">
        <f t="shared" si="22"/>
        <v>0</v>
      </c>
      <c r="DO19" s="336">
        <f t="shared" si="22"/>
        <v>0</v>
      </c>
      <c r="DP19" s="336">
        <f t="shared" si="22"/>
        <v>0</v>
      </c>
      <c r="DQ19" s="336">
        <f t="shared" si="22"/>
        <v>0</v>
      </c>
      <c r="DR19" s="336">
        <f t="shared" si="22"/>
        <v>0</v>
      </c>
      <c r="DS19" s="336">
        <f t="shared" si="22"/>
        <v>0</v>
      </c>
      <c r="DT19" s="336">
        <f t="shared" si="22"/>
        <v>0</v>
      </c>
      <c r="DU19" s="337">
        <f t="shared" si="22"/>
        <v>0</v>
      </c>
      <c r="DV19" s="335">
        <f t="shared" si="23"/>
        <v>0</v>
      </c>
      <c r="DW19" s="336">
        <f t="shared" si="23"/>
        <v>0</v>
      </c>
      <c r="DX19" s="336">
        <f t="shared" si="23"/>
        <v>0</v>
      </c>
      <c r="DY19" s="336">
        <f t="shared" si="23"/>
        <v>0</v>
      </c>
      <c r="DZ19" s="336">
        <f t="shared" si="23"/>
        <v>0</v>
      </c>
      <c r="EA19" s="336">
        <f t="shared" si="23"/>
        <v>0</v>
      </c>
      <c r="EB19" s="336">
        <f t="shared" si="23"/>
        <v>0</v>
      </c>
      <c r="EC19" s="336">
        <f t="shared" si="23"/>
        <v>0</v>
      </c>
      <c r="ED19" s="336">
        <f t="shared" si="23"/>
        <v>0</v>
      </c>
      <c r="EE19" s="336">
        <f t="shared" si="23"/>
        <v>0</v>
      </c>
      <c r="EF19" s="336">
        <f t="shared" si="23"/>
        <v>0</v>
      </c>
      <c r="EG19" s="337">
        <f t="shared" si="23"/>
        <v>0</v>
      </c>
      <c r="EH19" s="335">
        <f t="shared" si="24"/>
        <v>0</v>
      </c>
      <c r="EI19" s="336">
        <f t="shared" si="24"/>
        <v>0</v>
      </c>
      <c r="EJ19" s="336">
        <f t="shared" si="24"/>
        <v>0</v>
      </c>
      <c r="EK19" s="336">
        <f t="shared" si="24"/>
        <v>0</v>
      </c>
      <c r="EL19" s="336">
        <f t="shared" si="24"/>
        <v>0</v>
      </c>
      <c r="EM19" s="336">
        <f t="shared" si="24"/>
        <v>0</v>
      </c>
      <c r="EN19" s="336">
        <f t="shared" si="24"/>
        <v>0</v>
      </c>
      <c r="EO19" s="336">
        <f t="shared" si="24"/>
        <v>0</v>
      </c>
      <c r="EP19" s="336">
        <f t="shared" si="24"/>
        <v>0</v>
      </c>
      <c r="EQ19" s="336">
        <f t="shared" si="24"/>
        <v>0</v>
      </c>
      <c r="ER19" s="336">
        <f t="shared" si="24"/>
        <v>0</v>
      </c>
      <c r="ES19" s="337">
        <f t="shared" si="24"/>
        <v>0</v>
      </c>
      <c r="ET19" s="335">
        <f t="shared" si="25"/>
        <v>0</v>
      </c>
      <c r="EU19" s="336">
        <f t="shared" si="25"/>
        <v>0</v>
      </c>
      <c r="EV19" s="336">
        <f t="shared" si="25"/>
        <v>0</v>
      </c>
      <c r="EW19" s="336">
        <f t="shared" si="25"/>
        <v>0</v>
      </c>
      <c r="EX19" s="336">
        <f t="shared" si="25"/>
        <v>0</v>
      </c>
      <c r="EY19" s="336">
        <f t="shared" si="25"/>
        <v>0</v>
      </c>
      <c r="EZ19" s="336">
        <f t="shared" si="25"/>
        <v>0</v>
      </c>
      <c r="FA19" s="336">
        <f t="shared" si="25"/>
        <v>0</v>
      </c>
      <c r="FB19" s="336">
        <f t="shared" si="25"/>
        <v>0</v>
      </c>
      <c r="FC19" s="336">
        <f t="shared" si="25"/>
        <v>0</v>
      </c>
      <c r="FD19" s="336">
        <f t="shared" si="25"/>
        <v>0</v>
      </c>
      <c r="FE19" s="337">
        <f t="shared" si="25"/>
        <v>0</v>
      </c>
      <c r="FF19" s="335">
        <f t="shared" si="26"/>
        <v>0</v>
      </c>
      <c r="FG19" s="336">
        <f t="shared" si="26"/>
        <v>0</v>
      </c>
      <c r="FH19" s="336">
        <f t="shared" si="26"/>
        <v>0</v>
      </c>
      <c r="FI19" s="336">
        <f t="shared" si="26"/>
        <v>0</v>
      </c>
      <c r="FJ19" s="336">
        <f t="shared" si="26"/>
        <v>0</v>
      </c>
      <c r="FK19" s="336">
        <f t="shared" si="26"/>
        <v>0</v>
      </c>
      <c r="FL19" s="336">
        <f t="shared" si="26"/>
        <v>0</v>
      </c>
      <c r="FM19" s="336">
        <f t="shared" si="26"/>
        <v>0</v>
      </c>
      <c r="FN19" s="336">
        <f t="shared" si="26"/>
        <v>0</v>
      </c>
      <c r="FO19" s="336">
        <f t="shared" si="26"/>
        <v>0</v>
      </c>
      <c r="FP19" s="336">
        <f t="shared" si="26"/>
        <v>0</v>
      </c>
      <c r="FQ19" s="337">
        <f t="shared" si="26"/>
        <v>0</v>
      </c>
    </row>
    <row r="20" spans="1:173" ht="12.75" customHeight="1" x14ac:dyDescent="0.2">
      <c r="A20" s="242" t="str">
        <f t="shared" si="14"/>
        <v xml:space="preserve"> -</v>
      </c>
      <c r="B20" s="112"/>
      <c r="C20" s="171" t="s">
        <v>305</v>
      </c>
      <c r="D20" s="366" t="s">
        <v>2</v>
      </c>
      <c r="E20" s="366"/>
      <c r="F20" s="366"/>
      <c r="G20" s="367"/>
      <c r="H20" s="368" t="str">
        <f>IF(E20="","",IF(ISERROR(SEARCH("Custom",$E20,1)),VLOOKUP($A20,'VESSEL kW RATINGS'!$A:$E,5,FALSE),"Enter kW"))</f>
        <v/>
      </c>
      <c r="I20" s="33" t="s">
        <v>299</v>
      </c>
      <c r="J20" s="367"/>
      <c r="K20" s="33">
        <f t="shared" si="15"/>
        <v>1</v>
      </c>
      <c r="L20" s="33">
        <f t="shared" si="16"/>
        <v>0</v>
      </c>
      <c r="M20" s="367">
        <v>0</v>
      </c>
      <c r="N20" s="373">
        <v>0</v>
      </c>
      <c r="O20" s="299"/>
      <c r="P20" s="300"/>
      <c r="Q20" s="73" t="str">
        <f t="shared" si="13"/>
        <v>Enter vessel info</v>
      </c>
      <c r="R20" s="79" t="str">
        <f t="shared" si="13"/>
        <v>Enter vessel info</v>
      </c>
      <c r="S20" s="79" t="str">
        <f t="shared" si="13"/>
        <v>Enter vessel info</v>
      </c>
      <c r="T20" s="79" t="str">
        <f t="shared" si="13"/>
        <v>Enter vessel info</v>
      </c>
      <c r="U20" s="79" t="str">
        <f t="shared" si="13"/>
        <v>Enter vessel info</v>
      </c>
      <c r="V20" s="79" t="str">
        <f t="shared" si="13"/>
        <v>Enter vessel info</v>
      </c>
      <c r="W20" s="79" t="str">
        <f t="shared" si="13"/>
        <v>Enter vessel info</v>
      </c>
      <c r="X20" s="79" t="str">
        <f t="shared" si="13"/>
        <v>Enter vessel info</v>
      </c>
      <c r="Y20" s="78" t="s">
        <v>115</v>
      </c>
      <c r="Z20" s="79" t="s">
        <v>115</v>
      </c>
      <c r="AA20" s="82" t="s">
        <v>115</v>
      </c>
      <c r="AB20" s="76" t="str">
        <f>IF(OR($D20="",$E20="",$F20=""),"Enter vessel info",IF(T($H20)&lt;&gt;"","Enter Activity",IF(OR($M20=0,$N20=0),"Enter Run Time",IF((VLOOKUP($F20,'VESSEL FACTORS'!$A$3:$O$5,AB$5,FALSE))="N/A","--",IF($G20="",IF(ISERROR(SEARCH("Aux",$E20,1)),($H20*VLOOKUP($F20,'VESSEL FACTORS'!$A$2:$O$5,AB$5,FALSE)*0.0000011023*$M20*$N20*0.82),($H20*VLOOKUP($F20,'VESSEL FACTORS'!$A$2:$O$5,AB$5,FALSE)*0.0000011023*$M20*$N20*1)),IF($G20&lt;21,($H20*VLOOKUP($F20,'VESSEL FACTORS'!$A$2:$O$5,AB$5,FALSE)*0.0000011023*$M20*$N20*VLOOKUP($G20,'VESSEL FACTORS'!$A$16:$L$36,AB$5,FALSE)),($H20*VLOOKUP($F20,'VESSEL FACTORS'!$A$3:$O$5,AB$5,FALSE)*0.0000011023*$M20*$N20*($G20/100))))))))</f>
        <v>Enter vessel info</v>
      </c>
      <c r="AC20" s="76" t="str">
        <f>IF(OR($D20="",$E20="",$F20=""),"Enter vessel info",IF(T($H20)&lt;&gt;"","Enter Activity",IF(OR($M20=0,$N20=0),"Enter Run Time",IF((VLOOKUP($F20,'VESSEL FACTORS'!$A$3:$O$5,AC$5,FALSE))="N/A","--",IF($G20="",IF(ISERROR(SEARCH("Aux",$E20,1)),($H20*VLOOKUP($F20,'VESSEL FACTORS'!$A$2:$O$5,AC$5,FALSE)*0.0000011023*$M20*$N20*0.82),($H20*VLOOKUP($F20,'VESSEL FACTORS'!$A$2:$O$5,AC$5,FALSE)*0.0000011023*$M20*$N20*1)),IF($G20&lt;21,($H20*VLOOKUP($F20,'VESSEL FACTORS'!$A$2:$O$5,AC$5,FALSE)*0.0000011023*$M20*$N20*VLOOKUP($G20,'VESSEL FACTORS'!$A$16:$L$36,AC$5,FALSE)),($H20*VLOOKUP($F20,'VESSEL FACTORS'!$A$3:$O$5,AC$5,FALSE)*0.0000011023*$M20*$N20*($G20/100))))))))</f>
        <v>Enter vessel info</v>
      </c>
      <c r="AD20" s="76" t="str">
        <f>IF(OR($D20="",$E20="",$F20=""),"Enter vessel info",IF(T($H20)&lt;&gt;"","Enter Activity",IF(OR($M20=0,$N20=0),"Enter Run Time",IF((VLOOKUP($F20,'VESSEL FACTORS'!$A$3:$O$5,AD$5,FALSE))="N/A","--",IF($G20="",IF(ISERROR(SEARCH("Aux",$E20,1)),($H20*VLOOKUP($F20,'VESSEL FACTORS'!$A$2:$O$5,AD$5,FALSE)*0.0000011023*$M20*$N20*0.82),($H20*VLOOKUP($F20,'VESSEL FACTORS'!$A$2:$O$5,AD$5,FALSE)*0.0000011023*$M20*$N20*1)),IF($G20&lt;21,($H20*VLOOKUP($F20,'VESSEL FACTORS'!$A$2:$O$5,AD$5,FALSE)*0.0000011023*$M20*$N20*VLOOKUP($G20,'VESSEL FACTORS'!$A$16:$L$36,AD$5,FALSE)),($H20*VLOOKUP($F20,'VESSEL FACTORS'!$A$3:$O$5,AD$5,FALSE)*0.0000011023*$M20*$N20*($G20/100))))))))</f>
        <v>Enter vessel info</v>
      </c>
      <c r="AE20" s="76" t="str">
        <f>IF(OR($D20="",$E20="",$F20=""),"Enter vessel info",IF(T($H20)&lt;&gt;"","Enter Activity",IF(OR($M20=0,$N20=0),"Enter Run Time",IF((VLOOKUP($F20,'VESSEL FACTORS'!$A$3:$O$5,AE$5,FALSE))="N/A","--",IF($G20="",IF(ISERROR(SEARCH("Aux",$E20,1)),($H20*VLOOKUP($F20,'VESSEL FACTORS'!$A$2:$O$5,AE$5,FALSE)*0.0000011023*$M20*$N20*0.82),($H20*VLOOKUP($F20,'VESSEL FACTORS'!$A$2:$O$5,AE$5,FALSE)*0.0000011023*$M20*$N20*1)),IF($G20&lt;21,($H20*VLOOKUP($F20,'VESSEL FACTORS'!$A$2:$O$5,AE$5,FALSE)*0.0000011023*$M20*$N20*VLOOKUP($G20,'VESSEL FACTORS'!$A$16:$L$36,AE$5,FALSE)),($H20*VLOOKUP($F20,'VESSEL FACTORS'!$A$3:$O$5,AE$5,FALSE)*0.0000011023*$M20*$N20*($G20/100))))))))</f>
        <v>Enter vessel info</v>
      </c>
      <c r="AF20" s="76" t="str">
        <f>IF(OR($D20="",$E20="",$F20=""),"Enter vessel info",IF(T($H20)&lt;&gt;"","Enter Activity",IF(OR($M20=0,$N20=0),"Enter Run Time",IF((VLOOKUP($F20,'VESSEL FACTORS'!$A$3:$O$5,AF$5,FALSE))="N/A","--",IF($G20="",IF(ISERROR(SEARCH("Aux",$E20,1)),($H20*VLOOKUP($F20,'VESSEL FACTORS'!$A$2:$O$5,AF$5,FALSE)*0.0000011023*$M20*$N20*0.82),($H20*VLOOKUP($F20,'VESSEL FACTORS'!$A$2:$O$5,AF$5,FALSE)*0.0000011023*$M20*$N20*1)),IF($G20&lt;21,($H20*VLOOKUP($F20,'VESSEL FACTORS'!$A$2:$O$5,AF$5,FALSE)*0.0000011023*$M20*$N20*VLOOKUP($G20,'VESSEL FACTORS'!$A$16:$L$36,AF$5,FALSE)),($H20*VLOOKUP($F20,'VESSEL FACTORS'!$A$3:$O$5,AF$5,FALSE)*0.0000011023*$M20*$N20*($G20/100))))))))</f>
        <v>Enter vessel info</v>
      </c>
      <c r="AG20" s="76" t="str">
        <f>IF(OR($D20="",$E20="",$F20=""),"Enter vessel info",IF(T($H20)&lt;&gt;"","Enter Activity",IF(OR($M20=0,$N20=0),"Enter Run Time",IF((VLOOKUP($F20,'VESSEL FACTORS'!$A$3:$O$5,AG$5,FALSE))="N/A","--",IF($G20="",IF(ISERROR(SEARCH("Aux",$E20,1)),($H20*VLOOKUP($F20,'VESSEL FACTORS'!$A$2:$O$5,AG$5,FALSE)*0.0000011023*$M20*$N20*0.82),($H20*VLOOKUP($F20,'VESSEL FACTORS'!$A$2:$O$5,AG$5,FALSE)*0.0000011023*$M20*$N20*1)),IF($G20&lt;21,($H20*VLOOKUP($F20,'VESSEL FACTORS'!$A$2:$O$5,AG$5,FALSE)*0.0000011023*$M20*$N20*VLOOKUP($G20,'VESSEL FACTORS'!$A$16:$L$36,AG$5,FALSE)),($H20*VLOOKUP($F20,'VESSEL FACTORS'!$A$3:$O$5,AG$5,FALSE)*0.0000011023*$M20*$N20*($G20/100))))))))</f>
        <v>Enter vessel info</v>
      </c>
      <c r="AH20" s="76" t="str">
        <f>IF(OR($D20="",$E20="",$F20=""),"Enter vessel info",IF(T($H20)&lt;&gt;"","Enter Activity",IF(OR($M20=0,$N20=0),"Enter Run Time",IF((VLOOKUP($F20,'VESSEL FACTORS'!$A$3:$O$5,AH$5,FALSE))="N/A","--",IF($G20="",IF(ISERROR(SEARCH("Aux",$E20,1)),($H20*VLOOKUP($F20,'VESSEL FACTORS'!$A$2:$O$5,AH$5,FALSE)*0.0000011023*$M20*$N20*0.82),($H20*VLOOKUP($F20,'VESSEL FACTORS'!$A$2:$O$5,AH$5,FALSE)*0.0000011023*$M20*$N20*1)),IF($G20&lt;21,($H20*VLOOKUP($F20,'VESSEL FACTORS'!$A$2:$O$5,AH$5,FALSE)*0.0000011023*$M20*$N20*VLOOKUP($G20,'VESSEL FACTORS'!$A$16:$L$36,AH$5,FALSE)),($H20*VLOOKUP($F20,'VESSEL FACTORS'!$A$3:$O$5,AH$5,FALSE)*0.0000011023*$M20*$N20*($G20/100))))))))</f>
        <v>Enter vessel info</v>
      </c>
      <c r="AI20" s="76" t="str">
        <f>IF(OR($D20="",$E20="",$F20=""),"Enter vessel info",IF(T($H20)&lt;&gt;"","Enter Activity",IF(OR($M20=0,$N20=0),"Enter Run Time",IF((VLOOKUP($F20,'VESSEL FACTORS'!$A$3:$O$5,AI$5,FALSE))="N/A","--",IF($G20="",IF(ISERROR(SEARCH("Aux",$E20,1)),($H20*VLOOKUP($F20,'VESSEL FACTORS'!$A$2:$O$5,AI$5,FALSE)*0.0000011023*$M20*$N20*0.82),($H20*VLOOKUP($F20,'VESSEL FACTORS'!$A$2:$O$5,AI$5,FALSE)*0.0000011023*$M20*$N20*1)),IF($G20&lt;21,($H20*VLOOKUP($F20,'VESSEL FACTORS'!$A$2:$O$5,AI$5,FALSE)*0.0000011023*$M20*$N20*VLOOKUP($G20,'VESSEL FACTORS'!$A$16:$L$36,AI$5,FALSE)),($H20*VLOOKUP($F20,'VESSEL FACTORS'!$A$3:$O$5,AI$5,FALSE)*0.0000011023*$M20*$N20*($G20/100))))))))</f>
        <v>Enter vessel info</v>
      </c>
      <c r="AJ20" s="76" t="str">
        <f>IF(OR($D20="",$E20="",$F20=""),"Enter vessel info",IF(T($H20)&lt;&gt;"","Enter Activity",IF(OR($M20=0,$N20=0),"Enter Run Time",IF((VLOOKUP($F20,'VESSEL FACTORS'!$A$3:$O$5,AJ$5,FALSE))="N/A","--",IF($G20="",IF(ISERROR(SEARCH("Aux",$E20,1)),($H20*VLOOKUP($F20,'VESSEL FACTORS'!$A$2:$O$5,AJ$5,FALSE)*0.0000011023*$M20*$N20*0.82),($H20*VLOOKUP($F20,'VESSEL FACTORS'!$A$2:$O$5,AJ$5,FALSE)*0.0000011023*$M20*$N20*1)),IF($G20&lt;21,($H20*VLOOKUP($F20,'VESSEL FACTORS'!$A$2:$O$5,AJ$5,FALSE)*0.0000011023*$M20*$N20*VLOOKUP($G20,'VESSEL FACTORS'!$A$16:$L$36,AJ$5,FALSE)),($H20*VLOOKUP($F20,'VESSEL FACTORS'!$A$3:$O$5,AJ$5,FALSE)*0.0000011023*$M20*$N20*($G20/100))))))))</f>
        <v>Enter vessel info</v>
      </c>
      <c r="AK20" s="76" t="str">
        <f>IF(OR($D20="",$E20="",$F20=""),"Enter vessel info",IF(T($H20)&lt;&gt;"","Enter Activity",IF(OR($M20=0,$N20=0),"Enter Run Time",IF((VLOOKUP($F20,'VESSEL FACTORS'!$A$3:$O$5,AK$5,FALSE))="N/A","--",IF($G20="",IF(ISERROR(SEARCH("Aux",$E20,1)),($H20*VLOOKUP($F20,'VESSEL FACTORS'!$A$2:$O$5,AK$5,FALSE)*0.0000011023*$M20*$N20*0.82),($H20*VLOOKUP($F20,'VESSEL FACTORS'!$A$2:$O$5,AK$5,FALSE)*0.0000011023*$M20*$N20*1)),IF($G20&lt;21,($H20*VLOOKUP($F20,'VESSEL FACTORS'!$A$2:$O$5,AK$5,FALSE)*0.0000011023*$M20*$N20*VLOOKUP($G20,'VESSEL FACTORS'!$A$16:$L$36,AK$5,FALSE)),($H20*VLOOKUP($F20,'VESSEL FACTORS'!$A$3:$O$5,AK$5,FALSE)*0.0000011023*$M20*$N20*($G20/100))))))))</f>
        <v>Enter vessel info</v>
      </c>
      <c r="AL20" s="67" t="str">
        <f>IF(OR($D20="",$E20="",$F20=""),"Enter vessel info",IF(T($H20)&lt;&gt;"","Enter Activity",IF(OR($M20=0,$N20=0),"Enter Run Time",IF((VLOOKUP($F20,'VESSEL FACTORS'!$A$3:$O$5,AL$5,FALSE))="N/A","--",IF($G20="",IF(ISERROR(SEARCH("Aux",$E20,1)),($H20*VLOOKUP($F20,'VESSEL FACTORS'!$A$2:$O$5,AL$5,FALSE)*0.0000011023*$M20*$N20*0.82),($H20*VLOOKUP($F20,'VESSEL FACTORS'!$A$2:$O$5,AL$5,FALSE)*0.0000011023*$M20*$N20*1)),IF($G20&lt;21,($H20*VLOOKUP($F20,'VESSEL FACTORS'!$A$2:$O$5,AL$5,FALSE)*0.0000011023*$M20*$N20*VLOOKUP($G20,'VESSEL FACTORS'!$A$16:$L$36,AL$5,FALSE)),($H20*VLOOKUP($F20,'VESSEL FACTORS'!$A$3:$O$5,AL$5,FALSE)*0.0000011023*$M20*$N20*($G20/100))))))))</f>
        <v>Enter vessel info</v>
      </c>
      <c r="AM20" s="315"/>
      <c r="AO20" s="74">
        <f>MONTH(EMISSIONS_1!P20)-MONTH(EMISSIONS_1!O20)+1</f>
        <v>1</v>
      </c>
      <c r="AP20" s="335">
        <f>IF(T($AB20)="",IF((AP$6&gt;=MONTH($O20))*(AP$6&lt;=MONTH($P20)), $AB20/$AO20, 0),0)</f>
        <v>0</v>
      </c>
      <c r="AQ20" s="336">
        <f>IF(T($AB20)="",IF((AQ$6&gt;=MONTH($O20))*(AQ$6&lt;=MONTH($P20)), $AB20/$AO20, 0),0)</f>
        <v>0</v>
      </c>
      <c r="AR20" s="336">
        <f>IF(T($AB20)="",IF((AR$6&gt;=MONTH($O20))*(AR$6&lt;=MONTH($P20)), $AB20/$AO20, 0),0)</f>
        <v>0</v>
      </c>
      <c r="AS20" s="336">
        <f t="shared" ref="AQ20:BA30" si="27">IF(T($AB20)="",IF((AS$6&gt;=MONTH($O20))*(AS$6&lt;=MONTH($P20)), $AB20/$AO20, 0),0)</f>
        <v>0</v>
      </c>
      <c r="AT20" s="336">
        <f t="shared" si="27"/>
        <v>0</v>
      </c>
      <c r="AU20" s="336">
        <f t="shared" si="27"/>
        <v>0</v>
      </c>
      <c r="AV20" s="336">
        <f t="shared" si="27"/>
        <v>0</v>
      </c>
      <c r="AW20" s="336">
        <f t="shared" si="27"/>
        <v>0</v>
      </c>
      <c r="AX20" s="336">
        <f t="shared" si="27"/>
        <v>0</v>
      </c>
      <c r="AY20" s="336">
        <f t="shared" si="27"/>
        <v>0</v>
      </c>
      <c r="AZ20" s="336">
        <f t="shared" si="27"/>
        <v>0</v>
      </c>
      <c r="BA20" s="337">
        <f t="shared" si="27"/>
        <v>0</v>
      </c>
      <c r="BB20" s="335">
        <f t="shared" si="17"/>
        <v>0</v>
      </c>
      <c r="BC20" s="336">
        <f t="shared" si="17"/>
        <v>0</v>
      </c>
      <c r="BD20" s="336">
        <f t="shared" si="17"/>
        <v>0</v>
      </c>
      <c r="BE20" s="336">
        <f t="shared" si="17"/>
        <v>0</v>
      </c>
      <c r="BF20" s="336">
        <f t="shared" si="17"/>
        <v>0</v>
      </c>
      <c r="BG20" s="336">
        <f t="shared" si="17"/>
        <v>0</v>
      </c>
      <c r="BH20" s="336">
        <f t="shared" si="17"/>
        <v>0</v>
      </c>
      <c r="BI20" s="336">
        <f t="shared" si="17"/>
        <v>0</v>
      </c>
      <c r="BJ20" s="336">
        <f t="shared" si="17"/>
        <v>0</v>
      </c>
      <c r="BK20" s="336">
        <f t="shared" si="17"/>
        <v>0</v>
      </c>
      <c r="BL20" s="336">
        <f t="shared" si="17"/>
        <v>0</v>
      </c>
      <c r="BM20" s="337">
        <f t="shared" si="17"/>
        <v>0</v>
      </c>
      <c r="BN20" s="335">
        <f t="shared" si="18"/>
        <v>0</v>
      </c>
      <c r="BO20" s="336">
        <f t="shared" si="18"/>
        <v>0</v>
      </c>
      <c r="BP20" s="336">
        <f t="shared" si="18"/>
        <v>0</v>
      </c>
      <c r="BQ20" s="336">
        <f t="shared" si="18"/>
        <v>0</v>
      </c>
      <c r="BR20" s="336">
        <f t="shared" si="18"/>
        <v>0</v>
      </c>
      <c r="BS20" s="336">
        <f t="shared" si="18"/>
        <v>0</v>
      </c>
      <c r="BT20" s="336">
        <f t="shared" si="18"/>
        <v>0</v>
      </c>
      <c r="BU20" s="336">
        <f t="shared" si="18"/>
        <v>0</v>
      </c>
      <c r="BV20" s="336">
        <f t="shared" si="18"/>
        <v>0</v>
      </c>
      <c r="BW20" s="336">
        <f t="shared" si="18"/>
        <v>0</v>
      </c>
      <c r="BX20" s="336">
        <f t="shared" si="18"/>
        <v>0</v>
      </c>
      <c r="BY20" s="337">
        <f t="shared" si="18"/>
        <v>0</v>
      </c>
      <c r="BZ20" s="335">
        <f t="shared" si="19"/>
        <v>0</v>
      </c>
      <c r="CA20" s="336">
        <f t="shared" si="19"/>
        <v>0</v>
      </c>
      <c r="CB20" s="336">
        <f t="shared" si="19"/>
        <v>0</v>
      </c>
      <c r="CC20" s="336">
        <f t="shared" si="19"/>
        <v>0</v>
      </c>
      <c r="CD20" s="336">
        <f t="shared" si="19"/>
        <v>0</v>
      </c>
      <c r="CE20" s="336">
        <f t="shared" si="19"/>
        <v>0</v>
      </c>
      <c r="CF20" s="336">
        <f t="shared" si="19"/>
        <v>0</v>
      </c>
      <c r="CG20" s="336">
        <f t="shared" si="19"/>
        <v>0</v>
      </c>
      <c r="CH20" s="336">
        <f t="shared" si="19"/>
        <v>0</v>
      </c>
      <c r="CI20" s="336">
        <f t="shared" si="19"/>
        <v>0</v>
      </c>
      <c r="CJ20" s="336">
        <f t="shared" si="19"/>
        <v>0</v>
      </c>
      <c r="CK20" s="337">
        <f t="shared" si="19"/>
        <v>0</v>
      </c>
      <c r="CL20" s="335">
        <f t="shared" si="20"/>
        <v>0</v>
      </c>
      <c r="CM20" s="336">
        <f t="shared" si="20"/>
        <v>0</v>
      </c>
      <c r="CN20" s="336">
        <f t="shared" si="20"/>
        <v>0</v>
      </c>
      <c r="CO20" s="336">
        <f t="shared" si="20"/>
        <v>0</v>
      </c>
      <c r="CP20" s="336">
        <f t="shared" si="20"/>
        <v>0</v>
      </c>
      <c r="CQ20" s="336">
        <f t="shared" si="20"/>
        <v>0</v>
      </c>
      <c r="CR20" s="336">
        <f t="shared" si="20"/>
        <v>0</v>
      </c>
      <c r="CS20" s="336">
        <f t="shared" si="20"/>
        <v>0</v>
      </c>
      <c r="CT20" s="336">
        <f t="shared" si="20"/>
        <v>0</v>
      </c>
      <c r="CU20" s="336">
        <f t="shared" si="20"/>
        <v>0</v>
      </c>
      <c r="CV20" s="336">
        <f t="shared" si="20"/>
        <v>0</v>
      </c>
      <c r="CW20" s="337">
        <f t="shared" si="20"/>
        <v>0</v>
      </c>
      <c r="CX20" s="335">
        <f t="shared" si="21"/>
        <v>0</v>
      </c>
      <c r="CY20" s="336">
        <f t="shared" si="21"/>
        <v>0</v>
      </c>
      <c r="CZ20" s="336">
        <f t="shared" si="21"/>
        <v>0</v>
      </c>
      <c r="DA20" s="336">
        <f t="shared" si="21"/>
        <v>0</v>
      </c>
      <c r="DB20" s="336">
        <f t="shared" si="21"/>
        <v>0</v>
      </c>
      <c r="DC20" s="336">
        <f t="shared" si="21"/>
        <v>0</v>
      </c>
      <c r="DD20" s="336">
        <f t="shared" si="21"/>
        <v>0</v>
      </c>
      <c r="DE20" s="336">
        <f t="shared" si="21"/>
        <v>0</v>
      </c>
      <c r="DF20" s="336">
        <f t="shared" si="21"/>
        <v>0</v>
      </c>
      <c r="DG20" s="336">
        <f t="shared" si="21"/>
        <v>0</v>
      </c>
      <c r="DH20" s="336">
        <f t="shared" si="21"/>
        <v>0</v>
      </c>
      <c r="DI20" s="337">
        <f t="shared" si="21"/>
        <v>0</v>
      </c>
      <c r="DJ20" s="335">
        <f t="shared" si="22"/>
        <v>0</v>
      </c>
      <c r="DK20" s="336">
        <f t="shared" si="22"/>
        <v>0</v>
      </c>
      <c r="DL20" s="336">
        <f t="shared" si="22"/>
        <v>0</v>
      </c>
      <c r="DM20" s="336">
        <f t="shared" si="22"/>
        <v>0</v>
      </c>
      <c r="DN20" s="336">
        <f t="shared" si="22"/>
        <v>0</v>
      </c>
      <c r="DO20" s="336">
        <f t="shared" si="22"/>
        <v>0</v>
      </c>
      <c r="DP20" s="336">
        <f t="shared" si="22"/>
        <v>0</v>
      </c>
      <c r="DQ20" s="336">
        <f t="shared" si="22"/>
        <v>0</v>
      </c>
      <c r="DR20" s="336">
        <f t="shared" si="22"/>
        <v>0</v>
      </c>
      <c r="DS20" s="336">
        <f t="shared" si="22"/>
        <v>0</v>
      </c>
      <c r="DT20" s="336">
        <f t="shared" si="22"/>
        <v>0</v>
      </c>
      <c r="DU20" s="337">
        <f t="shared" si="22"/>
        <v>0</v>
      </c>
      <c r="DV20" s="335">
        <f t="shared" si="23"/>
        <v>0</v>
      </c>
      <c r="DW20" s="336">
        <f t="shared" si="23"/>
        <v>0</v>
      </c>
      <c r="DX20" s="336">
        <f t="shared" si="23"/>
        <v>0</v>
      </c>
      <c r="DY20" s="336">
        <f t="shared" si="23"/>
        <v>0</v>
      </c>
      <c r="DZ20" s="336">
        <f t="shared" si="23"/>
        <v>0</v>
      </c>
      <c r="EA20" s="336">
        <f t="shared" si="23"/>
        <v>0</v>
      </c>
      <c r="EB20" s="336">
        <f t="shared" si="23"/>
        <v>0</v>
      </c>
      <c r="EC20" s="336">
        <f t="shared" si="23"/>
        <v>0</v>
      </c>
      <c r="ED20" s="336">
        <f t="shared" si="23"/>
        <v>0</v>
      </c>
      <c r="EE20" s="336">
        <f t="shared" si="23"/>
        <v>0</v>
      </c>
      <c r="EF20" s="336">
        <f t="shared" si="23"/>
        <v>0</v>
      </c>
      <c r="EG20" s="337">
        <f t="shared" si="23"/>
        <v>0</v>
      </c>
      <c r="EH20" s="335">
        <f t="shared" si="24"/>
        <v>0</v>
      </c>
      <c r="EI20" s="336">
        <f t="shared" si="24"/>
        <v>0</v>
      </c>
      <c r="EJ20" s="336">
        <f t="shared" si="24"/>
        <v>0</v>
      </c>
      <c r="EK20" s="336">
        <f t="shared" si="24"/>
        <v>0</v>
      </c>
      <c r="EL20" s="336">
        <f t="shared" si="24"/>
        <v>0</v>
      </c>
      <c r="EM20" s="336">
        <f t="shared" si="24"/>
        <v>0</v>
      </c>
      <c r="EN20" s="336">
        <f t="shared" si="24"/>
        <v>0</v>
      </c>
      <c r="EO20" s="336">
        <f t="shared" si="24"/>
        <v>0</v>
      </c>
      <c r="EP20" s="336">
        <f t="shared" si="24"/>
        <v>0</v>
      </c>
      <c r="EQ20" s="336">
        <f t="shared" si="24"/>
        <v>0</v>
      </c>
      <c r="ER20" s="336">
        <f t="shared" si="24"/>
        <v>0</v>
      </c>
      <c r="ES20" s="337">
        <f t="shared" si="24"/>
        <v>0</v>
      </c>
      <c r="ET20" s="335">
        <f t="shared" si="25"/>
        <v>0</v>
      </c>
      <c r="EU20" s="336">
        <f t="shared" si="25"/>
        <v>0</v>
      </c>
      <c r="EV20" s="336">
        <f t="shared" si="25"/>
        <v>0</v>
      </c>
      <c r="EW20" s="336">
        <f t="shared" si="25"/>
        <v>0</v>
      </c>
      <c r="EX20" s="336">
        <f t="shared" si="25"/>
        <v>0</v>
      </c>
      <c r="EY20" s="336">
        <f t="shared" si="25"/>
        <v>0</v>
      </c>
      <c r="EZ20" s="336">
        <f t="shared" si="25"/>
        <v>0</v>
      </c>
      <c r="FA20" s="336">
        <f t="shared" si="25"/>
        <v>0</v>
      </c>
      <c r="FB20" s="336">
        <f t="shared" si="25"/>
        <v>0</v>
      </c>
      <c r="FC20" s="336">
        <f t="shared" si="25"/>
        <v>0</v>
      </c>
      <c r="FD20" s="336">
        <f t="shared" si="25"/>
        <v>0</v>
      </c>
      <c r="FE20" s="337">
        <f t="shared" si="25"/>
        <v>0</v>
      </c>
      <c r="FF20" s="335">
        <f t="shared" si="26"/>
        <v>0</v>
      </c>
      <c r="FG20" s="336">
        <f t="shared" si="26"/>
        <v>0</v>
      </c>
      <c r="FH20" s="336">
        <f t="shared" si="26"/>
        <v>0</v>
      </c>
      <c r="FI20" s="336">
        <f t="shared" si="26"/>
        <v>0</v>
      </c>
      <c r="FJ20" s="336">
        <f t="shared" si="26"/>
        <v>0</v>
      </c>
      <c r="FK20" s="336">
        <f t="shared" si="26"/>
        <v>0</v>
      </c>
      <c r="FL20" s="336">
        <f t="shared" si="26"/>
        <v>0</v>
      </c>
      <c r="FM20" s="336">
        <f t="shared" si="26"/>
        <v>0</v>
      </c>
      <c r="FN20" s="336">
        <f t="shared" si="26"/>
        <v>0</v>
      </c>
      <c r="FO20" s="336">
        <f t="shared" si="26"/>
        <v>0</v>
      </c>
      <c r="FP20" s="336">
        <f t="shared" si="26"/>
        <v>0</v>
      </c>
      <c r="FQ20" s="337">
        <f t="shared" si="26"/>
        <v>0</v>
      </c>
    </row>
    <row r="21" spans="1:173" ht="12.75" customHeight="1" x14ac:dyDescent="0.2">
      <c r="A21" s="242" t="str">
        <f t="shared" si="14"/>
        <v xml:space="preserve"> -</v>
      </c>
      <c r="B21" s="112"/>
      <c r="C21" s="171" t="s">
        <v>305</v>
      </c>
      <c r="D21" s="366" t="s">
        <v>2</v>
      </c>
      <c r="E21" s="366"/>
      <c r="F21" s="366"/>
      <c r="G21" s="367"/>
      <c r="H21" s="368" t="str">
        <f>IF(E21="","",IF(ISERROR(SEARCH("Custom",$E21,1)),VLOOKUP($A21,'VESSEL kW RATINGS'!$A:$E,5,FALSE),"Enter kW"))</f>
        <v/>
      </c>
      <c r="I21" s="33" t="s">
        <v>299</v>
      </c>
      <c r="J21" s="367"/>
      <c r="K21" s="33">
        <f t="shared" si="15"/>
        <v>1</v>
      </c>
      <c r="L21" s="33">
        <f t="shared" si="16"/>
        <v>0</v>
      </c>
      <c r="M21" s="367">
        <v>0</v>
      </c>
      <c r="N21" s="373">
        <v>0</v>
      </c>
      <c r="O21" s="299"/>
      <c r="P21" s="300"/>
      <c r="Q21" s="73" t="str">
        <f t="shared" si="13"/>
        <v>Enter vessel info</v>
      </c>
      <c r="R21" s="79" t="str">
        <f t="shared" si="13"/>
        <v>Enter vessel info</v>
      </c>
      <c r="S21" s="79" t="str">
        <f t="shared" si="13"/>
        <v>Enter vessel info</v>
      </c>
      <c r="T21" s="79" t="str">
        <f t="shared" si="13"/>
        <v>Enter vessel info</v>
      </c>
      <c r="U21" s="79" t="str">
        <f t="shared" si="13"/>
        <v>Enter vessel info</v>
      </c>
      <c r="V21" s="79" t="str">
        <f t="shared" si="13"/>
        <v>Enter vessel info</v>
      </c>
      <c r="W21" s="79" t="str">
        <f t="shared" si="13"/>
        <v>Enter vessel info</v>
      </c>
      <c r="X21" s="79" t="str">
        <f t="shared" si="13"/>
        <v>Enter vessel info</v>
      </c>
      <c r="Y21" s="78" t="s">
        <v>115</v>
      </c>
      <c r="Z21" s="79" t="s">
        <v>115</v>
      </c>
      <c r="AA21" s="82" t="s">
        <v>115</v>
      </c>
      <c r="AB21" s="76" t="str">
        <f>IF(OR($D21="",$E21="",$F21=""),"Enter vessel info",IF(T($H21)&lt;&gt;"","Enter Activity",IF(OR($M21=0,$N21=0),"Enter Run Time",IF((VLOOKUP($F21,'VESSEL FACTORS'!$A$3:$O$5,AB$5,FALSE))="N/A","--",IF($G21="",IF(ISERROR(SEARCH("Aux",$E21,1)),($H21*VLOOKUP($F21,'VESSEL FACTORS'!$A$2:$O$5,AB$5,FALSE)*0.0000011023*$M21*$N21*0.82),($H21*VLOOKUP($F21,'VESSEL FACTORS'!$A$2:$O$5,AB$5,FALSE)*0.0000011023*$M21*$N21*1)),IF($G21&lt;21,($H21*VLOOKUP($F21,'VESSEL FACTORS'!$A$2:$O$5,AB$5,FALSE)*0.0000011023*$M21*$N21*VLOOKUP($G21,'VESSEL FACTORS'!$A$16:$L$36,AB$5,FALSE)),($H21*VLOOKUP($F21,'VESSEL FACTORS'!$A$3:$O$5,AB$5,FALSE)*0.0000011023*$M21*$N21*($G21/100))))))))</f>
        <v>Enter vessel info</v>
      </c>
      <c r="AC21" s="76" t="str">
        <f>IF(OR($D21="",$E21="",$F21=""),"Enter vessel info",IF(T($H21)&lt;&gt;"","Enter Activity",IF(OR($M21=0,$N21=0),"Enter Run Time",IF((VLOOKUP($F21,'VESSEL FACTORS'!$A$3:$O$5,AC$5,FALSE))="N/A","--",IF($G21="",IF(ISERROR(SEARCH("Aux",$E21,1)),($H21*VLOOKUP($F21,'VESSEL FACTORS'!$A$2:$O$5,AC$5,FALSE)*0.0000011023*$M21*$N21*0.82),($H21*VLOOKUP($F21,'VESSEL FACTORS'!$A$2:$O$5,AC$5,FALSE)*0.0000011023*$M21*$N21*1)),IF($G21&lt;21,($H21*VLOOKUP($F21,'VESSEL FACTORS'!$A$2:$O$5,AC$5,FALSE)*0.0000011023*$M21*$N21*VLOOKUP($G21,'VESSEL FACTORS'!$A$16:$L$36,AC$5,FALSE)),($H21*VLOOKUP($F21,'VESSEL FACTORS'!$A$3:$O$5,AC$5,FALSE)*0.0000011023*$M21*$N21*($G21/100))))))))</f>
        <v>Enter vessel info</v>
      </c>
      <c r="AD21" s="76" t="str">
        <f>IF(OR($D21="",$E21="",$F21=""),"Enter vessel info",IF(T($H21)&lt;&gt;"","Enter Activity",IF(OR($M21=0,$N21=0),"Enter Run Time",IF((VLOOKUP($F21,'VESSEL FACTORS'!$A$3:$O$5,AD$5,FALSE))="N/A","--",IF($G21="",IF(ISERROR(SEARCH("Aux",$E21,1)),($H21*VLOOKUP($F21,'VESSEL FACTORS'!$A$2:$O$5,AD$5,FALSE)*0.0000011023*$M21*$N21*0.82),($H21*VLOOKUP($F21,'VESSEL FACTORS'!$A$2:$O$5,AD$5,FALSE)*0.0000011023*$M21*$N21*1)),IF($G21&lt;21,($H21*VLOOKUP($F21,'VESSEL FACTORS'!$A$2:$O$5,AD$5,FALSE)*0.0000011023*$M21*$N21*VLOOKUP($G21,'VESSEL FACTORS'!$A$16:$L$36,AD$5,FALSE)),($H21*VLOOKUP($F21,'VESSEL FACTORS'!$A$3:$O$5,AD$5,FALSE)*0.0000011023*$M21*$N21*($G21/100))))))))</f>
        <v>Enter vessel info</v>
      </c>
      <c r="AE21" s="76" t="str">
        <f>IF(OR($D21="",$E21="",$F21=""),"Enter vessel info",IF(T($H21)&lt;&gt;"","Enter Activity",IF(OR($M21=0,$N21=0),"Enter Run Time",IF((VLOOKUP($F21,'VESSEL FACTORS'!$A$3:$O$5,AE$5,FALSE))="N/A","--",IF($G21="",IF(ISERROR(SEARCH("Aux",$E21,1)),($H21*VLOOKUP($F21,'VESSEL FACTORS'!$A$2:$O$5,AE$5,FALSE)*0.0000011023*$M21*$N21*0.82),($H21*VLOOKUP($F21,'VESSEL FACTORS'!$A$2:$O$5,AE$5,FALSE)*0.0000011023*$M21*$N21*1)),IF($G21&lt;21,($H21*VLOOKUP($F21,'VESSEL FACTORS'!$A$2:$O$5,AE$5,FALSE)*0.0000011023*$M21*$N21*VLOOKUP($G21,'VESSEL FACTORS'!$A$16:$L$36,AE$5,FALSE)),($H21*VLOOKUP($F21,'VESSEL FACTORS'!$A$3:$O$5,AE$5,FALSE)*0.0000011023*$M21*$N21*($G21/100))))))))</f>
        <v>Enter vessel info</v>
      </c>
      <c r="AF21" s="76" t="str">
        <f>IF(OR($D21="",$E21="",$F21=""),"Enter vessel info",IF(T($H21)&lt;&gt;"","Enter Activity",IF(OR($M21=0,$N21=0),"Enter Run Time",IF((VLOOKUP($F21,'VESSEL FACTORS'!$A$3:$O$5,AF$5,FALSE))="N/A","--",IF($G21="",IF(ISERROR(SEARCH("Aux",$E21,1)),($H21*VLOOKUP($F21,'VESSEL FACTORS'!$A$2:$O$5,AF$5,FALSE)*0.0000011023*$M21*$N21*0.82),($H21*VLOOKUP($F21,'VESSEL FACTORS'!$A$2:$O$5,AF$5,FALSE)*0.0000011023*$M21*$N21*1)),IF($G21&lt;21,($H21*VLOOKUP($F21,'VESSEL FACTORS'!$A$2:$O$5,AF$5,FALSE)*0.0000011023*$M21*$N21*VLOOKUP($G21,'VESSEL FACTORS'!$A$16:$L$36,AF$5,FALSE)),($H21*VLOOKUP($F21,'VESSEL FACTORS'!$A$3:$O$5,AF$5,FALSE)*0.0000011023*$M21*$N21*($G21/100))))))))</f>
        <v>Enter vessel info</v>
      </c>
      <c r="AG21" s="76" t="str">
        <f>IF(OR($D21="",$E21="",$F21=""),"Enter vessel info",IF(T($H21)&lt;&gt;"","Enter Activity",IF(OR($M21=0,$N21=0),"Enter Run Time",IF((VLOOKUP($F21,'VESSEL FACTORS'!$A$3:$O$5,AG$5,FALSE))="N/A","--",IF($G21="",IF(ISERROR(SEARCH("Aux",$E21,1)),($H21*VLOOKUP($F21,'VESSEL FACTORS'!$A$2:$O$5,AG$5,FALSE)*0.0000011023*$M21*$N21*0.82),($H21*VLOOKUP($F21,'VESSEL FACTORS'!$A$2:$O$5,AG$5,FALSE)*0.0000011023*$M21*$N21*1)),IF($G21&lt;21,($H21*VLOOKUP($F21,'VESSEL FACTORS'!$A$2:$O$5,AG$5,FALSE)*0.0000011023*$M21*$N21*VLOOKUP($G21,'VESSEL FACTORS'!$A$16:$L$36,AG$5,FALSE)),($H21*VLOOKUP($F21,'VESSEL FACTORS'!$A$3:$O$5,AG$5,FALSE)*0.0000011023*$M21*$N21*($G21/100))))))))</f>
        <v>Enter vessel info</v>
      </c>
      <c r="AH21" s="76" t="str">
        <f>IF(OR($D21="",$E21="",$F21=""),"Enter vessel info",IF(T($H21)&lt;&gt;"","Enter Activity",IF(OR($M21=0,$N21=0),"Enter Run Time",IF((VLOOKUP($F21,'VESSEL FACTORS'!$A$3:$O$5,AH$5,FALSE))="N/A","--",IF($G21="",IF(ISERROR(SEARCH("Aux",$E21,1)),($H21*VLOOKUP($F21,'VESSEL FACTORS'!$A$2:$O$5,AH$5,FALSE)*0.0000011023*$M21*$N21*0.82),($H21*VLOOKUP($F21,'VESSEL FACTORS'!$A$2:$O$5,AH$5,FALSE)*0.0000011023*$M21*$N21*1)),IF($G21&lt;21,($H21*VLOOKUP($F21,'VESSEL FACTORS'!$A$2:$O$5,AH$5,FALSE)*0.0000011023*$M21*$N21*VLOOKUP($G21,'VESSEL FACTORS'!$A$16:$L$36,AH$5,FALSE)),($H21*VLOOKUP($F21,'VESSEL FACTORS'!$A$3:$O$5,AH$5,FALSE)*0.0000011023*$M21*$N21*($G21/100))))))))</f>
        <v>Enter vessel info</v>
      </c>
      <c r="AI21" s="76" t="str">
        <f>IF(OR($D21="",$E21="",$F21=""),"Enter vessel info",IF(T($H21)&lt;&gt;"","Enter Activity",IF(OR($M21=0,$N21=0),"Enter Run Time",IF((VLOOKUP($F21,'VESSEL FACTORS'!$A$3:$O$5,AI$5,FALSE))="N/A","--",IF($G21="",IF(ISERROR(SEARCH("Aux",$E21,1)),($H21*VLOOKUP($F21,'VESSEL FACTORS'!$A$2:$O$5,AI$5,FALSE)*0.0000011023*$M21*$N21*0.82),($H21*VLOOKUP($F21,'VESSEL FACTORS'!$A$2:$O$5,AI$5,FALSE)*0.0000011023*$M21*$N21*1)),IF($G21&lt;21,($H21*VLOOKUP($F21,'VESSEL FACTORS'!$A$2:$O$5,AI$5,FALSE)*0.0000011023*$M21*$N21*VLOOKUP($G21,'VESSEL FACTORS'!$A$16:$L$36,AI$5,FALSE)),($H21*VLOOKUP($F21,'VESSEL FACTORS'!$A$3:$O$5,AI$5,FALSE)*0.0000011023*$M21*$N21*($G21/100))))))))</f>
        <v>Enter vessel info</v>
      </c>
      <c r="AJ21" s="76" t="str">
        <f>IF(OR($D21="",$E21="",$F21=""),"Enter vessel info",IF(T($H21)&lt;&gt;"","Enter Activity",IF(OR($M21=0,$N21=0),"Enter Run Time",IF((VLOOKUP($F21,'VESSEL FACTORS'!$A$3:$O$5,AJ$5,FALSE))="N/A","--",IF($G21="",IF(ISERROR(SEARCH("Aux",$E21,1)),($H21*VLOOKUP($F21,'VESSEL FACTORS'!$A$2:$O$5,AJ$5,FALSE)*0.0000011023*$M21*$N21*0.82),($H21*VLOOKUP($F21,'VESSEL FACTORS'!$A$2:$O$5,AJ$5,FALSE)*0.0000011023*$M21*$N21*1)),IF($G21&lt;21,($H21*VLOOKUP($F21,'VESSEL FACTORS'!$A$2:$O$5,AJ$5,FALSE)*0.0000011023*$M21*$N21*VLOOKUP($G21,'VESSEL FACTORS'!$A$16:$L$36,AJ$5,FALSE)),($H21*VLOOKUP($F21,'VESSEL FACTORS'!$A$3:$O$5,AJ$5,FALSE)*0.0000011023*$M21*$N21*($G21/100))))))))</f>
        <v>Enter vessel info</v>
      </c>
      <c r="AK21" s="76" t="str">
        <f>IF(OR($D21="",$E21="",$F21=""),"Enter vessel info",IF(T($H21)&lt;&gt;"","Enter Activity",IF(OR($M21=0,$N21=0),"Enter Run Time",IF((VLOOKUP($F21,'VESSEL FACTORS'!$A$3:$O$5,AK$5,FALSE))="N/A","--",IF($G21="",IF(ISERROR(SEARCH("Aux",$E21,1)),($H21*VLOOKUP($F21,'VESSEL FACTORS'!$A$2:$O$5,AK$5,FALSE)*0.0000011023*$M21*$N21*0.82),($H21*VLOOKUP($F21,'VESSEL FACTORS'!$A$2:$O$5,AK$5,FALSE)*0.0000011023*$M21*$N21*1)),IF($G21&lt;21,($H21*VLOOKUP($F21,'VESSEL FACTORS'!$A$2:$O$5,AK$5,FALSE)*0.0000011023*$M21*$N21*VLOOKUP($G21,'VESSEL FACTORS'!$A$16:$L$36,AK$5,FALSE)),($H21*VLOOKUP($F21,'VESSEL FACTORS'!$A$3:$O$5,AK$5,FALSE)*0.0000011023*$M21*$N21*($G21/100))))))))</f>
        <v>Enter vessel info</v>
      </c>
      <c r="AL21" s="67" t="str">
        <f>IF(OR($D21="",$E21="",$F21=""),"Enter vessel info",IF(T($H21)&lt;&gt;"","Enter Activity",IF(OR($M21=0,$N21=0),"Enter Run Time",IF((VLOOKUP($F21,'VESSEL FACTORS'!$A$3:$O$5,AL$5,FALSE))="N/A","--",IF($G21="",IF(ISERROR(SEARCH("Aux",$E21,1)),($H21*VLOOKUP($F21,'VESSEL FACTORS'!$A$2:$O$5,AL$5,FALSE)*0.0000011023*$M21*$N21*0.82),($H21*VLOOKUP($F21,'VESSEL FACTORS'!$A$2:$O$5,AL$5,FALSE)*0.0000011023*$M21*$N21*1)),IF($G21&lt;21,($H21*VLOOKUP($F21,'VESSEL FACTORS'!$A$2:$O$5,AL$5,FALSE)*0.0000011023*$M21*$N21*VLOOKUP($G21,'VESSEL FACTORS'!$A$16:$L$36,AL$5,FALSE)),($H21*VLOOKUP($F21,'VESSEL FACTORS'!$A$3:$O$5,AL$5,FALSE)*0.0000011023*$M21*$N21*($G21/100))))))))</f>
        <v>Enter vessel info</v>
      </c>
      <c r="AM21" s="315"/>
      <c r="AO21" s="74">
        <f>MONTH(EMISSIONS_1!P21)-MONTH(EMISSIONS_1!O21)+1</f>
        <v>1</v>
      </c>
      <c r="AP21" s="335">
        <f t="shared" ref="AP21:AP30" si="28">IF(T($AB21)="",IF((AP$6&gt;=MONTH($O21))*(AP$6&lt;=MONTH($P21)), $AB21/$AO21, 0),0)</f>
        <v>0</v>
      </c>
      <c r="AQ21" s="336">
        <f t="shared" si="27"/>
        <v>0</v>
      </c>
      <c r="AR21" s="336">
        <f t="shared" si="27"/>
        <v>0</v>
      </c>
      <c r="AS21" s="336">
        <f t="shared" si="27"/>
        <v>0</v>
      </c>
      <c r="AT21" s="336">
        <f t="shared" si="27"/>
        <v>0</v>
      </c>
      <c r="AU21" s="336">
        <f t="shared" si="27"/>
        <v>0</v>
      </c>
      <c r="AV21" s="336">
        <f t="shared" si="27"/>
        <v>0</v>
      </c>
      <c r="AW21" s="336">
        <f t="shared" si="27"/>
        <v>0</v>
      </c>
      <c r="AX21" s="336">
        <f t="shared" si="27"/>
        <v>0</v>
      </c>
      <c r="AY21" s="336">
        <f t="shared" si="27"/>
        <v>0</v>
      </c>
      <c r="AZ21" s="336">
        <f t="shared" si="27"/>
        <v>0</v>
      </c>
      <c r="BA21" s="337">
        <f t="shared" si="27"/>
        <v>0</v>
      </c>
      <c r="BB21" s="335">
        <f t="shared" si="17"/>
        <v>0</v>
      </c>
      <c r="BC21" s="336">
        <f t="shared" si="17"/>
        <v>0</v>
      </c>
      <c r="BD21" s="336">
        <f t="shared" si="17"/>
        <v>0</v>
      </c>
      <c r="BE21" s="336">
        <f t="shared" si="17"/>
        <v>0</v>
      </c>
      <c r="BF21" s="336">
        <f t="shared" si="17"/>
        <v>0</v>
      </c>
      <c r="BG21" s="336">
        <f t="shared" si="17"/>
        <v>0</v>
      </c>
      <c r="BH21" s="336">
        <f t="shared" si="17"/>
        <v>0</v>
      </c>
      <c r="BI21" s="336">
        <f t="shared" si="17"/>
        <v>0</v>
      </c>
      <c r="BJ21" s="336">
        <f t="shared" si="17"/>
        <v>0</v>
      </c>
      <c r="BK21" s="336">
        <f t="shared" si="17"/>
        <v>0</v>
      </c>
      <c r="BL21" s="336">
        <f t="shared" si="17"/>
        <v>0</v>
      </c>
      <c r="BM21" s="337">
        <f t="shared" si="17"/>
        <v>0</v>
      </c>
      <c r="BN21" s="335">
        <f t="shared" si="18"/>
        <v>0</v>
      </c>
      <c r="BO21" s="336">
        <f t="shared" si="18"/>
        <v>0</v>
      </c>
      <c r="BP21" s="336">
        <f t="shared" si="18"/>
        <v>0</v>
      </c>
      <c r="BQ21" s="336">
        <f t="shared" si="18"/>
        <v>0</v>
      </c>
      <c r="BR21" s="336">
        <f t="shared" si="18"/>
        <v>0</v>
      </c>
      <c r="BS21" s="336">
        <f t="shared" si="18"/>
        <v>0</v>
      </c>
      <c r="BT21" s="336">
        <f t="shared" si="18"/>
        <v>0</v>
      </c>
      <c r="BU21" s="336">
        <f t="shared" si="18"/>
        <v>0</v>
      </c>
      <c r="BV21" s="336">
        <f t="shared" si="18"/>
        <v>0</v>
      </c>
      <c r="BW21" s="336">
        <f t="shared" si="18"/>
        <v>0</v>
      </c>
      <c r="BX21" s="336">
        <f t="shared" si="18"/>
        <v>0</v>
      </c>
      <c r="BY21" s="337">
        <f t="shared" si="18"/>
        <v>0</v>
      </c>
      <c r="BZ21" s="335">
        <f t="shared" si="19"/>
        <v>0</v>
      </c>
      <c r="CA21" s="336">
        <f t="shared" si="19"/>
        <v>0</v>
      </c>
      <c r="CB21" s="336">
        <f t="shared" si="19"/>
        <v>0</v>
      </c>
      <c r="CC21" s="336">
        <f t="shared" si="19"/>
        <v>0</v>
      </c>
      <c r="CD21" s="336">
        <f t="shared" si="19"/>
        <v>0</v>
      </c>
      <c r="CE21" s="336">
        <f t="shared" si="19"/>
        <v>0</v>
      </c>
      <c r="CF21" s="336">
        <f t="shared" si="19"/>
        <v>0</v>
      </c>
      <c r="CG21" s="336">
        <f t="shared" si="19"/>
        <v>0</v>
      </c>
      <c r="CH21" s="336">
        <f t="shared" si="19"/>
        <v>0</v>
      </c>
      <c r="CI21" s="336">
        <f t="shared" si="19"/>
        <v>0</v>
      </c>
      <c r="CJ21" s="336">
        <f t="shared" si="19"/>
        <v>0</v>
      </c>
      <c r="CK21" s="337">
        <f t="shared" si="19"/>
        <v>0</v>
      </c>
      <c r="CL21" s="335">
        <f t="shared" si="20"/>
        <v>0</v>
      </c>
      <c r="CM21" s="336">
        <f t="shared" si="20"/>
        <v>0</v>
      </c>
      <c r="CN21" s="336">
        <f t="shared" si="20"/>
        <v>0</v>
      </c>
      <c r="CO21" s="336">
        <f t="shared" si="20"/>
        <v>0</v>
      </c>
      <c r="CP21" s="336">
        <f t="shared" si="20"/>
        <v>0</v>
      </c>
      <c r="CQ21" s="336">
        <f t="shared" si="20"/>
        <v>0</v>
      </c>
      <c r="CR21" s="336">
        <f t="shared" si="20"/>
        <v>0</v>
      </c>
      <c r="CS21" s="336">
        <f t="shared" si="20"/>
        <v>0</v>
      </c>
      <c r="CT21" s="336">
        <f t="shared" si="20"/>
        <v>0</v>
      </c>
      <c r="CU21" s="336">
        <f t="shared" si="20"/>
        <v>0</v>
      </c>
      <c r="CV21" s="336">
        <f t="shared" si="20"/>
        <v>0</v>
      </c>
      <c r="CW21" s="337">
        <f t="shared" si="20"/>
        <v>0</v>
      </c>
      <c r="CX21" s="335">
        <f t="shared" si="21"/>
        <v>0</v>
      </c>
      <c r="CY21" s="336">
        <f t="shared" si="21"/>
        <v>0</v>
      </c>
      <c r="CZ21" s="336">
        <f t="shared" si="21"/>
        <v>0</v>
      </c>
      <c r="DA21" s="336">
        <f t="shared" si="21"/>
        <v>0</v>
      </c>
      <c r="DB21" s="336">
        <f t="shared" si="21"/>
        <v>0</v>
      </c>
      <c r="DC21" s="336">
        <f t="shared" si="21"/>
        <v>0</v>
      </c>
      <c r="DD21" s="336">
        <f t="shared" si="21"/>
        <v>0</v>
      </c>
      <c r="DE21" s="336">
        <f t="shared" si="21"/>
        <v>0</v>
      </c>
      <c r="DF21" s="336">
        <f t="shared" si="21"/>
        <v>0</v>
      </c>
      <c r="DG21" s="336">
        <f t="shared" si="21"/>
        <v>0</v>
      </c>
      <c r="DH21" s="336">
        <f t="shared" si="21"/>
        <v>0</v>
      </c>
      <c r="DI21" s="337">
        <f t="shared" si="21"/>
        <v>0</v>
      </c>
      <c r="DJ21" s="335">
        <f t="shared" si="22"/>
        <v>0</v>
      </c>
      <c r="DK21" s="336">
        <f t="shared" si="22"/>
        <v>0</v>
      </c>
      <c r="DL21" s="336">
        <f t="shared" si="22"/>
        <v>0</v>
      </c>
      <c r="DM21" s="336">
        <f t="shared" si="22"/>
        <v>0</v>
      </c>
      <c r="DN21" s="336">
        <f t="shared" si="22"/>
        <v>0</v>
      </c>
      <c r="DO21" s="336">
        <f t="shared" si="22"/>
        <v>0</v>
      </c>
      <c r="DP21" s="336">
        <f t="shared" si="22"/>
        <v>0</v>
      </c>
      <c r="DQ21" s="336">
        <f t="shared" si="22"/>
        <v>0</v>
      </c>
      <c r="DR21" s="336">
        <f t="shared" si="22"/>
        <v>0</v>
      </c>
      <c r="DS21" s="336">
        <f t="shared" si="22"/>
        <v>0</v>
      </c>
      <c r="DT21" s="336">
        <f t="shared" si="22"/>
        <v>0</v>
      </c>
      <c r="DU21" s="337">
        <f t="shared" si="22"/>
        <v>0</v>
      </c>
      <c r="DV21" s="335">
        <f t="shared" si="23"/>
        <v>0</v>
      </c>
      <c r="DW21" s="336">
        <f t="shared" si="23"/>
        <v>0</v>
      </c>
      <c r="DX21" s="336">
        <f t="shared" si="23"/>
        <v>0</v>
      </c>
      <c r="DY21" s="336">
        <f t="shared" si="23"/>
        <v>0</v>
      </c>
      <c r="DZ21" s="336">
        <f t="shared" si="23"/>
        <v>0</v>
      </c>
      <c r="EA21" s="336">
        <f t="shared" si="23"/>
        <v>0</v>
      </c>
      <c r="EB21" s="336">
        <f t="shared" si="23"/>
        <v>0</v>
      </c>
      <c r="EC21" s="336">
        <f t="shared" si="23"/>
        <v>0</v>
      </c>
      <c r="ED21" s="336">
        <f t="shared" si="23"/>
        <v>0</v>
      </c>
      <c r="EE21" s="336">
        <f t="shared" si="23"/>
        <v>0</v>
      </c>
      <c r="EF21" s="336">
        <f t="shared" si="23"/>
        <v>0</v>
      </c>
      <c r="EG21" s="337">
        <f t="shared" si="23"/>
        <v>0</v>
      </c>
      <c r="EH21" s="335">
        <f t="shared" si="24"/>
        <v>0</v>
      </c>
      <c r="EI21" s="336">
        <f t="shared" si="24"/>
        <v>0</v>
      </c>
      <c r="EJ21" s="336">
        <f t="shared" si="24"/>
        <v>0</v>
      </c>
      <c r="EK21" s="336">
        <f t="shared" si="24"/>
        <v>0</v>
      </c>
      <c r="EL21" s="336">
        <f t="shared" si="24"/>
        <v>0</v>
      </c>
      <c r="EM21" s="336">
        <f t="shared" si="24"/>
        <v>0</v>
      </c>
      <c r="EN21" s="336">
        <f t="shared" si="24"/>
        <v>0</v>
      </c>
      <c r="EO21" s="336">
        <f t="shared" si="24"/>
        <v>0</v>
      </c>
      <c r="EP21" s="336">
        <f t="shared" si="24"/>
        <v>0</v>
      </c>
      <c r="EQ21" s="336">
        <f t="shared" si="24"/>
        <v>0</v>
      </c>
      <c r="ER21" s="336">
        <f t="shared" si="24"/>
        <v>0</v>
      </c>
      <c r="ES21" s="337">
        <f t="shared" si="24"/>
        <v>0</v>
      </c>
      <c r="ET21" s="335">
        <f t="shared" si="25"/>
        <v>0</v>
      </c>
      <c r="EU21" s="336">
        <f t="shared" si="25"/>
        <v>0</v>
      </c>
      <c r="EV21" s="336">
        <f t="shared" si="25"/>
        <v>0</v>
      </c>
      <c r="EW21" s="336">
        <f t="shared" si="25"/>
        <v>0</v>
      </c>
      <c r="EX21" s="336">
        <f t="shared" si="25"/>
        <v>0</v>
      </c>
      <c r="EY21" s="336">
        <f t="shared" si="25"/>
        <v>0</v>
      </c>
      <c r="EZ21" s="336">
        <f t="shared" si="25"/>
        <v>0</v>
      </c>
      <c r="FA21" s="336">
        <f t="shared" si="25"/>
        <v>0</v>
      </c>
      <c r="FB21" s="336">
        <f t="shared" si="25"/>
        <v>0</v>
      </c>
      <c r="FC21" s="336">
        <f t="shared" si="25"/>
        <v>0</v>
      </c>
      <c r="FD21" s="336">
        <f t="shared" si="25"/>
        <v>0</v>
      </c>
      <c r="FE21" s="337">
        <f t="shared" si="25"/>
        <v>0</v>
      </c>
      <c r="FF21" s="335">
        <f t="shared" si="26"/>
        <v>0</v>
      </c>
      <c r="FG21" s="336">
        <f t="shared" si="26"/>
        <v>0</v>
      </c>
      <c r="FH21" s="336">
        <f t="shared" si="26"/>
        <v>0</v>
      </c>
      <c r="FI21" s="336">
        <f t="shared" si="26"/>
        <v>0</v>
      </c>
      <c r="FJ21" s="336">
        <f t="shared" si="26"/>
        <v>0</v>
      </c>
      <c r="FK21" s="336">
        <f t="shared" si="26"/>
        <v>0</v>
      </c>
      <c r="FL21" s="336">
        <f t="shared" si="26"/>
        <v>0</v>
      </c>
      <c r="FM21" s="336">
        <f t="shared" si="26"/>
        <v>0</v>
      </c>
      <c r="FN21" s="336">
        <f t="shared" si="26"/>
        <v>0</v>
      </c>
      <c r="FO21" s="336">
        <f t="shared" si="26"/>
        <v>0</v>
      </c>
      <c r="FP21" s="336">
        <f t="shared" si="26"/>
        <v>0</v>
      </c>
      <c r="FQ21" s="337">
        <f t="shared" si="26"/>
        <v>0</v>
      </c>
    </row>
    <row r="22" spans="1:173" ht="12.75" customHeight="1" x14ac:dyDescent="0.2">
      <c r="A22" s="242" t="str">
        <f t="shared" si="14"/>
        <v>-</v>
      </c>
      <c r="B22" s="112"/>
      <c r="C22" s="171" t="s">
        <v>305</v>
      </c>
      <c r="D22" s="366"/>
      <c r="E22" s="366"/>
      <c r="F22" s="366"/>
      <c r="G22" s="367"/>
      <c r="H22" s="368" t="str">
        <f>IF(E22="","",IF(ISERROR(SEARCH("Custom",$E22,1)),VLOOKUP($A22,'VESSEL kW RATINGS'!$A:$E,5,FALSE),"Enter kW"))</f>
        <v/>
      </c>
      <c r="I22" s="33" t="s">
        <v>299</v>
      </c>
      <c r="J22" s="367"/>
      <c r="K22" s="33">
        <f t="shared" si="15"/>
        <v>1</v>
      </c>
      <c r="L22" s="33">
        <f t="shared" si="16"/>
        <v>0</v>
      </c>
      <c r="M22" s="367">
        <v>0</v>
      </c>
      <c r="N22" s="373">
        <v>0</v>
      </c>
      <c r="O22" s="299"/>
      <c r="P22" s="300"/>
      <c r="Q22" s="73" t="str">
        <f t="shared" si="13"/>
        <v>Enter vessel info</v>
      </c>
      <c r="R22" s="79" t="str">
        <f t="shared" si="13"/>
        <v>Enter vessel info</v>
      </c>
      <c r="S22" s="79" t="str">
        <f t="shared" si="13"/>
        <v>Enter vessel info</v>
      </c>
      <c r="T22" s="79" t="str">
        <f t="shared" si="13"/>
        <v>Enter vessel info</v>
      </c>
      <c r="U22" s="79" t="str">
        <f t="shared" si="13"/>
        <v>Enter vessel info</v>
      </c>
      <c r="V22" s="79" t="str">
        <f t="shared" si="13"/>
        <v>Enter vessel info</v>
      </c>
      <c r="W22" s="79" t="str">
        <f t="shared" si="13"/>
        <v>Enter vessel info</v>
      </c>
      <c r="X22" s="79" t="str">
        <f t="shared" si="13"/>
        <v>Enter vessel info</v>
      </c>
      <c r="Y22" s="78" t="s">
        <v>115</v>
      </c>
      <c r="Z22" s="79" t="s">
        <v>115</v>
      </c>
      <c r="AA22" s="82" t="s">
        <v>115</v>
      </c>
      <c r="AB22" s="76" t="str">
        <f>IF(OR($D22="",$E22="",$F22=""),"Enter vessel info",IF(T($H22)&lt;&gt;"","Enter Activity",IF(OR($M22=0,$N22=0),"Enter Run Time",IF((VLOOKUP($F22,'VESSEL FACTORS'!$A$3:$O$5,AB$5,FALSE))="N/A","--",IF($G22="",IF(ISERROR(SEARCH("Aux",$E22,1)),($H22*VLOOKUP($F22,'VESSEL FACTORS'!$A$2:$O$5,AB$5,FALSE)*0.0000011023*$M22*$N22*0.82),($H22*VLOOKUP($F22,'VESSEL FACTORS'!$A$2:$O$5,AB$5,FALSE)*0.0000011023*$M22*$N22*1)),IF($G22&lt;21,($H22*VLOOKUP($F22,'VESSEL FACTORS'!$A$2:$O$5,AB$5,FALSE)*0.0000011023*$M22*$N22*VLOOKUP($G22,'VESSEL FACTORS'!$A$16:$L$36,AB$5,FALSE)),($H22*VLOOKUP($F22,'VESSEL FACTORS'!$A$3:$O$5,AB$5,FALSE)*0.0000011023*$M22*$N22*($G22/100))))))))</f>
        <v>Enter vessel info</v>
      </c>
      <c r="AC22" s="76" t="str">
        <f>IF(OR($D22="",$E22="",$F22=""),"Enter vessel info",IF(T($H22)&lt;&gt;"","Enter Activity",IF(OR($M22=0,$N22=0),"Enter Run Time",IF((VLOOKUP($F22,'VESSEL FACTORS'!$A$3:$O$5,AC$5,FALSE))="N/A","--",IF($G22="",IF(ISERROR(SEARCH("Aux",$E22,1)),($H22*VLOOKUP($F22,'VESSEL FACTORS'!$A$2:$O$5,AC$5,FALSE)*0.0000011023*$M22*$N22*0.82),($H22*VLOOKUP($F22,'VESSEL FACTORS'!$A$2:$O$5,AC$5,FALSE)*0.0000011023*$M22*$N22*1)),IF($G22&lt;21,($H22*VLOOKUP($F22,'VESSEL FACTORS'!$A$2:$O$5,AC$5,FALSE)*0.0000011023*$M22*$N22*VLOOKUP($G22,'VESSEL FACTORS'!$A$16:$L$36,AC$5,FALSE)),($H22*VLOOKUP($F22,'VESSEL FACTORS'!$A$3:$O$5,AC$5,FALSE)*0.0000011023*$M22*$N22*($G22/100))))))))</f>
        <v>Enter vessel info</v>
      </c>
      <c r="AD22" s="76" t="str">
        <f>IF(OR($D22="",$E22="",$F22=""),"Enter vessel info",IF(T($H22)&lt;&gt;"","Enter Activity",IF(OR($M22=0,$N22=0),"Enter Run Time",IF((VLOOKUP($F22,'VESSEL FACTORS'!$A$3:$O$5,AD$5,FALSE))="N/A","--",IF($G22="",IF(ISERROR(SEARCH("Aux",$E22,1)),($H22*VLOOKUP($F22,'VESSEL FACTORS'!$A$2:$O$5,AD$5,FALSE)*0.0000011023*$M22*$N22*0.82),($H22*VLOOKUP($F22,'VESSEL FACTORS'!$A$2:$O$5,AD$5,FALSE)*0.0000011023*$M22*$N22*1)),IF($G22&lt;21,($H22*VLOOKUP($F22,'VESSEL FACTORS'!$A$2:$O$5,AD$5,FALSE)*0.0000011023*$M22*$N22*VLOOKUP($G22,'VESSEL FACTORS'!$A$16:$L$36,AD$5,FALSE)),($H22*VLOOKUP($F22,'VESSEL FACTORS'!$A$3:$O$5,AD$5,FALSE)*0.0000011023*$M22*$N22*($G22/100))))))))</f>
        <v>Enter vessel info</v>
      </c>
      <c r="AE22" s="76" t="str">
        <f>IF(OR($D22="",$E22="",$F22=""),"Enter vessel info",IF(T($H22)&lt;&gt;"","Enter Activity",IF(OR($M22=0,$N22=0),"Enter Run Time",IF((VLOOKUP($F22,'VESSEL FACTORS'!$A$3:$O$5,AE$5,FALSE))="N/A","--",IF($G22="",IF(ISERROR(SEARCH("Aux",$E22,1)),($H22*VLOOKUP($F22,'VESSEL FACTORS'!$A$2:$O$5,AE$5,FALSE)*0.0000011023*$M22*$N22*0.82),($H22*VLOOKUP($F22,'VESSEL FACTORS'!$A$2:$O$5,AE$5,FALSE)*0.0000011023*$M22*$N22*1)),IF($G22&lt;21,($H22*VLOOKUP($F22,'VESSEL FACTORS'!$A$2:$O$5,AE$5,FALSE)*0.0000011023*$M22*$N22*VLOOKUP($G22,'VESSEL FACTORS'!$A$16:$L$36,AE$5,FALSE)),($H22*VLOOKUP($F22,'VESSEL FACTORS'!$A$3:$O$5,AE$5,FALSE)*0.0000011023*$M22*$N22*($G22/100))))))))</f>
        <v>Enter vessel info</v>
      </c>
      <c r="AF22" s="76" t="str">
        <f>IF(OR($D22="",$E22="",$F22=""),"Enter vessel info",IF(T($H22)&lt;&gt;"","Enter Activity",IF(OR($M22=0,$N22=0),"Enter Run Time",IF((VLOOKUP($F22,'VESSEL FACTORS'!$A$3:$O$5,AF$5,FALSE))="N/A","--",IF($G22="",IF(ISERROR(SEARCH("Aux",$E22,1)),($H22*VLOOKUP($F22,'VESSEL FACTORS'!$A$2:$O$5,AF$5,FALSE)*0.0000011023*$M22*$N22*0.82),($H22*VLOOKUP($F22,'VESSEL FACTORS'!$A$2:$O$5,AF$5,FALSE)*0.0000011023*$M22*$N22*1)),IF($G22&lt;21,($H22*VLOOKUP($F22,'VESSEL FACTORS'!$A$2:$O$5,AF$5,FALSE)*0.0000011023*$M22*$N22*VLOOKUP($G22,'VESSEL FACTORS'!$A$16:$L$36,AF$5,FALSE)),($H22*VLOOKUP($F22,'VESSEL FACTORS'!$A$3:$O$5,AF$5,FALSE)*0.0000011023*$M22*$N22*($G22/100))))))))</f>
        <v>Enter vessel info</v>
      </c>
      <c r="AG22" s="76" t="str">
        <f>IF(OR($D22="",$E22="",$F22=""),"Enter vessel info",IF(T($H22)&lt;&gt;"","Enter Activity",IF(OR($M22=0,$N22=0),"Enter Run Time",IF((VLOOKUP($F22,'VESSEL FACTORS'!$A$3:$O$5,AG$5,FALSE))="N/A","--",IF($G22="",IF(ISERROR(SEARCH("Aux",$E22,1)),($H22*VLOOKUP($F22,'VESSEL FACTORS'!$A$2:$O$5,AG$5,FALSE)*0.0000011023*$M22*$N22*0.82),($H22*VLOOKUP($F22,'VESSEL FACTORS'!$A$2:$O$5,AG$5,FALSE)*0.0000011023*$M22*$N22*1)),IF($G22&lt;21,($H22*VLOOKUP($F22,'VESSEL FACTORS'!$A$2:$O$5,AG$5,FALSE)*0.0000011023*$M22*$N22*VLOOKUP($G22,'VESSEL FACTORS'!$A$16:$L$36,AG$5,FALSE)),($H22*VLOOKUP($F22,'VESSEL FACTORS'!$A$3:$O$5,AG$5,FALSE)*0.0000011023*$M22*$N22*($G22/100))))))))</f>
        <v>Enter vessel info</v>
      </c>
      <c r="AH22" s="76" t="str">
        <f>IF(OR($D22="",$E22="",$F22=""),"Enter vessel info",IF(T($H22)&lt;&gt;"","Enter Activity",IF(OR($M22=0,$N22=0),"Enter Run Time",IF((VLOOKUP($F22,'VESSEL FACTORS'!$A$3:$O$5,AH$5,FALSE))="N/A","--",IF($G22="",IF(ISERROR(SEARCH("Aux",$E22,1)),($H22*VLOOKUP($F22,'VESSEL FACTORS'!$A$2:$O$5,AH$5,FALSE)*0.0000011023*$M22*$N22*0.82),($H22*VLOOKUP($F22,'VESSEL FACTORS'!$A$2:$O$5,AH$5,FALSE)*0.0000011023*$M22*$N22*1)),IF($G22&lt;21,($H22*VLOOKUP($F22,'VESSEL FACTORS'!$A$2:$O$5,AH$5,FALSE)*0.0000011023*$M22*$N22*VLOOKUP($G22,'VESSEL FACTORS'!$A$16:$L$36,AH$5,FALSE)),($H22*VLOOKUP($F22,'VESSEL FACTORS'!$A$3:$O$5,AH$5,FALSE)*0.0000011023*$M22*$N22*($G22/100))))))))</f>
        <v>Enter vessel info</v>
      </c>
      <c r="AI22" s="76" t="str">
        <f>IF(OR($D22="",$E22="",$F22=""),"Enter vessel info",IF(T($H22)&lt;&gt;"","Enter Activity",IF(OR($M22=0,$N22=0),"Enter Run Time",IF((VLOOKUP($F22,'VESSEL FACTORS'!$A$3:$O$5,AI$5,FALSE))="N/A","--",IF($G22="",IF(ISERROR(SEARCH("Aux",$E22,1)),($H22*VLOOKUP($F22,'VESSEL FACTORS'!$A$2:$O$5,AI$5,FALSE)*0.0000011023*$M22*$N22*0.82),($H22*VLOOKUP($F22,'VESSEL FACTORS'!$A$2:$O$5,AI$5,FALSE)*0.0000011023*$M22*$N22*1)),IF($G22&lt;21,($H22*VLOOKUP($F22,'VESSEL FACTORS'!$A$2:$O$5,AI$5,FALSE)*0.0000011023*$M22*$N22*VLOOKUP($G22,'VESSEL FACTORS'!$A$16:$L$36,AI$5,FALSE)),($H22*VLOOKUP($F22,'VESSEL FACTORS'!$A$3:$O$5,AI$5,FALSE)*0.0000011023*$M22*$N22*($G22/100))))))))</f>
        <v>Enter vessel info</v>
      </c>
      <c r="AJ22" s="76" t="str">
        <f>IF(OR($D22="",$E22="",$F22=""),"Enter vessel info",IF(T($H22)&lt;&gt;"","Enter Activity",IF(OR($M22=0,$N22=0),"Enter Run Time",IF((VLOOKUP($F22,'VESSEL FACTORS'!$A$3:$O$5,AJ$5,FALSE))="N/A","--",IF($G22="",IF(ISERROR(SEARCH("Aux",$E22,1)),($H22*VLOOKUP($F22,'VESSEL FACTORS'!$A$2:$O$5,AJ$5,FALSE)*0.0000011023*$M22*$N22*0.82),($H22*VLOOKUP($F22,'VESSEL FACTORS'!$A$2:$O$5,AJ$5,FALSE)*0.0000011023*$M22*$N22*1)),IF($G22&lt;21,($H22*VLOOKUP($F22,'VESSEL FACTORS'!$A$2:$O$5,AJ$5,FALSE)*0.0000011023*$M22*$N22*VLOOKUP($G22,'VESSEL FACTORS'!$A$16:$L$36,AJ$5,FALSE)),($H22*VLOOKUP($F22,'VESSEL FACTORS'!$A$3:$O$5,AJ$5,FALSE)*0.0000011023*$M22*$N22*($G22/100))))))))</f>
        <v>Enter vessel info</v>
      </c>
      <c r="AK22" s="76" t="str">
        <f>IF(OR($D22="",$E22="",$F22=""),"Enter vessel info",IF(T($H22)&lt;&gt;"","Enter Activity",IF(OR($M22=0,$N22=0),"Enter Run Time",IF((VLOOKUP($F22,'VESSEL FACTORS'!$A$3:$O$5,AK$5,FALSE))="N/A","--",IF($G22="",IF(ISERROR(SEARCH("Aux",$E22,1)),($H22*VLOOKUP($F22,'VESSEL FACTORS'!$A$2:$O$5,AK$5,FALSE)*0.0000011023*$M22*$N22*0.82),($H22*VLOOKUP($F22,'VESSEL FACTORS'!$A$2:$O$5,AK$5,FALSE)*0.0000011023*$M22*$N22*1)),IF($G22&lt;21,($H22*VLOOKUP($F22,'VESSEL FACTORS'!$A$2:$O$5,AK$5,FALSE)*0.0000011023*$M22*$N22*VLOOKUP($G22,'VESSEL FACTORS'!$A$16:$L$36,AK$5,FALSE)),($H22*VLOOKUP($F22,'VESSEL FACTORS'!$A$3:$O$5,AK$5,FALSE)*0.0000011023*$M22*$N22*($G22/100))))))))</f>
        <v>Enter vessel info</v>
      </c>
      <c r="AL22" s="67" t="str">
        <f>IF(OR($D22="",$E22="",$F22=""),"Enter vessel info",IF(T($H22)&lt;&gt;"","Enter Activity",IF(OR($M22=0,$N22=0),"Enter Run Time",IF((VLOOKUP($F22,'VESSEL FACTORS'!$A$3:$O$5,AL$5,FALSE))="N/A","--",IF($G22="",IF(ISERROR(SEARCH("Aux",$E22,1)),($H22*VLOOKUP($F22,'VESSEL FACTORS'!$A$2:$O$5,AL$5,FALSE)*0.0000011023*$M22*$N22*0.82),($H22*VLOOKUP($F22,'VESSEL FACTORS'!$A$2:$O$5,AL$5,FALSE)*0.0000011023*$M22*$N22*1)),IF($G22&lt;21,($H22*VLOOKUP($F22,'VESSEL FACTORS'!$A$2:$O$5,AL$5,FALSE)*0.0000011023*$M22*$N22*VLOOKUP($G22,'VESSEL FACTORS'!$A$16:$L$36,AL$5,FALSE)),($H22*VLOOKUP($F22,'VESSEL FACTORS'!$A$3:$O$5,AL$5,FALSE)*0.0000011023*$M22*$N22*($G22/100))))))))</f>
        <v>Enter vessel info</v>
      </c>
      <c r="AM22" s="315"/>
      <c r="AO22" s="74">
        <f>MONTH(EMISSIONS_1!P22)-MONTH(EMISSIONS_1!O22)+1</f>
        <v>1</v>
      </c>
      <c r="AP22" s="335">
        <f t="shared" si="28"/>
        <v>0</v>
      </c>
      <c r="AQ22" s="336">
        <f t="shared" si="27"/>
        <v>0</v>
      </c>
      <c r="AR22" s="336">
        <f t="shared" si="27"/>
        <v>0</v>
      </c>
      <c r="AS22" s="336">
        <f t="shared" si="27"/>
        <v>0</v>
      </c>
      <c r="AT22" s="336">
        <f t="shared" si="27"/>
        <v>0</v>
      </c>
      <c r="AU22" s="336">
        <f t="shared" si="27"/>
        <v>0</v>
      </c>
      <c r="AV22" s="336">
        <f t="shared" si="27"/>
        <v>0</v>
      </c>
      <c r="AW22" s="336">
        <f t="shared" si="27"/>
        <v>0</v>
      </c>
      <c r="AX22" s="336">
        <f t="shared" si="27"/>
        <v>0</v>
      </c>
      <c r="AY22" s="336">
        <f t="shared" si="27"/>
        <v>0</v>
      </c>
      <c r="AZ22" s="336">
        <f t="shared" si="27"/>
        <v>0</v>
      </c>
      <c r="BA22" s="337">
        <f t="shared" si="27"/>
        <v>0</v>
      </c>
      <c r="BB22" s="335">
        <f t="shared" si="17"/>
        <v>0</v>
      </c>
      <c r="BC22" s="336">
        <f t="shared" si="17"/>
        <v>0</v>
      </c>
      <c r="BD22" s="336">
        <f t="shared" si="17"/>
        <v>0</v>
      </c>
      <c r="BE22" s="336">
        <f t="shared" si="17"/>
        <v>0</v>
      </c>
      <c r="BF22" s="336">
        <f t="shared" si="17"/>
        <v>0</v>
      </c>
      <c r="BG22" s="336">
        <f t="shared" si="17"/>
        <v>0</v>
      </c>
      <c r="BH22" s="336">
        <f t="shared" si="17"/>
        <v>0</v>
      </c>
      <c r="BI22" s="336">
        <f t="shared" si="17"/>
        <v>0</v>
      </c>
      <c r="BJ22" s="336">
        <f t="shared" si="17"/>
        <v>0</v>
      </c>
      <c r="BK22" s="336">
        <f t="shared" si="17"/>
        <v>0</v>
      </c>
      <c r="BL22" s="336">
        <f t="shared" si="17"/>
        <v>0</v>
      </c>
      <c r="BM22" s="337">
        <f t="shared" si="17"/>
        <v>0</v>
      </c>
      <c r="BN22" s="335">
        <f t="shared" si="18"/>
        <v>0</v>
      </c>
      <c r="BO22" s="336">
        <f t="shared" si="18"/>
        <v>0</v>
      </c>
      <c r="BP22" s="336">
        <f t="shared" si="18"/>
        <v>0</v>
      </c>
      <c r="BQ22" s="336">
        <f t="shared" si="18"/>
        <v>0</v>
      </c>
      <c r="BR22" s="336">
        <f t="shared" si="18"/>
        <v>0</v>
      </c>
      <c r="BS22" s="336">
        <f t="shared" si="18"/>
        <v>0</v>
      </c>
      <c r="BT22" s="336">
        <f t="shared" si="18"/>
        <v>0</v>
      </c>
      <c r="BU22" s="336">
        <f t="shared" si="18"/>
        <v>0</v>
      </c>
      <c r="BV22" s="336">
        <f t="shared" si="18"/>
        <v>0</v>
      </c>
      <c r="BW22" s="336">
        <f t="shared" si="18"/>
        <v>0</v>
      </c>
      <c r="BX22" s="336">
        <f t="shared" si="18"/>
        <v>0</v>
      </c>
      <c r="BY22" s="337">
        <f t="shared" si="18"/>
        <v>0</v>
      </c>
      <c r="BZ22" s="335">
        <f t="shared" si="19"/>
        <v>0</v>
      </c>
      <c r="CA22" s="336">
        <f t="shared" si="19"/>
        <v>0</v>
      </c>
      <c r="CB22" s="336">
        <f t="shared" si="19"/>
        <v>0</v>
      </c>
      <c r="CC22" s="336">
        <f t="shared" si="19"/>
        <v>0</v>
      </c>
      <c r="CD22" s="336">
        <f t="shared" si="19"/>
        <v>0</v>
      </c>
      <c r="CE22" s="336">
        <f t="shared" si="19"/>
        <v>0</v>
      </c>
      <c r="CF22" s="336">
        <f t="shared" si="19"/>
        <v>0</v>
      </c>
      <c r="CG22" s="336">
        <f t="shared" si="19"/>
        <v>0</v>
      </c>
      <c r="CH22" s="336">
        <f t="shared" si="19"/>
        <v>0</v>
      </c>
      <c r="CI22" s="336">
        <f t="shared" si="19"/>
        <v>0</v>
      </c>
      <c r="CJ22" s="336">
        <f t="shared" si="19"/>
        <v>0</v>
      </c>
      <c r="CK22" s="337">
        <f t="shared" si="19"/>
        <v>0</v>
      </c>
      <c r="CL22" s="335">
        <f t="shared" si="20"/>
        <v>0</v>
      </c>
      <c r="CM22" s="336">
        <f t="shared" si="20"/>
        <v>0</v>
      </c>
      <c r="CN22" s="336">
        <f t="shared" si="20"/>
        <v>0</v>
      </c>
      <c r="CO22" s="336">
        <f t="shared" si="20"/>
        <v>0</v>
      </c>
      <c r="CP22" s="336">
        <f t="shared" si="20"/>
        <v>0</v>
      </c>
      <c r="CQ22" s="336">
        <f t="shared" si="20"/>
        <v>0</v>
      </c>
      <c r="CR22" s="336">
        <f t="shared" si="20"/>
        <v>0</v>
      </c>
      <c r="CS22" s="336">
        <f t="shared" si="20"/>
        <v>0</v>
      </c>
      <c r="CT22" s="336">
        <f t="shared" si="20"/>
        <v>0</v>
      </c>
      <c r="CU22" s="336">
        <f t="shared" si="20"/>
        <v>0</v>
      </c>
      <c r="CV22" s="336">
        <f t="shared" si="20"/>
        <v>0</v>
      </c>
      <c r="CW22" s="337">
        <f t="shared" si="20"/>
        <v>0</v>
      </c>
      <c r="CX22" s="335">
        <f t="shared" si="21"/>
        <v>0</v>
      </c>
      <c r="CY22" s="336">
        <f t="shared" si="21"/>
        <v>0</v>
      </c>
      <c r="CZ22" s="336">
        <f t="shared" si="21"/>
        <v>0</v>
      </c>
      <c r="DA22" s="336">
        <f t="shared" si="21"/>
        <v>0</v>
      </c>
      <c r="DB22" s="336">
        <f t="shared" si="21"/>
        <v>0</v>
      </c>
      <c r="DC22" s="336">
        <f t="shared" si="21"/>
        <v>0</v>
      </c>
      <c r="DD22" s="336">
        <f t="shared" si="21"/>
        <v>0</v>
      </c>
      <c r="DE22" s="336">
        <f t="shared" si="21"/>
        <v>0</v>
      </c>
      <c r="DF22" s="336">
        <f t="shared" si="21"/>
        <v>0</v>
      </c>
      <c r="DG22" s="336">
        <f t="shared" si="21"/>
        <v>0</v>
      </c>
      <c r="DH22" s="336">
        <f t="shared" si="21"/>
        <v>0</v>
      </c>
      <c r="DI22" s="337">
        <f t="shared" si="21"/>
        <v>0</v>
      </c>
      <c r="DJ22" s="335">
        <f t="shared" si="22"/>
        <v>0</v>
      </c>
      <c r="DK22" s="336">
        <f t="shared" si="22"/>
        <v>0</v>
      </c>
      <c r="DL22" s="336">
        <f t="shared" si="22"/>
        <v>0</v>
      </c>
      <c r="DM22" s="336">
        <f t="shared" si="22"/>
        <v>0</v>
      </c>
      <c r="DN22" s="336">
        <f t="shared" si="22"/>
        <v>0</v>
      </c>
      <c r="DO22" s="336">
        <f t="shared" si="22"/>
        <v>0</v>
      </c>
      <c r="DP22" s="336">
        <f t="shared" si="22"/>
        <v>0</v>
      </c>
      <c r="DQ22" s="336">
        <f t="shared" si="22"/>
        <v>0</v>
      </c>
      <c r="DR22" s="336">
        <f t="shared" si="22"/>
        <v>0</v>
      </c>
      <c r="DS22" s="336">
        <f t="shared" si="22"/>
        <v>0</v>
      </c>
      <c r="DT22" s="336">
        <f t="shared" si="22"/>
        <v>0</v>
      </c>
      <c r="DU22" s="337">
        <f t="shared" si="22"/>
        <v>0</v>
      </c>
      <c r="DV22" s="335">
        <f t="shared" si="23"/>
        <v>0</v>
      </c>
      <c r="DW22" s="336">
        <f t="shared" si="23"/>
        <v>0</v>
      </c>
      <c r="DX22" s="336">
        <f t="shared" si="23"/>
        <v>0</v>
      </c>
      <c r="DY22" s="336">
        <f t="shared" si="23"/>
        <v>0</v>
      </c>
      <c r="DZ22" s="336">
        <f t="shared" si="23"/>
        <v>0</v>
      </c>
      <c r="EA22" s="336">
        <f t="shared" si="23"/>
        <v>0</v>
      </c>
      <c r="EB22" s="336">
        <f t="shared" si="23"/>
        <v>0</v>
      </c>
      <c r="EC22" s="336">
        <f t="shared" si="23"/>
        <v>0</v>
      </c>
      <c r="ED22" s="336">
        <f t="shared" si="23"/>
        <v>0</v>
      </c>
      <c r="EE22" s="336">
        <f t="shared" si="23"/>
        <v>0</v>
      </c>
      <c r="EF22" s="336">
        <f t="shared" si="23"/>
        <v>0</v>
      </c>
      <c r="EG22" s="337">
        <f t="shared" si="23"/>
        <v>0</v>
      </c>
      <c r="EH22" s="335">
        <f t="shared" si="24"/>
        <v>0</v>
      </c>
      <c r="EI22" s="336">
        <f t="shared" si="24"/>
        <v>0</v>
      </c>
      <c r="EJ22" s="336">
        <f t="shared" si="24"/>
        <v>0</v>
      </c>
      <c r="EK22" s="336">
        <f t="shared" si="24"/>
        <v>0</v>
      </c>
      <c r="EL22" s="336">
        <f t="shared" si="24"/>
        <v>0</v>
      </c>
      <c r="EM22" s="336">
        <f t="shared" si="24"/>
        <v>0</v>
      </c>
      <c r="EN22" s="336">
        <f t="shared" si="24"/>
        <v>0</v>
      </c>
      <c r="EO22" s="336">
        <f t="shared" si="24"/>
        <v>0</v>
      </c>
      <c r="EP22" s="336">
        <f t="shared" si="24"/>
        <v>0</v>
      </c>
      <c r="EQ22" s="336">
        <f t="shared" si="24"/>
        <v>0</v>
      </c>
      <c r="ER22" s="336">
        <f t="shared" si="24"/>
        <v>0</v>
      </c>
      <c r="ES22" s="337">
        <f t="shared" si="24"/>
        <v>0</v>
      </c>
      <c r="ET22" s="335">
        <f t="shared" si="25"/>
        <v>0</v>
      </c>
      <c r="EU22" s="336">
        <f t="shared" si="25"/>
        <v>0</v>
      </c>
      <c r="EV22" s="336">
        <f t="shared" si="25"/>
        <v>0</v>
      </c>
      <c r="EW22" s="336">
        <f t="shared" si="25"/>
        <v>0</v>
      </c>
      <c r="EX22" s="336">
        <f t="shared" si="25"/>
        <v>0</v>
      </c>
      <c r="EY22" s="336">
        <f t="shared" si="25"/>
        <v>0</v>
      </c>
      <c r="EZ22" s="336">
        <f t="shared" si="25"/>
        <v>0</v>
      </c>
      <c r="FA22" s="336">
        <f t="shared" si="25"/>
        <v>0</v>
      </c>
      <c r="FB22" s="336">
        <f t="shared" si="25"/>
        <v>0</v>
      </c>
      <c r="FC22" s="336">
        <f t="shared" si="25"/>
        <v>0</v>
      </c>
      <c r="FD22" s="336">
        <f t="shared" si="25"/>
        <v>0</v>
      </c>
      <c r="FE22" s="337">
        <f t="shared" si="25"/>
        <v>0</v>
      </c>
      <c r="FF22" s="335">
        <f t="shared" si="26"/>
        <v>0</v>
      </c>
      <c r="FG22" s="336">
        <f t="shared" si="26"/>
        <v>0</v>
      </c>
      <c r="FH22" s="336">
        <f t="shared" si="26"/>
        <v>0</v>
      </c>
      <c r="FI22" s="336">
        <f t="shared" si="26"/>
        <v>0</v>
      </c>
      <c r="FJ22" s="336">
        <f t="shared" si="26"/>
        <v>0</v>
      </c>
      <c r="FK22" s="336">
        <f t="shared" si="26"/>
        <v>0</v>
      </c>
      <c r="FL22" s="336">
        <f t="shared" si="26"/>
        <v>0</v>
      </c>
      <c r="FM22" s="336">
        <f t="shared" si="26"/>
        <v>0</v>
      </c>
      <c r="FN22" s="336">
        <f t="shared" si="26"/>
        <v>0</v>
      </c>
      <c r="FO22" s="336">
        <f t="shared" si="26"/>
        <v>0</v>
      </c>
      <c r="FP22" s="336">
        <f t="shared" si="26"/>
        <v>0</v>
      </c>
      <c r="FQ22" s="337">
        <f t="shared" si="26"/>
        <v>0</v>
      </c>
    </row>
    <row r="23" spans="1:173" ht="12.75" customHeight="1" x14ac:dyDescent="0.2">
      <c r="A23" s="242" t="str">
        <f t="shared" si="14"/>
        <v>-</v>
      </c>
      <c r="B23" s="112"/>
      <c r="C23" s="171" t="s">
        <v>305</v>
      </c>
      <c r="D23" s="366"/>
      <c r="E23" s="366"/>
      <c r="F23" s="366"/>
      <c r="G23" s="367"/>
      <c r="H23" s="368" t="str">
        <f>IF(E23="","",IF(ISERROR(SEARCH("Custom",$E23,1)),VLOOKUP($A23,'VESSEL kW RATINGS'!$A:$E,5,FALSE),"Enter kW"))</f>
        <v/>
      </c>
      <c r="I23" s="33" t="s">
        <v>299</v>
      </c>
      <c r="J23" s="367"/>
      <c r="K23" s="33">
        <f t="shared" si="15"/>
        <v>1</v>
      </c>
      <c r="L23" s="33">
        <f t="shared" si="16"/>
        <v>0</v>
      </c>
      <c r="M23" s="367">
        <v>0</v>
      </c>
      <c r="N23" s="373">
        <v>0</v>
      </c>
      <c r="O23" s="299"/>
      <c r="P23" s="300"/>
      <c r="Q23" s="73" t="str">
        <f t="shared" si="13"/>
        <v>Enter vessel info</v>
      </c>
      <c r="R23" s="79" t="str">
        <f t="shared" si="13"/>
        <v>Enter vessel info</v>
      </c>
      <c r="S23" s="79" t="str">
        <f t="shared" si="13"/>
        <v>Enter vessel info</v>
      </c>
      <c r="T23" s="79" t="str">
        <f t="shared" si="13"/>
        <v>Enter vessel info</v>
      </c>
      <c r="U23" s="79" t="str">
        <f t="shared" si="13"/>
        <v>Enter vessel info</v>
      </c>
      <c r="V23" s="79" t="str">
        <f t="shared" si="13"/>
        <v>Enter vessel info</v>
      </c>
      <c r="W23" s="79" t="str">
        <f t="shared" si="13"/>
        <v>Enter vessel info</v>
      </c>
      <c r="X23" s="79" t="str">
        <f t="shared" si="13"/>
        <v>Enter vessel info</v>
      </c>
      <c r="Y23" s="78" t="s">
        <v>115</v>
      </c>
      <c r="Z23" s="79" t="s">
        <v>115</v>
      </c>
      <c r="AA23" s="82" t="s">
        <v>115</v>
      </c>
      <c r="AB23" s="76" t="str">
        <f>IF(OR($D23="",$E23="",$F23=""),"Enter vessel info",IF(T($H23)&lt;&gt;"","Enter Activity",IF(OR($M23=0,$N23=0),"Enter Run Time",IF((VLOOKUP($F23,'VESSEL FACTORS'!$A$3:$O$5,AB$5,FALSE))="N/A","--",IF($G23="",IF(ISERROR(SEARCH("Aux",$E23,1)),($H23*VLOOKUP($F23,'VESSEL FACTORS'!$A$2:$O$5,AB$5,FALSE)*0.0000011023*$M23*$N23*0.82),($H23*VLOOKUP($F23,'VESSEL FACTORS'!$A$2:$O$5,AB$5,FALSE)*0.0000011023*$M23*$N23*1)),IF($G23&lt;21,($H23*VLOOKUP($F23,'VESSEL FACTORS'!$A$2:$O$5,AB$5,FALSE)*0.0000011023*$M23*$N23*VLOOKUP($G23,'VESSEL FACTORS'!$A$16:$L$36,AB$5,FALSE)),($H23*VLOOKUP($F23,'VESSEL FACTORS'!$A$3:$O$5,AB$5,FALSE)*0.0000011023*$M23*$N23*($G23/100))))))))</f>
        <v>Enter vessel info</v>
      </c>
      <c r="AC23" s="76" t="str">
        <f>IF(OR($D23="",$E23="",$F23=""),"Enter vessel info",IF(T($H23)&lt;&gt;"","Enter Activity",IF(OR($M23=0,$N23=0),"Enter Run Time",IF((VLOOKUP($F23,'VESSEL FACTORS'!$A$3:$O$5,AC$5,FALSE))="N/A","--",IF($G23="",IF(ISERROR(SEARCH("Aux",$E23,1)),($H23*VLOOKUP($F23,'VESSEL FACTORS'!$A$2:$O$5,AC$5,FALSE)*0.0000011023*$M23*$N23*0.82),($H23*VLOOKUP($F23,'VESSEL FACTORS'!$A$2:$O$5,AC$5,FALSE)*0.0000011023*$M23*$N23*1)),IF($G23&lt;21,($H23*VLOOKUP($F23,'VESSEL FACTORS'!$A$2:$O$5,AC$5,FALSE)*0.0000011023*$M23*$N23*VLOOKUP($G23,'VESSEL FACTORS'!$A$16:$L$36,AC$5,FALSE)),($H23*VLOOKUP($F23,'VESSEL FACTORS'!$A$3:$O$5,AC$5,FALSE)*0.0000011023*$M23*$N23*($G23/100))))))))</f>
        <v>Enter vessel info</v>
      </c>
      <c r="AD23" s="76" t="str">
        <f>IF(OR($D23="",$E23="",$F23=""),"Enter vessel info",IF(T($H23)&lt;&gt;"","Enter Activity",IF(OR($M23=0,$N23=0),"Enter Run Time",IF((VLOOKUP($F23,'VESSEL FACTORS'!$A$3:$O$5,AD$5,FALSE))="N/A","--",IF($G23="",IF(ISERROR(SEARCH("Aux",$E23,1)),($H23*VLOOKUP($F23,'VESSEL FACTORS'!$A$2:$O$5,AD$5,FALSE)*0.0000011023*$M23*$N23*0.82),($H23*VLOOKUP($F23,'VESSEL FACTORS'!$A$2:$O$5,AD$5,FALSE)*0.0000011023*$M23*$N23*1)),IF($G23&lt;21,($H23*VLOOKUP($F23,'VESSEL FACTORS'!$A$2:$O$5,AD$5,FALSE)*0.0000011023*$M23*$N23*VLOOKUP($G23,'VESSEL FACTORS'!$A$16:$L$36,AD$5,FALSE)),($H23*VLOOKUP($F23,'VESSEL FACTORS'!$A$3:$O$5,AD$5,FALSE)*0.0000011023*$M23*$N23*($G23/100))))))))</f>
        <v>Enter vessel info</v>
      </c>
      <c r="AE23" s="76" t="str">
        <f>IF(OR($D23="",$E23="",$F23=""),"Enter vessel info",IF(T($H23)&lt;&gt;"","Enter Activity",IF(OR($M23=0,$N23=0),"Enter Run Time",IF((VLOOKUP($F23,'VESSEL FACTORS'!$A$3:$O$5,AE$5,FALSE))="N/A","--",IF($G23="",IF(ISERROR(SEARCH("Aux",$E23,1)),($H23*VLOOKUP($F23,'VESSEL FACTORS'!$A$2:$O$5,AE$5,FALSE)*0.0000011023*$M23*$N23*0.82),($H23*VLOOKUP($F23,'VESSEL FACTORS'!$A$2:$O$5,AE$5,FALSE)*0.0000011023*$M23*$N23*1)),IF($G23&lt;21,($H23*VLOOKUP($F23,'VESSEL FACTORS'!$A$2:$O$5,AE$5,FALSE)*0.0000011023*$M23*$N23*VLOOKUP($G23,'VESSEL FACTORS'!$A$16:$L$36,AE$5,FALSE)),($H23*VLOOKUP($F23,'VESSEL FACTORS'!$A$3:$O$5,AE$5,FALSE)*0.0000011023*$M23*$N23*($G23/100))))))))</f>
        <v>Enter vessel info</v>
      </c>
      <c r="AF23" s="76" t="str">
        <f>IF(OR($D23="",$E23="",$F23=""),"Enter vessel info",IF(T($H23)&lt;&gt;"","Enter Activity",IF(OR($M23=0,$N23=0),"Enter Run Time",IF((VLOOKUP($F23,'VESSEL FACTORS'!$A$3:$O$5,AF$5,FALSE))="N/A","--",IF($G23="",IF(ISERROR(SEARCH("Aux",$E23,1)),($H23*VLOOKUP($F23,'VESSEL FACTORS'!$A$2:$O$5,AF$5,FALSE)*0.0000011023*$M23*$N23*0.82),($H23*VLOOKUP($F23,'VESSEL FACTORS'!$A$2:$O$5,AF$5,FALSE)*0.0000011023*$M23*$N23*1)),IF($G23&lt;21,($H23*VLOOKUP($F23,'VESSEL FACTORS'!$A$2:$O$5,AF$5,FALSE)*0.0000011023*$M23*$N23*VLOOKUP($G23,'VESSEL FACTORS'!$A$16:$L$36,AF$5,FALSE)),($H23*VLOOKUP($F23,'VESSEL FACTORS'!$A$3:$O$5,AF$5,FALSE)*0.0000011023*$M23*$N23*($G23/100))))))))</f>
        <v>Enter vessel info</v>
      </c>
      <c r="AG23" s="76" t="str">
        <f>IF(OR($D23="",$E23="",$F23=""),"Enter vessel info",IF(T($H23)&lt;&gt;"","Enter Activity",IF(OR($M23=0,$N23=0),"Enter Run Time",IF((VLOOKUP($F23,'VESSEL FACTORS'!$A$3:$O$5,AG$5,FALSE))="N/A","--",IF($G23="",IF(ISERROR(SEARCH("Aux",$E23,1)),($H23*VLOOKUP($F23,'VESSEL FACTORS'!$A$2:$O$5,AG$5,FALSE)*0.0000011023*$M23*$N23*0.82),($H23*VLOOKUP($F23,'VESSEL FACTORS'!$A$2:$O$5,AG$5,FALSE)*0.0000011023*$M23*$N23*1)),IF($G23&lt;21,($H23*VLOOKUP($F23,'VESSEL FACTORS'!$A$2:$O$5,AG$5,FALSE)*0.0000011023*$M23*$N23*VLOOKUP($G23,'VESSEL FACTORS'!$A$16:$L$36,AG$5,FALSE)),($H23*VLOOKUP($F23,'VESSEL FACTORS'!$A$3:$O$5,AG$5,FALSE)*0.0000011023*$M23*$N23*($G23/100))))))))</f>
        <v>Enter vessel info</v>
      </c>
      <c r="AH23" s="76" t="str">
        <f>IF(OR($D23="",$E23="",$F23=""),"Enter vessel info",IF(T($H23)&lt;&gt;"","Enter Activity",IF(OR($M23=0,$N23=0),"Enter Run Time",IF((VLOOKUP($F23,'VESSEL FACTORS'!$A$3:$O$5,AH$5,FALSE))="N/A","--",IF($G23="",IF(ISERROR(SEARCH("Aux",$E23,1)),($H23*VLOOKUP($F23,'VESSEL FACTORS'!$A$2:$O$5,AH$5,FALSE)*0.0000011023*$M23*$N23*0.82),($H23*VLOOKUP($F23,'VESSEL FACTORS'!$A$2:$O$5,AH$5,FALSE)*0.0000011023*$M23*$N23*1)),IF($G23&lt;21,($H23*VLOOKUP($F23,'VESSEL FACTORS'!$A$2:$O$5,AH$5,FALSE)*0.0000011023*$M23*$N23*VLOOKUP($G23,'VESSEL FACTORS'!$A$16:$L$36,AH$5,FALSE)),($H23*VLOOKUP($F23,'VESSEL FACTORS'!$A$3:$O$5,AH$5,FALSE)*0.0000011023*$M23*$N23*($G23/100))))))))</f>
        <v>Enter vessel info</v>
      </c>
      <c r="AI23" s="76" t="str">
        <f>IF(OR($D23="",$E23="",$F23=""),"Enter vessel info",IF(T($H23)&lt;&gt;"","Enter Activity",IF(OR($M23=0,$N23=0),"Enter Run Time",IF((VLOOKUP($F23,'VESSEL FACTORS'!$A$3:$O$5,AI$5,FALSE))="N/A","--",IF($G23="",IF(ISERROR(SEARCH("Aux",$E23,1)),($H23*VLOOKUP($F23,'VESSEL FACTORS'!$A$2:$O$5,AI$5,FALSE)*0.0000011023*$M23*$N23*0.82),($H23*VLOOKUP($F23,'VESSEL FACTORS'!$A$2:$O$5,AI$5,FALSE)*0.0000011023*$M23*$N23*1)),IF($G23&lt;21,($H23*VLOOKUP($F23,'VESSEL FACTORS'!$A$2:$O$5,AI$5,FALSE)*0.0000011023*$M23*$N23*VLOOKUP($G23,'VESSEL FACTORS'!$A$16:$L$36,AI$5,FALSE)),($H23*VLOOKUP($F23,'VESSEL FACTORS'!$A$3:$O$5,AI$5,FALSE)*0.0000011023*$M23*$N23*($G23/100))))))))</f>
        <v>Enter vessel info</v>
      </c>
      <c r="AJ23" s="76" t="str">
        <f>IF(OR($D23="",$E23="",$F23=""),"Enter vessel info",IF(T($H23)&lt;&gt;"","Enter Activity",IF(OR($M23=0,$N23=0),"Enter Run Time",IF((VLOOKUP($F23,'VESSEL FACTORS'!$A$3:$O$5,AJ$5,FALSE))="N/A","--",IF($G23="",IF(ISERROR(SEARCH("Aux",$E23,1)),($H23*VLOOKUP($F23,'VESSEL FACTORS'!$A$2:$O$5,AJ$5,FALSE)*0.0000011023*$M23*$N23*0.82),($H23*VLOOKUP($F23,'VESSEL FACTORS'!$A$2:$O$5,AJ$5,FALSE)*0.0000011023*$M23*$N23*1)),IF($G23&lt;21,($H23*VLOOKUP($F23,'VESSEL FACTORS'!$A$2:$O$5,AJ$5,FALSE)*0.0000011023*$M23*$N23*VLOOKUP($G23,'VESSEL FACTORS'!$A$16:$L$36,AJ$5,FALSE)),($H23*VLOOKUP($F23,'VESSEL FACTORS'!$A$3:$O$5,AJ$5,FALSE)*0.0000011023*$M23*$N23*($G23/100))))))))</f>
        <v>Enter vessel info</v>
      </c>
      <c r="AK23" s="76" t="str">
        <f>IF(OR($D23="",$E23="",$F23=""),"Enter vessel info",IF(T($H23)&lt;&gt;"","Enter Activity",IF(OR($M23=0,$N23=0),"Enter Run Time",IF((VLOOKUP($F23,'VESSEL FACTORS'!$A$3:$O$5,AK$5,FALSE))="N/A","--",IF($G23="",IF(ISERROR(SEARCH("Aux",$E23,1)),($H23*VLOOKUP($F23,'VESSEL FACTORS'!$A$2:$O$5,AK$5,FALSE)*0.0000011023*$M23*$N23*0.82),($H23*VLOOKUP($F23,'VESSEL FACTORS'!$A$2:$O$5,AK$5,FALSE)*0.0000011023*$M23*$N23*1)),IF($G23&lt;21,($H23*VLOOKUP($F23,'VESSEL FACTORS'!$A$2:$O$5,AK$5,FALSE)*0.0000011023*$M23*$N23*VLOOKUP($G23,'VESSEL FACTORS'!$A$16:$L$36,AK$5,FALSE)),($H23*VLOOKUP($F23,'VESSEL FACTORS'!$A$3:$O$5,AK$5,FALSE)*0.0000011023*$M23*$N23*($G23/100))))))))</f>
        <v>Enter vessel info</v>
      </c>
      <c r="AL23" s="67" t="str">
        <f>IF(OR($D23="",$E23="",$F23=""),"Enter vessel info",IF(T($H23)&lt;&gt;"","Enter Activity",IF(OR($M23=0,$N23=0),"Enter Run Time",IF((VLOOKUP($F23,'VESSEL FACTORS'!$A$3:$O$5,AL$5,FALSE))="N/A","--",IF($G23="",IF(ISERROR(SEARCH("Aux",$E23,1)),($H23*VLOOKUP($F23,'VESSEL FACTORS'!$A$2:$O$5,AL$5,FALSE)*0.0000011023*$M23*$N23*0.82),($H23*VLOOKUP($F23,'VESSEL FACTORS'!$A$2:$O$5,AL$5,FALSE)*0.0000011023*$M23*$N23*1)),IF($G23&lt;21,($H23*VLOOKUP($F23,'VESSEL FACTORS'!$A$2:$O$5,AL$5,FALSE)*0.0000011023*$M23*$N23*VLOOKUP($G23,'VESSEL FACTORS'!$A$16:$L$36,AL$5,FALSE)),($H23*VLOOKUP($F23,'VESSEL FACTORS'!$A$3:$O$5,AL$5,FALSE)*0.0000011023*$M23*$N23*($G23/100))))))))</f>
        <v>Enter vessel info</v>
      </c>
      <c r="AM23" s="315"/>
      <c r="AO23" s="74">
        <f>MONTH(EMISSIONS_1!P23)-MONTH(EMISSIONS_1!O23)+1</f>
        <v>1</v>
      </c>
      <c r="AP23" s="335">
        <f t="shared" si="28"/>
        <v>0</v>
      </c>
      <c r="AQ23" s="336">
        <f t="shared" si="27"/>
        <v>0</v>
      </c>
      <c r="AR23" s="336">
        <f t="shared" si="27"/>
        <v>0</v>
      </c>
      <c r="AS23" s="336">
        <f t="shared" si="27"/>
        <v>0</v>
      </c>
      <c r="AT23" s="336">
        <f t="shared" si="27"/>
        <v>0</v>
      </c>
      <c r="AU23" s="336">
        <f t="shared" si="27"/>
        <v>0</v>
      </c>
      <c r="AV23" s="336">
        <f t="shared" si="27"/>
        <v>0</v>
      </c>
      <c r="AW23" s="336">
        <f t="shared" si="27"/>
        <v>0</v>
      </c>
      <c r="AX23" s="336">
        <f t="shared" si="27"/>
        <v>0</v>
      </c>
      <c r="AY23" s="336">
        <f t="shared" si="27"/>
        <v>0</v>
      </c>
      <c r="AZ23" s="336">
        <f t="shared" si="27"/>
        <v>0</v>
      </c>
      <c r="BA23" s="337">
        <f t="shared" si="27"/>
        <v>0</v>
      </c>
      <c r="BB23" s="335">
        <f t="shared" si="17"/>
        <v>0</v>
      </c>
      <c r="BC23" s="336">
        <f t="shared" si="17"/>
        <v>0</v>
      </c>
      <c r="BD23" s="336">
        <f t="shared" si="17"/>
        <v>0</v>
      </c>
      <c r="BE23" s="336">
        <f t="shared" si="17"/>
        <v>0</v>
      </c>
      <c r="BF23" s="336">
        <f t="shared" si="17"/>
        <v>0</v>
      </c>
      <c r="BG23" s="336">
        <f t="shared" si="17"/>
        <v>0</v>
      </c>
      <c r="BH23" s="336">
        <f t="shared" si="17"/>
        <v>0</v>
      </c>
      <c r="BI23" s="336">
        <f t="shared" si="17"/>
        <v>0</v>
      </c>
      <c r="BJ23" s="336">
        <f t="shared" si="17"/>
        <v>0</v>
      </c>
      <c r="BK23" s="336">
        <f t="shared" si="17"/>
        <v>0</v>
      </c>
      <c r="BL23" s="336">
        <f t="shared" si="17"/>
        <v>0</v>
      </c>
      <c r="BM23" s="337">
        <f t="shared" si="17"/>
        <v>0</v>
      </c>
      <c r="BN23" s="335">
        <f t="shared" si="18"/>
        <v>0</v>
      </c>
      <c r="BO23" s="336">
        <f t="shared" si="18"/>
        <v>0</v>
      </c>
      <c r="BP23" s="336">
        <f t="shared" si="18"/>
        <v>0</v>
      </c>
      <c r="BQ23" s="336">
        <f t="shared" si="18"/>
        <v>0</v>
      </c>
      <c r="BR23" s="336">
        <f t="shared" si="18"/>
        <v>0</v>
      </c>
      <c r="BS23" s="336">
        <f t="shared" si="18"/>
        <v>0</v>
      </c>
      <c r="BT23" s="336">
        <f t="shared" si="18"/>
        <v>0</v>
      </c>
      <c r="BU23" s="336">
        <f t="shared" si="18"/>
        <v>0</v>
      </c>
      <c r="BV23" s="336">
        <f t="shared" si="18"/>
        <v>0</v>
      </c>
      <c r="BW23" s="336">
        <f t="shared" si="18"/>
        <v>0</v>
      </c>
      <c r="BX23" s="336">
        <f t="shared" si="18"/>
        <v>0</v>
      </c>
      <c r="BY23" s="337">
        <f t="shared" si="18"/>
        <v>0</v>
      </c>
      <c r="BZ23" s="335">
        <f t="shared" si="19"/>
        <v>0</v>
      </c>
      <c r="CA23" s="336">
        <f t="shared" si="19"/>
        <v>0</v>
      </c>
      <c r="CB23" s="336">
        <f t="shared" si="19"/>
        <v>0</v>
      </c>
      <c r="CC23" s="336">
        <f t="shared" si="19"/>
        <v>0</v>
      </c>
      <c r="CD23" s="336">
        <f t="shared" si="19"/>
        <v>0</v>
      </c>
      <c r="CE23" s="336">
        <f t="shared" si="19"/>
        <v>0</v>
      </c>
      <c r="CF23" s="336">
        <f t="shared" si="19"/>
        <v>0</v>
      </c>
      <c r="CG23" s="336">
        <f t="shared" si="19"/>
        <v>0</v>
      </c>
      <c r="CH23" s="336">
        <f t="shared" si="19"/>
        <v>0</v>
      </c>
      <c r="CI23" s="336">
        <f t="shared" si="19"/>
        <v>0</v>
      </c>
      <c r="CJ23" s="336">
        <f t="shared" si="19"/>
        <v>0</v>
      </c>
      <c r="CK23" s="337">
        <f t="shared" si="19"/>
        <v>0</v>
      </c>
      <c r="CL23" s="335">
        <f t="shared" si="20"/>
        <v>0</v>
      </c>
      <c r="CM23" s="336">
        <f t="shared" si="20"/>
        <v>0</v>
      </c>
      <c r="CN23" s="336">
        <f t="shared" si="20"/>
        <v>0</v>
      </c>
      <c r="CO23" s="336">
        <f t="shared" si="20"/>
        <v>0</v>
      </c>
      <c r="CP23" s="336">
        <f t="shared" si="20"/>
        <v>0</v>
      </c>
      <c r="CQ23" s="336">
        <f t="shared" si="20"/>
        <v>0</v>
      </c>
      <c r="CR23" s="336">
        <f t="shared" si="20"/>
        <v>0</v>
      </c>
      <c r="CS23" s="336">
        <f t="shared" si="20"/>
        <v>0</v>
      </c>
      <c r="CT23" s="336">
        <f t="shared" si="20"/>
        <v>0</v>
      </c>
      <c r="CU23" s="336">
        <f t="shared" si="20"/>
        <v>0</v>
      </c>
      <c r="CV23" s="336">
        <f t="shared" si="20"/>
        <v>0</v>
      </c>
      <c r="CW23" s="337">
        <f t="shared" si="20"/>
        <v>0</v>
      </c>
      <c r="CX23" s="335">
        <f t="shared" si="21"/>
        <v>0</v>
      </c>
      <c r="CY23" s="336">
        <f t="shared" si="21"/>
        <v>0</v>
      </c>
      <c r="CZ23" s="336">
        <f t="shared" si="21"/>
        <v>0</v>
      </c>
      <c r="DA23" s="336">
        <f t="shared" si="21"/>
        <v>0</v>
      </c>
      <c r="DB23" s="336">
        <f t="shared" si="21"/>
        <v>0</v>
      </c>
      <c r="DC23" s="336">
        <f t="shared" si="21"/>
        <v>0</v>
      </c>
      <c r="DD23" s="336">
        <f t="shared" si="21"/>
        <v>0</v>
      </c>
      <c r="DE23" s="336">
        <f t="shared" si="21"/>
        <v>0</v>
      </c>
      <c r="DF23" s="336">
        <f t="shared" si="21"/>
        <v>0</v>
      </c>
      <c r="DG23" s="336">
        <f t="shared" si="21"/>
        <v>0</v>
      </c>
      <c r="DH23" s="336">
        <f t="shared" si="21"/>
        <v>0</v>
      </c>
      <c r="DI23" s="337">
        <f t="shared" si="21"/>
        <v>0</v>
      </c>
      <c r="DJ23" s="335">
        <f t="shared" si="22"/>
        <v>0</v>
      </c>
      <c r="DK23" s="336">
        <f t="shared" si="22"/>
        <v>0</v>
      </c>
      <c r="DL23" s="336">
        <f t="shared" si="22"/>
        <v>0</v>
      </c>
      <c r="DM23" s="336">
        <f t="shared" si="22"/>
        <v>0</v>
      </c>
      <c r="DN23" s="336">
        <f t="shared" si="22"/>
        <v>0</v>
      </c>
      <c r="DO23" s="336">
        <f t="shared" si="22"/>
        <v>0</v>
      </c>
      <c r="DP23" s="336">
        <f t="shared" si="22"/>
        <v>0</v>
      </c>
      <c r="DQ23" s="336">
        <f t="shared" si="22"/>
        <v>0</v>
      </c>
      <c r="DR23" s="336">
        <f t="shared" si="22"/>
        <v>0</v>
      </c>
      <c r="DS23" s="336">
        <f t="shared" si="22"/>
        <v>0</v>
      </c>
      <c r="DT23" s="336">
        <f t="shared" si="22"/>
        <v>0</v>
      </c>
      <c r="DU23" s="337">
        <f t="shared" si="22"/>
        <v>0</v>
      </c>
      <c r="DV23" s="335">
        <f t="shared" si="23"/>
        <v>0</v>
      </c>
      <c r="DW23" s="336">
        <f t="shared" si="23"/>
        <v>0</v>
      </c>
      <c r="DX23" s="336">
        <f t="shared" si="23"/>
        <v>0</v>
      </c>
      <c r="DY23" s="336">
        <f t="shared" si="23"/>
        <v>0</v>
      </c>
      <c r="DZ23" s="336">
        <f t="shared" si="23"/>
        <v>0</v>
      </c>
      <c r="EA23" s="336">
        <f t="shared" si="23"/>
        <v>0</v>
      </c>
      <c r="EB23" s="336">
        <f t="shared" si="23"/>
        <v>0</v>
      </c>
      <c r="EC23" s="336">
        <f t="shared" si="23"/>
        <v>0</v>
      </c>
      <c r="ED23" s="336">
        <f t="shared" si="23"/>
        <v>0</v>
      </c>
      <c r="EE23" s="336">
        <f t="shared" si="23"/>
        <v>0</v>
      </c>
      <c r="EF23" s="336">
        <f t="shared" si="23"/>
        <v>0</v>
      </c>
      <c r="EG23" s="337">
        <f t="shared" si="23"/>
        <v>0</v>
      </c>
      <c r="EH23" s="335">
        <f t="shared" si="24"/>
        <v>0</v>
      </c>
      <c r="EI23" s="336">
        <f t="shared" si="24"/>
        <v>0</v>
      </c>
      <c r="EJ23" s="336">
        <f t="shared" si="24"/>
        <v>0</v>
      </c>
      <c r="EK23" s="336">
        <f t="shared" si="24"/>
        <v>0</v>
      </c>
      <c r="EL23" s="336">
        <f t="shared" si="24"/>
        <v>0</v>
      </c>
      <c r="EM23" s="336">
        <f t="shared" si="24"/>
        <v>0</v>
      </c>
      <c r="EN23" s="336">
        <f t="shared" si="24"/>
        <v>0</v>
      </c>
      <c r="EO23" s="336">
        <f t="shared" si="24"/>
        <v>0</v>
      </c>
      <c r="EP23" s="336">
        <f t="shared" si="24"/>
        <v>0</v>
      </c>
      <c r="EQ23" s="336">
        <f t="shared" si="24"/>
        <v>0</v>
      </c>
      <c r="ER23" s="336">
        <f t="shared" si="24"/>
        <v>0</v>
      </c>
      <c r="ES23" s="337">
        <f t="shared" si="24"/>
        <v>0</v>
      </c>
      <c r="ET23" s="335">
        <f t="shared" si="25"/>
        <v>0</v>
      </c>
      <c r="EU23" s="336">
        <f t="shared" si="25"/>
        <v>0</v>
      </c>
      <c r="EV23" s="336">
        <f t="shared" si="25"/>
        <v>0</v>
      </c>
      <c r="EW23" s="336">
        <f t="shared" si="25"/>
        <v>0</v>
      </c>
      <c r="EX23" s="336">
        <f t="shared" si="25"/>
        <v>0</v>
      </c>
      <c r="EY23" s="336">
        <f t="shared" si="25"/>
        <v>0</v>
      </c>
      <c r="EZ23" s="336">
        <f t="shared" si="25"/>
        <v>0</v>
      </c>
      <c r="FA23" s="336">
        <f t="shared" si="25"/>
        <v>0</v>
      </c>
      <c r="FB23" s="336">
        <f t="shared" si="25"/>
        <v>0</v>
      </c>
      <c r="FC23" s="336">
        <f t="shared" si="25"/>
        <v>0</v>
      </c>
      <c r="FD23" s="336">
        <f t="shared" si="25"/>
        <v>0</v>
      </c>
      <c r="FE23" s="337">
        <f t="shared" si="25"/>
        <v>0</v>
      </c>
      <c r="FF23" s="335">
        <f t="shared" si="26"/>
        <v>0</v>
      </c>
      <c r="FG23" s="336">
        <f t="shared" si="26"/>
        <v>0</v>
      </c>
      <c r="FH23" s="336">
        <f t="shared" si="26"/>
        <v>0</v>
      </c>
      <c r="FI23" s="336">
        <f t="shared" si="26"/>
        <v>0</v>
      </c>
      <c r="FJ23" s="336">
        <f t="shared" si="26"/>
        <v>0</v>
      </c>
      <c r="FK23" s="336">
        <f t="shared" si="26"/>
        <v>0</v>
      </c>
      <c r="FL23" s="336">
        <f t="shared" si="26"/>
        <v>0</v>
      </c>
      <c r="FM23" s="336">
        <f t="shared" si="26"/>
        <v>0</v>
      </c>
      <c r="FN23" s="336">
        <f t="shared" si="26"/>
        <v>0</v>
      </c>
      <c r="FO23" s="336">
        <f t="shared" si="26"/>
        <v>0</v>
      </c>
      <c r="FP23" s="336">
        <f t="shared" si="26"/>
        <v>0</v>
      </c>
      <c r="FQ23" s="337">
        <f t="shared" si="26"/>
        <v>0</v>
      </c>
    </row>
    <row r="24" spans="1:173" ht="12.75" customHeight="1" x14ac:dyDescent="0.2">
      <c r="A24" s="242" t="str">
        <f t="shared" si="14"/>
        <v>-</v>
      </c>
      <c r="B24" s="112"/>
      <c r="C24" s="171" t="s">
        <v>305</v>
      </c>
      <c r="D24" s="366"/>
      <c r="E24" s="366"/>
      <c r="F24" s="366"/>
      <c r="G24" s="367"/>
      <c r="H24" s="368" t="str">
        <f>IF(E24="","",IF(ISERROR(SEARCH("Custom",$E24,1)),VLOOKUP($A24,'VESSEL kW RATINGS'!$A:$E,5,FALSE),"Enter kW"))</f>
        <v/>
      </c>
      <c r="I24" s="33" t="s">
        <v>299</v>
      </c>
      <c r="J24" s="367"/>
      <c r="K24" s="33">
        <f t="shared" si="15"/>
        <v>1</v>
      </c>
      <c r="L24" s="33">
        <f t="shared" si="16"/>
        <v>0</v>
      </c>
      <c r="M24" s="367">
        <v>0</v>
      </c>
      <c r="N24" s="373">
        <v>0</v>
      </c>
      <c r="O24" s="299"/>
      <c r="P24" s="300"/>
      <c r="Q24" s="73" t="str">
        <f t="shared" si="13"/>
        <v>Enter vessel info</v>
      </c>
      <c r="R24" s="79" t="str">
        <f t="shared" si="13"/>
        <v>Enter vessel info</v>
      </c>
      <c r="S24" s="79" t="str">
        <f t="shared" si="13"/>
        <v>Enter vessel info</v>
      </c>
      <c r="T24" s="79" t="str">
        <f t="shared" si="13"/>
        <v>Enter vessel info</v>
      </c>
      <c r="U24" s="79" t="str">
        <f t="shared" si="13"/>
        <v>Enter vessel info</v>
      </c>
      <c r="V24" s="79" t="str">
        <f t="shared" si="13"/>
        <v>Enter vessel info</v>
      </c>
      <c r="W24" s="79" t="str">
        <f t="shared" si="13"/>
        <v>Enter vessel info</v>
      </c>
      <c r="X24" s="79" t="str">
        <f t="shared" si="13"/>
        <v>Enter vessel info</v>
      </c>
      <c r="Y24" s="78" t="s">
        <v>115</v>
      </c>
      <c r="Z24" s="79" t="s">
        <v>115</v>
      </c>
      <c r="AA24" s="82" t="s">
        <v>115</v>
      </c>
      <c r="AB24" s="76" t="str">
        <f>IF(OR($D24="",$E24="",$F24=""),"Enter vessel info",IF(T($H24)&lt;&gt;"","Enter Activity",IF(OR($M24=0,$N24=0),"Enter Run Time",IF((VLOOKUP($F24,'VESSEL FACTORS'!$A$3:$O$5,AB$5,FALSE))="N/A","--",IF($G24="",IF(ISERROR(SEARCH("Aux",$E24,1)),($H24*VLOOKUP($F24,'VESSEL FACTORS'!$A$2:$O$5,AB$5,FALSE)*0.0000011023*$M24*$N24*0.82),($H24*VLOOKUP($F24,'VESSEL FACTORS'!$A$2:$O$5,AB$5,FALSE)*0.0000011023*$M24*$N24*1)),IF($G24&lt;21,($H24*VLOOKUP($F24,'VESSEL FACTORS'!$A$2:$O$5,AB$5,FALSE)*0.0000011023*$M24*$N24*VLOOKUP($G24,'VESSEL FACTORS'!$A$16:$L$36,AB$5,FALSE)),($H24*VLOOKUP($F24,'VESSEL FACTORS'!$A$3:$O$5,AB$5,FALSE)*0.0000011023*$M24*$N24*($G24/100))))))))</f>
        <v>Enter vessel info</v>
      </c>
      <c r="AC24" s="76" t="str">
        <f>IF(OR($D24="",$E24="",$F24=""),"Enter vessel info",IF(T($H24)&lt;&gt;"","Enter Activity",IF(OR($M24=0,$N24=0),"Enter Run Time",IF((VLOOKUP($F24,'VESSEL FACTORS'!$A$3:$O$5,AC$5,FALSE))="N/A","--",IF($G24="",IF(ISERROR(SEARCH("Aux",$E24,1)),($H24*VLOOKUP($F24,'VESSEL FACTORS'!$A$2:$O$5,AC$5,FALSE)*0.0000011023*$M24*$N24*0.82),($H24*VLOOKUP($F24,'VESSEL FACTORS'!$A$2:$O$5,AC$5,FALSE)*0.0000011023*$M24*$N24*1)),IF($G24&lt;21,($H24*VLOOKUP($F24,'VESSEL FACTORS'!$A$2:$O$5,AC$5,FALSE)*0.0000011023*$M24*$N24*VLOOKUP($G24,'VESSEL FACTORS'!$A$16:$L$36,AC$5,FALSE)),($H24*VLOOKUP($F24,'VESSEL FACTORS'!$A$3:$O$5,AC$5,FALSE)*0.0000011023*$M24*$N24*($G24/100))))))))</f>
        <v>Enter vessel info</v>
      </c>
      <c r="AD24" s="76" t="str">
        <f>IF(OR($D24="",$E24="",$F24=""),"Enter vessel info",IF(T($H24)&lt;&gt;"","Enter Activity",IF(OR($M24=0,$N24=0),"Enter Run Time",IF((VLOOKUP($F24,'VESSEL FACTORS'!$A$3:$O$5,AD$5,FALSE))="N/A","--",IF($G24="",IF(ISERROR(SEARCH("Aux",$E24,1)),($H24*VLOOKUP($F24,'VESSEL FACTORS'!$A$2:$O$5,AD$5,FALSE)*0.0000011023*$M24*$N24*0.82),($H24*VLOOKUP($F24,'VESSEL FACTORS'!$A$2:$O$5,AD$5,FALSE)*0.0000011023*$M24*$N24*1)),IF($G24&lt;21,($H24*VLOOKUP($F24,'VESSEL FACTORS'!$A$2:$O$5,AD$5,FALSE)*0.0000011023*$M24*$N24*VLOOKUP($G24,'VESSEL FACTORS'!$A$16:$L$36,AD$5,FALSE)),($H24*VLOOKUP($F24,'VESSEL FACTORS'!$A$3:$O$5,AD$5,FALSE)*0.0000011023*$M24*$N24*($G24/100))))))))</f>
        <v>Enter vessel info</v>
      </c>
      <c r="AE24" s="76" t="str">
        <f>IF(OR($D24="",$E24="",$F24=""),"Enter vessel info",IF(T($H24)&lt;&gt;"","Enter Activity",IF(OR($M24=0,$N24=0),"Enter Run Time",IF((VLOOKUP($F24,'VESSEL FACTORS'!$A$3:$O$5,AE$5,FALSE))="N/A","--",IF($G24="",IF(ISERROR(SEARCH("Aux",$E24,1)),($H24*VLOOKUP($F24,'VESSEL FACTORS'!$A$2:$O$5,AE$5,FALSE)*0.0000011023*$M24*$N24*0.82),($H24*VLOOKUP($F24,'VESSEL FACTORS'!$A$2:$O$5,AE$5,FALSE)*0.0000011023*$M24*$N24*1)),IF($G24&lt;21,($H24*VLOOKUP($F24,'VESSEL FACTORS'!$A$2:$O$5,AE$5,FALSE)*0.0000011023*$M24*$N24*VLOOKUP($G24,'VESSEL FACTORS'!$A$16:$L$36,AE$5,FALSE)),($H24*VLOOKUP($F24,'VESSEL FACTORS'!$A$3:$O$5,AE$5,FALSE)*0.0000011023*$M24*$N24*($G24/100))))))))</f>
        <v>Enter vessel info</v>
      </c>
      <c r="AF24" s="76" t="str">
        <f>IF(OR($D24="",$E24="",$F24=""),"Enter vessel info",IF(T($H24)&lt;&gt;"","Enter Activity",IF(OR($M24=0,$N24=0),"Enter Run Time",IF((VLOOKUP($F24,'VESSEL FACTORS'!$A$3:$O$5,AF$5,FALSE))="N/A","--",IF($G24="",IF(ISERROR(SEARCH("Aux",$E24,1)),($H24*VLOOKUP($F24,'VESSEL FACTORS'!$A$2:$O$5,AF$5,FALSE)*0.0000011023*$M24*$N24*0.82),($H24*VLOOKUP($F24,'VESSEL FACTORS'!$A$2:$O$5,AF$5,FALSE)*0.0000011023*$M24*$N24*1)),IF($G24&lt;21,($H24*VLOOKUP($F24,'VESSEL FACTORS'!$A$2:$O$5,AF$5,FALSE)*0.0000011023*$M24*$N24*VLOOKUP($G24,'VESSEL FACTORS'!$A$16:$L$36,AF$5,FALSE)),($H24*VLOOKUP($F24,'VESSEL FACTORS'!$A$3:$O$5,AF$5,FALSE)*0.0000011023*$M24*$N24*($G24/100))))))))</f>
        <v>Enter vessel info</v>
      </c>
      <c r="AG24" s="76" t="str">
        <f>IF(OR($D24="",$E24="",$F24=""),"Enter vessel info",IF(T($H24)&lt;&gt;"","Enter Activity",IF(OR($M24=0,$N24=0),"Enter Run Time",IF((VLOOKUP($F24,'VESSEL FACTORS'!$A$3:$O$5,AG$5,FALSE))="N/A","--",IF($G24="",IF(ISERROR(SEARCH("Aux",$E24,1)),($H24*VLOOKUP($F24,'VESSEL FACTORS'!$A$2:$O$5,AG$5,FALSE)*0.0000011023*$M24*$N24*0.82),($H24*VLOOKUP($F24,'VESSEL FACTORS'!$A$2:$O$5,AG$5,FALSE)*0.0000011023*$M24*$N24*1)),IF($G24&lt;21,($H24*VLOOKUP($F24,'VESSEL FACTORS'!$A$2:$O$5,AG$5,FALSE)*0.0000011023*$M24*$N24*VLOOKUP($G24,'VESSEL FACTORS'!$A$16:$L$36,AG$5,FALSE)),($H24*VLOOKUP($F24,'VESSEL FACTORS'!$A$3:$O$5,AG$5,FALSE)*0.0000011023*$M24*$N24*($G24/100))))))))</f>
        <v>Enter vessel info</v>
      </c>
      <c r="AH24" s="76" t="str">
        <f>IF(OR($D24="",$E24="",$F24=""),"Enter vessel info",IF(T($H24)&lt;&gt;"","Enter Activity",IF(OR($M24=0,$N24=0),"Enter Run Time",IF((VLOOKUP($F24,'VESSEL FACTORS'!$A$3:$O$5,AH$5,FALSE))="N/A","--",IF($G24="",IF(ISERROR(SEARCH("Aux",$E24,1)),($H24*VLOOKUP($F24,'VESSEL FACTORS'!$A$2:$O$5,AH$5,FALSE)*0.0000011023*$M24*$N24*0.82),($H24*VLOOKUP($F24,'VESSEL FACTORS'!$A$2:$O$5,AH$5,FALSE)*0.0000011023*$M24*$N24*1)),IF($G24&lt;21,($H24*VLOOKUP($F24,'VESSEL FACTORS'!$A$2:$O$5,AH$5,FALSE)*0.0000011023*$M24*$N24*VLOOKUP($G24,'VESSEL FACTORS'!$A$16:$L$36,AH$5,FALSE)),($H24*VLOOKUP($F24,'VESSEL FACTORS'!$A$3:$O$5,AH$5,FALSE)*0.0000011023*$M24*$N24*($G24/100))))))))</f>
        <v>Enter vessel info</v>
      </c>
      <c r="AI24" s="76" t="str">
        <f>IF(OR($D24="",$E24="",$F24=""),"Enter vessel info",IF(T($H24)&lt;&gt;"","Enter Activity",IF(OR($M24=0,$N24=0),"Enter Run Time",IF((VLOOKUP($F24,'VESSEL FACTORS'!$A$3:$O$5,AI$5,FALSE))="N/A","--",IF($G24="",IF(ISERROR(SEARCH("Aux",$E24,1)),($H24*VLOOKUP($F24,'VESSEL FACTORS'!$A$2:$O$5,AI$5,FALSE)*0.0000011023*$M24*$N24*0.82),($H24*VLOOKUP($F24,'VESSEL FACTORS'!$A$2:$O$5,AI$5,FALSE)*0.0000011023*$M24*$N24*1)),IF($G24&lt;21,($H24*VLOOKUP($F24,'VESSEL FACTORS'!$A$2:$O$5,AI$5,FALSE)*0.0000011023*$M24*$N24*VLOOKUP($G24,'VESSEL FACTORS'!$A$16:$L$36,AI$5,FALSE)),($H24*VLOOKUP($F24,'VESSEL FACTORS'!$A$3:$O$5,AI$5,FALSE)*0.0000011023*$M24*$N24*($G24/100))))))))</f>
        <v>Enter vessel info</v>
      </c>
      <c r="AJ24" s="76" t="str">
        <f>IF(OR($D24="",$E24="",$F24=""),"Enter vessel info",IF(T($H24)&lt;&gt;"","Enter Activity",IF(OR($M24=0,$N24=0),"Enter Run Time",IF((VLOOKUP($F24,'VESSEL FACTORS'!$A$3:$O$5,AJ$5,FALSE))="N/A","--",IF($G24="",IF(ISERROR(SEARCH("Aux",$E24,1)),($H24*VLOOKUP($F24,'VESSEL FACTORS'!$A$2:$O$5,AJ$5,FALSE)*0.0000011023*$M24*$N24*0.82),($H24*VLOOKUP($F24,'VESSEL FACTORS'!$A$2:$O$5,AJ$5,FALSE)*0.0000011023*$M24*$N24*1)),IF($G24&lt;21,($H24*VLOOKUP($F24,'VESSEL FACTORS'!$A$2:$O$5,AJ$5,FALSE)*0.0000011023*$M24*$N24*VLOOKUP($G24,'VESSEL FACTORS'!$A$16:$L$36,AJ$5,FALSE)),($H24*VLOOKUP($F24,'VESSEL FACTORS'!$A$3:$O$5,AJ$5,FALSE)*0.0000011023*$M24*$N24*($G24/100))))))))</f>
        <v>Enter vessel info</v>
      </c>
      <c r="AK24" s="76" t="str">
        <f>IF(OR($D24="",$E24="",$F24=""),"Enter vessel info",IF(T($H24)&lt;&gt;"","Enter Activity",IF(OR($M24=0,$N24=0),"Enter Run Time",IF((VLOOKUP($F24,'VESSEL FACTORS'!$A$3:$O$5,AK$5,FALSE))="N/A","--",IF($G24="",IF(ISERROR(SEARCH("Aux",$E24,1)),($H24*VLOOKUP($F24,'VESSEL FACTORS'!$A$2:$O$5,AK$5,FALSE)*0.0000011023*$M24*$N24*0.82),($H24*VLOOKUP($F24,'VESSEL FACTORS'!$A$2:$O$5,AK$5,FALSE)*0.0000011023*$M24*$N24*1)),IF($G24&lt;21,($H24*VLOOKUP($F24,'VESSEL FACTORS'!$A$2:$O$5,AK$5,FALSE)*0.0000011023*$M24*$N24*VLOOKUP($G24,'VESSEL FACTORS'!$A$16:$L$36,AK$5,FALSE)),($H24*VLOOKUP($F24,'VESSEL FACTORS'!$A$3:$O$5,AK$5,FALSE)*0.0000011023*$M24*$N24*($G24/100))))))))</f>
        <v>Enter vessel info</v>
      </c>
      <c r="AL24" s="67" t="str">
        <f>IF(OR($D24="",$E24="",$F24=""),"Enter vessel info",IF(T($H24)&lt;&gt;"","Enter Activity",IF(OR($M24=0,$N24=0),"Enter Run Time",IF((VLOOKUP($F24,'VESSEL FACTORS'!$A$3:$O$5,AL$5,FALSE))="N/A","--",IF($G24="",IF(ISERROR(SEARCH("Aux",$E24,1)),($H24*VLOOKUP($F24,'VESSEL FACTORS'!$A$2:$O$5,AL$5,FALSE)*0.0000011023*$M24*$N24*0.82),($H24*VLOOKUP($F24,'VESSEL FACTORS'!$A$2:$O$5,AL$5,FALSE)*0.0000011023*$M24*$N24*1)),IF($G24&lt;21,($H24*VLOOKUP($F24,'VESSEL FACTORS'!$A$2:$O$5,AL$5,FALSE)*0.0000011023*$M24*$N24*VLOOKUP($G24,'VESSEL FACTORS'!$A$16:$L$36,AL$5,FALSE)),($H24*VLOOKUP($F24,'VESSEL FACTORS'!$A$3:$O$5,AL$5,FALSE)*0.0000011023*$M24*$N24*($G24/100))))))))</f>
        <v>Enter vessel info</v>
      </c>
      <c r="AM24" s="315"/>
      <c r="AO24" s="74">
        <f>MONTH(EMISSIONS_1!P24)-MONTH(EMISSIONS_1!O24)+1</f>
        <v>1</v>
      </c>
      <c r="AP24" s="335">
        <f t="shared" si="28"/>
        <v>0</v>
      </c>
      <c r="AQ24" s="336">
        <f t="shared" si="27"/>
        <v>0</v>
      </c>
      <c r="AR24" s="336">
        <f t="shared" si="27"/>
        <v>0</v>
      </c>
      <c r="AS24" s="336">
        <f t="shared" si="27"/>
        <v>0</v>
      </c>
      <c r="AT24" s="336">
        <f t="shared" si="27"/>
        <v>0</v>
      </c>
      <c r="AU24" s="336">
        <f t="shared" si="27"/>
        <v>0</v>
      </c>
      <c r="AV24" s="336">
        <f t="shared" si="27"/>
        <v>0</v>
      </c>
      <c r="AW24" s="336">
        <f t="shared" si="27"/>
        <v>0</v>
      </c>
      <c r="AX24" s="336">
        <f t="shared" si="27"/>
        <v>0</v>
      </c>
      <c r="AY24" s="336">
        <f t="shared" si="27"/>
        <v>0</v>
      </c>
      <c r="AZ24" s="336">
        <f t="shared" si="27"/>
        <v>0</v>
      </c>
      <c r="BA24" s="337">
        <f t="shared" si="27"/>
        <v>0</v>
      </c>
      <c r="BB24" s="335">
        <f t="shared" si="17"/>
        <v>0</v>
      </c>
      <c r="BC24" s="336">
        <f t="shared" si="17"/>
        <v>0</v>
      </c>
      <c r="BD24" s="336">
        <f t="shared" si="17"/>
        <v>0</v>
      </c>
      <c r="BE24" s="336">
        <f t="shared" si="17"/>
        <v>0</v>
      </c>
      <c r="BF24" s="336">
        <f t="shared" si="17"/>
        <v>0</v>
      </c>
      <c r="BG24" s="336">
        <f t="shared" si="17"/>
        <v>0</v>
      </c>
      <c r="BH24" s="336">
        <f t="shared" si="17"/>
        <v>0</v>
      </c>
      <c r="BI24" s="336">
        <f t="shared" si="17"/>
        <v>0</v>
      </c>
      <c r="BJ24" s="336">
        <f t="shared" si="17"/>
        <v>0</v>
      </c>
      <c r="BK24" s="336">
        <f t="shared" si="17"/>
        <v>0</v>
      </c>
      <c r="BL24" s="336">
        <f t="shared" si="17"/>
        <v>0</v>
      </c>
      <c r="BM24" s="337">
        <f t="shared" si="17"/>
        <v>0</v>
      </c>
      <c r="BN24" s="335">
        <f t="shared" si="18"/>
        <v>0</v>
      </c>
      <c r="BO24" s="336">
        <f t="shared" si="18"/>
        <v>0</v>
      </c>
      <c r="BP24" s="336">
        <f t="shared" si="18"/>
        <v>0</v>
      </c>
      <c r="BQ24" s="336">
        <f t="shared" si="18"/>
        <v>0</v>
      </c>
      <c r="BR24" s="336">
        <f t="shared" si="18"/>
        <v>0</v>
      </c>
      <c r="BS24" s="336">
        <f t="shared" si="18"/>
        <v>0</v>
      </c>
      <c r="BT24" s="336">
        <f t="shared" si="18"/>
        <v>0</v>
      </c>
      <c r="BU24" s="336">
        <f t="shared" si="18"/>
        <v>0</v>
      </c>
      <c r="BV24" s="336">
        <f t="shared" si="18"/>
        <v>0</v>
      </c>
      <c r="BW24" s="336">
        <f t="shared" si="18"/>
        <v>0</v>
      </c>
      <c r="BX24" s="336">
        <f t="shared" si="18"/>
        <v>0</v>
      </c>
      <c r="BY24" s="337">
        <f t="shared" si="18"/>
        <v>0</v>
      </c>
      <c r="BZ24" s="335">
        <f t="shared" si="19"/>
        <v>0</v>
      </c>
      <c r="CA24" s="336">
        <f t="shared" si="19"/>
        <v>0</v>
      </c>
      <c r="CB24" s="336">
        <f t="shared" si="19"/>
        <v>0</v>
      </c>
      <c r="CC24" s="336">
        <f t="shared" si="19"/>
        <v>0</v>
      </c>
      <c r="CD24" s="336">
        <f t="shared" si="19"/>
        <v>0</v>
      </c>
      <c r="CE24" s="336">
        <f t="shared" si="19"/>
        <v>0</v>
      </c>
      <c r="CF24" s="336">
        <f t="shared" si="19"/>
        <v>0</v>
      </c>
      <c r="CG24" s="336">
        <f t="shared" si="19"/>
        <v>0</v>
      </c>
      <c r="CH24" s="336">
        <f t="shared" si="19"/>
        <v>0</v>
      </c>
      <c r="CI24" s="336">
        <f t="shared" si="19"/>
        <v>0</v>
      </c>
      <c r="CJ24" s="336">
        <f t="shared" si="19"/>
        <v>0</v>
      </c>
      <c r="CK24" s="337">
        <f t="shared" si="19"/>
        <v>0</v>
      </c>
      <c r="CL24" s="335">
        <f t="shared" si="20"/>
        <v>0</v>
      </c>
      <c r="CM24" s="336">
        <f t="shared" si="20"/>
        <v>0</v>
      </c>
      <c r="CN24" s="336">
        <f t="shared" si="20"/>
        <v>0</v>
      </c>
      <c r="CO24" s="336">
        <f t="shared" si="20"/>
        <v>0</v>
      </c>
      <c r="CP24" s="336">
        <f t="shared" si="20"/>
        <v>0</v>
      </c>
      <c r="CQ24" s="336">
        <f t="shared" si="20"/>
        <v>0</v>
      </c>
      <c r="CR24" s="336">
        <f t="shared" si="20"/>
        <v>0</v>
      </c>
      <c r="CS24" s="336">
        <f t="shared" si="20"/>
        <v>0</v>
      </c>
      <c r="CT24" s="336">
        <f t="shared" si="20"/>
        <v>0</v>
      </c>
      <c r="CU24" s="336">
        <f t="shared" si="20"/>
        <v>0</v>
      </c>
      <c r="CV24" s="336">
        <f t="shared" si="20"/>
        <v>0</v>
      </c>
      <c r="CW24" s="337">
        <f t="shared" si="20"/>
        <v>0</v>
      </c>
      <c r="CX24" s="335">
        <f t="shared" si="21"/>
        <v>0</v>
      </c>
      <c r="CY24" s="336">
        <f t="shared" si="21"/>
        <v>0</v>
      </c>
      <c r="CZ24" s="336">
        <f t="shared" si="21"/>
        <v>0</v>
      </c>
      <c r="DA24" s="336">
        <f t="shared" si="21"/>
        <v>0</v>
      </c>
      <c r="DB24" s="336">
        <f t="shared" si="21"/>
        <v>0</v>
      </c>
      <c r="DC24" s="336">
        <f t="shared" si="21"/>
        <v>0</v>
      </c>
      <c r="DD24" s="336">
        <f t="shared" si="21"/>
        <v>0</v>
      </c>
      <c r="DE24" s="336">
        <f t="shared" si="21"/>
        <v>0</v>
      </c>
      <c r="DF24" s="336">
        <f t="shared" si="21"/>
        <v>0</v>
      </c>
      <c r="DG24" s="336">
        <f t="shared" si="21"/>
        <v>0</v>
      </c>
      <c r="DH24" s="336">
        <f t="shared" si="21"/>
        <v>0</v>
      </c>
      <c r="DI24" s="337">
        <f t="shared" si="21"/>
        <v>0</v>
      </c>
      <c r="DJ24" s="335">
        <f t="shared" si="22"/>
        <v>0</v>
      </c>
      <c r="DK24" s="336">
        <f t="shared" si="22"/>
        <v>0</v>
      </c>
      <c r="DL24" s="336">
        <f t="shared" si="22"/>
        <v>0</v>
      </c>
      <c r="DM24" s="336">
        <f t="shared" si="22"/>
        <v>0</v>
      </c>
      <c r="DN24" s="336">
        <f t="shared" si="22"/>
        <v>0</v>
      </c>
      <c r="DO24" s="336">
        <f t="shared" si="22"/>
        <v>0</v>
      </c>
      <c r="DP24" s="336">
        <f t="shared" si="22"/>
        <v>0</v>
      </c>
      <c r="DQ24" s="336">
        <f t="shared" si="22"/>
        <v>0</v>
      </c>
      <c r="DR24" s="336">
        <f t="shared" si="22"/>
        <v>0</v>
      </c>
      <c r="DS24" s="336">
        <f t="shared" si="22"/>
        <v>0</v>
      </c>
      <c r="DT24" s="336">
        <f t="shared" si="22"/>
        <v>0</v>
      </c>
      <c r="DU24" s="337">
        <f t="shared" si="22"/>
        <v>0</v>
      </c>
      <c r="DV24" s="335">
        <f t="shared" si="23"/>
        <v>0</v>
      </c>
      <c r="DW24" s="336">
        <f t="shared" si="23"/>
        <v>0</v>
      </c>
      <c r="DX24" s="336">
        <f t="shared" si="23"/>
        <v>0</v>
      </c>
      <c r="DY24" s="336">
        <f t="shared" si="23"/>
        <v>0</v>
      </c>
      <c r="DZ24" s="336">
        <f t="shared" si="23"/>
        <v>0</v>
      </c>
      <c r="EA24" s="336">
        <f t="shared" si="23"/>
        <v>0</v>
      </c>
      <c r="EB24" s="336">
        <f t="shared" si="23"/>
        <v>0</v>
      </c>
      <c r="EC24" s="336">
        <f t="shared" si="23"/>
        <v>0</v>
      </c>
      <c r="ED24" s="336">
        <f t="shared" si="23"/>
        <v>0</v>
      </c>
      <c r="EE24" s="336">
        <f t="shared" si="23"/>
        <v>0</v>
      </c>
      <c r="EF24" s="336">
        <f t="shared" si="23"/>
        <v>0</v>
      </c>
      <c r="EG24" s="337">
        <f t="shared" si="23"/>
        <v>0</v>
      </c>
      <c r="EH24" s="335">
        <f t="shared" si="24"/>
        <v>0</v>
      </c>
      <c r="EI24" s="336">
        <f t="shared" si="24"/>
        <v>0</v>
      </c>
      <c r="EJ24" s="336">
        <f t="shared" si="24"/>
        <v>0</v>
      </c>
      <c r="EK24" s="336">
        <f t="shared" si="24"/>
        <v>0</v>
      </c>
      <c r="EL24" s="336">
        <f t="shared" si="24"/>
        <v>0</v>
      </c>
      <c r="EM24" s="336">
        <f t="shared" si="24"/>
        <v>0</v>
      </c>
      <c r="EN24" s="336">
        <f t="shared" si="24"/>
        <v>0</v>
      </c>
      <c r="EO24" s="336">
        <f t="shared" si="24"/>
        <v>0</v>
      </c>
      <c r="EP24" s="336">
        <f t="shared" si="24"/>
        <v>0</v>
      </c>
      <c r="EQ24" s="336">
        <f t="shared" si="24"/>
        <v>0</v>
      </c>
      <c r="ER24" s="336">
        <f t="shared" si="24"/>
        <v>0</v>
      </c>
      <c r="ES24" s="337">
        <f t="shared" si="24"/>
        <v>0</v>
      </c>
      <c r="ET24" s="335">
        <f t="shared" si="25"/>
        <v>0</v>
      </c>
      <c r="EU24" s="336">
        <f t="shared" si="25"/>
        <v>0</v>
      </c>
      <c r="EV24" s="336">
        <f t="shared" si="25"/>
        <v>0</v>
      </c>
      <c r="EW24" s="336">
        <f t="shared" si="25"/>
        <v>0</v>
      </c>
      <c r="EX24" s="336">
        <f t="shared" si="25"/>
        <v>0</v>
      </c>
      <c r="EY24" s="336">
        <f t="shared" si="25"/>
        <v>0</v>
      </c>
      <c r="EZ24" s="336">
        <f t="shared" si="25"/>
        <v>0</v>
      </c>
      <c r="FA24" s="336">
        <f t="shared" si="25"/>
        <v>0</v>
      </c>
      <c r="FB24" s="336">
        <f t="shared" si="25"/>
        <v>0</v>
      </c>
      <c r="FC24" s="336">
        <f t="shared" si="25"/>
        <v>0</v>
      </c>
      <c r="FD24" s="336">
        <f t="shared" si="25"/>
        <v>0</v>
      </c>
      <c r="FE24" s="337">
        <f t="shared" si="25"/>
        <v>0</v>
      </c>
      <c r="FF24" s="335">
        <f t="shared" si="26"/>
        <v>0</v>
      </c>
      <c r="FG24" s="336">
        <f t="shared" si="26"/>
        <v>0</v>
      </c>
      <c r="FH24" s="336">
        <f t="shared" si="26"/>
        <v>0</v>
      </c>
      <c r="FI24" s="336">
        <f t="shared" si="26"/>
        <v>0</v>
      </c>
      <c r="FJ24" s="336">
        <f t="shared" si="26"/>
        <v>0</v>
      </c>
      <c r="FK24" s="336">
        <f t="shared" si="26"/>
        <v>0</v>
      </c>
      <c r="FL24" s="336">
        <f t="shared" si="26"/>
        <v>0</v>
      </c>
      <c r="FM24" s="336">
        <f t="shared" si="26"/>
        <v>0</v>
      </c>
      <c r="FN24" s="336">
        <f t="shared" si="26"/>
        <v>0</v>
      </c>
      <c r="FO24" s="336">
        <f t="shared" si="26"/>
        <v>0</v>
      </c>
      <c r="FP24" s="336">
        <f t="shared" si="26"/>
        <v>0</v>
      </c>
      <c r="FQ24" s="337">
        <f t="shared" si="26"/>
        <v>0</v>
      </c>
    </row>
    <row r="25" spans="1:173" ht="12.75" customHeight="1" x14ac:dyDescent="0.2">
      <c r="A25" s="242" t="str">
        <f t="shared" si="14"/>
        <v>-</v>
      </c>
      <c r="B25" s="112"/>
      <c r="C25" s="171" t="s">
        <v>305</v>
      </c>
      <c r="D25" s="366"/>
      <c r="E25" s="366"/>
      <c r="F25" s="366"/>
      <c r="G25" s="367"/>
      <c r="H25" s="368" t="str">
        <f>IF(E25="","",IF(ISERROR(SEARCH("Custom",$E25,1)),VLOOKUP($A25,'VESSEL kW RATINGS'!$A:$E,5,FALSE),"Enter kW"))</f>
        <v/>
      </c>
      <c r="I25" s="33" t="s">
        <v>299</v>
      </c>
      <c r="J25" s="367"/>
      <c r="K25" s="33">
        <f t="shared" si="15"/>
        <v>1</v>
      </c>
      <c r="L25" s="33">
        <f t="shared" si="16"/>
        <v>0</v>
      </c>
      <c r="M25" s="367">
        <v>0</v>
      </c>
      <c r="N25" s="373">
        <v>0</v>
      </c>
      <c r="O25" s="299"/>
      <c r="P25" s="300"/>
      <c r="Q25" s="73" t="str">
        <f t="shared" si="13"/>
        <v>Enter vessel info</v>
      </c>
      <c r="R25" s="79" t="str">
        <f t="shared" si="13"/>
        <v>Enter vessel info</v>
      </c>
      <c r="S25" s="79" t="str">
        <f t="shared" si="13"/>
        <v>Enter vessel info</v>
      </c>
      <c r="T25" s="79" t="str">
        <f t="shared" si="13"/>
        <v>Enter vessel info</v>
      </c>
      <c r="U25" s="79" t="str">
        <f t="shared" si="13"/>
        <v>Enter vessel info</v>
      </c>
      <c r="V25" s="79" t="str">
        <f t="shared" si="13"/>
        <v>Enter vessel info</v>
      </c>
      <c r="W25" s="79" t="str">
        <f t="shared" si="13"/>
        <v>Enter vessel info</v>
      </c>
      <c r="X25" s="79" t="str">
        <f t="shared" si="13"/>
        <v>Enter vessel info</v>
      </c>
      <c r="Y25" s="78" t="s">
        <v>115</v>
      </c>
      <c r="Z25" s="79" t="s">
        <v>115</v>
      </c>
      <c r="AA25" s="82" t="s">
        <v>115</v>
      </c>
      <c r="AB25" s="76" t="str">
        <f>IF(OR($D25="",$E25="",$F25=""),"Enter vessel info",IF(T($H25)&lt;&gt;"","Enter Activity",IF(OR($M25=0,$N25=0),"Enter Run Time",IF((VLOOKUP($F25,'VESSEL FACTORS'!$A$3:$O$5,AB$5,FALSE))="N/A","--",IF($G25="",IF(ISERROR(SEARCH("Aux",$E25,1)),($H25*VLOOKUP($F25,'VESSEL FACTORS'!$A$2:$O$5,AB$5,FALSE)*0.0000011023*$M25*$N25*0.82),($H25*VLOOKUP($F25,'VESSEL FACTORS'!$A$2:$O$5,AB$5,FALSE)*0.0000011023*$M25*$N25*1)),IF($G25&lt;21,($H25*VLOOKUP($F25,'VESSEL FACTORS'!$A$2:$O$5,AB$5,FALSE)*0.0000011023*$M25*$N25*VLOOKUP($G25,'VESSEL FACTORS'!$A$16:$L$36,AB$5,FALSE)),($H25*VLOOKUP($F25,'VESSEL FACTORS'!$A$3:$O$5,AB$5,FALSE)*0.0000011023*$M25*$N25*($G25/100))))))))</f>
        <v>Enter vessel info</v>
      </c>
      <c r="AC25" s="76" t="str">
        <f>IF(OR($D25="",$E25="",$F25=""),"Enter vessel info",IF(T($H25)&lt;&gt;"","Enter Activity",IF(OR($M25=0,$N25=0),"Enter Run Time",IF((VLOOKUP($F25,'VESSEL FACTORS'!$A$3:$O$5,AC$5,FALSE))="N/A","--",IF($G25="",IF(ISERROR(SEARCH("Aux",$E25,1)),($H25*VLOOKUP($F25,'VESSEL FACTORS'!$A$2:$O$5,AC$5,FALSE)*0.0000011023*$M25*$N25*0.82),($H25*VLOOKUP($F25,'VESSEL FACTORS'!$A$2:$O$5,AC$5,FALSE)*0.0000011023*$M25*$N25*1)),IF($G25&lt;21,($H25*VLOOKUP($F25,'VESSEL FACTORS'!$A$2:$O$5,AC$5,FALSE)*0.0000011023*$M25*$N25*VLOOKUP($G25,'VESSEL FACTORS'!$A$16:$L$36,AC$5,FALSE)),($H25*VLOOKUP($F25,'VESSEL FACTORS'!$A$3:$O$5,AC$5,FALSE)*0.0000011023*$M25*$N25*($G25/100))))))))</f>
        <v>Enter vessel info</v>
      </c>
      <c r="AD25" s="76" t="str">
        <f>IF(OR($D25="",$E25="",$F25=""),"Enter vessel info",IF(T($H25)&lt;&gt;"","Enter Activity",IF(OR($M25=0,$N25=0),"Enter Run Time",IF((VLOOKUP($F25,'VESSEL FACTORS'!$A$3:$O$5,AD$5,FALSE))="N/A","--",IF($G25="",IF(ISERROR(SEARCH("Aux",$E25,1)),($H25*VLOOKUP($F25,'VESSEL FACTORS'!$A$2:$O$5,AD$5,FALSE)*0.0000011023*$M25*$N25*0.82),($H25*VLOOKUP($F25,'VESSEL FACTORS'!$A$2:$O$5,AD$5,FALSE)*0.0000011023*$M25*$N25*1)),IF($G25&lt;21,($H25*VLOOKUP($F25,'VESSEL FACTORS'!$A$2:$O$5,AD$5,FALSE)*0.0000011023*$M25*$N25*VLOOKUP($G25,'VESSEL FACTORS'!$A$16:$L$36,AD$5,FALSE)),($H25*VLOOKUP($F25,'VESSEL FACTORS'!$A$3:$O$5,AD$5,FALSE)*0.0000011023*$M25*$N25*($G25/100))))))))</f>
        <v>Enter vessel info</v>
      </c>
      <c r="AE25" s="76" t="str">
        <f>IF(OR($D25="",$E25="",$F25=""),"Enter vessel info",IF(T($H25)&lt;&gt;"","Enter Activity",IF(OR($M25=0,$N25=0),"Enter Run Time",IF((VLOOKUP($F25,'VESSEL FACTORS'!$A$3:$O$5,AE$5,FALSE))="N/A","--",IF($G25="",IF(ISERROR(SEARCH("Aux",$E25,1)),($H25*VLOOKUP($F25,'VESSEL FACTORS'!$A$2:$O$5,AE$5,FALSE)*0.0000011023*$M25*$N25*0.82),($H25*VLOOKUP($F25,'VESSEL FACTORS'!$A$2:$O$5,AE$5,FALSE)*0.0000011023*$M25*$N25*1)),IF($G25&lt;21,($H25*VLOOKUP($F25,'VESSEL FACTORS'!$A$2:$O$5,AE$5,FALSE)*0.0000011023*$M25*$N25*VLOOKUP($G25,'VESSEL FACTORS'!$A$16:$L$36,AE$5,FALSE)),($H25*VLOOKUP($F25,'VESSEL FACTORS'!$A$3:$O$5,AE$5,FALSE)*0.0000011023*$M25*$N25*($G25/100))))))))</f>
        <v>Enter vessel info</v>
      </c>
      <c r="AF25" s="76" t="str">
        <f>IF(OR($D25="",$E25="",$F25=""),"Enter vessel info",IF(T($H25)&lt;&gt;"","Enter Activity",IF(OR($M25=0,$N25=0),"Enter Run Time",IF((VLOOKUP($F25,'VESSEL FACTORS'!$A$3:$O$5,AF$5,FALSE))="N/A","--",IF($G25="",IF(ISERROR(SEARCH("Aux",$E25,1)),($H25*VLOOKUP($F25,'VESSEL FACTORS'!$A$2:$O$5,AF$5,FALSE)*0.0000011023*$M25*$N25*0.82),($H25*VLOOKUP($F25,'VESSEL FACTORS'!$A$2:$O$5,AF$5,FALSE)*0.0000011023*$M25*$N25*1)),IF($G25&lt;21,($H25*VLOOKUP($F25,'VESSEL FACTORS'!$A$2:$O$5,AF$5,FALSE)*0.0000011023*$M25*$N25*VLOOKUP($G25,'VESSEL FACTORS'!$A$16:$L$36,AF$5,FALSE)),($H25*VLOOKUP($F25,'VESSEL FACTORS'!$A$3:$O$5,AF$5,FALSE)*0.0000011023*$M25*$N25*($G25/100))))))))</f>
        <v>Enter vessel info</v>
      </c>
      <c r="AG25" s="76" t="str">
        <f>IF(OR($D25="",$E25="",$F25=""),"Enter vessel info",IF(T($H25)&lt;&gt;"","Enter Activity",IF(OR($M25=0,$N25=0),"Enter Run Time",IF((VLOOKUP($F25,'VESSEL FACTORS'!$A$3:$O$5,AG$5,FALSE))="N/A","--",IF($G25="",IF(ISERROR(SEARCH("Aux",$E25,1)),($H25*VLOOKUP($F25,'VESSEL FACTORS'!$A$2:$O$5,AG$5,FALSE)*0.0000011023*$M25*$N25*0.82),($H25*VLOOKUP($F25,'VESSEL FACTORS'!$A$2:$O$5,AG$5,FALSE)*0.0000011023*$M25*$N25*1)),IF($G25&lt;21,($H25*VLOOKUP($F25,'VESSEL FACTORS'!$A$2:$O$5,AG$5,FALSE)*0.0000011023*$M25*$N25*VLOOKUP($G25,'VESSEL FACTORS'!$A$16:$L$36,AG$5,FALSE)),($H25*VLOOKUP($F25,'VESSEL FACTORS'!$A$3:$O$5,AG$5,FALSE)*0.0000011023*$M25*$N25*($G25/100))))))))</f>
        <v>Enter vessel info</v>
      </c>
      <c r="AH25" s="76" t="str">
        <f>IF(OR($D25="",$E25="",$F25=""),"Enter vessel info",IF(T($H25)&lt;&gt;"","Enter Activity",IF(OR($M25=0,$N25=0),"Enter Run Time",IF((VLOOKUP($F25,'VESSEL FACTORS'!$A$3:$O$5,AH$5,FALSE))="N/A","--",IF($G25="",IF(ISERROR(SEARCH("Aux",$E25,1)),($H25*VLOOKUP($F25,'VESSEL FACTORS'!$A$2:$O$5,AH$5,FALSE)*0.0000011023*$M25*$N25*0.82),($H25*VLOOKUP($F25,'VESSEL FACTORS'!$A$2:$O$5,AH$5,FALSE)*0.0000011023*$M25*$N25*1)),IF($G25&lt;21,($H25*VLOOKUP($F25,'VESSEL FACTORS'!$A$2:$O$5,AH$5,FALSE)*0.0000011023*$M25*$N25*VLOOKUP($G25,'VESSEL FACTORS'!$A$16:$L$36,AH$5,FALSE)),($H25*VLOOKUP($F25,'VESSEL FACTORS'!$A$3:$O$5,AH$5,FALSE)*0.0000011023*$M25*$N25*($G25/100))))))))</f>
        <v>Enter vessel info</v>
      </c>
      <c r="AI25" s="76" t="str">
        <f>IF(OR($D25="",$E25="",$F25=""),"Enter vessel info",IF(T($H25)&lt;&gt;"","Enter Activity",IF(OR($M25=0,$N25=0),"Enter Run Time",IF((VLOOKUP($F25,'VESSEL FACTORS'!$A$3:$O$5,AI$5,FALSE))="N/A","--",IF($G25="",IF(ISERROR(SEARCH("Aux",$E25,1)),($H25*VLOOKUP($F25,'VESSEL FACTORS'!$A$2:$O$5,AI$5,FALSE)*0.0000011023*$M25*$N25*0.82),($H25*VLOOKUP($F25,'VESSEL FACTORS'!$A$2:$O$5,AI$5,FALSE)*0.0000011023*$M25*$N25*1)),IF($G25&lt;21,($H25*VLOOKUP($F25,'VESSEL FACTORS'!$A$2:$O$5,AI$5,FALSE)*0.0000011023*$M25*$N25*VLOOKUP($G25,'VESSEL FACTORS'!$A$16:$L$36,AI$5,FALSE)),($H25*VLOOKUP($F25,'VESSEL FACTORS'!$A$3:$O$5,AI$5,FALSE)*0.0000011023*$M25*$N25*($G25/100))))))))</f>
        <v>Enter vessel info</v>
      </c>
      <c r="AJ25" s="76" t="str">
        <f>IF(OR($D25="",$E25="",$F25=""),"Enter vessel info",IF(T($H25)&lt;&gt;"","Enter Activity",IF(OR($M25=0,$N25=0),"Enter Run Time",IF((VLOOKUP($F25,'VESSEL FACTORS'!$A$3:$O$5,AJ$5,FALSE))="N/A","--",IF($G25="",IF(ISERROR(SEARCH("Aux",$E25,1)),($H25*VLOOKUP($F25,'VESSEL FACTORS'!$A$2:$O$5,AJ$5,FALSE)*0.0000011023*$M25*$N25*0.82),($H25*VLOOKUP($F25,'VESSEL FACTORS'!$A$2:$O$5,AJ$5,FALSE)*0.0000011023*$M25*$N25*1)),IF($G25&lt;21,($H25*VLOOKUP($F25,'VESSEL FACTORS'!$A$2:$O$5,AJ$5,FALSE)*0.0000011023*$M25*$N25*VLOOKUP($G25,'VESSEL FACTORS'!$A$16:$L$36,AJ$5,FALSE)),($H25*VLOOKUP($F25,'VESSEL FACTORS'!$A$3:$O$5,AJ$5,FALSE)*0.0000011023*$M25*$N25*($G25/100))))))))</f>
        <v>Enter vessel info</v>
      </c>
      <c r="AK25" s="76" t="str">
        <f>IF(OR($D25="",$E25="",$F25=""),"Enter vessel info",IF(T($H25)&lt;&gt;"","Enter Activity",IF(OR($M25=0,$N25=0),"Enter Run Time",IF((VLOOKUP($F25,'VESSEL FACTORS'!$A$3:$O$5,AK$5,FALSE))="N/A","--",IF($G25="",IF(ISERROR(SEARCH("Aux",$E25,1)),($H25*VLOOKUP($F25,'VESSEL FACTORS'!$A$2:$O$5,AK$5,FALSE)*0.0000011023*$M25*$N25*0.82),($H25*VLOOKUP($F25,'VESSEL FACTORS'!$A$2:$O$5,AK$5,FALSE)*0.0000011023*$M25*$N25*1)),IF($G25&lt;21,($H25*VLOOKUP($F25,'VESSEL FACTORS'!$A$2:$O$5,AK$5,FALSE)*0.0000011023*$M25*$N25*VLOOKUP($G25,'VESSEL FACTORS'!$A$16:$L$36,AK$5,FALSE)),($H25*VLOOKUP($F25,'VESSEL FACTORS'!$A$3:$O$5,AK$5,FALSE)*0.0000011023*$M25*$N25*($G25/100))))))))</f>
        <v>Enter vessel info</v>
      </c>
      <c r="AL25" s="67" t="str">
        <f>IF(OR($D25="",$E25="",$F25=""),"Enter vessel info",IF(T($H25)&lt;&gt;"","Enter Activity",IF(OR($M25=0,$N25=0),"Enter Run Time",IF((VLOOKUP($F25,'VESSEL FACTORS'!$A$3:$O$5,AL$5,FALSE))="N/A","--",IF($G25="",IF(ISERROR(SEARCH("Aux",$E25,1)),($H25*VLOOKUP($F25,'VESSEL FACTORS'!$A$2:$O$5,AL$5,FALSE)*0.0000011023*$M25*$N25*0.82),($H25*VLOOKUP($F25,'VESSEL FACTORS'!$A$2:$O$5,AL$5,FALSE)*0.0000011023*$M25*$N25*1)),IF($G25&lt;21,($H25*VLOOKUP($F25,'VESSEL FACTORS'!$A$2:$O$5,AL$5,FALSE)*0.0000011023*$M25*$N25*VLOOKUP($G25,'VESSEL FACTORS'!$A$16:$L$36,AL$5,FALSE)),($H25*VLOOKUP($F25,'VESSEL FACTORS'!$A$3:$O$5,AL$5,FALSE)*0.0000011023*$M25*$N25*($G25/100))))))))</f>
        <v>Enter vessel info</v>
      </c>
      <c r="AM25" s="315"/>
      <c r="AO25" s="74">
        <f>MONTH(EMISSIONS_1!P25)-MONTH(EMISSIONS_1!O25)+1</f>
        <v>1</v>
      </c>
      <c r="AP25" s="335">
        <f t="shared" si="28"/>
        <v>0</v>
      </c>
      <c r="AQ25" s="336">
        <f t="shared" si="27"/>
        <v>0</v>
      </c>
      <c r="AR25" s="336">
        <f t="shared" si="27"/>
        <v>0</v>
      </c>
      <c r="AS25" s="336">
        <f t="shared" si="27"/>
        <v>0</v>
      </c>
      <c r="AT25" s="336">
        <f t="shared" si="27"/>
        <v>0</v>
      </c>
      <c r="AU25" s="336">
        <f t="shared" si="27"/>
        <v>0</v>
      </c>
      <c r="AV25" s="336">
        <f t="shared" si="27"/>
        <v>0</v>
      </c>
      <c r="AW25" s="336">
        <f t="shared" si="27"/>
        <v>0</v>
      </c>
      <c r="AX25" s="336">
        <f t="shared" si="27"/>
        <v>0</v>
      </c>
      <c r="AY25" s="336">
        <f t="shared" si="27"/>
        <v>0</v>
      </c>
      <c r="AZ25" s="336">
        <f t="shared" si="27"/>
        <v>0</v>
      </c>
      <c r="BA25" s="337">
        <f t="shared" si="27"/>
        <v>0</v>
      </c>
      <c r="BB25" s="335">
        <f t="shared" si="17"/>
        <v>0</v>
      </c>
      <c r="BC25" s="336">
        <f t="shared" si="17"/>
        <v>0</v>
      </c>
      <c r="BD25" s="336">
        <f t="shared" si="17"/>
        <v>0</v>
      </c>
      <c r="BE25" s="336">
        <f t="shared" si="17"/>
        <v>0</v>
      </c>
      <c r="BF25" s="336">
        <f t="shared" si="17"/>
        <v>0</v>
      </c>
      <c r="BG25" s="336">
        <f t="shared" si="17"/>
        <v>0</v>
      </c>
      <c r="BH25" s="336">
        <f t="shared" si="17"/>
        <v>0</v>
      </c>
      <c r="BI25" s="336">
        <f t="shared" si="17"/>
        <v>0</v>
      </c>
      <c r="BJ25" s="336">
        <f t="shared" si="17"/>
        <v>0</v>
      </c>
      <c r="BK25" s="336">
        <f t="shared" si="17"/>
        <v>0</v>
      </c>
      <c r="BL25" s="336">
        <f t="shared" si="17"/>
        <v>0</v>
      </c>
      <c r="BM25" s="337">
        <f t="shared" si="17"/>
        <v>0</v>
      </c>
      <c r="BN25" s="335">
        <f t="shared" si="18"/>
        <v>0</v>
      </c>
      <c r="BO25" s="336">
        <f t="shared" si="18"/>
        <v>0</v>
      </c>
      <c r="BP25" s="336">
        <f t="shared" si="18"/>
        <v>0</v>
      </c>
      <c r="BQ25" s="336">
        <f t="shared" si="18"/>
        <v>0</v>
      </c>
      <c r="BR25" s="336">
        <f t="shared" si="18"/>
        <v>0</v>
      </c>
      <c r="BS25" s="336">
        <f t="shared" si="18"/>
        <v>0</v>
      </c>
      <c r="BT25" s="336">
        <f t="shared" si="18"/>
        <v>0</v>
      </c>
      <c r="BU25" s="336">
        <f t="shared" si="18"/>
        <v>0</v>
      </c>
      <c r="BV25" s="336">
        <f t="shared" si="18"/>
        <v>0</v>
      </c>
      <c r="BW25" s="336">
        <f t="shared" si="18"/>
        <v>0</v>
      </c>
      <c r="BX25" s="336">
        <f t="shared" si="18"/>
        <v>0</v>
      </c>
      <c r="BY25" s="337">
        <f t="shared" si="18"/>
        <v>0</v>
      </c>
      <c r="BZ25" s="335">
        <f t="shared" si="19"/>
        <v>0</v>
      </c>
      <c r="CA25" s="336">
        <f t="shared" si="19"/>
        <v>0</v>
      </c>
      <c r="CB25" s="336">
        <f t="shared" si="19"/>
        <v>0</v>
      </c>
      <c r="CC25" s="336">
        <f t="shared" si="19"/>
        <v>0</v>
      </c>
      <c r="CD25" s="336">
        <f t="shared" si="19"/>
        <v>0</v>
      </c>
      <c r="CE25" s="336">
        <f t="shared" si="19"/>
        <v>0</v>
      </c>
      <c r="CF25" s="336">
        <f t="shared" si="19"/>
        <v>0</v>
      </c>
      <c r="CG25" s="336">
        <f t="shared" si="19"/>
        <v>0</v>
      </c>
      <c r="CH25" s="336">
        <f t="shared" si="19"/>
        <v>0</v>
      </c>
      <c r="CI25" s="336">
        <f t="shared" si="19"/>
        <v>0</v>
      </c>
      <c r="CJ25" s="336">
        <f t="shared" si="19"/>
        <v>0</v>
      </c>
      <c r="CK25" s="337">
        <f t="shared" si="19"/>
        <v>0</v>
      </c>
      <c r="CL25" s="335">
        <f t="shared" si="20"/>
        <v>0</v>
      </c>
      <c r="CM25" s="336">
        <f t="shared" si="20"/>
        <v>0</v>
      </c>
      <c r="CN25" s="336">
        <f t="shared" si="20"/>
        <v>0</v>
      </c>
      <c r="CO25" s="336">
        <f t="shared" si="20"/>
        <v>0</v>
      </c>
      <c r="CP25" s="336">
        <f t="shared" si="20"/>
        <v>0</v>
      </c>
      <c r="CQ25" s="336">
        <f t="shared" si="20"/>
        <v>0</v>
      </c>
      <c r="CR25" s="336">
        <f t="shared" si="20"/>
        <v>0</v>
      </c>
      <c r="CS25" s="336">
        <f t="shared" si="20"/>
        <v>0</v>
      </c>
      <c r="CT25" s="336">
        <f t="shared" si="20"/>
        <v>0</v>
      </c>
      <c r="CU25" s="336">
        <f t="shared" si="20"/>
        <v>0</v>
      </c>
      <c r="CV25" s="336">
        <f t="shared" si="20"/>
        <v>0</v>
      </c>
      <c r="CW25" s="337">
        <f t="shared" si="20"/>
        <v>0</v>
      </c>
      <c r="CX25" s="335">
        <f t="shared" si="21"/>
        <v>0</v>
      </c>
      <c r="CY25" s="336">
        <f t="shared" si="21"/>
        <v>0</v>
      </c>
      <c r="CZ25" s="336">
        <f t="shared" si="21"/>
        <v>0</v>
      </c>
      <c r="DA25" s="336">
        <f t="shared" si="21"/>
        <v>0</v>
      </c>
      <c r="DB25" s="336">
        <f t="shared" si="21"/>
        <v>0</v>
      </c>
      <c r="DC25" s="336">
        <f t="shared" si="21"/>
        <v>0</v>
      </c>
      <c r="DD25" s="336">
        <f t="shared" si="21"/>
        <v>0</v>
      </c>
      <c r="DE25" s="336">
        <f t="shared" si="21"/>
        <v>0</v>
      </c>
      <c r="DF25" s="336">
        <f t="shared" si="21"/>
        <v>0</v>
      </c>
      <c r="DG25" s="336">
        <f t="shared" si="21"/>
        <v>0</v>
      </c>
      <c r="DH25" s="336">
        <f t="shared" si="21"/>
        <v>0</v>
      </c>
      <c r="DI25" s="337">
        <f t="shared" si="21"/>
        <v>0</v>
      </c>
      <c r="DJ25" s="335">
        <f t="shared" si="22"/>
        <v>0</v>
      </c>
      <c r="DK25" s="336">
        <f t="shared" si="22"/>
        <v>0</v>
      </c>
      <c r="DL25" s="336">
        <f t="shared" si="22"/>
        <v>0</v>
      </c>
      <c r="DM25" s="336">
        <f t="shared" si="22"/>
        <v>0</v>
      </c>
      <c r="DN25" s="336">
        <f t="shared" si="22"/>
        <v>0</v>
      </c>
      <c r="DO25" s="336">
        <f t="shared" si="22"/>
        <v>0</v>
      </c>
      <c r="DP25" s="336">
        <f t="shared" si="22"/>
        <v>0</v>
      </c>
      <c r="DQ25" s="336">
        <f t="shared" si="22"/>
        <v>0</v>
      </c>
      <c r="DR25" s="336">
        <f t="shared" si="22"/>
        <v>0</v>
      </c>
      <c r="DS25" s="336">
        <f t="shared" si="22"/>
        <v>0</v>
      </c>
      <c r="DT25" s="336">
        <f t="shared" si="22"/>
        <v>0</v>
      </c>
      <c r="DU25" s="337">
        <f t="shared" si="22"/>
        <v>0</v>
      </c>
      <c r="DV25" s="335">
        <f t="shared" si="23"/>
        <v>0</v>
      </c>
      <c r="DW25" s="336">
        <f t="shared" si="23"/>
        <v>0</v>
      </c>
      <c r="DX25" s="336">
        <f t="shared" si="23"/>
        <v>0</v>
      </c>
      <c r="DY25" s="336">
        <f t="shared" si="23"/>
        <v>0</v>
      </c>
      <c r="DZ25" s="336">
        <f t="shared" si="23"/>
        <v>0</v>
      </c>
      <c r="EA25" s="336">
        <f t="shared" si="23"/>
        <v>0</v>
      </c>
      <c r="EB25" s="336">
        <f t="shared" si="23"/>
        <v>0</v>
      </c>
      <c r="EC25" s="336">
        <f t="shared" si="23"/>
        <v>0</v>
      </c>
      <c r="ED25" s="336">
        <f t="shared" si="23"/>
        <v>0</v>
      </c>
      <c r="EE25" s="336">
        <f t="shared" si="23"/>
        <v>0</v>
      </c>
      <c r="EF25" s="336">
        <f t="shared" si="23"/>
        <v>0</v>
      </c>
      <c r="EG25" s="337">
        <f t="shared" si="23"/>
        <v>0</v>
      </c>
      <c r="EH25" s="335">
        <f t="shared" si="24"/>
        <v>0</v>
      </c>
      <c r="EI25" s="336">
        <f t="shared" si="24"/>
        <v>0</v>
      </c>
      <c r="EJ25" s="336">
        <f t="shared" si="24"/>
        <v>0</v>
      </c>
      <c r="EK25" s="336">
        <f t="shared" si="24"/>
        <v>0</v>
      </c>
      <c r="EL25" s="336">
        <f t="shared" si="24"/>
        <v>0</v>
      </c>
      <c r="EM25" s="336">
        <f t="shared" si="24"/>
        <v>0</v>
      </c>
      <c r="EN25" s="336">
        <f t="shared" si="24"/>
        <v>0</v>
      </c>
      <c r="EO25" s="336">
        <f t="shared" si="24"/>
        <v>0</v>
      </c>
      <c r="EP25" s="336">
        <f t="shared" si="24"/>
        <v>0</v>
      </c>
      <c r="EQ25" s="336">
        <f t="shared" si="24"/>
        <v>0</v>
      </c>
      <c r="ER25" s="336">
        <f t="shared" si="24"/>
        <v>0</v>
      </c>
      <c r="ES25" s="337">
        <f t="shared" si="24"/>
        <v>0</v>
      </c>
      <c r="ET25" s="335">
        <f t="shared" si="25"/>
        <v>0</v>
      </c>
      <c r="EU25" s="336">
        <f t="shared" si="25"/>
        <v>0</v>
      </c>
      <c r="EV25" s="336">
        <f t="shared" si="25"/>
        <v>0</v>
      </c>
      <c r="EW25" s="336">
        <f t="shared" si="25"/>
        <v>0</v>
      </c>
      <c r="EX25" s="336">
        <f t="shared" si="25"/>
        <v>0</v>
      </c>
      <c r="EY25" s="336">
        <f t="shared" si="25"/>
        <v>0</v>
      </c>
      <c r="EZ25" s="336">
        <f t="shared" si="25"/>
        <v>0</v>
      </c>
      <c r="FA25" s="336">
        <f t="shared" si="25"/>
        <v>0</v>
      </c>
      <c r="FB25" s="336">
        <f t="shared" si="25"/>
        <v>0</v>
      </c>
      <c r="FC25" s="336">
        <f t="shared" si="25"/>
        <v>0</v>
      </c>
      <c r="FD25" s="336">
        <f t="shared" si="25"/>
        <v>0</v>
      </c>
      <c r="FE25" s="337">
        <f t="shared" si="25"/>
        <v>0</v>
      </c>
      <c r="FF25" s="335">
        <f t="shared" si="26"/>
        <v>0</v>
      </c>
      <c r="FG25" s="336">
        <f t="shared" si="26"/>
        <v>0</v>
      </c>
      <c r="FH25" s="336">
        <f t="shared" si="26"/>
        <v>0</v>
      </c>
      <c r="FI25" s="336">
        <f t="shared" si="26"/>
        <v>0</v>
      </c>
      <c r="FJ25" s="336">
        <f t="shared" si="26"/>
        <v>0</v>
      </c>
      <c r="FK25" s="336">
        <f t="shared" si="26"/>
        <v>0</v>
      </c>
      <c r="FL25" s="336">
        <f t="shared" si="26"/>
        <v>0</v>
      </c>
      <c r="FM25" s="336">
        <f t="shared" si="26"/>
        <v>0</v>
      </c>
      <c r="FN25" s="336">
        <f t="shared" si="26"/>
        <v>0</v>
      </c>
      <c r="FO25" s="336">
        <f t="shared" si="26"/>
        <v>0</v>
      </c>
      <c r="FP25" s="336">
        <f t="shared" si="26"/>
        <v>0</v>
      </c>
      <c r="FQ25" s="337">
        <f t="shared" si="26"/>
        <v>0</v>
      </c>
    </row>
    <row r="26" spans="1:173" ht="12.75" customHeight="1" x14ac:dyDescent="0.2">
      <c r="A26" s="242" t="str">
        <f t="shared" si="14"/>
        <v>-</v>
      </c>
      <c r="B26" s="112"/>
      <c r="C26" s="171" t="s">
        <v>305</v>
      </c>
      <c r="D26" s="366"/>
      <c r="E26" s="366"/>
      <c r="F26" s="366"/>
      <c r="G26" s="367"/>
      <c r="H26" s="368" t="str">
        <f>IF(E26="","",IF(ISERROR(SEARCH("Custom",$E26,1)),VLOOKUP($A26,'VESSEL kW RATINGS'!$A:$E,5,FALSE),"Enter kW"))</f>
        <v/>
      </c>
      <c r="I26" s="33" t="s">
        <v>299</v>
      </c>
      <c r="J26" s="367"/>
      <c r="K26" s="33">
        <f t="shared" si="15"/>
        <v>1</v>
      </c>
      <c r="L26" s="33">
        <f t="shared" si="16"/>
        <v>0</v>
      </c>
      <c r="M26" s="367">
        <v>0</v>
      </c>
      <c r="N26" s="373">
        <v>0</v>
      </c>
      <c r="O26" s="299"/>
      <c r="P26" s="300"/>
      <c r="Q26" s="73" t="str">
        <f t="shared" si="13"/>
        <v>Enter vessel info</v>
      </c>
      <c r="R26" s="79" t="str">
        <f t="shared" si="13"/>
        <v>Enter vessel info</v>
      </c>
      <c r="S26" s="79" t="str">
        <f t="shared" si="13"/>
        <v>Enter vessel info</v>
      </c>
      <c r="T26" s="79" t="str">
        <f t="shared" si="13"/>
        <v>Enter vessel info</v>
      </c>
      <c r="U26" s="79" t="str">
        <f t="shared" si="13"/>
        <v>Enter vessel info</v>
      </c>
      <c r="V26" s="79" t="str">
        <f t="shared" si="13"/>
        <v>Enter vessel info</v>
      </c>
      <c r="W26" s="79" t="str">
        <f t="shared" si="13"/>
        <v>Enter vessel info</v>
      </c>
      <c r="X26" s="79" t="str">
        <f t="shared" si="13"/>
        <v>Enter vessel info</v>
      </c>
      <c r="Y26" s="78" t="s">
        <v>115</v>
      </c>
      <c r="Z26" s="79" t="s">
        <v>115</v>
      </c>
      <c r="AA26" s="82" t="s">
        <v>115</v>
      </c>
      <c r="AB26" s="76" t="str">
        <f>IF(OR($D26="",$E26="",$F26=""),"Enter vessel info",IF(T($H26)&lt;&gt;"","Enter Activity",IF(OR($M26=0,$N26=0),"Enter Run Time",IF((VLOOKUP($F26,'VESSEL FACTORS'!$A$3:$O$5,AB$5,FALSE))="N/A","--",IF($G26="",IF(ISERROR(SEARCH("Aux",$E26,1)),($H26*VLOOKUP($F26,'VESSEL FACTORS'!$A$2:$O$5,AB$5,FALSE)*0.0000011023*$M26*$N26*0.82),($H26*VLOOKUP($F26,'VESSEL FACTORS'!$A$2:$O$5,AB$5,FALSE)*0.0000011023*$M26*$N26*1)),IF($G26&lt;21,($H26*VLOOKUP($F26,'VESSEL FACTORS'!$A$2:$O$5,AB$5,FALSE)*0.0000011023*$M26*$N26*VLOOKUP($G26,'VESSEL FACTORS'!$A$16:$L$36,AB$5,FALSE)),($H26*VLOOKUP($F26,'VESSEL FACTORS'!$A$3:$O$5,AB$5,FALSE)*0.0000011023*$M26*$N26*($G26/100))))))))</f>
        <v>Enter vessel info</v>
      </c>
      <c r="AC26" s="76" t="str">
        <f>IF(OR($D26="",$E26="",$F26=""),"Enter vessel info",IF(T($H26)&lt;&gt;"","Enter Activity",IF(OR($M26=0,$N26=0),"Enter Run Time",IF((VLOOKUP($F26,'VESSEL FACTORS'!$A$3:$O$5,AC$5,FALSE))="N/A","--",IF($G26="",IF(ISERROR(SEARCH("Aux",$E26,1)),($H26*VLOOKUP($F26,'VESSEL FACTORS'!$A$2:$O$5,AC$5,FALSE)*0.0000011023*$M26*$N26*0.82),($H26*VLOOKUP($F26,'VESSEL FACTORS'!$A$2:$O$5,AC$5,FALSE)*0.0000011023*$M26*$N26*1)),IF($G26&lt;21,($H26*VLOOKUP($F26,'VESSEL FACTORS'!$A$2:$O$5,AC$5,FALSE)*0.0000011023*$M26*$N26*VLOOKUP($G26,'VESSEL FACTORS'!$A$16:$L$36,AC$5,FALSE)),($H26*VLOOKUP($F26,'VESSEL FACTORS'!$A$3:$O$5,AC$5,FALSE)*0.0000011023*$M26*$N26*($G26/100))))))))</f>
        <v>Enter vessel info</v>
      </c>
      <c r="AD26" s="76" t="str">
        <f>IF(OR($D26="",$E26="",$F26=""),"Enter vessel info",IF(T($H26)&lt;&gt;"","Enter Activity",IF(OR($M26=0,$N26=0),"Enter Run Time",IF((VLOOKUP($F26,'VESSEL FACTORS'!$A$3:$O$5,AD$5,FALSE))="N/A","--",IF($G26="",IF(ISERROR(SEARCH("Aux",$E26,1)),($H26*VLOOKUP($F26,'VESSEL FACTORS'!$A$2:$O$5,AD$5,FALSE)*0.0000011023*$M26*$N26*0.82),($H26*VLOOKUP($F26,'VESSEL FACTORS'!$A$2:$O$5,AD$5,FALSE)*0.0000011023*$M26*$N26*1)),IF($G26&lt;21,($H26*VLOOKUP($F26,'VESSEL FACTORS'!$A$2:$O$5,AD$5,FALSE)*0.0000011023*$M26*$N26*VLOOKUP($G26,'VESSEL FACTORS'!$A$16:$L$36,AD$5,FALSE)),($H26*VLOOKUP($F26,'VESSEL FACTORS'!$A$3:$O$5,AD$5,FALSE)*0.0000011023*$M26*$N26*($G26/100))))))))</f>
        <v>Enter vessel info</v>
      </c>
      <c r="AE26" s="76" t="str">
        <f>IF(OR($D26="",$E26="",$F26=""),"Enter vessel info",IF(T($H26)&lt;&gt;"","Enter Activity",IF(OR($M26=0,$N26=0),"Enter Run Time",IF((VLOOKUP($F26,'VESSEL FACTORS'!$A$3:$O$5,AE$5,FALSE))="N/A","--",IF($G26="",IF(ISERROR(SEARCH("Aux",$E26,1)),($H26*VLOOKUP($F26,'VESSEL FACTORS'!$A$2:$O$5,AE$5,FALSE)*0.0000011023*$M26*$N26*0.82),($H26*VLOOKUP($F26,'VESSEL FACTORS'!$A$2:$O$5,AE$5,FALSE)*0.0000011023*$M26*$N26*1)),IF($G26&lt;21,($H26*VLOOKUP($F26,'VESSEL FACTORS'!$A$2:$O$5,AE$5,FALSE)*0.0000011023*$M26*$N26*VLOOKUP($G26,'VESSEL FACTORS'!$A$16:$L$36,AE$5,FALSE)),($H26*VLOOKUP($F26,'VESSEL FACTORS'!$A$3:$O$5,AE$5,FALSE)*0.0000011023*$M26*$N26*($G26/100))))))))</f>
        <v>Enter vessel info</v>
      </c>
      <c r="AF26" s="76" t="str">
        <f>IF(OR($D26="",$E26="",$F26=""),"Enter vessel info",IF(T($H26)&lt;&gt;"","Enter Activity",IF(OR($M26=0,$N26=0),"Enter Run Time",IF((VLOOKUP($F26,'VESSEL FACTORS'!$A$3:$O$5,AF$5,FALSE))="N/A","--",IF($G26="",IF(ISERROR(SEARCH("Aux",$E26,1)),($H26*VLOOKUP($F26,'VESSEL FACTORS'!$A$2:$O$5,AF$5,FALSE)*0.0000011023*$M26*$N26*0.82),($H26*VLOOKUP($F26,'VESSEL FACTORS'!$A$2:$O$5,AF$5,FALSE)*0.0000011023*$M26*$N26*1)),IF($G26&lt;21,($H26*VLOOKUP($F26,'VESSEL FACTORS'!$A$2:$O$5,AF$5,FALSE)*0.0000011023*$M26*$N26*VLOOKUP($G26,'VESSEL FACTORS'!$A$16:$L$36,AF$5,FALSE)),($H26*VLOOKUP($F26,'VESSEL FACTORS'!$A$3:$O$5,AF$5,FALSE)*0.0000011023*$M26*$N26*($G26/100))))))))</f>
        <v>Enter vessel info</v>
      </c>
      <c r="AG26" s="76" t="str">
        <f>IF(OR($D26="",$E26="",$F26=""),"Enter vessel info",IF(T($H26)&lt;&gt;"","Enter Activity",IF(OR($M26=0,$N26=0),"Enter Run Time",IF((VLOOKUP($F26,'VESSEL FACTORS'!$A$3:$O$5,AG$5,FALSE))="N/A","--",IF($G26="",IF(ISERROR(SEARCH("Aux",$E26,1)),($H26*VLOOKUP($F26,'VESSEL FACTORS'!$A$2:$O$5,AG$5,FALSE)*0.0000011023*$M26*$N26*0.82),($H26*VLOOKUP($F26,'VESSEL FACTORS'!$A$2:$O$5,AG$5,FALSE)*0.0000011023*$M26*$N26*1)),IF($G26&lt;21,($H26*VLOOKUP($F26,'VESSEL FACTORS'!$A$2:$O$5,AG$5,FALSE)*0.0000011023*$M26*$N26*VLOOKUP($G26,'VESSEL FACTORS'!$A$16:$L$36,AG$5,FALSE)),($H26*VLOOKUP($F26,'VESSEL FACTORS'!$A$3:$O$5,AG$5,FALSE)*0.0000011023*$M26*$N26*($G26/100))))))))</f>
        <v>Enter vessel info</v>
      </c>
      <c r="AH26" s="76" t="str">
        <f>IF(OR($D26="",$E26="",$F26=""),"Enter vessel info",IF(T($H26)&lt;&gt;"","Enter Activity",IF(OR($M26=0,$N26=0),"Enter Run Time",IF((VLOOKUP($F26,'VESSEL FACTORS'!$A$3:$O$5,AH$5,FALSE))="N/A","--",IF($G26="",IF(ISERROR(SEARCH("Aux",$E26,1)),($H26*VLOOKUP($F26,'VESSEL FACTORS'!$A$2:$O$5,AH$5,FALSE)*0.0000011023*$M26*$N26*0.82),($H26*VLOOKUP($F26,'VESSEL FACTORS'!$A$2:$O$5,AH$5,FALSE)*0.0000011023*$M26*$N26*1)),IF($G26&lt;21,($H26*VLOOKUP($F26,'VESSEL FACTORS'!$A$2:$O$5,AH$5,FALSE)*0.0000011023*$M26*$N26*VLOOKUP($G26,'VESSEL FACTORS'!$A$16:$L$36,AH$5,FALSE)),($H26*VLOOKUP($F26,'VESSEL FACTORS'!$A$3:$O$5,AH$5,FALSE)*0.0000011023*$M26*$N26*($G26/100))))))))</f>
        <v>Enter vessel info</v>
      </c>
      <c r="AI26" s="76" t="str">
        <f>IF(OR($D26="",$E26="",$F26=""),"Enter vessel info",IF(T($H26)&lt;&gt;"","Enter Activity",IF(OR($M26=0,$N26=0),"Enter Run Time",IF((VLOOKUP($F26,'VESSEL FACTORS'!$A$3:$O$5,AI$5,FALSE))="N/A","--",IF($G26="",IF(ISERROR(SEARCH("Aux",$E26,1)),($H26*VLOOKUP($F26,'VESSEL FACTORS'!$A$2:$O$5,AI$5,FALSE)*0.0000011023*$M26*$N26*0.82),($H26*VLOOKUP($F26,'VESSEL FACTORS'!$A$2:$O$5,AI$5,FALSE)*0.0000011023*$M26*$N26*1)),IF($G26&lt;21,($H26*VLOOKUP($F26,'VESSEL FACTORS'!$A$2:$O$5,AI$5,FALSE)*0.0000011023*$M26*$N26*VLOOKUP($G26,'VESSEL FACTORS'!$A$16:$L$36,AI$5,FALSE)),($H26*VLOOKUP($F26,'VESSEL FACTORS'!$A$3:$O$5,AI$5,FALSE)*0.0000011023*$M26*$N26*($G26/100))))))))</f>
        <v>Enter vessel info</v>
      </c>
      <c r="AJ26" s="76" t="str">
        <f>IF(OR($D26="",$E26="",$F26=""),"Enter vessel info",IF(T($H26)&lt;&gt;"","Enter Activity",IF(OR($M26=0,$N26=0),"Enter Run Time",IF((VLOOKUP($F26,'VESSEL FACTORS'!$A$3:$O$5,AJ$5,FALSE))="N/A","--",IF($G26="",IF(ISERROR(SEARCH("Aux",$E26,1)),($H26*VLOOKUP($F26,'VESSEL FACTORS'!$A$2:$O$5,AJ$5,FALSE)*0.0000011023*$M26*$N26*0.82),($H26*VLOOKUP($F26,'VESSEL FACTORS'!$A$2:$O$5,AJ$5,FALSE)*0.0000011023*$M26*$N26*1)),IF($G26&lt;21,($H26*VLOOKUP($F26,'VESSEL FACTORS'!$A$2:$O$5,AJ$5,FALSE)*0.0000011023*$M26*$N26*VLOOKUP($G26,'VESSEL FACTORS'!$A$16:$L$36,AJ$5,FALSE)),($H26*VLOOKUP($F26,'VESSEL FACTORS'!$A$3:$O$5,AJ$5,FALSE)*0.0000011023*$M26*$N26*($G26/100))))))))</f>
        <v>Enter vessel info</v>
      </c>
      <c r="AK26" s="76" t="str">
        <f>IF(OR($D26="",$E26="",$F26=""),"Enter vessel info",IF(T($H26)&lt;&gt;"","Enter Activity",IF(OR($M26=0,$N26=0),"Enter Run Time",IF((VLOOKUP($F26,'VESSEL FACTORS'!$A$3:$O$5,AK$5,FALSE))="N/A","--",IF($G26="",IF(ISERROR(SEARCH("Aux",$E26,1)),($H26*VLOOKUP($F26,'VESSEL FACTORS'!$A$2:$O$5,AK$5,FALSE)*0.0000011023*$M26*$N26*0.82),($H26*VLOOKUP($F26,'VESSEL FACTORS'!$A$2:$O$5,AK$5,FALSE)*0.0000011023*$M26*$N26*1)),IF($G26&lt;21,($H26*VLOOKUP($F26,'VESSEL FACTORS'!$A$2:$O$5,AK$5,FALSE)*0.0000011023*$M26*$N26*VLOOKUP($G26,'VESSEL FACTORS'!$A$16:$L$36,AK$5,FALSE)),($H26*VLOOKUP($F26,'VESSEL FACTORS'!$A$3:$O$5,AK$5,FALSE)*0.0000011023*$M26*$N26*($G26/100))))))))</f>
        <v>Enter vessel info</v>
      </c>
      <c r="AL26" s="67" t="str">
        <f>IF(OR($D26="",$E26="",$F26=""),"Enter vessel info",IF(T($H26)&lt;&gt;"","Enter Activity",IF(OR($M26=0,$N26=0),"Enter Run Time",IF((VLOOKUP($F26,'VESSEL FACTORS'!$A$3:$O$5,AL$5,FALSE))="N/A","--",IF($G26="",IF(ISERROR(SEARCH("Aux",$E26,1)),($H26*VLOOKUP($F26,'VESSEL FACTORS'!$A$2:$O$5,AL$5,FALSE)*0.0000011023*$M26*$N26*0.82),($H26*VLOOKUP($F26,'VESSEL FACTORS'!$A$2:$O$5,AL$5,FALSE)*0.0000011023*$M26*$N26*1)),IF($G26&lt;21,($H26*VLOOKUP($F26,'VESSEL FACTORS'!$A$2:$O$5,AL$5,FALSE)*0.0000011023*$M26*$N26*VLOOKUP($G26,'VESSEL FACTORS'!$A$16:$L$36,AL$5,FALSE)),($H26*VLOOKUP($F26,'VESSEL FACTORS'!$A$3:$O$5,AL$5,FALSE)*0.0000011023*$M26*$N26*($G26/100))))))))</f>
        <v>Enter vessel info</v>
      </c>
      <c r="AM26" s="315"/>
      <c r="AO26" s="74">
        <f>MONTH(EMISSIONS_1!P26)-MONTH(EMISSIONS_1!O26)+1</f>
        <v>1</v>
      </c>
      <c r="AP26" s="335">
        <f t="shared" si="28"/>
        <v>0</v>
      </c>
      <c r="AQ26" s="336">
        <f t="shared" si="27"/>
        <v>0</v>
      </c>
      <c r="AR26" s="336">
        <f t="shared" si="27"/>
        <v>0</v>
      </c>
      <c r="AS26" s="336">
        <f t="shared" si="27"/>
        <v>0</v>
      </c>
      <c r="AT26" s="336">
        <f t="shared" si="27"/>
        <v>0</v>
      </c>
      <c r="AU26" s="336">
        <f t="shared" si="27"/>
        <v>0</v>
      </c>
      <c r="AV26" s="336">
        <f t="shared" si="27"/>
        <v>0</v>
      </c>
      <c r="AW26" s="336">
        <f t="shared" si="27"/>
        <v>0</v>
      </c>
      <c r="AX26" s="336">
        <f t="shared" si="27"/>
        <v>0</v>
      </c>
      <c r="AY26" s="336">
        <f t="shared" si="27"/>
        <v>0</v>
      </c>
      <c r="AZ26" s="336">
        <f t="shared" si="27"/>
        <v>0</v>
      </c>
      <c r="BA26" s="337">
        <f t="shared" si="27"/>
        <v>0</v>
      </c>
      <c r="BB26" s="335">
        <f t="shared" si="17"/>
        <v>0</v>
      </c>
      <c r="BC26" s="336">
        <f t="shared" si="17"/>
        <v>0</v>
      </c>
      <c r="BD26" s="336">
        <f t="shared" si="17"/>
        <v>0</v>
      </c>
      <c r="BE26" s="336">
        <f t="shared" si="17"/>
        <v>0</v>
      </c>
      <c r="BF26" s="336">
        <f t="shared" si="17"/>
        <v>0</v>
      </c>
      <c r="BG26" s="336">
        <f t="shared" si="17"/>
        <v>0</v>
      </c>
      <c r="BH26" s="336">
        <f t="shared" si="17"/>
        <v>0</v>
      </c>
      <c r="BI26" s="336">
        <f t="shared" si="17"/>
        <v>0</v>
      </c>
      <c r="BJ26" s="336">
        <f t="shared" si="17"/>
        <v>0</v>
      </c>
      <c r="BK26" s="336">
        <f t="shared" si="17"/>
        <v>0</v>
      </c>
      <c r="BL26" s="336">
        <f t="shared" si="17"/>
        <v>0</v>
      </c>
      <c r="BM26" s="337">
        <f t="shared" si="17"/>
        <v>0</v>
      </c>
      <c r="BN26" s="335">
        <f t="shared" si="18"/>
        <v>0</v>
      </c>
      <c r="BO26" s="336">
        <f t="shared" si="18"/>
        <v>0</v>
      </c>
      <c r="BP26" s="336">
        <f t="shared" si="18"/>
        <v>0</v>
      </c>
      <c r="BQ26" s="336">
        <f t="shared" si="18"/>
        <v>0</v>
      </c>
      <c r="BR26" s="336">
        <f t="shared" si="18"/>
        <v>0</v>
      </c>
      <c r="BS26" s="336">
        <f t="shared" si="18"/>
        <v>0</v>
      </c>
      <c r="BT26" s="336">
        <f t="shared" si="18"/>
        <v>0</v>
      </c>
      <c r="BU26" s="336">
        <f t="shared" si="18"/>
        <v>0</v>
      </c>
      <c r="BV26" s="336">
        <f t="shared" si="18"/>
        <v>0</v>
      </c>
      <c r="BW26" s="336">
        <f t="shared" si="18"/>
        <v>0</v>
      </c>
      <c r="BX26" s="336">
        <f t="shared" si="18"/>
        <v>0</v>
      </c>
      <c r="BY26" s="337">
        <f t="shared" si="18"/>
        <v>0</v>
      </c>
      <c r="BZ26" s="335">
        <f t="shared" si="19"/>
        <v>0</v>
      </c>
      <c r="CA26" s="336">
        <f t="shared" si="19"/>
        <v>0</v>
      </c>
      <c r="CB26" s="336">
        <f t="shared" si="19"/>
        <v>0</v>
      </c>
      <c r="CC26" s="336">
        <f t="shared" si="19"/>
        <v>0</v>
      </c>
      <c r="CD26" s="336">
        <f t="shared" si="19"/>
        <v>0</v>
      </c>
      <c r="CE26" s="336">
        <f t="shared" si="19"/>
        <v>0</v>
      </c>
      <c r="CF26" s="336">
        <f t="shared" si="19"/>
        <v>0</v>
      </c>
      <c r="CG26" s="336">
        <f t="shared" si="19"/>
        <v>0</v>
      </c>
      <c r="CH26" s="336">
        <f t="shared" si="19"/>
        <v>0</v>
      </c>
      <c r="CI26" s="336">
        <f t="shared" si="19"/>
        <v>0</v>
      </c>
      <c r="CJ26" s="336">
        <f t="shared" si="19"/>
        <v>0</v>
      </c>
      <c r="CK26" s="337">
        <f t="shared" si="19"/>
        <v>0</v>
      </c>
      <c r="CL26" s="335">
        <f t="shared" si="20"/>
        <v>0</v>
      </c>
      <c r="CM26" s="336">
        <f t="shared" si="20"/>
        <v>0</v>
      </c>
      <c r="CN26" s="336">
        <f t="shared" si="20"/>
        <v>0</v>
      </c>
      <c r="CO26" s="336">
        <f t="shared" si="20"/>
        <v>0</v>
      </c>
      <c r="CP26" s="336">
        <f t="shared" si="20"/>
        <v>0</v>
      </c>
      <c r="CQ26" s="336">
        <f t="shared" si="20"/>
        <v>0</v>
      </c>
      <c r="CR26" s="336">
        <f t="shared" si="20"/>
        <v>0</v>
      </c>
      <c r="CS26" s="336">
        <f t="shared" si="20"/>
        <v>0</v>
      </c>
      <c r="CT26" s="336">
        <f t="shared" si="20"/>
        <v>0</v>
      </c>
      <c r="CU26" s="336">
        <f t="shared" si="20"/>
        <v>0</v>
      </c>
      <c r="CV26" s="336">
        <f t="shared" si="20"/>
        <v>0</v>
      </c>
      <c r="CW26" s="337">
        <f t="shared" si="20"/>
        <v>0</v>
      </c>
      <c r="CX26" s="335">
        <f t="shared" si="21"/>
        <v>0</v>
      </c>
      <c r="CY26" s="336">
        <f t="shared" si="21"/>
        <v>0</v>
      </c>
      <c r="CZ26" s="336">
        <f t="shared" si="21"/>
        <v>0</v>
      </c>
      <c r="DA26" s="336">
        <f t="shared" si="21"/>
        <v>0</v>
      </c>
      <c r="DB26" s="336">
        <f t="shared" si="21"/>
        <v>0</v>
      </c>
      <c r="DC26" s="336">
        <f t="shared" si="21"/>
        <v>0</v>
      </c>
      <c r="DD26" s="336">
        <f t="shared" si="21"/>
        <v>0</v>
      </c>
      <c r="DE26" s="336">
        <f t="shared" si="21"/>
        <v>0</v>
      </c>
      <c r="DF26" s="336">
        <f t="shared" si="21"/>
        <v>0</v>
      </c>
      <c r="DG26" s="336">
        <f t="shared" si="21"/>
        <v>0</v>
      </c>
      <c r="DH26" s="336">
        <f t="shared" si="21"/>
        <v>0</v>
      </c>
      <c r="DI26" s="337">
        <f t="shared" si="21"/>
        <v>0</v>
      </c>
      <c r="DJ26" s="335">
        <f t="shared" si="22"/>
        <v>0</v>
      </c>
      <c r="DK26" s="336">
        <f t="shared" si="22"/>
        <v>0</v>
      </c>
      <c r="DL26" s="336">
        <f t="shared" si="22"/>
        <v>0</v>
      </c>
      <c r="DM26" s="336">
        <f t="shared" si="22"/>
        <v>0</v>
      </c>
      <c r="DN26" s="336">
        <f t="shared" si="22"/>
        <v>0</v>
      </c>
      <c r="DO26" s="336">
        <f t="shared" si="22"/>
        <v>0</v>
      </c>
      <c r="DP26" s="336">
        <f t="shared" si="22"/>
        <v>0</v>
      </c>
      <c r="DQ26" s="336">
        <f t="shared" si="22"/>
        <v>0</v>
      </c>
      <c r="DR26" s="336">
        <f t="shared" si="22"/>
        <v>0</v>
      </c>
      <c r="DS26" s="336">
        <f t="shared" si="22"/>
        <v>0</v>
      </c>
      <c r="DT26" s="336">
        <f t="shared" si="22"/>
        <v>0</v>
      </c>
      <c r="DU26" s="337">
        <f t="shared" si="22"/>
        <v>0</v>
      </c>
      <c r="DV26" s="335">
        <f t="shared" si="23"/>
        <v>0</v>
      </c>
      <c r="DW26" s="336">
        <f t="shared" si="23"/>
        <v>0</v>
      </c>
      <c r="DX26" s="336">
        <f t="shared" si="23"/>
        <v>0</v>
      </c>
      <c r="DY26" s="336">
        <f t="shared" si="23"/>
        <v>0</v>
      </c>
      <c r="DZ26" s="336">
        <f t="shared" si="23"/>
        <v>0</v>
      </c>
      <c r="EA26" s="336">
        <f t="shared" si="23"/>
        <v>0</v>
      </c>
      <c r="EB26" s="336">
        <f t="shared" si="23"/>
        <v>0</v>
      </c>
      <c r="EC26" s="336">
        <f t="shared" si="23"/>
        <v>0</v>
      </c>
      <c r="ED26" s="336">
        <f t="shared" si="23"/>
        <v>0</v>
      </c>
      <c r="EE26" s="336">
        <f t="shared" si="23"/>
        <v>0</v>
      </c>
      <c r="EF26" s="336">
        <f t="shared" si="23"/>
        <v>0</v>
      </c>
      <c r="EG26" s="337">
        <f t="shared" si="23"/>
        <v>0</v>
      </c>
      <c r="EH26" s="335">
        <f t="shared" si="24"/>
        <v>0</v>
      </c>
      <c r="EI26" s="336">
        <f t="shared" si="24"/>
        <v>0</v>
      </c>
      <c r="EJ26" s="336">
        <f t="shared" si="24"/>
        <v>0</v>
      </c>
      <c r="EK26" s="336">
        <f t="shared" si="24"/>
        <v>0</v>
      </c>
      <c r="EL26" s="336">
        <f t="shared" si="24"/>
        <v>0</v>
      </c>
      <c r="EM26" s="336">
        <f t="shared" si="24"/>
        <v>0</v>
      </c>
      <c r="EN26" s="336">
        <f t="shared" si="24"/>
        <v>0</v>
      </c>
      <c r="EO26" s="336">
        <f t="shared" si="24"/>
        <v>0</v>
      </c>
      <c r="EP26" s="336">
        <f t="shared" si="24"/>
        <v>0</v>
      </c>
      <c r="EQ26" s="336">
        <f t="shared" si="24"/>
        <v>0</v>
      </c>
      <c r="ER26" s="336">
        <f t="shared" si="24"/>
        <v>0</v>
      </c>
      <c r="ES26" s="337">
        <f t="shared" si="24"/>
        <v>0</v>
      </c>
      <c r="ET26" s="335">
        <f t="shared" si="25"/>
        <v>0</v>
      </c>
      <c r="EU26" s="336">
        <f t="shared" si="25"/>
        <v>0</v>
      </c>
      <c r="EV26" s="336">
        <f t="shared" si="25"/>
        <v>0</v>
      </c>
      <c r="EW26" s="336">
        <f t="shared" si="25"/>
        <v>0</v>
      </c>
      <c r="EX26" s="336">
        <f t="shared" si="25"/>
        <v>0</v>
      </c>
      <c r="EY26" s="336">
        <f t="shared" si="25"/>
        <v>0</v>
      </c>
      <c r="EZ26" s="336">
        <f t="shared" si="25"/>
        <v>0</v>
      </c>
      <c r="FA26" s="336">
        <f t="shared" si="25"/>
        <v>0</v>
      </c>
      <c r="FB26" s="336">
        <f t="shared" si="25"/>
        <v>0</v>
      </c>
      <c r="FC26" s="336">
        <f t="shared" si="25"/>
        <v>0</v>
      </c>
      <c r="FD26" s="336">
        <f t="shared" si="25"/>
        <v>0</v>
      </c>
      <c r="FE26" s="337">
        <f t="shared" si="25"/>
        <v>0</v>
      </c>
      <c r="FF26" s="335">
        <f t="shared" si="26"/>
        <v>0</v>
      </c>
      <c r="FG26" s="336">
        <f t="shared" si="26"/>
        <v>0</v>
      </c>
      <c r="FH26" s="336">
        <f t="shared" si="26"/>
        <v>0</v>
      </c>
      <c r="FI26" s="336">
        <f t="shared" si="26"/>
        <v>0</v>
      </c>
      <c r="FJ26" s="336">
        <f t="shared" si="26"/>
        <v>0</v>
      </c>
      <c r="FK26" s="336">
        <f t="shared" si="26"/>
        <v>0</v>
      </c>
      <c r="FL26" s="336">
        <f t="shared" si="26"/>
        <v>0</v>
      </c>
      <c r="FM26" s="336">
        <f t="shared" si="26"/>
        <v>0</v>
      </c>
      <c r="FN26" s="336">
        <f t="shared" si="26"/>
        <v>0</v>
      </c>
      <c r="FO26" s="336">
        <f t="shared" si="26"/>
        <v>0</v>
      </c>
      <c r="FP26" s="336">
        <f t="shared" si="26"/>
        <v>0</v>
      </c>
      <c r="FQ26" s="337">
        <f t="shared" si="26"/>
        <v>0</v>
      </c>
    </row>
    <row r="27" spans="1:173" ht="12.75" customHeight="1" x14ac:dyDescent="0.2">
      <c r="A27" s="242" t="str">
        <f t="shared" si="14"/>
        <v>-</v>
      </c>
      <c r="B27" s="112"/>
      <c r="C27" s="171" t="s">
        <v>305</v>
      </c>
      <c r="D27" s="366"/>
      <c r="E27" s="366"/>
      <c r="F27" s="366"/>
      <c r="G27" s="367"/>
      <c r="H27" s="368" t="str">
        <f>IF(E27="","",IF(ISERROR(SEARCH("Custom",$E27,1)),VLOOKUP($A27,'VESSEL kW RATINGS'!$A:$E,5,FALSE),"Enter kW"))</f>
        <v/>
      </c>
      <c r="I27" s="33" t="s">
        <v>299</v>
      </c>
      <c r="J27" s="367"/>
      <c r="K27" s="33">
        <f t="shared" si="15"/>
        <v>1</v>
      </c>
      <c r="L27" s="33">
        <f t="shared" si="16"/>
        <v>0</v>
      </c>
      <c r="M27" s="367">
        <v>0</v>
      </c>
      <c r="N27" s="373">
        <v>0</v>
      </c>
      <c r="O27" s="299"/>
      <c r="P27" s="300"/>
      <c r="Q27" s="73" t="str">
        <f t="shared" si="13"/>
        <v>Enter vessel info</v>
      </c>
      <c r="R27" s="79" t="str">
        <f t="shared" si="13"/>
        <v>Enter vessel info</v>
      </c>
      <c r="S27" s="79" t="str">
        <f t="shared" si="13"/>
        <v>Enter vessel info</v>
      </c>
      <c r="T27" s="79" t="str">
        <f t="shared" si="13"/>
        <v>Enter vessel info</v>
      </c>
      <c r="U27" s="79" t="str">
        <f t="shared" si="13"/>
        <v>Enter vessel info</v>
      </c>
      <c r="V27" s="79" t="str">
        <f t="shared" si="13"/>
        <v>Enter vessel info</v>
      </c>
      <c r="W27" s="79" t="str">
        <f t="shared" si="13"/>
        <v>Enter vessel info</v>
      </c>
      <c r="X27" s="79" t="str">
        <f t="shared" si="13"/>
        <v>Enter vessel info</v>
      </c>
      <c r="Y27" s="78" t="s">
        <v>115</v>
      </c>
      <c r="Z27" s="79" t="s">
        <v>115</v>
      </c>
      <c r="AA27" s="82" t="s">
        <v>115</v>
      </c>
      <c r="AB27" s="76" t="str">
        <f>IF(OR($D27="",$E27="",$F27=""),"Enter vessel info",IF(T($H27)&lt;&gt;"","Enter Activity",IF(OR($M27=0,$N27=0),"Enter Run Time",IF((VLOOKUP($F27,'VESSEL FACTORS'!$A$3:$O$5,AB$5,FALSE))="N/A","--",IF($G27="",IF(ISERROR(SEARCH("Aux",$E27,1)),($H27*VLOOKUP($F27,'VESSEL FACTORS'!$A$2:$O$5,AB$5,FALSE)*0.0000011023*$M27*$N27*0.82),($H27*VLOOKUP($F27,'VESSEL FACTORS'!$A$2:$O$5,AB$5,FALSE)*0.0000011023*$M27*$N27*1)),IF($G27&lt;21,($H27*VLOOKUP($F27,'VESSEL FACTORS'!$A$2:$O$5,AB$5,FALSE)*0.0000011023*$M27*$N27*VLOOKUP($G27,'VESSEL FACTORS'!$A$16:$L$36,AB$5,FALSE)),($H27*VLOOKUP($F27,'VESSEL FACTORS'!$A$3:$O$5,AB$5,FALSE)*0.0000011023*$M27*$N27*($G27/100))))))))</f>
        <v>Enter vessel info</v>
      </c>
      <c r="AC27" s="76" t="str">
        <f>IF(OR($D27="",$E27="",$F27=""),"Enter vessel info",IF(T($H27)&lt;&gt;"","Enter Activity",IF(OR($M27=0,$N27=0),"Enter Run Time",IF((VLOOKUP($F27,'VESSEL FACTORS'!$A$3:$O$5,AC$5,FALSE))="N/A","--",IF($G27="",IF(ISERROR(SEARCH("Aux",$E27,1)),($H27*VLOOKUP($F27,'VESSEL FACTORS'!$A$2:$O$5,AC$5,FALSE)*0.0000011023*$M27*$N27*0.82),($H27*VLOOKUP($F27,'VESSEL FACTORS'!$A$2:$O$5,AC$5,FALSE)*0.0000011023*$M27*$N27*1)),IF($G27&lt;21,($H27*VLOOKUP($F27,'VESSEL FACTORS'!$A$2:$O$5,AC$5,FALSE)*0.0000011023*$M27*$N27*VLOOKUP($G27,'VESSEL FACTORS'!$A$16:$L$36,AC$5,FALSE)),($H27*VLOOKUP($F27,'VESSEL FACTORS'!$A$3:$O$5,AC$5,FALSE)*0.0000011023*$M27*$N27*($G27/100))))))))</f>
        <v>Enter vessel info</v>
      </c>
      <c r="AD27" s="76" t="str">
        <f>IF(OR($D27="",$E27="",$F27=""),"Enter vessel info",IF(T($H27)&lt;&gt;"","Enter Activity",IF(OR($M27=0,$N27=0),"Enter Run Time",IF((VLOOKUP($F27,'VESSEL FACTORS'!$A$3:$O$5,AD$5,FALSE))="N/A","--",IF($G27="",IF(ISERROR(SEARCH("Aux",$E27,1)),($H27*VLOOKUP($F27,'VESSEL FACTORS'!$A$2:$O$5,AD$5,FALSE)*0.0000011023*$M27*$N27*0.82),($H27*VLOOKUP($F27,'VESSEL FACTORS'!$A$2:$O$5,AD$5,FALSE)*0.0000011023*$M27*$N27*1)),IF($G27&lt;21,($H27*VLOOKUP($F27,'VESSEL FACTORS'!$A$2:$O$5,AD$5,FALSE)*0.0000011023*$M27*$N27*VLOOKUP($G27,'VESSEL FACTORS'!$A$16:$L$36,AD$5,FALSE)),($H27*VLOOKUP($F27,'VESSEL FACTORS'!$A$3:$O$5,AD$5,FALSE)*0.0000011023*$M27*$N27*($G27/100))))))))</f>
        <v>Enter vessel info</v>
      </c>
      <c r="AE27" s="76" t="str">
        <f>IF(OR($D27="",$E27="",$F27=""),"Enter vessel info",IF(T($H27)&lt;&gt;"","Enter Activity",IF(OR($M27=0,$N27=0),"Enter Run Time",IF((VLOOKUP($F27,'VESSEL FACTORS'!$A$3:$O$5,AE$5,FALSE))="N/A","--",IF($G27="",IF(ISERROR(SEARCH("Aux",$E27,1)),($H27*VLOOKUP($F27,'VESSEL FACTORS'!$A$2:$O$5,AE$5,FALSE)*0.0000011023*$M27*$N27*0.82),($H27*VLOOKUP($F27,'VESSEL FACTORS'!$A$2:$O$5,AE$5,FALSE)*0.0000011023*$M27*$N27*1)),IF($G27&lt;21,($H27*VLOOKUP($F27,'VESSEL FACTORS'!$A$2:$O$5,AE$5,FALSE)*0.0000011023*$M27*$N27*VLOOKUP($G27,'VESSEL FACTORS'!$A$16:$L$36,AE$5,FALSE)),($H27*VLOOKUP($F27,'VESSEL FACTORS'!$A$3:$O$5,AE$5,FALSE)*0.0000011023*$M27*$N27*($G27/100))))))))</f>
        <v>Enter vessel info</v>
      </c>
      <c r="AF27" s="76" t="str">
        <f>IF(OR($D27="",$E27="",$F27=""),"Enter vessel info",IF(T($H27)&lt;&gt;"","Enter Activity",IF(OR($M27=0,$N27=0),"Enter Run Time",IF((VLOOKUP($F27,'VESSEL FACTORS'!$A$3:$O$5,AF$5,FALSE))="N/A","--",IF($G27="",IF(ISERROR(SEARCH("Aux",$E27,1)),($H27*VLOOKUP($F27,'VESSEL FACTORS'!$A$2:$O$5,AF$5,FALSE)*0.0000011023*$M27*$N27*0.82),($H27*VLOOKUP($F27,'VESSEL FACTORS'!$A$2:$O$5,AF$5,FALSE)*0.0000011023*$M27*$N27*1)),IF($G27&lt;21,($H27*VLOOKUP($F27,'VESSEL FACTORS'!$A$2:$O$5,AF$5,FALSE)*0.0000011023*$M27*$N27*VLOOKUP($G27,'VESSEL FACTORS'!$A$16:$L$36,AF$5,FALSE)),($H27*VLOOKUP($F27,'VESSEL FACTORS'!$A$3:$O$5,AF$5,FALSE)*0.0000011023*$M27*$N27*($G27/100))))))))</f>
        <v>Enter vessel info</v>
      </c>
      <c r="AG27" s="76" t="str">
        <f>IF(OR($D27="",$E27="",$F27=""),"Enter vessel info",IF(T($H27)&lt;&gt;"","Enter Activity",IF(OR($M27=0,$N27=0),"Enter Run Time",IF((VLOOKUP($F27,'VESSEL FACTORS'!$A$3:$O$5,AG$5,FALSE))="N/A","--",IF($G27="",IF(ISERROR(SEARCH("Aux",$E27,1)),($H27*VLOOKUP($F27,'VESSEL FACTORS'!$A$2:$O$5,AG$5,FALSE)*0.0000011023*$M27*$N27*0.82),($H27*VLOOKUP($F27,'VESSEL FACTORS'!$A$2:$O$5,AG$5,FALSE)*0.0000011023*$M27*$N27*1)),IF($G27&lt;21,($H27*VLOOKUP($F27,'VESSEL FACTORS'!$A$2:$O$5,AG$5,FALSE)*0.0000011023*$M27*$N27*VLOOKUP($G27,'VESSEL FACTORS'!$A$16:$L$36,AG$5,FALSE)),($H27*VLOOKUP($F27,'VESSEL FACTORS'!$A$3:$O$5,AG$5,FALSE)*0.0000011023*$M27*$N27*($G27/100))))))))</f>
        <v>Enter vessel info</v>
      </c>
      <c r="AH27" s="76" t="str">
        <f>IF(OR($D27="",$E27="",$F27=""),"Enter vessel info",IF(T($H27)&lt;&gt;"","Enter Activity",IF(OR($M27=0,$N27=0),"Enter Run Time",IF((VLOOKUP($F27,'VESSEL FACTORS'!$A$3:$O$5,AH$5,FALSE))="N/A","--",IF($G27="",IF(ISERROR(SEARCH("Aux",$E27,1)),($H27*VLOOKUP($F27,'VESSEL FACTORS'!$A$2:$O$5,AH$5,FALSE)*0.0000011023*$M27*$N27*0.82),($H27*VLOOKUP($F27,'VESSEL FACTORS'!$A$2:$O$5,AH$5,FALSE)*0.0000011023*$M27*$N27*1)),IF($G27&lt;21,($H27*VLOOKUP($F27,'VESSEL FACTORS'!$A$2:$O$5,AH$5,FALSE)*0.0000011023*$M27*$N27*VLOOKUP($G27,'VESSEL FACTORS'!$A$16:$L$36,AH$5,FALSE)),($H27*VLOOKUP($F27,'VESSEL FACTORS'!$A$3:$O$5,AH$5,FALSE)*0.0000011023*$M27*$N27*($G27/100))))))))</f>
        <v>Enter vessel info</v>
      </c>
      <c r="AI27" s="76" t="str">
        <f>IF(OR($D27="",$E27="",$F27=""),"Enter vessel info",IF(T($H27)&lt;&gt;"","Enter Activity",IF(OR($M27=0,$N27=0),"Enter Run Time",IF((VLOOKUP($F27,'VESSEL FACTORS'!$A$3:$O$5,AI$5,FALSE))="N/A","--",IF($G27="",IF(ISERROR(SEARCH("Aux",$E27,1)),($H27*VLOOKUP($F27,'VESSEL FACTORS'!$A$2:$O$5,AI$5,FALSE)*0.0000011023*$M27*$N27*0.82),($H27*VLOOKUP($F27,'VESSEL FACTORS'!$A$2:$O$5,AI$5,FALSE)*0.0000011023*$M27*$N27*1)),IF($G27&lt;21,($H27*VLOOKUP($F27,'VESSEL FACTORS'!$A$2:$O$5,AI$5,FALSE)*0.0000011023*$M27*$N27*VLOOKUP($G27,'VESSEL FACTORS'!$A$16:$L$36,AI$5,FALSE)),($H27*VLOOKUP($F27,'VESSEL FACTORS'!$A$3:$O$5,AI$5,FALSE)*0.0000011023*$M27*$N27*($G27/100))))))))</f>
        <v>Enter vessel info</v>
      </c>
      <c r="AJ27" s="76" t="str">
        <f>IF(OR($D27="",$E27="",$F27=""),"Enter vessel info",IF(T($H27)&lt;&gt;"","Enter Activity",IF(OR($M27=0,$N27=0),"Enter Run Time",IF((VLOOKUP($F27,'VESSEL FACTORS'!$A$3:$O$5,AJ$5,FALSE))="N/A","--",IF($G27="",IF(ISERROR(SEARCH("Aux",$E27,1)),($H27*VLOOKUP($F27,'VESSEL FACTORS'!$A$2:$O$5,AJ$5,FALSE)*0.0000011023*$M27*$N27*0.82),($H27*VLOOKUP($F27,'VESSEL FACTORS'!$A$2:$O$5,AJ$5,FALSE)*0.0000011023*$M27*$N27*1)),IF($G27&lt;21,($H27*VLOOKUP($F27,'VESSEL FACTORS'!$A$2:$O$5,AJ$5,FALSE)*0.0000011023*$M27*$N27*VLOOKUP($G27,'VESSEL FACTORS'!$A$16:$L$36,AJ$5,FALSE)),($H27*VLOOKUP($F27,'VESSEL FACTORS'!$A$3:$O$5,AJ$5,FALSE)*0.0000011023*$M27*$N27*($G27/100))))))))</f>
        <v>Enter vessel info</v>
      </c>
      <c r="AK27" s="76" t="str">
        <f>IF(OR($D27="",$E27="",$F27=""),"Enter vessel info",IF(T($H27)&lt;&gt;"","Enter Activity",IF(OR($M27=0,$N27=0),"Enter Run Time",IF((VLOOKUP($F27,'VESSEL FACTORS'!$A$3:$O$5,AK$5,FALSE))="N/A","--",IF($G27="",IF(ISERROR(SEARCH("Aux",$E27,1)),($H27*VLOOKUP($F27,'VESSEL FACTORS'!$A$2:$O$5,AK$5,FALSE)*0.0000011023*$M27*$N27*0.82),($H27*VLOOKUP($F27,'VESSEL FACTORS'!$A$2:$O$5,AK$5,FALSE)*0.0000011023*$M27*$N27*1)),IF($G27&lt;21,($H27*VLOOKUP($F27,'VESSEL FACTORS'!$A$2:$O$5,AK$5,FALSE)*0.0000011023*$M27*$N27*VLOOKUP($G27,'VESSEL FACTORS'!$A$16:$L$36,AK$5,FALSE)),($H27*VLOOKUP($F27,'VESSEL FACTORS'!$A$3:$O$5,AK$5,FALSE)*0.0000011023*$M27*$N27*($G27/100))))))))</f>
        <v>Enter vessel info</v>
      </c>
      <c r="AL27" s="67" t="str">
        <f>IF(OR($D27="",$E27="",$F27=""),"Enter vessel info",IF(T($H27)&lt;&gt;"","Enter Activity",IF(OR($M27=0,$N27=0),"Enter Run Time",IF((VLOOKUP($F27,'VESSEL FACTORS'!$A$3:$O$5,AL$5,FALSE))="N/A","--",IF($G27="",IF(ISERROR(SEARCH("Aux",$E27,1)),($H27*VLOOKUP($F27,'VESSEL FACTORS'!$A$2:$O$5,AL$5,FALSE)*0.0000011023*$M27*$N27*0.82),($H27*VLOOKUP($F27,'VESSEL FACTORS'!$A$2:$O$5,AL$5,FALSE)*0.0000011023*$M27*$N27*1)),IF($G27&lt;21,($H27*VLOOKUP($F27,'VESSEL FACTORS'!$A$2:$O$5,AL$5,FALSE)*0.0000011023*$M27*$N27*VLOOKUP($G27,'VESSEL FACTORS'!$A$16:$L$36,AL$5,FALSE)),($H27*VLOOKUP($F27,'VESSEL FACTORS'!$A$3:$O$5,AL$5,FALSE)*0.0000011023*$M27*$N27*($G27/100))))))))</f>
        <v>Enter vessel info</v>
      </c>
      <c r="AM27" s="315"/>
      <c r="AO27" s="74">
        <f>MONTH(EMISSIONS_1!P27)-MONTH(EMISSIONS_1!O27)+1</f>
        <v>1</v>
      </c>
      <c r="AP27" s="335">
        <f t="shared" si="28"/>
        <v>0</v>
      </c>
      <c r="AQ27" s="336">
        <f t="shared" si="27"/>
        <v>0</v>
      </c>
      <c r="AR27" s="336">
        <f t="shared" si="27"/>
        <v>0</v>
      </c>
      <c r="AS27" s="336">
        <f t="shared" si="27"/>
        <v>0</v>
      </c>
      <c r="AT27" s="336">
        <f t="shared" si="27"/>
        <v>0</v>
      </c>
      <c r="AU27" s="336">
        <f t="shared" si="27"/>
        <v>0</v>
      </c>
      <c r="AV27" s="336">
        <f t="shared" si="27"/>
        <v>0</v>
      </c>
      <c r="AW27" s="336">
        <f t="shared" si="27"/>
        <v>0</v>
      </c>
      <c r="AX27" s="336">
        <f t="shared" si="27"/>
        <v>0</v>
      </c>
      <c r="AY27" s="336">
        <f t="shared" si="27"/>
        <v>0</v>
      </c>
      <c r="AZ27" s="336">
        <f t="shared" si="27"/>
        <v>0</v>
      </c>
      <c r="BA27" s="337">
        <f t="shared" si="27"/>
        <v>0</v>
      </c>
      <c r="BB27" s="335">
        <f t="shared" si="17"/>
        <v>0</v>
      </c>
      <c r="BC27" s="336">
        <f t="shared" si="17"/>
        <v>0</v>
      </c>
      <c r="BD27" s="336">
        <f t="shared" si="17"/>
        <v>0</v>
      </c>
      <c r="BE27" s="336">
        <f t="shared" si="17"/>
        <v>0</v>
      </c>
      <c r="BF27" s="336">
        <f t="shared" si="17"/>
        <v>0</v>
      </c>
      <c r="BG27" s="336">
        <f t="shared" si="17"/>
        <v>0</v>
      </c>
      <c r="BH27" s="336">
        <f t="shared" si="17"/>
        <v>0</v>
      </c>
      <c r="BI27" s="336">
        <f t="shared" si="17"/>
        <v>0</v>
      </c>
      <c r="BJ27" s="336">
        <f t="shared" si="17"/>
        <v>0</v>
      </c>
      <c r="BK27" s="336">
        <f t="shared" si="17"/>
        <v>0</v>
      </c>
      <c r="BL27" s="336">
        <f t="shared" si="17"/>
        <v>0</v>
      </c>
      <c r="BM27" s="337">
        <f t="shared" si="17"/>
        <v>0</v>
      </c>
      <c r="BN27" s="335">
        <f t="shared" si="18"/>
        <v>0</v>
      </c>
      <c r="BO27" s="336">
        <f t="shared" si="18"/>
        <v>0</v>
      </c>
      <c r="BP27" s="336">
        <f t="shared" si="18"/>
        <v>0</v>
      </c>
      <c r="BQ27" s="336">
        <f t="shared" si="18"/>
        <v>0</v>
      </c>
      <c r="BR27" s="336">
        <f t="shared" si="18"/>
        <v>0</v>
      </c>
      <c r="BS27" s="336">
        <f t="shared" si="18"/>
        <v>0</v>
      </c>
      <c r="BT27" s="336">
        <f t="shared" si="18"/>
        <v>0</v>
      </c>
      <c r="BU27" s="336">
        <f t="shared" si="18"/>
        <v>0</v>
      </c>
      <c r="BV27" s="336">
        <f t="shared" si="18"/>
        <v>0</v>
      </c>
      <c r="BW27" s="336">
        <f t="shared" si="18"/>
        <v>0</v>
      </c>
      <c r="BX27" s="336">
        <f t="shared" si="18"/>
        <v>0</v>
      </c>
      <c r="BY27" s="337">
        <f t="shared" si="18"/>
        <v>0</v>
      </c>
      <c r="BZ27" s="335">
        <f t="shared" si="19"/>
        <v>0</v>
      </c>
      <c r="CA27" s="336">
        <f t="shared" si="19"/>
        <v>0</v>
      </c>
      <c r="CB27" s="336">
        <f t="shared" si="19"/>
        <v>0</v>
      </c>
      <c r="CC27" s="336">
        <f t="shared" si="19"/>
        <v>0</v>
      </c>
      <c r="CD27" s="336">
        <f t="shared" si="19"/>
        <v>0</v>
      </c>
      <c r="CE27" s="336">
        <f t="shared" si="19"/>
        <v>0</v>
      </c>
      <c r="CF27" s="336">
        <f t="shared" si="19"/>
        <v>0</v>
      </c>
      <c r="CG27" s="336">
        <f t="shared" si="19"/>
        <v>0</v>
      </c>
      <c r="CH27" s="336">
        <f t="shared" si="19"/>
        <v>0</v>
      </c>
      <c r="CI27" s="336">
        <f t="shared" si="19"/>
        <v>0</v>
      </c>
      <c r="CJ27" s="336">
        <f t="shared" si="19"/>
        <v>0</v>
      </c>
      <c r="CK27" s="337">
        <f t="shared" si="19"/>
        <v>0</v>
      </c>
      <c r="CL27" s="335">
        <f t="shared" si="20"/>
        <v>0</v>
      </c>
      <c r="CM27" s="336">
        <f t="shared" si="20"/>
        <v>0</v>
      </c>
      <c r="CN27" s="336">
        <f t="shared" si="20"/>
        <v>0</v>
      </c>
      <c r="CO27" s="336">
        <f t="shared" si="20"/>
        <v>0</v>
      </c>
      <c r="CP27" s="336">
        <f t="shared" si="20"/>
        <v>0</v>
      </c>
      <c r="CQ27" s="336">
        <f t="shared" si="20"/>
        <v>0</v>
      </c>
      <c r="CR27" s="336">
        <f t="shared" si="20"/>
        <v>0</v>
      </c>
      <c r="CS27" s="336">
        <f t="shared" si="20"/>
        <v>0</v>
      </c>
      <c r="CT27" s="336">
        <f t="shared" si="20"/>
        <v>0</v>
      </c>
      <c r="CU27" s="336">
        <f t="shared" si="20"/>
        <v>0</v>
      </c>
      <c r="CV27" s="336">
        <f t="shared" si="20"/>
        <v>0</v>
      </c>
      <c r="CW27" s="337">
        <f t="shared" si="20"/>
        <v>0</v>
      </c>
      <c r="CX27" s="335">
        <f t="shared" si="21"/>
        <v>0</v>
      </c>
      <c r="CY27" s="336">
        <f t="shared" si="21"/>
        <v>0</v>
      </c>
      <c r="CZ27" s="336">
        <f t="shared" si="21"/>
        <v>0</v>
      </c>
      <c r="DA27" s="336">
        <f t="shared" si="21"/>
        <v>0</v>
      </c>
      <c r="DB27" s="336">
        <f t="shared" si="21"/>
        <v>0</v>
      </c>
      <c r="DC27" s="336">
        <f t="shared" si="21"/>
        <v>0</v>
      </c>
      <c r="DD27" s="336">
        <f t="shared" si="21"/>
        <v>0</v>
      </c>
      <c r="DE27" s="336">
        <f t="shared" si="21"/>
        <v>0</v>
      </c>
      <c r="DF27" s="336">
        <f t="shared" si="21"/>
        <v>0</v>
      </c>
      <c r="DG27" s="336">
        <f t="shared" si="21"/>
        <v>0</v>
      </c>
      <c r="DH27" s="336">
        <f t="shared" si="21"/>
        <v>0</v>
      </c>
      <c r="DI27" s="337">
        <f t="shared" si="21"/>
        <v>0</v>
      </c>
      <c r="DJ27" s="335">
        <f t="shared" si="22"/>
        <v>0</v>
      </c>
      <c r="DK27" s="336">
        <f t="shared" si="22"/>
        <v>0</v>
      </c>
      <c r="DL27" s="336">
        <f t="shared" si="22"/>
        <v>0</v>
      </c>
      <c r="DM27" s="336">
        <f t="shared" si="22"/>
        <v>0</v>
      </c>
      <c r="DN27" s="336">
        <f t="shared" si="22"/>
        <v>0</v>
      </c>
      <c r="DO27" s="336">
        <f t="shared" si="22"/>
        <v>0</v>
      </c>
      <c r="DP27" s="336">
        <f t="shared" si="22"/>
        <v>0</v>
      </c>
      <c r="DQ27" s="336">
        <f t="shared" si="22"/>
        <v>0</v>
      </c>
      <c r="DR27" s="336">
        <f t="shared" si="22"/>
        <v>0</v>
      </c>
      <c r="DS27" s="336">
        <f t="shared" si="22"/>
        <v>0</v>
      </c>
      <c r="DT27" s="336">
        <f t="shared" si="22"/>
        <v>0</v>
      </c>
      <c r="DU27" s="337">
        <f t="shared" si="22"/>
        <v>0</v>
      </c>
      <c r="DV27" s="335">
        <f t="shared" si="23"/>
        <v>0</v>
      </c>
      <c r="DW27" s="336">
        <f t="shared" si="23"/>
        <v>0</v>
      </c>
      <c r="DX27" s="336">
        <f t="shared" si="23"/>
        <v>0</v>
      </c>
      <c r="DY27" s="336">
        <f t="shared" si="23"/>
        <v>0</v>
      </c>
      <c r="DZ27" s="336">
        <f t="shared" si="23"/>
        <v>0</v>
      </c>
      <c r="EA27" s="336">
        <f t="shared" si="23"/>
        <v>0</v>
      </c>
      <c r="EB27" s="336">
        <f t="shared" si="23"/>
        <v>0</v>
      </c>
      <c r="EC27" s="336">
        <f t="shared" si="23"/>
        <v>0</v>
      </c>
      <c r="ED27" s="336">
        <f t="shared" si="23"/>
        <v>0</v>
      </c>
      <c r="EE27" s="336">
        <f t="shared" si="23"/>
        <v>0</v>
      </c>
      <c r="EF27" s="336">
        <f t="shared" si="23"/>
        <v>0</v>
      </c>
      <c r="EG27" s="337">
        <f t="shared" si="23"/>
        <v>0</v>
      </c>
      <c r="EH27" s="335">
        <f t="shared" si="24"/>
        <v>0</v>
      </c>
      <c r="EI27" s="336">
        <f t="shared" si="24"/>
        <v>0</v>
      </c>
      <c r="EJ27" s="336">
        <f t="shared" si="24"/>
        <v>0</v>
      </c>
      <c r="EK27" s="336">
        <f t="shared" si="24"/>
        <v>0</v>
      </c>
      <c r="EL27" s="336">
        <f t="shared" si="24"/>
        <v>0</v>
      </c>
      <c r="EM27" s="336">
        <f t="shared" si="24"/>
        <v>0</v>
      </c>
      <c r="EN27" s="336">
        <f t="shared" si="24"/>
        <v>0</v>
      </c>
      <c r="EO27" s="336">
        <f t="shared" si="24"/>
        <v>0</v>
      </c>
      <c r="EP27" s="336">
        <f t="shared" si="24"/>
        <v>0</v>
      </c>
      <c r="EQ27" s="336">
        <f t="shared" si="24"/>
        <v>0</v>
      </c>
      <c r="ER27" s="336">
        <f t="shared" si="24"/>
        <v>0</v>
      </c>
      <c r="ES27" s="337">
        <f t="shared" si="24"/>
        <v>0</v>
      </c>
      <c r="ET27" s="335">
        <f t="shared" si="25"/>
        <v>0</v>
      </c>
      <c r="EU27" s="336">
        <f t="shared" si="25"/>
        <v>0</v>
      </c>
      <c r="EV27" s="336">
        <f t="shared" si="25"/>
        <v>0</v>
      </c>
      <c r="EW27" s="336">
        <f t="shared" si="25"/>
        <v>0</v>
      </c>
      <c r="EX27" s="336">
        <f t="shared" si="25"/>
        <v>0</v>
      </c>
      <c r="EY27" s="336">
        <f t="shared" si="25"/>
        <v>0</v>
      </c>
      <c r="EZ27" s="336">
        <f t="shared" si="25"/>
        <v>0</v>
      </c>
      <c r="FA27" s="336">
        <f t="shared" si="25"/>
        <v>0</v>
      </c>
      <c r="FB27" s="336">
        <f t="shared" si="25"/>
        <v>0</v>
      </c>
      <c r="FC27" s="336">
        <f t="shared" si="25"/>
        <v>0</v>
      </c>
      <c r="FD27" s="336">
        <f t="shared" si="25"/>
        <v>0</v>
      </c>
      <c r="FE27" s="337">
        <f t="shared" si="25"/>
        <v>0</v>
      </c>
      <c r="FF27" s="335">
        <f t="shared" si="26"/>
        <v>0</v>
      </c>
      <c r="FG27" s="336">
        <f t="shared" si="26"/>
        <v>0</v>
      </c>
      <c r="FH27" s="336">
        <f t="shared" si="26"/>
        <v>0</v>
      </c>
      <c r="FI27" s="336">
        <f t="shared" si="26"/>
        <v>0</v>
      </c>
      <c r="FJ27" s="336">
        <f t="shared" si="26"/>
        <v>0</v>
      </c>
      <c r="FK27" s="336">
        <f t="shared" si="26"/>
        <v>0</v>
      </c>
      <c r="FL27" s="336">
        <f t="shared" si="26"/>
        <v>0</v>
      </c>
      <c r="FM27" s="336">
        <f t="shared" si="26"/>
        <v>0</v>
      </c>
      <c r="FN27" s="336">
        <f t="shared" si="26"/>
        <v>0</v>
      </c>
      <c r="FO27" s="336">
        <f t="shared" si="26"/>
        <v>0</v>
      </c>
      <c r="FP27" s="336">
        <f t="shared" si="26"/>
        <v>0</v>
      </c>
      <c r="FQ27" s="337">
        <f t="shared" si="26"/>
        <v>0</v>
      </c>
    </row>
    <row r="28" spans="1:173" ht="12.75" customHeight="1" x14ac:dyDescent="0.2">
      <c r="A28" s="242" t="str">
        <f t="shared" si="14"/>
        <v>-</v>
      </c>
      <c r="B28" s="112"/>
      <c r="C28" s="171" t="s">
        <v>305</v>
      </c>
      <c r="D28" s="366"/>
      <c r="E28" s="366"/>
      <c r="F28" s="366"/>
      <c r="G28" s="367"/>
      <c r="H28" s="368" t="str">
        <f>IF(E28="","",IF(ISERROR(SEARCH("Custom",$E28,1)),VLOOKUP($A28,'VESSEL kW RATINGS'!$A:$E,5,FALSE),"Enter kW"))</f>
        <v/>
      </c>
      <c r="I28" s="33" t="s">
        <v>299</v>
      </c>
      <c r="J28" s="367"/>
      <c r="K28" s="33">
        <f t="shared" si="15"/>
        <v>1</v>
      </c>
      <c r="L28" s="33">
        <f t="shared" si="16"/>
        <v>0</v>
      </c>
      <c r="M28" s="367">
        <v>0</v>
      </c>
      <c r="N28" s="373">
        <v>0</v>
      </c>
      <c r="O28" s="299"/>
      <c r="P28" s="300"/>
      <c r="Q28" s="73" t="str">
        <f t="shared" si="13"/>
        <v>Enter vessel info</v>
      </c>
      <c r="R28" s="79" t="str">
        <f t="shared" si="13"/>
        <v>Enter vessel info</v>
      </c>
      <c r="S28" s="79" t="str">
        <f t="shared" si="13"/>
        <v>Enter vessel info</v>
      </c>
      <c r="T28" s="79" t="str">
        <f t="shared" si="13"/>
        <v>Enter vessel info</v>
      </c>
      <c r="U28" s="79" t="str">
        <f t="shared" si="13"/>
        <v>Enter vessel info</v>
      </c>
      <c r="V28" s="79" t="str">
        <f t="shared" si="13"/>
        <v>Enter vessel info</v>
      </c>
      <c r="W28" s="79" t="str">
        <f t="shared" si="13"/>
        <v>Enter vessel info</v>
      </c>
      <c r="X28" s="79" t="str">
        <f t="shared" si="13"/>
        <v>Enter vessel info</v>
      </c>
      <c r="Y28" s="78" t="s">
        <v>115</v>
      </c>
      <c r="Z28" s="79" t="s">
        <v>115</v>
      </c>
      <c r="AA28" s="82" t="s">
        <v>115</v>
      </c>
      <c r="AB28" s="76" t="str">
        <f>IF(OR($D28="",$E28="",$F28=""),"Enter vessel info",IF(T($H28)&lt;&gt;"","Enter Activity",IF(OR($M28=0,$N28=0),"Enter Run Time",IF((VLOOKUP($F28,'VESSEL FACTORS'!$A$3:$O$5,AB$5,FALSE))="N/A","--",IF($G28="",IF(ISERROR(SEARCH("Aux",$E28,1)),($H28*VLOOKUP($F28,'VESSEL FACTORS'!$A$2:$O$5,AB$5,FALSE)*0.0000011023*$M28*$N28*0.82),($H28*VLOOKUP($F28,'VESSEL FACTORS'!$A$2:$O$5,AB$5,FALSE)*0.0000011023*$M28*$N28*1)),IF($G28&lt;21,($H28*VLOOKUP($F28,'VESSEL FACTORS'!$A$2:$O$5,AB$5,FALSE)*0.0000011023*$M28*$N28*VLOOKUP($G28,'VESSEL FACTORS'!$A$16:$L$36,AB$5,FALSE)),($H28*VLOOKUP($F28,'VESSEL FACTORS'!$A$3:$O$5,AB$5,FALSE)*0.0000011023*$M28*$N28*($G28/100))))))))</f>
        <v>Enter vessel info</v>
      </c>
      <c r="AC28" s="76" t="str">
        <f>IF(OR($D28="",$E28="",$F28=""),"Enter vessel info",IF(T($H28)&lt;&gt;"","Enter Activity",IF(OR($M28=0,$N28=0),"Enter Run Time",IF((VLOOKUP($F28,'VESSEL FACTORS'!$A$3:$O$5,AC$5,FALSE))="N/A","--",IF($G28="",IF(ISERROR(SEARCH("Aux",$E28,1)),($H28*VLOOKUP($F28,'VESSEL FACTORS'!$A$2:$O$5,AC$5,FALSE)*0.0000011023*$M28*$N28*0.82),($H28*VLOOKUP($F28,'VESSEL FACTORS'!$A$2:$O$5,AC$5,FALSE)*0.0000011023*$M28*$N28*1)),IF($G28&lt;21,($H28*VLOOKUP($F28,'VESSEL FACTORS'!$A$2:$O$5,AC$5,FALSE)*0.0000011023*$M28*$N28*VLOOKUP($G28,'VESSEL FACTORS'!$A$16:$L$36,AC$5,FALSE)),($H28*VLOOKUP($F28,'VESSEL FACTORS'!$A$3:$O$5,AC$5,FALSE)*0.0000011023*$M28*$N28*($G28/100))))))))</f>
        <v>Enter vessel info</v>
      </c>
      <c r="AD28" s="76" t="str">
        <f>IF(OR($D28="",$E28="",$F28=""),"Enter vessel info",IF(T($H28)&lt;&gt;"","Enter Activity",IF(OR($M28=0,$N28=0),"Enter Run Time",IF((VLOOKUP($F28,'VESSEL FACTORS'!$A$3:$O$5,AD$5,FALSE))="N/A","--",IF($G28="",IF(ISERROR(SEARCH("Aux",$E28,1)),($H28*VLOOKUP($F28,'VESSEL FACTORS'!$A$2:$O$5,AD$5,FALSE)*0.0000011023*$M28*$N28*0.82),($H28*VLOOKUP($F28,'VESSEL FACTORS'!$A$2:$O$5,AD$5,FALSE)*0.0000011023*$M28*$N28*1)),IF($G28&lt;21,($H28*VLOOKUP($F28,'VESSEL FACTORS'!$A$2:$O$5,AD$5,FALSE)*0.0000011023*$M28*$N28*VLOOKUP($G28,'VESSEL FACTORS'!$A$16:$L$36,AD$5,FALSE)),($H28*VLOOKUP($F28,'VESSEL FACTORS'!$A$3:$O$5,AD$5,FALSE)*0.0000011023*$M28*$N28*($G28/100))))))))</f>
        <v>Enter vessel info</v>
      </c>
      <c r="AE28" s="76" t="str">
        <f>IF(OR($D28="",$E28="",$F28=""),"Enter vessel info",IF(T($H28)&lt;&gt;"","Enter Activity",IF(OR($M28=0,$N28=0),"Enter Run Time",IF((VLOOKUP($F28,'VESSEL FACTORS'!$A$3:$O$5,AE$5,FALSE))="N/A","--",IF($G28="",IF(ISERROR(SEARCH("Aux",$E28,1)),($H28*VLOOKUP($F28,'VESSEL FACTORS'!$A$2:$O$5,AE$5,FALSE)*0.0000011023*$M28*$N28*0.82),($H28*VLOOKUP($F28,'VESSEL FACTORS'!$A$2:$O$5,AE$5,FALSE)*0.0000011023*$M28*$N28*1)),IF($G28&lt;21,($H28*VLOOKUP($F28,'VESSEL FACTORS'!$A$2:$O$5,AE$5,FALSE)*0.0000011023*$M28*$N28*VLOOKUP($G28,'VESSEL FACTORS'!$A$16:$L$36,AE$5,FALSE)),($H28*VLOOKUP($F28,'VESSEL FACTORS'!$A$3:$O$5,AE$5,FALSE)*0.0000011023*$M28*$N28*($G28/100))))))))</f>
        <v>Enter vessel info</v>
      </c>
      <c r="AF28" s="76" t="str">
        <f>IF(OR($D28="",$E28="",$F28=""),"Enter vessel info",IF(T($H28)&lt;&gt;"","Enter Activity",IF(OR($M28=0,$N28=0),"Enter Run Time",IF((VLOOKUP($F28,'VESSEL FACTORS'!$A$3:$O$5,AF$5,FALSE))="N/A","--",IF($G28="",IF(ISERROR(SEARCH("Aux",$E28,1)),($H28*VLOOKUP($F28,'VESSEL FACTORS'!$A$2:$O$5,AF$5,FALSE)*0.0000011023*$M28*$N28*0.82),($H28*VLOOKUP($F28,'VESSEL FACTORS'!$A$2:$O$5,AF$5,FALSE)*0.0000011023*$M28*$N28*1)),IF($G28&lt;21,($H28*VLOOKUP($F28,'VESSEL FACTORS'!$A$2:$O$5,AF$5,FALSE)*0.0000011023*$M28*$N28*VLOOKUP($G28,'VESSEL FACTORS'!$A$16:$L$36,AF$5,FALSE)),($H28*VLOOKUP($F28,'VESSEL FACTORS'!$A$3:$O$5,AF$5,FALSE)*0.0000011023*$M28*$N28*($G28/100))))))))</f>
        <v>Enter vessel info</v>
      </c>
      <c r="AG28" s="76" t="str">
        <f>IF(OR($D28="",$E28="",$F28=""),"Enter vessel info",IF(T($H28)&lt;&gt;"","Enter Activity",IF(OR($M28=0,$N28=0),"Enter Run Time",IF((VLOOKUP($F28,'VESSEL FACTORS'!$A$3:$O$5,AG$5,FALSE))="N/A","--",IF($G28="",IF(ISERROR(SEARCH("Aux",$E28,1)),($H28*VLOOKUP($F28,'VESSEL FACTORS'!$A$2:$O$5,AG$5,FALSE)*0.0000011023*$M28*$N28*0.82),($H28*VLOOKUP($F28,'VESSEL FACTORS'!$A$2:$O$5,AG$5,FALSE)*0.0000011023*$M28*$N28*1)),IF($G28&lt;21,($H28*VLOOKUP($F28,'VESSEL FACTORS'!$A$2:$O$5,AG$5,FALSE)*0.0000011023*$M28*$N28*VLOOKUP($G28,'VESSEL FACTORS'!$A$16:$L$36,AG$5,FALSE)),($H28*VLOOKUP($F28,'VESSEL FACTORS'!$A$3:$O$5,AG$5,FALSE)*0.0000011023*$M28*$N28*($G28/100))))))))</f>
        <v>Enter vessel info</v>
      </c>
      <c r="AH28" s="76" t="str">
        <f>IF(OR($D28="",$E28="",$F28=""),"Enter vessel info",IF(T($H28)&lt;&gt;"","Enter Activity",IF(OR($M28=0,$N28=0),"Enter Run Time",IF((VLOOKUP($F28,'VESSEL FACTORS'!$A$3:$O$5,AH$5,FALSE))="N/A","--",IF($G28="",IF(ISERROR(SEARCH("Aux",$E28,1)),($H28*VLOOKUP($F28,'VESSEL FACTORS'!$A$2:$O$5,AH$5,FALSE)*0.0000011023*$M28*$N28*0.82),($H28*VLOOKUP($F28,'VESSEL FACTORS'!$A$2:$O$5,AH$5,FALSE)*0.0000011023*$M28*$N28*1)),IF($G28&lt;21,($H28*VLOOKUP($F28,'VESSEL FACTORS'!$A$2:$O$5,AH$5,FALSE)*0.0000011023*$M28*$N28*VLOOKUP($G28,'VESSEL FACTORS'!$A$16:$L$36,AH$5,FALSE)),($H28*VLOOKUP($F28,'VESSEL FACTORS'!$A$3:$O$5,AH$5,FALSE)*0.0000011023*$M28*$N28*($G28/100))))))))</f>
        <v>Enter vessel info</v>
      </c>
      <c r="AI28" s="76" t="str">
        <f>IF(OR($D28="",$E28="",$F28=""),"Enter vessel info",IF(T($H28)&lt;&gt;"","Enter Activity",IF(OR($M28=0,$N28=0),"Enter Run Time",IF((VLOOKUP($F28,'VESSEL FACTORS'!$A$3:$O$5,AI$5,FALSE))="N/A","--",IF($G28="",IF(ISERROR(SEARCH("Aux",$E28,1)),($H28*VLOOKUP($F28,'VESSEL FACTORS'!$A$2:$O$5,AI$5,FALSE)*0.0000011023*$M28*$N28*0.82),($H28*VLOOKUP($F28,'VESSEL FACTORS'!$A$2:$O$5,AI$5,FALSE)*0.0000011023*$M28*$N28*1)),IF($G28&lt;21,($H28*VLOOKUP($F28,'VESSEL FACTORS'!$A$2:$O$5,AI$5,FALSE)*0.0000011023*$M28*$N28*VLOOKUP($G28,'VESSEL FACTORS'!$A$16:$L$36,AI$5,FALSE)),($H28*VLOOKUP($F28,'VESSEL FACTORS'!$A$3:$O$5,AI$5,FALSE)*0.0000011023*$M28*$N28*($G28/100))))))))</f>
        <v>Enter vessel info</v>
      </c>
      <c r="AJ28" s="76" t="str">
        <f>IF(OR($D28="",$E28="",$F28=""),"Enter vessel info",IF(T($H28)&lt;&gt;"","Enter Activity",IF(OR($M28=0,$N28=0),"Enter Run Time",IF((VLOOKUP($F28,'VESSEL FACTORS'!$A$3:$O$5,AJ$5,FALSE))="N/A","--",IF($G28="",IF(ISERROR(SEARCH("Aux",$E28,1)),($H28*VLOOKUP($F28,'VESSEL FACTORS'!$A$2:$O$5,AJ$5,FALSE)*0.0000011023*$M28*$N28*0.82),($H28*VLOOKUP($F28,'VESSEL FACTORS'!$A$2:$O$5,AJ$5,FALSE)*0.0000011023*$M28*$N28*1)),IF($G28&lt;21,($H28*VLOOKUP($F28,'VESSEL FACTORS'!$A$2:$O$5,AJ$5,FALSE)*0.0000011023*$M28*$N28*VLOOKUP($G28,'VESSEL FACTORS'!$A$16:$L$36,AJ$5,FALSE)),($H28*VLOOKUP($F28,'VESSEL FACTORS'!$A$3:$O$5,AJ$5,FALSE)*0.0000011023*$M28*$N28*($G28/100))))))))</f>
        <v>Enter vessel info</v>
      </c>
      <c r="AK28" s="76" t="str">
        <f>IF(OR($D28="",$E28="",$F28=""),"Enter vessel info",IF(T($H28)&lt;&gt;"","Enter Activity",IF(OR($M28=0,$N28=0),"Enter Run Time",IF((VLOOKUP($F28,'VESSEL FACTORS'!$A$3:$O$5,AK$5,FALSE))="N/A","--",IF($G28="",IF(ISERROR(SEARCH("Aux",$E28,1)),($H28*VLOOKUP($F28,'VESSEL FACTORS'!$A$2:$O$5,AK$5,FALSE)*0.0000011023*$M28*$N28*0.82),($H28*VLOOKUP($F28,'VESSEL FACTORS'!$A$2:$O$5,AK$5,FALSE)*0.0000011023*$M28*$N28*1)),IF($G28&lt;21,($H28*VLOOKUP($F28,'VESSEL FACTORS'!$A$2:$O$5,AK$5,FALSE)*0.0000011023*$M28*$N28*VLOOKUP($G28,'VESSEL FACTORS'!$A$16:$L$36,AK$5,FALSE)),($H28*VLOOKUP($F28,'VESSEL FACTORS'!$A$3:$O$5,AK$5,FALSE)*0.0000011023*$M28*$N28*($G28/100))))))))</f>
        <v>Enter vessel info</v>
      </c>
      <c r="AL28" s="67" t="str">
        <f>IF(OR($D28="",$E28="",$F28=""),"Enter vessel info",IF(T($H28)&lt;&gt;"","Enter Activity",IF(OR($M28=0,$N28=0),"Enter Run Time",IF((VLOOKUP($F28,'VESSEL FACTORS'!$A$3:$O$5,AL$5,FALSE))="N/A","--",IF($G28="",IF(ISERROR(SEARCH("Aux",$E28,1)),($H28*VLOOKUP($F28,'VESSEL FACTORS'!$A$2:$O$5,AL$5,FALSE)*0.0000011023*$M28*$N28*0.82),($H28*VLOOKUP($F28,'VESSEL FACTORS'!$A$2:$O$5,AL$5,FALSE)*0.0000011023*$M28*$N28*1)),IF($G28&lt;21,($H28*VLOOKUP($F28,'VESSEL FACTORS'!$A$2:$O$5,AL$5,FALSE)*0.0000011023*$M28*$N28*VLOOKUP($G28,'VESSEL FACTORS'!$A$16:$L$36,AL$5,FALSE)),($H28*VLOOKUP($F28,'VESSEL FACTORS'!$A$3:$O$5,AL$5,FALSE)*0.0000011023*$M28*$N28*($G28/100))))))))</f>
        <v>Enter vessel info</v>
      </c>
      <c r="AM28" s="315"/>
      <c r="AO28" s="74">
        <f>MONTH(EMISSIONS_1!P28)-MONTH(EMISSIONS_1!O28)+1</f>
        <v>1</v>
      </c>
      <c r="AP28" s="335">
        <f t="shared" si="28"/>
        <v>0</v>
      </c>
      <c r="AQ28" s="336">
        <f t="shared" si="27"/>
        <v>0</v>
      </c>
      <c r="AR28" s="336">
        <f t="shared" si="27"/>
        <v>0</v>
      </c>
      <c r="AS28" s="336">
        <f t="shared" si="27"/>
        <v>0</v>
      </c>
      <c r="AT28" s="336">
        <f t="shared" si="27"/>
        <v>0</v>
      </c>
      <c r="AU28" s="336">
        <f t="shared" si="27"/>
        <v>0</v>
      </c>
      <c r="AV28" s="336">
        <f t="shared" si="27"/>
        <v>0</v>
      </c>
      <c r="AW28" s="336">
        <f t="shared" si="27"/>
        <v>0</v>
      </c>
      <c r="AX28" s="336">
        <f t="shared" si="27"/>
        <v>0</v>
      </c>
      <c r="AY28" s="336">
        <f t="shared" si="27"/>
        <v>0</v>
      </c>
      <c r="AZ28" s="336">
        <f t="shared" si="27"/>
        <v>0</v>
      </c>
      <c r="BA28" s="337">
        <f t="shared" si="27"/>
        <v>0</v>
      </c>
      <c r="BB28" s="335">
        <f t="shared" si="17"/>
        <v>0</v>
      </c>
      <c r="BC28" s="336">
        <f t="shared" si="17"/>
        <v>0</v>
      </c>
      <c r="BD28" s="336">
        <f t="shared" si="17"/>
        <v>0</v>
      </c>
      <c r="BE28" s="336">
        <f t="shared" si="17"/>
        <v>0</v>
      </c>
      <c r="BF28" s="336">
        <f t="shared" si="17"/>
        <v>0</v>
      </c>
      <c r="BG28" s="336">
        <f t="shared" si="17"/>
        <v>0</v>
      </c>
      <c r="BH28" s="336">
        <f t="shared" si="17"/>
        <v>0</v>
      </c>
      <c r="BI28" s="336">
        <f t="shared" si="17"/>
        <v>0</v>
      </c>
      <c r="BJ28" s="336">
        <f t="shared" si="17"/>
        <v>0</v>
      </c>
      <c r="BK28" s="336">
        <f t="shared" si="17"/>
        <v>0</v>
      </c>
      <c r="BL28" s="336">
        <f t="shared" si="17"/>
        <v>0</v>
      </c>
      <c r="BM28" s="337">
        <f t="shared" si="17"/>
        <v>0</v>
      </c>
      <c r="BN28" s="335">
        <f t="shared" si="18"/>
        <v>0</v>
      </c>
      <c r="BO28" s="336">
        <f t="shared" si="18"/>
        <v>0</v>
      </c>
      <c r="BP28" s="336">
        <f t="shared" si="18"/>
        <v>0</v>
      </c>
      <c r="BQ28" s="336">
        <f t="shared" si="18"/>
        <v>0</v>
      </c>
      <c r="BR28" s="336">
        <f t="shared" si="18"/>
        <v>0</v>
      </c>
      <c r="BS28" s="336">
        <f t="shared" si="18"/>
        <v>0</v>
      </c>
      <c r="BT28" s="336">
        <f t="shared" si="18"/>
        <v>0</v>
      </c>
      <c r="BU28" s="336">
        <f t="shared" si="18"/>
        <v>0</v>
      </c>
      <c r="BV28" s="336">
        <f t="shared" si="18"/>
        <v>0</v>
      </c>
      <c r="BW28" s="336">
        <f t="shared" si="18"/>
        <v>0</v>
      </c>
      <c r="BX28" s="336">
        <f t="shared" si="18"/>
        <v>0</v>
      </c>
      <c r="BY28" s="337">
        <f t="shared" si="18"/>
        <v>0</v>
      </c>
      <c r="BZ28" s="335">
        <f t="shared" si="19"/>
        <v>0</v>
      </c>
      <c r="CA28" s="336">
        <f t="shared" si="19"/>
        <v>0</v>
      </c>
      <c r="CB28" s="336">
        <f t="shared" si="19"/>
        <v>0</v>
      </c>
      <c r="CC28" s="336">
        <f t="shared" si="19"/>
        <v>0</v>
      </c>
      <c r="CD28" s="336">
        <f t="shared" si="19"/>
        <v>0</v>
      </c>
      <c r="CE28" s="336">
        <f t="shared" si="19"/>
        <v>0</v>
      </c>
      <c r="CF28" s="336">
        <f t="shared" si="19"/>
        <v>0</v>
      </c>
      <c r="CG28" s="336">
        <f t="shared" si="19"/>
        <v>0</v>
      </c>
      <c r="CH28" s="336">
        <f t="shared" si="19"/>
        <v>0</v>
      </c>
      <c r="CI28" s="336">
        <f t="shared" si="19"/>
        <v>0</v>
      </c>
      <c r="CJ28" s="336">
        <f t="shared" si="19"/>
        <v>0</v>
      </c>
      <c r="CK28" s="337">
        <f t="shared" si="19"/>
        <v>0</v>
      </c>
      <c r="CL28" s="335">
        <f t="shared" si="20"/>
        <v>0</v>
      </c>
      <c r="CM28" s="336">
        <f t="shared" si="20"/>
        <v>0</v>
      </c>
      <c r="CN28" s="336">
        <f t="shared" si="20"/>
        <v>0</v>
      </c>
      <c r="CO28" s="336">
        <f t="shared" si="20"/>
        <v>0</v>
      </c>
      <c r="CP28" s="336">
        <f t="shared" si="20"/>
        <v>0</v>
      </c>
      <c r="CQ28" s="336">
        <f t="shared" si="20"/>
        <v>0</v>
      </c>
      <c r="CR28" s="336">
        <f t="shared" si="20"/>
        <v>0</v>
      </c>
      <c r="CS28" s="336">
        <f t="shared" si="20"/>
        <v>0</v>
      </c>
      <c r="CT28" s="336">
        <f t="shared" si="20"/>
        <v>0</v>
      </c>
      <c r="CU28" s="336">
        <f t="shared" si="20"/>
        <v>0</v>
      </c>
      <c r="CV28" s="336">
        <f t="shared" si="20"/>
        <v>0</v>
      </c>
      <c r="CW28" s="337">
        <f t="shared" si="20"/>
        <v>0</v>
      </c>
      <c r="CX28" s="335">
        <f t="shared" si="21"/>
        <v>0</v>
      </c>
      <c r="CY28" s="336">
        <f t="shared" si="21"/>
        <v>0</v>
      </c>
      <c r="CZ28" s="336">
        <f t="shared" si="21"/>
        <v>0</v>
      </c>
      <c r="DA28" s="336">
        <f t="shared" si="21"/>
        <v>0</v>
      </c>
      <c r="DB28" s="336">
        <f t="shared" si="21"/>
        <v>0</v>
      </c>
      <c r="DC28" s="336">
        <f t="shared" si="21"/>
        <v>0</v>
      </c>
      <c r="DD28" s="336">
        <f t="shared" si="21"/>
        <v>0</v>
      </c>
      <c r="DE28" s="336">
        <f t="shared" si="21"/>
        <v>0</v>
      </c>
      <c r="DF28" s="336">
        <f t="shared" si="21"/>
        <v>0</v>
      </c>
      <c r="DG28" s="336">
        <f t="shared" si="21"/>
        <v>0</v>
      </c>
      <c r="DH28" s="336">
        <f t="shared" si="21"/>
        <v>0</v>
      </c>
      <c r="DI28" s="337">
        <f t="shared" si="21"/>
        <v>0</v>
      </c>
      <c r="DJ28" s="335">
        <f t="shared" si="22"/>
        <v>0</v>
      </c>
      <c r="DK28" s="336">
        <f t="shared" si="22"/>
        <v>0</v>
      </c>
      <c r="DL28" s="336">
        <f t="shared" si="22"/>
        <v>0</v>
      </c>
      <c r="DM28" s="336">
        <f t="shared" si="22"/>
        <v>0</v>
      </c>
      <c r="DN28" s="336">
        <f t="shared" si="22"/>
        <v>0</v>
      </c>
      <c r="DO28" s="336">
        <f t="shared" si="22"/>
        <v>0</v>
      </c>
      <c r="DP28" s="336">
        <f t="shared" si="22"/>
        <v>0</v>
      </c>
      <c r="DQ28" s="336">
        <f t="shared" si="22"/>
        <v>0</v>
      </c>
      <c r="DR28" s="336">
        <f t="shared" si="22"/>
        <v>0</v>
      </c>
      <c r="DS28" s="336">
        <f t="shared" si="22"/>
        <v>0</v>
      </c>
      <c r="DT28" s="336">
        <f t="shared" si="22"/>
        <v>0</v>
      </c>
      <c r="DU28" s="337">
        <f t="shared" si="22"/>
        <v>0</v>
      </c>
      <c r="DV28" s="335">
        <f t="shared" si="23"/>
        <v>0</v>
      </c>
      <c r="DW28" s="336">
        <f t="shared" si="23"/>
        <v>0</v>
      </c>
      <c r="DX28" s="336">
        <f t="shared" si="23"/>
        <v>0</v>
      </c>
      <c r="DY28" s="336">
        <f t="shared" si="23"/>
        <v>0</v>
      </c>
      <c r="DZ28" s="336">
        <f t="shared" si="23"/>
        <v>0</v>
      </c>
      <c r="EA28" s="336">
        <f t="shared" si="23"/>
        <v>0</v>
      </c>
      <c r="EB28" s="336">
        <f t="shared" si="23"/>
        <v>0</v>
      </c>
      <c r="EC28" s="336">
        <f t="shared" si="23"/>
        <v>0</v>
      </c>
      <c r="ED28" s="336">
        <f t="shared" si="23"/>
        <v>0</v>
      </c>
      <c r="EE28" s="336">
        <f t="shared" si="23"/>
        <v>0</v>
      </c>
      <c r="EF28" s="336">
        <f t="shared" si="23"/>
        <v>0</v>
      </c>
      <c r="EG28" s="337">
        <f t="shared" si="23"/>
        <v>0</v>
      </c>
      <c r="EH28" s="335">
        <f t="shared" si="24"/>
        <v>0</v>
      </c>
      <c r="EI28" s="336">
        <f t="shared" si="24"/>
        <v>0</v>
      </c>
      <c r="EJ28" s="336">
        <f t="shared" si="24"/>
        <v>0</v>
      </c>
      <c r="EK28" s="336">
        <f t="shared" si="24"/>
        <v>0</v>
      </c>
      <c r="EL28" s="336">
        <f t="shared" si="24"/>
        <v>0</v>
      </c>
      <c r="EM28" s="336">
        <f t="shared" si="24"/>
        <v>0</v>
      </c>
      <c r="EN28" s="336">
        <f t="shared" si="24"/>
        <v>0</v>
      </c>
      <c r="EO28" s="336">
        <f t="shared" si="24"/>
        <v>0</v>
      </c>
      <c r="EP28" s="336">
        <f t="shared" si="24"/>
        <v>0</v>
      </c>
      <c r="EQ28" s="336">
        <f t="shared" si="24"/>
        <v>0</v>
      </c>
      <c r="ER28" s="336">
        <f t="shared" si="24"/>
        <v>0</v>
      </c>
      <c r="ES28" s="337">
        <f t="shared" si="24"/>
        <v>0</v>
      </c>
      <c r="ET28" s="335">
        <f t="shared" si="25"/>
        <v>0</v>
      </c>
      <c r="EU28" s="336">
        <f t="shared" si="25"/>
        <v>0</v>
      </c>
      <c r="EV28" s="336">
        <f t="shared" si="25"/>
        <v>0</v>
      </c>
      <c r="EW28" s="336">
        <f t="shared" si="25"/>
        <v>0</v>
      </c>
      <c r="EX28" s="336">
        <f t="shared" si="25"/>
        <v>0</v>
      </c>
      <c r="EY28" s="336">
        <f t="shared" si="25"/>
        <v>0</v>
      </c>
      <c r="EZ28" s="336">
        <f t="shared" si="25"/>
        <v>0</v>
      </c>
      <c r="FA28" s="336">
        <f t="shared" si="25"/>
        <v>0</v>
      </c>
      <c r="FB28" s="336">
        <f t="shared" si="25"/>
        <v>0</v>
      </c>
      <c r="FC28" s="336">
        <f t="shared" si="25"/>
        <v>0</v>
      </c>
      <c r="FD28" s="336">
        <f t="shared" si="25"/>
        <v>0</v>
      </c>
      <c r="FE28" s="337">
        <f t="shared" si="25"/>
        <v>0</v>
      </c>
      <c r="FF28" s="335">
        <f t="shared" si="26"/>
        <v>0</v>
      </c>
      <c r="FG28" s="336">
        <f t="shared" si="26"/>
        <v>0</v>
      </c>
      <c r="FH28" s="336">
        <f t="shared" si="26"/>
        <v>0</v>
      </c>
      <c r="FI28" s="336">
        <f t="shared" si="26"/>
        <v>0</v>
      </c>
      <c r="FJ28" s="336">
        <f t="shared" si="26"/>
        <v>0</v>
      </c>
      <c r="FK28" s="336">
        <f t="shared" si="26"/>
        <v>0</v>
      </c>
      <c r="FL28" s="336">
        <f t="shared" si="26"/>
        <v>0</v>
      </c>
      <c r="FM28" s="336">
        <f t="shared" si="26"/>
        <v>0</v>
      </c>
      <c r="FN28" s="336">
        <f t="shared" si="26"/>
        <v>0</v>
      </c>
      <c r="FO28" s="336">
        <f t="shared" si="26"/>
        <v>0</v>
      </c>
      <c r="FP28" s="336">
        <f t="shared" si="26"/>
        <v>0</v>
      </c>
      <c r="FQ28" s="337">
        <f t="shared" si="26"/>
        <v>0</v>
      </c>
    </row>
    <row r="29" spans="1:173" ht="12.75" customHeight="1" x14ac:dyDescent="0.2">
      <c r="A29" s="242" t="str">
        <f t="shared" si="14"/>
        <v>-</v>
      </c>
      <c r="B29" s="112"/>
      <c r="C29" s="171" t="s">
        <v>305</v>
      </c>
      <c r="D29" s="366"/>
      <c r="E29" s="366"/>
      <c r="F29" s="366"/>
      <c r="G29" s="367"/>
      <c r="H29" s="368" t="str">
        <f>IF(E29="","",IF(ISERROR(SEARCH("Custom",$E29,1)),VLOOKUP($A29,'VESSEL kW RATINGS'!$A:$E,5,FALSE),"Enter kW"))</f>
        <v/>
      </c>
      <c r="I29" s="33" t="s">
        <v>299</v>
      </c>
      <c r="J29" s="367"/>
      <c r="K29" s="33">
        <f t="shared" si="15"/>
        <v>1</v>
      </c>
      <c r="L29" s="33">
        <f t="shared" si="16"/>
        <v>0</v>
      </c>
      <c r="M29" s="367">
        <v>0</v>
      </c>
      <c r="N29" s="373">
        <v>0</v>
      </c>
      <c r="O29" s="299"/>
      <c r="P29" s="300"/>
      <c r="Q29" s="73" t="str">
        <f t="shared" ref="Q29:X30" si="29">IF(T(AB29)="",(IF($M29=0,(IF($N29=0,0,AB29/$N29/$M29*2000)),AB29/$N29/$M29*2000)),T(AB29))</f>
        <v>Enter vessel info</v>
      </c>
      <c r="R29" s="79" t="str">
        <f t="shared" si="29"/>
        <v>Enter vessel info</v>
      </c>
      <c r="S29" s="79" t="str">
        <f t="shared" si="29"/>
        <v>Enter vessel info</v>
      </c>
      <c r="T29" s="79" t="str">
        <f t="shared" si="29"/>
        <v>Enter vessel info</v>
      </c>
      <c r="U29" s="79" t="str">
        <f t="shared" si="29"/>
        <v>Enter vessel info</v>
      </c>
      <c r="V29" s="79" t="str">
        <f t="shared" si="29"/>
        <v>Enter vessel info</v>
      </c>
      <c r="W29" s="79" t="str">
        <f t="shared" si="29"/>
        <v>Enter vessel info</v>
      </c>
      <c r="X29" s="79" t="str">
        <f t="shared" si="29"/>
        <v>Enter vessel info</v>
      </c>
      <c r="Y29" s="78" t="s">
        <v>115</v>
      </c>
      <c r="Z29" s="79" t="s">
        <v>115</v>
      </c>
      <c r="AA29" s="82" t="s">
        <v>115</v>
      </c>
      <c r="AB29" s="76" t="str">
        <f>IF(OR($D29="",$E29="",$F29=""),"Enter vessel info",IF(T($H29)&lt;&gt;"","Enter Activity",IF(OR($M29=0,$N29=0),"Enter Run Time",IF((VLOOKUP($F29,'VESSEL FACTORS'!$A$3:$O$5,AB$5,FALSE))="N/A","--",IF($G29="",IF(ISERROR(SEARCH("Aux",$E29,1)),($H29*VLOOKUP($F29,'VESSEL FACTORS'!$A$2:$O$5,AB$5,FALSE)*0.0000011023*$M29*$N29*0.82),($H29*VLOOKUP($F29,'VESSEL FACTORS'!$A$2:$O$5,AB$5,FALSE)*0.0000011023*$M29*$N29*1)),IF($G29&lt;21,($H29*VLOOKUP($F29,'VESSEL FACTORS'!$A$2:$O$5,AB$5,FALSE)*0.0000011023*$M29*$N29*VLOOKUP($G29,'VESSEL FACTORS'!$A$16:$L$36,AB$5,FALSE)),($H29*VLOOKUP($F29,'VESSEL FACTORS'!$A$3:$O$5,AB$5,FALSE)*0.0000011023*$M29*$N29*($G29/100))))))))</f>
        <v>Enter vessel info</v>
      </c>
      <c r="AC29" s="76" t="str">
        <f>IF(OR($D29="",$E29="",$F29=""),"Enter vessel info",IF(T($H29)&lt;&gt;"","Enter Activity",IF(OR($M29=0,$N29=0),"Enter Run Time",IF((VLOOKUP($F29,'VESSEL FACTORS'!$A$3:$O$5,AC$5,FALSE))="N/A","--",IF($G29="",IF(ISERROR(SEARCH("Aux",$E29,1)),($H29*VLOOKUP($F29,'VESSEL FACTORS'!$A$2:$O$5,AC$5,FALSE)*0.0000011023*$M29*$N29*0.82),($H29*VLOOKUP($F29,'VESSEL FACTORS'!$A$2:$O$5,AC$5,FALSE)*0.0000011023*$M29*$N29*1)),IF($G29&lt;21,($H29*VLOOKUP($F29,'VESSEL FACTORS'!$A$2:$O$5,AC$5,FALSE)*0.0000011023*$M29*$N29*VLOOKUP($G29,'VESSEL FACTORS'!$A$16:$L$36,AC$5,FALSE)),($H29*VLOOKUP($F29,'VESSEL FACTORS'!$A$3:$O$5,AC$5,FALSE)*0.0000011023*$M29*$N29*($G29/100))))))))</f>
        <v>Enter vessel info</v>
      </c>
      <c r="AD29" s="76" t="str">
        <f>IF(OR($D29="",$E29="",$F29=""),"Enter vessel info",IF(T($H29)&lt;&gt;"","Enter Activity",IF(OR($M29=0,$N29=0),"Enter Run Time",IF((VLOOKUP($F29,'VESSEL FACTORS'!$A$3:$O$5,AD$5,FALSE))="N/A","--",IF($G29="",IF(ISERROR(SEARCH("Aux",$E29,1)),($H29*VLOOKUP($F29,'VESSEL FACTORS'!$A$2:$O$5,AD$5,FALSE)*0.0000011023*$M29*$N29*0.82),($H29*VLOOKUP($F29,'VESSEL FACTORS'!$A$2:$O$5,AD$5,FALSE)*0.0000011023*$M29*$N29*1)),IF($G29&lt;21,($H29*VLOOKUP($F29,'VESSEL FACTORS'!$A$2:$O$5,AD$5,FALSE)*0.0000011023*$M29*$N29*VLOOKUP($G29,'VESSEL FACTORS'!$A$16:$L$36,AD$5,FALSE)),($H29*VLOOKUP($F29,'VESSEL FACTORS'!$A$3:$O$5,AD$5,FALSE)*0.0000011023*$M29*$N29*($G29/100))))))))</f>
        <v>Enter vessel info</v>
      </c>
      <c r="AE29" s="76" t="str">
        <f>IF(OR($D29="",$E29="",$F29=""),"Enter vessel info",IF(T($H29)&lt;&gt;"","Enter Activity",IF(OR($M29=0,$N29=0),"Enter Run Time",IF((VLOOKUP($F29,'VESSEL FACTORS'!$A$3:$O$5,AE$5,FALSE))="N/A","--",IF($G29="",IF(ISERROR(SEARCH("Aux",$E29,1)),($H29*VLOOKUP($F29,'VESSEL FACTORS'!$A$2:$O$5,AE$5,FALSE)*0.0000011023*$M29*$N29*0.82),($H29*VLOOKUP($F29,'VESSEL FACTORS'!$A$2:$O$5,AE$5,FALSE)*0.0000011023*$M29*$N29*1)),IF($G29&lt;21,($H29*VLOOKUP($F29,'VESSEL FACTORS'!$A$2:$O$5,AE$5,FALSE)*0.0000011023*$M29*$N29*VLOOKUP($G29,'VESSEL FACTORS'!$A$16:$L$36,AE$5,FALSE)),($H29*VLOOKUP($F29,'VESSEL FACTORS'!$A$3:$O$5,AE$5,FALSE)*0.0000011023*$M29*$N29*($G29/100))))))))</f>
        <v>Enter vessel info</v>
      </c>
      <c r="AF29" s="76" t="str">
        <f>IF(OR($D29="",$E29="",$F29=""),"Enter vessel info",IF(T($H29)&lt;&gt;"","Enter Activity",IF(OR($M29=0,$N29=0),"Enter Run Time",IF((VLOOKUP($F29,'VESSEL FACTORS'!$A$3:$O$5,AF$5,FALSE))="N/A","--",IF($G29="",IF(ISERROR(SEARCH("Aux",$E29,1)),($H29*VLOOKUP($F29,'VESSEL FACTORS'!$A$2:$O$5,AF$5,FALSE)*0.0000011023*$M29*$N29*0.82),($H29*VLOOKUP($F29,'VESSEL FACTORS'!$A$2:$O$5,AF$5,FALSE)*0.0000011023*$M29*$N29*1)),IF($G29&lt;21,($H29*VLOOKUP($F29,'VESSEL FACTORS'!$A$2:$O$5,AF$5,FALSE)*0.0000011023*$M29*$N29*VLOOKUP($G29,'VESSEL FACTORS'!$A$16:$L$36,AF$5,FALSE)),($H29*VLOOKUP($F29,'VESSEL FACTORS'!$A$3:$O$5,AF$5,FALSE)*0.0000011023*$M29*$N29*($G29/100))))))))</f>
        <v>Enter vessel info</v>
      </c>
      <c r="AG29" s="76" t="str">
        <f>IF(OR($D29="",$E29="",$F29=""),"Enter vessel info",IF(T($H29)&lt;&gt;"","Enter Activity",IF(OR($M29=0,$N29=0),"Enter Run Time",IF((VLOOKUP($F29,'VESSEL FACTORS'!$A$3:$O$5,AG$5,FALSE))="N/A","--",IF($G29="",IF(ISERROR(SEARCH("Aux",$E29,1)),($H29*VLOOKUP($F29,'VESSEL FACTORS'!$A$2:$O$5,AG$5,FALSE)*0.0000011023*$M29*$N29*0.82),($H29*VLOOKUP($F29,'VESSEL FACTORS'!$A$2:$O$5,AG$5,FALSE)*0.0000011023*$M29*$N29*1)),IF($G29&lt;21,($H29*VLOOKUP($F29,'VESSEL FACTORS'!$A$2:$O$5,AG$5,FALSE)*0.0000011023*$M29*$N29*VLOOKUP($G29,'VESSEL FACTORS'!$A$16:$L$36,AG$5,FALSE)),($H29*VLOOKUP($F29,'VESSEL FACTORS'!$A$3:$O$5,AG$5,FALSE)*0.0000011023*$M29*$N29*($G29/100))))))))</f>
        <v>Enter vessel info</v>
      </c>
      <c r="AH29" s="76" t="str">
        <f>IF(OR($D29="",$E29="",$F29=""),"Enter vessel info",IF(T($H29)&lt;&gt;"","Enter Activity",IF(OR($M29=0,$N29=0),"Enter Run Time",IF((VLOOKUP($F29,'VESSEL FACTORS'!$A$3:$O$5,AH$5,FALSE))="N/A","--",IF($G29="",IF(ISERROR(SEARCH("Aux",$E29,1)),($H29*VLOOKUP($F29,'VESSEL FACTORS'!$A$2:$O$5,AH$5,FALSE)*0.0000011023*$M29*$N29*0.82),($H29*VLOOKUP($F29,'VESSEL FACTORS'!$A$2:$O$5,AH$5,FALSE)*0.0000011023*$M29*$N29*1)),IF($G29&lt;21,($H29*VLOOKUP($F29,'VESSEL FACTORS'!$A$2:$O$5,AH$5,FALSE)*0.0000011023*$M29*$N29*VLOOKUP($G29,'VESSEL FACTORS'!$A$16:$L$36,AH$5,FALSE)),($H29*VLOOKUP($F29,'VESSEL FACTORS'!$A$3:$O$5,AH$5,FALSE)*0.0000011023*$M29*$N29*($G29/100))))))))</f>
        <v>Enter vessel info</v>
      </c>
      <c r="AI29" s="76" t="str">
        <f>IF(OR($D29="",$E29="",$F29=""),"Enter vessel info",IF(T($H29)&lt;&gt;"","Enter Activity",IF(OR($M29=0,$N29=0),"Enter Run Time",IF((VLOOKUP($F29,'VESSEL FACTORS'!$A$3:$O$5,AI$5,FALSE))="N/A","--",IF($G29="",IF(ISERROR(SEARCH("Aux",$E29,1)),($H29*VLOOKUP($F29,'VESSEL FACTORS'!$A$2:$O$5,AI$5,FALSE)*0.0000011023*$M29*$N29*0.82),($H29*VLOOKUP($F29,'VESSEL FACTORS'!$A$2:$O$5,AI$5,FALSE)*0.0000011023*$M29*$N29*1)),IF($G29&lt;21,($H29*VLOOKUP($F29,'VESSEL FACTORS'!$A$2:$O$5,AI$5,FALSE)*0.0000011023*$M29*$N29*VLOOKUP($G29,'VESSEL FACTORS'!$A$16:$L$36,AI$5,FALSE)),($H29*VLOOKUP($F29,'VESSEL FACTORS'!$A$3:$O$5,AI$5,FALSE)*0.0000011023*$M29*$N29*($G29/100))))))))</f>
        <v>Enter vessel info</v>
      </c>
      <c r="AJ29" s="76" t="str">
        <f>IF(OR($D29="",$E29="",$F29=""),"Enter vessel info",IF(T($H29)&lt;&gt;"","Enter Activity",IF(OR($M29=0,$N29=0),"Enter Run Time",IF((VLOOKUP($F29,'VESSEL FACTORS'!$A$3:$O$5,AJ$5,FALSE))="N/A","--",IF($G29="",IF(ISERROR(SEARCH("Aux",$E29,1)),($H29*VLOOKUP($F29,'VESSEL FACTORS'!$A$2:$O$5,AJ$5,FALSE)*0.0000011023*$M29*$N29*0.82),($H29*VLOOKUP($F29,'VESSEL FACTORS'!$A$2:$O$5,AJ$5,FALSE)*0.0000011023*$M29*$N29*1)),IF($G29&lt;21,($H29*VLOOKUP($F29,'VESSEL FACTORS'!$A$2:$O$5,AJ$5,FALSE)*0.0000011023*$M29*$N29*VLOOKUP($G29,'VESSEL FACTORS'!$A$16:$L$36,AJ$5,FALSE)),($H29*VLOOKUP($F29,'VESSEL FACTORS'!$A$3:$O$5,AJ$5,FALSE)*0.0000011023*$M29*$N29*($G29/100))))))))</f>
        <v>Enter vessel info</v>
      </c>
      <c r="AK29" s="76" t="str">
        <f>IF(OR($D29="",$E29="",$F29=""),"Enter vessel info",IF(T($H29)&lt;&gt;"","Enter Activity",IF(OR($M29=0,$N29=0),"Enter Run Time",IF((VLOOKUP($F29,'VESSEL FACTORS'!$A$3:$O$5,AK$5,FALSE))="N/A","--",IF($G29="",IF(ISERROR(SEARCH("Aux",$E29,1)),($H29*VLOOKUP($F29,'VESSEL FACTORS'!$A$2:$O$5,AK$5,FALSE)*0.0000011023*$M29*$N29*0.82),($H29*VLOOKUP($F29,'VESSEL FACTORS'!$A$2:$O$5,AK$5,FALSE)*0.0000011023*$M29*$N29*1)),IF($G29&lt;21,($H29*VLOOKUP($F29,'VESSEL FACTORS'!$A$2:$O$5,AK$5,FALSE)*0.0000011023*$M29*$N29*VLOOKUP($G29,'VESSEL FACTORS'!$A$16:$L$36,AK$5,FALSE)),($H29*VLOOKUP($F29,'VESSEL FACTORS'!$A$3:$O$5,AK$5,FALSE)*0.0000011023*$M29*$N29*($G29/100))))))))</f>
        <v>Enter vessel info</v>
      </c>
      <c r="AL29" s="67" t="str">
        <f>IF(OR($D29="",$E29="",$F29=""),"Enter vessel info",IF(T($H29)&lt;&gt;"","Enter Activity",IF(OR($M29=0,$N29=0),"Enter Run Time",IF((VLOOKUP($F29,'VESSEL FACTORS'!$A$3:$O$5,AL$5,FALSE))="N/A","--",IF($G29="",IF(ISERROR(SEARCH("Aux",$E29,1)),($H29*VLOOKUP($F29,'VESSEL FACTORS'!$A$2:$O$5,AL$5,FALSE)*0.0000011023*$M29*$N29*0.82),($H29*VLOOKUP($F29,'VESSEL FACTORS'!$A$2:$O$5,AL$5,FALSE)*0.0000011023*$M29*$N29*1)),IF($G29&lt;21,($H29*VLOOKUP($F29,'VESSEL FACTORS'!$A$2:$O$5,AL$5,FALSE)*0.0000011023*$M29*$N29*VLOOKUP($G29,'VESSEL FACTORS'!$A$16:$L$36,AL$5,FALSE)),($H29*VLOOKUP($F29,'VESSEL FACTORS'!$A$3:$O$5,AL$5,FALSE)*0.0000011023*$M29*$N29*($G29/100))))))))</f>
        <v>Enter vessel info</v>
      </c>
      <c r="AM29" s="315"/>
      <c r="AO29" s="74">
        <f>MONTH(EMISSIONS_1!P29)-MONTH(EMISSIONS_1!O29)+1</f>
        <v>1</v>
      </c>
      <c r="AP29" s="335">
        <f t="shared" si="28"/>
        <v>0</v>
      </c>
      <c r="AQ29" s="336">
        <f t="shared" si="27"/>
        <v>0</v>
      </c>
      <c r="AR29" s="336">
        <f t="shared" si="27"/>
        <v>0</v>
      </c>
      <c r="AS29" s="336">
        <f t="shared" si="27"/>
        <v>0</v>
      </c>
      <c r="AT29" s="336">
        <f t="shared" si="27"/>
        <v>0</v>
      </c>
      <c r="AU29" s="336">
        <f t="shared" si="27"/>
        <v>0</v>
      </c>
      <c r="AV29" s="336">
        <f t="shared" si="27"/>
        <v>0</v>
      </c>
      <c r="AW29" s="336">
        <f t="shared" si="27"/>
        <v>0</v>
      </c>
      <c r="AX29" s="336">
        <f t="shared" si="27"/>
        <v>0</v>
      </c>
      <c r="AY29" s="336">
        <f t="shared" si="27"/>
        <v>0</v>
      </c>
      <c r="AZ29" s="336">
        <f t="shared" si="27"/>
        <v>0</v>
      </c>
      <c r="BA29" s="337">
        <f t="shared" si="27"/>
        <v>0</v>
      </c>
      <c r="BB29" s="335">
        <f t="shared" si="17"/>
        <v>0</v>
      </c>
      <c r="BC29" s="336">
        <f t="shared" si="17"/>
        <v>0</v>
      </c>
      <c r="BD29" s="336">
        <f t="shared" si="17"/>
        <v>0</v>
      </c>
      <c r="BE29" s="336">
        <f t="shared" si="17"/>
        <v>0</v>
      </c>
      <c r="BF29" s="336">
        <f t="shared" si="17"/>
        <v>0</v>
      </c>
      <c r="BG29" s="336">
        <f t="shared" si="17"/>
        <v>0</v>
      </c>
      <c r="BH29" s="336">
        <f t="shared" si="17"/>
        <v>0</v>
      </c>
      <c r="BI29" s="336">
        <f t="shared" si="17"/>
        <v>0</v>
      </c>
      <c r="BJ29" s="336">
        <f t="shared" si="17"/>
        <v>0</v>
      </c>
      <c r="BK29" s="336">
        <f t="shared" si="17"/>
        <v>0</v>
      </c>
      <c r="BL29" s="336">
        <f t="shared" si="17"/>
        <v>0</v>
      </c>
      <c r="BM29" s="337">
        <f t="shared" si="17"/>
        <v>0</v>
      </c>
      <c r="BN29" s="335">
        <f t="shared" si="18"/>
        <v>0</v>
      </c>
      <c r="BO29" s="336">
        <f t="shared" si="18"/>
        <v>0</v>
      </c>
      <c r="BP29" s="336">
        <f t="shared" si="18"/>
        <v>0</v>
      </c>
      <c r="BQ29" s="336">
        <f t="shared" si="18"/>
        <v>0</v>
      </c>
      <c r="BR29" s="336">
        <f t="shared" si="18"/>
        <v>0</v>
      </c>
      <c r="BS29" s="336">
        <f t="shared" si="18"/>
        <v>0</v>
      </c>
      <c r="BT29" s="336">
        <f t="shared" si="18"/>
        <v>0</v>
      </c>
      <c r="BU29" s="336">
        <f t="shared" si="18"/>
        <v>0</v>
      </c>
      <c r="BV29" s="336">
        <f t="shared" si="18"/>
        <v>0</v>
      </c>
      <c r="BW29" s="336">
        <f t="shared" si="18"/>
        <v>0</v>
      </c>
      <c r="BX29" s="336">
        <f t="shared" si="18"/>
        <v>0</v>
      </c>
      <c r="BY29" s="337">
        <f t="shared" si="18"/>
        <v>0</v>
      </c>
      <c r="BZ29" s="335">
        <f t="shared" si="19"/>
        <v>0</v>
      </c>
      <c r="CA29" s="336">
        <f t="shared" si="19"/>
        <v>0</v>
      </c>
      <c r="CB29" s="336">
        <f t="shared" si="19"/>
        <v>0</v>
      </c>
      <c r="CC29" s="336">
        <f t="shared" si="19"/>
        <v>0</v>
      </c>
      <c r="CD29" s="336">
        <f t="shared" si="19"/>
        <v>0</v>
      </c>
      <c r="CE29" s="336">
        <f t="shared" si="19"/>
        <v>0</v>
      </c>
      <c r="CF29" s="336">
        <f t="shared" si="19"/>
        <v>0</v>
      </c>
      <c r="CG29" s="336">
        <f t="shared" si="19"/>
        <v>0</v>
      </c>
      <c r="CH29" s="336">
        <f t="shared" si="19"/>
        <v>0</v>
      </c>
      <c r="CI29" s="336">
        <f t="shared" si="19"/>
        <v>0</v>
      </c>
      <c r="CJ29" s="336">
        <f t="shared" si="19"/>
        <v>0</v>
      </c>
      <c r="CK29" s="337">
        <f t="shared" si="19"/>
        <v>0</v>
      </c>
      <c r="CL29" s="335">
        <f t="shared" si="20"/>
        <v>0</v>
      </c>
      <c r="CM29" s="336">
        <f t="shared" si="20"/>
        <v>0</v>
      </c>
      <c r="CN29" s="336">
        <f t="shared" si="20"/>
        <v>0</v>
      </c>
      <c r="CO29" s="336">
        <f t="shared" si="20"/>
        <v>0</v>
      </c>
      <c r="CP29" s="336">
        <f t="shared" si="20"/>
        <v>0</v>
      </c>
      <c r="CQ29" s="336">
        <f t="shared" si="20"/>
        <v>0</v>
      </c>
      <c r="CR29" s="336">
        <f t="shared" si="20"/>
        <v>0</v>
      </c>
      <c r="CS29" s="336">
        <f t="shared" si="20"/>
        <v>0</v>
      </c>
      <c r="CT29" s="336">
        <f t="shared" si="20"/>
        <v>0</v>
      </c>
      <c r="CU29" s="336">
        <f t="shared" si="20"/>
        <v>0</v>
      </c>
      <c r="CV29" s="336">
        <f t="shared" si="20"/>
        <v>0</v>
      </c>
      <c r="CW29" s="337">
        <f t="shared" si="20"/>
        <v>0</v>
      </c>
      <c r="CX29" s="335">
        <f t="shared" si="21"/>
        <v>0</v>
      </c>
      <c r="CY29" s="336">
        <f t="shared" si="21"/>
        <v>0</v>
      </c>
      <c r="CZ29" s="336">
        <f t="shared" si="21"/>
        <v>0</v>
      </c>
      <c r="DA29" s="336">
        <f t="shared" si="21"/>
        <v>0</v>
      </c>
      <c r="DB29" s="336">
        <f t="shared" si="21"/>
        <v>0</v>
      </c>
      <c r="DC29" s="336">
        <f t="shared" si="21"/>
        <v>0</v>
      </c>
      <c r="DD29" s="336">
        <f t="shared" si="21"/>
        <v>0</v>
      </c>
      <c r="DE29" s="336">
        <f t="shared" si="21"/>
        <v>0</v>
      </c>
      <c r="DF29" s="336">
        <f t="shared" si="21"/>
        <v>0</v>
      </c>
      <c r="DG29" s="336">
        <f t="shared" si="21"/>
        <v>0</v>
      </c>
      <c r="DH29" s="336">
        <f t="shared" si="21"/>
        <v>0</v>
      </c>
      <c r="DI29" s="337">
        <f t="shared" si="21"/>
        <v>0</v>
      </c>
      <c r="DJ29" s="335">
        <f t="shared" si="22"/>
        <v>0</v>
      </c>
      <c r="DK29" s="336">
        <f t="shared" si="22"/>
        <v>0</v>
      </c>
      <c r="DL29" s="336">
        <f t="shared" si="22"/>
        <v>0</v>
      </c>
      <c r="DM29" s="336">
        <f t="shared" si="22"/>
        <v>0</v>
      </c>
      <c r="DN29" s="336">
        <f t="shared" si="22"/>
        <v>0</v>
      </c>
      <c r="DO29" s="336">
        <f t="shared" si="22"/>
        <v>0</v>
      </c>
      <c r="DP29" s="336">
        <f t="shared" si="22"/>
        <v>0</v>
      </c>
      <c r="DQ29" s="336">
        <f t="shared" si="22"/>
        <v>0</v>
      </c>
      <c r="DR29" s="336">
        <f t="shared" si="22"/>
        <v>0</v>
      </c>
      <c r="DS29" s="336">
        <f t="shared" si="22"/>
        <v>0</v>
      </c>
      <c r="DT29" s="336">
        <f t="shared" si="22"/>
        <v>0</v>
      </c>
      <c r="DU29" s="337">
        <f t="shared" si="22"/>
        <v>0</v>
      </c>
      <c r="DV29" s="335">
        <f t="shared" si="23"/>
        <v>0</v>
      </c>
      <c r="DW29" s="336">
        <f t="shared" si="23"/>
        <v>0</v>
      </c>
      <c r="DX29" s="336">
        <f t="shared" si="23"/>
        <v>0</v>
      </c>
      <c r="DY29" s="336">
        <f t="shared" si="23"/>
        <v>0</v>
      </c>
      <c r="DZ29" s="336">
        <f t="shared" si="23"/>
        <v>0</v>
      </c>
      <c r="EA29" s="336">
        <f t="shared" si="23"/>
        <v>0</v>
      </c>
      <c r="EB29" s="336">
        <f t="shared" si="23"/>
        <v>0</v>
      </c>
      <c r="EC29" s="336">
        <f t="shared" si="23"/>
        <v>0</v>
      </c>
      <c r="ED29" s="336">
        <f t="shared" si="23"/>
        <v>0</v>
      </c>
      <c r="EE29" s="336">
        <f t="shared" si="23"/>
        <v>0</v>
      </c>
      <c r="EF29" s="336">
        <f t="shared" si="23"/>
        <v>0</v>
      </c>
      <c r="EG29" s="337">
        <f t="shared" si="23"/>
        <v>0</v>
      </c>
      <c r="EH29" s="335">
        <f t="shared" si="24"/>
        <v>0</v>
      </c>
      <c r="EI29" s="336">
        <f t="shared" si="24"/>
        <v>0</v>
      </c>
      <c r="EJ29" s="336">
        <f t="shared" si="24"/>
        <v>0</v>
      </c>
      <c r="EK29" s="336">
        <f t="shared" si="24"/>
        <v>0</v>
      </c>
      <c r="EL29" s="336">
        <f t="shared" si="24"/>
        <v>0</v>
      </c>
      <c r="EM29" s="336">
        <f t="shared" si="24"/>
        <v>0</v>
      </c>
      <c r="EN29" s="336">
        <f t="shared" si="24"/>
        <v>0</v>
      </c>
      <c r="EO29" s="336">
        <f t="shared" si="24"/>
        <v>0</v>
      </c>
      <c r="EP29" s="336">
        <f t="shared" si="24"/>
        <v>0</v>
      </c>
      <c r="EQ29" s="336">
        <f t="shared" si="24"/>
        <v>0</v>
      </c>
      <c r="ER29" s="336">
        <f t="shared" si="24"/>
        <v>0</v>
      </c>
      <c r="ES29" s="337">
        <f t="shared" si="24"/>
        <v>0</v>
      </c>
      <c r="ET29" s="335">
        <f t="shared" si="25"/>
        <v>0</v>
      </c>
      <c r="EU29" s="336">
        <f t="shared" si="25"/>
        <v>0</v>
      </c>
      <c r="EV29" s="336">
        <f t="shared" si="25"/>
        <v>0</v>
      </c>
      <c r="EW29" s="336">
        <f t="shared" si="25"/>
        <v>0</v>
      </c>
      <c r="EX29" s="336">
        <f t="shared" si="25"/>
        <v>0</v>
      </c>
      <c r="EY29" s="336">
        <f t="shared" si="25"/>
        <v>0</v>
      </c>
      <c r="EZ29" s="336">
        <f t="shared" si="25"/>
        <v>0</v>
      </c>
      <c r="FA29" s="336">
        <f t="shared" si="25"/>
        <v>0</v>
      </c>
      <c r="FB29" s="336">
        <f t="shared" si="25"/>
        <v>0</v>
      </c>
      <c r="FC29" s="336">
        <f t="shared" si="25"/>
        <v>0</v>
      </c>
      <c r="FD29" s="336">
        <f t="shared" si="25"/>
        <v>0</v>
      </c>
      <c r="FE29" s="337">
        <f t="shared" si="25"/>
        <v>0</v>
      </c>
      <c r="FF29" s="335">
        <f t="shared" si="26"/>
        <v>0</v>
      </c>
      <c r="FG29" s="336">
        <f t="shared" si="26"/>
        <v>0</v>
      </c>
      <c r="FH29" s="336">
        <f t="shared" si="26"/>
        <v>0</v>
      </c>
      <c r="FI29" s="336">
        <f t="shared" si="26"/>
        <v>0</v>
      </c>
      <c r="FJ29" s="336">
        <f t="shared" si="26"/>
        <v>0</v>
      </c>
      <c r="FK29" s="336">
        <f t="shared" si="26"/>
        <v>0</v>
      </c>
      <c r="FL29" s="336">
        <f t="shared" si="26"/>
        <v>0</v>
      </c>
      <c r="FM29" s="336">
        <f t="shared" si="26"/>
        <v>0</v>
      </c>
      <c r="FN29" s="336">
        <f t="shared" si="26"/>
        <v>0</v>
      </c>
      <c r="FO29" s="336">
        <f t="shared" si="26"/>
        <v>0</v>
      </c>
      <c r="FP29" s="336">
        <f t="shared" si="26"/>
        <v>0</v>
      </c>
      <c r="FQ29" s="337">
        <f t="shared" si="26"/>
        <v>0</v>
      </c>
    </row>
    <row r="30" spans="1:173" x14ac:dyDescent="0.2">
      <c r="A30" s="242" t="str">
        <f t="shared" si="14"/>
        <v>-</v>
      </c>
      <c r="B30" s="112"/>
      <c r="C30" s="171" t="s">
        <v>305</v>
      </c>
      <c r="D30" s="366"/>
      <c r="E30" s="366"/>
      <c r="F30" s="366"/>
      <c r="G30" s="367"/>
      <c r="H30" s="368" t="str">
        <f>IF(E30="","",IF(ISERROR(SEARCH("Custom",$E30,1)),VLOOKUP($A30,'VESSEL kW RATINGS'!$A:$E,5,FALSE),"Enter kW"))</f>
        <v/>
      </c>
      <c r="I30" s="33" t="s">
        <v>299</v>
      </c>
      <c r="J30" s="367"/>
      <c r="K30" s="33">
        <f t="shared" si="15"/>
        <v>1</v>
      </c>
      <c r="L30" s="33">
        <f t="shared" si="16"/>
        <v>0</v>
      </c>
      <c r="M30" s="367">
        <v>0</v>
      </c>
      <c r="N30" s="373">
        <v>0</v>
      </c>
      <c r="O30" s="303"/>
      <c r="P30" s="301"/>
      <c r="Q30" s="73" t="str">
        <f t="shared" si="29"/>
        <v>Enter vessel info</v>
      </c>
      <c r="R30" s="79" t="str">
        <f t="shared" si="29"/>
        <v>Enter vessel info</v>
      </c>
      <c r="S30" s="79" t="str">
        <f t="shared" si="29"/>
        <v>Enter vessel info</v>
      </c>
      <c r="T30" s="79" t="str">
        <f t="shared" si="29"/>
        <v>Enter vessel info</v>
      </c>
      <c r="U30" s="79" t="str">
        <f t="shared" si="29"/>
        <v>Enter vessel info</v>
      </c>
      <c r="V30" s="79" t="str">
        <f t="shared" si="29"/>
        <v>Enter vessel info</v>
      </c>
      <c r="W30" s="79" t="str">
        <f t="shared" si="29"/>
        <v>Enter vessel info</v>
      </c>
      <c r="X30" s="79" t="str">
        <f t="shared" si="29"/>
        <v>Enter vessel info</v>
      </c>
      <c r="Y30" s="78" t="s">
        <v>115</v>
      </c>
      <c r="Z30" s="79" t="s">
        <v>115</v>
      </c>
      <c r="AA30" s="82" t="s">
        <v>115</v>
      </c>
      <c r="AB30" s="76" t="str">
        <f>IF(OR($D30="",$E30="",$F30=""),"Enter vessel info",IF(T($H30)&lt;&gt;"","Enter Activity",IF(OR($M30=0,$N30=0),"Enter Run Time",IF((VLOOKUP($F30,'VESSEL FACTORS'!$A$3:$O$5,AB$5,FALSE))="N/A","--",IF($G30="",IF(ISERROR(SEARCH("Aux",$E30,1)),($H30*VLOOKUP($F30,'VESSEL FACTORS'!$A$2:$O$5,AB$5,FALSE)*0.0000011023*$M30*$N30*0.82),($H30*VLOOKUP($F30,'VESSEL FACTORS'!$A$2:$O$5,AB$5,FALSE)*0.0000011023*$M30*$N30*1)),IF($G30&lt;21,($H30*VLOOKUP($F30,'VESSEL FACTORS'!$A$2:$O$5,AB$5,FALSE)*0.0000011023*$M30*$N30*VLOOKUP($G30,'VESSEL FACTORS'!$A$16:$L$36,AB$5,FALSE)),($H30*VLOOKUP($F30,'VESSEL FACTORS'!$A$3:$O$5,AB$5,FALSE)*0.0000011023*$M30*$N30*($G30/100))))))))</f>
        <v>Enter vessel info</v>
      </c>
      <c r="AC30" s="76" t="str">
        <f>IF(OR($D30="",$E30="",$F30=""),"Enter vessel info",IF(T($H30)&lt;&gt;"","Enter Activity",IF(OR($M30=0,$N30=0),"Enter Run Time",IF((VLOOKUP($F30,'VESSEL FACTORS'!$A$3:$O$5,AC$5,FALSE))="N/A","--",IF($G30="",IF(ISERROR(SEARCH("Aux",$E30,1)),($H30*VLOOKUP($F30,'VESSEL FACTORS'!$A$2:$O$5,AC$5,FALSE)*0.0000011023*$M30*$N30*0.82),($H30*VLOOKUP($F30,'VESSEL FACTORS'!$A$2:$O$5,AC$5,FALSE)*0.0000011023*$M30*$N30*1)),IF($G30&lt;21,($H30*VLOOKUP($F30,'VESSEL FACTORS'!$A$2:$O$5,AC$5,FALSE)*0.0000011023*$M30*$N30*VLOOKUP($G30,'VESSEL FACTORS'!$A$16:$L$36,AC$5,FALSE)),($H30*VLOOKUP($F30,'VESSEL FACTORS'!$A$3:$O$5,AC$5,FALSE)*0.0000011023*$M30*$N30*($G30/100))))))))</f>
        <v>Enter vessel info</v>
      </c>
      <c r="AD30" s="76" t="str">
        <f>IF(OR($D30="",$E30="",$F30=""),"Enter vessel info",IF(T($H30)&lt;&gt;"","Enter Activity",IF(OR($M30=0,$N30=0),"Enter Run Time",IF((VLOOKUP($F30,'VESSEL FACTORS'!$A$3:$O$5,AD$5,FALSE))="N/A","--",IF($G30="",IF(ISERROR(SEARCH("Aux",$E30,1)),($H30*VLOOKUP($F30,'VESSEL FACTORS'!$A$2:$O$5,AD$5,FALSE)*0.0000011023*$M30*$N30*0.82),($H30*VLOOKUP($F30,'VESSEL FACTORS'!$A$2:$O$5,AD$5,FALSE)*0.0000011023*$M30*$N30*1)),IF($G30&lt;21,($H30*VLOOKUP($F30,'VESSEL FACTORS'!$A$2:$O$5,AD$5,FALSE)*0.0000011023*$M30*$N30*VLOOKUP($G30,'VESSEL FACTORS'!$A$16:$L$36,AD$5,FALSE)),($H30*VLOOKUP($F30,'VESSEL FACTORS'!$A$3:$O$5,AD$5,FALSE)*0.0000011023*$M30*$N30*($G30/100))))))))</f>
        <v>Enter vessel info</v>
      </c>
      <c r="AE30" s="76" t="str">
        <f>IF(OR($D30="",$E30="",$F30=""),"Enter vessel info",IF(T($H30)&lt;&gt;"","Enter Activity",IF(OR($M30=0,$N30=0),"Enter Run Time",IF((VLOOKUP($F30,'VESSEL FACTORS'!$A$3:$O$5,AE$5,FALSE))="N/A","--",IF($G30="",IF(ISERROR(SEARCH("Aux",$E30,1)),($H30*VLOOKUP($F30,'VESSEL FACTORS'!$A$2:$O$5,AE$5,FALSE)*0.0000011023*$M30*$N30*0.82),($H30*VLOOKUP($F30,'VESSEL FACTORS'!$A$2:$O$5,AE$5,FALSE)*0.0000011023*$M30*$N30*1)),IF($G30&lt;21,($H30*VLOOKUP($F30,'VESSEL FACTORS'!$A$2:$O$5,AE$5,FALSE)*0.0000011023*$M30*$N30*VLOOKUP($G30,'VESSEL FACTORS'!$A$16:$L$36,AE$5,FALSE)),($H30*VLOOKUP($F30,'VESSEL FACTORS'!$A$3:$O$5,AE$5,FALSE)*0.0000011023*$M30*$N30*($G30/100))))))))</f>
        <v>Enter vessel info</v>
      </c>
      <c r="AF30" s="76" t="str">
        <f>IF(OR($D30="",$E30="",$F30=""),"Enter vessel info",IF(T($H30)&lt;&gt;"","Enter Activity",IF(OR($M30=0,$N30=0),"Enter Run Time",IF((VLOOKUP($F30,'VESSEL FACTORS'!$A$3:$O$5,AF$5,FALSE))="N/A","--",IF($G30="",IF(ISERROR(SEARCH("Aux",$E30,1)),($H30*VLOOKUP($F30,'VESSEL FACTORS'!$A$2:$O$5,AF$5,FALSE)*0.0000011023*$M30*$N30*0.82),($H30*VLOOKUP($F30,'VESSEL FACTORS'!$A$2:$O$5,AF$5,FALSE)*0.0000011023*$M30*$N30*1)),IF($G30&lt;21,($H30*VLOOKUP($F30,'VESSEL FACTORS'!$A$2:$O$5,AF$5,FALSE)*0.0000011023*$M30*$N30*VLOOKUP($G30,'VESSEL FACTORS'!$A$16:$L$36,AF$5,FALSE)),($H30*VLOOKUP($F30,'VESSEL FACTORS'!$A$3:$O$5,AF$5,FALSE)*0.0000011023*$M30*$N30*($G30/100))))))))</f>
        <v>Enter vessel info</v>
      </c>
      <c r="AG30" s="76" t="str">
        <f>IF(OR($D30="",$E30="",$F30=""),"Enter vessel info",IF(T($H30)&lt;&gt;"","Enter Activity",IF(OR($M30=0,$N30=0),"Enter Run Time",IF((VLOOKUP($F30,'VESSEL FACTORS'!$A$3:$O$5,AG$5,FALSE))="N/A","--",IF($G30="",IF(ISERROR(SEARCH("Aux",$E30,1)),($H30*VLOOKUP($F30,'VESSEL FACTORS'!$A$2:$O$5,AG$5,FALSE)*0.0000011023*$M30*$N30*0.82),($H30*VLOOKUP($F30,'VESSEL FACTORS'!$A$2:$O$5,AG$5,FALSE)*0.0000011023*$M30*$N30*1)),IF($G30&lt;21,($H30*VLOOKUP($F30,'VESSEL FACTORS'!$A$2:$O$5,AG$5,FALSE)*0.0000011023*$M30*$N30*VLOOKUP($G30,'VESSEL FACTORS'!$A$16:$L$36,AG$5,FALSE)),($H30*VLOOKUP($F30,'VESSEL FACTORS'!$A$3:$O$5,AG$5,FALSE)*0.0000011023*$M30*$N30*($G30/100))))))))</f>
        <v>Enter vessel info</v>
      </c>
      <c r="AH30" s="76" t="str">
        <f>IF(OR($D30="",$E30="",$F30=""),"Enter vessel info",IF(T($H30)&lt;&gt;"","Enter Activity",IF(OR($M30=0,$N30=0),"Enter Run Time",IF((VLOOKUP($F30,'VESSEL FACTORS'!$A$3:$O$5,AH$5,FALSE))="N/A","--",IF($G30="",IF(ISERROR(SEARCH("Aux",$E30,1)),($H30*VLOOKUP($F30,'VESSEL FACTORS'!$A$2:$O$5,AH$5,FALSE)*0.0000011023*$M30*$N30*0.82),($H30*VLOOKUP($F30,'VESSEL FACTORS'!$A$2:$O$5,AH$5,FALSE)*0.0000011023*$M30*$N30*1)),IF($G30&lt;21,($H30*VLOOKUP($F30,'VESSEL FACTORS'!$A$2:$O$5,AH$5,FALSE)*0.0000011023*$M30*$N30*VLOOKUP($G30,'VESSEL FACTORS'!$A$16:$L$36,AH$5,FALSE)),($H30*VLOOKUP($F30,'VESSEL FACTORS'!$A$3:$O$5,AH$5,FALSE)*0.0000011023*$M30*$N30*($G30/100))))))))</f>
        <v>Enter vessel info</v>
      </c>
      <c r="AI30" s="76" t="str">
        <f>IF(OR($D30="",$E30="",$F30=""),"Enter vessel info",IF(T($H30)&lt;&gt;"","Enter Activity",IF(OR($M30=0,$N30=0),"Enter Run Time",IF((VLOOKUP($F30,'VESSEL FACTORS'!$A$3:$O$5,AI$5,FALSE))="N/A","--",IF($G30="",IF(ISERROR(SEARCH("Aux",$E30,1)),($H30*VLOOKUP($F30,'VESSEL FACTORS'!$A$2:$O$5,AI$5,FALSE)*0.0000011023*$M30*$N30*0.82),($H30*VLOOKUP($F30,'VESSEL FACTORS'!$A$2:$O$5,AI$5,FALSE)*0.0000011023*$M30*$N30*1)),IF($G30&lt;21,($H30*VLOOKUP($F30,'VESSEL FACTORS'!$A$2:$O$5,AI$5,FALSE)*0.0000011023*$M30*$N30*VLOOKUP($G30,'VESSEL FACTORS'!$A$16:$L$36,AI$5,FALSE)),($H30*VLOOKUP($F30,'VESSEL FACTORS'!$A$3:$O$5,AI$5,FALSE)*0.0000011023*$M30*$N30*($G30/100))))))))</f>
        <v>Enter vessel info</v>
      </c>
      <c r="AJ30" s="76" t="str">
        <f>IF(OR($D30="",$E30="",$F30=""),"Enter vessel info",IF(T($H30)&lt;&gt;"","Enter Activity",IF(OR($M30=0,$N30=0),"Enter Run Time",IF((VLOOKUP($F30,'VESSEL FACTORS'!$A$3:$O$5,AJ$5,FALSE))="N/A","--",IF($G30="",IF(ISERROR(SEARCH("Aux",$E30,1)),($H30*VLOOKUP($F30,'VESSEL FACTORS'!$A$2:$O$5,AJ$5,FALSE)*0.0000011023*$M30*$N30*0.82),($H30*VLOOKUP($F30,'VESSEL FACTORS'!$A$2:$O$5,AJ$5,FALSE)*0.0000011023*$M30*$N30*1)),IF($G30&lt;21,($H30*VLOOKUP($F30,'VESSEL FACTORS'!$A$2:$O$5,AJ$5,FALSE)*0.0000011023*$M30*$N30*VLOOKUP($G30,'VESSEL FACTORS'!$A$16:$L$36,AJ$5,FALSE)),($H30*VLOOKUP($F30,'VESSEL FACTORS'!$A$3:$O$5,AJ$5,FALSE)*0.0000011023*$M30*$N30*($G30/100))))))))</f>
        <v>Enter vessel info</v>
      </c>
      <c r="AK30" s="76" t="str">
        <f>IF(OR($D30="",$E30="",$F30=""),"Enter vessel info",IF(T($H30)&lt;&gt;"","Enter Activity",IF(OR($M30=0,$N30=0),"Enter Run Time",IF((VLOOKUP($F30,'VESSEL FACTORS'!$A$3:$O$5,AK$5,FALSE))="N/A","--",IF($G30="",IF(ISERROR(SEARCH("Aux",$E30,1)),($H30*VLOOKUP($F30,'VESSEL FACTORS'!$A$2:$O$5,AK$5,FALSE)*0.0000011023*$M30*$N30*0.82),($H30*VLOOKUP($F30,'VESSEL FACTORS'!$A$2:$O$5,AK$5,FALSE)*0.0000011023*$M30*$N30*1)),IF($G30&lt;21,($H30*VLOOKUP($F30,'VESSEL FACTORS'!$A$2:$O$5,AK$5,FALSE)*0.0000011023*$M30*$N30*VLOOKUP($G30,'VESSEL FACTORS'!$A$16:$L$36,AK$5,FALSE)),($H30*VLOOKUP($F30,'VESSEL FACTORS'!$A$3:$O$5,AK$5,FALSE)*0.0000011023*$M30*$N30*($G30/100))))))))</f>
        <v>Enter vessel info</v>
      </c>
      <c r="AL30" s="67" t="str">
        <f>IF(OR($D30="",$E30="",$F30=""),"Enter vessel info",IF(T($H30)&lt;&gt;"","Enter Activity",IF(OR($M30=0,$N30=0),"Enter Run Time",IF((VLOOKUP($F30,'VESSEL FACTORS'!$A$3:$O$5,AL$5,FALSE))="N/A","--",IF($G30="",IF(ISERROR(SEARCH("Aux",$E30,1)),($H30*VLOOKUP($F30,'VESSEL FACTORS'!$A$2:$O$5,AL$5,FALSE)*0.0000011023*$M30*$N30*0.82),($H30*VLOOKUP($F30,'VESSEL FACTORS'!$A$2:$O$5,AL$5,FALSE)*0.0000011023*$M30*$N30*1)),IF($G30&lt;21,($H30*VLOOKUP($F30,'VESSEL FACTORS'!$A$2:$O$5,AL$5,FALSE)*0.0000011023*$M30*$N30*VLOOKUP($G30,'VESSEL FACTORS'!$A$16:$L$36,AL$5,FALSE)),($H30*VLOOKUP($F30,'VESSEL FACTORS'!$A$3:$O$5,AL$5,FALSE)*0.0000011023*$M30*$N30*($G30/100))))))))</f>
        <v>Enter vessel info</v>
      </c>
      <c r="AM30" s="74"/>
      <c r="AO30" s="74">
        <f>MONTH(EMISSIONS_1!P30)-MONTH(EMISSIONS_1!O30)+1</f>
        <v>1</v>
      </c>
      <c r="AP30" s="335">
        <f t="shared" si="28"/>
        <v>0</v>
      </c>
      <c r="AQ30" s="336">
        <f t="shared" si="27"/>
        <v>0</v>
      </c>
      <c r="AR30" s="336">
        <f t="shared" si="27"/>
        <v>0</v>
      </c>
      <c r="AS30" s="336">
        <f t="shared" si="27"/>
        <v>0</v>
      </c>
      <c r="AT30" s="336">
        <f t="shared" si="27"/>
        <v>0</v>
      </c>
      <c r="AU30" s="336">
        <f t="shared" si="27"/>
        <v>0</v>
      </c>
      <c r="AV30" s="336">
        <f t="shared" si="27"/>
        <v>0</v>
      </c>
      <c r="AW30" s="336">
        <f t="shared" si="27"/>
        <v>0</v>
      </c>
      <c r="AX30" s="336">
        <f t="shared" si="27"/>
        <v>0</v>
      </c>
      <c r="AY30" s="336">
        <f t="shared" si="27"/>
        <v>0</v>
      </c>
      <c r="AZ30" s="336">
        <f t="shared" si="27"/>
        <v>0</v>
      </c>
      <c r="BA30" s="337">
        <f t="shared" si="27"/>
        <v>0</v>
      </c>
      <c r="BB30" s="335">
        <f t="shared" si="17"/>
        <v>0</v>
      </c>
      <c r="BC30" s="336">
        <f t="shared" si="17"/>
        <v>0</v>
      </c>
      <c r="BD30" s="336">
        <f t="shared" si="17"/>
        <v>0</v>
      </c>
      <c r="BE30" s="336">
        <f t="shared" si="17"/>
        <v>0</v>
      </c>
      <c r="BF30" s="336">
        <f t="shared" si="17"/>
        <v>0</v>
      </c>
      <c r="BG30" s="336">
        <f t="shared" si="17"/>
        <v>0</v>
      </c>
      <c r="BH30" s="336">
        <f t="shared" si="17"/>
        <v>0</v>
      </c>
      <c r="BI30" s="336">
        <f t="shared" si="17"/>
        <v>0</v>
      </c>
      <c r="BJ30" s="336">
        <f t="shared" si="17"/>
        <v>0</v>
      </c>
      <c r="BK30" s="336">
        <f t="shared" si="17"/>
        <v>0</v>
      </c>
      <c r="BL30" s="336">
        <f t="shared" si="17"/>
        <v>0</v>
      </c>
      <c r="BM30" s="337">
        <f t="shared" si="17"/>
        <v>0</v>
      </c>
      <c r="BN30" s="335">
        <f t="shared" si="18"/>
        <v>0</v>
      </c>
      <c r="BO30" s="336">
        <f t="shared" si="18"/>
        <v>0</v>
      </c>
      <c r="BP30" s="336">
        <f t="shared" si="18"/>
        <v>0</v>
      </c>
      <c r="BQ30" s="336">
        <f t="shared" si="18"/>
        <v>0</v>
      </c>
      <c r="BR30" s="336">
        <f t="shared" si="18"/>
        <v>0</v>
      </c>
      <c r="BS30" s="336">
        <f t="shared" si="18"/>
        <v>0</v>
      </c>
      <c r="BT30" s="336">
        <f t="shared" si="18"/>
        <v>0</v>
      </c>
      <c r="BU30" s="336">
        <f t="shared" si="18"/>
        <v>0</v>
      </c>
      <c r="BV30" s="336">
        <f t="shared" si="18"/>
        <v>0</v>
      </c>
      <c r="BW30" s="336">
        <f t="shared" si="18"/>
        <v>0</v>
      </c>
      <c r="BX30" s="336">
        <f t="shared" si="18"/>
        <v>0</v>
      </c>
      <c r="BY30" s="337">
        <f t="shared" si="18"/>
        <v>0</v>
      </c>
      <c r="BZ30" s="335">
        <f t="shared" si="19"/>
        <v>0</v>
      </c>
      <c r="CA30" s="336">
        <f t="shared" si="19"/>
        <v>0</v>
      </c>
      <c r="CB30" s="336">
        <f t="shared" si="19"/>
        <v>0</v>
      </c>
      <c r="CC30" s="336">
        <f t="shared" si="19"/>
        <v>0</v>
      </c>
      <c r="CD30" s="336">
        <f t="shared" si="19"/>
        <v>0</v>
      </c>
      <c r="CE30" s="336">
        <f t="shared" si="19"/>
        <v>0</v>
      </c>
      <c r="CF30" s="336">
        <f t="shared" si="19"/>
        <v>0</v>
      </c>
      <c r="CG30" s="336">
        <f t="shared" si="19"/>
        <v>0</v>
      </c>
      <c r="CH30" s="336">
        <f t="shared" si="19"/>
        <v>0</v>
      </c>
      <c r="CI30" s="336">
        <f t="shared" si="19"/>
        <v>0</v>
      </c>
      <c r="CJ30" s="336">
        <f t="shared" si="19"/>
        <v>0</v>
      </c>
      <c r="CK30" s="337">
        <f t="shared" si="19"/>
        <v>0</v>
      </c>
      <c r="CL30" s="335">
        <f t="shared" si="20"/>
        <v>0</v>
      </c>
      <c r="CM30" s="336">
        <f t="shared" si="20"/>
        <v>0</v>
      </c>
      <c r="CN30" s="336">
        <f t="shared" si="20"/>
        <v>0</v>
      </c>
      <c r="CO30" s="336">
        <f t="shared" si="20"/>
        <v>0</v>
      </c>
      <c r="CP30" s="336">
        <f t="shared" si="20"/>
        <v>0</v>
      </c>
      <c r="CQ30" s="336">
        <f t="shared" si="20"/>
        <v>0</v>
      </c>
      <c r="CR30" s="336">
        <f t="shared" si="20"/>
        <v>0</v>
      </c>
      <c r="CS30" s="336">
        <f t="shared" si="20"/>
        <v>0</v>
      </c>
      <c r="CT30" s="336">
        <f t="shared" si="20"/>
        <v>0</v>
      </c>
      <c r="CU30" s="336">
        <f t="shared" si="20"/>
        <v>0</v>
      </c>
      <c r="CV30" s="336">
        <f t="shared" si="20"/>
        <v>0</v>
      </c>
      <c r="CW30" s="337">
        <f t="shared" si="20"/>
        <v>0</v>
      </c>
      <c r="CX30" s="335">
        <f t="shared" si="21"/>
        <v>0</v>
      </c>
      <c r="CY30" s="336">
        <f t="shared" si="21"/>
        <v>0</v>
      </c>
      <c r="CZ30" s="336">
        <f t="shared" si="21"/>
        <v>0</v>
      </c>
      <c r="DA30" s="336">
        <f t="shared" si="21"/>
        <v>0</v>
      </c>
      <c r="DB30" s="336">
        <f t="shared" si="21"/>
        <v>0</v>
      </c>
      <c r="DC30" s="336">
        <f t="shared" si="21"/>
        <v>0</v>
      </c>
      <c r="DD30" s="336">
        <f t="shared" si="21"/>
        <v>0</v>
      </c>
      <c r="DE30" s="336">
        <f t="shared" si="21"/>
        <v>0</v>
      </c>
      <c r="DF30" s="336">
        <f t="shared" si="21"/>
        <v>0</v>
      </c>
      <c r="DG30" s="336">
        <f t="shared" si="21"/>
        <v>0</v>
      </c>
      <c r="DH30" s="336">
        <f t="shared" si="21"/>
        <v>0</v>
      </c>
      <c r="DI30" s="337">
        <f t="shared" si="21"/>
        <v>0</v>
      </c>
      <c r="DJ30" s="335">
        <f t="shared" si="22"/>
        <v>0</v>
      </c>
      <c r="DK30" s="336">
        <f t="shared" si="22"/>
        <v>0</v>
      </c>
      <c r="DL30" s="336">
        <f t="shared" si="22"/>
        <v>0</v>
      </c>
      <c r="DM30" s="336">
        <f t="shared" si="22"/>
        <v>0</v>
      </c>
      <c r="DN30" s="336">
        <f t="shared" si="22"/>
        <v>0</v>
      </c>
      <c r="DO30" s="336">
        <f t="shared" si="22"/>
        <v>0</v>
      </c>
      <c r="DP30" s="336">
        <f t="shared" si="22"/>
        <v>0</v>
      </c>
      <c r="DQ30" s="336">
        <f t="shared" si="22"/>
        <v>0</v>
      </c>
      <c r="DR30" s="336">
        <f t="shared" si="22"/>
        <v>0</v>
      </c>
      <c r="DS30" s="336">
        <f t="shared" si="22"/>
        <v>0</v>
      </c>
      <c r="DT30" s="336">
        <f t="shared" si="22"/>
        <v>0</v>
      </c>
      <c r="DU30" s="337">
        <f t="shared" si="22"/>
        <v>0</v>
      </c>
      <c r="DV30" s="335">
        <f t="shared" si="23"/>
        <v>0</v>
      </c>
      <c r="DW30" s="336">
        <f t="shared" si="23"/>
        <v>0</v>
      </c>
      <c r="DX30" s="336">
        <f t="shared" si="23"/>
        <v>0</v>
      </c>
      <c r="DY30" s="336">
        <f t="shared" si="23"/>
        <v>0</v>
      </c>
      <c r="DZ30" s="336">
        <f t="shared" si="23"/>
        <v>0</v>
      </c>
      <c r="EA30" s="336">
        <f t="shared" si="23"/>
        <v>0</v>
      </c>
      <c r="EB30" s="336">
        <f t="shared" si="23"/>
        <v>0</v>
      </c>
      <c r="EC30" s="336">
        <f t="shared" si="23"/>
        <v>0</v>
      </c>
      <c r="ED30" s="336">
        <f t="shared" si="23"/>
        <v>0</v>
      </c>
      <c r="EE30" s="336">
        <f t="shared" si="23"/>
        <v>0</v>
      </c>
      <c r="EF30" s="336">
        <f t="shared" si="23"/>
        <v>0</v>
      </c>
      <c r="EG30" s="337">
        <f t="shared" si="23"/>
        <v>0</v>
      </c>
      <c r="EH30" s="335">
        <f t="shared" si="24"/>
        <v>0</v>
      </c>
      <c r="EI30" s="336">
        <f t="shared" si="24"/>
        <v>0</v>
      </c>
      <c r="EJ30" s="336">
        <f t="shared" si="24"/>
        <v>0</v>
      </c>
      <c r="EK30" s="336">
        <f t="shared" si="24"/>
        <v>0</v>
      </c>
      <c r="EL30" s="336">
        <f t="shared" si="24"/>
        <v>0</v>
      </c>
      <c r="EM30" s="336">
        <f t="shared" si="24"/>
        <v>0</v>
      </c>
      <c r="EN30" s="336">
        <f t="shared" si="24"/>
        <v>0</v>
      </c>
      <c r="EO30" s="336">
        <f t="shared" si="24"/>
        <v>0</v>
      </c>
      <c r="EP30" s="336">
        <f t="shared" si="24"/>
        <v>0</v>
      </c>
      <c r="EQ30" s="336">
        <f t="shared" si="24"/>
        <v>0</v>
      </c>
      <c r="ER30" s="336">
        <f t="shared" si="24"/>
        <v>0</v>
      </c>
      <c r="ES30" s="337">
        <f t="shared" si="24"/>
        <v>0</v>
      </c>
      <c r="ET30" s="335">
        <f t="shared" si="25"/>
        <v>0</v>
      </c>
      <c r="EU30" s="336">
        <f t="shared" si="25"/>
        <v>0</v>
      </c>
      <c r="EV30" s="336">
        <f t="shared" si="25"/>
        <v>0</v>
      </c>
      <c r="EW30" s="336">
        <f t="shared" si="25"/>
        <v>0</v>
      </c>
      <c r="EX30" s="336">
        <f t="shared" si="25"/>
        <v>0</v>
      </c>
      <c r="EY30" s="336">
        <f t="shared" si="25"/>
        <v>0</v>
      </c>
      <c r="EZ30" s="336">
        <f t="shared" si="25"/>
        <v>0</v>
      </c>
      <c r="FA30" s="336">
        <f t="shared" si="25"/>
        <v>0</v>
      </c>
      <c r="FB30" s="336">
        <f t="shared" si="25"/>
        <v>0</v>
      </c>
      <c r="FC30" s="336">
        <f t="shared" si="25"/>
        <v>0</v>
      </c>
      <c r="FD30" s="336">
        <f t="shared" si="25"/>
        <v>0</v>
      </c>
      <c r="FE30" s="337">
        <f t="shared" si="25"/>
        <v>0</v>
      </c>
      <c r="FF30" s="335">
        <f t="shared" si="26"/>
        <v>0</v>
      </c>
      <c r="FG30" s="336">
        <f t="shared" si="26"/>
        <v>0</v>
      </c>
      <c r="FH30" s="336">
        <f t="shared" si="26"/>
        <v>0</v>
      </c>
      <c r="FI30" s="336">
        <f t="shared" si="26"/>
        <v>0</v>
      </c>
      <c r="FJ30" s="336">
        <f t="shared" si="26"/>
        <v>0</v>
      </c>
      <c r="FK30" s="336">
        <f t="shared" si="26"/>
        <v>0</v>
      </c>
      <c r="FL30" s="336">
        <f t="shared" si="26"/>
        <v>0</v>
      </c>
      <c r="FM30" s="336">
        <f t="shared" si="26"/>
        <v>0</v>
      </c>
      <c r="FN30" s="336">
        <f t="shared" si="26"/>
        <v>0</v>
      </c>
      <c r="FO30" s="336">
        <f t="shared" si="26"/>
        <v>0</v>
      </c>
      <c r="FP30" s="336">
        <f t="shared" si="26"/>
        <v>0</v>
      </c>
      <c r="FQ30" s="337">
        <f t="shared" si="26"/>
        <v>0</v>
      </c>
    </row>
    <row r="31" spans="1:173" s="251" customFormat="1" ht="12.75" customHeight="1" x14ac:dyDescent="0.2">
      <c r="B31" s="252"/>
      <c r="C31" s="253"/>
      <c r="D31" s="254"/>
      <c r="E31" s="254"/>
      <c r="F31" s="254"/>
      <c r="G31" s="255"/>
      <c r="H31" s="255"/>
      <c r="I31" s="255"/>
      <c r="J31" s="255"/>
      <c r="K31" s="255"/>
      <c r="L31" s="255"/>
      <c r="M31" s="256"/>
      <c r="N31" s="257"/>
      <c r="O31" s="258"/>
      <c r="P31" s="259"/>
      <c r="Q31" s="266" t="s">
        <v>2</v>
      </c>
      <c r="R31" s="261"/>
      <c r="S31" s="261" t="s">
        <v>2</v>
      </c>
      <c r="T31" s="261"/>
      <c r="U31" s="261"/>
      <c r="V31" s="261"/>
      <c r="W31" s="261"/>
      <c r="X31" s="261"/>
      <c r="Y31" s="260"/>
      <c r="Z31" s="261"/>
      <c r="AA31" s="416"/>
      <c r="AB31" s="260" t="s">
        <v>2</v>
      </c>
      <c r="AC31" s="261"/>
      <c r="AD31" s="261"/>
      <c r="AE31" s="261"/>
      <c r="AF31" s="261"/>
      <c r="AG31" s="262"/>
      <c r="AH31" s="261"/>
      <c r="AI31" s="263"/>
      <c r="AJ31" s="263"/>
      <c r="AK31" s="263"/>
      <c r="AL31" s="264"/>
      <c r="AM31" s="265"/>
      <c r="AP31" s="338"/>
      <c r="AQ31" s="339"/>
      <c r="AR31" s="339"/>
      <c r="AS31" s="339"/>
      <c r="AT31" s="339"/>
      <c r="AU31" s="339"/>
      <c r="AV31" s="339"/>
      <c r="AW31" s="339"/>
      <c r="AX31" s="339"/>
      <c r="AY31" s="339"/>
      <c r="AZ31" s="339"/>
      <c r="BA31" s="340"/>
      <c r="BB31" s="338"/>
      <c r="BC31" s="339"/>
      <c r="BD31" s="339"/>
      <c r="BE31" s="339"/>
      <c r="BF31" s="339"/>
      <c r="BG31" s="339"/>
      <c r="BH31" s="339"/>
      <c r="BI31" s="339"/>
      <c r="BJ31" s="339"/>
      <c r="BK31" s="339"/>
      <c r="BL31" s="339"/>
      <c r="BM31" s="340"/>
      <c r="BN31" s="338"/>
      <c r="BO31" s="339"/>
      <c r="BP31" s="339"/>
      <c r="BQ31" s="339"/>
      <c r="BR31" s="339"/>
      <c r="BS31" s="339"/>
      <c r="BT31" s="339"/>
      <c r="BU31" s="339"/>
      <c r="BV31" s="339"/>
      <c r="BW31" s="339"/>
      <c r="BX31" s="339"/>
      <c r="BY31" s="340"/>
      <c r="BZ31" s="338"/>
      <c r="CA31" s="339"/>
      <c r="CB31" s="339"/>
      <c r="CC31" s="339"/>
      <c r="CD31" s="339"/>
      <c r="CE31" s="339"/>
      <c r="CF31" s="339"/>
      <c r="CG31" s="339"/>
      <c r="CH31" s="339"/>
      <c r="CI31" s="339"/>
      <c r="CJ31" s="339"/>
      <c r="CK31" s="340"/>
      <c r="CL31" s="338"/>
      <c r="CM31" s="339"/>
      <c r="CN31" s="339"/>
      <c r="CO31" s="339"/>
      <c r="CP31" s="339"/>
      <c r="CQ31" s="339"/>
      <c r="CR31" s="339"/>
      <c r="CS31" s="339"/>
      <c r="CT31" s="339"/>
      <c r="CU31" s="339"/>
      <c r="CV31" s="339"/>
      <c r="CW31" s="340"/>
      <c r="CX31" s="338"/>
      <c r="CY31" s="339"/>
      <c r="CZ31" s="339"/>
      <c r="DA31" s="339"/>
      <c r="DB31" s="339"/>
      <c r="DC31" s="339"/>
      <c r="DD31" s="339"/>
      <c r="DE31" s="339"/>
      <c r="DF31" s="339"/>
      <c r="DG31" s="339"/>
      <c r="DH31" s="339"/>
      <c r="DI31" s="340"/>
      <c r="DJ31" s="338"/>
      <c r="DK31" s="339"/>
      <c r="DL31" s="339"/>
      <c r="DM31" s="339"/>
      <c r="DN31" s="339"/>
      <c r="DO31" s="339"/>
      <c r="DP31" s="339"/>
      <c r="DQ31" s="339"/>
      <c r="DR31" s="339"/>
      <c r="DS31" s="339"/>
      <c r="DT31" s="339"/>
      <c r="DU31" s="340"/>
      <c r="DV31" s="338"/>
      <c r="DW31" s="339"/>
      <c r="DX31" s="339"/>
      <c r="DY31" s="339"/>
      <c r="DZ31" s="339"/>
      <c r="EA31" s="339"/>
      <c r="EB31" s="339"/>
      <c r="EC31" s="339"/>
      <c r="ED31" s="339"/>
      <c r="EE31" s="339"/>
      <c r="EF31" s="339"/>
      <c r="EG31" s="340"/>
      <c r="EH31" s="338"/>
      <c r="EI31" s="339"/>
      <c r="EJ31" s="339"/>
      <c r="EK31" s="339"/>
      <c r="EL31" s="339"/>
      <c r="EM31" s="339"/>
      <c r="EN31" s="339"/>
      <c r="EO31" s="339"/>
      <c r="EP31" s="339"/>
      <c r="EQ31" s="339"/>
      <c r="ER31" s="339"/>
      <c r="ES31" s="340"/>
      <c r="ET31" s="338"/>
      <c r="EU31" s="339"/>
      <c r="EV31" s="339"/>
      <c r="EW31" s="339"/>
      <c r="EX31" s="339"/>
      <c r="EY31" s="339"/>
      <c r="EZ31" s="339"/>
      <c r="FA31" s="339"/>
      <c r="FB31" s="339"/>
      <c r="FC31" s="339"/>
      <c r="FD31" s="339"/>
      <c r="FE31" s="340"/>
      <c r="FF31" s="338"/>
      <c r="FG31" s="339"/>
      <c r="FH31" s="339"/>
      <c r="FI31" s="339"/>
      <c r="FJ31" s="339"/>
      <c r="FK31" s="339"/>
      <c r="FL31" s="339"/>
      <c r="FM31" s="339"/>
      <c r="FN31" s="339"/>
      <c r="FO31" s="339"/>
      <c r="FP31" s="339"/>
      <c r="FQ31" s="340"/>
    </row>
    <row r="32" spans="1:173" ht="12.75" customHeight="1" x14ac:dyDescent="0.2">
      <c r="A32" s="242" t="str">
        <f t="shared" si="14"/>
        <v>-</v>
      </c>
      <c r="B32" s="361" t="s">
        <v>39</v>
      </c>
      <c r="C32" s="171" t="s">
        <v>305</v>
      </c>
      <c r="D32" s="366"/>
      <c r="E32" s="366"/>
      <c r="F32" s="366"/>
      <c r="G32" s="367"/>
      <c r="H32" s="368" t="str">
        <f>IF(E32="","",IF(ISERROR(SEARCH("Custom",$E32,1)),VLOOKUP($A32,'VESSEL kW RATINGS'!$A:$E,5,FALSE),"Enter kW"))</f>
        <v/>
      </c>
      <c r="I32" s="33" t="s">
        <v>299</v>
      </c>
      <c r="J32" s="367"/>
      <c r="K32" s="33">
        <f t="shared" ref="K32:K43" si="30">IF($J$4="NO Attribution",1,IF($J$4="Enter NO. PLATFORMS",IF(J32="",1,1/J32),IF($J$4="Enter EMISS TO SUBTRACT",IF(J32="",0,J32),1)))</f>
        <v>1</v>
      </c>
      <c r="L32" s="33" t="e">
        <f>IF(#REF!="Enter Emissions (tpy)",IF( J32="", 0, J32), 0)</f>
        <v>#REF!</v>
      </c>
      <c r="M32" s="367">
        <v>0</v>
      </c>
      <c r="N32" s="373">
        <v>0</v>
      </c>
      <c r="O32" s="299"/>
      <c r="P32" s="300"/>
      <c r="Q32" s="73" t="str">
        <f t="shared" ref="Q32:Q43" si="31">IF(T(AB32)="",(IF($M32=0,(IF($N32=0,0,AB32/$N32/$M32*2000)),AB32/$N32/$M32*2000)),T(AB32))</f>
        <v>Enter vessel info</v>
      </c>
      <c r="R32" s="79" t="str">
        <f t="shared" ref="R32:R43" si="32">IF(T(AC32)="",(IF($M32=0,(IF($N32=0,0,AC32/$N32/$M32*2000)),AC32/$N32/$M32*2000)),T(AC32))</f>
        <v>Enter vessel info</v>
      </c>
      <c r="S32" s="79" t="str">
        <f t="shared" ref="S32:S43" si="33">IF(T(AD32)="",(IF($M32=0,(IF($N32=0,0,AD32/$N32/$M32*2000)),AD32/$N32/$M32*2000)),T(AD32))</f>
        <v>Enter vessel info</v>
      </c>
      <c r="T32" s="79" t="str">
        <f t="shared" ref="T32:T43" si="34">IF(T(AE32)="",(IF($M32=0,(IF($N32=0,0,AE32/$N32/$M32*2000)),AE32/$N32/$M32*2000)),T(AE32))</f>
        <v>Enter vessel info</v>
      </c>
      <c r="U32" s="79" t="str">
        <f t="shared" ref="U32:U43" si="35">IF(T(AF32)="",(IF($M32=0,(IF($N32=0,0,AF32/$N32/$M32*2000)),AF32/$N32/$M32*2000)),T(AF32))</f>
        <v>Enter vessel info</v>
      </c>
      <c r="V32" s="79" t="str">
        <f t="shared" ref="V32:V43" si="36">IF(T(AG32)="",(IF($M32=0,(IF($N32=0,0,AG32/$N32/$M32*2000)),AG32/$N32/$M32*2000)),T(AG32))</f>
        <v>Enter vessel info</v>
      </c>
      <c r="W32" s="79" t="str">
        <f t="shared" ref="W32:W43" si="37">IF(T(AH32)="",(IF($M32=0,(IF($N32=0,0,AH32/$N32/$M32*2000)),AH32/$N32/$M32*2000)),T(AH32))</f>
        <v>Enter vessel info</v>
      </c>
      <c r="X32" s="79" t="str">
        <f t="shared" ref="X32:X43" si="38">IF(T(AI32)="",(IF($M32=0,(IF($N32=0,0,AI32/$N32/$M32*2000)),AI32/$N32/$M32*2000)),T(AI32))</f>
        <v>Enter vessel info</v>
      </c>
      <c r="Y32" s="78" t="s">
        <v>115</v>
      </c>
      <c r="Z32" s="79" t="s">
        <v>115</v>
      </c>
      <c r="AA32" s="82" t="s">
        <v>115</v>
      </c>
      <c r="AB32" s="76" t="str">
        <f>IF(OR($D32="",$E32="",$F32=""),"Enter vessel info",IF(T($H32)&lt;&gt;"","Enter Activity",IF(OR($M32=0,$N32=0),"Enter Run Time",IF((VLOOKUP($F32,'VESSEL FACTORS'!$A$3:$O$5,AB$5,FALSE))="N/A","--",IF($G32="",IF(ISERROR(SEARCH("Aux",$E32,1)),($H32*VLOOKUP($F32,'VESSEL FACTORS'!$A$2:$O$5,AB$5,FALSE)*0.0000011023*$M32*$N32*0.82),($H32*VLOOKUP($F32,'VESSEL FACTORS'!$A$2:$O$5,AB$5,FALSE)*0.0000011023*$M32*$N32*1)),IF($G32&lt;21,($H32*VLOOKUP($F32,'VESSEL FACTORS'!$A$2:$O$5,AB$5,FALSE)*0.0000011023*$M32*$N32*VLOOKUP($G32,'VESSEL FACTORS'!$A$16:$L$36,AB$5,FALSE)),($H32*VLOOKUP($F32,'VESSEL FACTORS'!$A$3:$O$5,AB$5,FALSE)*0.0000011023*$M32*$N32*($G32/100))))))))</f>
        <v>Enter vessel info</v>
      </c>
      <c r="AC32" s="76" t="str">
        <f>IF(OR($D32="",$E32="",$F32=""),"Enter vessel info",IF(T($H32)&lt;&gt;"","Enter Activity",IF(OR($M32=0,$N32=0),"Enter Run Time",IF((VLOOKUP($F32,'VESSEL FACTORS'!$A$3:$O$5,AC$5,FALSE))="N/A","--",IF($G32="",IF(ISERROR(SEARCH("Aux",$E32,1)),($H32*VLOOKUP($F32,'VESSEL FACTORS'!$A$2:$O$5,AC$5,FALSE)*0.0000011023*$M32*$N32*0.82),($H32*VLOOKUP($F32,'VESSEL FACTORS'!$A$2:$O$5,AC$5,FALSE)*0.0000011023*$M32*$N32*1)),IF($G32&lt;21,($H32*VLOOKUP($F32,'VESSEL FACTORS'!$A$2:$O$5,AC$5,FALSE)*0.0000011023*$M32*$N32*VLOOKUP($G32,'VESSEL FACTORS'!$A$16:$L$36,AC$5,FALSE)),($H32*VLOOKUP($F32,'VESSEL FACTORS'!$A$3:$O$5,AC$5,FALSE)*0.0000011023*$M32*$N32*($G32/100))))))))</f>
        <v>Enter vessel info</v>
      </c>
      <c r="AD32" s="76" t="str">
        <f>IF(OR($D32="",$E32="",$F32=""),"Enter vessel info",IF(T($H32)&lt;&gt;"","Enter Activity",IF(OR($M32=0,$N32=0),"Enter Run Time",IF((VLOOKUP($F32,'VESSEL FACTORS'!$A$3:$O$5,AD$5,FALSE))="N/A","--",IF($G32="",IF(ISERROR(SEARCH("Aux",$E32,1)),($H32*VLOOKUP($F32,'VESSEL FACTORS'!$A$2:$O$5,AD$5,FALSE)*0.0000011023*$M32*$N32*0.82),($H32*VLOOKUP($F32,'VESSEL FACTORS'!$A$2:$O$5,AD$5,FALSE)*0.0000011023*$M32*$N32*1)),IF($G32&lt;21,($H32*VLOOKUP($F32,'VESSEL FACTORS'!$A$2:$O$5,AD$5,FALSE)*0.0000011023*$M32*$N32*VLOOKUP($G32,'VESSEL FACTORS'!$A$16:$L$36,AD$5,FALSE)),($H32*VLOOKUP($F32,'VESSEL FACTORS'!$A$3:$O$5,AD$5,FALSE)*0.0000011023*$M32*$N32*($G32/100))))))))</f>
        <v>Enter vessel info</v>
      </c>
      <c r="AE32" s="76" t="str">
        <f>IF(OR($D32="",$E32="",$F32=""),"Enter vessel info",IF(T($H32)&lt;&gt;"","Enter Activity",IF(OR($M32=0,$N32=0),"Enter Run Time",IF((VLOOKUP($F32,'VESSEL FACTORS'!$A$3:$O$5,AE$5,FALSE))="N/A","--",IF($G32="",IF(ISERROR(SEARCH("Aux",$E32,1)),($H32*VLOOKUP($F32,'VESSEL FACTORS'!$A$2:$O$5,AE$5,FALSE)*0.0000011023*$M32*$N32*0.82),($H32*VLOOKUP($F32,'VESSEL FACTORS'!$A$2:$O$5,AE$5,FALSE)*0.0000011023*$M32*$N32*1)),IF($G32&lt;21,($H32*VLOOKUP($F32,'VESSEL FACTORS'!$A$2:$O$5,AE$5,FALSE)*0.0000011023*$M32*$N32*VLOOKUP($G32,'VESSEL FACTORS'!$A$16:$L$36,AE$5,FALSE)),($H32*VLOOKUP($F32,'VESSEL FACTORS'!$A$3:$O$5,AE$5,FALSE)*0.0000011023*$M32*$N32*($G32/100))))))))</f>
        <v>Enter vessel info</v>
      </c>
      <c r="AF32" s="76" t="str">
        <f>IF(OR($D32="",$E32="",$F32=""),"Enter vessel info",IF(T($H32)&lt;&gt;"","Enter Activity",IF(OR($M32=0,$N32=0),"Enter Run Time",IF((VLOOKUP($F32,'VESSEL FACTORS'!$A$3:$O$5,AF$5,FALSE))="N/A","--",IF($G32="",IF(ISERROR(SEARCH("Aux",$E32,1)),($H32*VLOOKUP($F32,'VESSEL FACTORS'!$A$2:$O$5,AF$5,FALSE)*0.0000011023*$M32*$N32*0.82),($H32*VLOOKUP($F32,'VESSEL FACTORS'!$A$2:$O$5,AF$5,FALSE)*0.0000011023*$M32*$N32*1)),IF($G32&lt;21,($H32*VLOOKUP($F32,'VESSEL FACTORS'!$A$2:$O$5,AF$5,FALSE)*0.0000011023*$M32*$N32*VLOOKUP($G32,'VESSEL FACTORS'!$A$16:$L$36,AF$5,FALSE)),($H32*VLOOKUP($F32,'VESSEL FACTORS'!$A$3:$O$5,AF$5,FALSE)*0.0000011023*$M32*$N32*($G32/100))))))))</f>
        <v>Enter vessel info</v>
      </c>
      <c r="AG32" s="76" t="str">
        <f>IF(OR($D32="",$E32="",$F32=""),"Enter vessel info",IF(T($H32)&lt;&gt;"","Enter Activity",IF(OR($M32=0,$N32=0),"Enter Run Time",IF((VLOOKUP($F32,'VESSEL FACTORS'!$A$3:$O$5,AG$5,FALSE))="N/A","--",IF($G32="",IF(ISERROR(SEARCH("Aux",$E32,1)),($H32*VLOOKUP($F32,'VESSEL FACTORS'!$A$2:$O$5,AG$5,FALSE)*0.0000011023*$M32*$N32*0.82),($H32*VLOOKUP($F32,'VESSEL FACTORS'!$A$2:$O$5,AG$5,FALSE)*0.0000011023*$M32*$N32*1)),IF($G32&lt;21,($H32*VLOOKUP($F32,'VESSEL FACTORS'!$A$2:$O$5,AG$5,FALSE)*0.0000011023*$M32*$N32*VLOOKUP($G32,'VESSEL FACTORS'!$A$16:$L$36,AG$5,FALSE)),($H32*VLOOKUP($F32,'VESSEL FACTORS'!$A$3:$O$5,AG$5,FALSE)*0.0000011023*$M32*$N32*($G32/100))))))))</f>
        <v>Enter vessel info</v>
      </c>
      <c r="AH32" s="76" t="str">
        <f>IF(OR($D32="",$E32="",$F32=""),"Enter vessel info",IF(T($H32)&lt;&gt;"","Enter Activity",IF(OR($M32=0,$N32=0),"Enter Run Time",IF((VLOOKUP($F32,'VESSEL FACTORS'!$A$3:$O$5,AH$5,FALSE))="N/A","--",IF($G32="",IF(ISERROR(SEARCH("Aux",$E32,1)),($H32*VLOOKUP($F32,'VESSEL FACTORS'!$A$2:$O$5,AH$5,FALSE)*0.0000011023*$M32*$N32*0.82),($H32*VLOOKUP($F32,'VESSEL FACTORS'!$A$2:$O$5,AH$5,FALSE)*0.0000011023*$M32*$N32*1)),IF($G32&lt;21,($H32*VLOOKUP($F32,'VESSEL FACTORS'!$A$2:$O$5,AH$5,FALSE)*0.0000011023*$M32*$N32*VLOOKUP($G32,'VESSEL FACTORS'!$A$16:$L$36,AH$5,FALSE)),($H32*VLOOKUP($F32,'VESSEL FACTORS'!$A$3:$O$5,AH$5,FALSE)*0.0000011023*$M32*$N32*($G32/100))))))))</f>
        <v>Enter vessel info</v>
      </c>
      <c r="AI32" s="76" t="str">
        <f>IF(OR($D32="",$E32="",$F32=""),"Enter vessel info",IF(T($H32)&lt;&gt;"","Enter Activity",IF(OR($M32=0,$N32=0),"Enter Run Time",IF((VLOOKUP($F32,'VESSEL FACTORS'!$A$3:$O$5,AI$5,FALSE))="N/A","--",IF($G32="",IF(ISERROR(SEARCH("Aux",$E32,1)),($H32*VLOOKUP($F32,'VESSEL FACTORS'!$A$2:$O$5,AI$5,FALSE)*0.0000011023*$M32*$N32*0.82),($H32*VLOOKUP($F32,'VESSEL FACTORS'!$A$2:$O$5,AI$5,FALSE)*0.0000011023*$M32*$N32*1)),IF($G32&lt;21,($H32*VLOOKUP($F32,'VESSEL FACTORS'!$A$2:$O$5,AI$5,FALSE)*0.0000011023*$M32*$N32*VLOOKUP($G32,'VESSEL FACTORS'!$A$16:$L$36,AI$5,FALSE)),($H32*VLOOKUP($F32,'VESSEL FACTORS'!$A$3:$O$5,AI$5,FALSE)*0.0000011023*$M32*$N32*($G32/100))))))))</f>
        <v>Enter vessel info</v>
      </c>
      <c r="AJ32" s="76" t="str">
        <f>IF(OR($D32="",$E32="",$F32=""),"Enter vessel info",IF(T($H32)&lt;&gt;"","Enter Activity",IF(OR($M32=0,$N32=0),"Enter Run Time",IF((VLOOKUP($F32,'VESSEL FACTORS'!$A$3:$O$5,AJ$5,FALSE))="N/A","--",IF($G32="",IF(ISERROR(SEARCH("Aux",$E32,1)),($H32*VLOOKUP($F32,'VESSEL FACTORS'!$A$2:$O$5,AJ$5,FALSE)*0.0000011023*$M32*$N32*0.82),($H32*VLOOKUP($F32,'VESSEL FACTORS'!$A$2:$O$5,AJ$5,FALSE)*0.0000011023*$M32*$N32*1)),IF($G32&lt;21,($H32*VLOOKUP($F32,'VESSEL FACTORS'!$A$2:$O$5,AJ$5,FALSE)*0.0000011023*$M32*$N32*VLOOKUP($G32,'VESSEL FACTORS'!$A$16:$L$36,AJ$5,FALSE)),($H32*VLOOKUP($F32,'VESSEL FACTORS'!$A$3:$O$5,AJ$5,FALSE)*0.0000011023*$M32*$N32*($G32/100))))))))</f>
        <v>Enter vessel info</v>
      </c>
      <c r="AK32" s="76" t="str">
        <f>IF(OR($D32="",$E32="",$F32=""),"Enter vessel info",IF(T($H32)&lt;&gt;"","Enter Activity",IF(OR($M32=0,$N32=0),"Enter Run Time",IF((VLOOKUP($F32,'VESSEL FACTORS'!$A$3:$O$5,AK$5,FALSE))="N/A","--",IF($G32="",IF(ISERROR(SEARCH("Aux",$E32,1)),($H32*VLOOKUP($F32,'VESSEL FACTORS'!$A$2:$O$5,AK$5,FALSE)*0.0000011023*$M32*$N32*0.82),($H32*VLOOKUP($F32,'VESSEL FACTORS'!$A$2:$O$5,AK$5,FALSE)*0.0000011023*$M32*$N32*1)),IF($G32&lt;21,($H32*VLOOKUP($F32,'VESSEL FACTORS'!$A$2:$O$5,AK$5,FALSE)*0.0000011023*$M32*$N32*VLOOKUP($G32,'VESSEL FACTORS'!$A$16:$L$36,AK$5,FALSE)),($H32*VLOOKUP($F32,'VESSEL FACTORS'!$A$3:$O$5,AK$5,FALSE)*0.0000011023*$M32*$N32*($G32/100))))))))</f>
        <v>Enter vessel info</v>
      </c>
      <c r="AL32" s="67" t="str">
        <f>IF(OR($D32="",$E32="",$F32=""),"Enter vessel info",IF(T($H32)&lt;&gt;"","Enter Activity",IF(OR($M32=0,$N32=0),"Enter Run Time",IF((VLOOKUP($F32,'VESSEL FACTORS'!$A$3:$O$5,AL$5,FALSE))="N/A","--",IF($G32="",IF(ISERROR(SEARCH("Aux",$E32,1)),($H32*VLOOKUP($F32,'VESSEL FACTORS'!$A$2:$O$5,AL$5,FALSE)*0.0000011023*$M32*$N32*0.82),($H32*VLOOKUP($F32,'VESSEL FACTORS'!$A$2:$O$5,AL$5,FALSE)*0.0000011023*$M32*$N32*1)),IF($G32&lt;21,($H32*VLOOKUP($F32,'VESSEL FACTORS'!$A$2:$O$5,AL$5,FALSE)*0.0000011023*$M32*$N32*VLOOKUP($G32,'VESSEL FACTORS'!$A$16:$L$36,AL$5,FALSE)),($H32*VLOOKUP($F32,'VESSEL FACTORS'!$A$3:$O$5,AL$5,FALSE)*0.0000011023*$M32*$N32*($G32/100))))))))</f>
        <v>Enter vessel info</v>
      </c>
      <c r="AM32" s="73"/>
      <c r="AO32" s="74">
        <f>MONTH(EMISSIONS_1!P32)-MONTH(EMISSIONS_1!O32)+1</f>
        <v>1</v>
      </c>
      <c r="AP32" s="335">
        <f t="shared" ref="AP32:BA39" si="39">IF(T($AB32)="",IF((AP$6&gt;=MONTH($O32))*(AP$6&lt;=MONTH($P32)), $AB32/$AO32, 0),0)</f>
        <v>0</v>
      </c>
      <c r="AQ32" s="336">
        <f t="shared" si="39"/>
        <v>0</v>
      </c>
      <c r="AR32" s="336">
        <f t="shared" si="39"/>
        <v>0</v>
      </c>
      <c r="AS32" s="336">
        <f t="shared" si="39"/>
        <v>0</v>
      </c>
      <c r="AT32" s="336">
        <f t="shared" si="39"/>
        <v>0</v>
      </c>
      <c r="AU32" s="336">
        <f t="shared" si="39"/>
        <v>0</v>
      </c>
      <c r="AV32" s="336">
        <f t="shared" si="39"/>
        <v>0</v>
      </c>
      <c r="AW32" s="336">
        <f t="shared" si="39"/>
        <v>0</v>
      </c>
      <c r="AX32" s="336">
        <f t="shared" si="39"/>
        <v>0</v>
      </c>
      <c r="AY32" s="336">
        <f t="shared" si="39"/>
        <v>0</v>
      </c>
      <c r="AZ32" s="336">
        <f t="shared" si="39"/>
        <v>0</v>
      </c>
      <c r="BA32" s="337">
        <f t="shared" si="39"/>
        <v>0</v>
      </c>
      <c r="BB32" s="335">
        <f t="shared" ref="BB32:BM43" si="40">IF(T($AC32)="",IF((BB$6&gt;=MONTH($O32))*(BB$6&lt;=MONTH($P32)), $AC32/$AO32, 0),0)</f>
        <v>0</v>
      </c>
      <c r="BC32" s="336">
        <f t="shared" si="40"/>
        <v>0</v>
      </c>
      <c r="BD32" s="336">
        <f t="shared" si="40"/>
        <v>0</v>
      </c>
      <c r="BE32" s="336">
        <f t="shared" si="40"/>
        <v>0</v>
      </c>
      <c r="BF32" s="336">
        <f t="shared" si="40"/>
        <v>0</v>
      </c>
      <c r="BG32" s="336">
        <f t="shared" si="40"/>
        <v>0</v>
      </c>
      <c r="BH32" s="336">
        <f t="shared" si="40"/>
        <v>0</v>
      </c>
      <c r="BI32" s="336">
        <f t="shared" si="40"/>
        <v>0</v>
      </c>
      <c r="BJ32" s="336">
        <f t="shared" si="40"/>
        <v>0</v>
      </c>
      <c r="BK32" s="336">
        <f t="shared" si="40"/>
        <v>0</v>
      </c>
      <c r="BL32" s="336">
        <f t="shared" si="40"/>
        <v>0</v>
      </c>
      <c r="BM32" s="337">
        <f t="shared" si="40"/>
        <v>0</v>
      </c>
      <c r="BN32" s="335">
        <f t="shared" ref="BN32:BY43" si="41">IF(T($AD32)="",IF((BN$6&gt;=MONTH($O32))*(BN$6&lt;=MONTH($P32)), $AD32/$AO32, 0),0)</f>
        <v>0</v>
      </c>
      <c r="BO32" s="336">
        <f t="shared" si="41"/>
        <v>0</v>
      </c>
      <c r="BP32" s="336">
        <f t="shared" si="41"/>
        <v>0</v>
      </c>
      <c r="BQ32" s="336">
        <f t="shared" si="41"/>
        <v>0</v>
      </c>
      <c r="BR32" s="336">
        <f t="shared" si="41"/>
        <v>0</v>
      </c>
      <c r="BS32" s="336">
        <f t="shared" si="41"/>
        <v>0</v>
      </c>
      <c r="BT32" s="336">
        <f t="shared" si="41"/>
        <v>0</v>
      </c>
      <c r="BU32" s="336">
        <f t="shared" si="41"/>
        <v>0</v>
      </c>
      <c r="BV32" s="336">
        <f t="shared" si="41"/>
        <v>0</v>
      </c>
      <c r="BW32" s="336">
        <f t="shared" si="41"/>
        <v>0</v>
      </c>
      <c r="BX32" s="336">
        <f t="shared" si="41"/>
        <v>0</v>
      </c>
      <c r="BY32" s="337">
        <f t="shared" si="41"/>
        <v>0</v>
      </c>
      <c r="BZ32" s="335">
        <f t="shared" ref="BZ32:CK43" si="42">IF(T($AE32)="",IF((BZ$6&gt;=MONTH($O32))*(BZ$6&lt;=MONTH($P32)), $AE32/$AO32, 0),0)</f>
        <v>0</v>
      </c>
      <c r="CA32" s="336">
        <f t="shared" si="42"/>
        <v>0</v>
      </c>
      <c r="CB32" s="336">
        <f t="shared" si="42"/>
        <v>0</v>
      </c>
      <c r="CC32" s="336">
        <f t="shared" si="42"/>
        <v>0</v>
      </c>
      <c r="CD32" s="336">
        <f t="shared" si="42"/>
        <v>0</v>
      </c>
      <c r="CE32" s="336">
        <f t="shared" si="42"/>
        <v>0</v>
      </c>
      <c r="CF32" s="336">
        <f t="shared" si="42"/>
        <v>0</v>
      </c>
      <c r="CG32" s="336">
        <f t="shared" si="42"/>
        <v>0</v>
      </c>
      <c r="CH32" s="336">
        <f t="shared" si="42"/>
        <v>0</v>
      </c>
      <c r="CI32" s="336">
        <f t="shared" si="42"/>
        <v>0</v>
      </c>
      <c r="CJ32" s="336">
        <f t="shared" si="42"/>
        <v>0</v>
      </c>
      <c r="CK32" s="337">
        <f t="shared" si="42"/>
        <v>0</v>
      </c>
      <c r="CL32" s="335">
        <f t="shared" ref="CL32:CW43" si="43">IF(T($AF32)="",IF((CL$6&gt;=MONTH($O32))*(CL$6&lt;=MONTH($P32)), $AF32/$AO32, 0),0)</f>
        <v>0</v>
      </c>
      <c r="CM32" s="336">
        <f t="shared" si="43"/>
        <v>0</v>
      </c>
      <c r="CN32" s="336">
        <f t="shared" si="43"/>
        <v>0</v>
      </c>
      <c r="CO32" s="336">
        <f t="shared" si="43"/>
        <v>0</v>
      </c>
      <c r="CP32" s="336">
        <f t="shared" si="43"/>
        <v>0</v>
      </c>
      <c r="CQ32" s="336">
        <f t="shared" si="43"/>
        <v>0</v>
      </c>
      <c r="CR32" s="336">
        <f t="shared" si="43"/>
        <v>0</v>
      </c>
      <c r="CS32" s="336">
        <f t="shared" si="43"/>
        <v>0</v>
      </c>
      <c r="CT32" s="336">
        <f t="shared" si="43"/>
        <v>0</v>
      </c>
      <c r="CU32" s="336">
        <f t="shared" si="43"/>
        <v>0</v>
      </c>
      <c r="CV32" s="336">
        <f t="shared" si="43"/>
        <v>0</v>
      </c>
      <c r="CW32" s="337">
        <f t="shared" si="43"/>
        <v>0</v>
      </c>
      <c r="CX32" s="335">
        <f t="shared" ref="CX32:DI43" si="44">IF(T($AG32)="",IF((CX$6&gt;=MONTH($O32))*(CX$6&lt;=MONTH($P32)), $AG32/$AO32, 0),0)</f>
        <v>0</v>
      </c>
      <c r="CY32" s="336">
        <f t="shared" si="44"/>
        <v>0</v>
      </c>
      <c r="CZ32" s="336">
        <f t="shared" si="44"/>
        <v>0</v>
      </c>
      <c r="DA32" s="336">
        <f t="shared" si="44"/>
        <v>0</v>
      </c>
      <c r="DB32" s="336">
        <f t="shared" si="44"/>
        <v>0</v>
      </c>
      <c r="DC32" s="336">
        <f t="shared" si="44"/>
        <v>0</v>
      </c>
      <c r="DD32" s="336">
        <f t="shared" si="44"/>
        <v>0</v>
      </c>
      <c r="DE32" s="336">
        <f t="shared" si="44"/>
        <v>0</v>
      </c>
      <c r="DF32" s="336">
        <f t="shared" si="44"/>
        <v>0</v>
      </c>
      <c r="DG32" s="336">
        <f t="shared" si="44"/>
        <v>0</v>
      </c>
      <c r="DH32" s="336">
        <f t="shared" si="44"/>
        <v>0</v>
      </c>
      <c r="DI32" s="337">
        <f t="shared" si="44"/>
        <v>0</v>
      </c>
      <c r="DJ32" s="335">
        <f t="shared" ref="DJ32:DU43" si="45">IF(T($AH32)="",IF((DJ$6&gt;=MONTH($O32))*(DJ$6&lt;=MONTH($P32)), $AH32/$AO32, 0),0)</f>
        <v>0</v>
      </c>
      <c r="DK32" s="336">
        <f t="shared" si="45"/>
        <v>0</v>
      </c>
      <c r="DL32" s="336">
        <f t="shared" si="45"/>
        <v>0</v>
      </c>
      <c r="DM32" s="336">
        <f t="shared" si="45"/>
        <v>0</v>
      </c>
      <c r="DN32" s="336">
        <f t="shared" si="45"/>
        <v>0</v>
      </c>
      <c r="DO32" s="336">
        <f t="shared" si="45"/>
        <v>0</v>
      </c>
      <c r="DP32" s="336">
        <f t="shared" si="45"/>
        <v>0</v>
      </c>
      <c r="DQ32" s="336">
        <f t="shared" si="45"/>
        <v>0</v>
      </c>
      <c r="DR32" s="336">
        <f t="shared" si="45"/>
        <v>0</v>
      </c>
      <c r="DS32" s="336">
        <f t="shared" si="45"/>
        <v>0</v>
      </c>
      <c r="DT32" s="336">
        <f t="shared" si="45"/>
        <v>0</v>
      </c>
      <c r="DU32" s="337">
        <f t="shared" si="45"/>
        <v>0</v>
      </c>
      <c r="DV32" s="335">
        <f t="shared" ref="DV32:EG43" si="46">IF(T($AI32)="",IF((DV$6&gt;=MONTH($O32))*(DV$6&lt;=MONTH($P32)), $AI32/$AO32, 0),0)</f>
        <v>0</v>
      </c>
      <c r="DW32" s="336">
        <f t="shared" si="46"/>
        <v>0</v>
      </c>
      <c r="DX32" s="336">
        <f t="shared" si="46"/>
        <v>0</v>
      </c>
      <c r="DY32" s="336">
        <f t="shared" si="46"/>
        <v>0</v>
      </c>
      <c r="DZ32" s="336">
        <f t="shared" si="46"/>
        <v>0</v>
      </c>
      <c r="EA32" s="336">
        <f t="shared" si="46"/>
        <v>0</v>
      </c>
      <c r="EB32" s="336">
        <f t="shared" si="46"/>
        <v>0</v>
      </c>
      <c r="EC32" s="336">
        <f t="shared" si="46"/>
        <v>0</v>
      </c>
      <c r="ED32" s="336">
        <f t="shared" si="46"/>
        <v>0</v>
      </c>
      <c r="EE32" s="336">
        <f t="shared" si="46"/>
        <v>0</v>
      </c>
      <c r="EF32" s="336">
        <f t="shared" si="46"/>
        <v>0</v>
      </c>
      <c r="EG32" s="337">
        <f t="shared" si="46"/>
        <v>0</v>
      </c>
      <c r="EH32" s="335">
        <f t="shared" ref="EH32:ES43" si="47">IF(T($AJ32)="",IF((EH$6&gt;=MONTH($O32))*(EH$6&lt;=MONTH($P32)), $AJ32/$AO32, 0),0)</f>
        <v>0</v>
      </c>
      <c r="EI32" s="336">
        <f t="shared" si="47"/>
        <v>0</v>
      </c>
      <c r="EJ32" s="336">
        <f t="shared" si="47"/>
        <v>0</v>
      </c>
      <c r="EK32" s="336">
        <f t="shared" si="47"/>
        <v>0</v>
      </c>
      <c r="EL32" s="336">
        <f t="shared" si="47"/>
        <v>0</v>
      </c>
      <c r="EM32" s="336">
        <f t="shared" si="47"/>
        <v>0</v>
      </c>
      <c r="EN32" s="336">
        <f t="shared" si="47"/>
        <v>0</v>
      </c>
      <c r="EO32" s="336">
        <f t="shared" si="47"/>
        <v>0</v>
      </c>
      <c r="EP32" s="336">
        <f t="shared" si="47"/>
        <v>0</v>
      </c>
      <c r="EQ32" s="336">
        <f t="shared" si="47"/>
        <v>0</v>
      </c>
      <c r="ER32" s="336">
        <f t="shared" si="47"/>
        <v>0</v>
      </c>
      <c r="ES32" s="337">
        <f t="shared" si="47"/>
        <v>0</v>
      </c>
      <c r="ET32" s="335">
        <f t="shared" ref="ET32:FE43" si="48">IF(T($AK32)="",IF((ET$6&gt;=MONTH($O32))*(ET$6&lt;=MONTH($P32)), $AK32/$AO32, 0),0)</f>
        <v>0</v>
      </c>
      <c r="EU32" s="336">
        <f t="shared" si="48"/>
        <v>0</v>
      </c>
      <c r="EV32" s="336">
        <f t="shared" si="48"/>
        <v>0</v>
      </c>
      <c r="EW32" s="336">
        <f t="shared" si="48"/>
        <v>0</v>
      </c>
      <c r="EX32" s="336">
        <f t="shared" si="48"/>
        <v>0</v>
      </c>
      <c r="EY32" s="336">
        <f t="shared" si="48"/>
        <v>0</v>
      </c>
      <c r="EZ32" s="336">
        <f t="shared" si="48"/>
        <v>0</v>
      </c>
      <c r="FA32" s="336">
        <f t="shared" si="48"/>
        <v>0</v>
      </c>
      <c r="FB32" s="336">
        <f t="shared" si="48"/>
        <v>0</v>
      </c>
      <c r="FC32" s="336">
        <f t="shared" si="48"/>
        <v>0</v>
      </c>
      <c r="FD32" s="336">
        <f t="shared" si="48"/>
        <v>0</v>
      </c>
      <c r="FE32" s="337">
        <f t="shared" si="48"/>
        <v>0</v>
      </c>
      <c r="FF32" s="335">
        <f t="shared" ref="FF32:FQ43" si="49">IF(T($AL32)="",IF((FF$6&gt;=MONTH($O32))*(FF$6&lt;=MONTH($P32)), $AL32/$AO32, 0),0)</f>
        <v>0</v>
      </c>
      <c r="FG32" s="336">
        <f t="shared" si="49"/>
        <v>0</v>
      </c>
      <c r="FH32" s="336">
        <f t="shared" si="49"/>
        <v>0</v>
      </c>
      <c r="FI32" s="336">
        <f t="shared" si="49"/>
        <v>0</v>
      </c>
      <c r="FJ32" s="336">
        <f t="shared" si="49"/>
        <v>0</v>
      </c>
      <c r="FK32" s="336">
        <f t="shared" si="49"/>
        <v>0</v>
      </c>
      <c r="FL32" s="336">
        <f t="shared" si="49"/>
        <v>0</v>
      </c>
      <c r="FM32" s="336">
        <f t="shared" si="49"/>
        <v>0</v>
      </c>
      <c r="FN32" s="336">
        <f t="shared" si="49"/>
        <v>0</v>
      </c>
      <c r="FO32" s="336">
        <f t="shared" si="49"/>
        <v>0</v>
      </c>
      <c r="FP32" s="336">
        <f t="shared" si="49"/>
        <v>0</v>
      </c>
      <c r="FQ32" s="337">
        <f t="shared" si="49"/>
        <v>0</v>
      </c>
    </row>
    <row r="33" spans="1:173" ht="12.75" customHeight="1" x14ac:dyDescent="0.2">
      <c r="A33" s="242" t="str">
        <f t="shared" si="14"/>
        <v>-</v>
      </c>
      <c r="B33" s="361" t="s">
        <v>38</v>
      </c>
      <c r="C33" s="171" t="s">
        <v>305</v>
      </c>
      <c r="D33" s="366"/>
      <c r="E33" s="366"/>
      <c r="F33" s="366"/>
      <c r="G33" s="367"/>
      <c r="H33" s="368" t="str">
        <f>IF(E33="","",IF(ISERROR(SEARCH("Custom",$E33,1)),VLOOKUP($A33,'VESSEL kW RATINGS'!$A:$E,5,FALSE),"Enter kW"))</f>
        <v/>
      </c>
      <c r="I33" s="33" t="s">
        <v>299</v>
      </c>
      <c r="J33" s="367"/>
      <c r="K33" s="33">
        <f t="shared" si="30"/>
        <v>1</v>
      </c>
      <c r="L33" s="33" t="e">
        <f>IF(#REF!="Enter Emissions (tpy)",IF( J33="", 0, J33), 0)</f>
        <v>#REF!</v>
      </c>
      <c r="M33" s="367">
        <v>0</v>
      </c>
      <c r="N33" s="373">
        <v>0</v>
      </c>
      <c r="O33" s="299"/>
      <c r="P33" s="300"/>
      <c r="Q33" s="73" t="str">
        <f t="shared" si="31"/>
        <v>Enter vessel info</v>
      </c>
      <c r="R33" s="79" t="str">
        <f t="shared" si="32"/>
        <v>Enter vessel info</v>
      </c>
      <c r="S33" s="79" t="str">
        <f t="shared" si="33"/>
        <v>Enter vessel info</v>
      </c>
      <c r="T33" s="79" t="str">
        <f t="shared" si="34"/>
        <v>Enter vessel info</v>
      </c>
      <c r="U33" s="79" t="str">
        <f t="shared" si="35"/>
        <v>Enter vessel info</v>
      </c>
      <c r="V33" s="79" t="str">
        <f t="shared" si="36"/>
        <v>Enter vessel info</v>
      </c>
      <c r="W33" s="79" t="str">
        <f t="shared" si="37"/>
        <v>Enter vessel info</v>
      </c>
      <c r="X33" s="79" t="str">
        <f t="shared" si="38"/>
        <v>Enter vessel info</v>
      </c>
      <c r="Y33" s="78" t="s">
        <v>115</v>
      </c>
      <c r="Z33" s="79" t="s">
        <v>115</v>
      </c>
      <c r="AA33" s="82" t="s">
        <v>115</v>
      </c>
      <c r="AB33" s="76" t="str">
        <f>IF(OR($D33="",$E33="",$F33=""),"Enter vessel info",IF(T($H33)&lt;&gt;"","Enter Activity",IF(OR($M33=0,$N33=0),"Enter Run Time",IF((VLOOKUP($F33,'VESSEL FACTORS'!$A$3:$O$5,AB$5,FALSE))="N/A","--",IF($G33="",IF(ISERROR(SEARCH("Aux",$E33,1)),($H33*VLOOKUP($F33,'VESSEL FACTORS'!$A$2:$O$5,AB$5,FALSE)*0.0000011023*$M33*$N33*0.82),($H33*VLOOKUP($F33,'VESSEL FACTORS'!$A$2:$O$5,AB$5,FALSE)*0.0000011023*$M33*$N33*1)),IF($G33&lt;21,($H33*VLOOKUP($F33,'VESSEL FACTORS'!$A$2:$O$5,AB$5,FALSE)*0.0000011023*$M33*$N33*VLOOKUP($G33,'VESSEL FACTORS'!$A$16:$L$36,AB$5,FALSE)),($H33*VLOOKUP($F33,'VESSEL FACTORS'!$A$3:$O$5,AB$5,FALSE)*0.0000011023*$M33*$N33*($G33/100))))))))</f>
        <v>Enter vessel info</v>
      </c>
      <c r="AC33" s="76" t="str">
        <f>IF(OR($D33="",$E33="",$F33=""),"Enter vessel info",IF(T($H33)&lt;&gt;"","Enter Activity",IF(OR($M33=0,$N33=0),"Enter Run Time",IF((VLOOKUP($F33,'VESSEL FACTORS'!$A$3:$O$5,AC$5,FALSE))="N/A","--",IF($G33="",IF(ISERROR(SEARCH("Aux",$E33,1)),($H33*VLOOKUP($F33,'VESSEL FACTORS'!$A$2:$O$5,AC$5,FALSE)*0.0000011023*$M33*$N33*0.82),($H33*VLOOKUP($F33,'VESSEL FACTORS'!$A$2:$O$5,AC$5,FALSE)*0.0000011023*$M33*$N33*1)),IF($G33&lt;21,($H33*VLOOKUP($F33,'VESSEL FACTORS'!$A$2:$O$5,AC$5,FALSE)*0.0000011023*$M33*$N33*VLOOKUP($G33,'VESSEL FACTORS'!$A$16:$L$36,AC$5,FALSE)),($H33*VLOOKUP($F33,'VESSEL FACTORS'!$A$3:$O$5,AC$5,FALSE)*0.0000011023*$M33*$N33*($G33/100))))))))</f>
        <v>Enter vessel info</v>
      </c>
      <c r="AD33" s="76" t="str">
        <f>IF(OR($D33="",$E33="",$F33=""),"Enter vessel info",IF(T($H33)&lt;&gt;"","Enter Activity",IF(OR($M33=0,$N33=0),"Enter Run Time",IF((VLOOKUP($F33,'VESSEL FACTORS'!$A$3:$O$5,AD$5,FALSE))="N/A","--",IF($G33="",IF(ISERROR(SEARCH("Aux",$E33,1)),($H33*VLOOKUP($F33,'VESSEL FACTORS'!$A$2:$O$5,AD$5,FALSE)*0.0000011023*$M33*$N33*0.82),($H33*VLOOKUP($F33,'VESSEL FACTORS'!$A$2:$O$5,AD$5,FALSE)*0.0000011023*$M33*$N33*1)),IF($G33&lt;21,($H33*VLOOKUP($F33,'VESSEL FACTORS'!$A$2:$O$5,AD$5,FALSE)*0.0000011023*$M33*$N33*VLOOKUP($G33,'VESSEL FACTORS'!$A$16:$L$36,AD$5,FALSE)),($H33*VLOOKUP($F33,'VESSEL FACTORS'!$A$3:$O$5,AD$5,FALSE)*0.0000011023*$M33*$N33*($G33/100))))))))</f>
        <v>Enter vessel info</v>
      </c>
      <c r="AE33" s="76" t="str">
        <f>IF(OR($D33="",$E33="",$F33=""),"Enter vessel info",IF(T($H33)&lt;&gt;"","Enter Activity",IF(OR($M33=0,$N33=0),"Enter Run Time",IF((VLOOKUP($F33,'VESSEL FACTORS'!$A$3:$O$5,AE$5,FALSE))="N/A","--",IF($G33="",IF(ISERROR(SEARCH("Aux",$E33,1)),($H33*VLOOKUP($F33,'VESSEL FACTORS'!$A$2:$O$5,AE$5,FALSE)*0.0000011023*$M33*$N33*0.82),($H33*VLOOKUP($F33,'VESSEL FACTORS'!$A$2:$O$5,AE$5,FALSE)*0.0000011023*$M33*$N33*1)),IF($G33&lt;21,($H33*VLOOKUP($F33,'VESSEL FACTORS'!$A$2:$O$5,AE$5,FALSE)*0.0000011023*$M33*$N33*VLOOKUP($G33,'VESSEL FACTORS'!$A$16:$L$36,AE$5,FALSE)),($H33*VLOOKUP($F33,'VESSEL FACTORS'!$A$3:$O$5,AE$5,FALSE)*0.0000011023*$M33*$N33*($G33/100))))))))</f>
        <v>Enter vessel info</v>
      </c>
      <c r="AF33" s="76" t="str">
        <f>IF(OR($D33="",$E33="",$F33=""),"Enter vessel info",IF(T($H33)&lt;&gt;"","Enter Activity",IF(OR($M33=0,$N33=0),"Enter Run Time",IF((VLOOKUP($F33,'VESSEL FACTORS'!$A$3:$O$5,AF$5,FALSE))="N/A","--",IF($G33="",IF(ISERROR(SEARCH("Aux",$E33,1)),($H33*VLOOKUP($F33,'VESSEL FACTORS'!$A$2:$O$5,AF$5,FALSE)*0.0000011023*$M33*$N33*0.82),($H33*VLOOKUP($F33,'VESSEL FACTORS'!$A$2:$O$5,AF$5,FALSE)*0.0000011023*$M33*$N33*1)),IF($G33&lt;21,($H33*VLOOKUP($F33,'VESSEL FACTORS'!$A$2:$O$5,AF$5,FALSE)*0.0000011023*$M33*$N33*VLOOKUP($G33,'VESSEL FACTORS'!$A$16:$L$36,AF$5,FALSE)),($H33*VLOOKUP($F33,'VESSEL FACTORS'!$A$3:$O$5,AF$5,FALSE)*0.0000011023*$M33*$N33*($G33/100))))))))</f>
        <v>Enter vessel info</v>
      </c>
      <c r="AG33" s="76" t="str">
        <f>IF(OR($D33="",$E33="",$F33=""),"Enter vessel info",IF(T($H33)&lt;&gt;"","Enter Activity",IF(OR($M33=0,$N33=0),"Enter Run Time",IF((VLOOKUP($F33,'VESSEL FACTORS'!$A$3:$O$5,AG$5,FALSE))="N/A","--",IF($G33="",IF(ISERROR(SEARCH("Aux",$E33,1)),($H33*VLOOKUP($F33,'VESSEL FACTORS'!$A$2:$O$5,AG$5,FALSE)*0.0000011023*$M33*$N33*0.82),($H33*VLOOKUP($F33,'VESSEL FACTORS'!$A$2:$O$5,AG$5,FALSE)*0.0000011023*$M33*$N33*1)),IF($G33&lt;21,($H33*VLOOKUP($F33,'VESSEL FACTORS'!$A$2:$O$5,AG$5,FALSE)*0.0000011023*$M33*$N33*VLOOKUP($G33,'VESSEL FACTORS'!$A$16:$L$36,AG$5,FALSE)),($H33*VLOOKUP($F33,'VESSEL FACTORS'!$A$3:$O$5,AG$5,FALSE)*0.0000011023*$M33*$N33*($G33/100))))))))</f>
        <v>Enter vessel info</v>
      </c>
      <c r="AH33" s="76" t="str">
        <f>IF(OR($D33="",$E33="",$F33=""),"Enter vessel info",IF(T($H33)&lt;&gt;"","Enter Activity",IF(OR($M33=0,$N33=0),"Enter Run Time",IF((VLOOKUP($F33,'VESSEL FACTORS'!$A$3:$O$5,AH$5,FALSE))="N/A","--",IF($G33="",IF(ISERROR(SEARCH("Aux",$E33,1)),($H33*VLOOKUP($F33,'VESSEL FACTORS'!$A$2:$O$5,AH$5,FALSE)*0.0000011023*$M33*$N33*0.82),($H33*VLOOKUP($F33,'VESSEL FACTORS'!$A$2:$O$5,AH$5,FALSE)*0.0000011023*$M33*$N33*1)),IF($G33&lt;21,($H33*VLOOKUP($F33,'VESSEL FACTORS'!$A$2:$O$5,AH$5,FALSE)*0.0000011023*$M33*$N33*VLOOKUP($G33,'VESSEL FACTORS'!$A$16:$L$36,AH$5,FALSE)),($H33*VLOOKUP($F33,'VESSEL FACTORS'!$A$3:$O$5,AH$5,FALSE)*0.0000011023*$M33*$N33*($G33/100))))))))</f>
        <v>Enter vessel info</v>
      </c>
      <c r="AI33" s="76" t="str">
        <f>IF(OR($D33="",$E33="",$F33=""),"Enter vessel info",IF(T($H33)&lt;&gt;"","Enter Activity",IF(OR($M33=0,$N33=0),"Enter Run Time",IF((VLOOKUP($F33,'VESSEL FACTORS'!$A$3:$O$5,AI$5,FALSE))="N/A","--",IF($G33="",IF(ISERROR(SEARCH("Aux",$E33,1)),($H33*VLOOKUP($F33,'VESSEL FACTORS'!$A$2:$O$5,AI$5,FALSE)*0.0000011023*$M33*$N33*0.82),($H33*VLOOKUP($F33,'VESSEL FACTORS'!$A$2:$O$5,AI$5,FALSE)*0.0000011023*$M33*$N33*1)),IF($G33&lt;21,($H33*VLOOKUP($F33,'VESSEL FACTORS'!$A$2:$O$5,AI$5,FALSE)*0.0000011023*$M33*$N33*VLOOKUP($G33,'VESSEL FACTORS'!$A$16:$L$36,AI$5,FALSE)),($H33*VLOOKUP($F33,'VESSEL FACTORS'!$A$3:$O$5,AI$5,FALSE)*0.0000011023*$M33*$N33*($G33/100))))))))</f>
        <v>Enter vessel info</v>
      </c>
      <c r="AJ33" s="76" t="str">
        <f>IF(OR($D33="",$E33="",$F33=""),"Enter vessel info",IF(T($H33)&lt;&gt;"","Enter Activity",IF(OR($M33=0,$N33=0),"Enter Run Time",IF((VLOOKUP($F33,'VESSEL FACTORS'!$A$3:$O$5,AJ$5,FALSE))="N/A","--",IF($G33="",IF(ISERROR(SEARCH("Aux",$E33,1)),($H33*VLOOKUP($F33,'VESSEL FACTORS'!$A$2:$O$5,AJ$5,FALSE)*0.0000011023*$M33*$N33*0.82),($H33*VLOOKUP($F33,'VESSEL FACTORS'!$A$2:$O$5,AJ$5,FALSE)*0.0000011023*$M33*$N33*1)),IF($G33&lt;21,($H33*VLOOKUP($F33,'VESSEL FACTORS'!$A$2:$O$5,AJ$5,FALSE)*0.0000011023*$M33*$N33*VLOOKUP($G33,'VESSEL FACTORS'!$A$16:$L$36,AJ$5,FALSE)),($H33*VLOOKUP($F33,'VESSEL FACTORS'!$A$3:$O$5,AJ$5,FALSE)*0.0000011023*$M33*$N33*($G33/100))))))))</f>
        <v>Enter vessel info</v>
      </c>
      <c r="AK33" s="76" t="str">
        <f>IF(OR($D33="",$E33="",$F33=""),"Enter vessel info",IF(T($H33)&lt;&gt;"","Enter Activity",IF(OR($M33=0,$N33=0),"Enter Run Time",IF((VLOOKUP($F33,'VESSEL FACTORS'!$A$3:$O$5,AK$5,FALSE))="N/A","--",IF($G33="",IF(ISERROR(SEARCH("Aux",$E33,1)),($H33*VLOOKUP($F33,'VESSEL FACTORS'!$A$2:$O$5,AK$5,FALSE)*0.0000011023*$M33*$N33*0.82),($H33*VLOOKUP($F33,'VESSEL FACTORS'!$A$2:$O$5,AK$5,FALSE)*0.0000011023*$M33*$N33*1)),IF($G33&lt;21,($H33*VLOOKUP($F33,'VESSEL FACTORS'!$A$2:$O$5,AK$5,FALSE)*0.0000011023*$M33*$N33*VLOOKUP($G33,'VESSEL FACTORS'!$A$16:$L$36,AK$5,FALSE)),($H33*VLOOKUP($F33,'VESSEL FACTORS'!$A$3:$O$5,AK$5,FALSE)*0.0000011023*$M33*$N33*($G33/100))))))))</f>
        <v>Enter vessel info</v>
      </c>
      <c r="AL33" s="67" t="str">
        <f>IF(OR($D33="",$E33="",$F33=""),"Enter vessel info",IF(T($H33)&lt;&gt;"","Enter Activity",IF(OR($M33=0,$N33=0),"Enter Run Time",IF((VLOOKUP($F33,'VESSEL FACTORS'!$A$3:$O$5,AL$5,FALSE))="N/A","--",IF($G33="",IF(ISERROR(SEARCH("Aux",$E33,1)),($H33*VLOOKUP($F33,'VESSEL FACTORS'!$A$2:$O$5,AL$5,FALSE)*0.0000011023*$M33*$N33*0.82),($H33*VLOOKUP($F33,'VESSEL FACTORS'!$A$2:$O$5,AL$5,FALSE)*0.0000011023*$M33*$N33*1)),IF($G33&lt;21,($H33*VLOOKUP($F33,'VESSEL FACTORS'!$A$2:$O$5,AL$5,FALSE)*0.0000011023*$M33*$N33*VLOOKUP($G33,'VESSEL FACTORS'!$A$16:$L$36,AL$5,FALSE)),($H33*VLOOKUP($F33,'VESSEL FACTORS'!$A$3:$O$5,AL$5,FALSE)*0.0000011023*$M33*$N33*($G33/100))))))))</f>
        <v>Enter vessel info</v>
      </c>
      <c r="AM33" s="73"/>
      <c r="AO33" s="74">
        <f>MONTH(EMISSIONS_1!P33)-MONTH(EMISSIONS_1!O33)+1</f>
        <v>1</v>
      </c>
      <c r="AP33" s="335">
        <f t="shared" si="39"/>
        <v>0</v>
      </c>
      <c r="AQ33" s="336">
        <f t="shared" si="39"/>
        <v>0</v>
      </c>
      <c r="AR33" s="336">
        <f t="shared" si="39"/>
        <v>0</v>
      </c>
      <c r="AS33" s="336">
        <f t="shared" si="39"/>
        <v>0</v>
      </c>
      <c r="AT33" s="336">
        <f t="shared" si="39"/>
        <v>0</v>
      </c>
      <c r="AU33" s="336">
        <f t="shared" si="39"/>
        <v>0</v>
      </c>
      <c r="AV33" s="336">
        <f t="shared" si="39"/>
        <v>0</v>
      </c>
      <c r="AW33" s="336">
        <f t="shared" si="39"/>
        <v>0</v>
      </c>
      <c r="AX33" s="336">
        <f t="shared" si="39"/>
        <v>0</v>
      </c>
      <c r="AY33" s="336">
        <f t="shared" si="39"/>
        <v>0</v>
      </c>
      <c r="AZ33" s="336">
        <f t="shared" si="39"/>
        <v>0</v>
      </c>
      <c r="BA33" s="337">
        <f t="shared" si="39"/>
        <v>0</v>
      </c>
      <c r="BB33" s="335">
        <f t="shared" si="40"/>
        <v>0</v>
      </c>
      <c r="BC33" s="336">
        <f t="shared" si="40"/>
        <v>0</v>
      </c>
      <c r="BD33" s="336">
        <f t="shared" si="40"/>
        <v>0</v>
      </c>
      <c r="BE33" s="336">
        <f t="shared" si="40"/>
        <v>0</v>
      </c>
      <c r="BF33" s="336">
        <f t="shared" si="40"/>
        <v>0</v>
      </c>
      <c r="BG33" s="336">
        <f t="shared" si="40"/>
        <v>0</v>
      </c>
      <c r="BH33" s="336">
        <f t="shared" si="40"/>
        <v>0</v>
      </c>
      <c r="BI33" s="336">
        <f t="shared" si="40"/>
        <v>0</v>
      </c>
      <c r="BJ33" s="336">
        <f t="shared" si="40"/>
        <v>0</v>
      </c>
      <c r="BK33" s="336">
        <f t="shared" si="40"/>
        <v>0</v>
      </c>
      <c r="BL33" s="336">
        <f t="shared" si="40"/>
        <v>0</v>
      </c>
      <c r="BM33" s="337">
        <f t="shared" si="40"/>
        <v>0</v>
      </c>
      <c r="BN33" s="335">
        <f t="shared" si="41"/>
        <v>0</v>
      </c>
      <c r="BO33" s="336">
        <f t="shared" si="41"/>
        <v>0</v>
      </c>
      <c r="BP33" s="336">
        <f t="shared" si="41"/>
        <v>0</v>
      </c>
      <c r="BQ33" s="336">
        <f t="shared" si="41"/>
        <v>0</v>
      </c>
      <c r="BR33" s="336">
        <f t="shared" si="41"/>
        <v>0</v>
      </c>
      <c r="BS33" s="336">
        <f t="shared" si="41"/>
        <v>0</v>
      </c>
      <c r="BT33" s="336">
        <f t="shared" si="41"/>
        <v>0</v>
      </c>
      <c r="BU33" s="336">
        <f t="shared" si="41"/>
        <v>0</v>
      </c>
      <c r="BV33" s="336">
        <f t="shared" si="41"/>
        <v>0</v>
      </c>
      <c r="BW33" s="336">
        <f t="shared" si="41"/>
        <v>0</v>
      </c>
      <c r="BX33" s="336">
        <f t="shared" si="41"/>
        <v>0</v>
      </c>
      <c r="BY33" s="337">
        <f t="shared" si="41"/>
        <v>0</v>
      </c>
      <c r="BZ33" s="335">
        <f t="shared" si="42"/>
        <v>0</v>
      </c>
      <c r="CA33" s="336">
        <f t="shared" si="42"/>
        <v>0</v>
      </c>
      <c r="CB33" s="336">
        <f t="shared" si="42"/>
        <v>0</v>
      </c>
      <c r="CC33" s="336">
        <f t="shared" si="42"/>
        <v>0</v>
      </c>
      <c r="CD33" s="336">
        <f t="shared" si="42"/>
        <v>0</v>
      </c>
      <c r="CE33" s="336">
        <f t="shared" si="42"/>
        <v>0</v>
      </c>
      <c r="CF33" s="336">
        <f t="shared" si="42"/>
        <v>0</v>
      </c>
      <c r="CG33" s="336">
        <f t="shared" si="42"/>
        <v>0</v>
      </c>
      <c r="CH33" s="336">
        <f t="shared" si="42"/>
        <v>0</v>
      </c>
      <c r="CI33" s="336">
        <f t="shared" si="42"/>
        <v>0</v>
      </c>
      <c r="CJ33" s="336">
        <f t="shared" si="42"/>
        <v>0</v>
      </c>
      <c r="CK33" s="337">
        <f t="shared" si="42"/>
        <v>0</v>
      </c>
      <c r="CL33" s="335">
        <f t="shared" si="43"/>
        <v>0</v>
      </c>
      <c r="CM33" s="336">
        <f t="shared" si="43"/>
        <v>0</v>
      </c>
      <c r="CN33" s="336">
        <f t="shared" si="43"/>
        <v>0</v>
      </c>
      <c r="CO33" s="336">
        <f t="shared" si="43"/>
        <v>0</v>
      </c>
      <c r="CP33" s="336">
        <f t="shared" si="43"/>
        <v>0</v>
      </c>
      <c r="CQ33" s="336">
        <f t="shared" si="43"/>
        <v>0</v>
      </c>
      <c r="CR33" s="336">
        <f t="shared" si="43"/>
        <v>0</v>
      </c>
      <c r="CS33" s="336">
        <f t="shared" si="43"/>
        <v>0</v>
      </c>
      <c r="CT33" s="336">
        <f t="shared" si="43"/>
        <v>0</v>
      </c>
      <c r="CU33" s="336">
        <f t="shared" si="43"/>
        <v>0</v>
      </c>
      <c r="CV33" s="336">
        <f t="shared" si="43"/>
        <v>0</v>
      </c>
      <c r="CW33" s="337">
        <f t="shared" si="43"/>
        <v>0</v>
      </c>
      <c r="CX33" s="335">
        <f t="shared" si="44"/>
        <v>0</v>
      </c>
      <c r="CY33" s="336">
        <f t="shared" si="44"/>
        <v>0</v>
      </c>
      <c r="CZ33" s="336">
        <f t="shared" si="44"/>
        <v>0</v>
      </c>
      <c r="DA33" s="336">
        <f t="shared" si="44"/>
        <v>0</v>
      </c>
      <c r="DB33" s="336">
        <f t="shared" si="44"/>
        <v>0</v>
      </c>
      <c r="DC33" s="336">
        <f t="shared" si="44"/>
        <v>0</v>
      </c>
      <c r="DD33" s="336">
        <f t="shared" si="44"/>
        <v>0</v>
      </c>
      <c r="DE33" s="336">
        <f t="shared" si="44"/>
        <v>0</v>
      </c>
      <c r="DF33" s="336">
        <f t="shared" si="44"/>
        <v>0</v>
      </c>
      <c r="DG33" s="336">
        <f t="shared" si="44"/>
        <v>0</v>
      </c>
      <c r="DH33" s="336">
        <f t="shared" si="44"/>
        <v>0</v>
      </c>
      <c r="DI33" s="337">
        <f t="shared" si="44"/>
        <v>0</v>
      </c>
      <c r="DJ33" s="335">
        <f t="shared" si="45"/>
        <v>0</v>
      </c>
      <c r="DK33" s="336">
        <f t="shared" si="45"/>
        <v>0</v>
      </c>
      <c r="DL33" s="336">
        <f t="shared" si="45"/>
        <v>0</v>
      </c>
      <c r="DM33" s="336">
        <f t="shared" si="45"/>
        <v>0</v>
      </c>
      <c r="DN33" s="336">
        <f t="shared" si="45"/>
        <v>0</v>
      </c>
      <c r="DO33" s="336">
        <f t="shared" si="45"/>
        <v>0</v>
      </c>
      <c r="DP33" s="336">
        <f t="shared" si="45"/>
        <v>0</v>
      </c>
      <c r="DQ33" s="336">
        <f t="shared" si="45"/>
        <v>0</v>
      </c>
      <c r="DR33" s="336">
        <f t="shared" si="45"/>
        <v>0</v>
      </c>
      <c r="DS33" s="336">
        <f t="shared" si="45"/>
        <v>0</v>
      </c>
      <c r="DT33" s="336">
        <f t="shared" si="45"/>
        <v>0</v>
      </c>
      <c r="DU33" s="337">
        <f t="shared" si="45"/>
        <v>0</v>
      </c>
      <c r="DV33" s="335">
        <f t="shared" si="46"/>
        <v>0</v>
      </c>
      <c r="DW33" s="336">
        <f t="shared" si="46"/>
        <v>0</v>
      </c>
      <c r="DX33" s="336">
        <f t="shared" si="46"/>
        <v>0</v>
      </c>
      <c r="DY33" s="336">
        <f t="shared" si="46"/>
        <v>0</v>
      </c>
      <c r="DZ33" s="336">
        <f t="shared" si="46"/>
        <v>0</v>
      </c>
      <c r="EA33" s="336">
        <f t="shared" si="46"/>
        <v>0</v>
      </c>
      <c r="EB33" s="336">
        <f t="shared" si="46"/>
        <v>0</v>
      </c>
      <c r="EC33" s="336">
        <f t="shared" si="46"/>
        <v>0</v>
      </c>
      <c r="ED33" s="336">
        <f t="shared" si="46"/>
        <v>0</v>
      </c>
      <c r="EE33" s="336">
        <f t="shared" si="46"/>
        <v>0</v>
      </c>
      <c r="EF33" s="336">
        <f t="shared" si="46"/>
        <v>0</v>
      </c>
      <c r="EG33" s="337">
        <f t="shared" si="46"/>
        <v>0</v>
      </c>
      <c r="EH33" s="335">
        <f t="shared" si="47"/>
        <v>0</v>
      </c>
      <c r="EI33" s="336">
        <f t="shared" si="47"/>
        <v>0</v>
      </c>
      <c r="EJ33" s="336">
        <f t="shared" si="47"/>
        <v>0</v>
      </c>
      <c r="EK33" s="336">
        <f t="shared" si="47"/>
        <v>0</v>
      </c>
      <c r="EL33" s="336">
        <f t="shared" si="47"/>
        <v>0</v>
      </c>
      <c r="EM33" s="336">
        <f t="shared" si="47"/>
        <v>0</v>
      </c>
      <c r="EN33" s="336">
        <f t="shared" si="47"/>
        <v>0</v>
      </c>
      <c r="EO33" s="336">
        <f t="shared" si="47"/>
        <v>0</v>
      </c>
      <c r="EP33" s="336">
        <f t="shared" si="47"/>
        <v>0</v>
      </c>
      <c r="EQ33" s="336">
        <f t="shared" si="47"/>
        <v>0</v>
      </c>
      <c r="ER33" s="336">
        <f t="shared" si="47"/>
        <v>0</v>
      </c>
      <c r="ES33" s="337">
        <f t="shared" si="47"/>
        <v>0</v>
      </c>
      <c r="ET33" s="335">
        <f t="shared" si="48"/>
        <v>0</v>
      </c>
      <c r="EU33" s="336">
        <f t="shared" si="48"/>
        <v>0</v>
      </c>
      <c r="EV33" s="336">
        <f t="shared" si="48"/>
        <v>0</v>
      </c>
      <c r="EW33" s="336">
        <f t="shared" si="48"/>
        <v>0</v>
      </c>
      <c r="EX33" s="336">
        <f t="shared" si="48"/>
        <v>0</v>
      </c>
      <c r="EY33" s="336">
        <f t="shared" si="48"/>
        <v>0</v>
      </c>
      <c r="EZ33" s="336">
        <f t="shared" si="48"/>
        <v>0</v>
      </c>
      <c r="FA33" s="336">
        <f t="shared" si="48"/>
        <v>0</v>
      </c>
      <c r="FB33" s="336">
        <f t="shared" si="48"/>
        <v>0</v>
      </c>
      <c r="FC33" s="336">
        <f t="shared" si="48"/>
        <v>0</v>
      </c>
      <c r="FD33" s="336">
        <f t="shared" si="48"/>
        <v>0</v>
      </c>
      <c r="FE33" s="337">
        <f t="shared" si="48"/>
        <v>0</v>
      </c>
      <c r="FF33" s="335">
        <f t="shared" si="49"/>
        <v>0</v>
      </c>
      <c r="FG33" s="336">
        <f t="shared" si="49"/>
        <v>0</v>
      </c>
      <c r="FH33" s="336">
        <f t="shared" si="49"/>
        <v>0</v>
      </c>
      <c r="FI33" s="336">
        <f t="shared" si="49"/>
        <v>0</v>
      </c>
      <c r="FJ33" s="336">
        <f t="shared" si="49"/>
        <v>0</v>
      </c>
      <c r="FK33" s="336">
        <f t="shared" si="49"/>
        <v>0</v>
      </c>
      <c r="FL33" s="336">
        <f t="shared" si="49"/>
        <v>0</v>
      </c>
      <c r="FM33" s="336">
        <f t="shared" si="49"/>
        <v>0</v>
      </c>
      <c r="FN33" s="336">
        <f t="shared" si="49"/>
        <v>0</v>
      </c>
      <c r="FO33" s="336">
        <f t="shared" si="49"/>
        <v>0</v>
      </c>
      <c r="FP33" s="336">
        <f t="shared" si="49"/>
        <v>0</v>
      </c>
      <c r="FQ33" s="337">
        <f t="shared" si="49"/>
        <v>0</v>
      </c>
    </row>
    <row r="34" spans="1:173" ht="12.75" customHeight="1" x14ac:dyDescent="0.2">
      <c r="A34" s="242" t="str">
        <f t="shared" si="14"/>
        <v>-</v>
      </c>
      <c r="B34" s="112"/>
      <c r="C34" s="171" t="s">
        <v>305</v>
      </c>
      <c r="D34" s="366"/>
      <c r="E34" s="366"/>
      <c r="F34" s="366"/>
      <c r="G34" s="367"/>
      <c r="H34" s="368" t="str">
        <f>IF(E34="","",IF(ISERROR(SEARCH("Custom",$E34,1)),VLOOKUP($A34,'VESSEL kW RATINGS'!$A:$E,5,FALSE),"Enter kW"))</f>
        <v/>
      </c>
      <c r="I34" s="33" t="s">
        <v>299</v>
      </c>
      <c r="J34" s="367"/>
      <c r="K34" s="33">
        <f t="shared" si="30"/>
        <v>1</v>
      </c>
      <c r="L34" s="33" t="e">
        <f>IF(#REF!="Enter Emissions (tpy)",IF( J34="", 0, J34), 0)</f>
        <v>#REF!</v>
      </c>
      <c r="M34" s="367">
        <v>0</v>
      </c>
      <c r="N34" s="373">
        <v>0</v>
      </c>
      <c r="O34" s="299"/>
      <c r="P34" s="300"/>
      <c r="Q34" s="73" t="str">
        <f t="shared" si="31"/>
        <v>Enter vessel info</v>
      </c>
      <c r="R34" s="79" t="str">
        <f t="shared" si="32"/>
        <v>Enter vessel info</v>
      </c>
      <c r="S34" s="79" t="str">
        <f t="shared" si="33"/>
        <v>Enter vessel info</v>
      </c>
      <c r="T34" s="79" t="str">
        <f t="shared" si="34"/>
        <v>Enter vessel info</v>
      </c>
      <c r="U34" s="79" t="str">
        <f t="shared" si="35"/>
        <v>Enter vessel info</v>
      </c>
      <c r="V34" s="79" t="str">
        <f t="shared" si="36"/>
        <v>Enter vessel info</v>
      </c>
      <c r="W34" s="79" t="str">
        <f t="shared" si="37"/>
        <v>Enter vessel info</v>
      </c>
      <c r="X34" s="79" t="str">
        <f t="shared" si="38"/>
        <v>Enter vessel info</v>
      </c>
      <c r="Y34" s="78" t="s">
        <v>115</v>
      </c>
      <c r="Z34" s="79" t="s">
        <v>115</v>
      </c>
      <c r="AA34" s="82" t="s">
        <v>115</v>
      </c>
      <c r="AB34" s="76" t="str">
        <f>IF(OR($D34="",$E34="",$F34=""),"Enter vessel info",IF(T($H34)&lt;&gt;"","Enter Activity",IF(OR($M34=0,$N34=0),"Enter Run Time",IF((VLOOKUP($F34,'VESSEL FACTORS'!$A$3:$O$5,AB$5,FALSE))="N/A","--",IF($G34="",IF(ISERROR(SEARCH("Aux",$E34,1)),($H34*VLOOKUP($F34,'VESSEL FACTORS'!$A$2:$O$5,AB$5,FALSE)*0.0000011023*$M34*$N34*0.82),($H34*VLOOKUP($F34,'VESSEL FACTORS'!$A$2:$O$5,AB$5,FALSE)*0.0000011023*$M34*$N34*1)),IF($G34&lt;21,($H34*VLOOKUP($F34,'VESSEL FACTORS'!$A$2:$O$5,AB$5,FALSE)*0.0000011023*$M34*$N34*VLOOKUP($G34,'VESSEL FACTORS'!$A$16:$L$36,AB$5,FALSE)),($H34*VLOOKUP($F34,'VESSEL FACTORS'!$A$3:$O$5,AB$5,FALSE)*0.0000011023*$M34*$N34*($G34/100))))))))</f>
        <v>Enter vessel info</v>
      </c>
      <c r="AC34" s="76" t="str">
        <f>IF(OR($D34="",$E34="",$F34=""),"Enter vessel info",IF(T($H34)&lt;&gt;"","Enter Activity",IF(OR($M34=0,$N34=0),"Enter Run Time",IF((VLOOKUP($F34,'VESSEL FACTORS'!$A$3:$O$5,AC$5,FALSE))="N/A","--",IF($G34="",IF(ISERROR(SEARCH("Aux",$E34,1)),($H34*VLOOKUP($F34,'VESSEL FACTORS'!$A$2:$O$5,AC$5,FALSE)*0.0000011023*$M34*$N34*0.82),($H34*VLOOKUP($F34,'VESSEL FACTORS'!$A$2:$O$5,AC$5,FALSE)*0.0000011023*$M34*$N34*1)),IF($G34&lt;21,($H34*VLOOKUP($F34,'VESSEL FACTORS'!$A$2:$O$5,AC$5,FALSE)*0.0000011023*$M34*$N34*VLOOKUP($G34,'VESSEL FACTORS'!$A$16:$L$36,AC$5,FALSE)),($H34*VLOOKUP($F34,'VESSEL FACTORS'!$A$3:$O$5,AC$5,FALSE)*0.0000011023*$M34*$N34*($G34/100))))))))</f>
        <v>Enter vessel info</v>
      </c>
      <c r="AD34" s="76" t="str">
        <f>IF(OR($D34="",$E34="",$F34=""),"Enter vessel info",IF(T($H34)&lt;&gt;"","Enter Activity",IF(OR($M34=0,$N34=0),"Enter Run Time",IF((VLOOKUP($F34,'VESSEL FACTORS'!$A$3:$O$5,AD$5,FALSE))="N/A","--",IF($G34="",IF(ISERROR(SEARCH("Aux",$E34,1)),($H34*VLOOKUP($F34,'VESSEL FACTORS'!$A$2:$O$5,AD$5,FALSE)*0.0000011023*$M34*$N34*0.82),($H34*VLOOKUP($F34,'VESSEL FACTORS'!$A$2:$O$5,AD$5,FALSE)*0.0000011023*$M34*$N34*1)),IF($G34&lt;21,($H34*VLOOKUP($F34,'VESSEL FACTORS'!$A$2:$O$5,AD$5,FALSE)*0.0000011023*$M34*$N34*VLOOKUP($G34,'VESSEL FACTORS'!$A$16:$L$36,AD$5,FALSE)),($H34*VLOOKUP($F34,'VESSEL FACTORS'!$A$3:$O$5,AD$5,FALSE)*0.0000011023*$M34*$N34*($G34/100))))))))</f>
        <v>Enter vessel info</v>
      </c>
      <c r="AE34" s="76" t="str">
        <f>IF(OR($D34="",$E34="",$F34=""),"Enter vessel info",IF(T($H34)&lt;&gt;"","Enter Activity",IF(OR($M34=0,$N34=0),"Enter Run Time",IF((VLOOKUP($F34,'VESSEL FACTORS'!$A$3:$O$5,AE$5,FALSE))="N/A","--",IF($G34="",IF(ISERROR(SEARCH("Aux",$E34,1)),($H34*VLOOKUP($F34,'VESSEL FACTORS'!$A$2:$O$5,AE$5,FALSE)*0.0000011023*$M34*$N34*0.82),($H34*VLOOKUP($F34,'VESSEL FACTORS'!$A$2:$O$5,AE$5,FALSE)*0.0000011023*$M34*$N34*1)),IF($G34&lt;21,($H34*VLOOKUP($F34,'VESSEL FACTORS'!$A$2:$O$5,AE$5,FALSE)*0.0000011023*$M34*$N34*VLOOKUP($G34,'VESSEL FACTORS'!$A$16:$L$36,AE$5,FALSE)),($H34*VLOOKUP($F34,'VESSEL FACTORS'!$A$3:$O$5,AE$5,FALSE)*0.0000011023*$M34*$N34*($G34/100))))))))</f>
        <v>Enter vessel info</v>
      </c>
      <c r="AF34" s="76" t="str">
        <f>IF(OR($D34="",$E34="",$F34=""),"Enter vessel info",IF(T($H34)&lt;&gt;"","Enter Activity",IF(OR($M34=0,$N34=0),"Enter Run Time",IF((VLOOKUP($F34,'VESSEL FACTORS'!$A$3:$O$5,AF$5,FALSE))="N/A","--",IF($G34="",IF(ISERROR(SEARCH("Aux",$E34,1)),($H34*VLOOKUP($F34,'VESSEL FACTORS'!$A$2:$O$5,AF$5,FALSE)*0.0000011023*$M34*$N34*0.82),($H34*VLOOKUP($F34,'VESSEL FACTORS'!$A$2:$O$5,AF$5,FALSE)*0.0000011023*$M34*$N34*1)),IF($G34&lt;21,($H34*VLOOKUP($F34,'VESSEL FACTORS'!$A$2:$O$5,AF$5,FALSE)*0.0000011023*$M34*$N34*VLOOKUP($G34,'VESSEL FACTORS'!$A$16:$L$36,AF$5,FALSE)),($H34*VLOOKUP($F34,'VESSEL FACTORS'!$A$3:$O$5,AF$5,FALSE)*0.0000011023*$M34*$N34*($G34/100))))))))</f>
        <v>Enter vessel info</v>
      </c>
      <c r="AG34" s="76" t="str">
        <f>IF(OR($D34="",$E34="",$F34=""),"Enter vessel info",IF(T($H34)&lt;&gt;"","Enter Activity",IF(OR($M34=0,$N34=0),"Enter Run Time",IF((VLOOKUP($F34,'VESSEL FACTORS'!$A$3:$O$5,AG$5,FALSE))="N/A","--",IF($G34="",IF(ISERROR(SEARCH("Aux",$E34,1)),($H34*VLOOKUP($F34,'VESSEL FACTORS'!$A$2:$O$5,AG$5,FALSE)*0.0000011023*$M34*$N34*0.82),($H34*VLOOKUP($F34,'VESSEL FACTORS'!$A$2:$O$5,AG$5,FALSE)*0.0000011023*$M34*$N34*1)),IF($G34&lt;21,($H34*VLOOKUP($F34,'VESSEL FACTORS'!$A$2:$O$5,AG$5,FALSE)*0.0000011023*$M34*$N34*VLOOKUP($G34,'VESSEL FACTORS'!$A$16:$L$36,AG$5,FALSE)),($H34*VLOOKUP($F34,'VESSEL FACTORS'!$A$3:$O$5,AG$5,FALSE)*0.0000011023*$M34*$N34*($G34/100))))))))</f>
        <v>Enter vessel info</v>
      </c>
      <c r="AH34" s="76" t="str">
        <f>IF(OR($D34="",$E34="",$F34=""),"Enter vessel info",IF(T($H34)&lt;&gt;"","Enter Activity",IF(OR($M34=0,$N34=0),"Enter Run Time",IF((VLOOKUP($F34,'VESSEL FACTORS'!$A$3:$O$5,AH$5,FALSE))="N/A","--",IF($G34="",IF(ISERROR(SEARCH("Aux",$E34,1)),($H34*VLOOKUP($F34,'VESSEL FACTORS'!$A$2:$O$5,AH$5,FALSE)*0.0000011023*$M34*$N34*0.82),($H34*VLOOKUP($F34,'VESSEL FACTORS'!$A$2:$O$5,AH$5,FALSE)*0.0000011023*$M34*$N34*1)),IF($G34&lt;21,($H34*VLOOKUP($F34,'VESSEL FACTORS'!$A$2:$O$5,AH$5,FALSE)*0.0000011023*$M34*$N34*VLOOKUP($G34,'VESSEL FACTORS'!$A$16:$L$36,AH$5,FALSE)),($H34*VLOOKUP($F34,'VESSEL FACTORS'!$A$3:$O$5,AH$5,FALSE)*0.0000011023*$M34*$N34*($G34/100))))))))</f>
        <v>Enter vessel info</v>
      </c>
      <c r="AI34" s="76" t="str">
        <f>IF(OR($D34="",$E34="",$F34=""),"Enter vessel info",IF(T($H34)&lt;&gt;"","Enter Activity",IF(OR($M34=0,$N34=0),"Enter Run Time",IF((VLOOKUP($F34,'VESSEL FACTORS'!$A$3:$O$5,AI$5,FALSE))="N/A","--",IF($G34="",IF(ISERROR(SEARCH("Aux",$E34,1)),($H34*VLOOKUP($F34,'VESSEL FACTORS'!$A$2:$O$5,AI$5,FALSE)*0.0000011023*$M34*$N34*0.82),($H34*VLOOKUP($F34,'VESSEL FACTORS'!$A$2:$O$5,AI$5,FALSE)*0.0000011023*$M34*$N34*1)),IF($G34&lt;21,($H34*VLOOKUP($F34,'VESSEL FACTORS'!$A$2:$O$5,AI$5,FALSE)*0.0000011023*$M34*$N34*VLOOKUP($G34,'VESSEL FACTORS'!$A$16:$L$36,AI$5,FALSE)),($H34*VLOOKUP($F34,'VESSEL FACTORS'!$A$3:$O$5,AI$5,FALSE)*0.0000011023*$M34*$N34*($G34/100))))))))</f>
        <v>Enter vessel info</v>
      </c>
      <c r="AJ34" s="76" t="str">
        <f>IF(OR($D34="",$E34="",$F34=""),"Enter vessel info",IF(T($H34)&lt;&gt;"","Enter Activity",IF(OR($M34=0,$N34=0),"Enter Run Time",IF((VLOOKUP($F34,'VESSEL FACTORS'!$A$3:$O$5,AJ$5,FALSE))="N/A","--",IF($G34="",IF(ISERROR(SEARCH("Aux",$E34,1)),($H34*VLOOKUP($F34,'VESSEL FACTORS'!$A$2:$O$5,AJ$5,FALSE)*0.0000011023*$M34*$N34*0.82),($H34*VLOOKUP($F34,'VESSEL FACTORS'!$A$2:$O$5,AJ$5,FALSE)*0.0000011023*$M34*$N34*1)),IF($G34&lt;21,($H34*VLOOKUP($F34,'VESSEL FACTORS'!$A$2:$O$5,AJ$5,FALSE)*0.0000011023*$M34*$N34*VLOOKUP($G34,'VESSEL FACTORS'!$A$16:$L$36,AJ$5,FALSE)),($H34*VLOOKUP($F34,'VESSEL FACTORS'!$A$3:$O$5,AJ$5,FALSE)*0.0000011023*$M34*$N34*($G34/100))))))))</f>
        <v>Enter vessel info</v>
      </c>
      <c r="AK34" s="76" t="str">
        <f>IF(OR($D34="",$E34="",$F34=""),"Enter vessel info",IF(T($H34)&lt;&gt;"","Enter Activity",IF(OR($M34=0,$N34=0),"Enter Run Time",IF((VLOOKUP($F34,'VESSEL FACTORS'!$A$3:$O$5,AK$5,FALSE))="N/A","--",IF($G34="",IF(ISERROR(SEARCH("Aux",$E34,1)),($H34*VLOOKUP($F34,'VESSEL FACTORS'!$A$2:$O$5,AK$5,FALSE)*0.0000011023*$M34*$N34*0.82),($H34*VLOOKUP($F34,'VESSEL FACTORS'!$A$2:$O$5,AK$5,FALSE)*0.0000011023*$M34*$N34*1)),IF($G34&lt;21,($H34*VLOOKUP($F34,'VESSEL FACTORS'!$A$2:$O$5,AK$5,FALSE)*0.0000011023*$M34*$N34*VLOOKUP($G34,'VESSEL FACTORS'!$A$16:$L$36,AK$5,FALSE)),($H34*VLOOKUP($F34,'VESSEL FACTORS'!$A$3:$O$5,AK$5,FALSE)*0.0000011023*$M34*$N34*($G34/100))))))))</f>
        <v>Enter vessel info</v>
      </c>
      <c r="AL34" s="67" t="str">
        <f>IF(OR($D34="",$E34="",$F34=""),"Enter vessel info",IF(T($H34)&lt;&gt;"","Enter Activity",IF(OR($M34=0,$N34=0),"Enter Run Time",IF((VLOOKUP($F34,'VESSEL FACTORS'!$A$3:$O$5,AL$5,FALSE))="N/A","--",IF($G34="",IF(ISERROR(SEARCH("Aux",$E34,1)),($H34*VLOOKUP($F34,'VESSEL FACTORS'!$A$2:$O$5,AL$5,FALSE)*0.0000011023*$M34*$N34*0.82),($H34*VLOOKUP($F34,'VESSEL FACTORS'!$A$2:$O$5,AL$5,FALSE)*0.0000011023*$M34*$N34*1)),IF($G34&lt;21,($H34*VLOOKUP($F34,'VESSEL FACTORS'!$A$2:$O$5,AL$5,FALSE)*0.0000011023*$M34*$N34*VLOOKUP($G34,'VESSEL FACTORS'!$A$16:$L$36,AL$5,FALSE)),($H34*VLOOKUP($F34,'VESSEL FACTORS'!$A$3:$O$5,AL$5,FALSE)*0.0000011023*$M34*$N34*($G34/100))))))))</f>
        <v>Enter vessel info</v>
      </c>
      <c r="AM34" s="73"/>
      <c r="AO34" s="74">
        <f>MONTH(EMISSIONS_1!P34)-MONTH(EMISSIONS_1!O34)+1</f>
        <v>1</v>
      </c>
      <c r="AP34" s="335">
        <f t="shared" si="39"/>
        <v>0</v>
      </c>
      <c r="AQ34" s="336">
        <f t="shared" si="39"/>
        <v>0</v>
      </c>
      <c r="AR34" s="336">
        <f t="shared" si="39"/>
        <v>0</v>
      </c>
      <c r="AS34" s="336">
        <f t="shared" si="39"/>
        <v>0</v>
      </c>
      <c r="AT34" s="336">
        <f t="shared" si="39"/>
        <v>0</v>
      </c>
      <c r="AU34" s="336">
        <f t="shared" si="39"/>
        <v>0</v>
      </c>
      <c r="AV34" s="336">
        <f t="shared" si="39"/>
        <v>0</v>
      </c>
      <c r="AW34" s="336">
        <f t="shared" si="39"/>
        <v>0</v>
      </c>
      <c r="AX34" s="336">
        <f t="shared" si="39"/>
        <v>0</v>
      </c>
      <c r="AY34" s="336">
        <f t="shared" si="39"/>
        <v>0</v>
      </c>
      <c r="AZ34" s="336">
        <f t="shared" si="39"/>
        <v>0</v>
      </c>
      <c r="BA34" s="337">
        <f t="shared" si="39"/>
        <v>0</v>
      </c>
      <c r="BB34" s="335">
        <f t="shared" si="40"/>
        <v>0</v>
      </c>
      <c r="BC34" s="336">
        <f t="shared" si="40"/>
        <v>0</v>
      </c>
      <c r="BD34" s="336">
        <f t="shared" si="40"/>
        <v>0</v>
      </c>
      <c r="BE34" s="336">
        <f t="shared" si="40"/>
        <v>0</v>
      </c>
      <c r="BF34" s="336">
        <f t="shared" si="40"/>
        <v>0</v>
      </c>
      <c r="BG34" s="336">
        <f t="shared" si="40"/>
        <v>0</v>
      </c>
      <c r="BH34" s="336">
        <f t="shared" si="40"/>
        <v>0</v>
      </c>
      <c r="BI34" s="336">
        <f t="shared" si="40"/>
        <v>0</v>
      </c>
      <c r="BJ34" s="336">
        <f t="shared" si="40"/>
        <v>0</v>
      </c>
      <c r="BK34" s="336">
        <f t="shared" si="40"/>
        <v>0</v>
      </c>
      <c r="BL34" s="336">
        <f t="shared" si="40"/>
        <v>0</v>
      </c>
      <c r="BM34" s="337">
        <f t="shared" si="40"/>
        <v>0</v>
      </c>
      <c r="BN34" s="335">
        <f t="shared" si="41"/>
        <v>0</v>
      </c>
      <c r="BO34" s="336">
        <f t="shared" si="41"/>
        <v>0</v>
      </c>
      <c r="BP34" s="336">
        <f t="shared" si="41"/>
        <v>0</v>
      </c>
      <c r="BQ34" s="336">
        <f t="shared" si="41"/>
        <v>0</v>
      </c>
      <c r="BR34" s="336">
        <f t="shared" si="41"/>
        <v>0</v>
      </c>
      <c r="BS34" s="336">
        <f t="shared" si="41"/>
        <v>0</v>
      </c>
      <c r="BT34" s="336">
        <f t="shared" si="41"/>
        <v>0</v>
      </c>
      <c r="BU34" s="336">
        <f t="shared" si="41"/>
        <v>0</v>
      </c>
      <c r="BV34" s="336">
        <f t="shared" si="41"/>
        <v>0</v>
      </c>
      <c r="BW34" s="336">
        <f t="shared" si="41"/>
        <v>0</v>
      </c>
      <c r="BX34" s="336">
        <f t="shared" si="41"/>
        <v>0</v>
      </c>
      <c r="BY34" s="337">
        <f t="shared" si="41"/>
        <v>0</v>
      </c>
      <c r="BZ34" s="335">
        <f t="shared" si="42"/>
        <v>0</v>
      </c>
      <c r="CA34" s="336">
        <f t="shared" si="42"/>
        <v>0</v>
      </c>
      <c r="CB34" s="336">
        <f t="shared" si="42"/>
        <v>0</v>
      </c>
      <c r="CC34" s="336">
        <f t="shared" si="42"/>
        <v>0</v>
      </c>
      <c r="CD34" s="336">
        <f t="shared" si="42"/>
        <v>0</v>
      </c>
      <c r="CE34" s="336">
        <f t="shared" si="42"/>
        <v>0</v>
      </c>
      <c r="CF34" s="336">
        <f t="shared" si="42"/>
        <v>0</v>
      </c>
      <c r="CG34" s="336">
        <f t="shared" si="42"/>
        <v>0</v>
      </c>
      <c r="CH34" s="336">
        <f t="shared" si="42"/>
        <v>0</v>
      </c>
      <c r="CI34" s="336">
        <f t="shared" si="42"/>
        <v>0</v>
      </c>
      <c r="CJ34" s="336">
        <f t="shared" si="42"/>
        <v>0</v>
      </c>
      <c r="CK34" s="337">
        <f t="shared" si="42"/>
        <v>0</v>
      </c>
      <c r="CL34" s="335">
        <f t="shared" si="43"/>
        <v>0</v>
      </c>
      <c r="CM34" s="336">
        <f t="shared" si="43"/>
        <v>0</v>
      </c>
      <c r="CN34" s="336">
        <f t="shared" si="43"/>
        <v>0</v>
      </c>
      <c r="CO34" s="336">
        <f t="shared" si="43"/>
        <v>0</v>
      </c>
      <c r="CP34" s="336">
        <f t="shared" si="43"/>
        <v>0</v>
      </c>
      <c r="CQ34" s="336">
        <f t="shared" si="43"/>
        <v>0</v>
      </c>
      <c r="CR34" s="336">
        <f t="shared" si="43"/>
        <v>0</v>
      </c>
      <c r="CS34" s="336">
        <f t="shared" si="43"/>
        <v>0</v>
      </c>
      <c r="CT34" s="336">
        <f t="shared" si="43"/>
        <v>0</v>
      </c>
      <c r="CU34" s="336">
        <f t="shared" si="43"/>
        <v>0</v>
      </c>
      <c r="CV34" s="336">
        <f t="shared" si="43"/>
        <v>0</v>
      </c>
      <c r="CW34" s="337">
        <f t="shared" si="43"/>
        <v>0</v>
      </c>
      <c r="CX34" s="335">
        <f t="shared" si="44"/>
        <v>0</v>
      </c>
      <c r="CY34" s="336">
        <f t="shared" si="44"/>
        <v>0</v>
      </c>
      <c r="CZ34" s="336">
        <f t="shared" si="44"/>
        <v>0</v>
      </c>
      <c r="DA34" s="336">
        <f t="shared" si="44"/>
        <v>0</v>
      </c>
      <c r="DB34" s="336">
        <f t="shared" si="44"/>
        <v>0</v>
      </c>
      <c r="DC34" s="336">
        <f t="shared" si="44"/>
        <v>0</v>
      </c>
      <c r="DD34" s="336">
        <f t="shared" si="44"/>
        <v>0</v>
      </c>
      <c r="DE34" s="336">
        <f t="shared" si="44"/>
        <v>0</v>
      </c>
      <c r="DF34" s="336">
        <f t="shared" si="44"/>
        <v>0</v>
      </c>
      <c r="DG34" s="336">
        <f t="shared" si="44"/>
        <v>0</v>
      </c>
      <c r="DH34" s="336">
        <f t="shared" si="44"/>
        <v>0</v>
      </c>
      <c r="DI34" s="337">
        <f t="shared" si="44"/>
        <v>0</v>
      </c>
      <c r="DJ34" s="335">
        <f t="shared" si="45"/>
        <v>0</v>
      </c>
      <c r="DK34" s="336">
        <f t="shared" si="45"/>
        <v>0</v>
      </c>
      <c r="DL34" s="336">
        <f t="shared" si="45"/>
        <v>0</v>
      </c>
      <c r="DM34" s="336">
        <f t="shared" si="45"/>
        <v>0</v>
      </c>
      <c r="DN34" s="336">
        <f t="shared" si="45"/>
        <v>0</v>
      </c>
      <c r="DO34" s="336">
        <f t="shared" si="45"/>
        <v>0</v>
      </c>
      <c r="DP34" s="336">
        <f t="shared" si="45"/>
        <v>0</v>
      </c>
      <c r="DQ34" s="336">
        <f t="shared" si="45"/>
        <v>0</v>
      </c>
      <c r="DR34" s="336">
        <f t="shared" si="45"/>
        <v>0</v>
      </c>
      <c r="DS34" s="336">
        <f t="shared" si="45"/>
        <v>0</v>
      </c>
      <c r="DT34" s="336">
        <f t="shared" si="45"/>
        <v>0</v>
      </c>
      <c r="DU34" s="337">
        <f t="shared" si="45"/>
        <v>0</v>
      </c>
      <c r="DV34" s="335">
        <f t="shared" si="46"/>
        <v>0</v>
      </c>
      <c r="DW34" s="336">
        <f t="shared" si="46"/>
        <v>0</v>
      </c>
      <c r="DX34" s="336">
        <f t="shared" si="46"/>
        <v>0</v>
      </c>
      <c r="DY34" s="336">
        <f t="shared" si="46"/>
        <v>0</v>
      </c>
      <c r="DZ34" s="336">
        <f t="shared" si="46"/>
        <v>0</v>
      </c>
      <c r="EA34" s="336">
        <f t="shared" si="46"/>
        <v>0</v>
      </c>
      <c r="EB34" s="336">
        <f t="shared" si="46"/>
        <v>0</v>
      </c>
      <c r="EC34" s="336">
        <f t="shared" si="46"/>
        <v>0</v>
      </c>
      <c r="ED34" s="336">
        <f t="shared" si="46"/>
        <v>0</v>
      </c>
      <c r="EE34" s="336">
        <f t="shared" si="46"/>
        <v>0</v>
      </c>
      <c r="EF34" s="336">
        <f t="shared" si="46"/>
        <v>0</v>
      </c>
      <c r="EG34" s="337">
        <f t="shared" si="46"/>
        <v>0</v>
      </c>
      <c r="EH34" s="335">
        <f t="shared" si="47"/>
        <v>0</v>
      </c>
      <c r="EI34" s="336">
        <f t="shared" si="47"/>
        <v>0</v>
      </c>
      <c r="EJ34" s="336">
        <f t="shared" si="47"/>
        <v>0</v>
      </c>
      <c r="EK34" s="336">
        <f t="shared" si="47"/>
        <v>0</v>
      </c>
      <c r="EL34" s="336">
        <f t="shared" si="47"/>
        <v>0</v>
      </c>
      <c r="EM34" s="336">
        <f t="shared" si="47"/>
        <v>0</v>
      </c>
      <c r="EN34" s="336">
        <f t="shared" si="47"/>
        <v>0</v>
      </c>
      <c r="EO34" s="336">
        <f t="shared" si="47"/>
        <v>0</v>
      </c>
      <c r="EP34" s="336">
        <f t="shared" si="47"/>
        <v>0</v>
      </c>
      <c r="EQ34" s="336">
        <f t="shared" si="47"/>
        <v>0</v>
      </c>
      <c r="ER34" s="336">
        <f t="shared" si="47"/>
        <v>0</v>
      </c>
      <c r="ES34" s="337">
        <f t="shared" si="47"/>
        <v>0</v>
      </c>
      <c r="ET34" s="335">
        <f t="shared" si="48"/>
        <v>0</v>
      </c>
      <c r="EU34" s="336">
        <f t="shared" si="48"/>
        <v>0</v>
      </c>
      <c r="EV34" s="336">
        <f t="shared" si="48"/>
        <v>0</v>
      </c>
      <c r="EW34" s="336">
        <f t="shared" si="48"/>
        <v>0</v>
      </c>
      <c r="EX34" s="336">
        <f t="shared" si="48"/>
        <v>0</v>
      </c>
      <c r="EY34" s="336">
        <f t="shared" si="48"/>
        <v>0</v>
      </c>
      <c r="EZ34" s="336">
        <f t="shared" si="48"/>
        <v>0</v>
      </c>
      <c r="FA34" s="336">
        <f t="shared" si="48"/>
        <v>0</v>
      </c>
      <c r="FB34" s="336">
        <f t="shared" si="48"/>
        <v>0</v>
      </c>
      <c r="FC34" s="336">
        <f t="shared" si="48"/>
        <v>0</v>
      </c>
      <c r="FD34" s="336">
        <f t="shared" si="48"/>
        <v>0</v>
      </c>
      <c r="FE34" s="337">
        <f t="shared" si="48"/>
        <v>0</v>
      </c>
      <c r="FF34" s="335">
        <f t="shared" si="49"/>
        <v>0</v>
      </c>
      <c r="FG34" s="336">
        <f t="shared" si="49"/>
        <v>0</v>
      </c>
      <c r="FH34" s="336">
        <f t="shared" si="49"/>
        <v>0</v>
      </c>
      <c r="FI34" s="336">
        <f t="shared" si="49"/>
        <v>0</v>
      </c>
      <c r="FJ34" s="336">
        <f t="shared" si="49"/>
        <v>0</v>
      </c>
      <c r="FK34" s="336">
        <f t="shared" si="49"/>
        <v>0</v>
      </c>
      <c r="FL34" s="336">
        <f t="shared" si="49"/>
        <v>0</v>
      </c>
      <c r="FM34" s="336">
        <f t="shared" si="49"/>
        <v>0</v>
      </c>
      <c r="FN34" s="336">
        <f t="shared" si="49"/>
        <v>0</v>
      </c>
      <c r="FO34" s="336">
        <f t="shared" si="49"/>
        <v>0</v>
      </c>
      <c r="FP34" s="336">
        <f t="shared" si="49"/>
        <v>0</v>
      </c>
      <c r="FQ34" s="337">
        <f t="shared" si="49"/>
        <v>0</v>
      </c>
    </row>
    <row r="35" spans="1:173" ht="12.75" customHeight="1" x14ac:dyDescent="0.2">
      <c r="A35" s="242" t="str">
        <f t="shared" si="14"/>
        <v>-</v>
      </c>
      <c r="B35" s="112"/>
      <c r="C35" s="171" t="s">
        <v>305</v>
      </c>
      <c r="D35" s="366"/>
      <c r="E35" s="366"/>
      <c r="F35" s="366"/>
      <c r="G35" s="367"/>
      <c r="H35" s="368" t="str">
        <f>IF(E35="","",IF(ISERROR(SEARCH("Custom",$E35,1)),VLOOKUP($A35,'VESSEL kW RATINGS'!$A:$E,5,FALSE),"Enter kW"))</f>
        <v/>
      </c>
      <c r="I35" s="33" t="s">
        <v>299</v>
      </c>
      <c r="J35" s="367"/>
      <c r="K35" s="33">
        <f t="shared" si="30"/>
        <v>1</v>
      </c>
      <c r="L35" s="33" t="e">
        <f>IF(#REF!="Enter Emissions (tpy)",IF( J35="", 0, J35), 0)</f>
        <v>#REF!</v>
      </c>
      <c r="M35" s="367">
        <v>0</v>
      </c>
      <c r="N35" s="373">
        <v>0</v>
      </c>
      <c r="O35" s="299"/>
      <c r="P35" s="300"/>
      <c r="Q35" s="73" t="str">
        <f t="shared" si="31"/>
        <v>Enter vessel info</v>
      </c>
      <c r="R35" s="79" t="str">
        <f t="shared" si="32"/>
        <v>Enter vessel info</v>
      </c>
      <c r="S35" s="79" t="str">
        <f t="shared" si="33"/>
        <v>Enter vessel info</v>
      </c>
      <c r="T35" s="79" t="str">
        <f t="shared" si="34"/>
        <v>Enter vessel info</v>
      </c>
      <c r="U35" s="79" t="str">
        <f t="shared" si="35"/>
        <v>Enter vessel info</v>
      </c>
      <c r="V35" s="79" t="str">
        <f t="shared" si="36"/>
        <v>Enter vessel info</v>
      </c>
      <c r="W35" s="79" t="str">
        <f t="shared" si="37"/>
        <v>Enter vessel info</v>
      </c>
      <c r="X35" s="79" t="str">
        <f t="shared" si="38"/>
        <v>Enter vessel info</v>
      </c>
      <c r="Y35" s="78" t="s">
        <v>115</v>
      </c>
      <c r="Z35" s="79" t="s">
        <v>115</v>
      </c>
      <c r="AA35" s="82" t="s">
        <v>115</v>
      </c>
      <c r="AB35" s="76" t="str">
        <f>IF(OR($D35="",$E35="",$F35=""),"Enter vessel info",IF(T($H35)&lt;&gt;"","Enter Activity",IF(OR($M35=0,$N35=0),"Enter Run Time",IF((VLOOKUP($F35,'VESSEL FACTORS'!$A$3:$O$5,AB$5,FALSE))="N/A","--",IF($G35="",IF(ISERROR(SEARCH("Aux",$E35,1)),($H35*VLOOKUP($F35,'VESSEL FACTORS'!$A$2:$O$5,AB$5,FALSE)*0.0000011023*$M35*$N35*0.82),($H35*VLOOKUP($F35,'VESSEL FACTORS'!$A$2:$O$5,AB$5,FALSE)*0.0000011023*$M35*$N35*1)),IF($G35&lt;21,($H35*VLOOKUP($F35,'VESSEL FACTORS'!$A$2:$O$5,AB$5,FALSE)*0.0000011023*$M35*$N35*VLOOKUP($G35,'VESSEL FACTORS'!$A$16:$L$36,AB$5,FALSE)),($H35*VLOOKUP($F35,'VESSEL FACTORS'!$A$3:$O$5,AB$5,FALSE)*0.0000011023*$M35*$N35*($G35/100))))))))</f>
        <v>Enter vessel info</v>
      </c>
      <c r="AC35" s="76" t="str">
        <f>IF(OR($D35="",$E35="",$F35=""),"Enter vessel info",IF(T($H35)&lt;&gt;"","Enter Activity",IF(OR($M35=0,$N35=0),"Enter Run Time",IF((VLOOKUP($F35,'VESSEL FACTORS'!$A$3:$O$5,AC$5,FALSE))="N/A","--",IF($G35="",IF(ISERROR(SEARCH("Aux",$E35,1)),($H35*VLOOKUP($F35,'VESSEL FACTORS'!$A$2:$O$5,AC$5,FALSE)*0.0000011023*$M35*$N35*0.82),($H35*VLOOKUP($F35,'VESSEL FACTORS'!$A$2:$O$5,AC$5,FALSE)*0.0000011023*$M35*$N35*1)),IF($G35&lt;21,($H35*VLOOKUP($F35,'VESSEL FACTORS'!$A$2:$O$5,AC$5,FALSE)*0.0000011023*$M35*$N35*VLOOKUP($G35,'VESSEL FACTORS'!$A$16:$L$36,AC$5,FALSE)),($H35*VLOOKUP($F35,'VESSEL FACTORS'!$A$3:$O$5,AC$5,FALSE)*0.0000011023*$M35*$N35*($G35/100))))))))</f>
        <v>Enter vessel info</v>
      </c>
      <c r="AD35" s="76" t="str">
        <f>IF(OR($D35="",$E35="",$F35=""),"Enter vessel info",IF(T($H35)&lt;&gt;"","Enter Activity",IF(OR($M35=0,$N35=0),"Enter Run Time",IF((VLOOKUP($F35,'VESSEL FACTORS'!$A$3:$O$5,AD$5,FALSE))="N/A","--",IF($G35="",IF(ISERROR(SEARCH("Aux",$E35,1)),($H35*VLOOKUP($F35,'VESSEL FACTORS'!$A$2:$O$5,AD$5,FALSE)*0.0000011023*$M35*$N35*0.82),($H35*VLOOKUP($F35,'VESSEL FACTORS'!$A$2:$O$5,AD$5,FALSE)*0.0000011023*$M35*$N35*1)),IF($G35&lt;21,($H35*VLOOKUP($F35,'VESSEL FACTORS'!$A$2:$O$5,AD$5,FALSE)*0.0000011023*$M35*$N35*VLOOKUP($G35,'VESSEL FACTORS'!$A$16:$L$36,AD$5,FALSE)),($H35*VLOOKUP($F35,'VESSEL FACTORS'!$A$3:$O$5,AD$5,FALSE)*0.0000011023*$M35*$N35*($G35/100))))))))</f>
        <v>Enter vessel info</v>
      </c>
      <c r="AE35" s="76" t="str">
        <f>IF(OR($D35="",$E35="",$F35=""),"Enter vessel info",IF(T($H35)&lt;&gt;"","Enter Activity",IF(OR($M35=0,$N35=0),"Enter Run Time",IF((VLOOKUP($F35,'VESSEL FACTORS'!$A$3:$O$5,AE$5,FALSE))="N/A","--",IF($G35="",IF(ISERROR(SEARCH("Aux",$E35,1)),($H35*VLOOKUP($F35,'VESSEL FACTORS'!$A$2:$O$5,AE$5,FALSE)*0.0000011023*$M35*$N35*0.82),($H35*VLOOKUP($F35,'VESSEL FACTORS'!$A$2:$O$5,AE$5,FALSE)*0.0000011023*$M35*$N35*1)),IF($G35&lt;21,($H35*VLOOKUP($F35,'VESSEL FACTORS'!$A$2:$O$5,AE$5,FALSE)*0.0000011023*$M35*$N35*VLOOKUP($G35,'VESSEL FACTORS'!$A$16:$L$36,AE$5,FALSE)),($H35*VLOOKUP($F35,'VESSEL FACTORS'!$A$3:$O$5,AE$5,FALSE)*0.0000011023*$M35*$N35*($G35/100))))))))</f>
        <v>Enter vessel info</v>
      </c>
      <c r="AF35" s="76" t="str">
        <f>IF(OR($D35="",$E35="",$F35=""),"Enter vessel info",IF(T($H35)&lt;&gt;"","Enter Activity",IF(OR($M35=0,$N35=0),"Enter Run Time",IF((VLOOKUP($F35,'VESSEL FACTORS'!$A$3:$O$5,AF$5,FALSE))="N/A","--",IF($G35="",IF(ISERROR(SEARCH("Aux",$E35,1)),($H35*VLOOKUP($F35,'VESSEL FACTORS'!$A$2:$O$5,AF$5,FALSE)*0.0000011023*$M35*$N35*0.82),($H35*VLOOKUP($F35,'VESSEL FACTORS'!$A$2:$O$5,AF$5,FALSE)*0.0000011023*$M35*$N35*1)),IF($G35&lt;21,($H35*VLOOKUP($F35,'VESSEL FACTORS'!$A$2:$O$5,AF$5,FALSE)*0.0000011023*$M35*$N35*VLOOKUP($G35,'VESSEL FACTORS'!$A$16:$L$36,AF$5,FALSE)),($H35*VLOOKUP($F35,'VESSEL FACTORS'!$A$3:$O$5,AF$5,FALSE)*0.0000011023*$M35*$N35*($G35/100))))))))</f>
        <v>Enter vessel info</v>
      </c>
      <c r="AG35" s="76" t="str">
        <f>IF(OR($D35="",$E35="",$F35=""),"Enter vessel info",IF(T($H35)&lt;&gt;"","Enter Activity",IF(OR($M35=0,$N35=0),"Enter Run Time",IF((VLOOKUP($F35,'VESSEL FACTORS'!$A$3:$O$5,AG$5,FALSE))="N/A","--",IF($G35="",IF(ISERROR(SEARCH("Aux",$E35,1)),($H35*VLOOKUP($F35,'VESSEL FACTORS'!$A$2:$O$5,AG$5,FALSE)*0.0000011023*$M35*$N35*0.82),($H35*VLOOKUP($F35,'VESSEL FACTORS'!$A$2:$O$5,AG$5,FALSE)*0.0000011023*$M35*$N35*1)),IF($G35&lt;21,($H35*VLOOKUP($F35,'VESSEL FACTORS'!$A$2:$O$5,AG$5,FALSE)*0.0000011023*$M35*$N35*VLOOKUP($G35,'VESSEL FACTORS'!$A$16:$L$36,AG$5,FALSE)),($H35*VLOOKUP($F35,'VESSEL FACTORS'!$A$3:$O$5,AG$5,FALSE)*0.0000011023*$M35*$N35*($G35/100))))))))</f>
        <v>Enter vessel info</v>
      </c>
      <c r="AH35" s="76" t="str">
        <f>IF(OR($D35="",$E35="",$F35=""),"Enter vessel info",IF(T($H35)&lt;&gt;"","Enter Activity",IF(OR($M35=0,$N35=0),"Enter Run Time",IF((VLOOKUP($F35,'VESSEL FACTORS'!$A$3:$O$5,AH$5,FALSE))="N/A","--",IF($G35="",IF(ISERROR(SEARCH("Aux",$E35,1)),($H35*VLOOKUP($F35,'VESSEL FACTORS'!$A$2:$O$5,AH$5,FALSE)*0.0000011023*$M35*$N35*0.82),($H35*VLOOKUP($F35,'VESSEL FACTORS'!$A$2:$O$5,AH$5,FALSE)*0.0000011023*$M35*$N35*1)),IF($G35&lt;21,($H35*VLOOKUP($F35,'VESSEL FACTORS'!$A$2:$O$5,AH$5,FALSE)*0.0000011023*$M35*$N35*VLOOKUP($G35,'VESSEL FACTORS'!$A$16:$L$36,AH$5,FALSE)),($H35*VLOOKUP($F35,'VESSEL FACTORS'!$A$3:$O$5,AH$5,FALSE)*0.0000011023*$M35*$N35*($G35/100))))))))</f>
        <v>Enter vessel info</v>
      </c>
      <c r="AI35" s="76" t="str">
        <f>IF(OR($D35="",$E35="",$F35=""),"Enter vessel info",IF(T($H35)&lt;&gt;"","Enter Activity",IF(OR($M35=0,$N35=0),"Enter Run Time",IF((VLOOKUP($F35,'VESSEL FACTORS'!$A$3:$O$5,AI$5,FALSE))="N/A","--",IF($G35="",IF(ISERROR(SEARCH("Aux",$E35,1)),($H35*VLOOKUP($F35,'VESSEL FACTORS'!$A$2:$O$5,AI$5,FALSE)*0.0000011023*$M35*$N35*0.82),($H35*VLOOKUP($F35,'VESSEL FACTORS'!$A$2:$O$5,AI$5,FALSE)*0.0000011023*$M35*$N35*1)),IF($G35&lt;21,($H35*VLOOKUP($F35,'VESSEL FACTORS'!$A$2:$O$5,AI$5,FALSE)*0.0000011023*$M35*$N35*VLOOKUP($G35,'VESSEL FACTORS'!$A$16:$L$36,AI$5,FALSE)),($H35*VLOOKUP($F35,'VESSEL FACTORS'!$A$3:$O$5,AI$5,FALSE)*0.0000011023*$M35*$N35*($G35/100))))))))</f>
        <v>Enter vessel info</v>
      </c>
      <c r="AJ35" s="76" t="str">
        <f>IF(OR($D35="",$E35="",$F35=""),"Enter vessel info",IF(T($H35)&lt;&gt;"","Enter Activity",IF(OR($M35=0,$N35=0),"Enter Run Time",IF((VLOOKUP($F35,'VESSEL FACTORS'!$A$3:$O$5,AJ$5,FALSE))="N/A","--",IF($G35="",IF(ISERROR(SEARCH("Aux",$E35,1)),($H35*VLOOKUP($F35,'VESSEL FACTORS'!$A$2:$O$5,AJ$5,FALSE)*0.0000011023*$M35*$N35*0.82),($H35*VLOOKUP($F35,'VESSEL FACTORS'!$A$2:$O$5,AJ$5,FALSE)*0.0000011023*$M35*$N35*1)),IF($G35&lt;21,($H35*VLOOKUP($F35,'VESSEL FACTORS'!$A$2:$O$5,AJ$5,FALSE)*0.0000011023*$M35*$N35*VLOOKUP($G35,'VESSEL FACTORS'!$A$16:$L$36,AJ$5,FALSE)),($H35*VLOOKUP($F35,'VESSEL FACTORS'!$A$3:$O$5,AJ$5,FALSE)*0.0000011023*$M35*$N35*($G35/100))))))))</f>
        <v>Enter vessel info</v>
      </c>
      <c r="AK35" s="76" t="str">
        <f>IF(OR($D35="",$E35="",$F35=""),"Enter vessel info",IF(T($H35)&lt;&gt;"","Enter Activity",IF(OR($M35=0,$N35=0),"Enter Run Time",IF((VLOOKUP($F35,'VESSEL FACTORS'!$A$3:$O$5,AK$5,FALSE))="N/A","--",IF($G35="",IF(ISERROR(SEARCH("Aux",$E35,1)),($H35*VLOOKUP($F35,'VESSEL FACTORS'!$A$2:$O$5,AK$5,FALSE)*0.0000011023*$M35*$N35*0.82),($H35*VLOOKUP($F35,'VESSEL FACTORS'!$A$2:$O$5,AK$5,FALSE)*0.0000011023*$M35*$N35*1)),IF($G35&lt;21,($H35*VLOOKUP($F35,'VESSEL FACTORS'!$A$2:$O$5,AK$5,FALSE)*0.0000011023*$M35*$N35*VLOOKUP($G35,'VESSEL FACTORS'!$A$16:$L$36,AK$5,FALSE)),($H35*VLOOKUP($F35,'VESSEL FACTORS'!$A$3:$O$5,AK$5,FALSE)*0.0000011023*$M35*$N35*($G35/100))))))))</f>
        <v>Enter vessel info</v>
      </c>
      <c r="AL35" s="67" t="str">
        <f>IF(OR($D35="",$E35="",$F35=""),"Enter vessel info",IF(T($H35)&lt;&gt;"","Enter Activity",IF(OR($M35=0,$N35=0),"Enter Run Time",IF((VLOOKUP($F35,'VESSEL FACTORS'!$A$3:$O$5,AL$5,FALSE))="N/A","--",IF($G35="",IF(ISERROR(SEARCH("Aux",$E35,1)),($H35*VLOOKUP($F35,'VESSEL FACTORS'!$A$2:$O$5,AL$5,FALSE)*0.0000011023*$M35*$N35*0.82),($H35*VLOOKUP($F35,'VESSEL FACTORS'!$A$2:$O$5,AL$5,FALSE)*0.0000011023*$M35*$N35*1)),IF($G35&lt;21,($H35*VLOOKUP($F35,'VESSEL FACTORS'!$A$2:$O$5,AL$5,FALSE)*0.0000011023*$M35*$N35*VLOOKUP($G35,'VESSEL FACTORS'!$A$16:$L$36,AL$5,FALSE)),($H35*VLOOKUP($F35,'VESSEL FACTORS'!$A$3:$O$5,AL$5,FALSE)*0.0000011023*$M35*$N35*($G35/100))))))))</f>
        <v>Enter vessel info</v>
      </c>
      <c r="AM35" s="73"/>
      <c r="AO35" s="74">
        <f>MONTH(EMISSIONS_1!P35)-MONTH(EMISSIONS_1!O35)+1</f>
        <v>1</v>
      </c>
      <c r="AP35" s="335">
        <f t="shared" si="39"/>
        <v>0</v>
      </c>
      <c r="AQ35" s="336">
        <f t="shared" si="39"/>
        <v>0</v>
      </c>
      <c r="AR35" s="336">
        <f t="shared" si="39"/>
        <v>0</v>
      </c>
      <c r="AS35" s="336">
        <f t="shared" si="39"/>
        <v>0</v>
      </c>
      <c r="AT35" s="336">
        <f t="shared" si="39"/>
        <v>0</v>
      </c>
      <c r="AU35" s="336">
        <f t="shared" si="39"/>
        <v>0</v>
      </c>
      <c r="AV35" s="336">
        <f t="shared" si="39"/>
        <v>0</v>
      </c>
      <c r="AW35" s="336">
        <f t="shared" si="39"/>
        <v>0</v>
      </c>
      <c r="AX35" s="336">
        <f t="shared" si="39"/>
        <v>0</v>
      </c>
      <c r="AY35" s="336">
        <f t="shared" si="39"/>
        <v>0</v>
      </c>
      <c r="AZ35" s="336">
        <f t="shared" si="39"/>
        <v>0</v>
      </c>
      <c r="BA35" s="337">
        <f t="shared" si="39"/>
        <v>0</v>
      </c>
      <c r="BB35" s="335">
        <f t="shared" si="40"/>
        <v>0</v>
      </c>
      <c r="BC35" s="336">
        <f t="shared" si="40"/>
        <v>0</v>
      </c>
      <c r="BD35" s="336">
        <f t="shared" si="40"/>
        <v>0</v>
      </c>
      <c r="BE35" s="336">
        <f t="shared" si="40"/>
        <v>0</v>
      </c>
      <c r="BF35" s="336">
        <f t="shared" si="40"/>
        <v>0</v>
      </c>
      <c r="BG35" s="336">
        <f t="shared" si="40"/>
        <v>0</v>
      </c>
      <c r="BH35" s="336">
        <f t="shared" si="40"/>
        <v>0</v>
      </c>
      <c r="BI35" s="336">
        <f t="shared" si="40"/>
        <v>0</v>
      </c>
      <c r="BJ35" s="336">
        <f t="shared" si="40"/>
        <v>0</v>
      </c>
      <c r="BK35" s="336">
        <f t="shared" si="40"/>
        <v>0</v>
      </c>
      <c r="BL35" s="336">
        <f t="shared" si="40"/>
        <v>0</v>
      </c>
      <c r="BM35" s="337">
        <f t="shared" si="40"/>
        <v>0</v>
      </c>
      <c r="BN35" s="335">
        <f t="shared" si="41"/>
        <v>0</v>
      </c>
      <c r="BO35" s="336">
        <f t="shared" si="41"/>
        <v>0</v>
      </c>
      <c r="BP35" s="336">
        <f t="shared" si="41"/>
        <v>0</v>
      </c>
      <c r="BQ35" s="336">
        <f t="shared" si="41"/>
        <v>0</v>
      </c>
      <c r="BR35" s="336">
        <f t="shared" si="41"/>
        <v>0</v>
      </c>
      <c r="BS35" s="336">
        <f t="shared" si="41"/>
        <v>0</v>
      </c>
      <c r="BT35" s="336">
        <f t="shared" si="41"/>
        <v>0</v>
      </c>
      <c r="BU35" s="336">
        <f t="shared" si="41"/>
        <v>0</v>
      </c>
      <c r="BV35" s="336">
        <f t="shared" si="41"/>
        <v>0</v>
      </c>
      <c r="BW35" s="336">
        <f t="shared" si="41"/>
        <v>0</v>
      </c>
      <c r="BX35" s="336">
        <f t="shared" si="41"/>
        <v>0</v>
      </c>
      <c r="BY35" s="337">
        <f t="shared" si="41"/>
        <v>0</v>
      </c>
      <c r="BZ35" s="335">
        <f t="shared" si="42"/>
        <v>0</v>
      </c>
      <c r="CA35" s="336">
        <f t="shared" si="42"/>
        <v>0</v>
      </c>
      <c r="CB35" s="336">
        <f t="shared" si="42"/>
        <v>0</v>
      </c>
      <c r="CC35" s="336">
        <f t="shared" si="42"/>
        <v>0</v>
      </c>
      <c r="CD35" s="336">
        <f t="shared" si="42"/>
        <v>0</v>
      </c>
      <c r="CE35" s="336">
        <f t="shared" si="42"/>
        <v>0</v>
      </c>
      <c r="CF35" s="336">
        <f t="shared" si="42"/>
        <v>0</v>
      </c>
      <c r="CG35" s="336">
        <f t="shared" si="42"/>
        <v>0</v>
      </c>
      <c r="CH35" s="336">
        <f t="shared" si="42"/>
        <v>0</v>
      </c>
      <c r="CI35" s="336">
        <f t="shared" si="42"/>
        <v>0</v>
      </c>
      <c r="CJ35" s="336">
        <f t="shared" si="42"/>
        <v>0</v>
      </c>
      <c r="CK35" s="337">
        <f t="shared" si="42"/>
        <v>0</v>
      </c>
      <c r="CL35" s="335">
        <f t="shared" si="43"/>
        <v>0</v>
      </c>
      <c r="CM35" s="336">
        <f t="shared" si="43"/>
        <v>0</v>
      </c>
      <c r="CN35" s="336">
        <f t="shared" si="43"/>
        <v>0</v>
      </c>
      <c r="CO35" s="336">
        <f t="shared" si="43"/>
        <v>0</v>
      </c>
      <c r="CP35" s="336">
        <f t="shared" si="43"/>
        <v>0</v>
      </c>
      <c r="CQ35" s="336">
        <f t="shared" si="43"/>
        <v>0</v>
      </c>
      <c r="CR35" s="336">
        <f t="shared" si="43"/>
        <v>0</v>
      </c>
      <c r="CS35" s="336">
        <f t="shared" si="43"/>
        <v>0</v>
      </c>
      <c r="CT35" s="336">
        <f t="shared" si="43"/>
        <v>0</v>
      </c>
      <c r="CU35" s="336">
        <f t="shared" si="43"/>
        <v>0</v>
      </c>
      <c r="CV35" s="336">
        <f t="shared" si="43"/>
        <v>0</v>
      </c>
      <c r="CW35" s="337">
        <f t="shared" si="43"/>
        <v>0</v>
      </c>
      <c r="CX35" s="335">
        <f t="shared" si="44"/>
        <v>0</v>
      </c>
      <c r="CY35" s="336">
        <f t="shared" si="44"/>
        <v>0</v>
      </c>
      <c r="CZ35" s="336">
        <f t="shared" si="44"/>
        <v>0</v>
      </c>
      <c r="DA35" s="336">
        <f t="shared" si="44"/>
        <v>0</v>
      </c>
      <c r="DB35" s="336">
        <f t="shared" si="44"/>
        <v>0</v>
      </c>
      <c r="DC35" s="336">
        <f t="shared" si="44"/>
        <v>0</v>
      </c>
      <c r="DD35" s="336">
        <f t="shared" si="44"/>
        <v>0</v>
      </c>
      <c r="DE35" s="336">
        <f t="shared" si="44"/>
        <v>0</v>
      </c>
      <c r="DF35" s="336">
        <f t="shared" si="44"/>
        <v>0</v>
      </c>
      <c r="DG35" s="336">
        <f t="shared" si="44"/>
        <v>0</v>
      </c>
      <c r="DH35" s="336">
        <f t="shared" si="44"/>
        <v>0</v>
      </c>
      <c r="DI35" s="337">
        <f t="shared" si="44"/>
        <v>0</v>
      </c>
      <c r="DJ35" s="335">
        <f t="shared" si="45"/>
        <v>0</v>
      </c>
      <c r="DK35" s="336">
        <f t="shared" si="45"/>
        <v>0</v>
      </c>
      <c r="DL35" s="336">
        <f t="shared" si="45"/>
        <v>0</v>
      </c>
      <c r="DM35" s="336">
        <f t="shared" si="45"/>
        <v>0</v>
      </c>
      <c r="DN35" s="336">
        <f t="shared" si="45"/>
        <v>0</v>
      </c>
      <c r="DO35" s="336">
        <f t="shared" si="45"/>
        <v>0</v>
      </c>
      <c r="DP35" s="336">
        <f t="shared" si="45"/>
        <v>0</v>
      </c>
      <c r="DQ35" s="336">
        <f t="shared" si="45"/>
        <v>0</v>
      </c>
      <c r="DR35" s="336">
        <f t="shared" si="45"/>
        <v>0</v>
      </c>
      <c r="DS35" s="336">
        <f t="shared" si="45"/>
        <v>0</v>
      </c>
      <c r="DT35" s="336">
        <f t="shared" si="45"/>
        <v>0</v>
      </c>
      <c r="DU35" s="337">
        <f t="shared" si="45"/>
        <v>0</v>
      </c>
      <c r="DV35" s="335">
        <f t="shared" si="46"/>
        <v>0</v>
      </c>
      <c r="DW35" s="336">
        <f t="shared" si="46"/>
        <v>0</v>
      </c>
      <c r="DX35" s="336">
        <f t="shared" si="46"/>
        <v>0</v>
      </c>
      <c r="DY35" s="336">
        <f t="shared" si="46"/>
        <v>0</v>
      </c>
      <c r="DZ35" s="336">
        <f t="shared" si="46"/>
        <v>0</v>
      </c>
      <c r="EA35" s="336">
        <f t="shared" si="46"/>
        <v>0</v>
      </c>
      <c r="EB35" s="336">
        <f t="shared" si="46"/>
        <v>0</v>
      </c>
      <c r="EC35" s="336">
        <f t="shared" si="46"/>
        <v>0</v>
      </c>
      <c r="ED35" s="336">
        <f t="shared" si="46"/>
        <v>0</v>
      </c>
      <c r="EE35" s="336">
        <f t="shared" si="46"/>
        <v>0</v>
      </c>
      <c r="EF35" s="336">
        <f t="shared" si="46"/>
        <v>0</v>
      </c>
      <c r="EG35" s="337">
        <f t="shared" si="46"/>
        <v>0</v>
      </c>
      <c r="EH35" s="335">
        <f t="shared" si="47"/>
        <v>0</v>
      </c>
      <c r="EI35" s="336">
        <f t="shared" si="47"/>
        <v>0</v>
      </c>
      <c r="EJ35" s="336">
        <f t="shared" si="47"/>
        <v>0</v>
      </c>
      <c r="EK35" s="336">
        <f t="shared" si="47"/>
        <v>0</v>
      </c>
      <c r="EL35" s="336">
        <f t="shared" si="47"/>
        <v>0</v>
      </c>
      <c r="EM35" s="336">
        <f t="shared" si="47"/>
        <v>0</v>
      </c>
      <c r="EN35" s="336">
        <f t="shared" si="47"/>
        <v>0</v>
      </c>
      <c r="EO35" s="336">
        <f t="shared" si="47"/>
        <v>0</v>
      </c>
      <c r="EP35" s="336">
        <f t="shared" si="47"/>
        <v>0</v>
      </c>
      <c r="EQ35" s="336">
        <f t="shared" si="47"/>
        <v>0</v>
      </c>
      <c r="ER35" s="336">
        <f t="shared" si="47"/>
        <v>0</v>
      </c>
      <c r="ES35" s="337">
        <f t="shared" si="47"/>
        <v>0</v>
      </c>
      <c r="ET35" s="335">
        <f t="shared" si="48"/>
        <v>0</v>
      </c>
      <c r="EU35" s="336">
        <f t="shared" si="48"/>
        <v>0</v>
      </c>
      <c r="EV35" s="336">
        <f t="shared" si="48"/>
        <v>0</v>
      </c>
      <c r="EW35" s="336">
        <f t="shared" si="48"/>
        <v>0</v>
      </c>
      <c r="EX35" s="336">
        <f t="shared" si="48"/>
        <v>0</v>
      </c>
      <c r="EY35" s="336">
        <f t="shared" si="48"/>
        <v>0</v>
      </c>
      <c r="EZ35" s="336">
        <f t="shared" si="48"/>
        <v>0</v>
      </c>
      <c r="FA35" s="336">
        <f t="shared" si="48"/>
        <v>0</v>
      </c>
      <c r="FB35" s="336">
        <f t="shared" si="48"/>
        <v>0</v>
      </c>
      <c r="FC35" s="336">
        <f t="shared" si="48"/>
        <v>0</v>
      </c>
      <c r="FD35" s="336">
        <f t="shared" si="48"/>
        <v>0</v>
      </c>
      <c r="FE35" s="337">
        <f t="shared" si="48"/>
        <v>0</v>
      </c>
      <c r="FF35" s="335">
        <f t="shared" si="49"/>
        <v>0</v>
      </c>
      <c r="FG35" s="336">
        <f t="shared" si="49"/>
        <v>0</v>
      </c>
      <c r="FH35" s="336">
        <f t="shared" si="49"/>
        <v>0</v>
      </c>
      <c r="FI35" s="336">
        <f t="shared" si="49"/>
        <v>0</v>
      </c>
      <c r="FJ35" s="336">
        <f t="shared" si="49"/>
        <v>0</v>
      </c>
      <c r="FK35" s="336">
        <f t="shared" si="49"/>
        <v>0</v>
      </c>
      <c r="FL35" s="336">
        <f t="shared" si="49"/>
        <v>0</v>
      </c>
      <c r="FM35" s="336">
        <f t="shared" si="49"/>
        <v>0</v>
      </c>
      <c r="FN35" s="336">
        <f t="shared" si="49"/>
        <v>0</v>
      </c>
      <c r="FO35" s="336">
        <f t="shared" si="49"/>
        <v>0</v>
      </c>
      <c r="FP35" s="336">
        <f t="shared" si="49"/>
        <v>0</v>
      </c>
      <c r="FQ35" s="337">
        <f t="shared" si="49"/>
        <v>0</v>
      </c>
    </row>
    <row r="36" spans="1:173" ht="12.75" customHeight="1" x14ac:dyDescent="0.2">
      <c r="A36" s="242" t="str">
        <f t="shared" si="14"/>
        <v>-</v>
      </c>
      <c r="B36" s="112"/>
      <c r="C36" s="171" t="s">
        <v>305</v>
      </c>
      <c r="D36" s="366"/>
      <c r="E36" s="366"/>
      <c r="F36" s="366"/>
      <c r="G36" s="367"/>
      <c r="H36" s="368" t="str">
        <f>IF(E36="","",IF(ISERROR(SEARCH("Custom",$E36,1)),VLOOKUP($A36,'VESSEL kW RATINGS'!$A:$E,5,FALSE),"Enter kW"))</f>
        <v/>
      </c>
      <c r="I36" s="33" t="s">
        <v>299</v>
      </c>
      <c r="J36" s="367"/>
      <c r="K36" s="33">
        <f t="shared" si="30"/>
        <v>1</v>
      </c>
      <c r="L36" s="33" t="e">
        <f>IF(#REF!="Enter Emissions (tpy)",IF( J36="", 0, J36), 0)</f>
        <v>#REF!</v>
      </c>
      <c r="M36" s="367">
        <v>0</v>
      </c>
      <c r="N36" s="373">
        <v>0</v>
      </c>
      <c r="O36" s="299"/>
      <c r="P36" s="300"/>
      <c r="Q36" s="73" t="str">
        <f t="shared" si="31"/>
        <v>Enter vessel info</v>
      </c>
      <c r="R36" s="79" t="str">
        <f t="shared" si="32"/>
        <v>Enter vessel info</v>
      </c>
      <c r="S36" s="79" t="str">
        <f t="shared" si="33"/>
        <v>Enter vessel info</v>
      </c>
      <c r="T36" s="79" t="str">
        <f t="shared" si="34"/>
        <v>Enter vessel info</v>
      </c>
      <c r="U36" s="79" t="str">
        <f t="shared" si="35"/>
        <v>Enter vessel info</v>
      </c>
      <c r="V36" s="79" t="str">
        <f t="shared" si="36"/>
        <v>Enter vessel info</v>
      </c>
      <c r="W36" s="79" t="str">
        <f t="shared" si="37"/>
        <v>Enter vessel info</v>
      </c>
      <c r="X36" s="79" t="str">
        <f t="shared" si="38"/>
        <v>Enter vessel info</v>
      </c>
      <c r="Y36" s="78" t="s">
        <v>115</v>
      </c>
      <c r="Z36" s="79" t="s">
        <v>115</v>
      </c>
      <c r="AA36" s="82" t="s">
        <v>115</v>
      </c>
      <c r="AB36" s="76" t="str">
        <f>IF(OR($D36="",$E36="",$F36=""),"Enter vessel info",IF(T($H36)&lt;&gt;"","Enter Activity",IF(OR($M36=0,$N36=0),"Enter Run Time",IF((VLOOKUP($F36,'VESSEL FACTORS'!$A$3:$O$5,AB$5,FALSE))="N/A","--",IF($G36="",IF(ISERROR(SEARCH("Aux",$E36,1)),($H36*VLOOKUP($F36,'VESSEL FACTORS'!$A$2:$O$5,AB$5,FALSE)*0.0000011023*$M36*$N36*0.82),($H36*VLOOKUP($F36,'VESSEL FACTORS'!$A$2:$O$5,AB$5,FALSE)*0.0000011023*$M36*$N36*1)),IF($G36&lt;21,($H36*VLOOKUP($F36,'VESSEL FACTORS'!$A$2:$O$5,AB$5,FALSE)*0.0000011023*$M36*$N36*VLOOKUP($G36,'VESSEL FACTORS'!$A$16:$L$36,AB$5,FALSE)),($H36*VLOOKUP($F36,'VESSEL FACTORS'!$A$3:$O$5,AB$5,FALSE)*0.0000011023*$M36*$N36*($G36/100))))))))</f>
        <v>Enter vessel info</v>
      </c>
      <c r="AC36" s="76" t="str">
        <f>IF(OR($D36="",$E36="",$F36=""),"Enter vessel info",IF(T($H36)&lt;&gt;"","Enter Activity",IF(OR($M36=0,$N36=0),"Enter Run Time",IF((VLOOKUP($F36,'VESSEL FACTORS'!$A$3:$O$5,AC$5,FALSE))="N/A","--",IF($G36="",IF(ISERROR(SEARCH("Aux",$E36,1)),($H36*VLOOKUP($F36,'VESSEL FACTORS'!$A$2:$O$5,AC$5,FALSE)*0.0000011023*$M36*$N36*0.82),($H36*VLOOKUP($F36,'VESSEL FACTORS'!$A$2:$O$5,AC$5,FALSE)*0.0000011023*$M36*$N36*1)),IF($G36&lt;21,($H36*VLOOKUP($F36,'VESSEL FACTORS'!$A$2:$O$5,AC$5,FALSE)*0.0000011023*$M36*$N36*VLOOKUP($G36,'VESSEL FACTORS'!$A$16:$L$36,AC$5,FALSE)),($H36*VLOOKUP($F36,'VESSEL FACTORS'!$A$3:$O$5,AC$5,FALSE)*0.0000011023*$M36*$N36*($G36/100))))))))</f>
        <v>Enter vessel info</v>
      </c>
      <c r="AD36" s="76" t="str">
        <f>IF(OR($D36="",$E36="",$F36=""),"Enter vessel info",IF(T($H36)&lt;&gt;"","Enter Activity",IF(OR($M36=0,$N36=0),"Enter Run Time",IF((VLOOKUP($F36,'VESSEL FACTORS'!$A$3:$O$5,AD$5,FALSE))="N/A","--",IF($G36="",IF(ISERROR(SEARCH("Aux",$E36,1)),($H36*VLOOKUP($F36,'VESSEL FACTORS'!$A$2:$O$5,AD$5,FALSE)*0.0000011023*$M36*$N36*0.82),($H36*VLOOKUP($F36,'VESSEL FACTORS'!$A$2:$O$5,AD$5,FALSE)*0.0000011023*$M36*$N36*1)),IF($G36&lt;21,($H36*VLOOKUP($F36,'VESSEL FACTORS'!$A$2:$O$5,AD$5,FALSE)*0.0000011023*$M36*$N36*VLOOKUP($G36,'VESSEL FACTORS'!$A$16:$L$36,AD$5,FALSE)),($H36*VLOOKUP($F36,'VESSEL FACTORS'!$A$3:$O$5,AD$5,FALSE)*0.0000011023*$M36*$N36*($G36/100))))))))</f>
        <v>Enter vessel info</v>
      </c>
      <c r="AE36" s="76" t="str">
        <f>IF(OR($D36="",$E36="",$F36=""),"Enter vessel info",IF(T($H36)&lt;&gt;"","Enter Activity",IF(OR($M36=0,$N36=0),"Enter Run Time",IF((VLOOKUP($F36,'VESSEL FACTORS'!$A$3:$O$5,AE$5,FALSE))="N/A","--",IF($G36="",IF(ISERROR(SEARCH("Aux",$E36,1)),($H36*VLOOKUP($F36,'VESSEL FACTORS'!$A$2:$O$5,AE$5,FALSE)*0.0000011023*$M36*$N36*0.82),($H36*VLOOKUP($F36,'VESSEL FACTORS'!$A$2:$O$5,AE$5,FALSE)*0.0000011023*$M36*$N36*1)),IF($G36&lt;21,($H36*VLOOKUP($F36,'VESSEL FACTORS'!$A$2:$O$5,AE$5,FALSE)*0.0000011023*$M36*$N36*VLOOKUP($G36,'VESSEL FACTORS'!$A$16:$L$36,AE$5,FALSE)),($H36*VLOOKUP($F36,'VESSEL FACTORS'!$A$3:$O$5,AE$5,FALSE)*0.0000011023*$M36*$N36*($G36/100))))))))</f>
        <v>Enter vessel info</v>
      </c>
      <c r="AF36" s="76" t="str">
        <f>IF(OR($D36="",$E36="",$F36=""),"Enter vessel info",IF(T($H36)&lt;&gt;"","Enter Activity",IF(OR($M36=0,$N36=0),"Enter Run Time",IF((VLOOKUP($F36,'VESSEL FACTORS'!$A$3:$O$5,AF$5,FALSE))="N/A","--",IF($G36="",IF(ISERROR(SEARCH("Aux",$E36,1)),($H36*VLOOKUP($F36,'VESSEL FACTORS'!$A$2:$O$5,AF$5,FALSE)*0.0000011023*$M36*$N36*0.82),($H36*VLOOKUP($F36,'VESSEL FACTORS'!$A$2:$O$5,AF$5,FALSE)*0.0000011023*$M36*$N36*1)),IF($G36&lt;21,($H36*VLOOKUP($F36,'VESSEL FACTORS'!$A$2:$O$5,AF$5,FALSE)*0.0000011023*$M36*$N36*VLOOKUP($G36,'VESSEL FACTORS'!$A$16:$L$36,AF$5,FALSE)),($H36*VLOOKUP($F36,'VESSEL FACTORS'!$A$3:$O$5,AF$5,FALSE)*0.0000011023*$M36*$N36*($G36/100))))))))</f>
        <v>Enter vessel info</v>
      </c>
      <c r="AG36" s="76" t="str">
        <f>IF(OR($D36="",$E36="",$F36=""),"Enter vessel info",IF(T($H36)&lt;&gt;"","Enter Activity",IF(OR($M36=0,$N36=0),"Enter Run Time",IF((VLOOKUP($F36,'VESSEL FACTORS'!$A$3:$O$5,AG$5,FALSE))="N/A","--",IF($G36="",IF(ISERROR(SEARCH("Aux",$E36,1)),($H36*VLOOKUP($F36,'VESSEL FACTORS'!$A$2:$O$5,AG$5,FALSE)*0.0000011023*$M36*$N36*0.82),($H36*VLOOKUP($F36,'VESSEL FACTORS'!$A$2:$O$5,AG$5,FALSE)*0.0000011023*$M36*$N36*1)),IF($G36&lt;21,($H36*VLOOKUP($F36,'VESSEL FACTORS'!$A$2:$O$5,AG$5,FALSE)*0.0000011023*$M36*$N36*VLOOKUP($G36,'VESSEL FACTORS'!$A$16:$L$36,AG$5,FALSE)),($H36*VLOOKUP($F36,'VESSEL FACTORS'!$A$3:$O$5,AG$5,FALSE)*0.0000011023*$M36*$N36*($G36/100))))))))</f>
        <v>Enter vessel info</v>
      </c>
      <c r="AH36" s="76" t="str">
        <f>IF(OR($D36="",$E36="",$F36=""),"Enter vessel info",IF(T($H36)&lt;&gt;"","Enter Activity",IF(OR($M36=0,$N36=0),"Enter Run Time",IF((VLOOKUP($F36,'VESSEL FACTORS'!$A$3:$O$5,AH$5,FALSE))="N/A","--",IF($G36="",IF(ISERROR(SEARCH("Aux",$E36,1)),($H36*VLOOKUP($F36,'VESSEL FACTORS'!$A$2:$O$5,AH$5,FALSE)*0.0000011023*$M36*$N36*0.82),($H36*VLOOKUP($F36,'VESSEL FACTORS'!$A$2:$O$5,AH$5,FALSE)*0.0000011023*$M36*$N36*1)),IF($G36&lt;21,($H36*VLOOKUP($F36,'VESSEL FACTORS'!$A$2:$O$5,AH$5,FALSE)*0.0000011023*$M36*$N36*VLOOKUP($G36,'VESSEL FACTORS'!$A$16:$L$36,AH$5,FALSE)),($H36*VLOOKUP($F36,'VESSEL FACTORS'!$A$3:$O$5,AH$5,FALSE)*0.0000011023*$M36*$N36*($G36/100))))))))</f>
        <v>Enter vessel info</v>
      </c>
      <c r="AI36" s="76" t="str">
        <f>IF(OR($D36="",$E36="",$F36=""),"Enter vessel info",IF(T($H36)&lt;&gt;"","Enter Activity",IF(OR($M36=0,$N36=0),"Enter Run Time",IF((VLOOKUP($F36,'VESSEL FACTORS'!$A$3:$O$5,AI$5,FALSE))="N/A","--",IF($G36="",IF(ISERROR(SEARCH("Aux",$E36,1)),($H36*VLOOKUP($F36,'VESSEL FACTORS'!$A$2:$O$5,AI$5,FALSE)*0.0000011023*$M36*$N36*0.82),($H36*VLOOKUP($F36,'VESSEL FACTORS'!$A$2:$O$5,AI$5,FALSE)*0.0000011023*$M36*$N36*1)),IF($G36&lt;21,($H36*VLOOKUP($F36,'VESSEL FACTORS'!$A$2:$O$5,AI$5,FALSE)*0.0000011023*$M36*$N36*VLOOKUP($G36,'VESSEL FACTORS'!$A$16:$L$36,AI$5,FALSE)),($H36*VLOOKUP($F36,'VESSEL FACTORS'!$A$3:$O$5,AI$5,FALSE)*0.0000011023*$M36*$N36*($G36/100))))))))</f>
        <v>Enter vessel info</v>
      </c>
      <c r="AJ36" s="76" t="str">
        <f>IF(OR($D36="",$E36="",$F36=""),"Enter vessel info",IF(T($H36)&lt;&gt;"","Enter Activity",IF(OR($M36=0,$N36=0),"Enter Run Time",IF((VLOOKUP($F36,'VESSEL FACTORS'!$A$3:$O$5,AJ$5,FALSE))="N/A","--",IF($G36="",IF(ISERROR(SEARCH("Aux",$E36,1)),($H36*VLOOKUP($F36,'VESSEL FACTORS'!$A$2:$O$5,AJ$5,FALSE)*0.0000011023*$M36*$N36*0.82),($H36*VLOOKUP($F36,'VESSEL FACTORS'!$A$2:$O$5,AJ$5,FALSE)*0.0000011023*$M36*$N36*1)),IF($G36&lt;21,($H36*VLOOKUP($F36,'VESSEL FACTORS'!$A$2:$O$5,AJ$5,FALSE)*0.0000011023*$M36*$N36*VLOOKUP($G36,'VESSEL FACTORS'!$A$16:$L$36,AJ$5,FALSE)),($H36*VLOOKUP($F36,'VESSEL FACTORS'!$A$3:$O$5,AJ$5,FALSE)*0.0000011023*$M36*$N36*($G36/100))))))))</f>
        <v>Enter vessel info</v>
      </c>
      <c r="AK36" s="76" t="str">
        <f>IF(OR($D36="",$E36="",$F36=""),"Enter vessel info",IF(T($H36)&lt;&gt;"","Enter Activity",IF(OR($M36=0,$N36=0),"Enter Run Time",IF((VLOOKUP($F36,'VESSEL FACTORS'!$A$3:$O$5,AK$5,FALSE))="N/A","--",IF($G36="",IF(ISERROR(SEARCH("Aux",$E36,1)),($H36*VLOOKUP($F36,'VESSEL FACTORS'!$A$2:$O$5,AK$5,FALSE)*0.0000011023*$M36*$N36*0.82),($H36*VLOOKUP($F36,'VESSEL FACTORS'!$A$2:$O$5,AK$5,FALSE)*0.0000011023*$M36*$N36*1)),IF($G36&lt;21,($H36*VLOOKUP($F36,'VESSEL FACTORS'!$A$2:$O$5,AK$5,FALSE)*0.0000011023*$M36*$N36*VLOOKUP($G36,'VESSEL FACTORS'!$A$16:$L$36,AK$5,FALSE)),($H36*VLOOKUP($F36,'VESSEL FACTORS'!$A$3:$O$5,AK$5,FALSE)*0.0000011023*$M36*$N36*($G36/100))))))))</f>
        <v>Enter vessel info</v>
      </c>
      <c r="AL36" s="67" t="str">
        <f>IF(OR($D36="",$E36="",$F36=""),"Enter vessel info",IF(T($H36)&lt;&gt;"","Enter Activity",IF(OR($M36=0,$N36=0),"Enter Run Time",IF((VLOOKUP($F36,'VESSEL FACTORS'!$A$3:$O$5,AL$5,FALSE))="N/A","--",IF($G36="",IF(ISERROR(SEARCH("Aux",$E36,1)),($H36*VLOOKUP($F36,'VESSEL FACTORS'!$A$2:$O$5,AL$5,FALSE)*0.0000011023*$M36*$N36*0.82),($H36*VLOOKUP($F36,'VESSEL FACTORS'!$A$2:$O$5,AL$5,FALSE)*0.0000011023*$M36*$N36*1)),IF($G36&lt;21,($H36*VLOOKUP($F36,'VESSEL FACTORS'!$A$2:$O$5,AL$5,FALSE)*0.0000011023*$M36*$N36*VLOOKUP($G36,'VESSEL FACTORS'!$A$16:$L$36,AL$5,FALSE)),($H36*VLOOKUP($F36,'VESSEL FACTORS'!$A$3:$O$5,AL$5,FALSE)*0.0000011023*$M36*$N36*($G36/100))))))))</f>
        <v>Enter vessel info</v>
      </c>
      <c r="AM36" s="73"/>
      <c r="AO36" s="74">
        <f>MONTH(EMISSIONS_1!P36)-MONTH(EMISSIONS_1!O36)+1</f>
        <v>1</v>
      </c>
      <c r="AP36" s="335">
        <f t="shared" si="39"/>
        <v>0</v>
      </c>
      <c r="AQ36" s="336">
        <f t="shared" si="39"/>
        <v>0</v>
      </c>
      <c r="AR36" s="336">
        <f t="shared" si="39"/>
        <v>0</v>
      </c>
      <c r="AS36" s="336">
        <f t="shared" si="39"/>
        <v>0</v>
      </c>
      <c r="AT36" s="336">
        <f t="shared" si="39"/>
        <v>0</v>
      </c>
      <c r="AU36" s="336">
        <f t="shared" si="39"/>
        <v>0</v>
      </c>
      <c r="AV36" s="336">
        <f t="shared" si="39"/>
        <v>0</v>
      </c>
      <c r="AW36" s="336">
        <f t="shared" si="39"/>
        <v>0</v>
      </c>
      <c r="AX36" s="336">
        <f t="shared" si="39"/>
        <v>0</v>
      </c>
      <c r="AY36" s="336">
        <f t="shared" si="39"/>
        <v>0</v>
      </c>
      <c r="AZ36" s="336">
        <f t="shared" si="39"/>
        <v>0</v>
      </c>
      <c r="BA36" s="337">
        <f t="shared" si="39"/>
        <v>0</v>
      </c>
      <c r="BB36" s="335">
        <f t="shared" si="40"/>
        <v>0</v>
      </c>
      <c r="BC36" s="336">
        <f t="shared" si="40"/>
        <v>0</v>
      </c>
      <c r="BD36" s="336">
        <f t="shared" si="40"/>
        <v>0</v>
      </c>
      <c r="BE36" s="336">
        <f t="shared" si="40"/>
        <v>0</v>
      </c>
      <c r="BF36" s="336">
        <f t="shared" si="40"/>
        <v>0</v>
      </c>
      <c r="BG36" s="336">
        <f t="shared" si="40"/>
        <v>0</v>
      </c>
      <c r="BH36" s="336">
        <f t="shared" si="40"/>
        <v>0</v>
      </c>
      <c r="BI36" s="336">
        <f t="shared" si="40"/>
        <v>0</v>
      </c>
      <c r="BJ36" s="336">
        <f t="shared" si="40"/>
        <v>0</v>
      </c>
      <c r="BK36" s="336">
        <f t="shared" si="40"/>
        <v>0</v>
      </c>
      <c r="BL36" s="336">
        <f t="shared" si="40"/>
        <v>0</v>
      </c>
      <c r="BM36" s="337">
        <f t="shared" si="40"/>
        <v>0</v>
      </c>
      <c r="BN36" s="335">
        <f t="shared" si="41"/>
        <v>0</v>
      </c>
      <c r="BO36" s="336">
        <f t="shared" si="41"/>
        <v>0</v>
      </c>
      <c r="BP36" s="336">
        <f t="shared" si="41"/>
        <v>0</v>
      </c>
      <c r="BQ36" s="336">
        <f t="shared" si="41"/>
        <v>0</v>
      </c>
      <c r="BR36" s="336">
        <f t="shared" si="41"/>
        <v>0</v>
      </c>
      <c r="BS36" s="336">
        <f t="shared" si="41"/>
        <v>0</v>
      </c>
      <c r="BT36" s="336">
        <f t="shared" si="41"/>
        <v>0</v>
      </c>
      <c r="BU36" s="336">
        <f t="shared" si="41"/>
        <v>0</v>
      </c>
      <c r="BV36" s="336">
        <f t="shared" si="41"/>
        <v>0</v>
      </c>
      <c r="BW36" s="336">
        <f t="shared" si="41"/>
        <v>0</v>
      </c>
      <c r="BX36" s="336">
        <f t="shared" si="41"/>
        <v>0</v>
      </c>
      <c r="BY36" s="337">
        <f t="shared" si="41"/>
        <v>0</v>
      </c>
      <c r="BZ36" s="335">
        <f t="shared" si="42"/>
        <v>0</v>
      </c>
      <c r="CA36" s="336">
        <f t="shared" si="42"/>
        <v>0</v>
      </c>
      <c r="CB36" s="336">
        <f t="shared" si="42"/>
        <v>0</v>
      </c>
      <c r="CC36" s="336">
        <f t="shared" si="42"/>
        <v>0</v>
      </c>
      <c r="CD36" s="336">
        <f t="shared" si="42"/>
        <v>0</v>
      </c>
      <c r="CE36" s="336">
        <f t="shared" si="42"/>
        <v>0</v>
      </c>
      <c r="CF36" s="336">
        <f t="shared" si="42"/>
        <v>0</v>
      </c>
      <c r="CG36" s="336">
        <f t="shared" si="42"/>
        <v>0</v>
      </c>
      <c r="CH36" s="336">
        <f t="shared" si="42"/>
        <v>0</v>
      </c>
      <c r="CI36" s="336">
        <f t="shared" si="42"/>
        <v>0</v>
      </c>
      <c r="CJ36" s="336">
        <f t="shared" si="42"/>
        <v>0</v>
      </c>
      <c r="CK36" s="337">
        <f t="shared" si="42"/>
        <v>0</v>
      </c>
      <c r="CL36" s="335">
        <f t="shared" si="43"/>
        <v>0</v>
      </c>
      <c r="CM36" s="336">
        <f t="shared" si="43"/>
        <v>0</v>
      </c>
      <c r="CN36" s="336">
        <f t="shared" si="43"/>
        <v>0</v>
      </c>
      <c r="CO36" s="336">
        <f t="shared" si="43"/>
        <v>0</v>
      </c>
      <c r="CP36" s="336">
        <f t="shared" si="43"/>
        <v>0</v>
      </c>
      <c r="CQ36" s="336">
        <f t="shared" si="43"/>
        <v>0</v>
      </c>
      <c r="CR36" s="336">
        <f t="shared" si="43"/>
        <v>0</v>
      </c>
      <c r="CS36" s="336">
        <f t="shared" si="43"/>
        <v>0</v>
      </c>
      <c r="CT36" s="336">
        <f t="shared" si="43"/>
        <v>0</v>
      </c>
      <c r="CU36" s="336">
        <f t="shared" si="43"/>
        <v>0</v>
      </c>
      <c r="CV36" s="336">
        <f t="shared" si="43"/>
        <v>0</v>
      </c>
      <c r="CW36" s="337">
        <f t="shared" si="43"/>
        <v>0</v>
      </c>
      <c r="CX36" s="335">
        <f t="shared" si="44"/>
        <v>0</v>
      </c>
      <c r="CY36" s="336">
        <f t="shared" si="44"/>
        <v>0</v>
      </c>
      <c r="CZ36" s="336">
        <f t="shared" si="44"/>
        <v>0</v>
      </c>
      <c r="DA36" s="336">
        <f t="shared" si="44"/>
        <v>0</v>
      </c>
      <c r="DB36" s="336">
        <f t="shared" si="44"/>
        <v>0</v>
      </c>
      <c r="DC36" s="336">
        <f t="shared" si="44"/>
        <v>0</v>
      </c>
      <c r="DD36" s="336">
        <f t="shared" si="44"/>
        <v>0</v>
      </c>
      <c r="DE36" s="336">
        <f t="shared" si="44"/>
        <v>0</v>
      </c>
      <c r="DF36" s="336">
        <f t="shared" si="44"/>
        <v>0</v>
      </c>
      <c r="DG36" s="336">
        <f t="shared" si="44"/>
        <v>0</v>
      </c>
      <c r="DH36" s="336">
        <f t="shared" si="44"/>
        <v>0</v>
      </c>
      <c r="DI36" s="337">
        <f t="shared" si="44"/>
        <v>0</v>
      </c>
      <c r="DJ36" s="335">
        <f t="shared" si="45"/>
        <v>0</v>
      </c>
      <c r="DK36" s="336">
        <f t="shared" si="45"/>
        <v>0</v>
      </c>
      <c r="DL36" s="336">
        <f t="shared" si="45"/>
        <v>0</v>
      </c>
      <c r="DM36" s="336">
        <f t="shared" si="45"/>
        <v>0</v>
      </c>
      <c r="DN36" s="336">
        <f t="shared" si="45"/>
        <v>0</v>
      </c>
      <c r="DO36" s="336">
        <f t="shared" si="45"/>
        <v>0</v>
      </c>
      <c r="DP36" s="336">
        <f t="shared" si="45"/>
        <v>0</v>
      </c>
      <c r="DQ36" s="336">
        <f t="shared" si="45"/>
        <v>0</v>
      </c>
      <c r="DR36" s="336">
        <f t="shared" si="45"/>
        <v>0</v>
      </c>
      <c r="DS36" s="336">
        <f t="shared" si="45"/>
        <v>0</v>
      </c>
      <c r="DT36" s="336">
        <f t="shared" si="45"/>
        <v>0</v>
      </c>
      <c r="DU36" s="337">
        <f t="shared" si="45"/>
        <v>0</v>
      </c>
      <c r="DV36" s="335">
        <f t="shared" si="46"/>
        <v>0</v>
      </c>
      <c r="DW36" s="336">
        <f t="shared" si="46"/>
        <v>0</v>
      </c>
      <c r="DX36" s="336">
        <f t="shared" si="46"/>
        <v>0</v>
      </c>
      <c r="DY36" s="336">
        <f t="shared" si="46"/>
        <v>0</v>
      </c>
      <c r="DZ36" s="336">
        <f t="shared" si="46"/>
        <v>0</v>
      </c>
      <c r="EA36" s="336">
        <f t="shared" si="46"/>
        <v>0</v>
      </c>
      <c r="EB36" s="336">
        <f t="shared" si="46"/>
        <v>0</v>
      </c>
      <c r="EC36" s="336">
        <f t="shared" si="46"/>
        <v>0</v>
      </c>
      <c r="ED36" s="336">
        <f t="shared" si="46"/>
        <v>0</v>
      </c>
      <c r="EE36" s="336">
        <f t="shared" si="46"/>
        <v>0</v>
      </c>
      <c r="EF36" s="336">
        <f t="shared" si="46"/>
        <v>0</v>
      </c>
      <c r="EG36" s="337">
        <f t="shared" si="46"/>
        <v>0</v>
      </c>
      <c r="EH36" s="335">
        <f t="shared" si="47"/>
        <v>0</v>
      </c>
      <c r="EI36" s="336">
        <f t="shared" si="47"/>
        <v>0</v>
      </c>
      <c r="EJ36" s="336">
        <f t="shared" si="47"/>
        <v>0</v>
      </c>
      <c r="EK36" s="336">
        <f t="shared" si="47"/>
        <v>0</v>
      </c>
      <c r="EL36" s="336">
        <f t="shared" si="47"/>
        <v>0</v>
      </c>
      <c r="EM36" s="336">
        <f t="shared" si="47"/>
        <v>0</v>
      </c>
      <c r="EN36" s="336">
        <f t="shared" si="47"/>
        <v>0</v>
      </c>
      <c r="EO36" s="336">
        <f t="shared" si="47"/>
        <v>0</v>
      </c>
      <c r="EP36" s="336">
        <f t="shared" si="47"/>
        <v>0</v>
      </c>
      <c r="EQ36" s="336">
        <f t="shared" si="47"/>
        <v>0</v>
      </c>
      <c r="ER36" s="336">
        <f t="shared" si="47"/>
        <v>0</v>
      </c>
      <c r="ES36" s="337">
        <f t="shared" si="47"/>
        <v>0</v>
      </c>
      <c r="ET36" s="335">
        <f t="shared" si="48"/>
        <v>0</v>
      </c>
      <c r="EU36" s="336">
        <f t="shared" si="48"/>
        <v>0</v>
      </c>
      <c r="EV36" s="336">
        <f t="shared" si="48"/>
        <v>0</v>
      </c>
      <c r="EW36" s="336">
        <f t="shared" si="48"/>
        <v>0</v>
      </c>
      <c r="EX36" s="336">
        <f t="shared" si="48"/>
        <v>0</v>
      </c>
      <c r="EY36" s="336">
        <f t="shared" si="48"/>
        <v>0</v>
      </c>
      <c r="EZ36" s="336">
        <f t="shared" si="48"/>
        <v>0</v>
      </c>
      <c r="FA36" s="336">
        <f t="shared" si="48"/>
        <v>0</v>
      </c>
      <c r="FB36" s="336">
        <f t="shared" si="48"/>
        <v>0</v>
      </c>
      <c r="FC36" s="336">
        <f t="shared" si="48"/>
        <v>0</v>
      </c>
      <c r="FD36" s="336">
        <f t="shared" si="48"/>
        <v>0</v>
      </c>
      <c r="FE36" s="337">
        <f t="shared" si="48"/>
        <v>0</v>
      </c>
      <c r="FF36" s="335">
        <f t="shared" si="49"/>
        <v>0</v>
      </c>
      <c r="FG36" s="336">
        <f t="shared" si="49"/>
        <v>0</v>
      </c>
      <c r="FH36" s="336">
        <f t="shared" si="49"/>
        <v>0</v>
      </c>
      <c r="FI36" s="336">
        <f t="shared" si="49"/>
        <v>0</v>
      </c>
      <c r="FJ36" s="336">
        <f t="shared" si="49"/>
        <v>0</v>
      </c>
      <c r="FK36" s="336">
        <f t="shared" si="49"/>
        <v>0</v>
      </c>
      <c r="FL36" s="336">
        <f t="shared" si="49"/>
        <v>0</v>
      </c>
      <c r="FM36" s="336">
        <f t="shared" si="49"/>
        <v>0</v>
      </c>
      <c r="FN36" s="336">
        <f t="shared" si="49"/>
        <v>0</v>
      </c>
      <c r="FO36" s="336">
        <f t="shared" si="49"/>
        <v>0</v>
      </c>
      <c r="FP36" s="336">
        <f t="shared" si="49"/>
        <v>0</v>
      </c>
      <c r="FQ36" s="337">
        <f t="shared" si="49"/>
        <v>0</v>
      </c>
    </row>
    <row r="37" spans="1:173" ht="12.75" customHeight="1" x14ac:dyDescent="0.2">
      <c r="A37" s="242" t="str">
        <f t="shared" si="14"/>
        <v>-</v>
      </c>
      <c r="B37" s="112"/>
      <c r="C37" s="171" t="s">
        <v>305</v>
      </c>
      <c r="D37" s="366"/>
      <c r="E37" s="366"/>
      <c r="F37" s="366"/>
      <c r="G37" s="367"/>
      <c r="H37" s="368" t="str">
        <f>IF(E37="","",IF(ISERROR(SEARCH("Custom",$E37,1)),VLOOKUP($A37,'VESSEL kW RATINGS'!$A:$E,5,FALSE),"Enter kW"))</f>
        <v/>
      </c>
      <c r="I37" s="33" t="s">
        <v>299</v>
      </c>
      <c r="J37" s="367"/>
      <c r="K37" s="33">
        <f t="shared" si="30"/>
        <v>1</v>
      </c>
      <c r="L37" s="33" t="e">
        <f>IF(#REF!="Enter Emissions (tpy)",IF( J37="", 0, J37), 0)</f>
        <v>#REF!</v>
      </c>
      <c r="M37" s="367">
        <v>0</v>
      </c>
      <c r="N37" s="373">
        <v>0</v>
      </c>
      <c r="O37" s="299"/>
      <c r="P37" s="300"/>
      <c r="Q37" s="73" t="str">
        <f t="shared" si="31"/>
        <v>Enter vessel info</v>
      </c>
      <c r="R37" s="79" t="str">
        <f t="shared" si="32"/>
        <v>Enter vessel info</v>
      </c>
      <c r="S37" s="79" t="str">
        <f t="shared" si="33"/>
        <v>Enter vessel info</v>
      </c>
      <c r="T37" s="79" t="str">
        <f t="shared" si="34"/>
        <v>Enter vessel info</v>
      </c>
      <c r="U37" s="79" t="str">
        <f t="shared" si="35"/>
        <v>Enter vessel info</v>
      </c>
      <c r="V37" s="79" t="str">
        <f t="shared" si="36"/>
        <v>Enter vessel info</v>
      </c>
      <c r="W37" s="79" t="str">
        <f t="shared" si="37"/>
        <v>Enter vessel info</v>
      </c>
      <c r="X37" s="79" t="str">
        <f t="shared" si="38"/>
        <v>Enter vessel info</v>
      </c>
      <c r="Y37" s="78" t="s">
        <v>115</v>
      </c>
      <c r="Z37" s="79" t="s">
        <v>115</v>
      </c>
      <c r="AA37" s="82" t="s">
        <v>115</v>
      </c>
      <c r="AB37" s="76" t="str">
        <f>IF(OR($D37="",$E37="",$F37=""),"Enter vessel info",IF(T($H37)&lt;&gt;"","Enter Activity",IF(OR($M37=0,$N37=0),"Enter Run Time",IF((VLOOKUP($F37,'VESSEL FACTORS'!$A$3:$O$5,AB$5,FALSE))="N/A","--",IF($G37="",IF(ISERROR(SEARCH("Aux",$E37,1)),($H37*VLOOKUP($F37,'VESSEL FACTORS'!$A$2:$O$5,AB$5,FALSE)*0.0000011023*$M37*$N37*0.82),($H37*VLOOKUP($F37,'VESSEL FACTORS'!$A$2:$O$5,AB$5,FALSE)*0.0000011023*$M37*$N37*1)),IF($G37&lt;21,($H37*VLOOKUP($F37,'VESSEL FACTORS'!$A$2:$O$5,AB$5,FALSE)*0.0000011023*$M37*$N37*VLOOKUP($G37,'VESSEL FACTORS'!$A$16:$L$36,AB$5,FALSE)),($H37*VLOOKUP($F37,'VESSEL FACTORS'!$A$3:$O$5,AB$5,FALSE)*0.0000011023*$M37*$N37*($G37/100))))))))</f>
        <v>Enter vessel info</v>
      </c>
      <c r="AC37" s="76" t="str">
        <f>IF(OR($D37="",$E37="",$F37=""),"Enter vessel info",IF(T($H37)&lt;&gt;"","Enter Activity",IF(OR($M37=0,$N37=0),"Enter Run Time",IF((VLOOKUP($F37,'VESSEL FACTORS'!$A$3:$O$5,AC$5,FALSE))="N/A","--",IF($G37="",IF(ISERROR(SEARCH("Aux",$E37,1)),($H37*VLOOKUP($F37,'VESSEL FACTORS'!$A$2:$O$5,AC$5,FALSE)*0.0000011023*$M37*$N37*0.82),($H37*VLOOKUP($F37,'VESSEL FACTORS'!$A$2:$O$5,AC$5,FALSE)*0.0000011023*$M37*$N37*1)),IF($G37&lt;21,($H37*VLOOKUP($F37,'VESSEL FACTORS'!$A$2:$O$5,AC$5,FALSE)*0.0000011023*$M37*$N37*VLOOKUP($G37,'VESSEL FACTORS'!$A$16:$L$36,AC$5,FALSE)),($H37*VLOOKUP($F37,'VESSEL FACTORS'!$A$3:$O$5,AC$5,FALSE)*0.0000011023*$M37*$N37*($G37/100))))))))</f>
        <v>Enter vessel info</v>
      </c>
      <c r="AD37" s="76" t="str">
        <f>IF(OR($D37="",$E37="",$F37=""),"Enter vessel info",IF(T($H37)&lt;&gt;"","Enter Activity",IF(OR($M37=0,$N37=0),"Enter Run Time",IF((VLOOKUP($F37,'VESSEL FACTORS'!$A$3:$O$5,AD$5,FALSE))="N/A","--",IF($G37="",IF(ISERROR(SEARCH("Aux",$E37,1)),($H37*VLOOKUP($F37,'VESSEL FACTORS'!$A$2:$O$5,AD$5,FALSE)*0.0000011023*$M37*$N37*0.82),($H37*VLOOKUP($F37,'VESSEL FACTORS'!$A$2:$O$5,AD$5,FALSE)*0.0000011023*$M37*$N37*1)),IF($G37&lt;21,($H37*VLOOKUP($F37,'VESSEL FACTORS'!$A$2:$O$5,AD$5,FALSE)*0.0000011023*$M37*$N37*VLOOKUP($G37,'VESSEL FACTORS'!$A$16:$L$36,AD$5,FALSE)),($H37*VLOOKUP($F37,'VESSEL FACTORS'!$A$3:$O$5,AD$5,FALSE)*0.0000011023*$M37*$N37*($G37/100))))))))</f>
        <v>Enter vessel info</v>
      </c>
      <c r="AE37" s="76" t="str">
        <f>IF(OR($D37="",$E37="",$F37=""),"Enter vessel info",IF(T($H37)&lt;&gt;"","Enter Activity",IF(OR($M37=0,$N37=0),"Enter Run Time",IF((VLOOKUP($F37,'VESSEL FACTORS'!$A$3:$O$5,AE$5,FALSE))="N/A","--",IF($G37="",IF(ISERROR(SEARCH("Aux",$E37,1)),($H37*VLOOKUP($F37,'VESSEL FACTORS'!$A$2:$O$5,AE$5,FALSE)*0.0000011023*$M37*$N37*0.82),($H37*VLOOKUP($F37,'VESSEL FACTORS'!$A$2:$O$5,AE$5,FALSE)*0.0000011023*$M37*$N37*1)),IF($G37&lt;21,($H37*VLOOKUP($F37,'VESSEL FACTORS'!$A$2:$O$5,AE$5,FALSE)*0.0000011023*$M37*$N37*VLOOKUP($G37,'VESSEL FACTORS'!$A$16:$L$36,AE$5,FALSE)),($H37*VLOOKUP($F37,'VESSEL FACTORS'!$A$3:$O$5,AE$5,FALSE)*0.0000011023*$M37*$N37*($G37/100))))))))</f>
        <v>Enter vessel info</v>
      </c>
      <c r="AF37" s="76" t="str">
        <f>IF(OR($D37="",$E37="",$F37=""),"Enter vessel info",IF(T($H37)&lt;&gt;"","Enter Activity",IF(OR($M37=0,$N37=0),"Enter Run Time",IF((VLOOKUP($F37,'VESSEL FACTORS'!$A$3:$O$5,AF$5,FALSE))="N/A","--",IF($G37="",IF(ISERROR(SEARCH("Aux",$E37,1)),($H37*VLOOKUP($F37,'VESSEL FACTORS'!$A$2:$O$5,AF$5,FALSE)*0.0000011023*$M37*$N37*0.82),($H37*VLOOKUP($F37,'VESSEL FACTORS'!$A$2:$O$5,AF$5,FALSE)*0.0000011023*$M37*$N37*1)),IF($G37&lt;21,($H37*VLOOKUP($F37,'VESSEL FACTORS'!$A$2:$O$5,AF$5,FALSE)*0.0000011023*$M37*$N37*VLOOKUP($G37,'VESSEL FACTORS'!$A$16:$L$36,AF$5,FALSE)),($H37*VLOOKUP($F37,'VESSEL FACTORS'!$A$3:$O$5,AF$5,FALSE)*0.0000011023*$M37*$N37*($G37/100))))))))</f>
        <v>Enter vessel info</v>
      </c>
      <c r="AG37" s="76" t="str">
        <f>IF(OR($D37="",$E37="",$F37=""),"Enter vessel info",IF(T($H37)&lt;&gt;"","Enter Activity",IF(OR($M37=0,$N37=0),"Enter Run Time",IF((VLOOKUP($F37,'VESSEL FACTORS'!$A$3:$O$5,AG$5,FALSE))="N/A","--",IF($G37="",IF(ISERROR(SEARCH("Aux",$E37,1)),($H37*VLOOKUP($F37,'VESSEL FACTORS'!$A$2:$O$5,AG$5,FALSE)*0.0000011023*$M37*$N37*0.82),($H37*VLOOKUP($F37,'VESSEL FACTORS'!$A$2:$O$5,AG$5,FALSE)*0.0000011023*$M37*$N37*1)),IF($G37&lt;21,($H37*VLOOKUP($F37,'VESSEL FACTORS'!$A$2:$O$5,AG$5,FALSE)*0.0000011023*$M37*$N37*VLOOKUP($G37,'VESSEL FACTORS'!$A$16:$L$36,AG$5,FALSE)),($H37*VLOOKUP($F37,'VESSEL FACTORS'!$A$3:$O$5,AG$5,FALSE)*0.0000011023*$M37*$N37*($G37/100))))))))</f>
        <v>Enter vessel info</v>
      </c>
      <c r="AH37" s="76" t="str">
        <f>IF(OR($D37="",$E37="",$F37=""),"Enter vessel info",IF(T($H37)&lt;&gt;"","Enter Activity",IF(OR($M37=0,$N37=0),"Enter Run Time",IF((VLOOKUP($F37,'VESSEL FACTORS'!$A$3:$O$5,AH$5,FALSE))="N/A","--",IF($G37="",IF(ISERROR(SEARCH("Aux",$E37,1)),($H37*VLOOKUP($F37,'VESSEL FACTORS'!$A$2:$O$5,AH$5,FALSE)*0.0000011023*$M37*$N37*0.82),($H37*VLOOKUP($F37,'VESSEL FACTORS'!$A$2:$O$5,AH$5,FALSE)*0.0000011023*$M37*$N37*1)),IF($G37&lt;21,($H37*VLOOKUP($F37,'VESSEL FACTORS'!$A$2:$O$5,AH$5,FALSE)*0.0000011023*$M37*$N37*VLOOKUP($G37,'VESSEL FACTORS'!$A$16:$L$36,AH$5,FALSE)),($H37*VLOOKUP($F37,'VESSEL FACTORS'!$A$3:$O$5,AH$5,FALSE)*0.0000011023*$M37*$N37*($G37/100))))))))</f>
        <v>Enter vessel info</v>
      </c>
      <c r="AI37" s="76" t="str">
        <f>IF(OR($D37="",$E37="",$F37=""),"Enter vessel info",IF(T($H37)&lt;&gt;"","Enter Activity",IF(OR($M37=0,$N37=0),"Enter Run Time",IF((VLOOKUP($F37,'VESSEL FACTORS'!$A$3:$O$5,AI$5,FALSE))="N/A","--",IF($G37="",IF(ISERROR(SEARCH("Aux",$E37,1)),($H37*VLOOKUP($F37,'VESSEL FACTORS'!$A$2:$O$5,AI$5,FALSE)*0.0000011023*$M37*$N37*0.82),($H37*VLOOKUP($F37,'VESSEL FACTORS'!$A$2:$O$5,AI$5,FALSE)*0.0000011023*$M37*$N37*1)),IF($G37&lt;21,($H37*VLOOKUP($F37,'VESSEL FACTORS'!$A$2:$O$5,AI$5,FALSE)*0.0000011023*$M37*$N37*VLOOKUP($G37,'VESSEL FACTORS'!$A$16:$L$36,AI$5,FALSE)),($H37*VLOOKUP($F37,'VESSEL FACTORS'!$A$3:$O$5,AI$5,FALSE)*0.0000011023*$M37*$N37*($G37/100))))))))</f>
        <v>Enter vessel info</v>
      </c>
      <c r="AJ37" s="76" t="str">
        <f>IF(OR($D37="",$E37="",$F37=""),"Enter vessel info",IF(T($H37)&lt;&gt;"","Enter Activity",IF(OR($M37=0,$N37=0),"Enter Run Time",IF((VLOOKUP($F37,'VESSEL FACTORS'!$A$3:$O$5,AJ$5,FALSE))="N/A","--",IF($G37="",IF(ISERROR(SEARCH("Aux",$E37,1)),($H37*VLOOKUP($F37,'VESSEL FACTORS'!$A$2:$O$5,AJ$5,FALSE)*0.0000011023*$M37*$N37*0.82),($H37*VLOOKUP($F37,'VESSEL FACTORS'!$A$2:$O$5,AJ$5,FALSE)*0.0000011023*$M37*$N37*1)),IF($G37&lt;21,($H37*VLOOKUP($F37,'VESSEL FACTORS'!$A$2:$O$5,AJ$5,FALSE)*0.0000011023*$M37*$N37*VLOOKUP($G37,'VESSEL FACTORS'!$A$16:$L$36,AJ$5,FALSE)),($H37*VLOOKUP($F37,'VESSEL FACTORS'!$A$3:$O$5,AJ$5,FALSE)*0.0000011023*$M37*$N37*($G37/100))))))))</f>
        <v>Enter vessel info</v>
      </c>
      <c r="AK37" s="76" t="str">
        <f>IF(OR($D37="",$E37="",$F37=""),"Enter vessel info",IF(T($H37)&lt;&gt;"","Enter Activity",IF(OR($M37=0,$N37=0),"Enter Run Time",IF((VLOOKUP($F37,'VESSEL FACTORS'!$A$3:$O$5,AK$5,FALSE))="N/A","--",IF($G37="",IF(ISERROR(SEARCH("Aux",$E37,1)),($H37*VLOOKUP($F37,'VESSEL FACTORS'!$A$2:$O$5,AK$5,FALSE)*0.0000011023*$M37*$N37*0.82),($H37*VLOOKUP($F37,'VESSEL FACTORS'!$A$2:$O$5,AK$5,FALSE)*0.0000011023*$M37*$N37*1)),IF($G37&lt;21,($H37*VLOOKUP($F37,'VESSEL FACTORS'!$A$2:$O$5,AK$5,FALSE)*0.0000011023*$M37*$N37*VLOOKUP($G37,'VESSEL FACTORS'!$A$16:$L$36,AK$5,FALSE)),($H37*VLOOKUP($F37,'VESSEL FACTORS'!$A$3:$O$5,AK$5,FALSE)*0.0000011023*$M37*$N37*($G37/100))))))))</f>
        <v>Enter vessel info</v>
      </c>
      <c r="AL37" s="67" t="str">
        <f>IF(OR($D37="",$E37="",$F37=""),"Enter vessel info",IF(T($H37)&lt;&gt;"","Enter Activity",IF(OR($M37=0,$N37=0),"Enter Run Time",IF((VLOOKUP($F37,'VESSEL FACTORS'!$A$3:$O$5,AL$5,FALSE))="N/A","--",IF($G37="",IF(ISERROR(SEARCH("Aux",$E37,1)),($H37*VLOOKUP($F37,'VESSEL FACTORS'!$A$2:$O$5,AL$5,FALSE)*0.0000011023*$M37*$N37*0.82),($H37*VLOOKUP($F37,'VESSEL FACTORS'!$A$2:$O$5,AL$5,FALSE)*0.0000011023*$M37*$N37*1)),IF($G37&lt;21,($H37*VLOOKUP($F37,'VESSEL FACTORS'!$A$2:$O$5,AL$5,FALSE)*0.0000011023*$M37*$N37*VLOOKUP($G37,'VESSEL FACTORS'!$A$16:$L$36,AL$5,FALSE)),($H37*VLOOKUP($F37,'VESSEL FACTORS'!$A$3:$O$5,AL$5,FALSE)*0.0000011023*$M37*$N37*($G37/100))))))))</f>
        <v>Enter vessel info</v>
      </c>
      <c r="AM37" s="73"/>
      <c r="AO37" s="74">
        <f>MONTH(EMISSIONS_1!P37)-MONTH(EMISSIONS_1!O37)+1</f>
        <v>1</v>
      </c>
      <c r="AP37" s="335">
        <f t="shared" si="39"/>
        <v>0</v>
      </c>
      <c r="AQ37" s="336">
        <f t="shared" si="39"/>
        <v>0</v>
      </c>
      <c r="AR37" s="336">
        <f t="shared" si="39"/>
        <v>0</v>
      </c>
      <c r="AS37" s="336">
        <f t="shared" si="39"/>
        <v>0</v>
      </c>
      <c r="AT37" s="336">
        <f t="shared" si="39"/>
        <v>0</v>
      </c>
      <c r="AU37" s="336">
        <f t="shared" si="39"/>
        <v>0</v>
      </c>
      <c r="AV37" s="336">
        <f t="shared" si="39"/>
        <v>0</v>
      </c>
      <c r="AW37" s="336">
        <f t="shared" si="39"/>
        <v>0</v>
      </c>
      <c r="AX37" s="336">
        <f t="shared" si="39"/>
        <v>0</v>
      </c>
      <c r="AY37" s="336">
        <f t="shared" si="39"/>
        <v>0</v>
      </c>
      <c r="AZ37" s="336">
        <f t="shared" si="39"/>
        <v>0</v>
      </c>
      <c r="BA37" s="337">
        <f t="shared" si="39"/>
        <v>0</v>
      </c>
      <c r="BB37" s="335">
        <f t="shared" si="40"/>
        <v>0</v>
      </c>
      <c r="BC37" s="336">
        <f t="shared" si="40"/>
        <v>0</v>
      </c>
      <c r="BD37" s="336">
        <f t="shared" si="40"/>
        <v>0</v>
      </c>
      <c r="BE37" s="336">
        <f t="shared" si="40"/>
        <v>0</v>
      </c>
      <c r="BF37" s="336">
        <f t="shared" si="40"/>
        <v>0</v>
      </c>
      <c r="BG37" s="336">
        <f t="shared" si="40"/>
        <v>0</v>
      </c>
      <c r="BH37" s="336">
        <f t="shared" si="40"/>
        <v>0</v>
      </c>
      <c r="BI37" s="336">
        <f t="shared" si="40"/>
        <v>0</v>
      </c>
      <c r="BJ37" s="336">
        <f t="shared" si="40"/>
        <v>0</v>
      </c>
      <c r="BK37" s="336">
        <f t="shared" si="40"/>
        <v>0</v>
      </c>
      <c r="BL37" s="336">
        <f t="shared" si="40"/>
        <v>0</v>
      </c>
      <c r="BM37" s="337">
        <f t="shared" si="40"/>
        <v>0</v>
      </c>
      <c r="BN37" s="335">
        <f t="shared" si="41"/>
        <v>0</v>
      </c>
      <c r="BO37" s="336">
        <f t="shared" si="41"/>
        <v>0</v>
      </c>
      <c r="BP37" s="336">
        <f t="shared" si="41"/>
        <v>0</v>
      </c>
      <c r="BQ37" s="336">
        <f t="shared" si="41"/>
        <v>0</v>
      </c>
      <c r="BR37" s="336">
        <f t="shared" si="41"/>
        <v>0</v>
      </c>
      <c r="BS37" s="336">
        <f t="shared" si="41"/>
        <v>0</v>
      </c>
      <c r="BT37" s="336">
        <f t="shared" si="41"/>
        <v>0</v>
      </c>
      <c r="BU37" s="336">
        <f t="shared" si="41"/>
        <v>0</v>
      </c>
      <c r="BV37" s="336">
        <f t="shared" si="41"/>
        <v>0</v>
      </c>
      <c r="BW37" s="336">
        <f t="shared" si="41"/>
        <v>0</v>
      </c>
      <c r="BX37" s="336">
        <f t="shared" si="41"/>
        <v>0</v>
      </c>
      <c r="BY37" s="337">
        <f t="shared" si="41"/>
        <v>0</v>
      </c>
      <c r="BZ37" s="335">
        <f t="shared" si="42"/>
        <v>0</v>
      </c>
      <c r="CA37" s="336">
        <f t="shared" si="42"/>
        <v>0</v>
      </c>
      <c r="CB37" s="336">
        <f t="shared" si="42"/>
        <v>0</v>
      </c>
      <c r="CC37" s="336">
        <f t="shared" si="42"/>
        <v>0</v>
      </c>
      <c r="CD37" s="336">
        <f t="shared" si="42"/>
        <v>0</v>
      </c>
      <c r="CE37" s="336">
        <f t="shared" si="42"/>
        <v>0</v>
      </c>
      <c r="CF37" s="336">
        <f t="shared" si="42"/>
        <v>0</v>
      </c>
      <c r="CG37" s="336">
        <f t="shared" si="42"/>
        <v>0</v>
      </c>
      <c r="CH37" s="336">
        <f t="shared" si="42"/>
        <v>0</v>
      </c>
      <c r="CI37" s="336">
        <f t="shared" si="42"/>
        <v>0</v>
      </c>
      <c r="CJ37" s="336">
        <f t="shared" si="42"/>
        <v>0</v>
      </c>
      <c r="CK37" s="337">
        <f t="shared" si="42"/>
        <v>0</v>
      </c>
      <c r="CL37" s="335">
        <f t="shared" si="43"/>
        <v>0</v>
      </c>
      <c r="CM37" s="336">
        <f t="shared" si="43"/>
        <v>0</v>
      </c>
      <c r="CN37" s="336">
        <f t="shared" si="43"/>
        <v>0</v>
      </c>
      <c r="CO37" s="336">
        <f t="shared" si="43"/>
        <v>0</v>
      </c>
      <c r="CP37" s="336">
        <f t="shared" si="43"/>
        <v>0</v>
      </c>
      <c r="CQ37" s="336">
        <f t="shared" si="43"/>
        <v>0</v>
      </c>
      <c r="CR37" s="336">
        <f t="shared" si="43"/>
        <v>0</v>
      </c>
      <c r="CS37" s="336">
        <f t="shared" si="43"/>
        <v>0</v>
      </c>
      <c r="CT37" s="336">
        <f t="shared" si="43"/>
        <v>0</v>
      </c>
      <c r="CU37" s="336">
        <f t="shared" si="43"/>
        <v>0</v>
      </c>
      <c r="CV37" s="336">
        <f t="shared" si="43"/>
        <v>0</v>
      </c>
      <c r="CW37" s="337">
        <f t="shared" si="43"/>
        <v>0</v>
      </c>
      <c r="CX37" s="335">
        <f t="shared" si="44"/>
        <v>0</v>
      </c>
      <c r="CY37" s="336">
        <f t="shared" si="44"/>
        <v>0</v>
      </c>
      <c r="CZ37" s="336">
        <f t="shared" si="44"/>
        <v>0</v>
      </c>
      <c r="DA37" s="336">
        <f t="shared" si="44"/>
        <v>0</v>
      </c>
      <c r="DB37" s="336">
        <f t="shared" si="44"/>
        <v>0</v>
      </c>
      <c r="DC37" s="336">
        <f t="shared" si="44"/>
        <v>0</v>
      </c>
      <c r="DD37" s="336">
        <f t="shared" si="44"/>
        <v>0</v>
      </c>
      <c r="DE37" s="336">
        <f t="shared" si="44"/>
        <v>0</v>
      </c>
      <c r="DF37" s="336">
        <f t="shared" si="44"/>
        <v>0</v>
      </c>
      <c r="DG37" s="336">
        <f t="shared" si="44"/>
        <v>0</v>
      </c>
      <c r="DH37" s="336">
        <f t="shared" si="44"/>
        <v>0</v>
      </c>
      <c r="DI37" s="337">
        <f t="shared" si="44"/>
        <v>0</v>
      </c>
      <c r="DJ37" s="335">
        <f t="shared" si="45"/>
        <v>0</v>
      </c>
      <c r="DK37" s="336">
        <f t="shared" si="45"/>
        <v>0</v>
      </c>
      <c r="DL37" s="336">
        <f t="shared" si="45"/>
        <v>0</v>
      </c>
      <c r="DM37" s="336">
        <f t="shared" si="45"/>
        <v>0</v>
      </c>
      <c r="DN37" s="336">
        <f t="shared" si="45"/>
        <v>0</v>
      </c>
      <c r="DO37" s="336">
        <f t="shared" si="45"/>
        <v>0</v>
      </c>
      <c r="DP37" s="336">
        <f t="shared" si="45"/>
        <v>0</v>
      </c>
      <c r="DQ37" s="336">
        <f t="shared" si="45"/>
        <v>0</v>
      </c>
      <c r="DR37" s="336">
        <f t="shared" si="45"/>
        <v>0</v>
      </c>
      <c r="DS37" s="336">
        <f t="shared" si="45"/>
        <v>0</v>
      </c>
      <c r="DT37" s="336">
        <f t="shared" si="45"/>
        <v>0</v>
      </c>
      <c r="DU37" s="337">
        <f t="shared" si="45"/>
        <v>0</v>
      </c>
      <c r="DV37" s="335">
        <f t="shared" si="46"/>
        <v>0</v>
      </c>
      <c r="DW37" s="336">
        <f t="shared" si="46"/>
        <v>0</v>
      </c>
      <c r="DX37" s="336">
        <f t="shared" si="46"/>
        <v>0</v>
      </c>
      <c r="DY37" s="336">
        <f t="shared" si="46"/>
        <v>0</v>
      </c>
      <c r="DZ37" s="336">
        <f t="shared" si="46"/>
        <v>0</v>
      </c>
      <c r="EA37" s="336">
        <f t="shared" si="46"/>
        <v>0</v>
      </c>
      <c r="EB37" s="336">
        <f t="shared" si="46"/>
        <v>0</v>
      </c>
      <c r="EC37" s="336">
        <f t="shared" si="46"/>
        <v>0</v>
      </c>
      <c r="ED37" s="336">
        <f t="shared" si="46"/>
        <v>0</v>
      </c>
      <c r="EE37" s="336">
        <f t="shared" si="46"/>
        <v>0</v>
      </c>
      <c r="EF37" s="336">
        <f t="shared" si="46"/>
        <v>0</v>
      </c>
      <c r="EG37" s="337">
        <f t="shared" si="46"/>
        <v>0</v>
      </c>
      <c r="EH37" s="335">
        <f t="shared" si="47"/>
        <v>0</v>
      </c>
      <c r="EI37" s="336">
        <f t="shared" si="47"/>
        <v>0</v>
      </c>
      <c r="EJ37" s="336">
        <f t="shared" si="47"/>
        <v>0</v>
      </c>
      <c r="EK37" s="336">
        <f t="shared" si="47"/>
        <v>0</v>
      </c>
      <c r="EL37" s="336">
        <f t="shared" si="47"/>
        <v>0</v>
      </c>
      <c r="EM37" s="336">
        <f t="shared" si="47"/>
        <v>0</v>
      </c>
      <c r="EN37" s="336">
        <f t="shared" si="47"/>
        <v>0</v>
      </c>
      <c r="EO37" s="336">
        <f t="shared" si="47"/>
        <v>0</v>
      </c>
      <c r="EP37" s="336">
        <f t="shared" si="47"/>
        <v>0</v>
      </c>
      <c r="EQ37" s="336">
        <f t="shared" si="47"/>
        <v>0</v>
      </c>
      <c r="ER37" s="336">
        <f t="shared" si="47"/>
        <v>0</v>
      </c>
      <c r="ES37" s="337">
        <f t="shared" si="47"/>
        <v>0</v>
      </c>
      <c r="ET37" s="335">
        <f t="shared" si="48"/>
        <v>0</v>
      </c>
      <c r="EU37" s="336">
        <f t="shared" si="48"/>
        <v>0</v>
      </c>
      <c r="EV37" s="336">
        <f t="shared" si="48"/>
        <v>0</v>
      </c>
      <c r="EW37" s="336">
        <f t="shared" si="48"/>
        <v>0</v>
      </c>
      <c r="EX37" s="336">
        <f t="shared" si="48"/>
        <v>0</v>
      </c>
      <c r="EY37" s="336">
        <f t="shared" si="48"/>
        <v>0</v>
      </c>
      <c r="EZ37" s="336">
        <f t="shared" si="48"/>
        <v>0</v>
      </c>
      <c r="FA37" s="336">
        <f t="shared" si="48"/>
        <v>0</v>
      </c>
      <c r="FB37" s="336">
        <f t="shared" si="48"/>
        <v>0</v>
      </c>
      <c r="FC37" s="336">
        <f t="shared" si="48"/>
        <v>0</v>
      </c>
      <c r="FD37" s="336">
        <f t="shared" si="48"/>
        <v>0</v>
      </c>
      <c r="FE37" s="337">
        <f t="shared" si="48"/>
        <v>0</v>
      </c>
      <c r="FF37" s="335">
        <f t="shared" si="49"/>
        <v>0</v>
      </c>
      <c r="FG37" s="336">
        <f t="shared" si="49"/>
        <v>0</v>
      </c>
      <c r="FH37" s="336">
        <f t="shared" si="49"/>
        <v>0</v>
      </c>
      <c r="FI37" s="336">
        <f t="shared" si="49"/>
        <v>0</v>
      </c>
      <c r="FJ37" s="336">
        <f t="shared" si="49"/>
        <v>0</v>
      </c>
      <c r="FK37" s="336">
        <f t="shared" si="49"/>
        <v>0</v>
      </c>
      <c r="FL37" s="336">
        <f t="shared" si="49"/>
        <v>0</v>
      </c>
      <c r="FM37" s="336">
        <f t="shared" si="49"/>
        <v>0</v>
      </c>
      <c r="FN37" s="336">
        <f t="shared" si="49"/>
        <v>0</v>
      </c>
      <c r="FO37" s="336">
        <f t="shared" si="49"/>
        <v>0</v>
      </c>
      <c r="FP37" s="336">
        <f t="shared" si="49"/>
        <v>0</v>
      </c>
      <c r="FQ37" s="337">
        <f t="shared" si="49"/>
        <v>0</v>
      </c>
    </row>
    <row r="38" spans="1:173" ht="12.75" customHeight="1" x14ac:dyDescent="0.2">
      <c r="A38" s="242" t="str">
        <f t="shared" si="14"/>
        <v>-</v>
      </c>
      <c r="B38" s="112"/>
      <c r="C38" s="171" t="s">
        <v>305</v>
      </c>
      <c r="D38" s="366"/>
      <c r="E38" s="366"/>
      <c r="F38" s="366"/>
      <c r="G38" s="367"/>
      <c r="H38" s="368" t="str">
        <f>IF(E38="","",IF(ISERROR(SEARCH("Custom",$E38,1)),VLOOKUP($A38,'VESSEL kW RATINGS'!$A:$E,5,FALSE),"Enter kW"))</f>
        <v/>
      </c>
      <c r="I38" s="33" t="s">
        <v>299</v>
      </c>
      <c r="J38" s="367"/>
      <c r="K38" s="33">
        <f t="shared" si="30"/>
        <v>1</v>
      </c>
      <c r="L38" s="33" t="e">
        <f>IF(#REF!="Enter Emissions (tpy)",IF( J38="", 0, J38), 0)</f>
        <v>#REF!</v>
      </c>
      <c r="M38" s="367">
        <v>0</v>
      </c>
      <c r="N38" s="373">
        <v>0</v>
      </c>
      <c r="O38" s="299"/>
      <c r="P38" s="300"/>
      <c r="Q38" s="73" t="str">
        <f t="shared" si="31"/>
        <v>Enter vessel info</v>
      </c>
      <c r="R38" s="79" t="str">
        <f t="shared" si="32"/>
        <v>Enter vessel info</v>
      </c>
      <c r="S38" s="79" t="str">
        <f t="shared" si="33"/>
        <v>Enter vessel info</v>
      </c>
      <c r="T38" s="79" t="str">
        <f t="shared" si="34"/>
        <v>Enter vessel info</v>
      </c>
      <c r="U38" s="79" t="str">
        <f t="shared" si="35"/>
        <v>Enter vessel info</v>
      </c>
      <c r="V38" s="79" t="str">
        <f t="shared" si="36"/>
        <v>Enter vessel info</v>
      </c>
      <c r="W38" s="79" t="str">
        <f t="shared" si="37"/>
        <v>Enter vessel info</v>
      </c>
      <c r="X38" s="79" t="str">
        <f t="shared" si="38"/>
        <v>Enter vessel info</v>
      </c>
      <c r="Y38" s="78" t="s">
        <v>115</v>
      </c>
      <c r="Z38" s="79" t="s">
        <v>115</v>
      </c>
      <c r="AA38" s="82" t="s">
        <v>115</v>
      </c>
      <c r="AB38" s="76" t="str">
        <f>IF(OR($D38="",$E38="",$F38=""),"Enter vessel info",IF(T($H38)&lt;&gt;"","Enter Activity",IF(OR($M38=0,$N38=0),"Enter Run Time",IF((VLOOKUP($F38,'VESSEL FACTORS'!$A$3:$O$5,AB$5,FALSE))="N/A","--",IF($G38="",IF(ISERROR(SEARCH("Aux",$E38,1)),($H38*VLOOKUP($F38,'VESSEL FACTORS'!$A$2:$O$5,AB$5,FALSE)*0.0000011023*$M38*$N38*0.82),($H38*VLOOKUP($F38,'VESSEL FACTORS'!$A$2:$O$5,AB$5,FALSE)*0.0000011023*$M38*$N38*1)),IF($G38&lt;21,($H38*VLOOKUP($F38,'VESSEL FACTORS'!$A$2:$O$5,AB$5,FALSE)*0.0000011023*$M38*$N38*VLOOKUP($G38,'VESSEL FACTORS'!$A$16:$L$36,AB$5,FALSE)),($H38*VLOOKUP($F38,'VESSEL FACTORS'!$A$3:$O$5,AB$5,FALSE)*0.0000011023*$M38*$N38*($G38/100))))))))</f>
        <v>Enter vessel info</v>
      </c>
      <c r="AC38" s="76" t="str">
        <f>IF(OR($D38="",$E38="",$F38=""),"Enter vessel info",IF(T($H38)&lt;&gt;"","Enter Activity",IF(OR($M38=0,$N38=0),"Enter Run Time",IF((VLOOKUP($F38,'VESSEL FACTORS'!$A$3:$O$5,AC$5,FALSE))="N/A","--",IF($G38="",IF(ISERROR(SEARCH("Aux",$E38,1)),($H38*VLOOKUP($F38,'VESSEL FACTORS'!$A$2:$O$5,AC$5,FALSE)*0.0000011023*$M38*$N38*0.82),($H38*VLOOKUP($F38,'VESSEL FACTORS'!$A$2:$O$5,AC$5,FALSE)*0.0000011023*$M38*$N38*1)),IF($G38&lt;21,($H38*VLOOKUP($F38,'VESSEL FACTORS'!$A$2:$O$5,AC$5,FALSE)*0.0000011023*$M38*$N38*VLOOKUP($G38,'VESSEL FACTORS'!$A$16:$L$36,AC$5,FALSE)),($H38*VLOOKUP($F38,'VESSEL FACTORS'!$A$3:$O$5,AC$5,FALSE)*0.0000011023*$M38*$N38*($G38/100))))))))</f>
        <v>Enter vessel info</v>
      </c>
      <c r="AD38" s="76" t="str">
        <f>IF(OR($D38="",$E38="",$F38=""),"Enter vessel info",IF(T($H38)&lt;&gt;"","Enter Activity",IF(OR($M38=0,$N38=0),"Enter Run Time",IF((VLOOKUP($F38,'VESSEL FACTORS'!$A$3:$O$5,AD$5,FALSE))="N/A","--",IF($G38="",IF(ISERROR(SEARCH("Aux",$E38,1)),($H38*VLOOKUP($F38,'VESSEL FACTORS'!$A$2:$O$5,AD$5,FALSE)*0.0000011023*$M38*$N38*0.82),($H38*VLOOKUP($F38,'VESSEL FACTORS'!$A$2:$O$5,AD$5,FALSE)*0.0000011023*$M38*$N38*1)),IF($G38&lt;21,($H38*VLOOKUP($F38,'VESSEL FACTORS'!$A$2:$O$5,AD$5,FALSE)*0.0000011023*$M38*$N38*VLOOKUP($G38,'VESSEL FACTORS'!$A$16:$L$36,AD$5,FALSE)),($H38*VLOOKUP($F38,'VESSEL FACTORS'!$A$3:$O$5,AD$5,FALSE)*0.0000011023*$M38*$N38*($G38/100))))))))</f>
        <v>Enter vessel info</v>
      </c>
      <c r="AE38" s="76" t="str">
        <f>IF(OR($D38="",$E38="",$F38=""),"Enter vessel info",IF(T($H38)&lt;&gt;"","Enter Activity",IF(OR($M38=0,$N38=0),"Enter Run Time",IF((VLOOKUP($F38,'VESSEL FACTORS'!$A$3:$O$5,AE$5,FALSE))="N/A","--",IF($G38="",IF(ISERROR(SEARCH("Aux",$E38,1)),($H38*VLOOKUP($F38,'VESSEL FACTORS'!$A$2:$O$5,AE$5,FALSE)*0.0000011023*$M38*$N38*0.82),($H38*VLOOKUP($F38,'VESSEL FACTORS'!$A$2:$O$5,AE$5,FALSE)*0.0000011023*$M38*$N38*1)),IF($G38&lt;21,($H38*VLOOKUP($F38,'VESSEL FACTORS'!$A$2:$O$5,AE$5,FALSE)*0.0000011023*$M38*$N38*VLOOKUP($G38,'VESSEL FACTORS'!$A$16:$L$36,AE$5,FALSE)),($H38*VLOOKUP($F38,'VESSEL FACTORS'!$A$3:$O$5,AE$5,FALSE)*0.0000011023*$M38*$N38*($G38/100))))))))</f>
        <v>Enter vessel info</v>
      </c>
      <c r="AF38" s="76" t="str">
        <f>IF(OR($D38="",$E38="",$F38=""),"Enter vessel info",IF(T($H38)&lt;&gt;"","Enter Activity",IF(OR($M38=0,$N38=0),"Enter Run Time",IF((VLOOKUP($F38,'VESSEL FACTORS'!$A$3:$O$5,AF$5,FALSE))="N/A","--",IF($G38="",IF(ISERROR(SEARCH("Aux",$E38,1)),($H38*VLOOKUP($F38,'VESSEL FACTORS'!$A$2:$O$5,AF$5,FALSE)*0.0000011023*$M38*$N38*0.82),($H38*VLOOKUP($F38,'VESSEL FACTORS'!$A$2:$O$5,AF$5,FALSE)*0.0000011023*$M38*$N38*1)),IF($G38&lt;21,($H38*VLOOKUP($F38,'VESSEL FACTORS'!$A$2:$O$5,AF$5,FALSE)*0.0000011023*$M38*$N38*VLOOKUP($G38,'VESSEL FACTORS'!$A$16:$L$36,AF$5,FALSE)),($H38*VLOOKUP($F38,'VESSEL FACTORS'!$A$3:$O$5,AF$5,FALSE)*0.0000011023*$M38*$N38*($G38/100))))))))</f>
        <v>Enter vessel info</v>
      </c>
      <c r="AG38" s="76" t="str">
        <f>IF(OR($D38="",$E38="",$F38=""),"Enter vessel info",IF(T($H38)&lt;&gt;"","Enter Activity",IF(OR($M38=0,$N38=0),"Enter Run Time",IF((VLOOKUP($F38,'VESSEL FACTORS'!$A$3:$O$5,AG$5,FALSE))="N/A","--",IF($G38="",IF(ISERROR(SEARCH("Aux",$E38,1)),($H38*VLOOKUP($F38,'VESSEL FACTORS'!$A$2:$O$5,AG$5,FALSE)*0.0000011023*$M38*$N38*0.82),($H38*VLOOKUP($F38,'VESSEL FACTORS'!$A$2:$O$5,AG$5,FALSE)*0.0000011023*$M38*$N38*1)),IF($G38&lt;21,($H38*VLOOKUP($F38,'VESSEL FACTORS'!$A$2:$O$5,AG$5,FALSE)*0.0000011023*$M38*$N38*VLOOKUP($G38,'VESSEL FACTORS'!$A$16:$L$36,AG$5,FALSE)),($H38*VLOOKUP($F38,'VESSEL FACTORS'!$A$3:$O$5,AG$5,FALSE)*0.0000011023*$M38*$N38*($G38/100))))))))</f>
        <v>Enter vessel info</v>
      </c>
      <c r="AH38" s="76" t="str">
        <f>IF(OR($D38="",$E38="",$F38=""),"Enter vessel info",IF(T($H38)&lt;&gt;"","Enter Activity",IF(OR($M38=0,$N38=0),"Enter Run Time",IF((VLOOKUP($F38,'VESSEL FACTORS'!$A$3:$O$5,AH$5,FALSE))="N/A","--",IF($G38="",IF(ISERROR(SEARCH("Aux",$E38,1)),($H38*VLOOKUP($F38,'VESSEL FACTORS'!$A$2:$O$5,AH$5,FALSE)*0.0000011023*$M38*$N38*0.82),($H38*VLOOKUP($F38,'VESSEL FACTORS'!$A$2:$O$5,AH$5,FALSE)*0.0000011023*$M38*$N38*1)),IF($G38&lt;21,($H38*VLOOKUP($F38,'VESSEL FACTORS'!$A$2:$O$5,AH$5,FALSE)*0.0000011023*$M38*$N38*VLOOKUP($G38,'VESSEL FACTORS'!$A$16:$L$36,AH$5,FALSE)),($H38*VLOOKUP($F38,'VESSEL FACTORS'!$A$3:$O$5,AH$5,FALSE)*0.0000011023*$M38*$N38*($G38/100))))))))</f>
        <v>Enter vessel info</v>
      </c>
      <c r="AI38" s="76" t="str">
        <f>IF(OR($D38="",$E38="",$F38=""),"Enter vessel info",IF(T($H38)&lt;&gt;"","Enter Activity",IF(OR($M38=0,$N38=0),"Enter Run Time",IF((VLOOKUP($F38,'VESSEL FACTORS'!$A$3:$O$5,AI$5,FALSE))="N/A","--",IF($G38="",IF(ISERROR(SEARCH("Aux",$E38,1)),($H38*VLOOKUP($F38,'VESSEL FACTORS'!$A$2:$O$5,AI$5,FALSE)*0.0000011023*$M38*$N38*0.82),($H38*VLOOKUP($F38,'VESSEL FACTORS'!$A$2:$O$5,AI$5,FALSE)*0.0000011023*$M38*$N38*1)),IF($G38&lt;21,($H38*VLOOKUP($F38,'VESSEL FACTORS'!$A$2:$O$5,AI$5,FALSE)*0.0000011023*$M38*$N38*VLOOKUP($G38,'VESSEL FACTORS'!$A$16:$L$36,AI$5,FALSE)),($H38*VLOOKUP($F38,'VESSEL FACTORS'!$A$3:$O$5,AI$5,FALSE)*0.0000011023*$M38*$N38*($G38/100))))))))</f>
        <v>Enter vessel info</v>
      </c>
      <c r="AJ38" s="76" t="str">
        <f>IF(OR($D38="",$E38="",$F38=""),"Enter vessel info",IF(T($H38)&lt;&gt;"","Enter Activity",IF(OR($M38=0,$N38=0),"Enter Run Time",IF((VLOOKUP($F38,'VESSEL FACTORS'!$A$3:$O$5,AJ$5,FALSE))="N/A","--",IF($G38="",IF(ISERROR(SEARCH("Aux",$E38,1)),($H38*VLOOKUP($F38,'VESSEL FACTORS'!$A$2:$O$5,AJ$5,FALSE)*0.0000011023*$M38*$N38*0.82),($H38*VLOOKUP($F38,'VESSEL FACTORS'!$A$2:$O$5,AJ$5,FALSE)*0.0000011023*$M38*$N38*1)),IF($G38&lt;21,($H38*VLOOKUP($F38,'VESSEL FACTORS'!$A$2:$O$5,AJ$5,FALSE)*0.0000011023*$M38*$N38*VLOOKUP($G38,'VESSEL FACTORS'!$A$16:$L$36,AJ$5,FALSE)),($H38*VLOOKUP($F38,'VESSEL FACTORS'!$A$3:$O$5,AJ$5,FALSE)*0.0000011023*$M38*$N38*($G38/100))))))))</f>
        <v>Enter vessel info</v>
      </c>
      <c r="AK38" s="76" t="str">
        <f>IF(OR($D38="",$E38="",$F38=""),"Enter vessel info",IF(T($H38)&lt;&gt;"","Enter Activity",IF(OR($M38=0,$N38=0),"Enter Run Time",IF((VLOOKUP($F38,'VESSEL FACTORS'!$A$3:$O$5,AK$5,FALSE))="N/A","--",IF($G38="",IF(ISERROR(SEARCH("Aux",$E38,1)),($H38*VLOOKUP($F38,'VESSEL FACTORS'!$A$2:$O$5,AK$5,FALSE)*0.0000011023*$M38*$N38*0.82),($H38*VLOOKUP($F38,'VESSEL FACTORS'!$A$2:$O$5,AK$5,FALSE)*0.0000011023*$M38*$N38*1)),IF($G38&lt;21,($H38*VLOOKUP($F38,'VESSEL FACTORS'!$A$2:$O$5,AK$5,FALSE)*0.0000011023*$M38*$N38*VLOOKUP($G38,'VESSEL FACTORS'!$A$16:$L$36,AK$5,FALSE)),($H38*VLOOKUP($F38,'VESSEL FACTORS'!$A$3:$O$5,AK$5,FALSE)*0.0000011023*$M38*$N38*($G38/100))))))))</f>
        <v>Enter vessel info</v>
      </c>
      <c r="AL38" s="67" t="str">
        <f>IF(OR($D38="",$E38="",$F38=""),"Enter vessel info",IF(T($H38)&lt;&gt;"","Enter Activity",IF(OR($M38=0,$N38=0),"Enter Run Time",IF((VLOOKUP($F38,'VESSEL FACTORS'!$A$3:$O$5,AL$5,FALSE))="N/A","--",IF($G38="",IF(ISERROR(SEARCH("Aux",$E38,1)),($H38*VLOOKUP($F38,'VESSEL FACTORS'!$A$2:$O$5,AL$5,FALSE)*0.0000011023*$M38*$N38*0.82),($H38*VLOOKUP($F38,'VESSEL FACTORS'!$A$2:$O$5,AL$5,FALSE)*0.0000011023*$M38*$N38*1)),IF($G38&lt;21,($H38*VLOOKUP($F38,'VESSEL FACTORS'!$A$2:$O$5,AL$5,FALSE)*0.0000011023*$M38*$N38*VLOOKUP($G38,'VESSEL FACTORS'!$A$16:$L$36,AL$5,FALSE)),($H38*VLOOKUP($F38,'VESSEL FACTORS'!$A$3:$O$5,AL$5,FALSE)*0.0000011023*$M38*$N38*($G38/100))))))))</f>
        <v>Enter vessel info</v>
      </c>
      <c r="AM38" s="73"/>
      <c r="AO38" s="74">
        <f>MONTH(EMISSIONS_1!P38)-MONTH(EMISSIONS_1!O38)+1</f>
        <v>1</v>
      </c>
      <c r="AP38" s="335">
        <f t="shared" si="39"/>
        <v>0</v>
      </c>
      <c r="AQ38" s="336">
        <f t="shared" si="39"/>
        <v>0</v>
      </c>
      <c r="AR38" s="336">
        <f t="shared" si="39"/>
        <v>0</v>
      </c>
      <c r="AS38" s="336">
        <f t="shared" si="39"/>
        <v>0</v>
      </c>
      <c r="AT38" s="336">
        <f t="shared" si="39"/>
        <v>0</v>
      </c>
      <c r="AU38" s="336">
        <f t="shared" si="39"/>
        <v>0</v>
      </c>
      <c r="AV38" s="336">
        <f t="shared" si="39"/>
        <v>0</v>
      </c>
      <c r="AW38" s="336">
        <f t="shared" si="39"/>
        <v>0</v>
      </c>
      <c r="AX38" s="336">
        <f t="shared" si="39"/>
        <v>0</v>
      </c>
      <c r="AY38" s="336">
        <f t="shared" si="39"/>
        <v>0</v>
      </c>
      <c r="AZ38" s="336">
        <f t="shared" si="39"/>
        <v>0</v>
      </c>
      <c r="BA38" s="337">
        <f t="shared" si="39"/>
        <v>0</v>
      </c>
      <c r="BB38" s="335">
        <f t="shared" si="40"/>
        <v>0</v>
      </c>
      <c r="BC38" s="336">
        <f t="shared" si="40"/>
        <v>0</v>
      </c>
      <c r="BD38" s="336">
        <f t="shared" si="40"/>
        <v>0</v>
      </c>
      <c r="BE38" s="336">
        <f t="shared" si="40"/>
        <v>0</v>
      </c>
      <c r="BF38" s="336">
        <f t="shared" si="40"/>
        <v>0</v>
      </c>
      <c r="BG38" s="336">
        <f t="shared" si="40"/>
        <v>0</v>
      </c>
      <c r="BH38" s="336">
        <f t="shared" si="40"/>
        <v>0</v>
      </c>
      <c r="BI38" s="336">
        <f t="shared" si="40"/>
        <v>0</v>
      </c>
      <c r="BJ38" s="336">
        <f t="shared" si="40"/>
        <v>0</v>
      </c>
      <c r="BK38" s="336">
        <f t="shared" si="40"/>
        <v>0</v>
      </c>
      <c r="BL38" s="336">
        <f t="shared" si="40"/>
        <v>0</v>
      </c>
      <c r="BM38" s="337">
        <f t="shared" si="40"/>
        <v>0</v>
      </c>
      <c r="BN38" s="335">
        <f t="shared" si="41"/>
        <v>0</v>
      </c>
      <c r="BO38" s="336">
        <f t="shared" si="41"/>
        <v>0</v>
      </c>
      <c r="BP38" s="336">
        <f t="shared" si="41"/>
        <v>0</v>
      </c>
      <c r="BQ38" s="336">
        <f t="shared" si="41"/>
        <v>0</v>
      </c>
      <c r="BR38" s="336">
        <f t="shared" si="41"/>
        <v>0</v>
      </c>
      <c r="BS38" s="336">
        <f t="shared" si="41"/>
        <v>0</v>
      </c>
      <c r="BT38" s="336">
        <f t="shared" si="41"/>
        <v>0</v>
      </c>
      <c r="BU38" s="336">
        <f t="shared" si="41"/>
        <v>0</v>
      </c>
      <c r="BV38" s="336">
        <f t="shared" si="41"/>
        <v>0</v>
      </c>
      <c r="BW38" s="336">
        <f t="shared" si="41"/>
        <v>0</v>
      </c>
      <c r="BX38" s="336">
        <f t="shared" si="41"/>
        <v>0</v>
      </c>
      <c r="BY38" s="337">
        <f t="shared" si="41"/>
        <v>0</v>
      </c>
      <c r="BZ38" s="335">
        <f t="shared" si="42"/>
        <v>0</v>
      </c>
      <c r="CA38" s="336">
        <f t="shared" si="42"/>
        <v>0</v>
      </c>
      <c r="CB38" s="336">
        <f t="shared" si="42"/>
        <v>0</v>
      </c>
      <c r="CC38" s="336">
        <f t="shared" si="42"/>
        <v>0</v>
      </c>
      <c r="CD38" s="336">
        <f t="shared" si="42"/>
        <v>0</v>
      </c>
      <c r="CE38" s="336">
        <f t="shared" si="42"/>
        <v>0</v>
      </c>
      <c r="CF38" s="336">
        <f t="shared" si="42"/>
        <v>0</v>
      </c>
      <c r="CG38" s="336">
        <f t="shared" si="42"/>
        <v>0</v>
      </c>
      <c r="CH38" s="336">
        <f t="shared" si="42"/>
        <v>0</v>
      </c>
      <c r="CI38" s="336">
        <f t="shared" si="42"/>
        <v>0</v>
      </c>
      <c r="CJ38" s="336">
        <f t="shared" si="42"/>
        <v>0</v>
      </c>
      <c r="CK38" s="337">
        <f t="shared" si="42"/>
        <v>0</v>
      </c>
      <c r="CL38" s="335">
        <f t="shared" si="43"/>
        <v>0</v>
      </c>
      <c r="CM38" s="336">
        <f t="shared" si="43"/>
        <v>0</v>
      </c>
      <c r="CN38" s="336">
        <f t="shared" si="43"/>
        <v>0</v>
      </c>
      <c r="CO38" s="336">
        <f t="shared" si="43"/>
        <v>0</v>
      </c>
      <c r="CP38" s="336">
        <f t="shared" si="43"/>
        <v>0</v>
      </c>
      <c r="CQ38" s="336">
        <f t="shared" si="43"/>
        <v>0</v>
      </c>
      <c r="CR38" s="336">
        <f t="shared" si="43"/>
        <v>0</v>
      </c>
      <c r="CS38" s="336">
        <f t="shared" si="43"/>
        <v>0</v>
      </c>
      <c r="CT38" s="336">
        <f t="shared" si="43"/>
        <v>0</v>
      </c>
      <c r="CU38" s="336">
        <f t="shared" si="43"/>
        <v>0</v>
      </c>
      <c r="CV38" s="336">
        <f t="shared" si="43"/>
        <v>0</v>
      </c>
      <c r="CW38" s="337">
        <f t="shared" si="43"/>
        <v>0</v>
      </c>
      <c r="CX38" s="335">
        <f t="shared" si="44"/>
        <v>0</v>
      </c>
      <c r="CY38" s="336">
        <f t="shared" si="44"/>
        <v>0</v>
      </c>
      <c r="CZ38" s="336">
        <f t="shared" si="44"/>
        <v>0</v>
      </c>
      <c r="DA38" s="336">
        <f t="shared" si="44"/>
        <v>0</v>
      </c>
      <c r="DB38" s="336">
        <f t="shared" si="44"/>
        <v>0</v>
      </c>
      <c r="DC38" s="336">
        <f t="shared" si="44"/>
        <v>0</v>
      </c>
      <c r="DD38" s="336">
        <f t="shared" si="44"/>
        <v>0</v>
      </c>
      <c r="DE38" s="336">
        <f t="shared" si="44"/>
        <v>0</v>
      </c>
      <c r="DF38" s="336">
        <f t="shared" si="44"/>
        <v>0</v>
      </c>
      <c r="DG38" s="336">
        <f t="shared" si="44"/>
        <v>0</v>
      </c>
      <c r="DH38" s="336">
        <f t="shared" si="44"/>
        <v>0</v>
      </c>
      <c r="DI38" s="337">
        <f t="shared" si="44"/>
        <v>0</v>
      </c>
      <c r="DJ38" s="335">
        <f t="shared" si="45"/>
        <v>0</v>
      </c>
      <c r="DK38" s="336">
        <f t="shared" si="45"/>
        <v>0</v>
      </c>
      <c r="DL38" s="336">
        <f t="shared" si="45"/>
        <v>0</v>
      </c>
      <c r="DM38" s="336">
        <f t="shared" si="45"/>
        <v>0</v>
      </c>
      <c r="DN38" s="336">
        <f t="shared" si="45"/>
        <v>0</v>
      </c>
      <c r="DO38" s="336">
        <f t="shared" si="45"/>
        <v>0</v>
      </c>
      <c r="DP38" s="336">
        <f t="shared" si="45"/>
        <v>0</v>
      </c>
      <c r="DQ38" s="336">
        <f t="shared" si="45"/>
        <v>0</v>
      </c>
      <c r="DR38" s="336">
        <f t="shared" si="45"/>
        <v>0</v>
      </c>
      <c r="DS38" s="336">
        <f t="shared" si="45"/>
        <v>0</v>
      </c>
      <c r="DT38" s="336">
        <f t="shared" si="45"/>
        <v>0</v>
      </c>
      <c r="DU38" s="337">
        <f t="shared" si="45"/>
        <v>0</v>
      </c>
      <c r="DV38" s="335">
        <f t="shared" si="46"/>
        <v>0</v>
      </c>
      <c r="DW38" s="336">
        <f t="shared" si="46"/>
        <v>0</v>
      </c>
      <c r="DX38" s="336">
        <f t="shared" si="46"/>
        <v>0</v>
      </c>
      <c r="DY38" s="336">
        <f t="shared" si="46"/>
        <v>0</v>
      </c>
      <c r="DZ38" s="336">
        <f t="shared" si="46"/>
        <v>0</v>
      </c>
      <c r="EA38" s="336">
        <f t="shared" si="46"/>
        <v>0</v>
      </c>
      <c r="EB38" s="336">
        <f t="shared" si="46"/>
        <v>0</v>
      </c>
      <c r="EC38" s="336">
        <f t="shared" si="46"/>
        <v>0</v>
      </c>
      <c r="ED38" s="336">
        <f t="shared" si="46"/>
        <v>0</v>
      </c>
      <c r="EE38" s="336">
        <f t="shared" si="46"/>
        <v>0</v>
      </c>
      <c r="EF38" s="336">
        <f t="shared" si="46"/>
        <v>0</v>
      </c>
      <c r="EG38" s="337">
        <f t="shared" si="46"/>
        <v>0</v>
      </c>
      <c r="EH38" s="335">
        <f t="shared" si="47"/>
        <v>0</v>
      </c>
      <c r="EI38" s="336">
        <f t="shared" si="47"/>
        <v>0</v>
      </c>
      <c r="EJ38" s="336">
        <f t="shared" si="47"/>
        <v>0</v>
      </c>
      <c r="EK38" s="336">
        <f t="shared" si="47"/>
        <v>0</v>
      </c>
      <c r="EL38" s="336">
        <f t="shared" si="47"/>
        <v>0</v>
      </c>
      <c r="EM38" s="336">
        <f t="shared" si="47"/>
        <v>0</v>
      </c>
      <c r="EN38" s="336">
        <f t="shared" si="47"/>
        <v>0</v>
      </c>
      <c r="EO38" s="336">
        <f t="shared" si="47"/>
        <v>0</v>
      </c>
      <c r="EP38" s="336">
        <f t="shared" si="47"/>
        <v>0</v>
      </c>
      <c r="EQ38" s="336">
        <f t="shared" si="47"/>
        <v>0</v>
      </c>
      <c r="ER38" s="336">
        <f t="shared" si="47"/>
        <v>0</v>
      </c>
      <c r="ES38" s="337">
        <f t="shared" si="47"/>
        <v>0</v>
      </c>
      <c r="ET38" s="335">
        <f t="shared" si="48"/>
        <v>0</v>
      </c>
      <c r="EU38" s="336">
        <f t="shared" si="48"/>
        <v>0</v>
      </c>
      <c r="EV38" s="336">
        <f t="shared" si="48"/>
        <v>0</v>
      </c>
      <c r="EW38" s="336">
        <f t="shared" si="48"/>
        <v>0</v>
      </c>
      <c r="EX38" s="336">
        <f t="shared" si="48"/>
        <v>0</v>
      </c>
      <c r="EY38" s="336">
        <f t="shared" si="48"/>
        <v>0</v>
      </c>
      <c r="EZ38" s="336">
        <f t="shared" si="48"/>
        <v>0</v>
      </c>
      <c r="FA38" s="336">
        <f t="shared" si="48"/>
        <v>0</v>
      </c>
      <c r="FB38" s="336">
        <f t="shared" si="48"/>
        <v>0</v>
      </c>
      <c r="FC38" s="336">
        <f t="shared" si="48"/>
        <v>0</v>
      </c>
      <c r="FD38" s="336">
        <f t="shared" si="48"/>
        <v>0</v>
      </c>
      <c r="FE38" s="337">
        <f t="shared" si="48"/>
        <v>0</v>
      </c>
      <c r="FF38" s="335">
        <f t="shared" si="49"/>
        <v>0</v>
      </c>
      <c r="FG38" s="336">
        <f t="shared" si="49"/>
        <v>0</v>
      </c>
      <c r="FH38" s="336">
        <f t="shared" si="49"/>
        <v>0</v>
      </c>
      <c r="FI38" s="336">
        <f t="shared" si="49"/>
        <v>0</v>
      </c>
      <c r="FJ38" s="336">
        <f t="shared" si="49"/>
        <v>0</v>
      </c>
      <c r="FK38" s="336">
        <f t="shared" si="49"/>
        <v>0</v>
      </c>
      <c r="FL38" s="336">
        <f t="shared" si="49"/>
        <v>0</v>
      </c>
      <c r="FM38" s="336">
        <f t="shared" si="49"/>
        <v>0</v>
      </c>
      <c r="FN38" s="336">
        <f t="shared" si="49"/>
        <v>0</v>
      </c>
      <c r="FO38" s="336">
        <f t="shared" si="49"/>
        <v>0</v>
      </c>
      <c r="FP38" s="336">
        <f t="shared" si="49"/>
        <v>0</v>
      </c>
      <c r="FQ38" s="337">
        <f t="shared" si="49"/>
        <v>0</v>
      </c>
    </row>
    <row r="39" spans="1:173" ht="12.75" customHeight="1" x14ac:dyDescent="0.2">
      <c r="A39" s="242" t="str">
        <f t="shared" si="14"/>
        <v>-</v>
      </c>
      <c r="B39" s="112"/>
      <c r="C39" s="171" t="s">
        <v>305</v>
      </c>
      <c r="D39" s="366"/>
      <c r="E39" s="366"/>
      <c r="F39" s="366"/>
      <c r="G39" s="367"/>
      <c r="H39" s="368" t="str">
        <f>IF(E39="","",IF(ISERROR(SEARCH("Custom",$E39,1)),VLOOKUP($A39,'VESSEL kW RATINGS'!$A:$E,5,FALSE),"Enter kW"))</f>
        <v/>
      </c>
      <c r="I39" s="33" t="s">
        <v>299</v>
      </c>
      <c r="J39" s="367"/>
      <c r="K39" s="33">
        <f t="shared" si="30"/>
        <v>1</v>
      </c>
      <c r="L39" s="33" t="e">
        <f>IF(#REF!="Enter Emissions (tpy)",IF( J39="", 0, J39), 0)</f>
        <v>#REF!</v>
      </c>
      <c r="M39" s="367">
        <v>0</v>
      </c>
      <c r="N39" s="373">
        <v>0</v>
      </c>
      <c r="O39" s="299"/>
      <c r="P39" s="300"/>
      <c r="Q39" s="73" t="str">
        <f t="shared" si="31"/>
        <v>Enter vessel info</v>
      </c>
      <c r="R39" s="79" t="str">
        <f t="shared" si="32"/>
        <v>Enter vessel info</v>
      </c>
      <c r="S39" s="79" t="str">
        <f t="shared" si="33"/>
        <v>Enter vessel info</v>
      </c>
      <c r="T39" s="79" t="str">
        <f t="shared" si="34"/>
        <v>Enter vessel info</v>
      </c>
      <c r="U39" s="79" t="str">
        <f t="shared" si="35"/>
        <v>Enter vessel info</v>
      </c>
      <c r="V39" s="79" t="str">
        <f t="shared" si="36"/>
        <v>Enter vessel info</v>
      </c>
      <c r="W39" s="79" t="str">
        <f t="shared" si="37"/>
        <v>Enter vessel info</v>
      </c>
      <c r="X39" s="79" t="str">
        <f t="shared" si="38"/>
        <v>Enter vessel info</v>
      </c>
      <c r="Y39" s="78" t="s">
        <v>115</v>
      </c>
      <c r="Z39" s="79" t="s">
        <v>115</v>
      </c>
      <c r="AA39" s="82" t="s">
        <v>115</v>
      </c>
      <c r="AB39" s="76" t="str">
        <f>IF(OR($D39="",$E39="",$F39=""),"Enter vessel info",IF(T($H39)&lt;&gt;"","Enter Activity",IF(OR($M39=0,$N39=0),"Enter Run Time",IF((VLOOKUP($F39,'VESSEL FACTORS'!$A$3:$O$5,AB$5,FALSE))="N/A","--",IF($G39="",IF(ISERROR(SEARCH("Aux",$E39,1)),($H39*VLOOKUP($F39,'VESSEL FACTORS'!$A$2:$O$5,AB$5,FALSE)*0.0000011023*$M39*$N39*0.82),($H39*VLOOKUP($F39,'VESSEL FACTORS'!$A$2:$O$5,AB$5,FALSE)*0.0000011023*$M39*$N39*1)),IF($G39&lt;21,($H39*VLOOKUP($F39,'VESSEL FACTORS'!$A$2:$O$5,AB$5,FALSE)*0.0000011023*$M39*$N39*VLOOKUP($G39,'VESSEL FACTORS'!$A$16:$L$36,AB$5,FALSE)),($H39*VLOOKUP($F39,'VESSEL FACTORS'!$A$3:$O$5,AB$5,FALSE)*0.0000011023*$M39*$N39*($G39/100))))))))</f>
        <v>Enter vessel info</v>
      </c>
      <c r="AC39" s="76" t="str">
        <f>IF(OR($D39="",$E39="",$F39=""),"Enter vessel info",IF(T($H39)&lt;&gt;"","Enter Activity",IF(OR($M39=0,$N39=0),"Enter Run Time",IF((VLOOKUP($F39,'VESSEL FACTORS'!$A$3:$O$5,AC$5,FALSE))="N/A","--",IF($G39="",IF(ISERROR(SEARCH("Aux",$E39,1)),($H39*VLOOKUP($F39,'VESSEL FACTORS'!$A$2:$O$5,AC$5,FALSE)*0.0000011023*$M39*$N39*0.82),($H39*VLOOKUP($F39,'VESSEL FACTORS'!$A$2:$O$5,AC$5,FALSE)*0.0000011023*$M39*$N39*1)),IF($G39&lt;21,($H39*VLOOKUP($F39,'VESSEL FACTORS'!$A$2:$O$5,AC$5,FALSE)*0.0000011023*$M39*$N39*VLOOKUP($G39,'VESSEL FACTORS'!$A$16:$L$36,AC$5,FALSE)),($H39*VLOOKUP($F39,'VESSEL FACTORS'!$A$3:$O$5,AC$5,FALSE)*0.0000011023*$M39*$N39*($G39/100))))))))</f>
        <v>Enter vessel info</v>
      </c>
      <c r="AD39" s="76" t="str">
        <f>IF(OR($D39="",$E39="",$F39=""),"Enter vessel info",IF(T($H39)&lt;&gt;"","Enter Activity",IF(OR($M39=0,$N39=0),"Enter Run Time",IF((VLOOKUP($F39,'VESSEL FACTORS'!$A$3:$O$5,AD$5,FALSE))="N/A","--",IF($G39="",IF(ISERROR(SEARCH("Aux",$E39,1)),($H39*VLOOKUP($F39,'VESSEL FACTORS'!$A$2:$O$5,AD$5,FALSE)*0.0000011023*$M39*$N39*0.82),($H39*VLOOKUP($F39,'VESSEL FACTORS'!$A$2:$O$5,AD$5,FALSE)*0.0000011023*$M39*$N39*1)),IF($G39&lt;21,($H39*VLOOKUP($F39,'VESSEL FACTORS'!$A$2:$O$5,AD$5,FALSE)*0.0000011023*$M39*$N39*VLOOKUP($G39,'VESSEL FACTORS'!$A$16:$L$36,AD$5,FALSE)),($H39*VLOOKUP($F39,'VESSEL FACTORS'!$A$3:$O$5,AD$5,FALSE)*0.0000011023*$M39*$N39*($G39/100))))))))</f>
        <v>Enter vessel info</v>
      </c>
      <c r="AE39" s="76" t="str">
        <f>IF(OR($D39="",$E39="",$F39=""),"Enter vessel info",IF(T($H39)&lt;&gt;"","Enter Activity",IF(OR($M39=0,$N39=0),"Enter Run Time",IF((VLOOKUP($F39,'VESSEL FACTORS'!$A$3:$O$5,AE$5,FALSE))="N/A","--",IF($G39="",IF(ISERROR(SEARCH("Aux",$E39,1)),($H39*VLOOKUP($F39,'VESSEL FACTORS'!$A$2:$O$5,AE$5,FALSE)*0.0000011023*$M39*$N39*0.82),($H39*VLOOKUP($F39,'VESSEL FACTORS'!$A$2:$O$5,AE$5,FALSE)*0.0000011023*$M39*$N39*1)),IF($G39&lt;21,($H39*VLOOKUP($F39,'VESSEL FACTORS'!$A$2:$O$5,AE$5,FALSE)*0.0000011023*$M39*$N39*VLOOKUP($G39,'VESSEL FACTORS'!$A$16:$L$36,AE$5,FALSE)),($H39*VLOOKUP($F39,'VESSEL FACTORS'!$A$3:$O$5,AE$5,FALSE)*0.0000011023*$M39*$N39*($G39/100))))))))</f>
        <v>Enter vessel info</v>
      </c>
      <c r="AF39" s="76" t="str">
        <f>IF(OR($D39="",$E39="",$F39=""),"Enter vessel info",IF(T($H39)&lt;&gt;"","Enter Activity",IF(OR($M39=0,$N39=0),"Enter Run Time",IF((VLOOKUP($F39,'VESSEL FACTORS'!$A$3:$O$5,AF$5,FALSE))="N/A","--",IF($G39="",IF(ISERROR(SEARCH("Aux",$E39,1)),($H39*VLOOKUP($F39,'VESSEL FACTORS'!$A$2:$O$5,AF$5,FALSE)*0.0000011023*$M39*$N39*0.82),($H39*VLOOKUP($F39,'VESSEL FACTORS'!$A$2:$O$5,AF$5,FALSE)*0.0000011023*$M39*$N39*1)),IF($G39&lt;21,($H39*VLOOKUP($F39,'VESSEL FACTORS'!$A$2:$O$5,AF$5,FALSE)*0.0000011023*$M39*$N39*VLOOKUP($G39,'VESSEL FACTORS'!$A$16:$L$36,AF$5,FALSE)),($H39*VLOOKUP($F39,'VESSEL FACTORS'!$A$3:$O$5,AF$5,FALSE)*0.0000011023*$M39*$N39*($G39/100))))))))</f>
        <v>Enter vessel info</v>
      </c>
      <c r="AG39" s="76" t="str">
        <f>IF(OR($D39="",$E39="",$F39=""),"Enter vessel info",IF(T($H39)&lt;&gt;"","Enter Activity",IF(OR($M39=0,$N39=0),"Enter Run Time",IF((VLOOKUP($F39,'VESSEL FACTORS'!$A$3:$O$5,AG$5,FALSE))="N/A","--",IF($G39="",IF(ISERROR(SEARCH("Aux",$E39,1)),($H39*VLOOKUP($F39,'VESSEL FACTORS'!$A$2:$O$5,AG$5,FALSE)*0.0000011023*$M39*$N39*0.82),($H39*VLOOKUP($F39,'VESSEL FACTORS'!$A$2:$O$5,AG$5,FALSE)*0.0000011023*$M39*$N39*1)),IF($G39&lt;21,($H39*VLOOKUP($F39,'VESSEL FACTORS'!$A$2:$O$5,AG$5,FALSE)*0.0000011023*$M39*$N39*VLOOKUP($G39,'VESSEL FACTORS'!$A$16:$L$36,AG$5,FALSE)),($H39*VLOOKUP($F39,'VESSEL FACTORS'!$A$3:$O$5,AG$5,FALSE)*0.0000011023*$M39*$N39*($G39/100))))))))</f>
        <v>Enter vessel info</v>
      </c>
      <c r="AH39" s="76" t="str">
        <f>IF(OR($D39="",$E39="",$F39=""),"Enter vessel info",IF(T($H39)&lt;&gt;"","Enter Activity",IF(OR($M39=0,$N39=0),"Enter Run Time",IF((VLOOKUP($F39,'VESSEL FACTORS'!$A$3:$O$5,AH$5,FALSE))="N/A","--",IF($G39="",IF(ISERROR(SEARCH("Aux",$E39,1)),($H39*VLOOKUP($F39,'VESSEL FACTORS'!$A$2:$O$5,AH$5,FALSE)*0.0000011023*$M39*$N39*0.82),($H39*VLOOKUP($F39,'VESSEL FACTORS'!$A$2:$O$5,AH$5,FALSE)*0.0000011023*$M39*$N39*1)),IF($G39&lt;21,($H39*VLOOKUP($F39,'VESSEL FACTORS'!$A$2:$O$5,AH$5,FALSE)*0.0000011023*$M39*$N39*VLOOKUP($G39,'VESSEL FACTORS'!$A$16:$L$36,AH$5,FALSE)),($H39*VLOOKUP($F39,'VESSEL FACTORS'!$A$3:$O$5,AH$5,FALSE)*0.0000011023*$M39*$N39*($G39/100))))))))</f>
        <v>Enter vessel info</v>
      </c>
      <c r="AI39" s="76" t="str">
        <f>IF(OR($D39="",$E39="",$F39=""),"Enter vessel info",IF(T($H39)&lt;&gt;"","Enter Activity",IF(OR($M39=0,$N39=0),"Enter Run Time",IF((VLOOKUP($F39,'VESSEL FACTORS'!$A$3:$O$5,AI$5,FALSE))="N/A","--",IF($G39="",IF(ISERROR(SEARCH("Aux",$E39,1)),($H39*VLOOKUP($F39,'VESSEL FACTORS'!$A$2:$O$5,AI$5,FALSE)*0.0000011023*$M39*$N39*0.82),($H39*VLOOKUP($F39,'VESSEL FACTORS'!$A$2:$O$5,AI$5,FALSE)*0.0000011023*$M39*$N39*1)),IF($G39&lt;21,($H39*VLOOKUP($F39,'VESSEL FACTORS'!$A$2:$O$5,AI$5,FALSE)*0.0000011023*$M39*$N39*VLOOKUP($G39,'VESSEL FACTORS'!$A$16:$L$36,AI$5,FALSE)),($H39*VLOOKUP($F39,'VESSEL FACTORS'!$A$3:$O$5,AI$5,FALSE)*0.0000011023*$M39*$N39*($G39/100))))))))</f>
        <v>Enter vessel info</v>
      </c>
      <c r="AJ39" s="76" t="str">
        <f>IF(OR($D39="",$E39="",$F39=""),"Enter vessel info",IF(T($H39)&lt;&gt;"","Enter Activity",IF(OR($M39=0,$N39=0),"Enter Run Time",IF((VLOOKUP($F39,'VESSEL FACTORS'!$A$3:$O$5,AJ$5,FALSE))="N/A","--",IF($G39="",IF(ISERROR(SEARCH("Aux",$E39,1)),($H39*VLOOKUP($F39,'VESSEL FACTORS'!$A$2:$O$5,AJ$5,FALSE)*0.0000011023*$M39*$N39*0.82),($H39*VLOOKUP($F39,'VESSEL FACTORS'!$A$2:$O$5,AJ$5,FALSE)*0.0000011023*$M39*$N39*1)),IF($G39&lt;21,($H39*VLOOKUP($F39,'VESSEL FACTORS'!$A$2:$O$5,AJ$5,FALSE)*0.0000011023*$M39*$N39*VLOOKUP($G39,'VESSEL FACTORS'!$A$16:$L$36,AJ$5,FALSE)),($H39*VLOOKUP($F39,'VESSEL FACTORS'!$A$3:$O$5,AJ$5,FALSE)*0.0000011023*$M39*$N39*($G39/100))))))))</f>
        <v>Enter vessel info</v>
      </c>
      <c r="AK39" s="76" t="str">
        <f>IF(OR($D39="",$E39="",$F39=""),"Enter vessel info",IF(T($H39)&lt;&gt;"","Enter Activity",IF(OR($M39=0,$N39=0),"Enter Run Time",IF((VLOOKUP($F39,'VESSEL FACTORS'!$A$3:$O$5,AK$5,FALSE))="N/A","--",IF($G39="",IF(ISERROR(SEARCH("Aux",$E39,1)),($H39*VLOOKUP($F39,'VESSEL FACTORS'!$A$2:$O$5,AK$5,FALSE)*0.0000011023*$M39*$N39*0.82),($H39*VLOOKUP($F39,'VESSEL FACTORS'!$A$2:$O$5,AK$5,FALSE)*0.0000011023*$M39*$N39*1)),IF($G39&lt;21,($H39*VLOOKUP($F39,'VESSEL FACTORS'!$A$2:$O$5,AK$5,FALSE)*0.0000011023*$M39*$N39*VLOOKUP($G39,'VESSEL FACTORS'!$A$16:$L$36,AK$5,FALSE)),($H39*VLOOKUP($F39,'VESSEL FACTORS'!$A$3:$O$5,AK$5,FALSE)*0.0000011023*$M39*$N39*($G39/100))))))))</f>
        <v>Enter vessel info</v>
      </c>
      <c r="AL39" s="67" t="str">
        <f>IF(OR($D39="",$E39="",$F39=""),"Enter vessel info",IF(T($H39)&lt;&gt;"","Enter Activity",IF(OR($M39=0,$N39=0),"Enter Run Time",IF((VLOOKUP($F39,'VESSEL FACTORS'!$A$3:$O$5,AL$5,FALSE))="N/A","--",IF($G39="",IF(ISERROR(SEARCH("Aux",$E39,1)),($H39*VLOOKUP($F39,'VESSEL FACTORS'!$A$2:$O$5,AL$5,FALSE)*0.0000011023*$M39*$N39*0.82),($H39*VLOOKUP($F39,'VESSEL FACTORS'!$A$2:$O$5,AL$5,FALSE)*0.0000011023*$M39*$N39*1)),IF($G39&lt;21,($H39*VLOOKUP($F39,'VESSEL FACTORS'!$A$2:$O$5,AL$5,FALSE)*0.0000011023*$M39*$N39*VLOOKUP($G39,'VESSEL FACTORS'!$A$16:$L$36,AL$5,FALSE)),($H39*VLOOKUP($F39,'VESSEL FACTORS'!$A$3:$O$5,AL$5,FALSE)*0.0000011023*$M39*$N39*($G39/100))))))))</f>
        <v>Enter vessel info</v>
      </c>
      <c r="AM39" s="73"/>
      <c r="AO39" s="74">
        <f>MONTH(EMISSIONS_1!P39)-MONTH(EMISSIONS_1!O39)+1</f>
        <v>1</v>
      </c>
      <c r="AP39" s="335">
        <f t="shared" si="39"/>
        <v>0</v>
      </c>
      <c r="AQ39" s="336">
        <f t="shared" si="39"/>
        <v>0</v>
      </c>
      <c r="AR39" s="336">
        <f t="shared" si="39"/>
        <v>0</v>
      </c>
      <c r="AS39" s="336">
        <f t="shared" si="39"/>
        <v>0</v>
      </c>
      <c r="AT39" s="336">
        <f t="shared" si="39"/>
        <v>0</v>
      </c>
      <c r="AU39" s="336">
        <f t="shared" si="39"/>
        <v>0</v>
      </c>
      <c r="AV39" s="336">
        <f t="shared" si="39"/>
        <v>0</v>
      </c>
      <c r="AW39" s="336">
        <f t="shared" si="39"/>
        <v>0</v>
      </c>
      <c r="AX39" s="336">
        <f t="shared" si="39"/>
        <v>0</v>
      </c>
      <c r="AY39" s="336">
        <f t="shared" si="39"/>
        <v>0</v>
      </c>
      <c r="AZ39" s="336">
        <f t="shared" si="39"/>
        <v>0</v>
      </c>
      <c r="BA39" s="337">
        <f t="shared" si="39"/>
        <v>0</v>
      </c>
      <c r="BB39" s="335">
        <f t="shared" si="40"/>
        <v>0</v>
      </c>
      <c r="BC39" s="336">
        <f t="shared" si="40"/>
        <v>0</v>
      </c>
      <c r="BD39" s="336">
        <f t="shared" si="40"/>
        <v>0</v>
      </c>
      <c r="BE39" s="336">
        <f t="shared" si="40"/>
        <v>0</v>
      </c>
      <c r="BF39" s="336">
        <f t="shared" si="40"/>
        <v>0</v>
      </c>
      <c r="BG39" s="336">
        <f t="shared" si="40"/>
        <v>0</v>
      </c>
      <c r="BH39" s="336">
        <f t="shared" si="40"/>
        <v>0</v>
      </c>
      <c r="BI39" s="336">
        <f t="shared" si="40"/>
        <v>0</v>
      </c>
      <c r="BJ39" s="336">
        <f t="shared" si="40"/>
        <v>0</v>
      </c>
      <c r="BK39" s="336">
        <f t="shared" si="40"/>
        <v>0</v>
      </c>
      <c r="BL39" s="336">
        <f t="shared" si="40"/>
        <v>0</v>
      </c>
      <c r="BM39" s="337">
        <f t="shared" si="40"/>
        <v>0</v>
      </c>
      <c r="BN39" s="335">
        <f t="shared" si="41"/>
        <v>0</v>
      </c>
      <c r="BO39" s="336">
        <f t="shared" si="41"/>
        <v>0</v>
      </c>
      <c r="BP39" s="336">
        <f t="shared" si="41"/>
        <v>0</v>
      </c>
      <c r="BQ39" s="336">
        <f t="shared" si="41"/>
        <v>0</v>
      </c>
      <c r="BR39" s="336">
        <f t="shared" si="41"/>
        <v>0</v>
      </c>
      <c r="BS39" s="336">
        <f t="shared" si="41"/>
        <v>0</v>
      </c>
      <c r="BT39" s="336">
        <f t="shared" si="41"/>
        <v>0</v>
      </c>
      <c r="BU39" s="336">
        <f t="shared" si="41"/>
        <v>0</v>
      </c>
      <c r="BV39" s="336">
        <f t="shared" si="41"/>
        <v>0</v>
      </c>
      <c r="BW39" s="336">
        <f t="shared" si="41"/>
        <v>0</v>
      </c>
      <c r="BX39" s="336">
        <f t="shared" si="41"/>
        <v>0</v>
      </c>
      <c r="BY39" s="337">
        <f t="shared" si="41"/>
        <v>0</v>
      </c>
      <c r="BZ39" s="335">
        <f t="shared" si="42"/>
        <v>0</v>
      </c>
      <c r="CA39" s="336">
        <f t="shared" si="42"/>
        <v>0</v>
      </c>
      <c r="CB39" s="336">
        <f t="shared" si="42"/>
        <v>0</v>
      </c>
      <c r="CC39" s="336">
        <f t="shared" si="42"/>
        <v>0</v>
      </c>
      <c r="CD39" s="336">
        <f t="shared" si="42"/>
        <v>0</v>
      </c>
      <c r="CE39" s="336">
        <f t="shared" si="42"/>
        <v>0</v>
      </c>
      <c r="CF39" s="336">
        <f t="shared" si="42"/>
        <v>0</v>
      </c>
      <c r="CG39" s="336">
        <f t="shared" si="42"/>
        <v>0</v>
      </c>
      <c r="CH39" s="336">
        <f t="shared" si="42"/>
        <v>0</v>
      </c>
      <c r="CI39" s="336">
        <f t="shared" si="42"/>
        <v>0</v>
      </c>
      <c r="CJ39" s="336">
        <f t="shared" si="42"/>
        <v>0</v>
      </c>
      <c r="CK39" s="337">
        <f t="shared" si="42"/>
        <v>0</v>
      </c>
      <c r="CL39" s="335">
        <f t="shared" si="43"/>
        <v>0</v>
      </c>
      <c r="CM39" s="336">
        <f t="shared" si="43"/>
        <v>0</v>
      </c>
      <c r="CN39" s="336">
        <f t="shared" si="43"/>
        <v>0</v>
      </c>
      <c r="CO39" s="336">
        <f t="shared" si="43"/>
        <v>0</v>
      </c>
      <c r="CP39" s="336">
        <f t="shared" si="43"/>
        <v>0</v>
      </c>
      <c r="CQ39" s="336">
        <f t="shared" si="43"/>
        <v>0</v>
      </c>
      <c r="CR39" s="336">
        <f t="shared" si="43"/>
        <v>0</v>
      </c>
      <c r="CS39" s="336">
        <f t="shared" si="43"/>
        <v>0</v>
      </c>
      <c r="CT39" s="336">
        <f t="shared" si="43"/>
        <v>0</v>
      </c>
      <c r="CU39" s="336">
        <f t="shared" si="43"/>
        <v>0</v>
      </c>
      <c r="CV39" s="336">
        <f t="shared" si="43"/>
        <v>0</v>
      </c>
      <c r="CW39" s="337">
        <f t="shared" si="43"/>
        <v>0</v>
      </c>
      <c r="CX39" s="335">
        <f t="shared" si="44"/>
        <v>0</v>
      </c>
      <c r="CY39" s="336">
        <f t="shared" si="44"/>
        <v>0</v>
      </c>
      <c r="CZ39" s="336">
        <f t="shared" si="44"/>
        <v>0</v>
      </c>
      <c r="DA39" s="336">
        <f t="shared" si="44"/>
        <v>0</v>
      </c>
      <c r="DB39" s="336">
        <f t="shared" si="44"/>
        <v>0</v>
      </c>
      <c r="DC39" s="336">
        <f t="shared" si="44"/>
        <v>0</v>
      </c>
      <c r="DD39" s="336">
        <f t="shared" si="44"/>
        <v>0</v>
      </c>
      <c r="DE39" s="336">
        <f t="shared" si="44"/>
        <v>0</v>
      </c>
      <c r="DF39" s="336">
        <f t="shared" si="44"/>
        <v>0</v>
      </c>
      <c r="DG39" s="336">
        <f t="shared" si="44"/>
        <v>0</v>
      </c>
      <c r="DH39" s="336">
        <f t="shared" si="44"/>
        <v>0</v>
      </c>
      <c r="DI39" s="337">
        <f t="shared" si="44"/>
        <v>0</v>
      </c>
      <c r="DJ39" s="335">
        <f t="shared" si="45"/>
        <v>0</v>
      </c>
      <c r="DK39" s="336">
        <f t="shared" si="45"/>
        <v>0</v>
      </c>
      <c r="DL39" s="336">
        <f t="shared" si="45"/>
        <v>0</v>
      </c>
      <c r="DM39" s="336">
        <f t="shared" si="45"/>
        <v>0</v>
      </c>
      <c r="DN39" s="336">
        <f t="shared" si="45"/>
        <v>0</v>
      </c>
      <c r="DO39" s="336">
        <f t="shared" si="45"/>
        <v>0</v>
      </c>
      <c r="DP39" s="336">
        <f t="shared" si="45"/>
        <v>0</v>
      </c>
      <c r="DQ39" s="336">
        <f t="shared" si="45"/>
        <v>0</v>
      </c>
      <c r="DR39" s="336">
        <f t="shared" si="45"/>
        <v>0</v>
      </c>
      <c r="DS39" s="336">
        <f t="shared" si="45"/>
        <v>0</v>
      </c>
      <c r="DT39" s="336">
        <f t="shared" si="45"/>
        <v>0</v>
      </c>
      <c r="DU39" s="337">
        <f t="shared" si="45"/>
        <v>0</v>
      </c>
      <c r="DV39" s="335">
        <f t="shared" si="46"/>
        <v>0</v>
      </c>
      <c r="DW39" s="336">
        <f t="shared" si="46"/>
        <v>0</v>
      </c>
      <c r="DX39" s="336">
        <f t="shared" si="46"/>
        <v>0</v>
      </c>
      <c r="DY39" s="336">
        <f t="shared" si="46"/>
        <v>0</v>
      </c>
      <c r="DZ39" s="336">
        <f t="shared" si="46"/>
        <v>0</v>
      </c>
      <c r="EA39" s="336">
        <f t="shared" si="46"/>
        <v>0</v>
      </c>
      <c r="EB39" s="336">
        <f t="shared" si="46"/>
        <v>0</v>
      </c>
      <c r="EC39" s="336">
        <f t="shared" si="46"/>
        <v>0</v>
      </c>
      <c r="ED39" s="336">
        <f t="shared" si="46"/>
        <v>0</v>
      </c>
      <c r="EE39" s="336">
        <f t="shared" si="46"/>
        <v>0</v>
      </c>
      <c r="EF39" s="336">
        <f t="shared" si="46"/>
        <v>0</v>
      </c>
      <c r="EG39" s="337">
        <f t="shared" si="46"/>
        <v>0</v>
      </c>
      <c r="EH39" s="335">
        <f t="shared" si="47"/>
        <v>0</v>
      </c>
      <c r="EI39" s="336">
        <f t="shared" si="47"/>
        <v>0</v>
      </c>
      <c r="EJ39" s="336">
        <f t="shared" si="47"/>
        <v>0</v>
      </c>
      <c r="EK39" s="336">
        <f t="shared" si="47"/>
        <v>0</v>
      </c>
      <c r="EL39" s="336">
        <f t="shared" si="47"/>
        <v>0</v>
      </c>
      <c r="EM39" s="336">
        <f t="shared" si="47"/>
        <v>0</v>
      </c>
      <c r="EN39" s="336">
        <f t="shared" si="47"/>
        <v>0</v>
      </c>
      <c r="EO39" s="336">
        <f t="shared" si="47"/>
        <v>0</v>
      </c>
      <c r="EP39" s="336">
        <f t="shared" si="47"/>
        <v>0</v>
      </c>
      <c r="EQ39" s="336">
        <f t="shared" si="47"/>
        <v>0</v>
      </c>
      <c r="ER39" s="336">
        <f t="shared" si="47"/>
        <v>0</v>
      </c>
      <c r="ES39" s="337">
        <f t="shared" si="47"/>
        <v>0</v>
      </c>
      <c r="ET39" s="335">
        <f t="shared" si="48"/>
        <v>0</v>
      </c>
      <c r="EU39" s="336">
        <f t="shared" si="48"/>
        <v>0</v>
      </c>
      <c r="EV39" s="336">
        <f t="shared" si="48"/>
        <v>0</v>
      </c>
      <c r="EW39" s="336">
        <f t="shared" si="48"/>
        <v>0</v>
      </c>
      <c r="EX39" s="336">
        <f t="shared" si="48"/>
        <v>0</v>
      </c>
      <c r="EY39" s="336">
        <f t="shared" si="48"/>
        <v>0</v>
      </c>
      <c r="EZ39" s="336">
        <f t="shared" si="48"/>
        <v>0</v>
      </c>
      <c r="FA39" s="336">
        <f t="shared" si="48"/>
        <v>0</v>
      </c>
      <c r="FB39" s="336">
        <f t="shared" si="48"/>
        <v>0</v>
      </c>
      <c r="FC39" s="336">
        <f t="shared" si="48"/>
        <v>0</v>
      </c>
      <c r="FD39" s="336">
        <f t="shared" si="48"/>
        <v>0</v>
      </c>
      <c r="FE39" s="337">
        <f t="shared" si="48"/>
        <v>0</v>
      </c>
      <c r="FF39" s="335">
        <f t="shared" si="49"/>
        <v>0</v>
      </c>
      <c r="FG39" s="336">
        <f t="shared" si="49"/>
        <v>0</v>
      </c>
      <c r="FH39" s="336">
        <f t="shared" si="49"/>
        <v>0</v>
      </c>
      <c r="FI39" s="336">
        <f t="shared" si="49"/>
        <v>0</v>
      </c>
      <c r="FJ39" s="336">
        <f t="shared" si="49"/>
        <v>0</v>
      </c>
      <c r="FK39" s="336">
        <f t="shared" si="49"/>
        <v>0</v>
      </c>
      <c r="FL39" s="336">
        <f t="shared" si="49"/>
        <v>0</v>
      </c>
      <c r="FM39" s="336">
        <f t="shared" si="49"/>
        <v>0</v>
      </c>
      <c r="FN39" s="336">
        <f t="shared" si="49"/>
        <v>0</v>
      </c>
      <c r="FO39" s="336">
        <f t="shared" si="49"/>
        <v>0</v>
      </c>
      <c r="FP39" s="336">
        <f t="shared" si="49"/>
        <v>0</v>
      </c>
      <c r="FQ39" s="337">
        <f t="shared" si="49"/>
        <v>0</v>
      </c>
    </row>
    <row r="40" spans="1:173" ht="12.75" customHeight="1" x14ac:dyDescent="0.2">
      <c r="A40" s="242" t="str">
        <f t="shared" si="14"/>
        <v>-</v>
      </c>
      <c r="B40" s="112"/>
      <c r="C40" s="171" t="s">
        <v>305</v>
      </c>
      <c r="D40" s="366"/>
      <c r="E40" s="366"/>
      <c r="F40" s="366"/>
      <c r="G40" s="367"/>
      <c r="H40" s="368" t="str">
        <f>IF(E40="","",IF(ISERROR(SEARCH("Custom",$E40,1)),VLOOKUP($A40,'VESSEL kW RATINGS'!$A:$E,5,FALSE),"Enter kW"))</f>
        <v/>
      </c>
      <c r="I40" s="33" t="s">
        <v>299</v>
      </c>
      <c r="J40" s="367"/>
      <c r="K40" s="33">
        <f t="shared" si="30"/>
        <v>1</v>
      </c>
      <c r="L40" s="33">
        <f t="shared" si="16"/>
        <v>0</v>
      </c>
      <c r="M40" s="367">
        <v>0</v>
      </c>
      <c r="N40" s="373">
        <v>0</v>
      </c>
      <c r="O40" s="299"/>
      <c r="P40" s="300"/>
      <c r="Q40" s="73" t="str">
        <f t="shared" si="31"/>
        <v>Enter vessel info</v>
      </c>
      <c r="R40" s="79" t="str">
        <f t="shared" si="32"/>
        <v>Enter vessel info</v>
      </c>
      <c r="S40" s="79" t="str">
        <f t="shared" si="33"/>
        <v>Enter vessel info</v>
      </c>
      <c r="T40" s="79" t="str">
        <f t="shared" si="34"/>
        <v>Enter vessel info</v>
      </c>
      <c r="U40" s="79" t="str">
        <f t="shared" si="35"/>
        <v>Enter vessel info</v>
      </c>
      <c r="V40" s="79" t="str">
        <f t="shared" si="36"/>
        <v>Enter vessel info</v>
      </c>
      <c r="W40" s="79" t="str">
        <f t="shared" si="37"/>
        <v>Enter vessel info</v>
      </c>
      <c r="X40" s="79" t="str">
        <f t="shared" si="38"/>
        <v>Enter vessel info</v>
      </c>
      <c r="Y40" s="78" t="s">
        <v>115</v>
      </c>
      <c r="Z40" s="79" t="s">
        <v>115</v>
      </c>
      <c r="AA40" s="82" t="s">
        <v>115</v>
      </c>
      <c r="AB40" s="76" t="str">
        <f>IF(OR($D40="",$E40="",$F40=""),"Enter vessel info",IF(T($H40)&lt;&gt;"","Enter Activity",IF(OR($M40=0,$N40=0),"Enter Run Time",IF((VLOOKUP($F40,'VESSEL FACTORS'!$A$3:$O$5,AB$5,FALSE))="N/A","--",IF($G40="",IF(ISERROR(SEARCH("Aux",$E40,1)),($H40*VLOOKUP($F40,'VESSEL FACTORS'!$A$2:$O$5,AB$5,FALSE)*0.0000011023*$M40*$N40*0.82),($H40*VLOOKUP($F40,'VESSEL FACTORS'!$A$2:$O$5,AB$5,FALSE)*0.0000011023*$M40*$N40*1)),IF($G40&lt;21,($H40*VLOOKUP($F40,'VESSEL FACTORS'!$A$2:$O$5,AB$5,FALSE)*0.0000011023*$M40*$N40*VLOOKUP($G40,'VESSEL FACTORS'!$A$16:$L$36,AB$5,FALSE)),($H40*VLOOKUP($F40,'VESSEL FACTORS'!$A$3:$O$5,AB$5,FALSE)*0.0000011023*$M40*$N40*($G40/100))))))))</f>
        <v>Enter vessel info</v>
      </c>
      <c r="AC40" s="76" t="str">
        <f>IF(OR($D40="",$E40="",$F40=""),"Enter vessel info",IF(T($H40)&lt;&gt;"","Enter Activity",IF(OR($M40=0,$N40=0),"Enter Run Time",IF((VLOOKUP($F40,'VESSEL FACTORS'!$A$3:$O$5,AC$5,FALSE))="N/A","--",IF($G40="",IF(ISERROR(SEARCH("Aux",$E40,1)),($H40*VLOOKUP($F40,'VESSEL FACTORS'!$A$2:$O$5,AC$5,FALSE)*0.0000011023*$M40*$N40*0.82),($H40*VLOOKUP($F40,'VESSEL FACTORS'!$A$2:$O$5,AC$5,FALSE)*0.0000011023*$M40*$N40*1)),IF($G40&lt;21,($H40*VLOOKUP($F40,'VESSEL FACTORS'!$A$2:$O$5,AC$5,FALSE)*0.0000011023*$M40*$N40*VLOOKUP($G40,'VESSEL FACTORS'!$A$16:$L$36,AC$5,FALSE)),($H40*VLOOKUP($F40,'VESSEL FACTORS'!$A$3:$O$5,AC$5,FALSE)*0.0000011023*$M40*$N40*($G40/100))))))))</f>
        <v>Enter vessel info</v>
      </c>
      <c r="AD40" s="76" t="str">
        <f>IF(OR($D40="",$E40="",$F40=""),"Enter vessel info",IF(T($H40)&lt;&gt;"","Enter Activity",IF(OR($M40=0,$N40=0),"Enter Run Time",IF((VLOOKUP($F40,'VESSEL FACTORS'!$A$3:$O$5,AD$5,FALSE))="N/A","--",IF($G40="",IF(ISERROR(SEARCH("Aux",$E40,1)),($H40*VLOOKUP($F40,'VESSEL FACTORS'!$A$2:$O$5,AD$5,FALSE)*0.0000011023*$M40*$N40*0.82),($H40*VLOOKUP($F40,'VESSEL FACTORS'!$A$2:$O$5,AD$5,FALSE)*0.0000011023*$M40*$N40*1)),IF($G40&lt;21,($H40*VLOOKUP($F40,'VESSEL FACTORS'!$A$2:$O$5,AD$5,FALSE)*0.0000011023*$M40*$N40*VLOOKUP($G40,'VESSEL FACTORS'!$A$16:$L$36,AD$5,FALSE)),($H40*VLOOKUP($F40,'VESSEL FACTORS'!$A$3:$O$5,AD$5,FALSE)*0.0000011023*$M40*$N40*($G40/100))))))))</f>
        <v>Enter vessel info</v>
      </c>
      <c r="AE40" s="76" t="str">
        <f>IF(OR($D40="",$E40="",$F40=""),"Enter vessel info",IF(T($H40)&lt;&gt;"","Enter Activity",IF(OR($M40=0,$N40=0),"Enter Run Time",IF((VLOOKUP($F40,'VESSEL FACTORS'!$A$3:$O$5,AE$5,FALSE))="N/A","--",IF($G40="",IF(ISERROR(SEARCH("Aux",$E40,1)),($H40*VLOOKUP($F40,'VESSEL FACTORS'!$A$2:$O$5,AE$5,FALSE)*0.0000011023*$M40*$N40*0.82),($H40*VLOOKUP($F40,'VESSEL FACTORS'!$A$2:$O$5,AE$5,FALSE)*0.0000011023*$M40*$N40*1)),IF($G40&lt;21,($H40*VLOOKUP($F40,'VESSEL FACTORS'!$A$2:$O$5,AE$5,FALSE)*0.0000011023*$M40*$N40*VLOOKUP($G40,'VESSEL FACTORS'!$A$16:$L$36,AE$5,FALSE)),($H40*VLOOKUP($F40,'VESSEL FACTORS'!$A$3:$O$5,AE$5,FALSE)*0.0000011023*$M40*$N40*($G40/100))))))))</f>
        <v>Enter vessel info</v>
      </c>
      <c r="AF40" s="76" t="str">
        <f>IF(OR($D40="",$E40="",$F40=""),"Enter vessel info",IF(T($H40)&lt;&gt;"","Enter Activity",IF(OR($M40=0,$N40=0),"Enter Run Time",IF((VLOOKUP($F40,'VESSEL FACTORS'!$A$3:$O$5,AF$5,FALSE))="N/A","--",IF($G40="",IF(ISERROR(SEARCH("Aux",$E40,1)),($H40*VLOOKUP($F40,'VESSEL FACTORS'!$A$2:$O$5,AF$5,FALSE)*0.0000011023*$M40*$N40*0.82),($H40*VLOOKUP($F40,'VESSEL FACTORS'!$A$2:$O$5,AF$5,FALSE)*0.0000011023*$M40*$N40*1)),IF($G40&lt;21,($H40*VLOOKUP($F40,'VESSEL FACTORS'!$A$2:$O$5,AF$5,FALSE)*0.0000011023*$M40*$N40*VLOOKUP($G40,'VESSEL FACTORS'!$A$16:$L$36,AF$5,FALSE)),($H40*VLOOKUP($F40,'VESSEL FACTORS'!$A$3:$O$5,AF$5,FALSE)*0.0000011023*$M40*$N40*($G40/100))))))))</f>
        <v>Enter vessel info</v>
      </c>
      <c r="AG40" s="76" t="str">
        <f>IF(OR($D40="",$E40="",$F40=""),"Enter vessel info",IF(T($H40)&lt;&gt;"","Enter Activity",IF(OR($M40=0,$N40=0),"Enter Run Time",IF((VLOOKUP($F40,'VESSEL FACTORS'!$A$3:$O$5,AG$5,FALSE))="N/A","--",IF($G40="",IF(ISERROR(SEARCH("Aux",$E40,1)),($H40*VLOOKUP($F40,'VESSEL FACTORS'!$A$2:$O$5,AG$5,FALSE)*0.0000011023*$M40*$N40*0.82),($H40*VLOOKUP($F40,'VESSEL FACTORS'!$A$2:$O$5,AG$5,FALSE)*0.0000011023*$M40*$N40*1)),IF($G40&lt;21,($H40*VLOOKUP($F40,'VESSEL FACTORS'!$A$2:$O$5,AG$5,FALSE)*0.0000011023*$M40*$N40*VLOOKUP($G40,'VESSEL FACTORS'!$A$16:$L$36,AG$5,FALSE)),($H40*VLOOKUP($F40,'VESSEL FACTORS'!$A$3:$O$5,AG$5,FALSE)*0.0000011023*$M40*$N40*($G40/100))))))))</f>
        <v>Enter vessel info</v>
      </c>
      <c r="AH40" s="76" t="str">
        <f>IF(OR($D40="",$E40="",$F40=""),"Enter vessel info",IF(T($H40)&lt;&gt;"","Enter Activity",IF(OR($M40=0,$N40=0),"Enter Run Time",IF((VLOOKUP($F40,'VESSEL FACTORS'!$A$3:$O$5,AH$5,FALSE))="N/A","--",IF($G40="",IF(ISERROR(SEARCH("Aux",$E40,1)),($H40*VLOOKUP($F40,'VESSEL FACTORS'!$A$2:$O$5,AH$5,FALSE)*0.0000011023*$M40*$N40*0.82),($H40*VLOOKUP($F40,'VESSEL FACTORS'!$A$2:$O$5,AH$5,FALSE)*0.0000011023*$M40*$N40*1)),IF($G40&lt;21,($H40*VLOOKUP($F40,'VESSEL FACTORS'!$A$2:$O$5,AH$5,FALSE)*0.0000011023*$M40*$N40*VLOOKUP($G40,'VESSEL FACTORS'!$A$16:$L$36,AH$5,FALSE)),($H40*VLOOKUP($F40,'VESSEL FACTORS'!$A$3:$O$5,AH$5,FALSE)*0.0000011023*$M40*$N40*($G40/100))))))))</f>
        <v>Enter vessel info</v>
      </c>
      <c r="AI40" s="76" t="str">
        <f>IF(OR($D40="",$E40="",$F40=""),"Enter vessel info",IF(T($H40)&lt;&gt;"","Enter Activity",IF(OR($M40=0,$N40=0),"Enter Run Time",IF((VLOOKUP($F40,'VESSEL FACTORS'!$A$3:$O$5,AI$5,FALSE))="N/A","--",IF($G40="",IF(ISERROR(SEARCH("Aux",$E40,1)),($H40*VLOOKUP($F40,'VESSEL FACTORS'!$A$2:$O$5,AI$5,FALSE)*0.0000011023*$M40*$N40*0.82),($H40*VLOOKUP($F40,'VESSEL FACTORS'!$A$2:$O$5,AI$5,FALSE)*0.0000011023*$M40*$N40*1)),IF($G40&lt;21,($H40*VLOOKUP($F40,'VESSEL FACTORS'!$A$2:$O$5,AI$5,FALSE)*0.0000011023*$M40*$N40*VLOOKUP($G40,'VESSEL FACTORS'!$A$16:$L$36,AI$5,FALSE)),($H40*VLOOKUP($F40,'VESSEL FACTORS'!$A$3:$O$5,AI$5,FALSE)*0.0000011023*$M40*$N40*($G40/100))))))))</f>
        <v>Enter vessel info</v>
      </c>
      <c r="AJ40" s="76" t="str">
        <f>IF(OR($D40="",$E40="",$F40=""),"Enter vessel info",IF(T($H40)&lt;&gt;"","Enter Activity",IF(OR($M40=0,$N40=0),"Enter Run Time",IF((VLOOKUP($F40,'VESSEL FACTORS'!$A$3:$O$5,AJ$5,FALSE))="N/A","--",IF($G40="",IF(ISERROR(SEARCH("Aux",$E40,1)),($H40*VLOOKUP($F40,'VESSEL FACTORS'!$A$2:$O$5,AJ$5,FALSE)*0.0000011023*$M40*$N40*0.82),($H40*VLOOKUP($F40,'VESSEL FACTORS'!$A$2:$O$5,AJ$5,FALSE)*0.0000011023*$M40*$N40*1)),IF($G40&lt;21,($H40*VLOOKUP($F40,'VESSEL FACTORS'!$A$2:$O$5,AJ$5,FALSE)*0.0000011023*$M40*$N40*VLOOKUP($G40,'VESSEL FACTORS'!$A$16:$L$36,AJ$5,FALSE)),($H40*VLOOKUP($F40,'VESSEL FACTORS'!$A$3:$O$5,AJ$5,FALSE)*0.0000011023*$M40*$N40*($G40/100))))))))</f>
        <v>Enter vessel info</v>
      </c>
      <c r="AK40" s="76" t="str">
        <f>IF(OR($D40="",$E40="",$F40=""),"Enter vessel info",IF(T($H40)&lt;&gt;"","Enter Activity",IF(OR($M40=0,$N40=0),"Enter Run Time",IF((VLOOKUP($F40,'VESSEL FACTORS'!$A$3:$O$5,AK$5,FALSE))="N/A","--",IF($G40="",IF(ISERROR(SEARCH("Aux",$E40,1)),($H40*VLOOKUP($F40,'VESSEL FACTORS'!$A$2:$O$5,AK$5,FALSE)*0.0000011023*$M40*$N40*0.82),($H40*VLOOKUP($F40,'VESSEL FACTORS'!$A$2:$O$5,AK$5,FALSE)*0.0000011023*$M40*$N40*1)),IF($G40&lt;21,($H40*VLOOKUP($F40,'VESSEL FACTORS'!$A$2:$O$5,AK$5,FALSE)*0.0000011023*$M40*$N40*VLOOKUP($G40,'VESSEL FACTORS'!$A$16:$L$36,AK$5,FALSE)),($H40*VLOOKUP($F40,'VESSEL FACTORS'!$A$3:$O$5,AK$5,FALSE)*0.0000011023*$M40*$N40*($G40/100))))))))</f>
        <v>Enter vessel info</v>
      </c>
      <c r="AL40" s="67" t="str">
        <f>IF(OR($D40="",$E40="",$F40=""),"Enter vessel info",IF(T($H40)&lt;&gt;"","Enter Activity",IF(OR($M40=0,$N40=0),"Enter Run Time",IF((VLOOKUP($F40,'VESSEL FACTORS'!$A$3:$O$5,AL$5,FALSE))="N/A","--",IF($G40="",IF(ISERROR(SEARCH("Aux",$E40,1)),($H40*VLOOKUP($F40,'VESSEL FACTORS'!$A$2:$O$5,AL$5,FALSE)*0.0000011023*$M40*$N40*0.82),($H40*VLOOKUP($F40,'VESSEL FACTORS'!$A$2:$O$5,AL$5,FALSE)*0.0000011023*$M40*$N40*1)),IF($G40&lt;21,($H40*VLOOKUP($F40,'VESSEL FACTORS'!$A$2:$O$5,AL$5,FALSE)*0.0000011023*$M40*$N40*VLOOKUP($G40,'VESSEL FACTORS'!$A$16:$L$36,AL$5,FALSE)),($H40*VLOOKUP($F40,'VESSEL FACTORS'!$A$3:$O$5,AL$5,FALSE)*0.0000011023*$M40*$N40*($G40/100))))))))</f>
        <v>Enter vessel info</v>
      </c>
      <c r="AM40" s="73"/>
      <c r="AO40" s="74">
        <f>MONTH(EMISSIONS_1!P40)-MONTH(EMISSIONS_1!O40)+1</f>
        <v>1</v>
      </c>
      <c r="AP40" s="335">
        <f t="shared" ref="AP40:BA43" si="50">IF(T($AB40)="",IF((AP$6&gt;=MONTH($O40))*(AP$6&lt;=MONTH($P40)), $AB40/$AO40, 0),0)</f>
        <v>0</v>
      </c>
      <c r="AQ40" s="336">
        <f t="shared" si="50"/>
        <v>0</v>
      </c>
      <c r="AR40" s="336">
        <f t="shared" si="50"/>
        <v>0</v>
      </c>
      <c r="AS40" s="336">
        <f t="shared" si="50"/>
        <v>0</v>
      </c>
      <c r="AT40" s="336">
        <f t="shared" si="50"/>
        <v>0</v>
      </c>
      <c r="AU40" s="336">
        <f t="shared" si="50"/>
        <v>0</v>
      </c>
      <c r="AV40" s="336">
        <f t="shared" si="50"/>
        <v>0</v>
      </c>
      <c r="AW40" s="336">
        <f t="shared" si="50"/>
        <v>0</v>
      </c>
      <c r="AX40" s="336">
        <f t="shared" si="50"/>
        <v>0</v>
      </c>
      <c r="AY40" s="336">
        <f t="shared" si="50"/>
        <v>0</v>
      </c>
      <c r="AZ40" s="336">
        <f t="shared" si="50"/>
        <v>0</v>
      </c>
      <c r="BA40" s="337">
        <f t="shared" si="50"/>
        <v>0</v>
      </c>
      <c r="BB40" s="335">
        <f t="shared" si="40"/>
        <v>0</v>
      </c>
      <c r="BC40" s="336">
        <f t="shared" si="40"/>
        <v>0</v>
      </c>
      <c r="BD40" s="336">
        <f t="shared" si="40"/>
        <v>0</v>
      </c>
      <c r="BE40" s="336">
        <f t="shared" si="40"/>
        <v>0</v>
      </c>
      <c r="BF40" s="336">
        <f t="shared" si="40"/>
        <v>0</v>
      </c>
      <c r="BG40" s="336">
        <f t="shared" si="40"/>
        <v>0</v>
      </c>
      <c r="BH40" s="336">
        <f t="shared" si="40"/>
        <v>0</v>
      </c>
      <c r="BI40" s="336">
        <f t="shared" si="40"/>
        <v>0</v>
      </c>
      <c r="BJ40" s="336">
        <f t="shared" si="40"/>
        <v>0</v>
      </c>
      <c r="BK40" s="336">
        <f t="shared" si="40"/>
        <v>0</v>
      </c>
      <c r="BL40" s="336">
        <f t="shared" si="40"/>
        <v>0</v>
      </c>
      <c r="BM40" s="337">
        <f t="shared" si="40"/>
        <v>0</v>
      </c>
      <c r="BN40" s="335">
        <f t="shared" si="41"/>
        <v>0</v>
      </c>
      <c r="BO40" s="336">
        <f t="shared" si="41"/>
        <v>0</v>
      </c>
      <c r="BP40" s="336">
        <f t="shared" si="41"/>
        <v>0</v>
      </c>
      <c r="BQ40" s="336">
        <f t="shared" si="41"/>
        <v>0</v>
      </c>
      <c r="BR40" s="336">
        <f t="shared" si="41"/>
        <v>0</v>
      </c>
      <c r="BS40" s="336">
        <f t="shared" si="41"/>
        <v>0</v>
      </c>
      <c r="BT40" s="336">
        <f t="shared" si="41"/>
        <v>0</v>
      </c>
      <c r="BU40" s="336">
        <f t="shared" si="41"/>
        <v>0</v>
      </c>
      <c r="BV40" s="336">
        <f t="shared" si="41"/>
        <v>0</v>
      </c>
      <c r="BW40" s="336">
        <f t="shared" si="41"/>
        <v>0</v>
      </c>
      <c r="BX40" s="336">
        <f t="shared" si="41"/>
        <v>0</v>
      </c>
      <c r="BY40" s="337">
        <f t="shared" si="41"/>
        <v>0</v>
      </c>
      <c r="BZ40" s="335">
        <f t="shared" si="42"/>
        <v>0</v>
      </c>
      <c r="CA40" s="336">
        <f t="shared" si="42"/>
        <v>0</v>
      </c>
      <c r="CB40" s="336">
        <f t="shared" si="42"/>
        <v>0</v>
      </c>
      <c r="CC40" s="336">
        <f t="shared" si="42"/>
        <v>0</v>
      </c>
      <c r="CD40" s="336">
        <f t="shared" si="42"/>
        <v>0</v>
      </c>
      <c r="CE40" s="336">
        <f t="shared" si="42"/>
        <v>0</v>
      </c>
      <c r="CF40" s="336">
        <f t="shared" si="42"/>
        <v>0</v>
      </c>
      <c r="CG40" s="336">
        <f t="shared" si="42"/>
        <v>0</v>
      </c>
      <c r="CH40" s="336">
        <f t="shared" si="42"/>
        <v>0</v>
      </c>
      <c r="CI40" s="336">
        <f t="shared" si="42"/>
        <v>0</v>
      </c>
      <c r="CJ40" s="336">
        <f t="shared" si="42"/>
        <v>0</v>
      </c>
      <c r="CK40" s="337">
        <f t="shared" si="42"/>
        <v>0</v>
      </c>
      <c r="CL40" s="335">
        <f t="shared" si="43"/>
        <v>0</v>
      </c>
      <c r="CM40" s="336">
        <f t="shared" si="43"/>
        <v>0</v>
      </c>
      <c r="CN40" s="336">
        <f t="shared" si="43"/>
        <v>0</v>
      </c>
      <c r="CO40" s="336">
        <f t="shared" si="43"/>
        <v>0</v>
      </c>
      <c r="CP40" s="336">
        <f t="shared" si="43"/>
        <v>0</v>
      </c>
      <c r="CQ40" s="336">
        <f t="shared" si="43"/>
        <v>0</v>
      </c>
      <c r="CR40" s="336">
        <f t="shared" si="43"/>
        <v>0</v>
      </c>
      <c r="CS40" s="336">
        <f t="shared" si="43"/>
        <v>0</v>
      </c>
      <c r="CT40" s="336">
        <f t="shared" si="43"/>
        <v>0</v>
      </c>
      <c r="CU40" s="336">
        <f t="shared" si="43"/>
        <v>0</v>
      </c>
      <c r="CV40" s="336">
        <f t="shared" si="43"/>
        <v>0</v>
      </c>
      <c r="CW40" s="337">
        <f t="shared" si="43"/>
        <v>0</v>
      </c>
      <c r="CX40" s="335">
        <f t="shared" si="44"/>
        <v>0</v>
      </c>
      <c r="CY40" s="336">
        <f t="shared" si="44"/>
        <v>0</v>
      </c>
      <c r="CZ40" s="336">
        <f t="shared" si="44"/>
        <v>0</v>
      </c>
      <c r="DA40" s="336">
        <f t="shared" si="44"/>
        <v>0</v>
      </c>
      <c r="DB40" s="336">
        <f t="shared" si="44"/>
        <v>0</v>
      </c>
      <c r="DC40" s="336">
        <f t="shared" si="44"/>
        <v>0</v>
      </c>
      <c r="DD40" s="336">
        <f t="shared" si="44"/>
        <v>0</v>
      </c>
      <c r="DE40" s="336">
        <f t="shared" si="44"/>
        <v>0</v>
      </c>
      <c r="DF40" s="336">
        <f t="shared" si="44"/>
        <v>0</v>
      </c>
      <c r="DG40" s="336">
        <f t="shared" si="44"/>
        <v>0</v>
      </c>
      <c r="DH40" s="336">
        <f t="shared" si="44"/>
        <v>0</v>
      </c>
      <c r="DI40" s="337">
        <f t="shared" si="44"/>
        <v>0</v>
      </c>
      <c r="DJ40" s="335">
        <f t="shared" si="45"/>
        <v>0</v>
      </c>
      <c r="DK40" s="336">
        <f t="shared" si="45"/>
        <v>0</v>
      </c>
      <c r="DL40" s="336">
        <f t="shared" si="45"/>
        <v>0</v>
      </c>
      <c r="DM40" s="336">
        <f t="shared" si="45"/>
        <v>0</v>
      </c>
      <c r="DN40" s="336">
        <f t="shared" si="45"/>
        <v>0</v>
      </c>
      <c r="DO40" s="336">
        <f t="shared" si="45"/>
        <v>0</v>
      </c>
      <c r="DP40" s="336">
        <f t="shared" si="45"/>
        <v>0</v>
      </c>
      <c r="DQ40" s="336">
        <f t="shared" si="45"/>
        <v>0</v>
      </c>
      <c r="DR40" s="336">
        <f t="shared" si="45"/>
        <v>0</v>
      </c>
      <c r="DS40" s="336">
        <f t="shared" si="45"/>
        <v>0</v>
      </c>
      <c r="DT40" s="336">
        <f t="shared" si="45"/>
        <v>0</v>
      </c>
      <c r="DU40" s="337">
        <f t="shared" si="45"/>
        <v>0</v>
      </c>
      <c r="DV40" s="335">
        <f t="shared" si="46"/>
        <v>0</v>
      </c>
      <c r="DW40" s="336">
        <f t="shared" si="46"/>
        <v>0</v>
      </c>
      <c r="DX40" s="336">
        <f t="shared" si="46"/>
        <v>0</v>
      </c>
      <c r="DY40" s="336">
        <f t="shared" si="46"/>
        <v>0</v>
      </c>
      <c r="DZ40" s="336">
        <f t="shared" si="46"/>
        <v>0</v>
      </c>
      <c r="EA40" s="336">
        <f t="shared" si="46"/>
        <v>0</v>
      </c>
      <c r="EB40" s="336">
        <f t="shared" si="46"/>
        <v>0</v>
      </c>
      <c r="EC40" s="336">
        <f t="shared" si="46"/>
        <v>0</v>
      </c>
      <c r="ED40" s="336">
        <f t="shared" si="46"/>
        <v>0</v>
      </c>
      <c r="EE40" s="336">
        <f t="shared" si="46"/>
        <v>0</v>
      </c>
      <c r="EF40" s="336">
        <f t="shared" si="46"/>
        <v>0</v>
      </c>
      <c r="EG40" s="337">
        <f t="shared" si="46"/>
        <v>0</v>
      </c>
      <c r="EH40" s="335">
        <f t="shared" si="47"/>
        <v>0</v>
      </c>
      <c r="EI40" s="336">
        <f t="shared" si="47"/>
        <v>0</v>
      </c>
      <c r="EJ40" s="336">
        <f t="shared" si="47"/>
        <v>0</v>
      </c>
      <c r="EK40" s="336">
        <f t="shared" si="47"/>
        <v>0</v>
      </c>
      <c r="EL40" s="336">
        <f t="shared" si="47"/>
        <v>0</v>
      </c>
      <c r="EM40" s="336">
        <f t="shared" si="47"/>
        <v>0</v>
      </c>
      <c r="EN40" s="336">
        <f t="shared" si="47"/>
        <v>0</v>
      </c>
      <c r="EO40" s="336">
        <f t="shared" si="47"/>
        <v>0</v>
      </c>
      <c r="EP40" s="336">
        <f t="shared" si="47"/>
        <v>0</v>
      </c>
      <c r="EQ40" s="336">
        <f t="shared" si="47"/>
        <v>0</v>
      </c>
      <c r="ER40" s="336">
        <f t="shared" si="47"/>
        <v>0</v>
      </c>
      <c r="ES40" s="337">
        <f t="shared" si="47"/>
        <v>0</v>
      </c>
      <c r="ET40" s="335">
        <f t="shared" si="48"/>
        <v>0</v>
      </c>
      <c r="EU40" s="336">
        <f t="shared" si="48"/>
        <v>0</v>
      </c>
      <c r="EV40" s="336">
        <f t="shared" si="48"/>
        <v>0</v>
      </c>
      <c r="EW40" s="336">
        <f t="shared" si="48"/>
        <v>0</v>
      </c>
      <c r="EX40" s="336">
        <f t="shared" si="48"/>
        <v>0</v>
      </c>
      <c r="EY40" s="336">
        <f t="shared" si="48"/>
        <v>0</v>
      </c>
      <c r="EZ40" s="336">
        <f t="shared" si="48"/>
        <v>0</v>
      </c>
      <c r="FA40" s="336">
        <f t="shared" si="48"/>
        <v>0</v>
      </c>
      <c r="FB40" s="336">
        <f t="shared" si="48"/>
        <v>0</v>
      </c>
      <c r="FC40" s="336">
        <f t="shared" si="48"/>
        <v>0</v>
      </c>
      <c r="FD40" s="336">
        <f t="shared" si="48"/>
        <v>0</v>
      </c>
      <c r="FE40" s="337">
        <f t="shared" si="48"/>
        <v>0</v>
      </c>
      <c r="FF40" s="335">
        <f t="shared" si="49"/>
        <v>0</v>
      </c>
      <c r="FG40" s="336">
        <f t="shared" si="49"/>
        <v>0</v>
      </c>
      <c r="FH40" s="336">
        <f t="shared" si="49"/>
        <v>0</v>
      </c>
      <c r="FI40" s="336">
        <f t="shared" si="49"/>
        <v>0</v>
      </c>
      <c r="FJ40" s="336">
        <f t="shared" si="49"/>
        <v>0</v>
      </c>
      <c r="FK40" s="336">
        <f t="shared" si="49"/>
        <v>0</v>
      </c>
      <c r="FL40" s="336">
        <f t="shared" si="49"/>
        <v>0</v>
      </c>
      <c r="FM40" s="336">
        <f t="shared" si="49"/>
        <v>0</v>
      </c>
      <c r="FN40" s="336">
        <f t="shared" si="49"/>
        <v>0</v>
      </c>
      <c r="FO40" s="336">
        <f t="shared" si="49"/>
        <v>0</v>
      </c>
      <c r="FP40" s="336">
        <f t="shared" si="49"/>
        <v>0</v>
      </c>
      <c r="FQ40" s="337">
        <f t="shared" si="49"/>
        <v>0</v>
      </c>
    </row>
    <row r="41" spans="1:173" ht="12.75" customHeight="1" x14ac:dyDescent="0.2">
      <c r="A41" s="242" t="str">
        <f t="shared" si="14"/>
        <v>-</v>
      </c>
      <c r="B41" s="112"/>
      <c r="C41" s="171" t="s">
        <v>305</v>
      </c>
      <c r="D41" s="366"/>
      <c r="E41" s="366"/>
      <c r="F41" s="366"/>
      <c r="G41" s="367"/>
      <c r="H41" s="368" t="str">
        <f>IF(E41="","",IF(ISERROR(SEARCH("Custom",$E41,1)),VLOOKUP($A41,'VESSEL kW RATINGS'!$A:$E,5,FALSE),"Enter kW"))</f>
        <v/>
      </c>
      <c r="I41" s="33" t="s">
        <v>299</v>
      </c>
      <c r="J41" s="367"/>
      <c r="K41" s="33">
        <f t="shared" si="30"/>
        <v>1</v>
      </c>
      <c r="L41" s="33">
        <f t="shared" si="16"/>
        <v>0</v>
      </c>
      <c r="M41" s="367">
        <v>0</v>
      </c>
      <c r="N41" s="373">
        <v>0</v>
      </c>
      <c r="O41" s="299"/>
      <c r="P41" s="300"/>
      <c r="Q41" s="73" t="str">
        <f t="shared" si="31"/>
        <v>Enter vessel info</v>
      </c>
      <c r="R41" s="79" t="str">
        <f t="shared" si="32"/>
        <v>Enter vessel info</v>
      </c>
      <c r="S41" s="79" t="str">
        <f t="shared" si="33"/>
        <v>Enter vessel info</v>
      </c>
      <c r="T41" s="79" t="str">
        <f t="shared" si="34"/>
        <v>Enter vessel info</v>
      </c>
      <c r="U41" s="79" t="str">
        <f t="shared" si="35"/>
        <v>Enter vessel info</v>
      </c>
      <c r="V41" s="79" t="str">
        <f t="shared" si="36"/>
        <v>Enter vessel info</v>
      </c>
      <c r="W41" s="79" t="str">
        <f t="shared" si="37"/>
        <v>Enter vessel info</v>
      </c>
      <c r="X41" s="79" t="str">
        <f t="shared" si="38"/>
        <v>Enter vessel info</v>
      </c>
      <c r="Y41" s="78" t="s">
        <v>115</v>
      </c>
      <c r="Z41" s="79" t="s">
        <v>115</v>
      </c>
      <c r="AA41" s="82" t="s">
        <v>115</v>
      </c>
      <c r="AB41" s="76" t="str">
        <f>IF(OR($D41="",$E41="",$F41=""),"Enter vessel info",IF(T($H41)&lt;&gt;"","Enter Activity",IF(OR($M41=0,$N41=0),"Enter Run Time",IF((VLOOKUP($F41,'VESSEL FACTORS'!$A$3:$O$5,AB$5,FALSE))="N/A","--",IF($G41="",IF(ISERROR(SEARCH("Aux",$E41,1)),($H41*VLOOKUP($F41,'VESSEL FACTORS'!$A$2:$O$5,AB$5,FALSE)*0.0000011023*$M41*$N41*0.82),($H41*VLOOKUP($F41,'VESSEL FACTORS'!$A$2:$O$5,AB$5,FALSE)*0.0000011023*$M41*$N41*1)),IF($G41&lt;21,($H41*VLOOKUP($F41,'VESSEL FACTORS'!$A$2:$O$5,AB$5,FALSE)*0.0000011023*$M41*$N41*VLOOKUP($G41,'VESSEL FACTORS'!$A$16:$L$36,AB$5,FALSE)),($H41*VLOOKUP($F41,'VESSEL FACTORS'!$A$3:$O$5,AB$5,FALSE)*0.0000011023*$M41*$N41*($G41/100))))))))</f>
        <v>Enter vessel info</v>
      </c>
      <c r="AC41" s="76" t="str">
        <f>IF(OR($D41="",$E41="",$F41=""),"Enter vessel info",IF(T($H41)&lt;&gt;"","Enter Activity",IF(OR($M41=0,$N41=0),"Enter Run Time",IF((VLOOKUP($F41,'VESSEL FACTORS'!$A$3:$O$5,AC$5,FALSE))="N/A","--",IF($G41="",IF(ISERROR(SEARCH("Aux",$E41,1)),($H41*VLOOKUP($F41,'VESSEL FACTORS'!$A$2:$O$5,AC$5,FALSE)*0.0000011023*$M41*$N41*0.82),($H41*VLOOKUP($F41,'VESSEL FACTORS'!$A$2:$O$5,AC$5,FALSE)*0.0000011023*$M41*$N41*1)),IF($G41&lt;21,($H41*VLOOKUP($F41,'VESSEL FACTORS'!$A$2:$O$5,AC$5,FALSE)*0.0000011023*$M41*$N41*VLOOKUP($G41,'VESSEL FACTORS'!$A$16:$L$36,AC$5,FALSE)),($H41*VLOOKUP($F41,'VESSEL FACTORS'!$A$3:$O$5,AC$5,FALSE)*0.0000011023*$M41*$N41*($G41/100))))))))</f>
        <v>Enter vessel info</v>
      </c>
      <c r="AD41" s="76" t="str">
        <f>IF(OR($D41="",$E41="",$F41=""),"Enter vessel info",IF(T($H41)&lt;&gt;"","Enter Activity",IF(OR($M41=0,$N41=0),"Enter Run Time",IF((VLOOKUP($F41,'VESSEL FACTORS'!$A$3:$O$5,AD$5,FALSE))="N/A","--",IF($G41="",IF(ISERROR(SEARCH("Aux",$E41,1)),($H41*VLOOKUP($F41,'VESSEL FACTORS'!$A$2:$O$5,AD$5,FALSE)*0.0000011023*$M41*$N41*0.82),($H41*VLOOKUP($F41,'VESSEL FACTORS'!$A$2:$O$5,AD$5,FALSE)*0.0000011023*$M41*$N41*1)),IF($G41&lt;21,($H41*VLOOKUP($F41,'VESSEL FACTORS'!$A$2:$O$5,AD$5,FALSE)*0.0000011023*$M41*$N41*VLOOKUP($G41,'VESSEL FACTORS'!$A$16:$L$36,AD$5,FALSE)),($H41*VLOOKUP($F41,'VESSEL FACTORS'!$A$3:$O$5,AD$5,FALSE)*0.0000011023*$M41*$N41*($G41/100))))))))</f>
        <v>Enter vessel info</v>
      </c>
      <c r="AE41" s="76" t="str">
        <f>IF(OR($D41="",$E41="",$F41=""),"Enter vessel info",IF(T($H41)&lt;&gt;"","Enter Activity",IF(OR($M41=0,$N41=0),"Enter Run Time",IF((VLOOKUP($F41,'VESSEL FACTORS'!$A$3:$O$5,AE$5,FALSE))="N/A","--",IF($G41="",IF(ISERROR(SEARCH("Aux",$E41,1)),($H41*VLOOKUP($F41,'VESSEL FACTORS'!$A$2:$O$5,AE$5,FALSE)*0.0000011023*$M41*$N41*0.82),($H41*VLOOKUP($F41,'VESSEL FACTORS'!$A$2:$O$5,AE$5,FALSE)*0.0000011023*$M41*$N41*1)),IF($G41&lt;21,($H41*VLOOKUP($F41,'VESSEL FACTORS'!$A$2:$O$5,AE$5,FALSE)*0.0000011023*$M41*$N41*VLOOKUP($G41,'VESSEL FACTORS'!$A$16:$L$36,AE$5,FALSE)),($H41*VLOOKUP($F41,'VESSEL FACTORS'!$A$3:$O$5,AE$5,FALSE)*0.0000011023*$M41*$N41*($G41/100))))))))</f>
        <v>Enter vessel info</v>
      </c>
      <c r="AF41" s="76" t="str">
        <f>IF(OR($D41="",$E41="",$F41=""),"Enter vessel info",IF(T($H41)&lt;&gt;"","Enter Activity",IF(OR($M41=0,$N41=0),"Enter Run Time",IF((VLOOKUP($F41,'VESSEL FACTORS'!$A$3:$O$5,AF$5,FALSE))="N/A","--",IF($G41="",IF(ISERROR(SEARCH("Aux",$E41,1)),($H41*VLOOKUP($F41,'VESSEL FACTORS'!$A$2:$O$5,AF$5,FALSE)*0.0000011023*$M41*$N41*0.82),($H41*VLOOKUP($F41,'VESSEL FACTORS'!$A$2:$O$5,AF$5,FALSE)*0.0000011023*$M41*$N41*1)),IF($G41&lt;21,($H41*VLOOKUP($F41,'VESSEL FACTORS'!$A$2:$O$5,AF$5,FALSE)*0.0000011023*$M41*$N41*VLOOKUP($G41,'VESSEL FACTORS'!$A$16:$L$36,AF$5,FALSE)),($H41*VLOOKUP($F41,'VESSEL FACTORS'!$A$3:$O$5,AF$5,FALSE)*0.0000011023*$M41*$N41*($G41/100))))))))</f>
        <v>Enter vessel info</v>
      </c>
      <c r="AG41" s="76" t="str">
        <f>IF(OR($D41="",$E41="",$F41=""),"Enter vessel info",IF(T($H41)&lt;&gt;"","Enter Activity",IF(OR($M41=0,$N41=0),"Enter Run Time",IF((VLOOKUP($F41,'VESSEL FACTORS'!$A$3:$O$5,AG$5,FALSE))="N/A","--",IF($G41="",IF(ISERROR(SEARCH("Aux",$E41,1)),($H41*VLOOKUP($F41,'VESSEL FACTORS'!$A$2:$O$5,AG$5,FALSE)*0.0000011023*$M41*$N41*0.82),($H41*VLOOKUP($F41,'VESSEL FACTORS'!$A$2:$O$5,AG$5,FALSE)*0.0000011023*$M41*$N41*1)),IF($G41&lt;21,($H41*VLOOKUP($F41,'VESSEL FACTORS'!$A$2:$O$5,AG$5,FALSE)*0.0000011023*$M41*$N41*VLOOKUP($G41,'VESSEL FACTORS'!$A$16:$L$36,AG$5,FALSE)),($H41*VLOOKUP($F41,'VESSEL FACTORS'!$A$3:$O$5,AG$5,FALSE)*0.0000011023*$M41*$N41*($G41/100))))))))</f>
        <v>Enter vessel info</v>
      </c>
      <c r="AH41" s="76" t="str">
        <f>IF(OR($D41="",$E41="",$F41=""),"Enter vessel info",IF(T($H41)&lt;&gt;"","Enter Activity",IF(OR($M41=0,$N41=0),"Enter Run Time",IF((VLOOKUP($F41,'VESSEL FACTORS'!$A$3:$O$5,AH$5,FALSE))="N/A","--",IF($G41="",IF(ISERROR(SEARCH("Aux",$E41,1)),($H41*VLOOKUP($F41,'VESSEL FACTORS'!$A$2:$O$5,AH$5,FALSE)*0.0000011023*$M41*$N41*0.82),($H41*VLOOKUP($F41,'VESSEL FACTORS'!$A$2:$O$5,AH$5,FALSE)*0.0000011023*$M41*$N41*1)),IF($G41&lt;21,($H41*VLOOKUP($F41,'VESSEL FACTORS'!$A$2:$O$5,AH$5,FALSE)*0.0000011023*$M41*$N41*VLOOKUP($G41,'VESSEL FACTORS'!$A$16:$L$36,AH$5,FALSE)),($H41*VLOOKUP($F41,'VESSEL FACTORS'!$A$3:$O$5,AH$5,FALSE)*0.0000011023*$M41*$N41*($G41/100))))))))</f>
        <v>Enter vessel info</v>
      </c>
      <c r="AI41" s="76" t="str">
        <f>IF(OR($D41="",$E41="",$F41=""),"Enter vessel info",IF(T($H41)&lt;&gt;"","Enter Activity",IF(OR($M41=0,$N41=0),"Enter Run Time",IF((VLOOKUP($F41,'VESSEL FACTORS'!$A$3:$O$5,AI$5,FALSE))="N/A","--",IF($G41="",IF(ISERROR(SEARCH("Aux",$E41,1)),($H41*VLOOKUP($F41,'VESSEL FACTORS'!$A$2:$O$5,AI$5,FALSE)*0.0000011023*$M41*$N41*0.82),($H41*VLOOKUP($F41,'VESSEL FACTORS'!$A$2:$O$5,AI$5,FALSE)*0.0000011023*$M41*$N41*1)),IF($G41&lt;21,($H41*VLOOKUP($F41,'VESSEL FACTORS'!$A$2:$O$5,AI$5,FALSE)*0.0000011023*$M41*$N41*VLOOKUP($G41,'VESSEL FACTORS'!$A$16:$L$36,AI$5,FALSE)),($H41*VLOOKUP($F41,'VESSEL FACTORS'!$A$3:$O$5,AI$5,FALSE)*0.0000011023*$M41*$N41*($G41/100))))))))</f>
        <v>Enter vessel info</v>
      </c>
      <c r="AJ41" s="76" t="str">
        <f>IF(OR($D41="",$E41="",$F41=""),"Enter vessel info",IF(T($H41)&lt;&gt;"","Enter Activity",IF(OR($M41=0,$N41=0),"Enter Run Time",IF((VLOOKUP($F41,'VESSEL FACTORS'!$A$3:$O$5,AJ$5,FALSE))="N/A","--",IF($G41="",IF(ISERROR(SEARCH("Aux",$E41,1)),($H41*VLOOKUP($F41,'VESSEL FACTORS'!$A$2:$O$5,AJ$5,FALSE)*0.0000011023*$M41*$N41*0.82),($H41*VLOOKUP($F41,'VESSEL FACTORS'!$A$2:$O$5,AJ$5,FALSE)*0.0000011023*$M41*$N41*1)),IF($G41&lt;21,($H41*VLOOKUP($F41,'VESSEL FACTORS'!$A$2:$O$5,AJ$5,FALSE)*0.0000011023*$M41*$N41*VLOOKUP($G41,'VESSEL FACTORS'!$A$16:$L$36,AJ$5,FALSE)),($H41*VLOOKUP($F41,'VESSEL FACTORS'!$A$3:$O$5,AJ$5,FALSE)*0.0000011023*$M41*$N41*($G41/100))))))))</f>
        <v>Enter vessel info</v>
      </c>
      <c r="AK41" s="76" t="str">
        <f>IF(OR($D41="",$E41="",$F41=""),"Enter vessel info",IF(T($H41)&lt;&gt;"","Enter Activity",IF(OR($M41=0,$N41=0),"Enter Run Time",IF((VLOOKUP($F41,'VESSEL FACTORS'!$A$3:$O$5,AK$5,FALSE))="N/A","--",IF($G41="",IF(ISERROR(SEARCH("Aux",$E41,1)),($H41*VLOOKUP($F41,'VESSEL FACTORS'!$A$2:$O$5,AK$5,FALSE)*0.0000011023*$M41*$N41*0.82),($H41*VLOOKUP($F41,'VESSEL FACTORS'!$A$2:$O$5,AK$5,FALSE)*0.0000011023*$M41*$N41*1)),IF($G41&lt;21,($H41*VLOOKUP($F41,'VESSEL FACTORS'!$A$2:$O$5,AK$5,FALSE)*0.0000011023*$M41*$N41*VLOOKUP($G41,'VESSEL FACTORS'!$A$16:$L$36,AK$5,FALSE)),($H41*VLOOKUP($F41,'VESSEL FACTORS'!$A$3:$O$5,AK$5,FALSE)*0.0000011023*$M41*$N41*($G41/100))))))))</f>
        <v>Enter vessel info</v>
      </c>
      <c r="AL41" s="67" t="str">
        <f>IF(OR($D41="",$E41="",$F41=""),"Enter vessel info",IF(T($H41)&lt;&gt;"","Enter Activity",IF(OR($M41=0,$N41=0),"Enter Run Time",IF((VLOOKUP($F41,'VESSEL FACTORS'!$A$3:$O$5,AL$5,FALSE))="N/A","--",IF($G41="",IF(ISERROR(SEARCH("Aux",$E41,1)),($H41*VLOOKUP($F41,'VESSEL FACTORS'!$A$2:$O$5,AL$5,FALSE)*0.0000011023*$M41*$N41*0.82),($H41*VLOOKUP($F41,'VESSEL FACTORS'!$A$2:$O$5,AL$5,FALSE)*0.0000011023*$M41*$N41*1)),IF($G41&lt;21,($H41*VLOOKUP($F41,'VESSEL FACTORS'!$A$2:$O$5,AL$5,FALSE)*0.0000011023*$M41*$N41*VLOOKUP($G41,'VESSEL FACTORS'!$A$16:$L$36,AL$5,FALSE)),($H41*VLOOKUP($F41,'VESSEL FACTORS'!$A$3:$O$5,AL$5,FALSE)*0.0000011023*$M41*$N41*($G41/100))))))))</f>
        <v>Enter vessel info</v>
      </c>
      <c r="AM41" s="73"/>
      <c r="AO41" s="74">
        <f>MONTH(EMISSIONS_1!P41)-MONTH(EMISSIONS_1!O41)+1</f>
        <v>1</v>
      </c>
      <c r="AP41" s="335">
        <f t="shared" si="50"/>
        <v>0</v>
      </c>
      <c r="AQ41" s="336">
        <f t="shared" si="50"/>
        <v>0</v>
      </c>
      <c r="AR41" s="336">
        <f t="shared" si="50"/>
        <v>0</v>
      </c>
      <c r="AS41" s="336">
        <f t="shared" si="50"/>
        <v>0</v>
      </c>
      <c r="AT41" s="336">
        <f t="shared" si="50"/>
        <v>0</v>
      </c>
      <c r="AU41" s="336">
        <f t="shared" si="50"/>
        <v>0</v>
      </c>
      <c r="AV41" s="336">
        <f t="shared" si="50"/>
        <v>0</v>
      </c>
      <c r="AW41" s="336">
        <f t="shared" si="50"/>
        <v>0</v>
      </c>
      <c r="AX41" s="336">
        <f t="shared" si="50"/>
        <v>0</v>
      </c>
      <c r="AY41" s="336">
        <f t="shared" si="50"/>
        <v>0</v>
      </c>
      <c r="AZ41" s="336">
        <f t="shared" si="50"/>
        <v>0</v>
      </c>
      <c r="BA41" s="337">
        <f t="shared" si="50"/>
        <v>0</v>
      </c>
      <c r="BB41" s="335">
        <f t="shared" si="40"/>
        <v>0</v>
      </c>
      <c r="BC41" s="336">
        <f t="shared" si="40"/>
        <v>0</v>
      </c>
      <c r="BD41" s="336">
        <f t="shared" si="40"/>
        <v>0</v>
      </c>
      <c r="BE41" s="336">
        <f t="shared" si="40"/>
        <v>0</v>
      </c>
      <c r="BF41" s="336">
        <f t="shared" si="40"/>
        <v>0</v>
      </c>
      <c r="BG41" s="336">
        <f t="shared" si="40"/>
        <v>0</v>
      </c>
      <c r="BH41" s="336">
        <f t="shared" si="40"/>
        <v>0</v>
      </c>
      <c r="BI41" s="336">
        <f t="shared" si="40"/>
        <v>0</v>
      </c>
      <c r="BJ41" s="336">
        <f t="shared" si="40"/>
        <v>0</v>
      </c>
      <c r="BK41" s="336">
        <f t="shared" si="40"/>
        <v>0</v>
      </c>
      <c r="BL41" s="336">
        <f t="shared" si="40"/>
        <v>0</v>
      </c>
      <c r="BM41" s="337">
        <f t="shared" si="40"/>
        <v>0</v>
      </c>
      <c r="BN41" s="335">
        <f t="shared" si="41"/>
        <v>0</v>
      </c>
      <c r="BO41" s="336">
        <f t="shared" si="41"/>
        <v>0</v>
      </c>
      <c r="BP41" s="336">
        <f t="shared" si="41"/>
        <v>0</v>
      </c>
      <c r="BQ41" s="336">
        <f t="shared" si="41"/>
        <v>0</v>
      </c>
      <c r="BR41" s="336">
        <f t="shared" si="41"/>
        <v>0</v>
      </c>
      <c r="BS41" s="336">
        <f t="shared" si="41"/>
        <v>0</v>
      </c>
      <c r="BT41" s="336">
        <f t="shared" si="41"/>
        <v>0</v>
      </c>
      <c r="BU41" s="336">
        <f t="shared" si="41"/>
        <v>0</v>
      </c>
      <c r="BV41" s="336">
        <f t="shared" si="41"/>
        <v>0</v>
      </c>
      <c r="BW41" s="336">
        <f t="shared" si="41"/>
        <v>0</v>
      </c>
      <c r="BX41" s="336">
        <f t="shared" si="41"/>
        <v>0</v>
      </c>
      <c r="BY41" s="337">
        <f t="shared" si="41"/>
        <v>0</v>
      </c>
      <c r="BZ41" s="335">
        <f t="shared" si="42"/>
        <v>0</v>
      </c>
      <c r="CA41" s="336">
        <f t="shared" si="42"/>
        <v>0</v>
      </c>
      <c r="CB41" s="336">
        <f t="shared" si="42"/>
        <v>0</v>
      </c>
      <c r="CC41" s="336">
        <f t="shared" si="42"/>
        <v>0</v>
      </c>
      <c r="CD41" s="336">
        <f t="shared" si="42"/>
        <v>0</v>
      </c>
      <c r="CE41" s="336">
        <f t="shared" si="42"/>
        <v>0</v>
      </c>
      <c r="CF41" s="336">
        <f t="shared" si="42"/>
        <v>0</v>
      </c>
      <c r="CG41" s="336">
        <f t="shared" si="42"/>
        <v>0</v>
      </c>
      <c r="CH41" s="336">
        <f t="shared" si="42"/>
        <v>0</v>
      </c>
      <c r="CI41" s="336">
        <f t="shared" si="42"/>
        <v>0</v>
      </c>
      <c r="CJ41" s="336">
        <f t="shared" si="42"/>
        <v>0</v>
      </c>
      <c r="CK41" s="337">
        <f t="shared" si="42"/>
        <v>0</v>
      </c>
      <c r="CL41" s="335">
        <f t="shared" si="43"/>
        <v>0</v>
      </c>
      <c r="CM41" s="336">
        <f t="shared" si="43"/>
        <v>0</v>
      </c>
      <c r="CN41" s="336">
        <f t="shared" si="43"/>
        <v>0</v>
      </c>
      <c r="CO41" s="336">
        <f t="shared" si="43"/>
        <v>0</v>
      </c>
      <c r="CP41" s="336">
        <f t="shared" si="43"/>
        <v>0</v>
      </c>
      <c r="CQ41" s="336">
        <f t="shared" si="43"/>
        <v>0</v>
      </c>
      <c r="CR41" s="336">
        <f t="shared" si="43"/>
        <v>0</v>
      </c>
      <c r="CS41" s="336">
        <f t="shared" si="43"/>
        <v>0</v>
      </c>
      <c r="CT41" s="336">
        <f t="shared" si="43"/>
        <v>0</v>
      </c>
      <c r="CU41" s="336">
        <f t="shared" si="43"/>
        <v>0</v>
      </c>
      <c r="CV41" s="336">
        <f t="shared" si="43"/>
        <v>0</v>
      </c>
      <c r="CW41" s="337">
        <f t="shared" si="43"/>
        <v>0</v>
      </c>
      <c r="CX41" s="335">
        <f t="shared" si="44"/>
        <v>0</v>
      </c>
      <c r="CY41" s="336">
        <f t="shared" si="44"/>
        <v>0</v>
      </c>
      <c r="CZ41" s="336">
        <f t="shared" si="44"/>
        <v>0</v>
      </c>
      <c r="DA41" s="336">
        <f t="shared" si="44"/>
        <v>0</v>
      </c>
      <c r="DB41" s="336">
        <f t="shared" si="44"/>
        <v>0</v>
      </c>
      <c r="DC41" s="336">
        <f t="shared" si="44"/>
        <v>0</v>
      </c>
      <c r="DD41" s="336">
        <f t="shared" si="44"/>
        <v>0</v>
      </c>
      <c r="DE41" s="336">
        <f t="shared" si="44"/>
        <v>0</v>
      </c>
      <c r="DF41" s="336">
        <f t="shared" si="44"/>
        <v>0</v>
      </c>
      <c r="DG41" s="336">
        <f t="shared" si="44"/>
        <v>0</v>
      </c>
      <c r="DH41" s="336">
        <f t="shared" si="44"/>
        <v>0</v>
      </c>
      <c r="DI41" s="337">
        <f t="shared" si="44"/>
        <v>0</v>
      </c>
      <c r="DJ41" s="335">
        <f t="shared" si="45"/>
        <v>0</v>
      </c>
      <c r="DK41" s="336">
        <f t="shared" si="45"/>
        <v>0</v>
      </c>
      <c r="DL41" s="336">
        <f t="shared" si="45"/>
        <v>0</v>
      </c>
      <c r="DM41" s="336">
        <f t="shared" si="45"/>
        <v>0</v>
      </c>
      <c r="DN41" s="336">
        <f t="shared" si="45"/>
        <v>0</v>
      </c>
      <c r="DO41" s="336">
        <f t="shared" si="45"/>
        <v>0</v>
      </c>
      <c r="DP41" s="336">
        <f t="shared" si="45"/>
        <v>0</v>
      </c>
      <c r="DQ41" s="336">
        <f t="shared" si="45"/>
        <v>0</v>
      </c>
      <c r="DR41" s="336">
        <f t="shared" si="45"/>
        <v>0</v>
      </c>
      <c r="DS41" s="336">
        <f t="shared" si="45"/>
        <v>0</v>
      </c>
      <c r="DT41" s="336">
        <f t="shared" si="45"/>
        <v>0</v>
      </c>
      <c r="DU41" s="337">
        <f t="shared" si="45"/>
        <v>0</v>
      </c>
      <c r="DV41" s="335">
        <f t="shared" si="46"/>
        <v>0</v>
      </c>
      <c r="DW41" s="336">
        <f t="shared" si="46"/>
        <v>0</v>
      </c>
      <c r="DX41" s="336">
        <f t="shared" si="46"/>
        <v>0</v>
      </c>
      <c r="DY41" s="336">
        <f t="shared" si="46"/>
        <v>0</v>
      </c>
      <c r="DZ41" s="336">
        <f t="shared" si="46"/>
        <v>0</v>
      </c>
      <c r="EA41" s="336">
        <f t="shared" si="46"/>
        <v>0</v>
      </c>
      <c r="EB41" s="336">
        <f t="shared" si="46"/>
        <v>0</v>
      </c>
      <c r="EC41" s="336">
        <f t="shared" si="46"/>
        <v>0</v>
      </c>
      <c r="ED41" s="336">
        <f t="shared" si="46"/>
        <v>0</v>
      </c>
      <c r="EE41" s="336">
        <f t="shared" si="46"/>
        <v>0</v>
      </c>
      <c r="EF41" s="336">
        <f t="shared" si="46"/>
        <v>0</v>
      </c>
      <c r="EG41" s="337">
        <f t="shared" si="46"/>
        <v>0</v>
      </c>
      <c r="EH41" s="335">
        <f t="shared" si="47"/>
        <v>0</v>
      </c>
      <c r="EI41" s="336">
        <f t="shared" si="47"/>
        <v>0</v>
      </c>
      <c r="EJ41" s="336">
        <f t="shared" si="47"/>
        <v>0</v>
      </c>
      <c r="EK41" s="336">
        <f t="shared" si="47"/>
        <v>0</v>
      </c>
      <c r="EL41" s="336">
        <f t="shared" si="47"/>
        <v>0</v>
      </c>
      <c r="EM41" s="336">
        <f t="shared" si="47"/>
        <v>0</v>
      </c>
      <c r="EN41" s="336">
        <f t="shared" si="47"/>
        <v>0</v>
      </c>
      <c r="EO41" s="336">
        <f t="shared" si="47"/>
        <v>0</v>
      </c>
      <c r="EP41" s="336">
        <f t="shared" si="47"/>
        <v>0</v>
      </c>
      <c r="EQ41" s="336">
        <f t="shared" si="47"/>
        <v>0</v>
      </c>
      <c r="ER41" s="336">
        <f t="shared" si="47"/>
        <v>0</v>
      </c>
      <c r="ES41" s="337">
        <f t="shared" si="47"/>
        <v>0</v>
      </c>
      <c r="ET41" s="335">
        <f t="shared" si="48"/>
        <v>0</v>
      </c>
      <c r="EU41" s="336">
        <f t="shared" si="48"/>
        <v>0</v>
      </c>
      <c r="EV41" s="336">
        <f t="shared" si="48"/>
        <v>0</v>
      </c>
      <c r="EW41" s="336">
        <f t="shared" si="48"/>
        <v>0</v>
      </c>
      <c r="EX41" s="336">
        <f t="shared" si="48"/>
        <v>0</v>
      </c>
      <c r="EY41" s="336">
        <f t="shared" si="48"/>
        <v>0</v>
      </c>
      <c r="EZ41" s="336">
        <f t="shared" si="48"/>
        <v>0</v>
      </c>
      <c r="FA41" s="336">
        <f t="shared" si="48"/>
        <v>0</v>
      </c>
      <c r="FB41" s="336">
        <f t="shared" si="48"/>
        <v>0</v>
      </c>
      <c r="FC41" s="336">
        <f t="shared" si="48"/>
        <v>0</v>
      </c>
      <c r="FD41" s="336">
        <f t="shared" si="48"/>
        <v>0</v>
      </c>
      <c r="FE41" s="337">
        <f t="shared" si="48"/>
        <v>0</v>
      </c>
      <c r="FF41" s="335">
        <f t="shared" si="49"/>
        <v>0</v>
      </c>
      <c r="FG41" s="336">
        <f t="shared" si="49"/>
        <v>0</v>
      </c>
      <c r="FH41" s="336">
        <f t="shared" si="49"/>
        <v>0</v>
      </c>
      <c r="FI41" s="336">
        <f t="shared" si="49"/>
        <v>0</v>
      </c>
      <c r="FJ41" s="336">
        <f t="shared" si="49"/>
        <v>0</v>
      </c>
      <c r="FK41" s="336">
        <f t="shared" si="49"/>
        <v>0</v>
      </c>
      <c r="FL41" s="336">
        <f t="shared" si="49"/>
        <v>0</v>
      </c>
      <c r="FM41" s="336">
        <f t="shared" si="49"/>
        <v>0</v>
      </c>
      <c r="FN41" s="336">
        <f t="shared" si="49"/>
        <v>0</v>
      </c>
      <c r="FO41" s="336">
        <f t="shared" si="49"/>
        <v>0</v>
      </c>
      <c r="FP41" s="336">
        <f t="shared" si="49"/>
        <v>0</v>
      </c>
      <c r="FQ41" s="337">
        <f t="shared" si="49"/>
        <v>0</v>
      </c>
    </row>
    <row r="42" spans="1:173" ht="12.75" customHeight="1" x14ac:dyDescent="0.2">
      <c r="A42" s="242" t="str">
        <f t="shared" si="14"/>
        <v>-</v>
      </c>
      <c r="B42" s="112"/>
      <c r="C42" s="171" t="s">
        <v>305</v>
      </c>
      <c r="D42" s="366"/>
      <c r="E42" s="366"/>
      <c r="F42" s="366"/>
      <c r="G42" s="367"/>
      <c r="H42" s="368" t="str">
        <f>IF(E42="","",IF(ISERROR(SEARCH("Custom",$E42,1)),VLOOKUP($A42,'VESSEL kW RATINGS'!$A:$E,5,FALSE),"Enter kW"))</f>
        <v/>
      </c>
      <c r="I42" s="33" t="s">
        <v>299</v>
      </c>
      <c r="J42" s="367"/>
      <c r="K42" s="33">
        <f t="shared" si="30"/>
        <v>1</v>
      </c>
      <c r="L42" s="33">
        <f t="shared" si="16"/>
        <v>0</v>
      </c>
      <c r="M42" s="367">
        <v>0</v>
      </c>
      <c r="N42" s="373">
        <v>0</v>
      </c>
      <c r="O42" s="299"/>
      <c r="P42" s="300"/>
      <c r="Q42" s="73" t="str">
        <f t="shared" si="31"/>
        <v>Enter vessel info</v>
      </c>
      <c r="R42" s="79" t="str">
        <f t="shared" si="32"/>
        <v>Enter vessel info</v>
      </c>
      <c r="S42" s="79" t="str">
        <f t="shared" si="33"/>
        <v>Enter vessel info</v>
      </c>
      <c r="T42" s="79" t="str">
        <f t="shared" si="34"/>
        <v>Enter vessel info</v>
      </c>
      <c r="U42" s="79" t="str">
        <f t="shared" si="35"/>
        <v>Enter vessel info</v>
      </c>
      <c r="V42" s="79" t="str">
        <f t="shared" si="36"/>
        <v>Enter vessel info</v>
      </c>
      <c r="W42" s="79" t="str">
        <f t="shared" si="37"/>
        <v>Enter vessel info</v>
      </c>
      <c r="X42" s="79" t="str">
        <f t="shared" si="38"/>
        <v>Enter vessel info</v>
      </c>
      <c r="Y42" s="78" t="s">
        <v>115</v>
      </c>
      <c r="Z42" s="79" t="s">
        <v>115</v>
      </c>
      <c r="AA42" s="82" t="s">
        <v>115</v>
      </c>
      <c r="AB42" s="76" t="str">
        <f>IF(OR($D42="",$E42="",$F42=""),"Enter vessel info",IF(T($H42)&lt;&gt;"","Enter Activity",IF(OR($M42=0,$N42=0),"Enter Run Time",IF((VLOOKUP($F42,'VESSEL FACTORS'!$A$3:$O$5,AB$5,FALSE))="N/A","--",IF($G42="",IF(ISERROR(SEARCH("Aux",$E42,1)),($H42*VLOOKUP($F42,'VESSEL FACTORS'!$A$2:$O$5,AB$5,FALSE)*0.0000011023*$M42*$N42*0.82),($H42*VLOOKUP($F42,'VESSEL FACTORS'!$A$2:$O$5,AB$5,FALSE)*0.0000011023*$M42*$N42*1)),IF($G42&lt;21,($H42*VLOOKUP($F42,'VESSEL FACTORS'!$A$2:$O$5,AB$5,FALSE)*0.0000011023*$M42*$N42*VLOOKUP($G42,'VESSEL FACTORS'!$A$16:$L$36,AB$5,FALSE)),($H42*VLOOKUP($F42,'VESSEL FACTORS'!$A$3:$O$5,AB$5,FALSE)*0.0000011023*$M42*$N42*($G42/100))))))))</f>
        <v>Enter vessel info</v>
      </c>
      <c r="AC42" s="76" t="str">
        <f>IF(OR($D42="",$E42="",$F42=""),"Enter vessel info",IF(T($H42)&lt;&gt;"","Enter Activity",IF(OR($M42=0,$N42=0),"Enter Run Time",IF((VLOOKUP($F42,'VESSEL FACTORS'!$A$3:$O$5,AC$5,FALSE))="N/A","--",IF($G42="",IF(ISERROR(SEARCH("Aux",$E42,1)),($H42*VLOOKUP($F42,'VESSEL FACTORS'!$A$2:$O$5,AC$5,FALSE)*0.0000011023*$M42*$N42*0.82),($H42*VLOOKUP($F42,'VESSEL FACTORS'!$A$2:$O$5,AC$5,FALSE)*0.0000011023*$M42*$N42*1)),IF($G42&lt;21,($H42*VLOOKUP($F42,'VESSEL FACTORS'!$A$2:$O$5,AC$5,FALSE)*0.0000011023*$M42*$N42*VLOOKUP($G42,'VESSEL FACTORS'!$A$16:$L$36,AC$5,FALSE)),($H42*VLOOKUP($F42,'VESSEL FACTORS'!$A$3:$O$5,AC$5,FALSE)*0.0000011023*$M42*$N42*($G42/100))))))))</f>
        <v>Enter vessel info</v>
      </c>
      <c r="AD42" s="76" t="str">
        <f>IF(OR($D42="",$E42="",$F42=""),"Enter vessel info",IF(T($H42)&lt;&gt;"","Enter Activity",IF(OR($M42=0,$N42=0),"Enter Run Time",IF((VLOOKUP($F42,'VESSEL FACTORS'!$A$3:$O$5,AD$5,FALSE))="N/A","--",IF($G42="",IF(ISERROR(SEARCH("Aux",$E42,1)),($H42*VLOOKUP($F42,'VESSEL FACTORS'!$A$2:$O$5,AD$5,FALSE)*0.0000011023*$M42*$N42*0.82),($H42*VLOOKUP($F42,'VESSEL FACTORS'!$A$2:$O$5,AD$5,FALSE)*0.0000011023*$M42*$N42*1)),IF($G42&lt;21,($H42*VLOOKUP($F42,'VESSEL FACTORS'!$A$2:$O$5,AD$5,FALSE)*0.0000011023*$M42*$N42*VLOOKUP($G42,'VESSEL FACTORS'!$A$16:$L$36,AD$5,FALSE)),($H42*VLOOKUP($F42,'VESSEL FACTORS'!$A$3:$O$5,AD$5,FALSE)*0.0000011023*$M42*$N42*($G42/100))))))))</f>
        <v>Enter vessel info</v>
      </c>
      <c r="AE42" s="76" t="str">
        <f>IF(OR($D42="",$E42="",$F42=""),"Enter vessel info",IF(T($H42)&lt;&gt;"","Enter Activity",IF(OR($M42=0,$N42=0),"Enter Run Time",IF((VLOOKUP($F42,'VESSEL FACTORS'!$A$3:$O$5,AE$5,FALSE))="N/A","--",IF($G42="",IF(ISERROR(SEARCH("Aux",$E42,1)),($H42*VLOOKUP($F42,'VESSEL FACTORS'!$A$2:$O$5,AE$5,FALSE)*0.0000011023*$M42*$N42*0.82),($H42*VLOOKUP($F42,'VESSEL FACTORS'!$A$2:$O$5,AE$5,FALSE)*0.0000011023*$M42*$N42*1)),IF($G42&lt;21,($H42*VLOOKUP($F42,'VESSEL FACTORS'!$A$2:$O$5,AE$5,FALSE)*0.0000011023*$M42*$N42*VLOOKUP($G42,'VESSEL FACTORS'!$A$16:$L$36,AE$5,FALSE)),($H42*VLOOKUP($F42,'VESSEL FACTORS'!$A$3:$O$5,AE$5,FALSE)*0.0000011023*$M42*$N42*($G42/100))))))))</f>
        <v>Enter vessel info</v>
      </c>
      <c r="AF42" s="76" t="str">
        <f>IF(OR($D42="",$E42="",$F42=""),"Enter vessel info",IF(T($H42)&lt;&gt;"","Enter Activity",IF(OR($M42=0,$N42=0),"Enter Run Time",IF((VLOOKUP($F42,'VESSEL FACTORS'!$A$3:$O$5,AF$5,FALSE))="N/A","--",IF($G42="",IF(ISERROR(SEARCH("Aux",$E42,1)),($H42*VLOOKUP($F42,'VESSEL FACTORS'!$A$2:$O$5,AF$5,FALSE)*0.0000011023*$M42*$N42*0.82),($H42*VLOOKUP($F42,'VESSEL FACTORS'!$A$2:$O$5,AF$5,FALSE)*0.0000011023*$M42*$N42*1)),IF($G42&lt;21,($H42*VLOOKUP($F42,'VESSEL FACTORS'!$A$2:$O$5,AF$5,FALSE)*0.0000011023*$M42*$N42*VLOOKUP($G42,'VESSEL FACTORS'!$A$16:$L$36,AF$5,FALSE)),($H42*VLOOKUP($F42,'VESSEL FACTORS'!$A$3:$O$5,AF$5,FALSE)*0.0000011023*$M42*$N42*($G42/100))))))))</f>
        <v>Enter vessel info</v>
      </c>
      <c r="AG42" s="76" t="str">
        <f>IF(OR($D42="",$E42="",$F42=""),"Enter vessel info",IF(T($H42)&lt;&gt;"","Enter Activity",IF(OR($M42=0,$N42=0),"Enter Run Time",IF((VLOOKUP($F42,'VESSEL FACTORS'!$A$3:$O$5,AG$5,FALSE))="N/A","--",IF($G42="",IF(ISERROR(SEARCH("Aux",$E42,1)),($H42*VLOOKUP($F42,'VESSEL FACTORS'!$A$2:$O$5,AG$5,FALSE)*0.0000011023*$M42*$N42*0.82),($H42*VLOOKUP($F42,'VESSEL FACTORS'!$A$2:$O$5,AG$5,FALSE)*0.0000011023*$M42*$N42*1)),IF($G42&lt;21,($H42*VLOOKUP($F42,'VESSEL FACTORS'!$A$2:$O$5,AG$5,FALSE)*0.0000011023*$M42*$N42*VLOOKUP($G42,'VESSEL FACTORS'!$A$16:$L$36,AG$5,FALSE)),($H42*VLOOKUP($F42,'VESSEL FACTORS'!$A$3:$O$5,AG$5,FALSE)*0.0000011023*$M42*$N42*($G42/100))))))))</f>
        <v>Enter vessel info</v>
      </c>
      <c r="AH42" s="76" t="str">
        <f>IF(OR($D42="",$E42="",$F42=""),"Enter vessel info",IF(T($H42)&lt;&gt;"","Enter Activity",IF(OR($M42=0,$N42=0),"Enter Run Time",IF((VLOOKUP($F42,'VESSEL FACTORS'!$A$3:$O$5,AH$5,FALSE))="N/A","--",IF($G42="",IF(ISERROR(SEARCH("Aux",$E42,1)),($H42*VLOOKUP($F42,'VESSEL FACTORS'!$A$2:$O$5,AH$5,FALSE)*0.0000011023*$M42*$N42*0.82),($H42*VLOOKUP($F42,'VESSEL FACTORS'!$A$2:$O$5,AH$5,FALSE)*0.0000011023*$M42*$N42*1)),IF($G42&lt;21,($H42*VLOOKUP($F42,'VESSEL FACTORS'!$A$2:$O$5,AH$5,FALSE)*0.0000011023*$M42*$N42*VLOOKUP($G42,'VESSEL FACTORS'!$A$16:$L$36,AH$5,FALSE)),($H42*VLOOKUP($F42,'VESSEL FACTORS'!$A$3:$O$5,AH$5,FALSE)*0.0000011023*$M42*$N42*($G42/100))))))))</f>
        <v>Enter vessel info</v>
      </c>
      <c r="AI42" s="76" t="str">
        <f>IF(OR($D42="",$E42="",$F42=""),"Enter vessel info",IF(T($H42)&lt;&gt;"","Enter Activity",IF(OR($M42=0,$N42=0),"Enter Run Time",IF((VLOOKUP($F42,'VESSEL FACTORS'!$A$3:$O$5,AI$5,FALSE))="N/A","--",IF($G42="",IF(ISERROR(SEARCH("Aux",$E42,1)),($H42*VLOOKUP($F42,'VESSEL FACTORS'!$A$2:$O$5,AI$5,FALSE)*0.0000011023*$M42*$N42*0.82),($H42*VLOOKUP($F42,'VESSEL FACTORS'!$A$2:$O$5,AI$5,FALSE)*0.0000011023*$M42*$N42*1)),IF($G42&lt;21,($H42*VLOOKUP($F42,'VESSEL FACTORS'!$A$2:$O$5,AI$5,FALSE)*0.0000011023*$M42*$N42*VLOOKUP($G42,'VESSEL FACTORS'!$A$16:$L$36,AI$5,FALSE)),($H42*VLOOKUP($F42,'VESSEL FACTORS'!$A$3:$O$5,AI$5,FALSE)*0.0000011023*$M42*$N42*($G42/100))))))))</f>
        <v>Enter vessel info</v>
      </c>
      <c r="AJ42" s="76" t="str">
        <f>IF(OR($D42="",$E42="",$F42=""),"Enter vessel info",IF(T($H42)&lt;&gt;"","Enter Activity",IF(OR($M42=0,$N42=0),"Enter Run Time",IF((VLOOKUP($F42,'VESSEL FACTORS'!$A$3:$O$5,AJ$5,FALSE))="N/A","--",IF($G42="",IF(ISERROR(SEARCH("Aux",$E42,1)),($H42*VLOOKUP($F42,'VESSEL FACTORS'!$A$2:$O$5,AJ$5,FALSE)*0.0000011023*$M42*$N42*0.82),($H42*VLOOKUP($F42,'VESSEL FACTORS'!$A$2:$O$5,AJ$5,FALSE)*0.0000011023*$M42*$N42*1)),IF($G42&lt;21,($H42*VLOOKUP($F42,'VESSEL FACTORS'!$A$2:$O$5,AJ$5,FALSE)*0.0000011023*$M42*$N42*VLOOKUP($G42,'VESSEL FACTORS'!$A$16:$L$36,AJ$5,FALSE)),($H42*VLOOKUP($F42,'VESSEL FACTORS'!$A$3:$O$5,AJ$5,FALSE)*0.0000011023*$M42*$N42*($G42/100))))))))</f>
        <v>Enter vessel info</v>
      </c>
      <c r="AK42" s="76" t="str">
        <f>IF(OR($D42="",$E42="",$F42=""),"Enter vessel info",IF(T($H42)&lt;&gt;"","Enter Activity",IF(OR($M42=0,$N42=0),"Enter Run Time",IF((VLOOKUP($F42,'VESSEL FACTORS'!$A$3:$O$5,AK$5,FALSE))="N/A","--",IF($G42="",IF(ISERROR(SEARCH("Aux",$E42,1)),($H42*VLOOKUP($F42,'VESSEL FACTORS'!$A$2:$O$5,AK$5,FALSE)*0.0000011023*$M42*$N42*0.82),($H42*VLOOKUP($F42,'VESSEL FACTORS'!$A$2:$O$5,AK$5,FALSE)*0.0000011023*$M42*$N42*1)),IF($G42&lt;21,($H42*VLOOKUP($F42,'VESSEL FACTORS'!$A$2:$O$5,AK$5,FALSE)*0.0000011023*$M42*$N42*VLOOKUP($G42,'VESSEL FACTORS'!$A$16:$L$36,AK$5,FALSE)),($H42*VLOOKUP($F42,'VESSEL FACTORS'!$A$3:$O$5,AK$5,FALSE)*0.0000011023*$M42*$N42*($G42/100))))))))</f>
        <v>Enter vessel info</v>
      </c>
      <c r="AL42" s="67" t="str">
        <f>IF(OR($D42="",$E42="",$F42=""),"Enter vessel info",IF(T($H42)&lt;&gt;"","Enter Activity",IF(OR($M42=0,$N42=0),"Enter Run Time",IF((VLOOKUP($F42,'VESSEL FACTORS'!$A$3:$O$5,AL$5,FALSE))="N/A","--",IF($G42="",IF(ISERROR(SEARCH("Aux",$E42,1)),($H42*VLOOKUP($F42,'VESSEL FACTORS'!$A$2:$O$5,AL$5,FALSE)*0.0000011023*$M42*$N42*0.82),($H42*VLOOKUP($F42,'VESSEL FACTORS'!$A$2:$O$5,AL$5,FALSE)*0.0000011023*$M42*$N42*1)),IF($G42&lt;21,($H42*VLOOKUP($F42,'VESSEL FACTORS'!$A$2:$O$5,AL$5,FALSE)*0.0000011023*$M42*$N42*VLOOKUP($G42,'VESSEL FACTORS'!$A$16:$L$36,AL$5,FALSE)),($H42*VLOOKUP($F42,'VESSEL FACTORS'!$A$3:$O$5,AL$5,FALSE)*0.0000011023*$M42*$N42*($G42/100))))))))</f>
        <v>Enter vessel info</v>
      </c>
      <c r="AM42" s="73"/>
      <c r="AO42" s="74">
        <f>MONTH(EMISSIONS_1!P42)-MONTH(EMISSIONS_1!O42)+1</f>
        <v>1</v>
      </c>
      <c r="AP42" s="335">
        <f t="shared" si="50"/>
        <v>0</v>
      </c>
      <c r="AQ42" s="336">
        <f t="shared" si="50"/>
        <v>0</v>
      </c>
      <c r="AR42" s="336">
        <f t="shared" si="50"/>
        <v>0</v>
      </c>
      <c r="AS42" s="336">
        <f t="shared" si="50"/>
        <v>0</v>
      </c>
      <c r="AT42" s="336">
        <f t="shared" si="50"/>
        <v>0</v>
      </c>
      <c r="AU42" s="336">
        <f t="shared" si="50"/>
        <v>0</v>
      </c>
      <c r="AV42" s="336">
        <f t="shared" si="50"/>
        <v>0</v>
      </c>
      <c r="AW42" s="336">
        <f t="shared" si="50"/>
        <v>0</v>
      </c>
      <c r="AX42" s="336">
        <f t="shared" si="50"/>
        <v>0</v>
      </c>
      <c r="AY42" s="336">
        <f t="shared" si="50"/>
        <v>0</v>
      </c>
      <c r="AZ42" s="336">
        <f t="shared" si="50"/>
        <v>0</v>
      </c>
      <c r="BA42" s="337">
        <f t="shared" si="50"/>
        <v>0</v>
      </c>
      <c r="BB42" s="335">
        <f t="shared" si="40"/>
        <v>0</v>
      </c>
      <c r="BC42" s="336">
        <f t="shared" si="40"/>
        <v>0</v>
      </c>
      <c r="BD42" s="336">
        <f t="shared" si="40"/>
        <v>0</v>
      </c>
      <c r="BE42" s="336">
        <f t="shared" si="40"/>
        <v>0</v>
      </c>
      <c r="BF42" s="336">
        <f t="shared" si="40"/>
        <v>0</v>
      </c>
      <c r="BG42" s="336">
        <f t="shared" si="40"/>
        <v>0</v>
      </c>
      <c r="BH42" s="336">
        <f t="shared" si="40"/>
        <v>0</v>
      </c>
      <c r="BI42" s="336">
        <f t="shared" si="40"/>
        <v>0</v>
      </c>
      <c r="BJ42" s="336">
        <f t="shared" si="40"/>
        <v>0</v>
      </c>
      <c r="BK42" s="336">
        <f t="shared" si="40"/>
        <v>0</v>
      </c>
      <c r="BL42" s="336">
        <f t="shared" si="40"/>
        <v>0</v>
      </c>
      <c r="BM42" s="337">
        <f t="shared" si="40"/>
        <v>0</v>
      </c>
      <c r="BN42" s="335">
        <f t="shared" si="41"/>
        <v>0</v>
      </c>
      <c r="BO42" s="336">
        <f t="shared" si="41"/>
        <v>0</v>
      </c>
      <c r="BP42" s="336">
        <f t="shared" si="41"/>
        <v>0</v>
      </c>
      <c r="BQ42" s="336">
        <f t="shared" si="41"/>
        <v>0</v>
      </c>
      <c r="BR42" s="336">
        <f t="shared" si="41"/>
        <v>0</v>
      </c>
      <c r="BS42" s="336">
        <f t="shared" si="41"/>
        <v>0</v>
      </c>
      <c r="BT42" s="336">
        <f t="shared" si="41"/>
        <v>0</v>
      </c>
      <c r="BU42" s="336">
        <f t="shared" si="41"/>
        <v>0</v>
      </c>
      <c r="BV42" s="336">
        <f t="shared" si="41"/>
        <v>0</v>
      </c>
      <c r="BW42" s="336">
        <f t="shared" si="41"/>
        <v>0</v>
      </c>
      <c r="BX42" s="336">
        <f t="shared" si="41"/>
        <v>0</v>
      </c>
      <c r="BY42" s="337">
        <f t="shared" si="41"/>
        <v>0</v>
      </c>
      <c r="BZ42" s="335">
        <f t="shared" si="42"/>
        <v>0</v>
      </c>
      <c r="CA42" s="336">
        <f t="shared" si="42"/>
        <v>0</v>
      </c>
      <c r="CB42" s="336">
        <f t="shared" si="42"/>
        <v>0</v>
      </c>
      <c r="CC42" s="336">
        <f t="shared" si="42"/>
        <v>0</v>
      </c>
      <c r="CD42" s="336">
        <f t="shared" si="42"/>
        <v>0</v>
      </c>
      <c r="CE42" s="336">
        <f t="shared" si="42"/>
        <v>0</v>
      </c>
      <c r="CF42" s="336">
        <f t="shared" si="42"/>
        <v>0</v>
      </c>
      <c r="CG42" s="336">
        <f t="shared" si="42"/>
        <v>0</v>
      </c>
      <c r="CH42" s="336">
        <f t="shared" si="42"/>
        <v>0</v>
      </c>
      <c r="CI42" s="336">
        <f t="shared" si="42"/>
        <v>0</v>
      </c>
      <c r="CJ42" s="336">
        <f t="shared" si="42"/>
        <v>0</v>
      </c>
      <c r="CK42" s="337">
        <f t="shared" si="42"/>
        <v>0</v>
      </c>
      <c r="CL42" s="335">
        <f t="shared" si="43"/>
        <v>0</v>
      </c>
      <c r="CM42" s="336">
        <f t="shared" si="43"/>
        <v>0</v>
      </c>
      <c r="CN42" s="336">
        <f t="shared" si="43"/>
        <v>0</v>
      </c>
      <c r="CO42" s="336">
        <f t="shared" si="43"/>
        <v>0</v>
      </c>
      <c r="CP42" s="336">
        <f t="shared" si="43"/>
        <v>0</v>
      </c>
      <c r="CQ42" s="336">
        <f t="shared" si="43"/>
        <v>0</v>
      </c>
      <c r="CR42" s="336">
        <f t="shared" si="43"/>
        <v>0</v>
      </c>
      <c r="CS42" s="336">
        <f t="shared" si="43"/>
        <v>0</v>
      </c>
      <c r="CT42" s="336">
        <f t="shared" si="43"/>
        <v>0</v>
      </c>
      <c r="CU42" s="336">
        <f t="shared" si="43"/>
        <v>0</v>
      </c>
      <c r="CV42" s="336">
        <f t="shared" si="43"/>
        <v>0</v>
      </c>
      <c r="CW42" s="337">
        <f t="shared" si="43"/>
        <v>0</v>
      </c>
      <c r="CX42" s="335">
        <f t="shared" si="44"/>
        <v>0</v>
      </c>
      <c r="CY42" s="336">
        <f t="shared" si="44"/>
        <v>0</v>
      </c>
      <c r="CZ42" s="336">
        <f t="shared" si="44"/>
        <v>0</v>
      </c>
      <c r="DA42" s="336">
        <f t="shared" si="44"/>
        <v>0</v>
      </c>
      <c r="DB42" s="336">
        <f t="shared" si="44"/>
        <v>0</v>
      </c>
      <c r="DC42" s="336">
        <f t="shared" si="44"/>
        <v>0</v>
      </c>
      <c r="DD42" s="336">
        <f t="shared" si="44"/>
        <v>0</v>
      </c>
      <c r="DE42" s="336">
        <f t="shared" si="44"/>
        <v>0</v>
      </c>
      <c r="DF42" s="336">
        <f t="shared" si="44"/>
        <v>0</v>
      </c>
      <c r="DG42" s="336">
        <f t="shared" si="44"/>
        <v>0</v>
      </c>
      <c r="DH42" s="336">
        <f t="shared" si="44"/>
        <v>0</v>
      </c>
      <c r="DI42" s="337">
        <f t="shared" si="44"/>
        <v>0</v>
      </c>
      <c r="DJ42" s="335">
        <f t="shared" si="45"/>
        <v>0</v>
      </c>
      <c r="DK42" s="336">
        <f t="shared" si="45"/>
        <v>0</v>
      </c>
      <c r="DL42" s="336">
        <f t="shared" si="45"/>
        <v>0</v>
      </c>
      <c r="DM42" s="336">
        <f t="shared" si="45"/>
        <v>0</v>
      </c>
      <c r="DN42" s="336">
        <f t="shared" si="45"/>
        <v>0</v>
      </c>
      <c r="DO42" s="336">
        <f t="shared" si="45"/>
        <v>0</v>
      </c>
      <c r="DP42" s="336">
        <f t="shared" si="45"/>
        <v>0</v>
      </c>
      <c r="DQ42" s="336">
        <f t="shared" si="45"/>
        <v>0</v>
      </c>
      <c r="DR42" s="336">
        <f t="shared" si="45"/>
        <v>0</v>
      </c>
      <c r="DS42" s="336">
        <f t="shared" si="45"/>
        <v>0</v>
      </c>
      <c r="DT42" s="336">
        <f t="shared" si="45"/>
        <v>0</v>
      </c>
      <c r="DU42" s="337">
        <f t="shared" si="45"/>
        <v>0</v>
      </c>
      <c r="DV42" s="335">
        <f t="shared" si="46"/>
        <v>0</v>
      </c>
      <c r="DW42" s="336">
        <f t="shared" si="46"/>
        <v>0</v>
      </c>
      <c r="DX42" s="336">
        <f t="shared" si="46"/>
        <v>0</v>
      </c>
      <c r="DY42" s="336">
        <f t="shared" si="46"/>
        <v>0</v>
      </c>
      <c r="DZ42" s="336">
        <f t="shared" si="46"/>
        <v>0</v>
      </c>
      <c r="EA42" s="336">
        <f t="shared" si="46"/>
        <v>0</v>
      </c>
      <c r="EB42" s="336">
        <f t="shared" si="46"/>
        <v>0</v>
      </c>
      <c r="EC42" s="336">
        <f t="shared" si="46"/>
        <v>0</v>
      </c>
      <c r="ED42" s="336">
        <f t="shared" si="46"/>
        <v>0</v>
      </c>
      <c r="EE42" s="336">
        <f t="shared" si="46"/>
        <v>0</v>
      </c>
      <c r="EF42" s="336">
        <f t="shared" si="46"/>
        <v>0</v>
      </c>
      <c r="EG42" s="337">
        <f t="shared" si="46"/>
        <v>0</v>
      </c>
      <c r="EH42" s="335">
        <f t="shared" si="47"/>
        <v>0</v>
      </c>
      <c r="EI42" s="336">
        <f t="shared" si="47"/>
        <v>0</v>
      </c>
      <c r="EJ42" s="336">
        <f t="shared" si="47"/>
        <v>0</v>
      </c>
      <c r="EK42" s="336">
        <f t="shared" si="47"/>
        <v>0</v>
      </c>
      <c r="EL42" s="336">
        <f t="shared" si="47"/>
        <v>0</v>
      </c>
      <c r="EM42" s="336">
        <f t="shared" si="47"/>
        <v>0</v>
      </c>
      <c r="EN42" s="336">
        <f t="shared" si="47"/>
        <v>0</v>
      </c>
      <c r="EO42" s="336">
        <f t="shared" si="47"/>
        <v>0</v>
      </c>
      <c r="EP42" s="336">
        <f t="shared" si="47"/>
        <v>0</v>
      </c>
      <c r="EQ42" s="336">
        <f t="shared" si="47"/>
        <v>0</v>
      </c>
      <c r="ER42" s="336">
        <f t="shared" si="47"/>
        <v>0</v>
      </c>
      <c r="ES42" s="337">
        <f t="shared" si="47"/>
        <v>0</v>
      </c>
      <c r="ET42" s="335">
        <f t="shared" si="48"/>
        <v>0</v>
      </c>
      <c r="EU42" s="336">
        <f t="shared" si="48"/>
        <v>0</v>
      </c>
      <c r="EV42" s="336">
        <f t="shared" si="48"/>
        <v>0</v>
      </c>
      <c r="EW42" s="336">
        <f t="shared" si="48"/>
        <v>0</v>
      </c>
      <c r="EX42" s="336">
        <f t="shared" si="48"/>
        <v>0</v>
      </c>
      <c r="EY42" s="336">
        <f t="shared" si="48"/>
        <v>0</v>
      </c>
      <c r="EZ42" s="336">
        <f t="shared" si="48"/>
        <v>0</v>
      </c>
      <c r="FA42" s="336">
        <f t="shared" si="48"/>
        <v>0</v>
      </c>
      <c r="FB42" s="336">
        <f t="shared" si="48"/>
        <v>0</v>
      </c>
      <c r="FC42" s="336">
        <f t="shared" si="48"/>
        <v>0</v>
      </c>
      <c r="FD42" s="336">
        <f t="shared" si="48"/>
        <v>0</v>
      </c>
      <c r="FE42" s="337">
        <f t="shared" si="48"/>
        <v>0</v>
      </c>
      <c r="FF42" s="335">
        <f t="shared" si="49"/>
        <v>0</v>
      </c>
      <c r="FG42" s="336">
        <f t="shared" si="49"/>
        <v>0</v>
      </c>
      <c r="FH42" s="336">
        <f t="shared" si="49"/>
        <v>0</v>
      </c>
      <c r="FI42" s="336">
        <f t="shared" si="49"/>
        <v>0</v>
      </c>
      <c r="FJ42" s="336">
        <f t="shared" si="49"/>
        <v>0</v>
      </c>
      <c r="FK42" s="336">
        <f t="shared" si="49"/>
        <v>0</v>
      </c>
      <c r="FL42" s="336">
        <f t="shared" si="49"/>
        <v>0</v>
      </c>
      <c r="FM42" s="336">
        <f t="shared" si="49"/>
        <v>0</v>
      </c>
      <c r="FN42" s="336">
        <f t="shared" si="49"/>
        <v>0</v>
      </c>
      <c r="FO42" s="336">
        <f t="shared" si="49"/>
        <v>0</v>
      </c>
      <c r="FP42" s="336">
        <f t="shared" si="49"/>
        <v>0</v>
      </c>
      <c r="FQ42" s="337">
        <f t="shared" si="49"/>
        <v>0</v>
      </c>
    </row>
    <row r="43" spans="1:173" ht="12.75" customHeight="1" x14ac:dyDescent="0.2">
      <c r="A43" s="242" t="str">
        <f t="shared" si="14"/>
        <v>-</v>
      </c>
      <c r="B43" s="112"/>
      <c r="C43" s="171" t="s">
        <v>305</v>
      </c>
      <c r="D43" s="366"/>
      <c r="E43" s="366"/>
      <c r="F43" s="366"/>
      <c r="G43" s="367"/>
      <c r="H43" s="368" t="str">
        <f>IF(E43="","",IF(ISERROR(SEARCH("Custom",$E43,1)),VLOOKUP($A43,'VESSEL kW RATINGS'!$A:$E,5,FALSE),"Enter kW"))</f>
        <v/>
      </c>
      <c r="I43" s="33" t="s">
        <v>299</v>
      </c>
      <c r="J43" s="367"/>
      <c r="K43" s="33">
        <f t="shared" si="30"/>
        <v>1</v>
      </c>
      <c r="L43" s="33">
        <f t="shared" si="16"/>
        <v>0</v>
      </c>
      <c r="M43" s="367">
        <v>0</v>
      </c>
      <c r="N43" s="373">
        <v>0</v>
      </c>
      <c r="O43" s="303"/>
      <c r="P43" s="301"/>
      <c r="Q43" s="73" t="str">
        <f t="shared" si="31"/>
        <v>Enter vessel info</v>
      </c>
      <c r="R43" s="79" t="str">
        <f t="shared" si="32"/>
        <v>Enter vessel info</v>
      </c>
      <c r="S43" s="79" t="str">
        <f t="shared" si="33"/>
        <v>Enter vessel info</v>
      </c>
      <c r="T43" s="79" t="str">
        <f t="shared" si="34"/>
        <v>Enter vessel info</v>
      </c>
      <c r="U43" s="79" t="str">
        <f t="shared" si="35"/>
        <v>Enter vessel info</v>
      </c>
      <c r="V43" s="79" t="str">
        <f t="shared" si="36"/>
        <v>Enter vessel info</v>
      </c>
      <c r="W43" s="79" t="str">
        <f t="shared" si="37"/>
        <v>Enter vessel info</v>
      </c>
      <c r="X43" s="79" t="str">
        <f t="shared" si="38"/>
        <v>Enter vessel info</v>
      </c>
      <c r="Y43" s="78" t="s">
        <v>115</v>
      </c>
      <c r="Z43" s="79" t="s">
        <v>115</v>
      </c>
      <c r="AA43" s="82" t="s">
        <v>115</v>
      </c>
      <c r="AB43" s="76" t="str">
        <f>IF(OR($D43="",$E43="",$F43=""),"Enter vessel info",IF(T($H43)&lt;&gt;"","Enter Activity",IF(OR($M43=0,$N43=0),"Enter Run Time",IF((VLOOKUP($F43,'VESSEL FACTORS'!$A$3:$O$5,AB$5,FALSE))="N/A","--",IF($G43="",IF(ISERROR(SEARCH("Aux",$E43,1)),($H43*VLOOKUP($F43,'VESSEL FACTORS'!$A$2:$O$5,AB$5,FALSE)*0.0000011023*$M43*$N43*0.82),($H43*VLOOKUP($F43,'VESSEL FACTORS'!$A$2:$O$5,AB$5,FALSE)*0.0000011023*$M43*$N43*1)),IF($G43&lt;21,($H43*VLOOKUP($F43,'VESSEL FACTORS'!$A$2:$O$5,AB$5,FALSE)*0.0000011023*$M43*$N43*VLOOKUP($G43,'VESSEL FACTORS'!$A$16:$L$36,AB$5,FALSE)),($H43*VLOOKUP($F43,'VESSEL FACTORS'!$A$3:$O$5,AB$5,FALSE)*0.0000011023*$M43*$N43*($G43/100))))))))</f>
        <v>Enter vessel info</v>
      </c>
      <c r="AC43" s="76" t="str">
        <f>IF(OR($D43="",$E43="",$F43=""),"Enter vessel info",IF(T($H43)&lt;&gt;"","Enter Activity",IF(OR($M43=0,$N43=0),"Enter Run Time",IF((VLOOKUP($F43,'VESSEL FACTORS'!$A$3:$O$5,AC$5,FALSE))="N/A","--",IF($G43="",IF(ISERROR(SEARCH("Aux",$E43,1)),($H43*VLOOKUP($F43,'VESSEL FACTORS'!$A$2:$O$5,AC$5,FALSE)*0.0000011023*$M43*$N43*0.82),($H43*VLOOKUP($F43,'VESSEL FACTORS'!$A$2:$O$5,AC$5,FALSE)*0.0000011023*$M43*$N43*1)),IF($G43&lt;21,($H43*VLOOKUP($F43,'VESSEL FACTORS'!$A$2:$O$5,AC$5,FALSE)*0.0000011023*$M43*$N43*VLOOKUP($G43,'VESSEL FACTORS'!$A$16:$L$36,AC$5,FALSE)),($H43*VLOOKUP($F43,'VESSEL FACTORS'!$A$3:$O$5,AC$5,FALSE)*0.0000011023*$M43*$N43*($G43/100))))))))</f>
        <v>Enter vessel info</v>
      </c>
      <c r="AD43" s="76" t="str">
        <f>IF(OR($D43="",$E43="",$F43=""),"Enter vessel info",IF(T($H43)&lt;&gt;"","Enter Activity",IF(OR($M43=0,$N43=0),"Enter Run Time",IF((VLOOKUP($F43,'VESSEL FACTORS'!$A$3:$O$5,AD$5,FALSE))="N/A","--",IF($G43="",IF(ISERROR(SEARCH("Aux",$E43,1)),($H43*VLOOKUP($F43,'VESSEL FACTORS'!$A$2:$O$5,AD$5,FALSE)*0.0000011023*$M43*$N43*0.82),($H43*VLOOKUP($F43,'VESSEL FACTORS'!$A$2:$O$5,AD$5,FALSE)*0.0000011023*$M43*$N43*1)),IF($G43&lt;21,($H43*VLOOKUP($F43,'VESSEL FACTORS'!$A$2:$O$5,AD$5,FALSE)*0.0000011023*$M43*$N43*VLOOKUP($G43,'VESSEL FACTORS'!$A$16:$L$36,AD$5,FALSE)),($H43*VLOOKUP($F43,'VESSEL FACTORS'!$A$3:$O$5,AD$5,FALSE)*0.0000011023*$M43*$N43*($G43/100))))))))</f>
        <v>Enter vessel info</v>
      </c>
      <c r="AE43" s="76" t="str">
        <f>IF(OR($D43="",$E43="",$F43=""),"Enter vessel info",IF(T($H43)&lt;&gt;"","Enter Activity",IF(OR($M43=0,$N43=0),"Enter Run Time",IF((VLOOKUP($F43,'VESSEL FACTORS'!$A$3:$O$5,AE$5,FALSE))="N/A","--",IF($G43="",IF(ISERROR(SEARCH("Aux",$E43,1)),($H43*VLOOKUP($F43,'VESSEL FACTORS'!$A$2:$O$5,AE$5,FALSE)*0.0000011023*$M43*$N43*0.82),($H43*VLOOKUP($F43,'VESSEL FACTORS'!$A$2:$O$5,AE$5,FALSE)*0.0000011023*$M43*$N43*1)),IF($G43&lt;21,($H43*VLOOKUP($F43,'VESSEL FACTORS'!$A$2:$O$5,AE$5,FALSE)*0.0000011023*$M43*$N43*VLOOKUP($G43,'VESSEL FACTORS'!$A$16:$L$36,AE$5,FALSE)),($H43*VLOOKUP($F43,'VESSEL FACTORS'!$A$3:$O$5,AE$5,FALSE)*0.0000011023*$M43*$N43*($G43/100))))))))</f>
        <v>Enter vessel info</v>
      </c>
      <c r="AF43" s="76" t="str">
        <f>IF(OR($D43="",$E43="",$F43=""),"Enter vessel info",IF(T($H43)&lt;&gt;"","Enter Activity",IF(OR($M43=0,$N43=0),"Enter Run Time",IF((VLOOKUP($F43,'VESSEL FACTORS'!$A$3:$O$5,AF$5,FALSE))="N/A","--",IF($G43="",IF(ISERROR(SEARCH("Aux",$E43,1)),($H43*VLOOKUP($F43,'VESSEL FACTORS'!$A$2:$O$5,AF$5,FALSE)*0.0000011023*$M43*$N43*0.82),($H43*VLOOKUP($F43,'VESSEL FACTORS'!$A$2:$O$5,AF$5,FALSE)*0.0000011023*$M43*$N43*1)),IF($G43&lt;21,($H43*VLOOKUP($F43,'VESSEL FACTORS'!$A$2:$O$5,AF$5,FALSE)*0.0000011023*$M43*$N43*VLOOKUP($G43,'VESSEL FACTORS'!$A$16:$L$36,AF$5,FALSE)),($H43*VLOOKUP($F43,'VESSEL FACTORS'!$A$3:$O$5,AF$5,FALSE)*0.0000011023*$M43*$N43*($G43/100))))))))</f>
        <v>Enter vessel info</v>
      </c>
      <c r="AG43" s="76" t="str">
        <f>IF(OR($D43="",$E43="",$F43=""),"Enter vessel info",IF(T($H43)&lt;&gt;"","Enter Activity",IF(OR($M43=0,$N43=0),"Enter Run Time",IF((VLOOKUP($F43,'VESSEL FACTORS'!$A$3:$O$5,AG$5,FALSE))="N/A","--",IF($G43="",IF(ISERROR(SEARCH("Aux",$E43,1)),($H43*VLOOKUP($F43,'VESSEL FACTORS'!$A$2:$O$5,AG$5,FALSE)*0.0000011023*$M43*$N43*0.82),($H43*VLOOKUP($F43,'VESSEL FACTORS'!$A$2:$O$5,AG$5,FALSE)*0.0000011023*$M43*$N43*1)),IF($G43&lt;21,($H43*VLOOKUP($F43,'VESSEL FACTORS'!$A$2:$O$5,AG$5,FALSE)*0.0000011023*$M43*$N43*VLOOKUP($G43,'VESSEL FACTORS'!$A$16:$L$36,AG$5,FALSE)),($H43*VLOOKUP($F43,'VESSEL FACTORS'!$A$3:$O$5,AG$5,FALSE)*0.0000011023*$M43*$N43*($G43/100))))))))</f>
        <v>Enter vessel info</v>
      </c>
      <c r="AH43" s="76" t="str">
        <f>IF(OR($D43="",$E43="",$F43=""),"Enter vessel info",IF(T($H43)&lt;&gt;"","Enter Activity",IF(OR($M43=0,$N43=0),"Enter Run Time",IF((VLOOKUP($F43,'VESSEL FACTORS'!$A$3:$O$5,AH$5,FALSE))="N/A","--",IF($G43="",IF(ISERROR(SEARCH("Aux",$E43,1)),($H43*VLOOKUP($F43,'VESSEL FACTORS'!$A$2:$O$5,AH$5,FALSE)*0.0000011023*$M43*$N43*0.82),($H43*VLOOKUP($F43,'VESSEL FACTORS'!$A$2:$O$5,AH$5,FALSE)*0.0000011023*$M43*$N43*1)),IF($G43&lt;21,($H43*VLOOKUP($F43,'VESSEL FACTORS'!$A$2:$O$5,AH$5,FALSE)*0.0000011023*$M43*$N43*VLOOKUP($G43,'VESSEL FACTORS'!$A$16:$L$36,AH$5,FALSE)),($H43*VLOOKUP($F43,'VESSEL FACTORS'!$A$3:$O$5,AH$5,FALSE)*0.0000011023*$M43*$N43*($G43/100))))))))</f>
        <v>Enter vessel info</v>
      </c>
      <c r="AI43" s="76" t="str">
        <f>IF(OR($D43="",$E43="",$F43=""),"Enter vessel info",IF(T($H43)&lt;&gt;"","Enter Activity",IF(OR($M43=0,$N43=0),"Enter Run Time",IF((VLOOKUP($F43,'VESSEL FACTORS'!$A$3:$O$5,AI$5,FALSE))="N/A","--",IF($G43="",IF(ISERROR(SEARCH("Aux",$E43,1)),($H43*VLOOKUP($F43,'VESSEL FACTORS'!$A$2:$O$5,AI$5,FALSE)*0.0000011023*$M43*$N43*0.82),($H43*VLOOKUP($F43,'VESSEL FACTORS'!$A$2:$O$5,AI$5,FALSE)*0.0000011023*$M43*$N43*1)),IF($G43&lt;21,($H43*VLOOKUP($F43,'VESSEL FACTORS'!$A$2:$O$5,AI$5,FALSE)*0.0000011023*$M43*$N43*VLOOKUP($G43,'VESSEL FACTORS'!$A$16:$L$36,AI$5,FALSE)),($H43*VLOOKUP($F43,'VESSEL FACTORS'!$A$3:$O$5,AI$5,FALSE)*0.0000011023*$M43*$N43*($G43/100))))))))</f>
        <v>Enter vessel info</v>
      </c>
      <c r="AJ43" s="76" t="str">
        <f>IF(OR($D43="",$E43="",$F43=""),"Enter vessel info",IF(T($H43)&lt;&gt;"","Enter Activity",IF(OR($M43=0,$N43=0),"Enter Run Time",IF((VLOOKUP($F43,'VESSEL FACTORS'!$A$3:$O$5,AJ$5,FALSE))="N/A","--",IF($G43="",IF(ISERROR(SEARCH("Aux",$E43,1)),($H43*VLOOKUP($F43,'VESSEL FACTORS'!$A$2:$O$5,AJ$5,FALSE)*0.0000011023*$M43*$N43*0.82),($H43*VLOOKUP($F43,'VESSEL FACTORS'!$A$2:$O$5,AJ$5,FALSE)*0.0000011023*$M43*$N43*1)),IF($G43&lt;21,($H43*VLOOKUP($F43,'VESSEL FACTORS'!$A$2:$O$5,AJ$5,FALSE)*0.0000011023*$M43*$N43*VLOOKUP($G43,'VESSEL FACTORS'!$A$16:$L$36,AJ$5,FALSE)),($H43*VLOOKUP($F43,'VESSEL FACTORS'!$A$3:$O$5,AJ$5,FALSE)*0.0000011023*$M43*$N43*($G43/100))))))))</f>
        <v>Enter vessel info</v>
      </c>
      <c r="AK43" s="76" t="str">
        <f>IF(OR($D43="",$E43="",$F43=""),"Enter vessel info",IF(T($H43)&lt;&gt;"","Enter Activity",IF(OR($M43=0,$N43=0),"Enter Run Time",IF((VLOOKUP($F43,'VESSEL FACTORS'!$A$3:$O$5,AK$5,FALSE))="N/A","--",IF($G43="",IF(ISERROR(SEARCH("Aux",$E43,1)),($H43*VLOOKUP($F43,'VESSEL FACTORS'!$A$2:$O$5,AK$5,FALSE)*0.0000011023*$M43*$N43*0.82),($H43*VLOOKUP($F43,'VESSEL FACTORS'!$A$2:$O$5,AK$5,FALSE)*0.0000011023*$M43*$N43*1)),IF($G43&lt;21,($H43*VLOOKUP($F43,'VESSEL FACTORS'!$A$2:$O$5,AK$5,FALSE)*0.0000011023*$M43*$N43*VLOOKUP($G43,'VESSEL FACTORS'!$A$16:$L$36,AK$5,FALSE)),($H43*VLOOKUP($F43,'VESSEL FACTORS'!$A$3:$O$5,AK$5,FALSE)*0.0000011023*$M43*$N43*($G43/100))))))))</f>
        <v>Enter vessel info</v>
      </c>
      <c r="AL43" s="67" t="str">
        <f>IF(OR($D43="",$E43="",$F43=""),"Enter vessel info",IF(T($H43)&lt;&gt;"","Enter Activity",IF(OR($M43=0,$N43=0),"Enter Run Time",IF((VLOOKUP($F43,'VESSEL FACTORS'!$A$3:$O$5,AL$5,FALSE))="N/A","--",IF($G43="",IF(ISERROR(SEARCH("Aux",$E43,1)),($H43*VLOOKUP($F43,'VESSEL FACTORS'!$A$2:$O$5,AL$5,FALSE)*0.0000011023*$M43*$N43*0.82),($H43*VLOOKUP($F43,'VESSEL FACTORS'!$A$2:$O$5,AL$5,FALSE)*0.0000011023*$M43*$N43*1)),IF($G43&lt;21,($H43*VLOOKUP($F43,'VESSEL FACTORS'!$A$2:$O$5,AL$5,FALSE)*0.0000011023*$M43*$N43*VLOOKUP($G43,'VESSEL FACTORS'!$A$16:$L$36,AL$5,FALSE)),($H43*VLOOKUP($F43,'VESSEL FACTORS'!$A$3:$O$5,AL$5,FALSE)*0.0000011023*$M43*$N43*($G43/100))))))))</f>
        <v>Enter vessel info</v>
      </c>
      <c r="AM43" s="73"/>
      <c r="AO43" s="74">
        <f>MONTH(EMISSIONS_1!P43)-MONTH(EMISSIONS_1!O43)+1</f>
        <v>1</v>
      </c>
      <c r="AP43" s="335">
        <f t="shared" si="50"/>
        <v>0</v>
      </c>
      <c r="AQ43" s="336">
        <f t="shared" si="50"/>
        <v>0</v>
      </c>
      <c r="AR43" s="336">
        <f t="shared" si="50"/>
        <v>0</v>
      </c>
      <c r="AS43" s="336">
        <f t="shared" si="50"/>
        <v>0</v>
      </c>
      <c r="AT43" s="336">
        <f t="shared" si="50"/>
        <v>0</v>
      </c>
      <c r="AU43" s="336">
        <f t="shared" si="50"/>
        <v>0</v>
      </c>
      <c r="AV43" s="336">
        <f t="shared" si="50"/>
        <v>0</v>
      </c>
      <c r="AW43" s="336">
        <f t="shared" si="50"/>
        <v>0</v>
      </c>
      <c r="AX43" s="336">
        <f t="shared" si="50"/>
        <v>0</v>
      </c>
      <c r="AY43" s="336">
        <f t="shared" si="50"/>
        <v>0</v>
      </c>
      <c r="AZ43" s="336">
        <f t="shared" si="50"/>
        <v>0</v>
      </c>
      <c r="BA43" s="337">
        <f t="shared" si="50"/>
        <v>0</v>
      </c>
      <c r="BB43" s="335">
        <f t="shared" si="40"/>
        <v>0</v>
      </c>
      <c r="BC43" s="336">
        <f t="shared" si="40"/>
        <v>0</v>
      </c>
      <c r="BD43" s="336">
        <f t="shared" si="40"/>
        <v>0</v>
      </c>
      <c r="BE43" s="336">
        <f t="shared" si="40"/>
        <v>0</v>
      </c>
      <c r="BF43" s="336">
        <f t="shared" si="40"/>
        <v>0</v>
      </c>
      <c r="BG43" s="336">
        <f t="shared" si="40"/>
        <v>0</v>
      </c>
      <c r="BH43" s="336">
        <f t="shared" si="40"/>
        <v>0</v>
      </c>
      <c r="BI43" s="336">
        <f t="shared" si="40"/>
        <v>0</v>
      </c>
      <c r="BJ43" s="336">
        <f t="shared" si="40"/>
        <v>0</v>
      </c>
      <c r="BK43" s="336">
        <f t="shared" si="40"/>
        <v>0</v>
      </c>
      <c r="BL43" s="336">
        <f t="shared" si="40"/>
        <v>0</v>
      </c>
      <c r="BM43" s="337">
        <f t="shared" si="40"/>
        <v>0</v>
      </c>
      <c r="BN43" s="335">
        <f t="shared" si="41"/>
        <v>0</v>
      </c>
      <c r="BO43" s="336">
        <f t="shared" si="41"/>
        <v>0</v>
      </c>
      <c r="BP43" s="336">
        <f t="shared" si="41"/>
        <v>0</v>
      </c>
      <c r="BQ43" s="336">
        <f t="shared" si="41"/>
        <v>0</v>
      </c>
      <c r="BR43" s="336">
        <f t="shared" si="41"/>
        <v>0</v>
      </c>
      <c r="BS43" s="336">
        <f t="shared" si="41"/>
        <v>0</v>
      </c>
      <c r="BT43" s="336">
        <f t="shared" si="41"/>
        <v>0</v>
      </c>
      <c r="BU43" s="336">
        <f t="shared" si="41"/>
        <v>0</v>
      </c>
      <c r="BV43" s="336">
        <f t="shared" si="41"/>
        <v>0</v>
      </c>
      <c r="BW43" s="336">
        <f t="shared" si="41"/>
        <v>0</v>
      </c>
      <c r="BX43" s="336">
        <f t="shared" si="41"/>
        <v>0</v>
      </c>
      <c r="BY43" s="337">
        <f t="shared" si="41"/>
        <v>0</v>
      </c>
      <c r="BZ43" s="335">
        <f t="shared" si="42"/>
        <v>0</v>
      </c>
      <c r="CA43" s="336">
        <f t="shared" si="42"/>
        <v>0</v>
      </c>
      <c r="CB43" s="336">
        <f t="shared" si="42"/>
        <v>0</v>
      </c>
      <c r="CC43" s="336">
        <f t="shared" si="42"/>
        <v>0</v>
      </c>
      <c r="CD43" s="336">
        <f t="shared" si="42"/>
        <v>0</v>
      </c>
      <c r="CE43" s="336">
        <f t="shared" si="42"/>
        <v>0</v>
      </c>
      <c r="CF43" s="336">
        <f t="shared" si="42"/>
        <v>0</v>
      </c>
      <c r="CG43" s="336">
        <f t="shared" si="42"/>
        <v>0</v>
      </c>
      <c r="CH43" s="336">
        <f t="shared" si="42"/>
        <v>0</v>
      </c>
      <c r="CI43" s="336">
        <f t="shared" si="42"/>
        <v>0</v>
      </c>
      <c r="CJ43" s="336">
        <f t="shared" si="42"/>
        <v>0</v>
      </c>
      <c r="CK43" s="337">
        <f t="shared" si="42"/>
        <v>0</v>
      </c>
      <c r="CL43" s="335">
        <f t="shared" si="43"/>
        <v>0</v>
      </c>
      <c r="CM43" s="336">
        <f t="shared" si="43"/>
        <v>0</v>
      </c>
      <c r="CN43" s="336">
        <f t="shared" si="43"/>
        <v>0</v>
      </c>
      <c r="CO43" s="336">
        <f t="shared" si="43"/>
        <v>0</v>
      </c>
      <c r="CP43" s="336">
        <f t="shared" si="43"/>
        <v>0</v>
      </c>
      <c r="CQ43" s="336">
        <f t="shared" si="43"/>
        <v>0</v>
      </c>
      <c r="CR43" s="336">
        <f t="shared" si="43"/>
        <v>0</v>
      </c>
      <c r="CS43" s="336">
        <f t="shared" si="43"/>
        <v>0</v>
      </c>
      <c r="CT43" s="336">
        <f t="shared" si="43"/>
        <v>0</v>
      </c>
      <c r="CU43" s="336">
        <f t="shared" si="43"/>
        <v>0</v>
      </c>
      <c r="CV43" s="336">
        <f t="shared" si="43"/>
        <v>0</v>
      </c>
      <c r="CW43" s="337">
        <f t="shared" si="43"/>
        <v>0</v>
      </c>
      <c r="CX43" s="335">
        <f t="shared" si="44"/>
        <v>0</v>
      </c>
      <c r="CY43" s="336">
        <f t="shared" si="44"/>
        <v>0</v>
      </c>
      <c r="CZ43" s="336">
        <f t="shared" si="44"/>
        <v>0</v>
      </c>
      <c r="DA43" s="336">
        <f t="shared" si="44"/>
        <v>0</v>
      </c>
      <c r="DB43" s="336">
        <f t="shared" si="44"/>
        <v>0</v>
      </c>
      <c r="DC43" s="336">
        <f t="shared" si="44"/>
        <v>0</v>
      </c>
      <c r="DD43" s="336">
        <f t="shared" si="44"/>
        <v>0</v>
      </c>
      <c r="DE43" s="336">
        <f t="shared" si="44"/>
        <v>0</v>
      </c>
      <c r="DF43" s="336">
        <f t="shared" si="44"/>
        <v>0</v>
      </c>
      <c r="DG43" s="336">
        <f t="shared" si="44"/>
        <v>0</v>
      </c>
      <c r="DH43" s="336">
        <f t="shared" si="44"/>
        <v>0</v>
      </c>
      <c r="DI43" s="337">
        <f t="shared" si="44"/>
        <v>0</v>
      </c>
      <c r="DJ43" s="335">
        <f t="shared" si="45"/>
        <v>0</v>
      </c>
      <c r="DK43" s="336">
        <f t="shared" si="45"/>
        <v>0</v>
      </c>
      <c r="DL43" s="336">
        <f t="shared" si="45"/>
        <v>0</v>
      </c>
      <c r="DM43" s="336">
        <f t="shared" si="45"/>
        <v>0</v>
      </c>
      <c r="DN43" s="336">
        <f t="shared" si="45"/>
        <v>0</v>
      </c>
      <c r="DO43" s="336">
        <f t="shared" si="45"/>
        <v>0</v>
      </c>
      <c r="DP43" s="336">
        <f t="shared" si="45"/>
        <v>0</v>
      </c>
      <c r="DQ43" s="336">
        <f t="shared" si="45"/>
        <v>0</v>
      </c>
      <c r="DR43" s="336">
        <f t="shared" si="45"/>
        <v>0</v>
      </c>
      <c r="DS43" s="336">
        <f t="shared" si="45"/>
        <v>0</v>
      </c>
      <c r="DT43" s="336">
        <f t="shared" si="45"/>
        <v>0</v>
      </c>
      <c r="DU43" s="337">
        <f t="shared" si="45"/>
        <v>0</v>
      </c>
      <c r="DV43" s="335">
        <f t="shared" si="46"/>
        <v>0</v>
      </c>
      <c r="DW43" s="336">
        <f t="shared" si="46"/>
        <v>0</v>
      </c>
      <c r="DX43" s="336">
        <f t="shared" si="46"/>
        <v>0</v>
      </c>
      <c r="DY43" s="336">
        <f t="shared" si="46"/>
        <v>0</v>
      </c>
      <c r="DZ43" s="336">
        <f t="shared" si="46"/>
        <v>0</v>
      </c>
      <c r="EA43" s="336">
        <f t="shared" si="46"/>
        <v>0</v>
      </c>
      <c r="EB43" s="336">
        <f t="shared" si="46"/>
        <v>0</v>
      </c>
      <c r="EC43" s="336">
        <f t="shared" si="46"/>
        <v>0</v>
      </c>
      <c r="ED43" s="336">
        <f t="shared" si="46"/>
        <v>0</v>
      </c>
      <c r="EE43" s="336">
        <f t="shared" si="46"/>
        <v>0</v>
      </c>
      <c r="EF43" s="336">
        <f t="shared" si="46"/>
        <v>0</v>
      </c>
      <c r="EG43" s="337">
        <f t="shared" si="46"/>
        <v>0</v>
      </c>
      <c r="EH43" s="335">
        <f t="shared" si="47"/>
        <v>0</v>
      </c>
      <c r="EI43" s="336">
        <f t="shared" si="47"/>
        <v>0</v>
      </c>
      <c r="EJ43" s="336">
        <f t="shared" si="47"/>
        <v>0</v>
      </c>
      <c r="EK43" s="336">
        <f t="shared" si="47"/>
        <v>0</v>
      </c>
      <c r="EL43" s="336">
        <f t="shared" si="47"/>
        <v>0</v>
      </c>
      <c r="EM43" s="336">
        <f t="shared" si="47"/>
        <v>0</v>
      </c>
      <c r="EN43" s="336">
        <f t="shared" si="47"/>
        <v>0</v>
      </c>
      <c r="EO43" s="336">
        <f t="shared" si="47"/>
        <v>0</v>
      </c>
      <c r="EP43" s="336">
        <f t="shared" si="47"/>
        <v>0</v>
      </c>
      <c r="EQ43" s="336">
        <f t="shared" si="47"/>
        <v>0</v>
      </c>
      <c r="ER43" s="336">
        <f t="shared" si="47"/>
        <v>0</v>
      </c>
      <c r="ES43" s="337">
        <f t="shared" si="47"/>
        <v>0</v>
      </c>
      <c r="ET43" s="335">
        <f t="shared" si="48"/>
        <v>0</v>
      </c>
      <c r="EU43" s="336">
        <f t="shared" si="48"/>
        <v>0</v>
      </c>
      <c r="EV43" s="336">
        <f t="shared" si="48"/>
        <v>0</v>
      </c>
      <c r="EW43" s="336">
        <f t="shared" si="48"/>
        <v>0</v>
      </c>
      <c r="EX43" s="336">
        <f t="shared" si="48"/>
        <v>0</v>
      </c>
      <c r="EY43" s="336">
        <f t="shared" si="48"/>
        <v>0</v>
      </c>
      <c r="EZ43" s="336">
        <f t="shared" si="48"/>
        <v>0</v>
      </c>
      <c r="FA43" s="336">
        <f t="shared" si="48"/>
        <v>0</v>
      </c>
      <c r="FB43" s="336">
        <f t="shared" si="48"/>
        <v>0</v>
      </c>
      <c r="FC43" s="336">
        <f t="shared" si="48"/>
        <v>0</v>
      </c>
      <c r="FD43" s="336">
        <f t="shared" si="48"/>
        <v>0</v>
      </c>
      <c r="FE43" s="337">
        <f t="shared" si="48"/>
        <v>0</v>
      </c>
      <c r="FF43" s="335">
        <f t="shared" si="49"/>
        <v>0</v>
      </c>
      <c r="FG43" s="336">
        <f t="shared" si="49"/>
        <v>0</v>
      </c>
      <c r="FH43" s="336">
        <f t="shared" si="49"/>
        <v>0</v>
      </c>
      <c r="FI43" s="336">
        <f t="shared" si="49"/>
        <v>0</v>
      </c>
      <c r="FJ43" s="336">
        <f t="shared" si="49"/>
        <v>0</v>
      </c>
      <c r="FK43" s="336">
        <f t="shared" si="49"/>
        <v>0</v>
      </c>
      <c r="FL43" s="336">
        <f t="shared" si="49"/>
        <v>0</v>
      </c>
      <c r="FM43" s="336">
        <f t="shared" si="49"/>
        <v>0</v>
      </c>
      <c r="FN43" s="336">
        <f t="shared" si="49"/>
        <v>0</v>
      </c>
      <c r="FO43" s="336">
        <f t="shared" si="49"/>
        <v>0</v>
      </c>
      <c r="FP43" s="336">
        <f t="shared" si="49"/>
        <v>0</v>
      </c>
      <c r="FQ43" s="337">
        <f t="shared" si="49"/>
        <v>0</v>
      </c>
    </row>
    <row r="44" spans="1:173" s="251" customFormat="1" ht="12.75" customHeight="1" x14ac:dyDescent="0.2">
      <c r="B44" s="252"/>
      <c r="C44" s="253"/>
      <c r="D44" s="254"/>
      <c r="E44" s="254"/>
      <c r="F44" s="254"/>
      <c r="G44" s="255"/>
      <c r="H44" s="255"/>
      <c r="I44" s="255"/>
      <c r="J44" s="255"/>
      <c r="K44" s="255"/>
      <c r="L44" s="255"/>
      <c r="M44" s="256"/>
      <c r="N44" s="257"/>
      <c r="O44" s="305"/>
      <c r="P44" s="304"/>
      <c r="Q44" s="266" t="s">
        <v>2</v>
      </c>
      <c r="R44" s="261"/>
      <c r="S44" s="261" t="s">
        <v>2</v>
      </c>
      <c r="T44" s="261"/>
      <c r="U44" s="261"/>
      <c r="V44" s="261"/>
      <c r="W44" s="261"/>
      <c r="X44" s="261"/>
      <c r="Y44" s="260"/>
      <c r="Z44" s="261"/>
      <c r="AA44" s="416"/>
      <c r="AB44" s="260"/>
      <c r="AC44" s="260"/>
      <c r="AD44" s="260"/>
      <c r="AE44" s="261"/>
      <c r="AF44" s="261"/>
      <c r="AG44" s="266"/>
      <c r="AH44" s="261"/>
      <c r="AI44" s="263"/>
      <c r="AJ44" s="263"/>
      <c r="AK44" s="263"/>
      <c r="AL44" s="264"/>
      <c r="AM44" s="265"/>
      <c r="AP44" s="338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40"/>
      <c r="BB44" s="338"/>
      <c r="BC44" s="339"/>
      <c r="BD44" s="339"/>
      <c r="BE44" s="339"/>
      <c r="BF44" s="339"/>
      <c r="BG44" s="339"/>
      <c r="BH44" s="339"/>
      <c r="BI44" s="339"/>
      <c r="BJ44" s="339"/>
      <c r="BK44" s="339"/>
      <c r="BL44" s="339"/>
      <c r="BM44" s="340"/>
      <c r="BN44" s="338"/>
      <c r="BO44" s="339"/>
      <c r="BP44" s="339"/>
      <c r="BQ44" s="339"/>
      <c r="BR44" s="339"/>
      <c r="BS44" s="339"/>
      <c r="BT44" s="339"/>
      <c r="BU44" s="339"/>
      <c r="BV44" s="339"/>
      <c r="BW44" s="339"/>
      <c r="BX44" s="339"/>
      <c r="BY44" s="340"/>
      <c r="BZ44" s="338"/>
      <c r="CA44" s="339"/>
      <c r="CB44" s="339"/>
      <c r="CC44" s="339"/>
      <c r="CD44" s="339"/>
      <c r="CE44" s="339"/>
      <c r="CF44" s="339"/>
      <c r="CG44" s="339"/>
      <c r="CH44" s="339"/>
      <c r="CI44" s="339"/>
      <c r="CJ44" s="339"/>
      <c r="CK44" s="340"/>
      <c r="CL44" s="338"/>
      <c r="CM44" s="339"/>
      <c r="CN44" s="339"/>
      <c r="CO44" s="339"/>
      <c r="CP44" s="339"/>
      <c r="CQ44" s="339"/>
      <c r="CR44" s="339"/>
      <c r="CS44" s="339"/>
      <c r="CT44" s="339"/>
      <c r="CU44" s="339"/>
      <c r="CV44" s="339"/>
      <c r="CW44" s="340"/>
      <c r="CX44" s="338"/>
      <c r="CY44" s="339"/>
      <c r="CZ44" s="339"/>
      <c r="DA44" s="339"/>
      <c r="DB44" s="339"/>
      <c r="DC44" s="339"/>
      <c r="DD44" s="339"/>
      <c r="DE44" s="339"/>
      <c r="DF44" s="339"/>
      <c r="DG44" s="339"/>
      <c r="DH44" s="339"/>
      <c r="DI44" s="340"/>
      <c r="DJ44" s="338"/>
      <c r="DK44" s="339"/>
      <c r="DL44" s="339"/>
      <c r="DM44" s="339"/>
      <c r="DN44" s="339"/>
      <c r="DO44" s="339"/>
      <c r="DP44" s="339"/>
      <c r="DQ44" s="339"/>
      <c r="DR44" s="339"/>
      <c r="DS44" s="339"/>
      <c r="DT44" s="339"/>
      <c r="DU44" s="340"/>
      <c r="DV44" s="338"/>
      <c r="DW44" s="339"/>
      <c r="DX44" s="339"/>
      <c r="DY44" s="339"/>
      <c r="DZ44" s="339"/>
      <c r="EA44" s="339"/>
      <c r="EB44" s="339"/>
      <c r="EC44" s="339"/>
      <c r="ED44" s="339"/>
      <c r="EE44" s="339"/>
      <c r="EF44" s="339"/>
      <c r="EG44" s="340"/>
      <c r="EH44" s="338"/>
      <c r="EI44" s="339"/>
      <c r="EJ44" s="339"/>
      <c r="EK44" s="339"/>
      <c r="EL44" s="339"/>
      <c r="EM44" s="339"/>
      <c r="EN44" s="339"/>
      <c r="EO44" s="339"/>
      <c r="EP44" s="339"/>
      <c r="EQ44" s="339"/>
      <c r="ER44" s="339"/>
      <c r="ES44" s="340"/>
      <c r="ET44" s="338"/>
      <c r="EU44" s="339"/>
      <c r="EV44" s="339"/>
      <c r="EW44" s="339"/>
      <c r="EX44" s="339"/>
      <c r="EY44" s="339"/>
      <c r="EZ44" s="339"/>
      <c r="FA44" s="339"/>
      <c r="FB44" s="339"/>
      <c r="FC44" s="339"/>
      <c r="FD44" s="339"/>
      <c r="FE44" s="340"/>
      <c r="FF44" s="338"/>
      <c r="FG44" s="339"/>
      <c r="FH44" s="339"/>
      <c r="FI44" s="339"/>
      <c r="FJ44" s="339"/>
      <c r="FK44" s="339"/>
      <c r="FL44" s="339"/>
      <c r="FM44" s="339"/>
      <c r="FN44" s="339"/>
      <c r="FO44" s="339"/>
      <c r="FP44" s="339"/>
      <c r="FQ44" s="340"/>
    </row>
    <row r="45" spans="1:173" ht="12.75" customHeight="1" x14ac:dyDescent="0.2">
      <c r="A45" s="1" t="str">
        <f>C45</f>
        <v>LIQUID FLARING</v>
      </c>
      <c r="B45" s="245" t="s">
        <v>37</v>
      </c>
      <c r="C45" s="29" t="s">
        <v>216</v>
      </c>
      <c r="D45" s="325" t="s">
        <v>115</v>
      </c>
      <c r="E45" s="325" t="s">
        <v>115</v>
      </c>
      <c r="F45" s="325" t="s">
        <v>115</v>
      </c>
      <c r="G45" s="64" t="s">
        <v>115</v>
      </c>
      <c r="H45" s="367"/>
      <c r="I45" s="33" t="s">
        <v>149</v>
      </c>
      <c r="J45" s="33" t="s">
        <v>115</v>
      </c>
      <c r="K45" s="33"/>
      <c r="L45" s="33"/>
      <c r="M45" s="367">
        <v>0</v>
      </c>
      <c r="N45" s="373">
        <v>0</v>
      </c>
      <c r="O45" s="299"/>
      <c r="P45" s="300"/>
      <c r="Q45" s="73" t="str">
        <f>IF(VLOOKUP($A45,'STATIONARY FACTORS'!$A$4:$O$22,Q$5,FALSE)="N/A","--",IF($H45=0,"Enter Activity",IF($M45=0,"Enter Run Time",IF($N45=0,"Enter Run Time",$H45/$M45*42/1000*(VLOOKUP($A45,'STATIONARY FACTORS'!$A$4:$O$22,Q$5,FALSE))))))</f>
        <v>Enter Activity</v>
      </c>
      <c r="R45" s="79" t="str">
        <f>IF(VLOOKUP($A45,'STATIONARY FACTORS'!$A$4:$O$22,R$5,FALSE)="N/A","--",IF($H45=0,"Enter Activity",IF($M45=0,"Enter Run Time",IF($N45=0,"Enter Run Time",$H45/$M45*42/1000*(VLOOKUP($A45,'STATIONARY FACTORS'!$A$4:$O$22,R$5,FALSE))))))</f>
        <v>Enter Activity</v>
      </c>
      <c r="S45" s="79" t="str">
        <f>IF(VLOOKUP($A45,'STATIONARY FACTORS'!$A$4:$O$22,S$5,FALSE)="N/A","--",IF($H45=0,"Enter Activity",IF($M45=0,"Enter Run Time",IF($N45=0,"Enter Run Time",$H45/$M45*42/1000*(VLOOKUP($A45,'STATIONARY FACTORS'!$A$4:$O$22,S$5,FALSE))))))</f>
        <v>Enter Activity</v>
      </c>
      <c r="T45" s="79" t="str">
        <f>IF(VLOOKUP($A45,'STATIONARY FACTORS'!$A$4:$O$22,T$5,FALSE)="N/A","--",IF($H45=0,"Enter Activity",IF($M45=0,"Enter Run Time",IF($N45=0,"Enter Run Time",$H45/$M45*42/1000*(VLOOKUP($A45,'STATIONARY FACTORS'!$A$4:$O$22,T$5,FALSE))))))</f>
        <v>Enter Activity</v>
      </c>
      <c r="U45" s="79" t="str">
        <f>IF(VLOOKUP($A45,'STATIONARY FACTORS'!$A$4:$O$22,U$5,FALSE)="N/A","--",IF($H45=0,"Enter Activity",IF($M45=0,"Enter Run Time",IF($N45=0,"Enter Run Time",$H45/$M45*42/1000*(VLOOKUP($A45,'STATIONARY FACTORS'!$A$4:$O$22,U$5,FALSE))))))</f>
        <v>Enter Activity</v>
      </c>
      <c r="V45" s="79" t="str">
        <f>IF(VLOOKUP($A45,'STATIONARY FACTORS'!$A$4:$O$22,V$5,FALSE)="N/A","--",IF($H45=0,"Enter Activity",IF($M45=0,"Enter Run Time",IF($N45=0,"Enter Run Time",$H45/$M45*42/1000*(VLOOKUP($A45,'STATIONARY FACTORS'!$A$4:$O$22,V$5,FALSE))))))</f>
        <v>Enter Activity</v>
      </c>
      <c r="W45" s="79" t="str">
        <f>IF(VLOOKUP($A45,'STATIONARY FACTORS'!$A$4:$O$22,W$5,FALSE)="N/A","--",IF($H45=0,"Enter Activity",IF($M45=0,"Enter Run Time",IF($N45=0,"Enter Run Time",$H45/$M45*42/1000*(VLOOKUP($A45,'STATIONARY FACTORS'!$A$4:$O$22,W$5,FALSE))))))</f>
        <v>Enter Activity</v>
      </c>
      <c r="X45" s="79" t="str">
        <f>IF(VLOOKUP($A45,'STATIONARY FACTORS'!$A$4:$O$22,X$5,FALSE)="N/A","--",IF($H45=0,"Enter Activity",IF($M45=0,"Enter Run Time",IF($N45=0,"Enter Run Time",$H45/$M45*42/1000*(VLOOKUP($A45,'STATIONARY FACTORS'!$A$4:$O$22,X$5,FALSE))))))</f>
        <v>--</v>
      </c>
      <c r="Y45" s="78" t="str">
        <f>IF(VLOOKUP($A45,'STATIONARY FACTORS'!$A$4:$O$22,Y$5,FALSE)="N/A","--",IF($H45=0,"Enter Activity",IF($M45=0,"Enter Run Time",IF($N45=0,"Enter Run Time",$H45/$M45*42/1000*(VLOOKUP($A45,'STATIONARY FACTORS'!$A$4:$O$22,Y$5,FALSE))))))</f>
        <v>--</v>
      </c>
      <c r="Z45" s="79" t="str">
        <f>IF(VLOOKUP($A45,'STATIONARY FACTORS'!$A$4:$O$22,Z$5,FALSE)="N/A","--",IF($H45=0,"Enter Activity",IF($M45=0,"Enter Run Time",IF($N45=0,"Enter Run Time",$H45/$M45*42/1000*(VLOOKUP($A45,'STATIONARY FACTORS'!$A$4:$O$22,Z$5,FALSE))))))</f>
        <v>--</v>
      </c>
      <c r="AA45" s="82" t="str">
        <f>IF(VLOOKUP($A45,'STATIONARY FACTORS'!$A$4:$O$22,AA$5,FALSE)="N/A","--",IF($H45=0,"Enter Activity",IF($M45=0,"Enter Run Time",IF($N45=0,"Enter Run Time",$H45/$M45*42/1000*(VLOOKUP($A45,'STATIONARY FACTORS'!$A$4:$O$22,AA$5,FALSE))))))</f>
        <v>--</v>
      </c>
      <c r="AB45" s="76" t="str">
        <f t="shared" ref="AB45:AL46" si="51">IF(T(Q45)="", IF($M45=0, "Enter Run Time", IF($N45=0, "Enter Run Time", Q45*$M45*$N45/2000)), Q45)</f>
        <v>Enter Activity</v>
      </c>
      <c r="AC45" s="65" t="str">
        <f t="shared" si="51"/>
        <v>Enter Activity</v>
      </c>
      <c r="AD45" s="65" t="str">
        <f t="shared" si="51"/>
        <v>Enter Activity</v>
      </c>
      <c r="AE45" s="65" t="str">
        <f t="shared" si="51"/>
        <v>Enter Activity</v>
      </c>
      <c r="AF45" s="65" t="str">
        <f t="shared" si="51"/>
        <v>Enter Activity</v>
      </c>
      <c r="AG45" s="84" t="str">
        <f t="shared" si="51"/>
        <v>Enter Activity</v>
      </c>
      <c r="AH45" s="69" t="str">
        <f t="shared" si="51"/>
        <v>Enter Activity</v>
      </c>
      <c r="AI45" s="79" t="str">
        <f t="shared" si="51"/>
        <v>--</v>
      </c>
      <c r="AJ45" s="79" t="str">
        <f t="shared" si="51"/>
        <v>--</v>
      </c>
      <c r="AK45" s="79" t="str">
        <f t="shared" si="51"/>
        <v>--</v>
      </c>
      <c r="AL45" s="382" t="str">
        <f t="shared" si="51"/>
        <v>--</v>
      </c>
      <c r="AM45" s="315"/>
      <c r="AN45" s="290" t="s">
        <v>2</v>
      </c>
      <c r="AO45" s="74">
        <f>MONTH(EMISSIONS_1!P45)-MONTH(EMISSIONS_1!O45)+1</f>
        <v>1</v>
      </c>
      <c r="AP45" s="153">
        <f t="shared" ref="AP45:BA46" si="52">IF(T($AB45)="",IF((AP$6&gt;=MONTH($O45))*(AP$6&lt;=MONTH($P45)), $AB45/$AO45, 0),0)</f>
        <v>0</v>
      </c>
      <c r="AQ45" s="36">
        <f t="shared" si="52"/>
        <v>0</v>
      </c>
      <c r="AR45" s="36">
        <f t="shared" si="52"/>
        <v>0</v>
      </c>
      <c r="AS45" s="36">
        <f t="shared" si="52"/>
        <v>0</v>
      </c>
      <c r="AT45" s="36">
        <f t="shared" si="52"/>
        <v>0</v>
      </c>
      <c r="AU45" s="36">
        <f t="shared" si="52"/>
        <v>0</v>
      </c>
      <c r="AV45" s="36">
        <f t="shared" si="52"/>
        <v>0</v>
      </c>
      <c r="AW45" s="36">
        <f t="shared" si="52"/>
        <v>0</v>
      </c>
      <c r="AX45" s="36">
        <f t="shared" si="52"/>
        <v>0</v>
      </c>
      <c r="AY45" s="36">
        <f t="shared" si="52"/>
        <v>0</v>
      </c>
      <c r="AZ45" s="36">
        <f t="shared" si="52"/>
        <v>0</v>
      </c>
      <c r="BA45" s="36">
        <f t="shared" si="52"/>
        <v>0</v>
      </c>
      <c r="BB45" s="153">
        <f t="shared" ref="BB45:BM46" si="53">IF(T($AC45)="",IF((BB$6&gt;=MONTH($O45))*(BB$6&lt;=MONTH($P45)), $AC45/$AO45, 0),0)</f>
        <v>0</v>
      </c>
      <c r="BC45" s="36">
        <f t="shared" si="53"/>
        <v>0</v>
      </c>
      <c r="BD45" s="36">
        <f t="shared" si="53"/>
        <v>0</v>
      </c>
      <c r="BE45" s="36">
        <f t="shared" si="53"/>
        <v>0</v>
      </c>
      <c r="BF45" s="36">
        <f t="shared" si="53"/>
        <v>0</v>
      </c>
      <c r="BG45" s="36">
        <f t="shared" si="53"/>
        <v>0</v>
      </c>
      <c r="BH45" s="36">
        <f t="shared" si="53"/>
        <v>0</v>
      </c>
      <c r="BI45" s="36">
        <f t="shared" si="53"/>
        <v>0</v>
      </c>
      <c r="BJ45" s="36">
        <f t="shared" si="53"/>
        <v>0</v>
      </c>
      <c r="BK45" s="36">
        <f t="shared" si="53"/>
        <v>0</v>
      </c>
      <c r="BL45" s="36">
        <f t="shared" si="53"/>
        <v>0</v>
      </c>
      <c r="BM45" s="36">
        <f t="shared" si="53"/>
        <v>0</v>
      </c>
      <c r="BN45" s="153">
        <f t="shared" ref="BN45:BY46" si="54">IF(T($AD45)="",IF((BN$6&gt;=MONTH($O45))*(BN$6&lt;=MONTH($P45)), $AD45/$AO45, 0),0)</f>
        <v>0</v>
      </c>
      <c r="BO45" s="36">
        <f t="shared" si="54"/>
        <v>0</v>
      </c>
      <c r="BP45" s="36">
        <f t="shared" si="54"/>
        <v>0</v>
      </c>
      <c r="BQ45" s="36">
        <f t="shared" si="54"/>
        <v>0</v>
      </c>
      <c r="BR45" s="36">
        <f t="shared" si="54"/>
        <v>0</v>
      </c>
      <c r="BS45" s="36">
        <f t="shared" si="54"/>
        <v>0</v>
      </c>
      <c r="BT45" s="36">
        <f t="shared" si="54"/>
        <v>0</v>
      </c>
      <c r="BU45" s="36">
        <f t="shared" si="54"/>
        <v>0</v>
      </c>
      <c r="BV45" s="36">
        <f t="shared" si="54"/>
        <v>0</v>
      </c>
      <c r="BW45" s="36">
        <f t="shared" si="54"/>
        <v>0</v>
      </c>
      <c r="BX45" s="36">
        <f t="shared" si="54"/>
        <v>0</v>
      </c>
      <c r="BY45" s="36">
        <f t="shared" si="54"/>
        <v>0</v>
      </c>
      <c r="BZ45" s="153">
        <f t="shared" ref="BZ45:CK46" si="55">IF(T($AE45)="",IF((BZ$6&gt;=MONTH($O45))*(BZ$6&lt;=MONTH($P45)), $AE45/$AO45, 0),0)</f>
        <v>0</v>
      </c>
      <c r="CA45" s="36">
        <f t="shared" si="55"/>
        <v>0</v>
      </c>
      <c r="CB45" s="36">
        <f t="shared" si="55"/>
        <v>0</v>
      </c>
      <c r="CC45" s="36">
        <f t="shared" si="55"/>
        <v>0</v>
      </c>
      <c r="CD45" s="36">
        <f t="shared" si="55"/>
        <v>0</v>
      </c>
      <c r="CE45" s="36">
        <f t="shared" si="55"/>
        <v>0</v>
      </c>
      <c r="CF45" s="36">
        <f t="shared" si="55"/>
        <v>0</v>
      </c>
      <c r="CG45" s="36">
        <f t="shared" si="55"/>
        <v>0</v>
      </c>
      <c r="CH45" s="36">
        <f t="shared" si="55"/>
        <v>0</v>
      </c>
      <c r="CI45" s="36">
        <f t="shared" si="55"/>
        <v>0</v>
      </c>
      <c r="CJ45" s="36">
        <f t="shared" si="55"/>
        <v>0</v>
      </c>
      <c r="CK45" s="36">
        <f t="shared" si="55"/>
        <v>0</v>
      </c>
      <c r="CL45" s="153">
        <f t="shared" ref="CL45:CW46" si="56">IF(T($AF45)="",IF((CL$6&gt;=MONTH($O45))*(CL$6&lt;=MONTH($P45)), $AF45/$AO45, 0),0)</f>
        <v>0</v>
      </c>
      <c r="CM45" s="36">
        <f t="shared" si="56"/>
        <v>0</v>
      </c>
      <c r="CN45" s="36">
        <f t="shared" si="56"/>
        <v>0</v>
      </c>
      <c r="CO45" s="36">
        <f t="shared" si="56"/>
        <v>0</v>
      </c>
      <c r="CP45" s="36">
        <f t="shared" si="56"/>
        <v>0</v>
      </c>
      <c r="CQ45" s="36">
        <f t="shared" si="56"/>
        <v>0</v>
      </c>
      <c r="CR45" s="36">
        <f t="shared" si="56"/>
        <v>0</v>
      </c>
      <c r="CS45" s="36">
        <f t="shared" si="56"/>
        <v>0</v>
      </c>
      <c r="CT45" s="36">
        <f t="shared" si="56"/>
        <v>0</v>
      </c>
      <c r="CU45" s="36">
        <f t="shared" si="56"/>
        <v>0</v>
      </c>
      <c r="CV45" s="36">
        <f t="shared" si="56"/>
        <v>0</v>
      </c>
      <c r="CW45" s="36">
        <f t="shared" si="56"/>
        <v>0</v>
      </c>
      <c r="CX45" s="153">
        <f t="shared" ref="CX45:DI46" si="57">IF(T($AG45)="",IF((CX$6&gt;=MONTH($O45))*(CX$6&lt;=MONTH($P45)), $AG45/$AO45, 0),0)</f>
        <v>0</v>
      </c>
      <c r="CY45" s="36">
        <f t="shared" si="57"/>
        <v>0</v>
      </c>
      <c r="CZ45" s="36">
        <f t="shared" si="57"/>
        <v>0</v>
      </c>
      <c r="DA45" s="36">
        <f t="shared" si="57"/>
        <v>0</v>
      </c>
      <c r="DB45" s="36">
        <f t="shared" si="57"/>
        <v>0</v>
      </c>
      <c r="DC45" s="36">
        <f t="shared" si="57"/>
        <v>0</v>
      </c>
      <c r="DD45" s="36">
        <f t="shared" si="57"/>
        <v>0</v>
      </c>
      <c r="DE45" s="36">
        <f t="shared" si="57"/>
        <v>0</v>
      </c>
      <c r="DF45" s="36">
        <f t="shared" si="57"/>
        <v>0</v>
      </c>
      <c r="DG45" s="36">
        <f t="shared" si="57"/>
        <v>0</v>
      </c>
      <c r="DH45" s="36">
        <f t="shared" si="57"/>
        <v>0</v>
      </c>
      <c r="DI45" s="36">
        <f t="shared" si="57"/>
        <v>0</v>
      </c>
      <c r="DJ45" s="153">
        <f t="shared" ref="DJ45:DU46" si="58">IF(T($AH45)="",IF((DJ$6&gt;=MONTH($O45))*(DJ$6&lt;=MONTH($P45)), $AH45/$AO45, 0),0)</f>
        <v>0</v>
      </c>
      <c r="DK45" s="36">
        <f t="shared" si="58"/>
        <v>0</v>
      </c>
      <c r="DL45" s="36">
        <f t="shared" si="58"/>
        <v>0</v>
      </c>
      <c r="DM45" s="36">
        <f t="shared" si="58"/>
        <v>0</v>
      </c>
      <c r="DN45" s="36">
        <f t="shared" si="58"/>
        <v>0</v>
      </c>
      <c r="DO45" s="36">
        <f t="shared" si="58"/>
        <v>0</v>
      </c>
      <c r="DP45" s="36">
        <f t="shared" si="58"/>
        <v>0</v>
      </c>
      <c r="DQ45" s="36">
        <f t="shared" si="58"/>
        <v>0</v>
      </c>
      <c r="DR45" s="36">
        <f t="shared" si="58"/>
        <v>0</v>
      </c>
      <c r="DS45" s="36">
        <f t="shared" si="58"/>
        <v>0</v>
      </c>
      <c r="DT45" s="36">
        <f t="shared" si="58"/>
        <v>0</v>
      </c>
      <c r="DU45" s="36">
        <f t="shared" si="58"/>
        <v>0</v>
      </c>
      <c r="DV45" s="153">
        <f t="shared" ref="DV45:EG46" si="59">IF(T($AI45)="",IF((DV$6&gt;=MONTH($O45))*(DV$6&lt;=MONTH($P45)), $AI45/$AO45, 0),0)</f>
        <v>0</v>
      </c>
      <c r="DW45" s="36">
        <f t="shared" si="59"/>
        <v>0</v>
      </c>
      <c r="DX45" s="36">
        <f t="shared" si="59"/>
        <v>0</v>
      </c>
      <c r="DY45" s="36">
        <f t="shared" si="59"/>
        <v>0</v>
      </c>
      <c r="DZ45" s="36">
        <f t="shared" si="59"/>
        <v>0</v>
      </c>
      <c r="EA45" s="36">
        <f t="shared" si="59"/>
        <v>0</v>
      </c>
      <c r="EB45" s="36">
        <f t="shared" si="59"/>
        <v>0</v>
      </c>
      <c r="EC45" s="36">
        <f t="shared" si="59"/>
        <v>0</v>
      </c>
      <c r="ED45" s="36">
        <f t="shared" si="59"/>
        <v>0</v>
      </c>
      <c r="EE45" s="36">
        <f t="shared" si="59"/>
        <v>0</v>
      </c>
      <c r="EF45" s="36">
        <f t="shared" si="59"/>
        <v>0</v>
      </c>
      <c r="EG45" s="36">
        <f t="shared" si="59"/>
        <v>0</v>
      </c>
      <c r="EH45" s="153">
        <f t="shared" ref="EH45:ES46" si="60">IF(T($AJ45)="",IF((EH$6&gt;=MONTH($O45))*(EH$6&lt;=MONTH($P45)), $AJ45/$AO45, 0),0)</f>
        <v>0</v>
      </c>
      <c r="EI45" s="36">
        <f t="shared" si="60"/>
        <v>0</v>
      </c>
      <c r="EJ45" s="36">
        <f t="shared" si="60"/>
        <v>0</v>
      </c>
      <c r="EK45" s="36">
        <f t="shared" si="60"/>
        <v>0</v>
      </c>
      <c r="EL45" s="36">
        <f t="shared" si="60"/>
        <v>0</v>
      </c>
      <c r="EM45" s="36">
        <f t="shared" si="60"/>
        <v>0</v>
      </c>
      <c r="EN45" s="36">
        <f t="shared" si="60"/>
        <v>0</v>
      </c>
      <c r="EO45" s="36">
        <f t="shared" si="60"/>
        <v>0</v>
      </c>
      <c r="EP45" s="36">
        <f t="shared" si="60"/>
        <v>0</v>
      </c>
      <c r="EQ45" s="36">
        <f t="shared" si="60"/>
        <v>0</v>
      </c>
      <c r="ER45" s="36">
        <f t="shared" si="60"/>
        <v>0</v>
      </c>
      <c r="ES45" s="36">
        <f t="shared" si="60"/>
        <v>0</v>
      </c>
      <c r="ET45" s="153">
        <f t="shared" ref="ET45:FE46" si="61">IF(T($AK45)="",IF((ET$6&gt;=MONTH($O45))*(ET$6&lt;=MONTH($P45)), $AK45/$AO45, 0),0)</f>
        <v>0</v>
      </c>
      <c r="EU45" s="36">
        <f t="shared" si="61"/>
        <v>0</v>
      </c>
      <c r="EV45" s="36">
        <f t="shared" si="61"/>
        <v>0</v>
      </c>
      <c r="EW45" s="36">
        <f t="shared" si="61"/>
        <v>0</v>
      </c>
      <c r="EX45" s="36">
        <f t="shared" si="61"/>
        <v>0</v>
      </c>
      <c r="EY45" s="36">
        <f t="shared" si="61"/>
        <v>0</v>
      </c>
      <c r="EZ45" s="36">
        <f t="shared" si="61"/>
        <v>0</v>
      </c>
      <c r="FA45" s="36">
        <f t="shared" si="61"/>
        <v>0</v>
      </c>
      <c r="FB45" s="36">
        <f t="shared" si="61"/>
        <v>0</v>
      </c>
      <c r="FC45" s="36">
        <f t="shared" si="61"/>
        <v>0</v>
      </c>
      <c r="FD45" s="36">
        <f t="shared" si="61"/>
        <v>0</v>
      </c>
      <c r="FE45" s="36">
        <f t="shared" si="61"/>
        <v>0</v>
      </c>
      <c r="FF45" s="153">
        <f t="shared" ref="FF45:FQ46" si="62">IF(T($AL45)="",IF((FF$6&gt;=MONTH($O45))*(FF$6&lt;=MONTH($P45)), $AL45/$AO45, 0),0)</f>
        <v>0</v>
      </c>
      <c r="FG45" s="36">
        <f t="shared" si="62"/>
        <v>0</v>
      </c>
      <c r="FH45" s="36">
        <f t="shared" si="62"/>
        <v>0</v>
      </c>
      <c r="FI45" s="36">
        <f t="shared" si="62"/>
        <v>0</v>
      </c>
      <c r="FJ45" s="36">
        <f t="shared" si="62"/>
        <v>0</v>
      </c>
      <c r="FK45" s="36">
        <f t="shared" si="62"/>
        <v>0</v>
      </c>
      <c r="FL45" s="36">
        <f t="shared" si="62"/>
        <v>0</v>
      </c>
      <c r="FM45" s="36">
        <f t="shared" si="62"/>
        <v>0</v>
      </c>
      <c r="FN45" s="36">
        <f t="shared" si="62"/>
        <v>0</v>
      </c>
      <c r="FO45" s="36">
        <f t="shared" si="62"/>
        <v>0</v>
      </c>
      <c r="FP45" s="36">
        <f t="shared" si="62"/>
        <v>0</v>
      </c>
      <c r="FQ45" s="36">
        <f t="shared" si="62"/>
        <v>0</v>
      </c>
    </row>
    <row r="46" spans="1:173" ht="12.75" customHeight="1" x14ac:dyDescent="0.2">
      <c r="A46" s="1" t="s">
        <v>23</v>
      </c>
      <c r="B46" s="245" t="s">
        <v>41</v>
      </c>
      <c r="C46" s="32" t="s">
        <v>42</v>
      </c>
      <c r="D46" s="325" t="s">
        <v>115</v>
      </c>
      <c r="E46" s="325" t="s">
        <v>115</v>
      </c>
      <c r="F46" s="325" t="s">
        <v>115</v>
      </c>
      <c r="G46" s="64" t="s">
        <v>115</v>
      </c>
      <c r="H46" s="367"/>
      <c r="I46" s="33" t="s">
        <v>35</v>
      </c>
      <c r="J46" s="33" t="s">
        <v>115</v>
      </c>
      <c r="K46" s="33"/>
      <c r="L46" s="33"/>
      <c r="M46" s="367">
        <v>0</v>
      </c>
      <c r="N46" s="373">
        <v>0</v>
      </c>
      <c r="O46" s="299"/>
      <c r="P46" s="300"/>
      <c r="Q46" s="147" t="str">
        <f>IF(VLOOKUP($A46,'STATIONARY FACTORS'!$A$4:$O$22,Q$5,FALSE)="N/A","--",IF($H46=0,"Enter Activity",IF($M46=0,"Enter Run Time",IF($N46=0,"Enter Run Time",$H46*(VLOOKUP($A46,'STATIONARY FACTORS'!$A$4:$O$22,Q$5,FALSE)/1000000)))))</f>
        <v>Enter Activity</v>
      </c>
      <c r="R46" s="65" t="str">
        <f>IF(VLOOKUP($A46,'STATIONARY FACTORS'!$A$4:$O$22,R$5,FALSE)="N/A","--",IF($H46=0,"Enter Activity",IF($M46=0,"Enter Run Time",IF($N46=0,"Enter Run Time",$H46*(VLOOKUP($A46,'STATIONARY FACTORS'!$A$4:$O$22,R$5,FALSE)/1000000)))))</f>
        <v>Enter Activity</v>
      </c>
      <c r="S46" s="65" t="str">
        <f>IF(VLOOKUP($A46,'STATIONARY FACTORS'!$A$4:$O$22,S$5,FALSE)="N/A","--",IF($H46=0,"Enter Activity",IF($M46=0,"Enter Run Time",IF($N46=0,"Enter Run Time",$H46*(VLOOKUP($A46,'STATIONARY FACTORS'!$A$4:$O$22,S$5,FALSE)/1000000)))))</f>
        <v>Enter Activity</v>
      </c>
      <c r="T46" s="65" t="str">
        <f>IF(VLOOKUP($A46,'STATIONARY FACTORS'!$A$4:$O$22,T$5,FALSE)="N/A","--",IF($H46=0,"Enter Activity",IF($M46=0,"Enter Run Time",IF($N46=0,"Enter Run Time",$H46*(VLOOKUP($A46,'STATIONARY FACTORS'!$A$4:$O$22,T$5,FALSE)/1000000)))))</f>
        <v>Enter Activity</v>
      </c>
      <c r="U46" s="65" t="str">
        <f>IF(VLOOKUP($A46,'STATIONARY FACTORS'!$A$4:$O$22,U$5,FALSE)="N/A","--",IF($H46=0,"Enter Activity",IF($M46=0,"Enter Run Time",IF($N46=0,"Enter Run Time",$H46*(VLOOKUP($A46,'STATIONARY FACTORS'!$A$4:$O$22,U$5,FALSE)/1000000)))))</f>
        <v>Enter Activity</v>
      </c>
      <c r="V46" s="65" t="str">
        <f>IF(VLOOKUP($A46,'STATIONARY FACTORS'!$A$4:$O$22,V$5,FALSE)="N/A","--",IF($H46=0,"Enter Activity",IF($M46=0,"Enter Run Time",IF($N46=0,"Enter Run Time",$H46*(VLOOKUP($A46,'STATIONARY FACTORS'!$A$4:$O$22,V$5,FALSE)/1000000)))))</f>
        <v>Enter Activity</v>
      </c>
      <c r="W46" s="65" t="str">
        <f>IF(VLOOKUP($A46,'STATIONARY FACTORS'!$A$4:$O$22,W$5,FALSE)="N/A","--",IF($H46=0,"Enter Activity",IF($M46=0,"Enter Run Time",IF($N46=0,"Enter Run Time",$H46*(VLOOKUP($A46,'STATIONARY FACTORS'!$A$4:$O$22,W$5,FALSE)/1000000)))))</f>
        <v>--</v>
      </c>
      <c r="X46" s="65" t="str">
        <f>IF(VLOOKUP($A46,'STATIONARY FACTORS'!$A$4:$O$22,X$5,FALSE)="N/A","--",IF($H46=0,"Enter Activity",IF($M46=0,"Enter Run Time",IF($N46=0,"Enter Run Time",$H46*(VLOOKUP($A46,'STATIONARY FACTORS'!$A$4:$O$22,X$5,FALSE)/1000000)))))</f>
        <v>--</v>
      </c>
      <c r="Y46" s="76" t="str">
        <f>IF(VLOOKUP($A46,'STATIONARY FACTORS'!$A$4:$O$22,Y$5,FALSE)="N/A","--",IF($H46=0,"Enter Activity",IF($M46=0,"Enter Run Time",IF($N46=0,"Enter Run Time",$H46*(VLOOKUP($A46,'STATIONARY FACTORS'!$A$4:$O$22,Y$5,FALSE)/1000000)))))</f>
        <v>Enter Activity</v>
      </c>
      <c r="Z46" s="65" t="str">
        <f>IF(VLOOKUP($A46,'STATIONARY FACTORS'!$A$4:$O$22,Z$5,FALSE)="N/A","--",IF($H46=0,"Enter Activity",IF($M46=0,"Enter Run Time",IF($N46=0,"Enter Run Time",$H46*(VLOOKUP($A46,'STATIONARY FACTORS'!$A$4:$O$22,Z$5,FALSE)/1000000)))))</f>
        <v>Enter Activity</v>
      </c>
      <c r="AA46" s="418" t="str">
        <f>IF(VLOOKUP($A46,'STATIONARY FACTORS'!$A$4:$O$22,AA$5,FALSE)="N/A","--",IF($H46=0,"Enter Activity",IF($M46=0,"Enter Run Time",IF($N46=0,"Enter Run Time",$H46*(VLOOKUP($A46,'STATIONARY FACTORS'!$A$4:$O$22,AA$5,FALSE)/1000000)))))</f>
        <v>Enter Activity</v>
      </c>
      <c r="AB46" s="76" t="str">
        <f t="shared" si="51"/>
        <v>Enter Activity</v>
      </c>
      <c r="AC46" s="65" t="str">
        <f t="shared" si="51"/>
        <v>Enter Activity</v>
      </c>
      <c r="AD46" s="65" t="str">
        <f t="shared" si="51"/>
        <v>Enter Activity</v>
      </c>
      <c r="AE46" s="65" t="str">
        <f t="shared" si="51"/>
        <v>Enter Activity</v>
      </c>
      <c r="AF46" s="65" t="str">
        <f t="shared" si="51"/>
        <v>Enter Activity</v>
      </c>
      <c r="AG46" s="84" t="str">
        <f t="shared" si="51"/>
        <v>Enter Activity</v>
      </c>
      <c r="AH46" s="65" t="str">
        <f t="shared" si="51"/>
        <v>--</v>
      </c>
      <c r="AI46" s="79" t="str">
        <f t="shared" si="51"/>
        <v>--</v>
      </c>
      <c r="AJ46" s="79" t="str">
        <f t="shared" si="51"/>
        <v>Enter Activity</v>
      </c>
      <c r="AK46" s="79" t="str">
        <f t="shared" si="51"/>
        <v>Enter Activity</v>
      </c>
      <c r="AL46" s="382" t="str">
        <f t="shared" si="51"/>
        <v>Enter Activity</v>
      </c>
      <c r="AM46" s="315"/>
      <c r="AN46" s="290"/>
      <c r="AO46" s="74">
        <f>MONTH(EMISSIONS_1!P46)-MONTH(EMISSIONS_1!O46)+1</f>
        <v>1</v>
      </c>
      <c r="AP46" s="153">
        <f t="shared" si="52"/>
        <v>0</v>
      </c>
      <c r="AQ46" s="36">
        <f t="shared" si="52"/>
        <v>0</v>
      </c>
      <c r="AR46" s="36">
        <f t="shared" si="52"/>
        <v>0</v>
      </c>
      <c r="AS46" s="36">
        <f t="shared" si="52"/>
        <v>0</v>
      </c>
      <c r="AT46" s="36">
        <f t="shared" si="52"/>
        <v>0</v>
      </c>
      <c r="AU46" s="36">
        <f t="shared" si="52"/>
        <v>0</v>
      </c>
      <c r="AV46" s="36">
        <f t="shared" si="52"/>
        <v>0</v>
      </c>
      <c r="AW46" s="36">
        <f t="shared" si="52"/>
        <v>0</v>
      </c>
      <c r="AX46" s="36">
        <f t="shared" si="52"/>
        <v>0</v>
      </c>
      <c r="AY46" s="36">
        <f t="shared" si="52"/>
        <v>0</v>
      </c>
      <c r="AZ46" s="36">
        <f t="shared" si="52"/>
        <v>0</v>
      </c>
      <c r="BA46" s="36">
        <f t="shared" si="52"/>
        <v>0</v>
      </c>
      <c r="BB46" s="153">
        <f t="shared" si="53"/>
        <v>0</v>
      </c>
      <c r="BC46" s="36">
        <f t="shared" si="53"/>
        <v>0</v>
      </c>
      <c r="BD46" s="36">
        <f t="shared" si="53"/>
        <v>0</v>
      </c>
      <c r="BE46" s="36">
        <f t="shared" si="53"/>
        <v>0</v>
      </c>
      <c r="BF46" s="36">
        <f t="shared" si="53"/>
        <v>0</v>
      </c>
      <c r="BG46" s="36">
        <f t="shared" si="53"/>
        <v>0</v>
      </c>
      <c r="BH46" s="36">
        <f t="shared" si="53"/>
        <v>0</v>
      </c>
      <c r="BI46" s="36">
        <f t="shared" si="53"/>
        <v>0</v>
      </c>
      <c r="BJ46" s="36">
        <f t="shared" si="53"/>
        <v>0</v>
      </c>
      <c r="BK46" s="36">
        <f t="shared" si="53"/>
        <v>0</v>
      </c>
      <c r="BL46" s="36">
        <f t="shared" si="53"/>
        <v>0</v>
      </c>
      <c r="BM46" s="36">
        <f t="shared" si="53"/>
        <v>0</v>
      </c>
      <c r="BN46" s="153">
        <f t="shared" si="54"/>
        <v>0</v>
      </c>
      <c r="BO46" s="36">
        <f t="shared" si="54"/>
        <v>0</v>
      </c>
      <c r="BP46" s="36">
        <f t="shared" si="54"/>
        <v>0</v>
      </c>
      <c r="BQ46" s="36">
        <f t="shared" si="54"/>
        <v>0</v>
      </c>
      <c r="BR46" s="36">
        <f t="shared" si="54"/>
        <v>0</v>
      </c>
      <c r="BS46" s="36">
        <f t="shared" si="54"/>
        <v>0</v>
      </c>
      <c r="BT46" s="36">
        <f t="shared" si="54"/>
        <v>0</v>
      </c>
      <c r="BU46" s="36">
        <f t="shared" si="54"/>
        <v>0</v>
      </c>
      <c r="BV46" s="36">
        <f t="shared" si="54"/>
        <v>0</v>
      </c>
      <c r="BW46" s="36">
        <f t="shared" si="54"/>
        <v>0</v>
      </c>
      <c r="BX46" s="36">
        <f t="shared" si="54"/>
        <v>0</v>
      </c>
      <c r="BY46" s="36">
        <f t="shared" si="54"/>
        <v>0</v>
      </c>
      <c r="BZ46" s="153">
        <f t="shared" si="55"/>
        <v>0</v>
      </c>
      <c r="CA46" s="36">
        <f t="shared" si="55"/>
        <v>0</v>
      </c>
      <c r="CB46" s="36">
        <f t="shared" si="55"/>
        <v>0</v>
      </c>
      <c r="CC46" s="36">
        <f t="shared" si="55"/>
        <v>0</v>
      </c>
      <c r="CD46" s="36">
        <f t="shared" si="55"/>
        <v>0</v>
      </c>
      <c r="CE46" s="36">
        <f t="shared" si="55"/>
        <v>0</v>
      </c>
      <c r="CF46" s="36">
        <f t="shared" si="55"/>
        <v>0</v>
      </c>
      <c r="CG46" s="36">
        <f t="shared" si="55"/>
        <v>0</v>
      </c>
      <c r="CH46" s="36">
        <f t="shared" si="55"/>
        <v>0</v>
      </c>
      <c r="CI46" s="36">
        <f t="shared" si="55"/>
        <v>0</v>
      </c>
      <c r="CJ46" s="36">
        <f t="shared" si="55"/>
        <v>0</v>
      </c>
      <c r="CK46" s="36">
        <f t="shared" si="55"/>
        <v>0</v>
      </c>
      <c r="CL46" s="153">
        <f t="shared" si="56"/>
        <v>0</v>
      </c>
      <c r="CM46" s="36">
        <f t="shared" si="56"/>
        <v>0</v>
      </c>
      <c r="CN46" s="36">
        <f t="shared" si="56"/>
        <v>0</v>
      </c>
      <c r="CO46" s="36">
        <f t="shared" si="56"/>
        <v>0</v>
      </c>
      <c r="CP46" s="36">
        <f t="shared" si="56"/>
        <v>0</v>
      </c>
      <c r="CQ46" s="36">
        <f t="shared" si="56"/>
        <v>0</v>
      </c>
      <c r="CR46" s="36">
        <f t="shared" si="56"/>
        <v>0</v>
      </c>
      <c r="CS46" s="36">
        <f t="shared" si="56"/>
        <v>0</v>
      </c>
      <c r="CT46" s="36">
        <f t="shared" si="56"/>
        <v>0</v>
      </c>
      <c r="CU46" s="36">
        <f t="shared" si="56"/>
        <v>0</v>
      </c>
      <c r="CV46" s="36">
        <f t="shared" si="56"/>
        <v>0</v>
      </c>
      <c r="CW46" s="36">
        <f t="shared" si="56"/>
        <v>0</v>
      </c>
      <c r="CX46" s="153">
        <f t="shared" si="57"/>
        <v>0</v>
      </c>
      <c r="CY46" s="36">
        <f t="shared" si="57"/>
        <v>0</v>
      </c>
      <c r="CZ46" s="36">
        <f t="shared" si="57"/>
        <v>0</v>
      </c>
      <c r="DA46" s="36">
        <f t="shared" si="57"/>
        <v>0</v>
      </c>
      <c r="DB46" s="36">
        <f t="shared" si="57"/>
        <v>0</v>
      </c>
      <c r="DC46" s="36">
        <f t="shared" si="57"/>
        <v>0</v>
      </c>
      <c r="DD46" s="36">
        <f t="shared" si="57"/>
        <v>0</v>
      </c>
      <c r="DE46" s="36">
        <f t="shared" si="57"/>
        <v>0</v>
      </c>
      <c r="DF46" s="36">
        <f t="shared" si="57"/>
        <v>0</v>
      </c>
      <c r="DG46" s="36">
        <f t="shared" si="57"/>
        <v>0</v>
      </c>
      <c r="DH46" s="36">
        <f t="shared" si="57"/>
        <v>0</v>
      </c>
      <c r="DI46" s="36">
        <f t="shared" si="57"/>
        <v>0</v>
      </c>
      <c r="DJ46" s="153">
        <f t="shared" si="58"/>
        <v>0</v>
      </c>
      <c r="DK46" s="36">
        <f t="shared" si="58"/>
        <v>0</v>
      </c>
      <c r="DL46" s="36">
        <f t="shared" si="58"/>
        <v>0</v>
      </c>
      <c r="DM46" s="36">
        <f t="shared" si="58"/>
        <v>0</v>
      </c>
      <c r="DN46" s="36">
        <f t="shared" si="58"/>
        <v>0</v>
      </c>
      <c r="DO46" s="36">
        <f t="shared" si="58"/>
        <v>0</v>
      </c>
      <c r="DP46" s="36">
        <f t="shared" si="58"/>
        <v>0</v>
      </c>
      <c r="DQ46" s="36">
        <f t="shared" si="58"/>
        <v>0</v>
      </c>
      <c r="DR46" s="36">
        <f t="shared" si="58"/>
        <v>0</v>
      </c>
      <c r="DS46" s="36">
        <f t="shared" si="58"/>
        <v>0</v>
      </c>
      <c r="DT46" s="36">
        <f t="shared" si="58"/>
        <v>0</v>
      </c>
      <c r="DU46" s="36">
        <f t="shared" si="58"/>
        <v>0</v>
      </c>
      <c r="DV46" s="153">
        <f t="shared" si="59"/>
        <v>0</v>
      </c>
      <c r="DW46" s="36">
        <f t="shared" si="59"/>
        <v>0</v>
      </c>
      <c r="DX46" s="36">
        <f t="shared" si="59"/>
        <v>0</v>
      </c>
      <c r="DY46" s="36">
        <f t="shared" si="59"/>
        <v>0</v>
      </c>
      <c r="DZ46" s="36">
        <f t="shared" si="59"/>
        <v>0</v>
      </c>
      <c r="EA46" s="36">
        <f t="shared" si="59"/>
        <v>0</v>
      </c>
      <c r="EB46" s="36">
        <f t="shared" si="59"/>
        <v>0</v>
      </c>
      <c r="EC46" s="36">
        <f t="shared" si="59"/>
        <v>0</v>
      </c>
      <c r="ED46" s="36">
        <f t="shared" si="59"/>
        <v>0</v>
      </c>
      <c r="EE46" s="36">
        <f t="shared" si="59"/>
        <v>0</v>
      </c>
      <c r="EF46" s="36">
        <f t="shared" si="59"/>
        <v>0</v>
      </c>
      <c r="EG46" s="36">
        <f t="shared" si="59"/>
        <v>0</v>
      </c>
      <c r="EH46" s="153">
        <f t="shared" si="60"/>
        <v>0</v>
      </c>
      <c r="EI46" s="36">
        <f t="shared" si="60"/>
        <v>0</v>
      </c>
      <c r="EJ46" s="36">
        <f t="shared" si="60"/>
        <v>0</v>
      </c>
      <c r="EK46" s="36">
        <f t="shared" si="60"/>
        <v>0</v>
      </c>
      <c r="EL46" s="36">
        <f t="shared" si="60"/>
        <v>0</v>
      </c>
      <c r="EM46" s="36">
        <f t="shared" si="60"/>
        <v>0</v>
      </c>
      <c r="EN46" s="36">
        <f t="shared" si="60"/>
        <v>0</v>
      </c>
      <c r="EO46" s="36">
        <f t="shared" si="60"/>
        <v>0</v>
      </c>
      <c r="EP46" s="36">
        <f t="shared" si="60"/>
        <v>0</v>
      </c>
      <c r="EQ46" s="36">
        <f t="shared" si="60"/>
        <v>0</v>
      </c>
      <c r="ER46" s="36">
        <f t="shared" si="60"/>
        <v>0</v>
      </c>
      <c r="ES46" s="36">
        <f t="shared" si="60"/>
        <v>0</v>
      </c>
      <c r="ET46" s="153">
        <f t="shared" si="61"/>
        <v>0</v>
      </c>
      <c r="EU46" s="36">
        <f t="shared" si="61"/>
        <v>0</v>
      </c>
      <c r="EV46" s="36">
        <f t="shared" si="61"/>
        <v>0</v>
      </c>
      <c r="EW46" s="36">
        <f t="shared" si="61"/>
        <v>0</v>
      </c>
      <c r="EX46" s="36">
        <f t="shared" si="61"/>
        <v>0</v>
      </c>
      <c r="EY46" s="36">
        <f t="shared" si="61"/>
        <v>0</v>
      </c>
      <c r="EZ46" s="36">
        <f t="shared" si="61"/>
        <v>0</v>
      </c>
      <c r="FA46" s="36">
        <f t="shared" si="61"/>
        <v>0</v>
      </c>
      <c r="FB46" s="36">
        <f t="shared" si="61"/>
        <v>0</v>
      </c>
      <c r="FC46" s="36">
        <f t="shared" si="61"/>
        <v>0</v>
      </c>
      <c r="FD46" s="36">
        <f t="shared" si="61"/>
        <v>0</v>
      </c>
      <c r="FE46" s="36">
        <f t="shared" si="61"/>
        <v>0</v>
      </c>
      <c r="FF46" s="153">
        <f t="shared" si="62"/>
        <v>0</v>
      </c>
      <c r="FG46" s="36">
        <f t="shared" si="62"/>
        <v>0</v>
      </c>
      <c r="FH46" s="36">
        <f t="shared" si="62"/>
        <v>0</v>
      </c>
      <c r="FI46" s="36">
        <f t="shared" si="62"/>
        <v>0</v>
      </c>
      <c r="FJ46" s="36">
        <f t="shared" si="62"/>
        <v>0</v>
      </c>
      <c r="FK46" s="36">
        <f t="shared" si="62"/>
        <v>0</v>
      </c>
      <c r="FL46" s="36">
        <f t="shared" si="62"/>
        <v>0</v>
      </c>
      <c r="FM46" s="36">
        <f t="shared" si="62"/>
        <v>0</v>
      </c>
      <c r="FN46" s="36">
        <f t="shared" si="62"/>
        <v>0</v>
      </c>
      <c r="FO46" s="36">
        <f t="shared" si="62"/>
        <v>0</v>
      </c>
      <c r="FP46" s="36">
        <f t="shared" si="62"/>
        <v>0</v>
      </c>
      <c r="FQ46" s="36">
        <f t="shared" si="62"/>
        <v>0</v>
      </c>
    </row>
    <row r="47" spans="1:173" s="251" customFormat="1" ht="12.75" customHeight="1" x14ac:dyDescent="0.2">
      <c r="B47" s="252"/>
      <c r="C47" s="253"/>
      <c r="D47" s="253"/>
      <c r="E47" s="253"/>
      <c r="F47" s="253"/>
      <c r="G47" s="267"/>
      <c r="H47" s="267"/>
      <c r="I47" s="267"/>
      <c r="J47" s="255"/>
      <c r="K47" s="255"/>
      <c r="L47" s="255"/>
      <c r="M47" s="255"/>
      <c r="N47" s="257"/>
      <c r="O47" s="305"/>
      <c r="P47" s="259"/>
      <c r="Q47" s="284"/>
      <c r="R47" s="269"/>
      <c r="S47" s="269"/>
      <c r="T47" s="269"/>
      <c r="U47" s="269"/>
      <c r="V47" s="269"/>
      <c r="W47" s="269"/>
      <c r="X47" s="269"/>
      <c r="Y47" s="268"/>
      <c r="Z47" s="269"/>
      <c r="AA47" s="417"/>
      <c r="AB47" s="413"/>
      <c r="AC47" s="272"/>
      <c r="AD47" s="272"/>
      <c r="AE47" s="272"/>
      <c r="AF47" s="272"/>
      <c r="AG47" s="273"/>
      <c r="AH47" s="272"/>
      <c r="AI47" s="272"/>
      <c r="AJ47" s="388"/>
      <c r="AK47" s="388"/>
      <c r="AL47" s="389"/>
      <c r="AM47" s="274"/>
      <c r="AN47" s="275"/>
      <c r="AP47" s="338"/>
      <c r="AQ47" s="339"/>
      <c r="AR47" s="339"/>
      <c r="AS47" s="339"/>
      <c r="AT47" s="339"/>
      <c r="AU47" s="339"/>
      <c r="AV47" s="339"/>
      <c r="AW47" s="339"/>
      <c r="AX47" s="339"/>
      <c r="AY47" s="339"/>
      <c r="AZ47" s="339"/>
      <c r="BA47" s="339"/>
      <c r="BB47" s="338"/>
      <c r="BC47" s="339"/>
      <c r="BD47" s="339"/>
      <c r="BE47" s="339"/>
      <c r="BF47" s="339"/>
      <c r="BG47" s="339"/>
      <c r="BH47" s="339"/>
      <c r="BI47" s="339"/>
      <c r="BJ47" s="339"/>
      <c r="BK47" s="339"/>
      <c r="BL47" s="339"/>
      <c r="BM47" s="339"/>
      <c r="BN47" s="338"/>
      <c r="BO47" s="339"/>
      <c r="BP47" s="339"/>
      <c r="BQ47" s="339"/>
      <c r="BR47" s="339"/>
      <c r="BS47" s="339"/>
      <c r="BT47" s="339"/>
      <c r="BU47" s="339"/>
      <c r="BV47" s="339"/>
      <c r="BW47" s="339"/>
      <c r="BX47" s="339"/>
      <c r="BY47" s="339"/>
      <c r="BZ47" s="338"/>
      <c r="CA47" s="339"/>
      <c r="CB47" s="339"/>
      <c r="CC47" s="339"/>
      <c r="CD47" s="339"/>
      <c r="CE47" s="339"/>
      <c r="CF47" s="339"/>
      <c r="CG47" s="339"/>
      <c r="CH47" s="339"/>
      <c r="CI47" s="339"/>
      <c r="CJ47" s="339"/>
      <c r="CK47" s="339"/>
      <c r="CL47" s="338"/>
      <c r="CM47" s="339"/>
      <c r="CN47" s="339"/>
      <c r="CO47" s="339"/>
      <c r="CP47" s="339"/>
      <c r="CQ47" s="339"/>
      <c r="CR47" s="339"/>
      <c r="CS47" s="339"/>
      <c r="CT47" s="339"/>
      <c r="CU47" s="339"/>
      <c r="CV47" s="339"/>
      <c r="CW47" s="339"/>
      <c r="CX47" s="338"/>
      <c r="CY47" s="339"/>
      <c r="CZ47" s="339"/>
      <c r="DA47" s="339"/>
      <c r="DB47" s="339"/>
      <c r="DC47" s="339"/>
      <c r="DD47" s="339"/>
      <c r="DE47" s="339"/>
      <c r="DF47" s="339"/>
      <c r="DG47" s="339"/>
      <c r="DH47" s="339"/>
      <c r="DI47" s="339"/>
      <c r="DJ47" s="338"/>
      <c r="DK47" s="339"/>
      <c r="DL47" s="339"/>
      <c r="DM47" s="339"/>
      <c r="DN47" s="339"/>
      <c r="DO47" s="339"/>
      <c r="DP47" s="339"/>
      <c r="DQ47" s="339"/>
      <c r="DR47" s="339"/>
      <c r="DS47" s="339"/>
      <c r="DT47" s="339"/>
      <c r="DU47" s="339"/>
      <c r="DV47" s="338"/>
      <c r="DW47" s="339"/>
      <c r="DX47" s="339"/>
      <c r="DY47" s="339"/>
      <c r="DZ47" s="339"/>
      <c r="EA47" s="339"/>
      <c r="EB47" s="339"/>
      <c r="EC47" s="339"/>
      <c r="ED47" s="339"/>
      <c r="EE47" s="339"/>
      <c r="EF47" s="339"/>
      <c r="EG47" s="339"/>
      <c r="EH47" s="338"/>
      <c r="EI47" s="339"/>
      <c r="EJ47" s="339"/>
      <c r="EK47" s="339"/>
      <c r="EL47" s="339"/>
      <c r="EM47" s="339"/>
      <c r="EN47" s="339"/>
      <c r="EO47" s="339"/>
      <c r="EP47" s="339"/>
      <c r="EQ47" s="339"/>
      <c r="ER47" s="339"/>
      <c r="ES47" s="339"/>
      <c r="ET47" s="338"/>
      <c r="EU47" s="339"/>
      <c r="EV47" s="339"/>
      <c r="EW47" s="339"/>
      <c r="EX47" s="339"/>
      <c r="EY47" s="339"/>
      <c r="EZ47" s="339"/>
      <c r="FA47" s="339"/>
      <c r="FB47" s="339"/>
      <c r="FC47" s="339"/>
      <c r="FD47" s="339"/>
      <c r="FE47" s="339"/>
      <c r="FF47" s="338"/>
      <c r="FG47" s="339"/>
      <c r="FH47" s="339"/>
      <c r="FI47" s="339"/>
      <c r="FJ47" s="339"/>
      <c r="FK47" s="339"/>
      <c r="FL47" s="339"/>
      <c r="FM47" s="339"/>
      <c r="FN47" s="339"/>
      <c r="FO47" s="339"/>
      <c r="FP47" s="339"/>
      <c r="FQ47" s="339"/>
    </row>
    <row r="48" spans="1:173" ht="12.75" customHeight="1" x14ac:dyDescent="0.2">
      <c r="A48" s="246" t="str">
        <f t="shared" ref="A48:A59" si="63">CONCATENATE(D48, "-", E48)</f>
        <v>-N/A</v>
      </c>
      <c r="B48" s="361" t="s">
        <v>300</v>
      </c>
      <c r="C48" s="172" t="s">
        <v>300</v>
      </c>
      <c r="D48" s="366"/>
      <c r="E48" s="351" t="s">
        <v>73</v>
      </c>
      <c r="F48" s="351" t="s">
        <v>73</v>
      </c>
      <c r="G48" s="363" t="s">
        <v>115</v>
      </c>
      <c r="H48" s="374"/>
      <c r="I48" s="125" t="s">
        <v>143</v>
      </c>
      <c r="J48" s="33" t="s">
        <v>115</v>
      </c>
      <c r="K48" s="125"/>
      <c r="L48" s="125"/>
      <c r="M48" s="375">
        <v>0</v>
      </c>
      <c r="N48" s="376">
        <v>0</v>
      </c>
      <c r="O48" s="299"/>
      <c r="P48" s="300"/>
      <c r="Q48" s="73" t="str">
        <f>IF(T(AB48)="",(IF($M48=0,(IF($N48=0,0,AB48/$N48/$M48*2000)),AB48/$N48/$M48*2000)),T(AB48))</f>
        <v>Enter Activity</v>
      </c>
      <c r="R48" s="73" t="str">
        <f t="shared" ref="R48:X59" si="64">IF(T(AC48)="",(IF($M48=0,(IF($N48=0,0,AC48/$N48/$M48*2000)),AC48/$N48/$M48*2000)),T(AC48))</f>
        <v>Enter Activity</v>
      </c>
      <c r="S48" s="73" t="str">
        <f t="shared" si="64"/>
        <v>Enter Activity</v>
      </c>
      <c r="T48" s="73" t="str">
        <f t="shared" si="64"/>
        <v>Enter Activity</v>
      </c>
      <c r="U48" s="73" t="str">
        <f t="shared" si="64"/>
        <v>Enter Activity</v>
      </c>
      <c r="V48" s="73" t="str">
        <f t="shared" si="64"/>
        <v>Enter Activity</v>
      </c>
      <c r="W48" s="79" t="s">
        <v>115</v>
      </c>
      <c r="X48" s="73" t="str">
        <f t="shared" si="64"/>
        <v>Enter Activity</v>
      </c>
      <c r="Y48" s="78" t="s">
        <v>115</v>
      </c>
      <c r="Z48" s="79" t="s">
        <v>115</v>
      </c>
      <c r="AA48" s="82" t="s">
        <v>115</v>
      </c>
      <c r="AB48" s="76" t="str">
        <f xml:space="preserve"> IF($H48=0, "Enter Activity", IF(($M48=0)*($N48=0), "Enter Run Time", (H48*'VESSEL FACTORS'!$D$41)/2000))</f>
        <v>Enter Activity</v>
      </c>
      <c r="AC48" s="65" t="str">
        <f xml:space="preserve"> IF($H48=0, "Enter Activity", IF(($M48=0)*($N48=0), "Enter Run Time", (H48*'VESSEL FACTORS'!$D$41)/2000))</f>
        <v>Enter Activity</v>
      </c>
      <c r="AD48" s="65" t="str">
        <f>IF($H48=0, "Enter Activity", IF(($M48=0)*($N48=0), "Enter Run Time",  (H48*'VESSEL FACTORS'!$F$41)/2000))</f>
        <v>Enter Activity</v>
      </c>
      <c r="AE48" s="65" t="str">
        <f>IF($H48=0, "Enter Activity", IF(($M48=0)*($N48=0), "Enter Run Time", (H48*'VESSEL FACTORS'!$H$41)/2000))</f>
        <v>Enter Activity</v>
      </c>
      <c r="AF48" s="65" t="str">
        <f>IF($H48=0, "Enter Activity", IF(($M48=0)*($N48=0), "Enter Run Time", (H48*'VESSEL FACTORS'!$I$41)/2000))</f>
        <v>Enter Activity</v>
      </c>
      <c r="AG48" s="84" t="str">
        <f>IF($H48=0, "Enter Activity", IF(($M48=0)*($N48=0), "Enter Run Time", (H48*'VESSEL FACTORS'!$J$41)/2000))</f>
        <v>Enter Activity</v>
      </c>
      <c r="AH48" s="70" t="s">
        <v>115</v>
      </c>
      <c r="AI48" s="79" t="str">
        <f>IF($H48=0, "Enter Activity", IF(($M48=0)*($N48=0), "Enter Run Time",  (H48*'VESSEL FACTORS'!$L$41)/2000))</f>
        <v>Enter Activity</v>
      </c>
      <c r="AJ48" s="70" t="s">
        <v>115</v>
      </c>
      <c r="AK48" s="70" t="s">
        <v>115</v>
      </c>
      <c r="AL48" s="71" t="s">
        <v>115</v>
      </c>
      <c r="AM48" s="73"/>
      <c r="AO48" s="74">
        <f>MONTH(EMISSIONS_1!P48)-MONTH(EMISSIONS_1!O48)+1</f>
        <v>1</v>
      </c>
      <c r="AP48" s="341">
        <f t="shared" ref="AP48:BA59" si="65">IF(T($AB48)="",IF((AP$6&gt;=MONTH($O48))*(AP$6&lt;=MONTH($P48)), $AB48/$AO48, 0),0)</f>
        <v>0</v>
      </c>
      <c r="AQ48" s="342">
        <f t="shared" si="65"/>
        <v>0</v>
      </c>
      <c r="AR48" s="342">
        <f t="shared" si="65"/>
        <v>0</v>
      </c>
      <c r="AS48" s="342">
        <f t="shared" si="65"/>
        <v>0</v>
      </c>
      <c r="AT48" s="342">
        <f t="shared" si="65"/>
        <v>0</v>
      </c>
      <c r="AU48" s="342">
        <f t="shared" si="65"/>
        <v>0</v>
      </c>
      <c r="AV48" s="342">
        <f t="shared" si="65"/>
        <v>0</v>
      </c>
      <c r="AW48" s="342">
        <f t="shared" si="65"/>
        <v>0</v>
      </c>
      <c r="AX48" s="342">
        <f t="shared" si="65"/>
        <v>0</v>
      </c>
      <c r="AY48" s="342">
        <f t="shared" si="65"/>
        <v>0</v>
      </c>
      <c r="AZ48" s="342">
        <f t="shared" si="65"/>
        <v>0</v>
      </c>
      <c r="BA48" s="343">
        <f t="shared" si="65"/>
        <v>0</v>
      </c>
      <c r="BB48" s="341">
        <f t="shared" ref="BB48:BM59" si="66">IF(T($AC48)="",IF((BB$6&gt;=MONTH($O48))*(BB$6&lt;=MONTH($P48)), $AC48/$AO48, 0),0)</f>
        <v>0</v>
      </c>
      <c r="BC48" s="342">
        <f t="shared" si="66"/>
        <v>0</v>
      </c>
      <c r="BD48" s="342">
        <f t="shared" si="66"/>
        <v>0</v>
      </c>
      <c r="BE48" s="342">
        <f t="shared" si="66"/>
        <v>0</v>
      </c>
      <c r="BF48" s="342">
        <f t="shared" si="66"/>
        <v>0</v>
      </c>
      <c r="BG48" s="342">
        <f t="shared" si="66"/>
        <v>0</v>
      </c>
      <c r="BH48" s="342">
        <f t="shared" si="66"/>
        <v>0</v>
      </c>
      <c r="BI48" s="342">
        <f t="shared" si="66"/>
        <v>0</v>
      </c>
      <c r="BJ48" s="342">
        <f t="shared" si="66"/>
        <v>0</v>
      </c>
      <c r="BK48" s="342">
        <f t="shared" si="66"/>
        <v>0</v>
      </c>
      <c r="BL48" s="342">
        <f t="shared" si="66"/>
        <v>0</v>
      </c>
      <c r="BM48" s="343">
        <f t="shared" si="66"/>
        <v>0</v>
      </c>
      <c r="BN48" s="341">
        <f t="shared" ref="BN48:BY59" si="67">IF(T($AD48)="",IF((BN$6&gt;=MONTH($O48))*(BN$6&lt;=MONTH($P48)), $AD48/$AO48, 0),0)</f>
        <v>0</v>
      </c>
      <c r="BO48" s="342">
        <f t="shared" si="67"/>
        <v>0</v>
      </c>
      <c r="BP48" s="342">
        <f t="shared" si="67"/>
        <v>0</v>
      </c>
      <c r="BQ48" s="342">
        <f t="shared" si="67"/>
        <v>0</v>
      </c>
      <c r="BR48" s="342">
        <f t="shared" si="67"/>
        <v>0</v>
      </c>
      <c r="BS48" s="342">
        <f t="shared" si="67"/>
        <v>0</v>
      </c>
      <c r="BT48" s="342">
        <f t="shared" si="67"/>
        <v>0</v>
      </c>
      <c r="BU48" s="342">
        <f t="shared" si="67"/>
        <v>0</v>
      </c>
      <c r="BV48" s="342">
        <f t="shared" si="67"/>
        <v>0</v>
      </c>
      <c r="BW48" s="342">
        <f t="shared" si="67"/>
        <v>0</v>
      </c>
      <c r="BX48" s="342">
        <f t="shared" si="67"/>
        <v>0</v>
      </c>
      <c r="BY48" s="343">
        <f t="shared" si="67"/>
        <v>0</v>
      </c>
      <c r="BZ48" s="341">
        <f t="shared" ref="BZ48:CK59" si="68">IF(T($AE48)="",IF((BZ$6&gt;=MONTH($O48))*(BZ$6&lt;=MONTH($P48)), $AE48/$AO48, 0),0)</f>
        <v>0</v>
      </c>
      <c r="CA48" s="342">
        <f t="shared" si="68"/>
        <v>0</v>
      </c>
      <c r="CB48" s="342">
        <f t="shared" si="68"/>
        <v>0</v>
      </c>
      <c r="CC48" s="342">
        <f t="shared" si="68"/>
        <v>0</v>
      </c>
      <c r="CD48" s="342">
        <f t="shared" si="68"/>
        <v>0</v>
      </c>
      <c r="CE48" s="342">
        <f t="shared" si="68"/>
        <v>0</v>
      </c>
      <c r="CF48" s="342">
        <f t="shared" si="68"/>
        <v>0</v>
      </c>
      <c r="CG48" s="342">
        <f t="shared" si="68"/>
        <v>0</v>
      </c>
      <c r="CH48" s="342">
        <f t="shared" si="68"/>
        <v>0</v>
      </c>
      <c r="CI48" s="342">
        <f t="shared" si="68"/>
        <v>0</v>
      </c>
      <c r="CJ48" s="342">
        <f t="shared" si="68"/>
        <v>0</v>
      </c>
      <c r="CK48" s="343">
        <f t="shared" si="68"/>
        <v>0</v>
      </c>
      <c r="CL48" s="341">
        <f t="shared" ref="CL48:CW59" si="69">IF(T($AF48)="",IF((CL$6&gt;=MONTH($O48))*(CL$6&lt;=MONTH($P48)), $AF48/$AO48, 0),0)</f>
        <v>0</v>
      </c>
      <c r="CM48" s="342">
        <f t="shared" si="69"/>
        <v>0</v>
      </c>
      <c r="CN48" s="342">
        <f t="shared" si="69"/>
        <v>0</v>
      </c>
      <c r="CO48" s="342">
        <f t="shared" si="69"/>
        <v>0</v>
      </c>
      <c r="CP48" s="342">
        <f t="shared" si="69"/>
        <v>0</v>
      </c>
      <c r="CQ48" s="342">
        <f t="shared" si="69"/>
        <v>0</v>
      </c>
      <c r="CR48" s="342">
        <f t="shared" si="69"/>
        <v>0</v>
      </c>
      <c r="CS48" s="342">
        <f t="shared" si="69"/>
        <v>0</v>
      </c>
      <c r="CT48" s="342">
        <f t="shared" si="69"/>
        <v>0</v>
      </c>
      <c r="CU48" s="342">
        <f t="shared" si="69"/>
        <v>0</v>
      </c>
      <c r="CV48" s="342">
        <f t="shared" si="69"/>
        <v>0</v>
      </c>
      <c r="CW48" s="343">
        <f t="shared" si="69"/>
        <v>0</v>
      </c>
      <c r="CX48" s="341">
        <f t="shared" ref="CX48:DI59" si="70">IF(T($AG48)="",IF((CX$6&gt;=MONTH($O48))*(CX$6&lt;=MONTH($P48)), $AG48/$AO48, 0),0)</f>
        <v>0</v>
      </c>
      <c r="CY48" s="342">
        <f t="shared" si="70"/>
        <v>0</v>
      </c>
      <c r="CZ48" s="342">
        <f t="shared" si="70"/>
        <v>0</v>
      </c>
      <c r="DA48" s="342">
        <f t="shared" si="70"/>
        <v>0</v>
      </c>
      <c r="DB48" s="342">
        <f t="shared" si="70"/>
        <v>0</v>
      </c>
      <c r="DC48" s="342">
        <f t="shared" si="70"/>
        <v>0</v>
      </c>
      <c r="DD48" s="342">
        <f t="shared" si="70"/>
        <v>0</v>
      </c>
      <c r="DE48" s="342">
        <f t="shared" si="70"/>
        <v>0</v>
      </c>
      <c r="DF48" s="342">
        <f t="shared" si="70"/>
        <v>0</v>
      </c>
      <c r="DG48" s="342">
        <f t="shared" si="70"/>
        <v>0</v>
      </c>
      <c r="DH48" s="342">
        <f t="shared" si="70"/>
        <v>0</v>
      </c>
      <c r="DI48" s="343">
        <f t="shared" si="70"/>
        <v>0</v>
      </c>
      <c r="DJ48" s="341">
        <f t="shared" ref="DJ48:DU59" si="71">IF(T($AH48)="",IF((DJ$6&gt;=MONTH($O48))*(DJ$6&lt;=MONTH($P48)), $AH48/$AO48, 0),0)</f>
        <v>0</v>
      </c>
      <c r="DK48" s="342">
        <f t="shared" si="71"/>
        <v>0</v>
      </c>
      <c r="DL48" s="342">
        <f t="shared" si="71"/>
        <v>0</v>
      </c>
      <c r="DM48" s="342">
        <f t="shared" si="71"/>
        <v>0</v>
      </c>
      <c r="DN48" s="342">
        <f t="shared" si="71"/>
        <v>0</v>
      </c>
      <c r="DO48" s="342">
        <f t="shared" si="71"/>
        <v>0</v>
      </c>
      <c r="DP48" s="342">
        <f t="shared" si="71"/>
        <v>0</v>
      </c>
      <c r="DQ48" s="342">
        <f t="shared" si="71"/>
        <v>0</v>
      </c>
      <c r="DR48" s="342">
        <f t="shared" si="71"/>
        <v>0</v>
      </c>
      <c r="DS48" s="342">
        <f t="shared" si="71"/>
        <v>0</v>
      </c>
      <c r="DT48" s="342">
        <f t="shared" si="71"/>
        <v>0</v>
      </c>
      <c r="DU48" s="343">
        <f t="shared" si="71"/>
        <v>0</v>
      </c>
      <c r="DV48" s="341">
        <f t="shared" ref="DV48:EG59" si="72">IF(T($AI48)="",IF((DV$6&gt;=MONTH($O48))*(DV$6&lt;=MONTH($P48)), $AI48/$AO48, 0),0)</f>
        <v>0</v>
      </c>
      <c r="DW48" s="342">
        <f t="shared" si="72"/>
        <v>0</v>
      </c>
      <c r="DX48" s="342">
        <f t="shared" si="72"/>
        <v>0</v>
      </c>
      <c r="DY48" s="342">
        <f t="shared" si="72"/>
        <v>0</v>
      </c>
      <c r="DZ48" s="342">
        <f t="shared" si="72"/>
        <v>0</v>
      </c>
      <c r="EA48" s="342">
        <f t="shared" si="72"/>
        <v>0</v>
      </c>
      <c r="EB48" s="342">
        <f t="shared" si="72"/>
        <v>0</v>
      </c>
      <c r="EC48" s="342">
        <f t="shared" si="72"/>
        <v>0</v>
      </c>
      <c r="ED48" s="342">
        <f t="shared" si="72"/>
        <v>0</v>
      </c>
      <c r="EE48" s="342">
        <f t="shared" si="72"/>
        <v>0</v>
      </c>
      <c r="EF48" s="342">
        <f t="shared" si="72"/>
        <v>0</v>
      </c>
      <c r="EG48" s="343">
        <f t="shared" si="72"/>
        <v>0</v>
      </c>
      <c r="EH48" s="341">
        <f t="shared" ref="EH48:ES59" si="73">IF(T($AJ48)="",IF((EH$6&gt;=MONTH($O48))*(EH$6&lt;=MONTH($P48)), $AJ48/$AO48, 0),0)</f>
        <v>0</v>
      </c>
      <c r="EI48" s="342">
        <f t="shared" si="73"/>
        <v>0</v>
      </c>
      <c r="EJ48" s="342">
        <f t="shared" si="73"/>
        <v>0</v>
      </c>
      <c r="EK48" s="342">
        <f t="shared" si="73"/>
        <v>0</v>
      </c>
      <c r="EL48" s="342">
        <f t="shared" si="73"/>
        <v>0</v>
      </c>
      <c r="EM48" s="342">
        <f t="shared" si="73"/>
        <v>0</v>
      </c>
      <c r="EN48" s="342">
        <f t="shared" si="73"/>
        <v>0</v>
      </c>
      <c r="EO48" s="342">
        <f t="shared" si="73"/>
        <v>0</v>
      </c>
      <c r="EP48" s="342">
        <f t="shared" si="73"/>
        <v>0</v>
      </c>
      <c r="EQ48" s="342">
        <f t="shared" si="73"/>
        <v>0</v>
      </c>
      <c r="ER48" s="342">
        <f t="shared" si="73"/>
        <v>0</v>
      </c>
      <c r="ES48" s="343">
        <f t="shared" si="73"/>
        <v>0</v>
      </c>
      <c r="ET48" s="341">
        <f t="shared" ref="ET48:FE59" si="74">IF(T($AK48)="",IF((ET$6&gt;=MONTH($O48))*(ET$6&lt;=MONTH($P48)), $AK48/$AO48, 0),0)</f>
        <v>0</v>
      </c>
      <c r="EU48" s="342">
        <f t="shared" si="74"/>
        <v>0</v>
      </c>
      <c r="EV48" s="342">
        <f t="shared" si="74"/>
        <v>0</v>
      </c>
      <c r="EW48" s="342">
        <f t="shared" si="74"/>
        <v>0</v>
      </c>
      <c r="EX48" s="342">
        <f t="shared" si="74"/>
        <v>0</v>
      </c>
      <c r="EY48" s="342">
        <f t="shared" si="74"/>
        <v>0</v>
      </c>
      <c r="EZ48" s="342">
        <f t="shared" si="74"/>
        <v>0</v>
      </c>
      <c r="FA48" s="342">
        <f t="shared" si="74"/>
        <v>0</v>
      </c>
      <c r="FB48" s="342">
        <f t="shared" si="74"/>
        <v>0</v>
      </c>
      <c r="FC48" s="342">
        <f t="shared" si="74"/>
        <v>0</v>
      </c>
      <c r="FD48" s="342">
        <f t="shared" si="74"/>
        <v>0</v>
      </c>
      <c r="FE48" s="343">
        <f t="shared" si="74"/>
        <v>0</v>
      </c>
      <c r="FF48" s="341">
        <f t="shared" ref="FF48:FQ59" si="75">IF(T($AL48)="",IF((FF$6&gt;=MONTH($O48))*(FF$6&lt;=MONTH($P48)), $AL48/$AO48, 0),0)</f>
        <v>0</v>
      </c>
      <c r="FG48" s="342">
        <f t="shared" si="75"/>
        <v>0</v>
      </c>
      <c r="FH48" s="342">
        <f t="shared" si="75"/>
        <v>0</v>
      </c>
      <c r="FI48" s="342">
        <f t="shared" si="75"/>
        <v>0</v>
      </c>
      <c r="FJ48" s="342">
        <f t="shared" si="75"/>
        <v>0</v>
      </c>
      <c r="FK48" s="342">
        <f t="shared" si="75"/>
        <v>0</v>
      </c>
      <c r="FL48" s="342">
        <f t="shared" si="75"/>
        <v>0</v>
      </c>
      <c r="FM48" s="342">
        <f t="shared" si="75"/>
        <v>0</v>
      </c>
      <c r="FN48" s="342">
        <f t="shared" si="75"/>
        <v>0</v>
      </c>
      <c r="FO48" s="342">
        <f t="shared" si="75"/>
        <v>0</v>
      </c>
      <c r="FP48" s="342">
        <f t="shared" si="75"/>
        <v>0</v>
      </c>
      <c r="FQ48" s="343">
        <f t="shared" si="75"/>
        <v>0</v>
      </c>
    </row>
    <row r="49" spans="1:173" ht="12.75" customHeight="1" x14ac:dyDescent="0.2">
      <c r="A49" s="246" t="str">
        <f t="shared" si="63"/>
        <v>-N/A</v>
      </c>
      <c r="B49" s="361" t="s">
        <v>301</v>
      </c>
      <c r="C49" s="171" t="s">
        <v>300</v>
      </c>
      <c r="D49" s="366"/>
      <c r="E49" s="351" t="s">
        <v>73</v>
      </c>
      <c r="F49" s="351" t="s">
        <v>73</v>
      </c>
      <c r="G49" s="33" t="s">
        <v>115</v>
      </c>
      <c r="H49" s="368"/>
      <c r="I49" s="64" t="s">
        <v>143</v>
      </c>
      <c r="J49" s="33" t="s">
        <v>115</v>
      </c>
      <c r="K49" s="64"/>
      <c r="L49" s="64"/>
      <c r="M49" s="367">
        <v>0</v>
      </c>
      <c r="N49" s="373">
        <v>0</v>
      </c>
      <c r="O49" s="299"/>
      <c r="P49" s="300"/>
      <c r="Q49" s="73" t="str">
        <f t="shared" ref="Q49:Q59" si="76">IF(T(AB49)="",(IF($M49=0,(IF($N49=0,0,AB49/$N49/$M49*2000)),AB49/$N49/$M49*2000)),T(AB49))</f>
        <v>Enter Activity</v>
      </c>
      <c r="R49" s="73" t="str">
        <f t="shared" si="64"/>
        <v>Enter Activity</v>
      </c>
      <c r="S49" s="73" t="str">
        <f t="shared" si="64"/>
        <v>Enter Activity</v>
      </c>
      <c r="T49" s="73" t="str">
        <f t="shared" si="64"/>
        <v>Enter Activity</v>
      </c>
      <c r="U49" s="73" t="str">
        <f t="shared" si="64"/>
        <v>Enter Activity</v>
      </c>
      <c r="V49" s="73" t="str">
        <f t="shared" si="64"/>
        <v>Enter Activity</v>
      </c>
      <c r="W49" s="79" t="s">
        <v>115</v>
      </c>
      <c r="X49" s="73" t="str">
        <f t="shared" si="64"/>
        <v>Enter Activity</v>
      </c>
      <c r="Y49" s="78" t="s">
        <v>115</v>
      </c>
      <c r="Z49" s="79" t="s">
        <v>115</v>
      </c>
      <c r="AA49" s="82" t="s">
        <v>115</v>
      </c>
      <c r="AB49" s="76" t="str">
        <f xml:space="preserve"> IF($H49=0, "Enter Activity", IF(($M49=0)*($N49=0), "Enter Run Time", (H49*'VESSEL FACTORS'!$D$41)/2000))</f>
        <v>Enter Activity</v>
      </c>
      <c r="AC49" s="65" t="str">
        <f xml:space="preserve"> IF($H49=0, "Enter Activity", IF(($M49=0)*($N49=0), "Enter Run Time", (H49*'VESSEL FACTORS'!$D$41)/2000))</f>
        <v>Enter Activity</v>
      </c>
      <c r="AD49" s="65" t="str">
        <f>IF($H49=0, "Enter Activity", IF(($M49=0)*($N49=0), "Enter Run Time",  (H49*'VESSEL FACTORS'!$F$41)/2000))</f>
        <v>Enter Activity</v>
      </c>
      <c r="AE49" s="65" t="str">
        <f>IF($H49=0, "Enter Activity", IF(($M49=0)*($N49=0), "Enter Run Time", (H49*'VESSEL FACTORS'!$H$41)/2000))</f>
        <v>Enter Activity</v>
      </c>
      <c r="AF49" s="65" t="str">
        <f>IF($H49=0, "Enter Activity", IF(($M49=0)*($N49=0), "Enter Run Time", (H49*'VESSEL FACTORS'!$I$41)/2000))</f>
        <v>Enter Activity</v>
      </c>
      <c r="AG49" s="84" t="str">
        <f>IF($H49=0, "Enter Activity", IF(($M49=0)*($N49=0), "Enter Run Time", (H49*'VESSEL FACTORS'!$J$41)/2000))</f>
        <v>Enter Activity</v>
      </c>
      <c r="AH49" s="70" t="s">
        <v>115</v>
      </c>
      <c r="AI49" s="79" t="str">
        <f>IF($H49=0, "Enter Activity", IF(($M49=0)*($N49=0), "Enter Run Time",  (H49*'VESSEL FACTORS'!$L$41)/2000))</f>
        <v>Enter Activity</v>
      </c>
      <c r="AJ49" s="70" t="s">
        <v>115</v>
      </c>
      <c r="AK49" s="70" t="s">
        <v>115</v>
      </c>
      <c r="AL49" s="71" t="s">
        <v>115</v>
      </c>
      <c r="AM49" s="73"/>
      <c r="AO49" s="74">
        <f>MONTH(EMISSIONS_1!P49)-MONTH(EMISSIONS_1!O49)+1</f>
        <v>1</v>
      </c>
      <c r="AP49" s="341">
        <f t="shared" si="65"/>
        <v>0</v>
      </c>
      <c r="AQ49" s="342">
        <f t="shared" si="65"/>
        <v>0</v>
      </c>
      <c r="AR49" s="342">
        <f t="shared" si="65"/>
        <v>0</v>
      </c>
      <c r="AS49" s="342">
        <f t="shared" si="65"/>
        <v>0</v>
      </c>
      <c r="AT49" s="342">
        <f t="shared" si="65"/>
        <v>0</v>
      </c>
      <c r="AU49" s="342">
        <f t="shared" si="65"/>
        <v>0</v>
      </c>
      <c r="AV49" s="342">
        <f t="shared" si="65"/>
        <v>0</v>
      </c>
      <c r="AW49" s="342">
        <f t="shared" si="65"/>
        <v>0</v>
      </c>
      <c r="AX49" s="342">
        <f t="shared" si="65"/>
        <v>0</v>
      </c>
      <c r="AY49" s="342">
        <f t="shared" si="65"/>
        <v>0</v>
      </c>
      <c r="AZ49" s="342">
        <f t="shared" si="65"/>
        <v>0</v>
      </c>
      <c r="BA49" s="343">
        <f t="shared" si="65"/>
        <v>0</v>
      </c>
      <c r="BB49" s="341">
        <f t="shared" si="66"/>
        <v>0</v>
      </c>
      <c r="BC49" s="342">
        <f t="shared" si="66"/>
        <v>0</v>
      </c>
      <c r="BD49" s="342">
        <f t="shared" si="66"/>
        <v>0</v>
      </c>
      <c r="BE49" s="342">
        <f t="shared" si="66"/>
        <v>0</v>
      </c>
      <c r="BF49" s="342">
        <f t="shared" si="66"/>
        <v>0</v>
      </c>
      <c r="BG49" s="342">
        <f t="shared" si="66"/>
        <v>0</v>
      </c>
      <c r="BH49" s="342">
        <f t="shared" si="66"/>
        <v>0</v>
      </c>
      <c r="BI49" s="342">
        <f t="shared" si="66"/>
        <v>0</v>
      </c>
      <c r="BJ49" s="342">
        <f t="shared" si="66"/>
        <v>0</v>
      </c>
      <c r="BK49" s="342">
        <f t="shared" si="66"/>
        <v>0</v>
      </c>
      <c r="BL49" s="342">
        <f t="shared" si="66"/>
        <v>0</v>
      </c>
      <c r="BM49" s="343">
        <f t="shared" si="66"/>
        <v>0</v>
      </c>
      <c r="BN49" s="341">
        <f t="shared" si="67"/>
        <v>0</v>
      </c>
      <c r="BO49" s="342">
        <f t="shared" si="67"/>
        <v>0</v>
      </c>
      <c r="BP49" s="342">
        <f t="shared" si="67"/>
        <v>0</v>
      </c>
      <c r="BQ49" s="342">
        <f t="shared" si="67"/>
        <v>0</v>
      </c>
      <c r="BR49" s="342">
        <f t="shared" si="67"/>
        <v>0</v>
      </c>
      <c r="BS49" s="342">
        <f t="shared" si="67"/>
        <v>0</v>
      </c>
      <c r="BT49" s="342">
        <f t="shared" si="67"/>
        <v>0</v>
      </c>
      <c r="BU49" s="342">
        <f t="shared" si="67"/>
        <v>0</v>
      </c>
      <c r="BV49" s="342">
        <f t="shared" si="67"/>
        <v>0</v>
      </c>
      <c r="BW49" s="342">
        <f t="shared" si="67"/>
        <v>0</v>
      </c>
      <c r="BX49" s="342">
        <f t="shared" si="67"/>
        <v>0</v>
      </c>
      <c r="BY49" s="343">
        <f t="shared" si="67"/>
        <v>0</v>
      </c>
      <c r="BZ49" s="341">
        <f t="shared" si="68"/>
        <v>0</v>
      </c>
      <c r="CA49" s="342">
        <f t="shared" si="68"/>
        <v>0</v>
      </c>
      <c r="CB49" s="342">
        <f t="shared" si="68"/>
        <v>0</v>
      </c>
      <c r="CC49" s="342">
        <f t="shared" si="68"/>
        <v>0</v>
      </c>
      <c r="CD49" s="342">
        <f t="shared" si="68"/>
        <v>0</v>
      </c>
      <c r="CE49" s="342">
        <f t="shared" si="68"/>
        <v>0</v>
      </c>
      <c r="CF49" s="342">
        <f t="shared" si="68"/>
        <v>0</v>
      </c>
      <c r="CG49" s="342">
        <f t="shared" si="68"/>
        <v>0</v>
      </c>
      <c r="CH49" s="342">
        <f t="shared" si="68"/>
        <v>0</v>
      </c>
      <c r="CI49" s="342">
        <f t="shared" si="68"/>
        <v>0</v>
      </c>
      <c r="CJ49" s="342">
        <f t="shared" si="68"/>
        <v>0</v>
      </c>
      <c r="CK49" s="343">
        <f t="shared" si="68"/>
        <v>0</v>
      </c>
      <c r="CL49" s="341">
        <f t="shared" si="69"/>
        <v>0</v>
      </c>
      <c r="CM49" s="342">
        <f t="shared" si="69"/>
        <v>0</v>
      </c>
      <c r="CN49" s="342">
        <f t="shared" si="69"/>
        <v>0</v>
      </c>
      <c r="CO49" s="342">
        <f t="shared" si="69"/>
        <v>0</v>
      </c>
      <c r="CP49" s="342">
        <f t="shared" si="69"/>
        <v>0</v>
      </c>
      <c r="CQ49" s="342">
        <f t="shared" si="69"/>
        <v>0</v>
      </c>
      <c r="CR49" s="342">
        <f t="shared" si="69"/>
        <v>0</v>
      </c>
      <c r="CS49" s="342">
        <f t="shared" si="69"/>
        <v>0</v>
      </c>
      <c r="CT49" s="342">
        <f t="shared" si="69"/>
        <v>0</v>
      </c>
      <c r="CU49" s="342">
        <f t="shared" si="69"/>
        <v>0</v>
      </c>
      <c r="CV49" s="342">
        <f t="shared" si="69"/>
        <v>0</v>
      </c>
      <c r="CW49" s="343">
        <f t="shared" si="69"/>
        <v>0</v>
      </c>
      <c r="CX49" s="341">
        <f t="shared" si="70"/>
        <v>0</v>
      </c>
      <c r="CY49" s="342">
        <f t="shared" si="70"/>
        <v>0</v>
      </c>
      <c r="CZ49" s="342">
        <f t="shared" si="70"/>
        <v>0</v>
      </c>
      <c r="DA49" s="342">
        <f t="shared" si="70"/>
        <v>0</v>
      </c>
      <c r="DB49" s="342">
        <f t="shared" si="70"/>
        <v>0</v>
      </c>
      <c r="DC49" s="342">
        <f t="shared" si="70"/>
        <v>0</v>
      </c>
      <c r="DD49" s="342">
        <f t="shared" si="70"/>
        <v>0</v>
      </c>
      <c r="DE49" s="342">
        <f t="shared" si="70"/>
        <v>0</v>
      </c>
      <c r="DF49" s="342">
        <f t="shared" si="70"/>
        <v>0</v>
      </c>
      <c r="DG49" s="342">
        <f t="shared" si="70"/>
        <v>0</v>
      </c>
      <c r="DH49" s="342">
        <f t="shared" si="70"/>
        <v>0</v>
      </c>
      <c r="DI49" s="343">
        <f t="shared" si="70"/>
        <v>0</v>
      </c>
      <c r="DJ49" s="341">
        <f t="shared" si="71"/>
        <v>0</v>
      </c>
      <c r="DK49" s="342">
        <f t="shared" si="71"/>
        <v>0</v>
      </c>
      <c r="DL49" s="342">
        <f t="shared" si="71"/>
        <v>0</v>
      </c>
      <c r="DM49" s="342">
        <f t="shared" si="71"/>
        <v>0</v>
      </c>
      <c r="DN49" s="342">
        <f t="shared" si="71"/>
        <v>0</v>
      </c>
      <c r="DO49" s="342">
        <f t="shared" si="71"/>
        <v>0</v>
      </c>
      <c r="DP49" s="342">
        <f t="shared" si="71"/>
        <v>0</v>
      </c>
      <c r="DQ49" s="342">
        <f t="shared" si="71"/>
        <v>0</v>
      </c>
      <c r="DR49" s="342">
        <f t="shared" si="71"/>
        <v>0</v>
      </c>
      <c r="DS49" s="342">
        <f t="shared" si="71"/>
        <v>0</v>
      </c>
      <c r="DT49" s="342">
        <f t="shared" si="71"/>
        <v>0</v>
      </c>
      <c r="DU49" s="343">
        <f t="shared" si="71"/>
        <v>0</v>
      </c>
      <c r="DV49" s="341">
        <f t="shared" si="72"/>
        <v>0</v>
      </c>
      <c r="DW49" s="342">
        <f t="shared" si="72"/>
        <v>0</v>
      </c>
      <c r="DX49" s="342">
        <f t="shared" si="72"/>
        <v>0</v>
      </c>
      <c r="DY49" s="342">
        <f t="shared" si="72"/>
        <v>0</v>
      </c>
      <c r="DZ49" s="342">
        <f t="shared" si="72"/>
        <v>0</v>
      </c>
      <c r="EA49" s="342">
        <f t="shared" si="72"/>
        <v>0</v>
      </c>
      <c r="EB49" s="342">
        <f t="shared" si="72"/>
        <v>0</v>
      </c>
      <c r="EC49" s="342">
        <f t="shared" si="72"/>
        <v>0</v>
      </c>
      <c r="ED49" s="342">
        <f t="shared" si="72"/>
        <v>0</v>
      </c>
      <c r="EE49" s="342">
        <f t="shared" si="72"/>
        <v>0</v>
      </c>
      <c r="EF49" s="342">
        <f t="shared" si="72"/>
        <v>0</v>
      </c>
      <c r="EG49" s="343">
        <f t="shared" si="72"/>
        <v>0</v>
      </c>
      <c r="EH49" s="341">
        <f t="shared" si="73"/>
        <v>0</v>
      </c>
      <c r="EI49" s="342">
        <f t="shared" si="73"/>
        <v>0</v>
      </c>
      <c r="EJ49" s="342">
        <f t="shared" si="73"/>
        <v>0</v>
      </c>
      <c r="EK49" s="342">
        <f t="shared" si="73"/>
        <v>0</v>
      </c>
      <c r="EL49" s="342">
        <f t="shared" si="73"/>
        <v>0</v>
      </c>
      <c r="EM49" s="342">
        <f t="shared" si="73"/>
        <v>0</v>
      </c>
      <c r="EN49" s="342">
        <f t="shared" si="73"/>
        <v>0</v>
      </c>
      <c r="EO49" s="342">
        <f t="shared" si="73"/>
        <v>0</v>
      </c>
      <c r="EP49" s="342">
        <f t="shared" si="73"/>
        <v>0</v>
      </c>
      <c r="EQ49" s="342">
        <f t="shared" si="73"/>
        <v>0</v>
      </c>
      <c r="ER49" s="342">
        <f t="shared" si="73"/>
        <v>0</v>
      </c>
      <c r="ES49" s="343">
        <f t="shared" si="73"/>
        <v>0</v>
      </c>
      <c r="ET49" s="341">
        <f t="shared" si="74"/>
        <v>0</v>
      </c>
      <c r="EU49" s="342">
        <f t="shared" si="74"/>
        <v>0</v>
      </c>
      <c r="EV49" s="342">
        <f t="shared" si="74"/>
        <v>0</v>
      </c>
      <c r="EW49" s="342">
        <f t="shared" si="74"/>
        <v>0</v>
      </c>
      <c r="EX49" s="342">
        <f t="shared" si="74"/>
        <v>0</v>
      </c>
      <c r="EY49" s="342">
        <f t="shared" si="74"/>
        <v>0</v>
      </c>
      <c r="EZ49" s="342">
        <f t="shared" si="74"/>
        <v>0</v>
      </c>
      <c r="FA49" s="342">
        <f t="shared" si="74"/>
        <v>0</v>
      </c>
      <c r="FB49" s="342">
        <f t="shared" si="74"/>
        <v>0</v>
      </c>
      <c r="FC49" s="342">
        <f t="shared" si="74"/>
        <v>0</v>
      </c>
      <c r="FD49" s="342">
        <f t="shared" si="74"/>
        <v>0</v>
      </c>
      <c r="FE49" s="343">
        <f t="shared" si="74"/>
        <v>0</v>
      </c>
      <c r="FF49" s="341">
        <f t="shared" si="75"/>
        <v>0</v>
      </c>
      <c r="FG49" s="342">
        <f t="shared" si="75"/>
        <v>0</v>
      </c>
      <c r="FH49" s="342">
        <f t="shared" si="75"/>
        <v>0</v>
      </c>
      <c r="FI49" s="342">
        <f t="shared" si="75"/>
        <v>0</v>
      </c>
      <c r="FJ49" s="342">
        <f t="shared" si="75"/>
        <v>0</v>
      </c>
      <c r="FK49" s="342">
        <f t="shared" si="75"/>
        <v>0</v>
      </c>
      <c r="FL49" s="342">
        <f t="shared" si="75"/>
        <v>0</v>
      </c>
      <c r="FM49" s="342">
        <f t="shared" si="75"/>
        <v>0</v>
      </c>
      <c r="FN49" s="342">
        <f t="shared" si="75"/>
        <v>0</v>
      </c>
      <c r="FO49" s="342">
        <f t="shared" si="75"/>
        <v>0</v>
      </c>
      <c r="FP49" s="342">
        <f t="shared" si="75"/>
        <v>0</v>
      </c>
      <c r="FQ49" s="343">
        <f t="shared" si="75"/>
        <v>0</v>
      </c>
    </row>
    <row r="50" spans="1:173" ht="12.75" customHeight="1" x14ac:dyDescent="0.2">
      <c r="A50" s="246" t="str">
        <f t="shared" si="63"/>
        <v>-N/A</v>
      </c>
      <c r="B50" s="362"/>
      <c r="C50" s="171" t="s">
        <v>300</v>
      </c>
      <c r="D50" s="366"/>
      <c r="E50" s="351" t="s">
        <v>73</v>
      </c>
      <c r="F50" s="351" t="s">
        <v>73</v>
      </c>
      <c r="G50" s="33" t="s">
        <v>115</v>
      </c>
      <c r="H50" s="368"/>
      <c r="I50" s="64" t="s">
        <v>143</v>
      </c>
      <c r="J50" s="33" t="s">
        <v>115</v>
      </c>
      <c r="K50" s="64"/>
      <c r="L50" s="64"/>
      <c r="M50" s="367">
        <v>0</v>
      </c>
      <c r="N50" s="373">
        <v>0</v>
      </c>
      <c r="O50" s="299"/>
      <c r="P50" s="300"/>
      <c r="Q50" s="73" t="str">
        <f t="shared" si="76"/>
        <v>Enter Activity</v>
      </c>
      <c r="R50" s="73" t="str">
        <f t="shared" si="64"/>
        <v>Enter Activity</v>
      </c>
      <c r="S50" s="73" t="str">
        <f t="shared" si="64"/>
        <v>Enter Activity</v>
      </c>
      <c r="T50" s="73" t="str">
        <f t="shared" si="64"/>
        <v>Enter Activity</v>
      </c>
      <c r="U50" s="73" t="str">
        <f t="shared" si="64"/>
        <v>Enter Activity</v>
      </c>
      <c r="V50" s="73" t="str">
        <f t="shared" si="64"/>
        <v>Enter Activity</v>
      </c>
      <c r="W50" s="79" t="s">
        <v>115</v>
      </c>
      <c r="X50" s="73" t="str">
        <f t="shared" si="64"/>
        <v>Enter Activity</v>
      </c>
      <c r="Y50" s="78" t="s">
        <v>115</v>
      </c>
      <c r="Z50" s="79" t="s">
        <v>115</v>
      </c>
      <c r="AA50" s="82" t="s">
        <v>115</v>
      </c>
      <c r="AB50" s="76" t="str">
        <f xml:space="preserve"> IF($H50=0, "Enter Activity", IF(($M50=0)*($N50=0), "Enter Run Time", (H50*'VESSEL FACTORS'!$D$41)/2000))</f>
        <v>Enter Activity</v>
      </c>
      <c r="AC50" s="65" t="str">
        <f xml:space="preserve"> IF($H50=0, "Enter Activity", IF(($M50=0)*($N50=0), "Enter Run Time", (H50*'VESSEL FACTORS'!$D$41)/2000))</f>
        <v>Enter Activity</v>
      </c>
      <c r="AD50" s="65" t="str">
        <f>IF($H50=0, "Enter Activity", IF(($M50=0)*($N50=0), "Enter Run Time",  (H50*'VESSEL FACTORS'!$F$41)/2000))</f>
        <v>Enter Activity</v>
      </c>
      <c r="AE50" s="65" t="str">
        <f>IF($H50=0, "Enter Activity", IF(($M50=0)*($N50=0), "Enter Run Time", (H50*'VESSEL FACTORS'!$H$41)/2000))</f>
        <v>Enter Activity</v>
      </c>
      <c r="AF50" s="65" t="str">
        <f>IF($H50=0, "Enter Activity", IF(($M50=0)*($N50=0), "Enter Run Time", (H50*'VESSEL FACTORS'!$I$41)/2000))</f>
        <v>Enter Activity</v>
      </c>
      <c r="AG50" s="84" t="str">
        <f>IF($H50=0, "Enter Activity", IF(($M50=0)*($N50=0), "Enter Run Time", (H50*'VESSEL FACTORS'!$J$41)/2000))</f>
        <v>Enter Activity</v>
      </c>
      <c r="AH50" s="70" t="s">
        <v>115</v>
      </c>
      <c r="AI50" s="79" t="str">
        <f>IF($H50=0, "Enter Activity", IF(($M50=0)*($N50=0), "Enter Run Time",  (H50*'VESSEL FACTORS'!$L$41)/2000))</f>
        <v>Enter Activity</v>
      </c>
      <c r="AJ50" s="70" t="s">
        <v>115</v>
      </c>
      <c r="AK50" s="70" t="s">
        <v>115</v>
      </c>
      <c r="AL50" s="71" t="s">
        <v>115</v>
      </c>
      <c r="AM50" s="73"/>
      <c r="AO50" s="74">
        <f>MONTH(EMISSIONS_1!P50)-MONTH(EMISSIONS_1!O50)+1</f>
        <v>1</v>
      </c>
      <c r="AP50" s="341">
        <f t="shared" si="65"/>
        <v>0</v>
      </c>
      <c r="AQ50" s="342">
        <f t="shared" si="65"/>
        <v>0</v>
      </c>
      <c r="AR50" s="342">
        <f t="shared" si="65"/>
        <v>0</v>
      </c>
      <c r="AS50" s="342">
        <f t="shared" si="65"/>
        <v>0</v>
      </c>
      <c r="AT50" s="342">
        <f t="shared" si="65"/>
        <v>0</v>
      </c>
      <c r="AU50" s="342">
        <f t="shared" si="65"/>
        <v>0</v>
      </c>
      <c r="AV50" s="342">
        <f t="shared" si="65"/>
        <v>0</v>
      </c>
      <c r="AW50" s="342">
        <f t="shared" si="65"/>
        <v>0</v>
      </c>
      <c r="AX50" s="342">
        <f t="shared" si="65"/>
        <v>0</v>
      </c>
      <c r="AY50" s="342">
        <f t="shared" si="65"/>
        <v>0</v>
      </c>
      <c r="AZ50" s="342">
        <f t="shared" si="65"/>
        <v>0</v>
      </c>
      <c r="BA50" s="343">
        <f t="shared" si="65"/>
        <v>0</v>
      </c>
      <c r="BB50" s="341">
        <f t="shared" si="66"/>
        <v>0</v>
      </c>
      <c r="BC50" s="342">
        <f t="shared" si="66"/>
        <v>0</v>
      </c>
      <c r="BD50" s="342">
        <f t="shared" si="66"/>
        <v>0</v>
      </c>
      <c r="BE50" s="342">
        <f t="shared" si="66"/>
        <v>0</v>
      </c>
      <c r="BF50" s="342">
        <f t="shared" si="66"/>
        <v>0</v>
      </c>
      <c r="BG50" s="342">
        <f t="shared" si="66"/>
        <v>0</v>
      </c>
      <c r="BH50" s="342">
        <f t="shared" si="66"/>
        <v>0</v>
      </c>
      <c r="BI50" s="342">
        <f t="shared" si="66"/>
        <v>0</v>
      </c>
      <c r="BJ50" s="342">
        <f t="shared" si="66"/>
        <v>0</v>
      </c>
      <c r="BK50" s="342">
        <f t="shared" si="66"/>
        <v>0</v>
      </c>
      <c r="BL50" s="342">
        <f t="shared" si="66"/>
        <v>0</v>
      </c>
      <c r="BM50" s="343">
        <f t="shared" si="66"/>
        <v>0</v>
      </c>
      <c r="BN50" s="341">
        <f t="shared" si="67"/>
        <v>0</v>
      </c>
      <c r="BO50" s="342">
        <f t="shared" si="67"/>
        <v>0</v>
      </c>
      <c r="BP50" s="342">
        <f t="shared" si="67"/>
        <v>0</v>
      </c>
      <c r="BQ50" s="342">
        <f t="shared" si="67"/>
        <v>0</v>
      </c>
      <c r="BR50" s="342">
        <f t="shared" si="67"/>
        <v>0</v>
      </c>
      <c r="BS50" s="342">
        <f t="shared" si="67"/>
        <v>0</v>
      </c>
      <c r="BT50" s="342">
        <f t="shared" si="67"/>
        <v>0</v>
      </c>
      <c r="BU50" s="342">
        <f t="shared" si="67"/>
        <v>0</v>
      </c>
      <c r="BV50" s="342">
        <f t="shared" si="67"/>
        <v>0</v>
      </c>
      <c r="BW50" s="342">
        <f t="shared" si="67"/>
        <v>0</v>
      </c>
      <c r="BX50" s="342">
        <f t="shared" si="67"/>
        <v>0</v>
      </c>
      <c r="BY50" s="343">
        <f t="shared" si="67"/>
        <v>0</v>
      </c>
      <c r="BZ50" s="341">
        <f t="shared" si="68"/>
        <v>0</v>
      </c>
      <c r="CA50" s="342">
        <f t="shared" si="68"/>
        <v>0</v>
      </c>
      <c r="CB50" s="342">
        <f t="shared" si="68"/>
        <v>0</v>
      </c>
      <c r="CC50" s="342">
        <f t="shared" si="68"/>
        <v>0</v>
      </c>
      <c r="CD50" s="342">
        <f t="shared" si="68"/>
        <v>0</v>
      </c>
      <c r="CE50" s="342">
        <f t="shared" si="68"/>
        <v>0</v>
      </c>
      <c r="CF50" s="342">
        <f t="shared" si="68"/>
        <v>0</v>
      </c>
      <c r="CG50" s="342">
        <f t="shared" si="68"/>
        <v>0</v>
      </c>
      <c r="CH50" s="342">
        <f t="shared" si="68"/>
        <v>0</v>
      </c>
      <c r="CI50" s="342">
        <f t="shared" si="68"/>
        <v>0</v>
      </c>
      <c r="CJ50" s="342">
        <f t="shared" si="68"/>
        <v>0</v>
      </c>
      <c r="CK50" s="343">
        <f t="shared" si="68"/>
        <v>0</v>
      </c>
      <c r="CL50" s="341">
        <f t="shared" si="69"/>
        <v>0</v>
      </c>
      <c r="CM50" s="342">
        <f t="shared" si="69"/>
        <v>0</v>
      </c>
      <c r="CN50" s="342">
        <f t="shared" si="69"/>
        <v>0</v>
      </c>
      <c r="CO50" s="342">
        <f t="shared" si="69"/>
        <v>0</v>
      </c>
      <c r="CP50" s="342">
        <f t="shared" si="69"/>
        <v>0</v>
      </c>
      <c r="CQ50" s="342">
        <f t="shared" si="69"/>
        <v>0</v>
      </c>
      <c r="CR50" s="342">
        <f t="shared" si="69"/>
        <v>0</v>
      </c>
      <c r="CS50" s="342">
        <f t="shared" si="69"/>
        <v>0</v>
      </c>
      <c r="CT50" s="342">
        <f t="shared" si="69"/>
        <v>0</v>
      </c>
      <c r="CU50" s="342">
        <f t="shared" si="69"/>
        <v>0</v>
      </c>
      <c r="CV50" s="342">
        <f t="shared" si="69"/>
        <v>0</v>
      </c>
      <c r="CW50" s="343">
        <f t="shared" si="69"/>
        <v>0</v>
      </c>
      <c r="CX50" s="341">
        <f t="shared" si="70"/>
        <v>0</v>
      </c>
      <c r="CY50" s="342">
        <f t="shared" si="70"/>
        <v>0</v>
      </c>
      <c r="CZ50" s="342">
        <f t="shared" si="70"/>
        <v>0</v>
      </c>
      <c r="DA50" s="342">
        <f t="shared" si="70"/>
        <v>0</v>
      </c>
      <c r="DB50" s="342">
        <f t="shared" si="70"/>
        <v>0</v>
      </c>
      <c r="DC50" s="342">
        <f t="shared" si="70"/>
        <v>0</v>
      </c>
      <c r="DD50" s="342">
        <f t="shared" si="70"/>
        <v>0</v>
      </c>
      <c r="DE50" s="342">
        <f t="shared" si="70"/>
        <v>0</v>
      </c>
      <c r="DF50" s="342">
        <f t="shared" si="70"/>
        <v>0</v>
      </c>
      <c r="DG50" s="342">
        <f t="shared" si="70"/>
        <v>0</v>
      </c>
      <c r="DH50" s="342">
        <f t="shared" si="70"/>
        <v>0</v>
      </c>
      <c r="DI50" s="343">
        <f t="shared" si="70"/>
        <v>0</v>
      </c>
      <c r="DJ50" s="341">
        <f t="shared" si="71"/>
        <v>0</v>
      </c>
      <c r="DK50" s="342">
        <f t="shared" si="71"/>
        <v>0</v>
      </c>
      <c r="DL50" s="342">
        <f t="shared" si="71"/>
        <v>0</v>
      </c>
      <c r="DM50" s="342">
        <f t="shared" si="71"/>
        <v>0</v>
      </c>
      <c r="DN50" s="342">
        <f t="shared" si="71"/>
        <v>0</v>
      </c>
      <c r="DO50" s="342">
        <f t="shared" si="71"/>
        <v>0</v>
      </c>
      <c r="DP50" s="342">
        <f t="shared" si="71"/>
        <v>0</v>
      </c>
      <c r="DQ50" s="342">
        <f t="shared" si="71"/>
        <v>0</v>
      </c>
      <c r="DR50" s="342">
        <f t="shared" si="71"/>
        <v>0</v>
      </c>
      <c r="DS50" s="342">
        <f t="shared" si="71"/>
        <v>0</v>
      </c>
      <c r="DT50" s="342">
        <f t="shared" si="71"/>
        <v>0</v>
      </c>
      <c r="DU50" s="343">
        <f t="shared" si="71"/>
        <v>0</v>
      </c>
      <c r="DV50" s="341">
        <f t="shared" si="72"/>
        <v>0</v>
      </c>
      <c r="DW50" s="342">
        <f t="shared" si="72"/>
        <v>0</v>
      </c>
      <c r="DX50" s="342">
        <f t="shared" si="72"/>
        <v>0</v>
      </c>
      <c r="DY50" s="342">
        <f t="shared" si="72"/>
        <v>0</v>
      </c>
      <c r="DZ50" s="342">
        <f t="shared" si="72"/>
        <v>0</v>
      </c>
      <c r="EA50" s="342">
        <f t="shared" si="72"/>
        <v>0</v>
      </c>
      <c r="EB50" s="342">
        <f t="shared" si="72"/>
        <v>0</v>
      </c>
      <c r="EC50" s="342">
        <f t="shared" si="72"/>
        <v>0</v>
      </c>
      <c r="ED50" s="342">
        <f t="shared" si="72"/>
        <v>0</v>
      </c>
      <c r="EE50" s="342">
        <f t="shared" si="72"/>
        <v>0</v>
      </c>
      <c r="EF50" s="342">
        <f t="shared" si="72"/>
        <v>0</v>
      </c>
      <c r="EG50" s="343">
        <f t="shared" si="72"/>
        <v>0</v>
      </c>
      <c r="EH50" s="341">
        <f t="shared" si="73"/>
        <v>0</v>
      </c>
      <c r="EI50" s="342">
        <f t="shared" si="73"/>
        <v>0</v>
      </c>
      <c r="EJ50" s="342">
        <f t="shared" si="73"/>
        <v>0</v>
      </c>
      <c r="EK50" s="342">
        <f t="shared" si="73"/>
        <v>0</v>
      </c>
      <c r="EL50" s="342">
        <f t="shared" si="73"/>
        <v>0</v>
      </c>
      <c r="EM50" s="342">
        <f t="shared" si="73"/>
        <v>0</v>
      </c>
      <c r="EN50" s="342">
        <f t="shared" si="73"/>
        <v>0</v>
      </c>
      <c r="EO50" s="342">
        <f t="shared" si="73"/>
        <v>0</v>
      </c>
      <c r="EP50" s="342">
        <f t="shared" si="73"/>
        <v>0</v>
      </c>
      <c r="EQ50" s="342">
        <f t="shared" si="73"/>
        <v>0</v>
      </c>
      <c r="ER50" s="342">
        <f t="shared" si="73"/>
        <v>0</v>
      </c>
      <c r="ES50" s="343">
        <f t="shared" si="73"/>
        <v>0</v>
      </c>
      <c r="ET50" s="341">
        <f t="shared" si="74"/>
        <v>0</v>
      </c>
      <c r="EU50" s="342">
        <f t="shared" si="74"/>
        <v>0</v>
      </c>
      <c r="EV50" s="342">
        <f t="shared" si="74"/>
        <v>0</v>
      </c>
      <c r="EW50" s="342">
        <f t="shared" si="74"/>
        <v>0</v>
      </c>
      <c r="EX50" s="342">
        <f t="shared" si="74"/>
        <v>0</v>
      </c>
      <c r="EY50" s="342">
        <f t="shared" si="74"/>
        <v>0</v>
      </c>
      <c r="EZ50" s="342">
        <f t="shared" si="74"/>
        <v>0</v>
      </c>
      <c r="FA50" s="342">
        <f t="shared" si="74"/>
        <v>0</v>
      </c>
      <c r="FB50" s="342">
        <f t="shared" si="74"/>
        <v>0</v>
      </c>
      <c r="FC50" s="342">
        <f t="shared" si="74"/>
        <v>0</v>
      </c>
      <c r="FD50" s="342">
        <f t="shared" si="74"/>
        <v>0</v>
      </c>
      <c r="FE50" s="343">
        <f t="shared" si="74"/>
        <v>0</v>
      </c>
      <c r="FF50" s="341">
        <f t="shared" si="75"/>
        <v>0</v>
      </c>
      <c r="FG50" s="342">
        <f t="shared" si="75"/>
        <v>0</v>
      </c>
      <c r="FH50" s="342">
        <f t="shared" si="75"/>
        <v>0</v>
      </c>
      <c r="FI50" s="342">
        <f t="shared" si="75"/>
        <v>0</v>
      </c>
      <c r="FJ50" s="342">
        <f t="shared" si="75"/>
        <v>0</v>
      </c>
      <c r="FK50" s="342">
        <f t="shared" si="75"/>
        <v>0</v>
      </c>
      <c r="FL50" s="342">
        <f t="shared" si="75"/>
        <v>0</v>
      </c>
      <c r="FM50" s="342">
        <f t="shared" si="75"/>
        <v>0</v>
      </c>
      <c r="FN50" s="342">
        <f t="shared" si="75"/>
        <v>0</v>
      </c>
      <c r="FO50" s="342">
        <f t="shared" si="75"/>
        <v>0</v>
      </c>
      <c r="FP50" s="342">
        <f t="shared" si="75"/>
        <v>0</v>
      </c>
      <c r="FQ50" s="343">
        <f t="shared" si="75"/>
        <v>0</v>
      </c>
    </row>
    <row r="51" spans="1:173" ht="12.75" customHeight="1" x14ac:dyDescent="0.2">
      <c r="A51" s="246" t="str">
        <f t="shared" si="63"/>
        <v>-N/A</v>
      </c>
      <c r="B51" s="362"/>
      <c r="C51" s="171" t="s">
        <v>300</v>
      </c>
      <c r="D51" s="366"/>
      <c r="E51" s="351" t="s">
        <v>73</v>
      </c>
      <c r="F51" s="351" t="s">
        <v>73</v>
      </c>
      <c r="G51" s="33" t="s">
        <v>115</v>
      </c>
      <c r="H51" s="368"/>
      <c r="I51" s="64" t="s">
        <v>143</v>
      </c>
      <c r="J51" s="33" t="s">
        <v>115</v>
      </c>
      <c r="K51" s="64"/>
      <c r="L51" s="64"/>
      <c r="M51" s="367">
        <v>0</v>
      </c>
      <c r="N51" s="373">
        <v>0</v>
      </c>
      <c r="O51" s="299"/>
      <c r="P51" s="300"/>
      <c r="Q51" s="73" t="str">
        <f t="shared" si="76"/>
        <v>Enter Activity</v>
      </c>
      <c r="R51" s="73" t="str">
        <f t="shared" si="64"/>
        <v>Enter Activity</v>
      </c>
      <c r="S51" s="73" t="str">
        <f t="shared" si="64"/>
        <v>Enter Activity</v>
      </c>
      <c r="T51" s="73" t="str">
        <f t="shared" si="64"/>
        <v>Enter Activity</v>
      </c>
      <c r="U51" s="73" t="str">
        <f t="shared" si="64"/>
        <v>Enter Activity</v>
      </c>
      <c r="V51" s="73" t="str">
        <f t="shared" si="64"/>
        <v>Enter Activity</v>
      </c>
      <c r="W51" s="79" t="s">
        <v>115</v>
      </c>
      <c r="X51" s="73" t="str">
        <f t="shared" si="64"/>
        <v>Enter Activity</v>
      </c>
      <c r="Y51" s="78" t="s">
        <v>115</v>
      </c>
      <c r="Z51" s="79" t="s">
        <v>115</v>
      </c>
      <c r="AA51" s="82" t="s">
        <v>115</v>
      </c>
      <c r="AB51" s="76" t="str">
        <f xml:space="preserve"> IF($H51=0, "Enter Activity", IF(($M51=0)*($N51=0), "Enter Run Time", (H51*'VESSEL FACTORS'!$D$41)/2000))</f>
        <v>Enter Activity</v>
      </c>
      <c r="AC51" s="65" t="str">
        <f xml:space="preserve"> IF($H51=0, "Enter Activity", IF(($M51=0)*($N51=0), "Enter Run Time", (H51*'VESSEL FACTORS'!$D$41)/2000))</f>
        <v>Enter Activity</v>
      </c>
      <c r="AD51" s="65" t="str">
        <f>IF($H51=0, "Enter Activity", IF(($M51=0)*($N51=0), "Enter Run Time",  (H51*'VESSEL FACTORS'!$F$41)/2000))</f>
        <v>Enter Activity</v>
      </c>
      <c r="AE51" s="65" t="str">
        <f>IF($H51=0, "Enter Activity", IF(($M51=0)*($N51=0), "Enter Run Time", (H51*'VESSEL FACTORS'!$H$41)/2000))</f>
        <v>Enter Activity</v>
      </c>
      <c r="AF51" s="65" t="str">
        <f>IF($H51=0, "Enter Activity", IF(($M51=0)*($N51=0), "Enter Run Time", (H51*'VESSEL FACTORS'!$I$41)/2000))</f>
        <v>Enter Activity</v>
      </c>
      <c r="AG51" s="84" t="str">
        <f>IF($H51=0, "Enter Activity", IF(($M51=0)*($N51=0), "Enter Run Time", (H51*'VESSEL FACTORS'!$J$41)/2000))</f>
        <v>Enter Activity</v>
      </c>
      <c r="AH51" s="70" t="s">
        <v>115</v>
      </c>
      <c r="AI51" s="79" t="str">
        <f>IF($H51=0, "Enter Activity", IF(($M51=0)*($N51=0), "Enter Run Time",  (H51*'VESSEL FACTORS'!$L$41)/2000))</f>
        <v>Enter Activity</v>
      </c>
      <c r="AJ51" s="70" t="s">
        <v>115</v>
      </c>
      <c r="AK51" s="70" t="s">
        <v>115</v>
      </c>
      <c r="AL51" s="71" t="s">
        <v>115</v>
      </c>
      <c r="AM51" s="73"/>
      <c r="AO51" s="74">
        <f>MONTH(EMISSIONS_1!P51)-MONTH(EMISSIONS_1!O51)+1</f>
        <v>1</v>
      </c>
      <c r="AP51" s="341">
        <f t="shared" si="65"/>
        <v>0</v>
      </c>
      <c r="AQ51" s="342">
        <f t="shared" si="65"/>
        <v>0</v>
      </c>
      <c r="AR51" s="342">
        <f t="shared" si="65"/>
        <v>0</v>
      </c>
      <c r="AS51" s="342">
        <f t="shared" si="65"/>
        <v>0</v>
      </c>
      <c r="AT51" s="342">
        <f t="shared" si="65"/>
        <v>0</v>
      </c>
      <c r="AU51" s="342">
        <f t="shared" si="65"/>
        <v>0</v>
      </c>
      <c r="AV51" s="342">
        <f t="shared" si="65"/>
        <v>0</v>
      </c>
      <c r="AW51" s="342">
        <f t="shared" si="65"/>
        <v>0</v>
      </c>
      <c r="AX51" s="342">
        <f t="shared" si="65"/>
        <v>0</v>
      </c>
      <c r="AY51" s="342">
        <f t="shared" si="65"/>
        <v>0</v>
      </c>
      <c r="AZ51" s="342">
        <f t="shared" si="65"/>
        <v>0</v>
      </c>
      <c r="BA51" s="343">
        <f t="shared" si="65"/>
        <v>0</v>
      </c>
      <c r="BB51" s="341">
        <f t="shared" si="66"/>
        <v>0</v>
      </c>
      <c r="BC51" s="342">
        <f t="shared" si="66"/>
        <v>0</v>
      </c>
      <c r="BD51" s="342">
        <f t="shared" si="66"/>
        <v>0</v>
      </c>
      <c r="BE51" s="342">
        <f t="shared" si="66"/>
        <v>0</v>
      </c>
      <c r="BF51" s="342">
        <f t="shared" si="66"/>
        <v>0</v>
      </c>
      <c r="BG51" s="342">
        <f t="shared" si="66"/>
        <v>0</v>
      </c>
      <c r="BH51" s="342">
        <f t="shared" si="66"/>
        <v>0</v>
      </c>
      <c r="BI51" s="342">
        <f t="shared" si="66"/>
        <v>0</v>
      </c>
      <c r="BJ51" s="342">
        <f t="shared" si="66"/>
        <v>0</v>
      </c>
      <c r="BK51" s="342">
        <f t="shared" si="66"/>
        <v>0</v>
      </c>
      <c r="BL51" s="342">
        <f t="shared" si="66"/>
        <v>0</v>
      </c>
      <c r="BM51" s="343">
        <f t="shared" si="66"/>
        <v>0</v>
      </c>
      <c r="BN51" s="341">
        <f t="shared" si="67"/>
        <v>0</v>
      </c>
      <c r="BO51" s="342">
        <f t="shared" si="67"/>
        <v>0</v>
      </c>
      <c r="BP51" s="342">
        <f t="shared" si="67"/>
        <v>0</v>
      </c>
      <c r="BQ51" s="342">
        <f t="shared" si="67"/>
        <v>0</v>
      </c>
      <c r="BR51" s="342">
        <f t="shared" si="67"/>
        <v>0</v>
      </c>
      <c r="BS51" s="342">
        <f t="shared" si="67"/>
        <v>0</v>
      </c>
      <c r="BT51" s="342">
        <f t="shared" si="67"/>
        <v>0</v>
      </c>
      <c r="BU51" s="342">
        <f t="shared" si="67"/>
        <v>0</v>
      </c>
      <c r="BV51" s="342">
        <f t="shared" si="67"/>
        <v>0</v>
      </c>
      <c r="BW51" s="342">
        <f t="shared" si="67"/>
        <v>0</v>
      </c>
      <c r="BX51" s="342">
        <f t="shared" si="67"/>
        <v>0</v>
      </c>
      <c r="BY51" s="343">
        <f t="shared" si="67"/>
        <v>0</v>
      </c>
      <c r="BZ51" s="341">
        <f t="shared" si="68"/>
        <v>0</v>
      </c>
      <c r="CA51" s="342">
        <f t="shared" si="68"/>
        <v>0</v>
      </c>
      <c r="CB51" s="342">
        <f t="shared" si="68"/>
        <v>0</v>
      </c>
      <c r="CC51" s="342">
        <f t="shared" si="68"/>
        <v>0</v>
      </c>
      <c r="CD51" s="342">
        <f t="shared" si="68"/>
        <v>0</v>
      </c>
      <c r="CE51" s="342">
        <f t="shared" si="68"/>
        <v>0</v>
      </c>
      <c r="CF51" s="342">
        <f t="shared" si="68"/>
        <v>0</v>
      </c>
      <c r="CG51" s="342">
        <f t="shared" si="68"/>
        <v>0</v>
      </c>
      <c r="CH51" s="342">
        <f t="shared" si="68"/>
        <v>0</v>
      </c>
      <c r="CI51" s="342">
        <f t="shared" si="68"/>
        <v>0</v>
      </c>
      <c r="CJ51" s="342">
        <f t="shared" si="68"/>
        <v>0</v>
      </c>
      <c r="CK51" s="343">
        <f t="shared" si="68"/>
        <v>0</v>
      </c>
      <c r="CL51" s="341">
        <f t="shared" si="69"/>
        <v>0</v>
      </c>
      <c r="CM51" s="342">
        <f t="shared" si="69"/>
        <v>0</v>
      </c>
      <c r="CN51" s="342">
        <f t="shared" si="69"/>
        <v>0</v>
      </c>
      <c r="CO51" s="342">
        <f t="shared" si="69"/>
        <v>0</v>
      </c>
      <c r="CP51" s="342">
        <f t="shared" si="69"/>
        <v>0</v>
      </c>
      <c r="CQ51" s="342">
        <f t="shared" si="69"/>
        <v>0</v>
      </c>
      <c r="CR51" s="342">
        <f t="shared" si="69"/>
        <v>0</v>
      </c>
      <c r="CS51" s="342">
        <f t="shared" si="69"/>
        <v>0</v>
      </c>
      <c r="CT51" s="342">
        <f t="shared" si="69"/>
        <v>0</v>
      </c>
      <c r="CU51" s="342">
        <f t="shared" si="69"/>
        <v>0</v>
      </c>
      <c r="CV51" s="342">
        <f t="shared" si="69"/>
        <v>0</v>
      </c>
      <c r="CW51" s="343">
        <f t="shared" si="69"/>
        <v>0</v>
      </c>
      <c r="CX51" s="341">
        <f t="shared" si="70"/>
        <v>0</v>
      </c>
      <c r="CY51" s="342">
        <f t="shared" si="70"/>
        <v>0</v>
      </c>
      <c r="CZ51" s="342">
        <f t="shared" si="70"/>
        <v>0</v>
      </c>
      <c r="DA51" s="342">
        <f t="shared" si="70"/>
        <v>0</v>
      </c>
      <c r="DB51" s="342">
        <f t="shared" si="70"/>
        <v>0</v>
      </c>
      <c r="DC51" s="342">
        <f t="shared" si="70"/>
        <v>0</v>
      </c>
      <c r="DD51" s="342">
        <f t="shared" si="70"/>
        <v>0</v>
      </c>
      <c r="DE51" s="342">
        <f t="shared" si="70"/>
        <v>0</v>
      </c>
      <c r="DF51" s="342">
        <f t="shared" si="70"/>
        <v>0</v>
      </c>
      <c r="DG51" s="342">
        <f t="shared" si="70"/>
        <v>0</v>
      </c>
      <c r="DH51" s="342">
        <f t="shared" si="70"/>
        <v>0</v>
      </c>
      <c r="DI51" s="343">
        <f t="shared" si="70"/>
        <v>0</v>
      </c>
      <c r="DJ51" s="341">
        <f t="shared" si="71"/>
        <v>0</v>
      </c>
      <c r="DK51" s="342">
        <f t="shared" si="71"/>
        <v>0</v>
      </c>
      <c r="DL51" s="342">
        <f t="shared" si="71"/>
        <v>0</v>
      </c>
      <c r="DM51" s="342">
        <f t="shared" si="71"/>
        <v>0</v>
      </c>
      <c r="DN51" s="342">
        <f t="shared" si="71"/>
        <v>0</v>
      </c>
      <c r="DO51" s="342">
        <f t="shared" si="71"/>
        <v>0</v>
      </c>
      <c r="DP51" s="342">
        <f t="shared" si="71"/>
        <v>0</v>
      </c>
      <c r="DQ51" s="342">
        <f t="shared" si="71"/>
        <v>0</v>
      </c>
      <c r="DR51" s="342">
        <f t="shared" si="71"/>
        <v>0</v>
      </c>
      <c r="DS51" s="342">
        <f t="shared" si="71"/>
        <v>0</v>
      </c>
      <c r="DT51" s="342">
        <f t="shared" si="71"/>
        <v>0</v>
      </c>
      <c r="DU51" s="343">
        <f t="shared" si="71"/>
        <v>0</v>
      </c>
      <c r="DV51" s="341">
        <f t="shared" si="72"/>
        <v>0</v>
      </c>
      <c r="DW51" s="342">
        <f t="shared" si="72"/>
        <v>0</v>
      </c>
      <c r="DX51" s="342">
        <f t="shared" si="72"/>
        <v>0</v>
      </c>
      <c r="DY51" s="342">
        <f t="shared" si="72"/>
        <v>0</v>
      </c>
      <c r="DZ51" s="342">
        <f t="shared" si="72"/>
        <v>0</v>
      </c>
      <c r="EA51" s="342">
        <f t="shared" si="72"/>
        <v>0</v>
      </c>
      <c r="EB51" s="342">
        <f t="shared" si="72"/>
        <v>0</v>
      </c>
      <c r="EC51" s="342">
        <f t="shared" si="72"/>
        <v>0</v>
      </c>
      <c r="ED51" s="342">
        <f t="shared" si="72"/>
        <v>0</v>
      </c>
      <c r="EE51" s="342">
        <f t="shared" si="72"/>
        <v>0</v>
      </c>
      <c r="EF51" s="342">
        <f t="shared" si="72"/>
        <v>0</v>
      </c>
      <c r="EG51" s="343">
        <f t="shared" si="72"/>
        <v>0</v>
      </c>
      <c r="EH51" s="341">
        <f t="shared" si="73"/>
        <v>0</v>
      </c>
      <c r="EI51" s="342">
        <f t="shared" si="73"/>
        <v>0</v>
      </c>
      <c r="EJ51" s="342">
        <f t="shared" si="73"/>
        <v>0</v>
      </c>
      <c r="EK51" s="342">
        <f t="shared" si="73"/>
        <v>0</v>
      </c>
      <c r="EL51" s="342">
        <f t="shared" si="73"/>
        <v>0</v>
      </c>
      <c r="EM51" s="342">
        <f t="shared" si="73"/>
        <v>0</v>
      </c>
      <c r="EN51" s="342">
        <f t="shared" si="73"/>
        <v>0</v>
      </c>
      <c r="EO51" s="342">
        <f t="shared" si="73"/>
        <v>0</v>
      </c>
      <c r="EP51" s="342">
        <f t="shared" si="73"/>
        <v>0</v>
      </c>
      <c r="EQ51" s="342">
        <f t="shared" si="73"/>
        <v>0</v>
      </c>
      <c r="ER51" s="342">
        <f t="shared" si="73"/>
        <v>0</v>
      </c>
      <c r="ES51" s="343">
        <f t="shared" si="73"/>
        <v>0</v>
      </c>
      <c r="ET51" s="341">
        <f t="shared" si="74"/>
        <v>0</v>
      </c>
      <c r="EU51" s="342">
        <f t="shared" si="74"/>
        <v>0</v>
      </c>
      <c r="EV51" s="342">
        <f t="shared" si="74"/>
        <v>0</v>
      </c>
      <c r="EW51" s="342">
        <f t="shared" si="74"/>
        <v>0</v>
      </c>
      <c r="EX51" s="342">
        <f t="shared" si="74"/>
        <v>0</v>
      </c>
      <c r="EY51" s="342">
        <f t="shared" si="74"/>
        <v>0</v>
      </c>
      <c r="EZ51" s="342">
        <f t="shared" si="74"/>
        <v>0</v>
      </c>
      <c r="FA51" s="342">
        <f t="shared" si="74"/>
        <v>0</v>
      </c>
      <c r="FB51" s="342">
        <f t="shared" si="74"/>
        <v>0</v>
      </c>
      <c r="FC51" s="342">
        <f t="shared" si="74"/>
        <v>0</v>
      </c>
      <c r="FD51" s="342">
        <f t="shared" si="74"/>
        <v>0</v>
      </c>
      <c r="FE51" s="343">
        <f t="shared" si="74"/>
        <v>0</v>
      </c>
      <c r="FF51" s="341">
        <f t="shared" si="75"/>
        <v>0</v>
      </c>
      <c r="FG51" s="342">
        <f t="shared" si="75"/>
        <v>0</v>
      </c>
      <c r="FH51" s="342">
        <f t="shared" si="75"/>
        <v>0</v>
      </c>
      <c r="FI51" s="342">
        <f t="shared" si="75"/>
        <v>0</v>
      </c>
      <c r="FJ51" s="342">
        <f t="shared" si="75"/>
        <v>0</v>
      </c>
      <c r="FK51" s="342">
        <f t="shared" si="75"/>
        <v>0</v>
      </c>
      <c r="FL51" s="342">
        <f t="shared" si="75"/>
        <v>0</v>
      </c>
      <c r="FM51" s="342">
        <f t="shared" si="75"/>
        <v>0</v>
      </c>
      <c r="FN51" s="342">
        <f t="shared" si="75"/>
        <v>0</v>
      </c>
      <c r="FO51" s="342">
        <f t="shared" si="75"/>
        <v>0</v>
      </c>
      <c r="FP51" s="342">
        <f t="shared" si="75"/>
        <v>0</v>
      </c>
      <c r="FQ51" s="343">
        <f t="shared" si="75"/>
        <v>0</v>
      </c>
    </row>
    <row r="52" spans="1:173" ht="12.75" customHeight="1" x14ac:dyDescent="0.2">
      <c r="A52" s="246" t="str">
        <f t="shared" si="63"/>
        <v>-N/A</v>
      </c>
      <c r="B52" s="362"/>
      <c r="C52" s="171" t="s">
        <v>300</v>
      </c>
      <c r="D52" s="366"/>
      <c r="E52" s="351" t="s">
        <v>73</v>
      </c>
      <c r="F52" s="351" t="s">
        <v>73</v>
      </c>
      <c r="G52" s="33" t="s">
        <v>115</v>
      </c>
      <c r="H52" s="368"/>
      <c r="I52" s="64" t="s">
        <v>143</v>
      </c>
      <c r="J52" s="33" t="s">
        <v>115</v>
      </c>
      <c r="K52" s="64"/>
      <c r="L52" s="64"/>
      <c r="M52" s="367">
        <v>0</v>
      </c>
      <c r="N52" s="373">
        <v>0</v>
      </c>
      <c r="O52" s="299"/>
      <c r="P52" s="300"/>
      <c r="Q52" s="73" t="str">
        <f t="shared" si="76"/>
        <v>Enter Activity</v>
      </c>
      <c r="R52" s="73" t="str">
        <f t="shared" si="64"/>
        <v>Enter Activity</v>
      </c>
      <c r="S52" s="73" t="str">
        <f t="shared" si="64"/>
        <v>Enter Activity</v>
      </c>
      <c r="T52" s="73" t="str">
        <f t="shared" si="64"/>
        <v>Enter Activity</v>
      </c>
      <c r="U52" s="73" t="str">
        <f t="shared" si="64"/>
        <v>Enter Activity</v>
      </c>
      <c r="V52" s="73" t="str">
        <f t="shared" si="64"/>
        <v>Enter Activity</v>
      </c>
      <c r="W52" s="79" t="s">
        <v>115</v>
      </c>
      <c r="X52" s="73" t="str">
        <f t="shared" si="64"/>
        <v>Enter Activity</v>
      </c>
      <c r="Y52" s="78" t="s">
        <v>115</v>
      </c>
      <c r="Z52" s="79" t="s">
        <v>115</v>
      </c>
      <c r="AA52" s="82" t="s">
        <v>115</v>
      </c>
      <c r="AB52" s="76" t="str">
        <f xml:space="preserve"> IF($H52=0, "Enter Activity", IF(($M52=0)*($N52=0), "Enter Run Time", (H52*'VESSEL FACTORS'!$D$41)/2000))</f>
        <v>Enter Activity</v>
      </c>
      <c r="AC52" s="65" t="str">
        <f xml:space="preserve"> IF($H52=0, "Enter Activity", IF(($M52=0)*($N52=0), "Enter Run Time", (H52*'VESSEL FACTORS'!$D$41)/2000))</f>
        <v>Enter Activity</v>
      </c>
      <c r="AD52" s="65" t="str">
        <f>IF($H52=0, "Enter Activity", IF(($M52=0)*($N52=0), "Enter Run Time",  (H52*'VESSEL FACTORS'!$F$41)/2000))</f>
        <v>Enter Activity</v>
      </c>
      <c r="AE52" s="65" t="str">
        <f>IF($H52=0, "Enter Activity", IF(($M52=0)*($N52=0), "Enter Run Time", (H52*'VESSEL FACTORS'!$H$41)/2000))</f>
        <v>Enter Activity</v>
      </c>
      <c r="AF52" s="65" t="str">
        <f>IF($H52=0, "Enter Activity", IF(($M52=0)*($N52=0), "Enter Run Time", (H52*'VESSEL FACTORS'!$I$41)/2000))</f>
        <v>Enter Activity</v>
      </c>
      <c r="AG52" s="84" t="str">
        <f>IF($H52=0, "Enter Activity", IF(($M52=0)*($N52=0), "Enter Run Time", (H52*'VESSEL FACTORS'!$J$41)/2000))</f>
        <v>Enter Activity</v>
      </c>
      <c r="AH52" s="70" t="s">
        <v>115</v>
      </c>
      <c r="AI52" s="79" t="str">
        <f>IF($H52=0, "Enter Activity", IF(($M52=0)*($N52=0), "Enter Run Time",  (H52*'VESSEL FACTORS'!$L$41)/2000))</f>
        <v>Enter Activity</v>
      </c>
      <c r="AJ52" s="70" t="s">
        <v>115</v>
      </c>
      <c r="AK52" s="70" t="s">
        <v>115</v>
      </c>
      <c r="AL52" s="71" t="s">
        <v>115</v>
      </c>
      <c r="AM52" s="73"/>
      <c r="AO52" s="74">
        <f>MONTH(EMISSIONS_1!P52)-MONTH(EMISSIONS_1!O52)+1</f>
        <v>1</v>
      </c>
      <c r="AP52" s="341">
        <f t="shared" si="65"/>
        <v>0</v>
      </c>
      <c r="AQ52" s="342">
        <f t="shared" si="65"/>
        <v>0</v>
      </c>
      <c r="AR52" s="342">
        <f t="shared" si="65"/>
        <v>0</v>
      </c>
      <c r="AS52" s="342">
        <f t="shared" si="65"/>
        <v>0</v>
      </c>
      <c r="AT52" s="342">
        <f t="shared" si="65"/>
        <v>0</v>
      </c>
      <c r="AU52" s="342">
        <f t="shared" si="65"/>
        <v>0</v>
      </c>
      <c r="AV52" s="342">
        <f t="shared" si="65"/>
        <v>0</v>
      </c>
      <c r="AW52" s="342">
        <f t="shared" si="65"/>
        <v>0</v>
      </c>
      <c r="AX52" s="342">
        <f t="shared" si="65"/>
        <v>0</v>
      </c>
      <c r="AY52" s="342">
        <f t="shared" si="65"/>
        <v>0</v>
      </c>
      <c r="AZ52" s="342">
        <f t="shared" si="65"/>
        <v>0</v>
      </c>
      <c r="BA52" s="343">
        <f t="shared" si="65"/>
        <v>0</v>
      </c>
      <c r="BB52" s="341">
        <f t="shared" si="66"/>
        <v>0</v>
      </c>
      <c r="BC52" s="342">
        <f t="shared" si="66"/>
        <v>0</v>
      </c>
      <c r="BD52" s="342">
        <f t="shared" si="66"/>
        <v>0</v>
      </c>
      <c r="BE52" s="342">
        <f t="shared" si="66"/>
        <v>0</v>
      </c>
      <c r="BF52" s="342">
        <f t="shared" si="66"/>
        <v>0</v>
      </c>
      <c r="BG52" s="342">
        <f t="shared" si="66"/>
        <v>0</v>
      </c>
      <c r="BH52" s="342">
        <f t="shared" si="66"/>
        <v>0</v>
      </c>
      <c r="BI52" s="342">
        <f t="shared" si="66"/>
        <v>0</v>
      </c>
      <c r="BJ52" s="342">
        <f t="shared" si="66"/>
        <v>0</v>
      </c>
      <c r="BK52" s="342">
        <f t="shared" si="66"/>
        <v>0</v>
      </c>
      <c r="BL52" s="342">
        <f t="shared" si="66"/>
        <v>0</v>
      </c>
      <c r="BM52" s="343">
        <f t="shared" si="66"/>
        <v>0</v>
      </c>
      <c r="BN52" s="341">
        <f t="shared" si="67"/>
        <v>0</v>
      </c>
      <c r="BO52" s="342">
        <f t="shared" si="67"/>
        <v>0</v>
      </c>
      <c r="BP52" s="342">
        <f t="shared" si="67"/>
        <v>0</v>
      </c>
      <c r="BQ52" s="342">
        <f t="shared" si="67"/>
        <v>0</v>
      </c>
      <c r="BR52" s="342">
        <f t="shared" si="67"/>
        <v>0</v>
      </c>
      <c r="BS52" s="342">
        <f t="shared" si="67"/>
        <v>0</v>
      </c>
      <c r="BT52" s="342">
        <f t="shared" si="67"/>
        <v>0</v>
      </c>
      <c r="BU52" s="342">
        <f t="shared" si="67"/>
        <v>0</v>
      </c>
      <c r="BV52" s="342">
        <f t="shared" si="67"/>
        <v>0</v>
      </c>
      <c r="BW52" s="342">
        <f t="shared" si="67"/>
        <v>0</v>
      </c>
      <c r="BX52" s="342">
        <f t="shared" si="67"/>
        <v>0</v>
      </c>
      <c r="BY52" s="343">
        <f t="shared" si="67"/>
        <v>0</v>
      </c>
      <c r="BZ52" s="341">
        <f t="shared" si="68"/>
        <v>0</v>
      </c>
      <c r="CA52" s="342">
        <f t="shared" si="68"/>
        <v>0</v>
      </c>
      <c r="CB52" s="342">
        <f t="shared" si="68"/>
        <v>0</v>
      </c>
      <c r="CC52" s="342">
        <f t="shared" si="68"/>
        <v>0</v>
      </c>
      <c r="CD52" s="342">
        <f t="shared" si="68"/>
        <v>0</v>
      </c>
      <c r="CE52" s="342">
        <f t="shared" si="68"/>
        <v>0</v>
      </c>
      <c r="CF52" s="342">
        <f t="shared" si="68"/>
        <v>0</v>
      </c>
      <c r="CG52" s="342">
        <f t="shared" si="68"/>
        <v>0</v>
      </c>
      <c r="CH52" s="342">
        <f t="shared" si="68"/>
        <v>0</v>
      </c>
      <c r="CI52" s="342">
        <f t="shared" si="68"/>
        <v>0</v>
      </c>
      <c r="CJ52" s="342">
        <f t="shared" si="68"/>
        <v>0</v>
      </c>
      <c r="CK52" s="343">
        <f t="shared" si="68"/>
        <v>0</v>
      </c>
      <c r="CL52" s="341">
        <f t="shared" si="69"/>
        <v>0</v>
      </c>
      <c r="CM52" s="342">
        <f t="shared" si="69"/>
        <v>0</v>
      </c>
      <c r="CN52" s="342">
        <f t="shared" si="69"/>
        <v>0</v>
      </c>
      <c r="CO52" s="342">
        <f t="shared" si="69"/>
        <v>0</v>
      </c>
      <c r="CP52" s="342">
        <f t="shared" si="69"/>
        <v>0</v>
      </c>
      <c r="CQ52" s="342">
        <f t="shared" si="69"/>
        <v>0</v>
      </c>
      <c r="CR52" s="342">
        <f t="shared" si="69"/>
        <v>0</v>
      </c>
      <c r="CS52" s="342">
        <f t="shared" si="69"/>
        <v>0</v>
      </c>
      <c r="CT52" s="342">
        <f t="shared" si="69"/>
        <v>0</v>
      </c>
      <c r="CU52" s="342">
        <f t="shared" si="69"/>
        <v>0</v>
      </c>
      <c r="CV52" s="342">
        <f t="shared" si="69"/>
        <v>0</v>
      </c>
      <c r="CW52" s="343">
        <f t="shared" si="69"/>
        <v>0</v>
      </c>
      <c r="CX52" s="341">
        <f t="shared" si="70"/>
        <v>0</v>
      </c>
      <c r="CY52" s="342">
        <f t="shared" si="70"/>
        <v>0</v>
      </c>
      <c r="CZ52" s="342">
        <f t="shared" si="70"/>
        <v>0</v>
      </c>
      <c r="DA52" s="342">
        <f t="shared" si="70"/>
        <v>0</v>
      </c>
      <c r="DB52" s="342">
        <f t="shared" si="70"/>
        <v>0</v>
      </c>
      <c r="DC52" s="342">
        <f t="shared" si="70"/>
        <v>0</v>
      </c>
      <c r="DD52" s="342">
        <f t="shared" si="70"/>
        <v>0</v>
      </c>
      <c r="DE52" s="342">
        <f t="shared" si="70"/>
        <v>0</v>
      </c>
      <c r="DF52" s="342">
        <f t="shared" si="70"/>
        <v>0</v>
      </c>
      <c r="DG52" s="342">
        <f t="shared" si="70"/>
        <v>0</v>
      </c>
      <c r="DH52" s="342">
        <f t="shared" si="70"/>
        <v>0</v>
      </c>
      <c r="DI52" s="343">
        <f t="shared" si="70"/>
        <v>0</v>
      </c>
      <c r="DJ52" s="341">
        <f t="shared" si="71"/>
        <v>0</v>
      </c>
      <c r="DK52" s="342">
        <f t="shared" si="71"/>
        <v>0</v>
      </c>
      <c r="DL52" s="342">
        <f t="shared" si="71"/>
        <v>0</v>
      </c>
      <c r="DM52" s="342">
        <f t="shared" si="71"/>
        <v>0</v>
      </c>
      <c r="DN52" s="342">
        <f t="shared" si="71"/>
        <v>0</v>
      </c>
      <c r="DO52" s="342">
        <f t="shared" si="71"/>
        <v>0</v>
      </c>
      <c r="DP52" s="342">
        <f t="shared" si="71"/>
        <v>0</v>
      </c>
      <c r="DQ52" s="342">
        <f t="shared" si="71"/>
        <v>0</v>
      </c>
      <c r="DR52" s="342">
        <f t="shared" si="71"/>
        <v>0</v>
      </c>
      <c r="DS52" s="342">
        <f t="shared" si="71"/>
        <v>0</v>
      </c>
      <c r="DT52" s="342">
        <f t="shared" si="71"/>
        <v>0</v>
      </c>
      <c r="DU52" s="343">
        <f t="shared" si="71"/>
        <v>0</v>
      </c>
      <c r="DV52" s="341">
        <f t="shared" si="72"/>
        <v>0</v>
      </c>
      <c r="DW52" s="342">
        <f t="shared" si="72"/>
        <v>0</v>
      </c>
      <c r="DX52" s="342">
        <f t="shared" si="72"/>
        <v>0</v>
      </c>
      <c r="DY52" s="342">
        <f t="shared" si="72"/>
        <v>0</v>
      </c>
      <c r="DZ52" s="342">
        <f t="shared" si="72"/>
        <v>0</v>
      </c>
      <c r="EA52" s="342">
        <f t="shared" si="72"/>
        <v>0</v>
      </c>
      <c r="EB52" s="342">
        <f t="shared" si="72"/>
        <v>0</v>
      </c>
      <c r="EC52" s="342">
        <f t="shared" si="72"/>
        <v>0</v>
      </c>
      <c r="ED52" s="342">
        <f t="shared" si="72"/>
        <v>0</v>
      </c>
      <c r="EE52" s="342">
        <f t="shared" si="72"/>
        <v>0</v>
      </c>
      <c r="EF52" s="342">
        <f t="shared" si="72"/>
        <v>0</v>
      </c>
      <c r="EG52" s="343">
        <f t="shared" si="72"/>
        <v>0</v>
      </c>
      <c r="EH52" s="341">
        <f t="shared" si="73"/>
        <v>0</v>
      </c>
      <c r="EI52" s="342">
        <f t="shared" si="73"/>
        <v>0</v>
      </c>
      <c r="EJ52" s="342">
        <f t="shared" si="73"/>
        <v>0</v>
      </c>
      <c r="EK52" s="342">
        <f t="shared" si="73"/>
        <v>0</v>
      </c>
      <c r="EL52" s="342">
        <f t="shared" si="73"/>
        <v>0</v>
      </c>
      <c r="EM52" s="342">
        <f t="shared" si="73"/>
        <v>0</v>
      </c>
      <c r="EN52" s="342">
        <f t="shared" si="73"/>
        <v>0</v>
      </c>
      <c r="EO52" s="342">
        <f t="shared" si="73"/>
        <v>0</v>
      </c>
      <c r="EP52" s="342">
        <f t="shared" si="73"/>
        <v>0</v>
      </c>
      <c r="EQ52" s="342">
        <f t="shared" si="73"/>
        <v>0</v>
      </c>
      <c r="ER52" s="342">
        <f t="shared" si="73"/>
        <v>0</v>
      </c>
      <c r="ES52" s="343">
        <f t="shared" si="73"/>
        <v>0</v>
      </c>
      <c r="ET52" s="341">
        <f t="shared" si="74"/>
        <v>0</v>
      </c>
      <c r="EU52" s="342">
        <f t="shared" si="74"/>
        <v>0</v>
      </c>
      <c r="EV52" s="342">
        <f t="shared" si="74"/>
        <v>0</v>
      </c>
      <c r="EW52" s="342">
        <f t="shared" si="74"/>
        <v>0</v>
      </c>
      <c r="EX52" s="342">
        <f t="shared" si="74"/>
        <v>0</v>
      </c>
      <c r="EY52" s="342">
        <f t="shared" si="74"/>
        <v>0</v>
      </c>
      <c r="EZ52" s="342">
        <f t="shared" si="74"/>
        <v>0</v>
      </c>
      <c r="FA52" s="342">
        <f t="shared" si="74"/>
        <v>0</v>
      </c>
      <c r="FB52" s="342">
        <f t="shared" si="74"/>
        <v>0</v>
      </c>
      <c r="FC52" s="342">
        <f t="shared" si="74"/>
        <v>0</v>
      </c>
      <c r="FD52" s="342">
        <f t="shared" si="74"/>
        <v>0</v>
      </c>
      <c r="FE52" s="343">
        <f t="shared" si="74"/>
        <v>0</v>
      </c>
      <c r="FF52" s="341">
        <f t="shared" si="75"/>
        <v>0</v>
      </c>
      <c r="FG52" s="342">
        <f t="shared" si="75"/>
        <v>0</v>
      </c>
      <c r="FH52" s="342">
        <f t="shared" si="75"/>
        <v>0</v>
      </c>
      <c r="FI52" s="342">
        <f t="shared" si="75"/>
        <v>0</v>
      </c>
      <c r="FJ52" s="342">
        <f t="shared" si="75"/>
        <v>0</v>
      </c>
      <c r="FK52" s="342">
        <f t="shared" si="75"/>
        <v>0</v>
      </c>
      <c r="FL52" s="342">
        <f t="shared" si="75"/>
        <v>0</v>
      </c>
      <c r="FM52" s="342">
        <f t="shared" si="75"/>
        <v>0</v>
      </c>
      <c r="FN52" s="342">
        <f t="shared" si="75"/>
        <v>0</v>
      </c>
      <c r="FO52" s="342">
        <f t="shared" si="75"/>
        <v>0</v>
      </c>
      <c r="FP52" s="342">
        <f t="shared" si="75"/>
        <v>0</v>
      </c>
      <c r="FQ52" s="343">
        <f t="shared" si="75"/>
        <v>0</v>
      </c>
    </row>
    <row r="53" spans="1:173" ht="12.75" customHeight="1" x14ac:dyDescent="0.2">
      <c r="A53" s="246" t="str">
        <f t="shared" si="63"/>
        <v>-N/A</v>
      </c>
      <c r="B53" s="362"/>
      <c r="C53" s="171" t="s">
        <v>300</v>
      </c>
      <c r="D53" s="366"/>
      <c r="E53" s="351" t="s">
        <v>73</v>
      </c>
      <c r="F53" s="351" t="s">
        <v>73</v>
      </c>
      <c r="G53" s="33" t="s">
        <v>115</v>
      </c>
      <c r="H53" s="368"/>
      <c r="I53" s="64" t="s">
        <v>143</v>
      </c>
      <c r="J53" s="33" t="s">
        <v>115</v>
      </c>
      <c r="K53" s="64"/>
      <c r="L53" s="64"/>
      <c r="M53" s="367">
        <v>0</v>
      </c>
      <c r="N53" s="373">
        <v>0</v>
      </c>
      <c r="O53" s="299"/>
      <c r="P53" s="300"/>
      <c r="Q53" s="73" t="str">
        <f t="shared" si="76"/>
        <v>Enter Activity</v>
      </c>
      <c r="R53" s="73" t="str">
        <f t="shared" si="64"/>
        <v>Enter Activity</v>
      </c>
      <c r="S53" s="73" t="str">
        <f t="shared" si="64"/>
        <v>Enter Activity</v>
      </c>
      <c r="T53" s="73" t="str">
        <f t="shared" si="64"/>
        <v>Enter Activity</v>
      </c>
      <c r="U53" s="73" t="str">
        <f t="shared" si="64"/>
        <v>Enter Activity</v>
      </c>
      <c r="V53" s="73" t="str">
        <f t="shared" si="64"/>
        <v>Enter Activity</v>
      </c>
      <c r="W53" s="79" t="s">
        <v>115</v>
      </c>
      <c r="X53" s="73" t="str">
        <f t="shared" si="64"/>
        <v>Enter Activity</v>
      </c>
      <c r="Y53" s="78" t="s">
        <v>115</v>
      </c>
      <c r="Z53" s="79" t="s">
        <v>115</v>
      </c>
      <c r="AA53" s="82" t="s">
        <v>115</v>
      </c>
      <c r="AB53" s="76" t="str">
        <f xml:space="preserve"> IF($H53=0, "Enter Activity", IF(($M53=0)*($N53=0), "Enter Run Time", (H53*'VESSEL FACTORS'!$D$41)/2000))</f>
        <v>Enter Activity</v>
      </c>
      <c r="AC53" s="65" t="str">
        <f xml:space="preserve"> IF($H53=0, "Enter Activity", IF(($M53=0)*($N53=0), "Enter Run Time", (H53*'VESSEL FACTORS'!$D$41)/2000))</f>
        <v>Enter Activity</v>
      </c>
      <c r="AD53" s="65" t="str">
        <f>IF($H53=0, "Enter Activity", IF(($M53=0)*($N53=0), "Enter Run Time",  (H53*'VESSEL FACTORS'!$F$41)/2000))</f>
        <v>Enter Activity</v>
      </c>
      <c r="AE53" s="65" t="str">
        <f>IF($H53=0, "Enter Activity", IF(($M53=0)*($N53=0), "Enter Run Time", (H53*'VESSEL FACTORS'!$H$41)/2000))</f>
        <v>Enter Activity</v>
      </c>
      <c r="AF53" s="65" t="str">
        <f>IF($H53=0, "Enter Activity", IF(($M53=0)*($N53=0), "Enter Run Time", (H53*'VESSEL FACTORS'!$I$41)/2000))</f>
        <v>Enter Activity</v>
      </c>
      <c r="AG53" s="84" t="str">
        <f>IF($H53=0, "Enter Activity", IF(($M53=0)*($N53=0), "Enter Run Time", (H53*'VESSEL FACTORS'!$J$41)/2000))</f>
        <v>Enter Activity</v>
      </c>
      <c r="AH53" s="70" t="s">
        <v>115</v>
      </c>
      <c r="AI53" s="79" t="str">
        <f>IF($H53=0, "Enter Activity", IF(($M53=0)*($N53=0), "Enter Run Time",  (H53*'VESSEL FACTORS'!$L$41)/2000))</f>
        <v>Enter Activity</v>
      </c>
      <c r="AJ53" s="70" t="s">
        <v>115</v>
      </c>
      <c r="AK53" s="70" t="s">
        <v>115</v>
      </c>
      <c r="AL53" s="71" t="s">
        <v>115</v>
      </c>
      <c r="AM53" s="73"/>
      <c r="AO53" s="74">
        <f>MONTH(EMISSIONS_1!P53)-MONTH(EMISSIONS_1!O53)+1</f>
        <v>1</v>
      </c>
      <c r="AP53" s="341">
        <f t="shared" si="65"/>
        <v>0</v>
      </c>
      <c r="AQ53" s="342">
        <f t="shared" si="65"/>
        <v>0</v>
      </c>
      <c r="AR53" s="342">
        <f t="shared" si="65"/>
        <v>0</v>
      </c>
      <c r="AS53" s="342">
        <f t="shared" si="65"/>
        <v>0</v>
      </c>
      <c r="AT53" s="342">
        <f t="shared" si="65"/>
        <v>0</v>
      </c>
      <c r="AU53" s="342">
        <f t="shared" si="65"/>
        <v>0</v>
      </c>
      <c r="AV53" s="342">
        <f t="shared" si="65"/>
        <v>0</v>
      </c>
      <c r="AW53" s="342">
        <f t="shared" si="65"/>
        <v>0</v>
      </c>
      <c r="AX53" s="342">
        <f t="shared" si="65"/>
        <v>0</v>
      </c>
      <c r="AY53" s="342">
        <f t="shared" si="65"/>
        <v>0</v>
      </c>
      <c r="AZ53" s="342">
        <f t="shared" si="65"/>
        <v>0</v>
      </c>
      <c r="BA53" s="343">
        <f t="shared" si="65"/>
        <v>0</v>
      </c>
      <c r="BB53" s="341">
        <f t="shared" si="66"/>
        <v>0</v>
      </c>
      <c r="BC53" s="342">
        <f t="shared" si="66"/>
        <v>0</v>
      </c>
      <c r="BD53" s="342">
        <f t="shared" si="66"/>
        <v>0</v>
      </c>
      <c r="BE53" s="342">
        <f t="shared" si="66"/>
        <v>0</v>
      </c>
      <c r="BF53" s="342">
        <f t="shared" si="66"/>
        <v>0</v>
      </c>
      <c r="BG53" s="342">
        <f t="shared" si="66"/>
        <v>0</v>
      </c>
      <c r="BH53" s="342">
        <f t="shared" si="66"/>
        <v>0</v>
      </c>
      <c r="BI53" s="342">
        <f t="shared" si="66"/>
        <v>0</v>
      </c>
      <c r="BJ53" s="342">
        <f t="shared" si="66"/>
        <v>0</v>
      </c>
      <c r="BK53" s="342">
        <f t="shared" si="66"/>
        <v>0</v>
      </c>
      <c r="BL53" s="342">
        <f t="shared" si="66"/>
        <v>0</v>
      </c>
      <c r="BM53" s="343">
        <f t="shared" si="66"/>
        <v>0</v>
      </c>
      <c r="BN53" s="341">
        <f t="shared" si="67"/>
        <v>0</v>
      </c>
      <c r="BO53" s="342">
        <f t="shared" si="67"/>
        <v>0</v>
      </c>
      <c r="BP53" s="342">
        <f t="shared" si="67"/>
        <v>0</v>
      </c>
      <c r="BQ53" s="342">
        <f t="shared" si="67"/>
        <v>0</v>
      </c>
      <c r="BR53" s="342">
        <f t="shared" si="67"/>
        <v>0</v>
      </c>
      <c r="BS53" s="342">
        <f t="shared" si="67"/>
        <v>0</v>
      </c>
      <c r="BT53" s="342">
        <f t="shared" si="67"/>
        <v>0</v>
      </c>
      <c r="BU53" s="342">
        <f t="shared" si="67"/>
        <v>0</v>
      </c>
      <c r="BV53" s="342">
        <f t="shared" si="67"/>
        <v>0</v>
      </c>
      <c r="BW53" s="342">
        <f t="shared" si="67"/>
        <v>0</v>
      </c>
      <c r="BX53" s="342">
        <f t="shared" si="67"/>
        <v>0</v>
      </c>
      <c r="BY53" s="343">
        <f t="shared" si="67"/>
        <v>0</v>
      </c>
      <c r="BZ53" s="341">
        <f t="shared" si="68"/>
        <v>0</v>
      </c>
      <c r="CA53" s="342">
        <f t="shared" si="68"/>
        <v>0</v>
      </c>
      <c r="CB53" s="342">
        <f t="shared" si="68"/>
        <v>0</v>
      </c>
      <c r="CC53" s="342">
        <f t="shared" si="68"/>
        <v>0</v>
      </c>
      <c r="CD53" s="342">
        <f t="shared" si="68"/>
        <v>0</v>
      </c>
      <c r="CE53" s="342">
        <f t="shared" si="68"/>
        <v>0</v>
      </c>
      <c r="CF53" s="342">
        <f t="shared" si="68"/>
        <v>0</v>
      </c>
      <c r="CG53" s="342">
        <f t="shared" si="68"/>
        <v>0</v>
      </c>
      <c r="CH53" s="342">
        <f t="shared" si="68"/>
        <v>0</v>
      </c>
      <c r="CI53" s="342">
        <f t="shared" si="68"/>
        <v>0</v>
      </c>
      <c r="CJ53" s="342">
        <f t="shared" si="68"/>
        <v>0</v>
      </c>
      <c r="CK53" s="343">
        <f t="shared" si="68"/>
        <v>0</v>
      </c>
      <c r="CL53" s="341">
        <f t="shared" si="69"/>
        <v>0</v>
      </c>
      <c r="CM53" s="342">
        <f t="shared" si="69"/>
        <v>0</v>
      </c>
      <c r="CN53" s="342">
        <f t="shared" si="69"/>
        <v>0</v>
      </c>
      <c r="CO53" s="342">
        <f t="shared" si="69"/>
        <v>0</v>
      </c>
      <c r="CP53" s="342">
        <f t="shared" si="69"/>
        <v>0</v>
      </c>
      <c r="CQ53" s="342">
        <f t="shared" si="69"/>
        <v>0</v>
      </c>
      <c r="CR53" s="342">
        <f t="shared" si="69"/>
        <v>0</v>
      </c>
      <c r="CS53" s="342">
        <f t="shared" si="69"/>
        <v>0</v>
      </c>
      <c r="CT53" s="342">
        <f t="shared" si="69"/>
        <v>0</v>
      </c>
      <c r="CU53" s="342">
        <f t="shared" si="69"/>
        <v>0</v>
      </c>
      <c r="CV53" s="342">
        <f t="shared" si="69"/>
        <v>0</v>
      </c>
      <c r="CW53" s="343">
        <f t="shared" si="69"/>
        <v>0</v>
      </c>
      <c r="CX53" s="341">
        <f t="shared" si="70"/>
        <v>0</v>
      </c>
      <c r="CY53" s="342">
        <f t="shared" si="70"/>
        <v>0</v>
      </c>
      <c r="CZ53" s="342">
        <f t="shared" si="70"/>
        <v>0</v>
      </c>
      <c r="DA53" s="342">
        <f t="shared" si="70"/>
        <v>0</v>
      </c>
      <c r="DB53" s="342">
        <f t="shared" si="70"/>
        <v>0</v>
      </c>
      <c r="DC53" s="342">
        <f t="shared" si="70"/>
        <v>0</v>
      </c>
      <c r="DD53" s="342">
        <f t="shared" si="70"/>
        <v>0</v>
      </c>
      <c r="DE53" s="342">
        <f t="shared" si="70"/>
        <v>0</v>
      </c>
      <c r="DF53" s="342">
        <f t="shared" si="70"/>
        <v>0</v>
      </c>
      <c r="DG53" s="342">
        <f t="shared" si="70"/>
        <v>0</v>
      </c>
      <c r="DH53" s="342">
        <f t="shared" si="70"/>
        <v>0</v>
      </c>
      <c r="DI53" s="343">
        <f t="shared" si="70"/>
        <v>0</v>
      </c>
      <c r="DJ53" s="341">
        <f t="shared" si="71"/>
        <v>0</v>
      </c>
      <c r="DK53" s="342">
        <f t="shared" si="71"/>
        <v>0</v>
      </c>
      <c r="DL53" s="342">
        <f t="shared" si="71"/>
        <v>0</v>
      </c>
      <c r="DM53" s="342">
        <f t="shared" si="71"/>
        <v>0</v>
      </c>
      <c r="DN53" s="342">
        <f t="shared" si="71"/>
        <v>0</v>
      </c>
      <c r="DO53" s="342">
        <f t="shared" si="71"/>
        <v>0</v>
      </c>
      <c r="DP53" s="342">
        <f t="shared" si="71"/>
        <v>0</v>
      </c>
      <c r="DQ53" s="342">
        <f t="shared" si="71"/>
        <v>0</v>
      </c>
      <c r="DR53" s="342">
        <f t="shared" si="71"/>
        <v>0</v>
      </c>
      <c r="DS53" s="342">
        <f t="shared" si="71"/>
        <v>0</v>
      </c>
      <c r="DT53" s="342">
        <f t="shared" si="71"/>
        <v>0</v>
      </c>
      <c r="DU53" s="343">
        <f t="shared" si="71"/>
        <v>0</v>
      </c>
      <c r="DV53" s="341">
        <f t="shared" si="72"/>
        <v>0</v>
      </c>
      <c r="DW53" s="342">
        <f t="shared" si="72"/>
        <v>0</v>
      </c>
      <c r="DX53" s="342">
        <f t="shared" si="72"/>
        <v>0</v>
      </c>
      <c r="DY53" s="342">
        <f t="shared" si="72"/>
        <v>0</v>
      </c>
      <c r="DZ53" s="342">
        <f t="shared" si="72"/>
        <v>0</v>
      </c>
      <c r="EA53" s="342">
        <f t="shared" si="72"/>
        <v>0</v>
      </c>
      <c r="EB53" s="342">
        <f t="shared" si="72"/>
        <v>0</v>
      </c>
      <c r="EC53" s="342">
        <f t="shared" si="72"/>
        <v>0</v>
      </c>
      <c r="ED53" s="342">
        <f t="shared" si="72"/>
        <v>0</v>
      </c>
      <c r="EE53" s="342">
        <f t="shared" si="72"/>
        <v>0</v>
      </c>
      <c r="EF53" s="342">
        <f t="shared" si="72"/>
        <v>0</v>
      </c>
      <c r="EG53" s="343">
        <f t="shared" si="72"/>
        <v>0</v>
      </c>
      <c r="EH53" s="341">
        <f t="shared" si="73"/>
        <v>0</v>
      </c>
      <c r="EI53" s="342">
        <f t="shared" si="73"/>
        <v>0</v>
      </c>
      <c r="EJ53" s="342">
        <f t="shared" si="73"/>
        <v>0</v>
      </c>
      <c r="EK53" s="342">
        <f t="shared" si="73"/>
        <v>0</v>
      </c>
      <c r="EL53" s="342">
        <f t="shared" si="73"/>
        <v>0</v>
      </c>
      <c r="EM53" s="342">
        <f t="shared" si="73"/>
        <v>0</v>
      </c>
      <c r="EN53" s="342">
        <f t="shared" si="73"/>
        <v>0</v>
      </c>
      <c r="EO53" s="342">
        <f t="shared" si="73"/>
        <v>0</v>
      </c>
      <c r="EP53" s="342">
        <f t="shared" si="73"/>
        <v>0</v>
      </c>
      <c r="EQ53" s="342">
        <f t="shared" si="73"/>
        <v>0</v>
      </c>
      <c r="ER53" s="342">
        <f t="shared" si="73"/>
        <v>0</v>
      </c>
      <c r="ES53" s="343">
        <f t="shared" si="73"/>
        <v>0</v>
      </c>
      <c r="ET53" s="341">
        <f t="shared" si="74"/>
        <v>0</v>
      </c>
      <c r="EU53" s="342">
        <f t="shared" si="74"/>
        <v>0</v>
      </c>
      <c r="EV53" s="342">
        <f t="shared" si="74"/>
        <v>0</v>
      </c>
      <c r="EW53" s="342">
        <f t="shared" si="74"/>
        <v>0</v>
      </c>
      <c r="EX53" s="342">
        <f t="shared" si="74"/>
        <v>0</v>
      </c>
      <c r="EY53" s="342">
        <f t="shared" si="74"/>
        <v>0</v>
      </c>
      <c r="EZ53" s="342">
        <f t="shared" si="74"/>
        <v>0</v>
      </c>
      <c r="FA53" s="342">
        <f t="shared" si="74"/>
        <v>0</v>
      </c>
      <c r="FB53" s="342">
        <f t="shared" si="74"/>
        <v>0</v>
      </c>
      <c r="FC53" s="342">
        <f t="shared" si="74"/>
        <v>0</v>
      </c>
      <c r="FD53" s="342">
        <f t="shared" si="74"/>
        <v>0</v>
      </c>
      <c r="FE53" s="343">
        <f t="shared" si="74"/>
        <v>0</v>
      </c>
      <c r="FF53" s="341">
        <f t="shared" si="75"/>
        <v>0</v>
      </c>
      <c r="FG53" s="342">
        <f t="shared" si="75"/>
        <v>0</v>
      </c>
      <c r="FH53" s="342">
        <f t="shared" si="75"/>
        <v>0</v>
      </c>
      <c r="FI53" s="342">
        <f t="shared" si="75"/>
        <v>0</v>
      </c>
      <c r="FJ53" s="342">
        <f t="shared" si="75"/>
        <v>0</v>
      </c>
      <c r="FK53" s="342">
        <f t="shared" si="75"/>
        <v>0</v>
      </c>
      <c r="FL53" s="342">
        <f t="shared" si="75"/>
        <v>0</v>
      </c>
      <c r="FM53" s="342">
        <f t="shared" si="75"/>
        <v>0</v>
      </c>
      <c r="FN53" s="342">
        <f t="shared" si="75"/>
        <v>0</v>
      </c>
      <c r="FO53" s="342">
        <f t="shared" si="75"/>
        <v>0</v>
      </c>
      <c r="FP53" s="342">
        <f t="shared" si="75"/>
        <v>0</v>
      </c>
      <c r="FQ53" s="343">
        <f t="shared" si="75"/>
        <v>0</v>
      </c>
    </row>
    <row r="54" spans="1:173" ht="12.75" customHeight="1" x14ac:dyDescent="0.2">
      <c r="A54" s="246" t="str">
        <f t="shared" si="63"/>
        <v>-N/A</v>
      </c>
      <c r="B54" s="362"/>
      <c r="C54" s="171" t="s">
        <v>300</v>
      </c>
      <c r="D54" s="366"/>
      <c r="E54" s="351" t="s">
        <v>73</v>
      </c>
      <c r="F54" s="351" t="s">
        <v>73</v>
      </c>
      <c r="G54" s="33" t="s">
        <v>115</v>
      </c>
      <c r="H54" s="368"/>
      <c r="I54" s="64" t="s">
        <v>143</v>
      </c>
      <c r="J54" s="33" t="s">
        <v>115</v>
      </c>
      <c r="K54" s="64"/>
      <c r="L54" s="64"/>
      <c r="M54" s="367">
        <v>0</v>
      </c>
      <c r="N54" s="373">
        <v>0</v>
      </c>
      <c r="O54" s="299"/>
      <c r="P54" s="300"/>
      <c r="Q54" s="73" t="str">
        <f t="shared" si="76"/>
        <v>Enter Activity</v>
      </c>
      <c r="R54" s="73" t="str">
        <f t="shared" si="64"/>
        <v>Enter Activity</v>
      </c>
      <c r="S54" s="73" t="str">
        <f t="shared" si="64"/>
        <v>Enter Activity</v>
      </c>
      <c r="T54" s="73" t="str">
        <f t="shared" si="64"/>
        <v>Enter Activity</v>
      </c>
      <c r="U54" s="73" t="str">
        <f t="shared" si="64"/>
        <v>Enter Activity</v>
      </c>
      <c r="V54" s="73" t="str">
        <f t="shared" si="64"/>
        <v>Enter Activity</v>
      </c>
      <c r="W54" s="79" t="s">
        <v>115</v>
      </c>
      <c r="X54" s="73" t="str">
        <f t="shared" si="64"/>
        <v>Enter Activity</v>
      </c>
      <c r="Y54" s="78" t="s">
        <v>115</v>
      </c>
      <c r="Z54" s="79" t="s">
        <v>115</v>
      </c>
      <c r="AA54" s="82" t="s">
        <v>115</v>
      </c>
      <c r="AB54" s="76" t="str">
        <f xml:space="preserve"> IF($H54=0, "Enter Activity", IF(($M54=0)*($N54=0), "Enter Run Time", (H54*'VESSEL FACTORS'!$D$41)/2000))</f>
        <v>Enter Activity</v>
      </c>
      <c r="AC54" s="65" t="str">
        <f xml:space="preserve"> IF($H54=0, "Enter Activity", IF(($M54=0)*($N54=0), "Enter Run Time", (H54*'VESSEL FACTORS'!$D$41)/2000))</f>
        <v>Enter Activity</v>
      </c>
      <c r="AD54" s="65" t="str">
        <f>IF($H54=0, "Enter Activity", IF(($M54=0)*($N54=0), "Enter Run Time",  (H54*'VESSEL FACTORS'!$F$41)/2000))</f>
        <v>Enter Activity</v>
      </c>
      <c r="AE54" s="65" t="str">
        <f>IF($H54=0, "Enter Activity", IF(($M54=0)*($N54=0), "Enter Run Time", (H54*'VESSEL FACTORS'!$H$41)/2000))</f>
        <v>Enter Activity</v>
      </c>
      <c r="AF54" s="65" t="str">
        <f>IF($H54=0, "Enter Activity", IF(($M54=0)*($N54=0), "Enter Run Time", (H54*'VESSEL FACTORS'!$I$41)/2000))</f>
        <v>Enter Activity</v>
      </c>
      <c r="AG54" s="84" t="str">
        <f>IF($H54=0, "Enter Activity", IF(($M54=0)*($N54=0), "Enter Run Time", (H54*'VESSEL FACTORS'!$J$41)/2000))</f>
        <v>Enter Activity</v>
      </c>
      <c r="AH54" s="70" t="s">
        <v>115</v>
      </c>
      <c r="AI54" s="79" t="str">
        <f>IF($H54=0, "Enter Activity", IF(($M54=0)*($N54=0), "Enter Run Time",  (H54*'VESSEL FACTORS'!$L$41)/2000))</f>
        <v>Enter Activity</v>
      </c>
      <c r="AJ54" s="70" t="s">
        <v>115</v>
      </c>
      <c r="AK54" s="70" t="s">
        <v>115</v>
      </c>
      <c r="AL54" s="71" t="s">
        <v>115</v>
      </c>
      <c r="AM54" s="73"/>
      <c r="AO54" s="74">
        <f>MONTH(EMISSIONS_1!P54)-MONTH(EMISSIONS_1!O54)+1</f>
        <v>1</v>
      </c>
      <c r="AP54" s="341">
        <f t="shared" si="65"/>
        <v>0</v>
      </c>
      <c r="AQ54" s="342">
        <f t="shared" si="65"/>
        <v>0</v>
      </c>
      <c r="AR54" s="342">
        <f t="shared" si="65"/>
        <v>0</v>
      </c>
      <c r="AS54" s="342">
        <f t="shared" si="65"/>
        <v>0</v>
      </c>
      <c r="AT54" s="342">
        <f t="shared" si="65"/>
        <v>0</v>
      </c>
      <c r="AU54" s="342">
        <f t="shared" si="65"/>
        <v>0</v>
      </c>
      <c r="AV54" s="342">
        <f t="shared" si="65"/>
        <v>0</v>
      </c>
      <c r="AW54" s="342">
        <f t="shared" si="65"/>
        <v>0</v>
      </c>
      <c r="AX54" s="342">
        <f t="shared" si="65"/>
        <v>0</v>
      </c>
      <c r="AY54" s="342">
        <f t="shared" si="65"/>
        <v>0</v>
      </c>
      <c r="AZ54" s="342">
        <f t="shared" si="65"/>
        <v>0</v>
      </c>
      <c r="BA54" s="343">
        <f t="shared" si="65"/>
        <v>0</v>
      </c>
      <c r="BB54" s="341">
        <f t="shared" si="66"/>
        <v>0</v>
      </c>
      <c r="BC54" s="342">
        <f t="shared" si="66"/>
        <v>0</v>
      </c>
      <c r="BD54" s="342">
        <f t="shared" si="66"/>
        <v>0</v>
      </c>
      <c r="BE54" s="342">
        <f t="shared" si="66"/>
        <v>0</v>
      </c>
      <c r="BF54" s="342">
        <f t="shared" si="66"/>
        <v>0</v>
      </c>
      <c r="BG54" s="342">
        <f t="shared" si="66"/>
        <v>0</v>
      </c>
      <c r="BH54" s="342">
        <f t="shared" si="66"/>
        <v>0</v>
      </c>
      <c r="BI54" s="342">
        <f t="shared" si="66"/>
        <v>0</v>
      </c>
      <c r="BJ54" s="342">
        <f t="shared" si="66"/>
        <v>0</v>
      </c>
      <c r="BK54" s="342">
        <f t="shared" si="66"/>
        <v>0</v>
      </c>
      <c r="BL54" s="342">
        <f t="shared" si="66"/>
        <v>0</v>
      </c>
      <c r="BM54" s="343">
        <f t="shared" si="66"/>
        <v>0</v>
      </c>
      <c r="BN54" s="341">
        <f t="shared" si="67"/>
        <v>0</v>
      </c>
      <c r="BO54" s="342">
        <f t="shared" si="67"/>
        <v>0</v>
      </c>
      <c r="BP54" s="342">
        <f t="shared" si="67"/>
        <v>0</v>
      </c>
      <c r="BQ54" s="342">
        <f t="shared" si="67"/>
        <v>0</v>
      </c>
      <c r="BR54" s="342">
        <f t="shared" si="67"/>
        <v>0</v>
      </c>
      <c r="BS54" s="342">
        <f t="shared" si="67"/>
        <v>0</v>
      </c>
      <c r="BT54" s="342">
        <f t="shared" si="67"/>
        <v>0</v>
      </c>
      <c r="BU54" s="342">
        <f t="shared" si="67"/>
        <v>0</v>
      </c>
      <c r="BV54" s="342">
        <f t="shared" si="67"/>
        <v>0</v>
      </c>
      <c r="BW54" s="342">
        <f t="shared" si="67"/>
        <v>0</v>
      </c>
      <c r="BX54" s="342">
        <f t="shared" si="67"/>
        <v>0</v>
      </c>
      <c r="BY54" s="343">
        <f t="shared" si="67"/>
        <v>0</v>
      </c>
      <c r="BZ54" s="341">
        <f t="shared" si="68"/>
        <v>0</v>
      </c>
      <c r="CA54" s="342">
        <f t="shared" si="68"/>
        <v>0</v>
      </c>
      <c r="CB54" s="342">
        <f t="shared" si="68"/>
        <v>0</v>
      </c>
      <c r="CC54" s="342">
        <f t="shared" si="68"/>
        <v>0</v>
      </c>
      <c r="CD54" s="342">
        <f t="shared" si="68"/>
        <v>0</v>
      </c>
      <c r="CE54" s="342">
        <f t="shared" si="68"/>
        <v>0</v>
      </c>
      <c r="CF54" s="342">
        <f t="shared" si="68"/>
        <v>0</v>
      </c>
      <c r="CG54" s="342">
        <f t="shared" si="68"/>
        <v>0</v>
      </c>
      <c r="CH54" s="342">
        <f t="shared" si="68"/>
        <v>0</v>
      </c>
      <c r="CI54" s="342">
        <f t="shared" si="68"/>
        <v>0</v>
      </c>
      <c r="CJ54" s="342">
        <f t="shared" si="68"/>
        <v>0</v>
      </c>
      <c r="CK54" s="343">
        <f t="shared" si="68"/>
        <v>0</v>
      </c>
      <c r="CL54" s="341">
        <f t="shared" si="69"/>
        <v>0</v>
      </c>
      <c r="CM54" s="342">
        <f t="shared" si="69"/>
        <v>0</v>
      </c>
      <c r="CN54" s="342">
        <f t="shared" si="69"/>
        <v>0</v>
      </c>
      <c r="CO54" s="342">
        <f t="shared" si="69"/>
        <v>0</v>
      </c>
      <c r="CP54" s="342">
        <f t="shared" si="69"/>
        <v>0</v>
      </c>
      <c r="CQ54" s="342">
        <f t="shared" si="69"/>
        <v>0</v>
      </c>
      <c r="CR54" s="342">
        <f t="shared" si="69"/>
        <v>0</v>
      </c>
      <c r="CS54" s="342">
        <f t="shared" si="69"/>
        <v>0</v>
      </c>
      <c r="CT54" s="342">
        <f t="shared" si="69"/>
        <v>0</v>
      </c>
      <c r="CU54" s="342">
        <f t="shared" si="69"/>
        <v>0</v>
      </c>
      <c r="CV54" s="342">
        <f t="shared" si="69"/>
        <v>0</v>
      </c>
      <c r="CW54" s="343">
        <f t="shared" si="69"/>
        <v>0</v>
      </c>
      <c r="CX54" s="341">
        <f t="shared" si="70"/>
        <v>0</v>
      </c>
      <c r="CY54" s="342">
        <f t="shared" si="70"/>
        <v>0</v>
      </c>
      <c r="CZ54" s="342">
        <f t="shared" si="70"/>
        <v>0</v>
      </c>
      <c r="DA54" s="342">
        <f t="shared" si="70"/>
        <v>0</v>
      </c>
      <c r="DB54" s="342">
        <f t="shared" si="70"/>
        <v>0</v>
      </c>
      <c r="DC54" s="342">
        <f t="shared" si="70"/>
        <v>0</v>
      </c>
      <c r="DD54" s="342">
        <f t="shared" si="70"/>
        <v>0</v>
      </c>
      <c r="DE54" s="342">
        <f t="shared" si="70"/>
        <v>0</v>
      </c>
      <c r="DF54" s="342">
        <f t="shared" si="70"/>
        <v>0</v>
      </c>
      <c r="DG54" s="342">
        <f t="shared" si="70"/>
        <v>0</v>
      </c>
      <c r="DH54" s="342">
        <f t="shared" si="70"/>
        <v>0</v>
      </c>
      <c r="DI54" s="343">
        <f t="shared" si="70"/>
        <v>0</v>
      </c>
      <c r="DJ54" s="341">
        <f t="shared" si="71"/>
        <v>0</v>
      </c>
      <c r="DK54" s="342">
        <f t="shared" si="71"/>
        <v>0</v>
      </c>
      <c r="DL54" s="342">
        <f t="shared" si="71"/>
        <v>0</v>
      </c>
      <c r="DM54" s="342">
        <f t="shared" si="71"/>
        <v>0</v>
      </c>
      <c r="DN54" s="342">
        <f t="shared" si="71"/>
        <v>0</v>
      </c>
      <c r="DO54" s="342">
        <f t="shared" si="71"/>
        <v>0</v>
      </c>
      <c r="DP54" s="342">
        <f t="shared" si="71"/>
        <v>0</v>
      </c>
      <c r="DQ54" s="342">
        <f t="shared" si="71"/>
        <v>0</v>
      </c>
      <c r="DR54" s="342">
        <f t="shared" si="71"/>
        <v>0</v>
      </c>
      <c r="DS54" s="342">
        <f t="shared" si="71"/>
        <v>0</v>
      </c>
      <c r="DT54" s="342">
        <f t="shared" si="71"/>
        <v>0</v>
      </c>
      <c r="DU54" s="343">
        <f t="shared" si="71"/>
        <v>0</v>
      </c>
      <c r="DV54" s="341">
        <f t="shared" si="72"/>
        <v>0</v>
      </c>
      <c r="DW54" s="342">
        <f t="shared" si="72"/>
        <v>0</v>
      </c>
      <c r="DX54" s="342">
        <f t="shared" si="72"/>
        <v>0</v>
      </c>
      <c r="DY54" s="342">
        <f t="shared" si="72"/>
        <v>0</v>
      </c>
      <c r="DZ54" s="342">
        <f t="shared" si="72"/>
        <v>0</v>
      </c>
      <c r="EA54" s="342">
        <f t="shared" si="72"/>
        <v>0</v>
      </c>
      <c r="EB54" s="342">
        <f t="shared" si="72"/>
        <v>0</v>
      </c>
      <c r="EC54" s="342">
        <f t="shared" si="72"/>
        <v>0</v>
      </c>
      <c r="ED54" s="342">
        <f t="shared" si="72"/>
        <v>0</v>
      </c>
      <c r="EE54" s="342">
        <f t="shared" si="72"/>
        <v>0</v>
      </c>
      <c r="EF54" s="342">
        <f t="shared" si="72"/>
        <v>0</v>
      </c>
      <c r="EG54" s="343">
        <f t="shared" si="72"/>
        <v>0</v>
      </c>
      <c r="EH54" s="341">
        <f t="shared" si="73"/>
        <v>0</v>
      </c>
      <c r="EI54" s="342">
        <f t="shared" si="73"/>
        <v>0</v>
      </c>
      <c r="EJ54" s="342">
        <f t="shared" si="73"/>
        <v>0</v>
      </c>
      <c r="EK54" s="342">
        <f t="shared" si="73"/>
        <v>0</v>
      </c>
      <c r="EL54" s="342">
        <f t="shared" si="73"/>
        <v>0</v>
      </c>
      <c r="EM54" s="342">
        <f t="shared" si="73"/>
        <v>0</v>
      </c>
      <c r="EN54" s="342">
        <f t="shared" si="73"/>
        <v>0</v>
      </c>
      <c r="EO54" s="342">
        <f t="shared" si="73"/>
        <v>0</v>
      </c>
      <c r="EP54" s="342">
        <f t="shared" si="73"/>
        <v>0</v>
      </c>
      <c r="EQ54" s="342">
        <f t="shared" si="73"/>
        <v>0</v>
      </c>
      <c r="ER54" s="342">
        <f t="shared" si="73"/>
        <v>0</v>
      </c>
      <c r="ES54" s="343">
        <f t="shared" si="73"/>
        <v>0</v>
      </c>
      <c r="ET54" s="341">
        <f t="shared" si="74"/>
        <v>0</v>
      </c>
      <c r="EU54" s="342">
        <f t="shared" si="74"/>
        <v>0</v>
      </c>
      <c r="EV54" s="342">
        <f t="shared" si="74"/>
        <v>0</v>
      </c>
      <c r="EW54" s="342">
        <f t="shared" si="74"/>
        <v>0</v>
      </c>
      <c r="EX54" s="342">
        <f t="shared" si="74"/>
        <v>0</v>
      </c>
      <c r="EY54" s="342">
        <f t="shared" si="74"/>
        <v>0</v>
      </c>
      <c r="EZ54" s="342">
        <f t="shared" si="74"/>
        <v>0</v>
      </c>
      <c r="FA54" s="342">
        <f t="shared" si="74"/>
        <v>0</v>
      </c>
      <c r="FB54" s="342">
        <f t="shared" si="74"/>
        <v>0</v>
      </c>
      <c r="FC54" s="342">
        <f t="shared" si="74"/>
        <v>0</v>
      </c>
      <c r="FD54" s="342">
        <f t="shared" si="74"/>
        <v>0</v>
      </c>
      <c r="FE54" s="343">
        <f t="shared" si="74"/>
        <v>0</v>
      </c>
      <c r="FF54" s="341">
        <f t="shared" si="75"/>
        <v>0</v>
      </c>
      <c r="FG54" s="342">
        <f t="shared" si="75"/>
        <v>0</v>
      </c>
      <c r="FH54" s="342">
        <f t="shared" si="75"/>
        <v>0</v>
      </c>
      <c r="FI54" s="342">
        <f t="shared" si="75"/>
        <v>0</v>
      </c>
      <c r="FJ54" s="342">
        <f t="shared" si="75"/>
        <v>0</v>
      </c>
      <c r="FK54" s="342">
        <f t="shared" si="75"/>
        <v>0</v>
      </c>
      <c r="FL54" s="342">
        <f t="shared" si="75"/>
        <v>0</v>
      </c>
      <c r="FM54" s="342">
        <f t="shared" si="75"/>
        <v>0</v>
      </c>
      <c r="FN54" s="342">
        <f t="shared" si="75"/>
        <v>0</v>
      </c>
      <c r="FO54" s="342">
        <f t="shared" si="75"/>
        <v>0</v>
      </c>
      <c r="FP54" s="342">
        <f t="shared" si="75"/>
        <v>0</v>
      </c>
      <c r="FQ54" s="343">
        <f t="shared" si="75"/>
        <v>0</v>
      </c>
    </row>
    <row r="55" spans="1:173" ht="12.75" customHeight="1" x14ac:dyDescent="0.2">
      <c r="A55" s="246" t="str">
        <f t="shared" si="63"/>
        <v>-N/A</v>
      </c>
      <c r="B55" s="362"/>
      <c r="C55" s="171" t="s">
        <v>300</v>
      </c>
      <c r="D55" s="366"/>
      <c r="E55" s="351" t="s">
        <v>73</v>
      </c>
      <c r="F55" s="351" t="s">
        <v>73</v>
      </c>
      <c r="G55" s="33" t="s">
        <v>115</v>
      </c>
      <c r="H55" s="368"/>
      <c r="I55" s="64" t="s">
        <v>143</v>
      </c>
      <c r="J55" s="33" t="s">
        <v>115</v>
      </c>
      <c r="K55" s="64"/>
      <c r="L55" s="64"/>
      <c r="M55" s="367">
        <v>0</v>
      </c>
      <c r="N55" s="373">
        <v>0</v>
      </c>
      <c r="O55" s="299"/>
      <c r="P55" s="300"/>
      <c r="Q55" s="73" t="str">
        <f t="shared" si="76"/>
        <v>Enter Activity</v>
      </c>
      <c r="R55" s="73" t="str">
        <f t="shared" si="64"/>
        <v>Enter Activity</v>
      </c>
      <c r="S55" s="73" t="str">
        <f t="shared" si="64"/>
        <v>Enter Activity</v>
      </c>
      <c r="T55" s="73" t="str">
        <f t="shared" si="64"/>
        <v>Enter Activity</v>
      </c>
      <c r="U55" s="73" t="str">
        <f t="shared" si="64"/>
        <v>Enter Activity</v>
      </c>
      <c r="V55" s="73" t="str">
        <f t="shared" si="64"/>
        <v>Enter Activity</v>
      </c>
      <c r="W55" s="79" t="s">
        <v>115</v>
      </c>
      <c r="X55" s="73" t="str">
        <f t="shared" si="64"/>
        <v>Enter Activity</v>
      </c>
      <c r="Y55" s="78" t="s">
        <v>115</v>
      </c>
      <c r="Z55" s="79" t="s">
        <v>115</v>
      </c>
      <c r="AA55" s="82" t="s">
        <v>115</v>
      </c>
      <c r="AB55" s="76" t="str">
        <f xml:space="preserve"> IF($H55=0, "Enter Activity", IF(($M55=0)*($N55=0), "Enter Run Time", (H55*'VESSEL FACTORS'!$D$41)/2000))</f>
        <v>Enter Activity</v>
      </c>
      <c r="AC55" s="65" t="str">
        <f xml:space="preserve"> IF($H55=0, "Enter Activity", IF(($M55=0)*($N55=0), "Enter Run Time", (H55*'VESSEL FACTORS'!$D$41)/2000))</f>
        <v>Enter Activity</v>
      </c>
      <c r="AD55" s="65" t="str">
        <f>IF($H55=0, "Enter Activity", IF(($M55=0)*($N55=0), "Enter Run Time",  (H55*'VESSEL FACTORS'!$F$41)/2000))</f>
        <v>Enter Activity</v>
      </c>
      <c r="AE55" s="65" t="str">
        <f>IF($H55=0, "Enter Activity", IF(($M55=0)*($N55=0), "Enter Run Time", (H55*'VESSEL FACTORS'!$H$41)/2000))</f>
        <v>Enter Activity</v>
      </c>
      <c r="AF55" s="65" t="str">
        <f>IF($H55=0, "Enter Activity", IF(($M55=0)*($N55=0), "Enter Run Time", (H55*'VESSEL FACTORS'!$I$41)/2000))</f>
        <v>Enter Activity</v>
      </c>
      <c r="AG55" s="84" t="str">
        <f>IF($H55=0, "Enter Activity", IF(($M55=0)*($N55=0), "Enter Run Time", (H55*'VESSEL FACTORS'!$J$41)/2000))</f>
        <v>Enter Activity</v>
      </c>
      <c r="AH55" s="70" t="s">
        <v>115</v>
      </c>
      <c r="AI55" s="79" t="str">
        <f>IF($H55=0, "Enter Activity", IF(($M55=0)*($N55=0), "Enter Run Time",  (H55*'VESSEL FACTORS'!$L$41)/2000))</f>
        <v>Enter Activity</v>
      </c>
      <c r="AJ55" s="70" t="s">
        <v>115</v>
      </c>
      <c r="AK55" s="70" t="s">
        <v>115</v>
      </c>
      <c r="AL55" s="71" t="s">
        <v>115</v>
      </c>
      <c r="AM55" s="73"/>
      <c r="AO55" s="74">
        <f>MONTH(EMISSIONS_1!P55)-MONTH(EMISSIONS_1!O55)+1</f>
        <v>1</v>
      </c>
      <c r="AP55" s="341">
        <f t="shared" si="65"/>
        <v>0</v>
      </c>
      <c r="AQ55" s="342">
        <f t="shared" si="65"/>
        <v>0</v>
      </c>
      <c r="AR55" s="342">
        <f t="shared" si="65"/>
        <v>0</v>
      </c>
      <c r="AS55" s="342">
        <f t="shared" si="65"/>
        <v>0</v>
      </c>
      <c r="AT55" s="342">
        <f t="shared" si="65"/>
        <v>0</v>
      </c>
      <c r="AU55" s="342">
        <f t="shared" si="65"/>
        <v>0</v>
      </c>
      <c r="AV55" s="342">
        <f t="shared" si="65"/>
        <v>0</v>
      </c>
      <c r="AW55" s="342">
        <f t="shared" si="65"/>
        <v>0</v>
      </c>
      <c r="AX55" s="342">
        <f t="shared" si="65"/>
        <v>0</v>
      </c>
      <c r="AY55" s="342">
        <f t="shared" si="65"/>
        <v>0</v>
      </c>
      <c r="AZ55" s="342">
        <f t="shared" si="65"/>
        <v>0</v>
      </c>
      <c r="BA55" s="343">
        <f t="shared" si="65"/>
        <v>0</v>
      </c>
      <c r="BB55" s="341">
        <f t="shared" si="66"/>
        <v>0</v>
      </c>
      <c r="BC55" s="342">
        <f t="shared" si="66"/>
        <v>0</v>
      </c>
      <c r="BD55" s="342">
        <f t="shared" si="66"/>
        <v>0</v>
      </c>
      <c r="BE55" s="342">
        <f t="shared" si="66"/>
        <v>0</v>
      </c>
      <c r="BF55" s="342">
        <f t="shared" si="66"/>
        <v>0</v>
      </c>
      <c r="BG55" s="342">
        <f t="shared" si="66"/>
        <v>0</v>
      </c>
      <c r="BH55" s="342">
        <f t="shared" si="66"/>
        <v>0</v>
      </c>
      <c r="BI55" s="342">
        <f t="shared" si="66"/>
        <v>0</v>
      </c>
      <c r="BJ55" s="342">
        <f t="shared" si="66"/>
        <v>0</v>
      </c>
      <c r="BK55" s="342">
        <f t="shared" si="66"/>
        <v>0</v>
      </c>
      <c r="BL55" s="342">
        <f t="shared" si="66"/>
        <v>0</v>
      </c>
      <c r="BM55" s="343">
        <f t="shared" si="66"/>
        <v>0</v>
      </c>
      <c r="BN55" s="341">
        <f t="shared" si="67"/>
        <v>0</v>
      </c>
      <c r="BO55" s="342">
        <f t="shared" si="67"/>
        <v>0</v>
      </c>
      <c r="BP55" s="342">
        <f t="shared" si="67"/>
        <v>0</v>
      </c>
      <c r="BQ55" s="342">
        <f t="shared" si="67"/>
        <v>0</v>
      </c>
      <c r="BR55" s="342">
        <f t="shared" si="67"/>
        <v>0</v>
      </c>
      <c r="BS55" s="342">
        <f t="shared" si="67"/>
        <v>0</v>
      </c>
      <c r="BT55" s="342">
        <f t="shared" si="67"/>
        <v>0</v>
      </c>
      <c r="BU55" s="342">
        <f t="shared" si="67"/>
        <v>0</v>
      </c>
      <c r="BV55" s="342">
        <f t="shared" si="67"/>
        <v>0</v>
      </c>
      <c r="BW55" s="342">
        <f t="shared" si="67"/>
        <v>0</v>
      </c>
      <c r="BX55" s="342">
        <f t="shared" si="67"/>
        <v>0</v>
      </c>
      <c r="BY55" s="343">
        <f t="shared" si="67"/>
        <v>0</v>
      </c>
      <c r="BZ55" s="341">
        <f t="shared" si="68"/>
        <v>0</v>
      </c>
      <c r="CA55" s="342">
        <f t="shared" si="68"/>
        <v>0</v>
      </c>
      <c r="CB55" s="342">
        <f t="shared" si="68"/>
        <v>0</v>
      </c>
      <c r="CC55" s="342">
        <f t="shared" si="68"/>
        <v>0</v>
      </c>
      <c r="CD55" s="342">
        <f t="shared" si="68"/>
        <v>0</v>
      </c>
      <c r="CE55" s="342">
        <f t="shared" si="68"/>
        <v>0</v>
      </c>
      <c r="CF55" s="342">
        <f t="shared" si="68"/>
        <v>0</v>
      </c>
      <c r="CG55" s="342">
        <f t="shared" si="68"/>
        <v>0</v>
      </c>
      <c r="CH55" s="342">
        <f t="shared" si="68"/>
        <v>0</v>
      </c>
      <c r="CI55" s="342">
        <f t="shared" si="68"/>
        <v>0</v>
      </c>
      <c r="CJ55" s="342">
        <f t="shared" si="68"/>
        <v>0</v>
      </c>
      <c r="CK55" s="343">
        <f t="shared" si="68"/>
        <v>0</v>
      </c>
      <c r="CL55" s="341">
        <f t="shared" si="69"/>
        <v>0</v>
      </c>
      <c r="CM55" s="342">
        <f t="shared" si="69"/>
        <v>0</v>
      </c>
      <c r="CN55" s="342">
        <f t="shared" si="69"/>
        <v>0</v>
      </c>
      <c r="CO55" s="342">
        <f t="shared" si="69"/>
        <v>0</v>
      </c>
      <c r="CP55" s="342">
        <f t="shared" si="69"/>
        <v>0</v>
      </c>
      <c r="CQ55" s="342">
        <f t="shared" si="69"/>
        <v>0</v>
      </c>
      <c r="CR55" s="342">
        <f t="shared" si="69"/>
        <v>0</v>
      </c>
      <c r="CS55" s="342">
        <f t="shared" si="69"/>
        <v>0</v>
      </c>
      <c r="CT55" s="342">
        <f t="shared" si="69"/>
        <v>0</v>
      </c>
      <c r="CU55" s="342">
        <f t="shared" si="69"/>
        <v>0</v>
      </c>
      <c r="CV55" s="342">
        <f t="shared" si="69"/>
        <v>0</v>
      </c>
      <c r="CW55" s="343">
        <f t="shared" si="69"/>
        <v>0</v>
      </c>
      <c r="CX55" s="341">
        <f t="shared" si="70"/>
        <v>0</v>
      </c>
      <c r="CY55" s="342">
        <f t="shared" si="70"/>
        <v>0</v>
      </c>
      <c r="CZ55" s="342">
        <f t="shared" si="70"/>
        <v>0</v>
      </c>
      <c r="DA55" s="342">
        <f t="shared" si="70"/>
        <v>0</v>
      </c>
      <c r="DB55" s="342">
        <f t="shared" si="70"/>
        <v>0</v>
      </c>
      <c r="DC55" s="342">
        <f t="shared" si="70"/>
        <v>0</v>
      </c>
      <c r="DD55" s="342">
        <f t="shared" si="70"/>
        <v>0</v>
      </c>
      <c r="DE55" s="342">
        <f t="shared" si="70"/>
        <v>0</v>
      </c>
      <c r="DF55" s="342">
        <f t="shared" si="70"/>
        <v>0</v>
      </c>
      <c r="DG55" s="342">
        <f t="shared" si="70"/>
        <v>0</v>
      </c>
      <c r="DH55" s="342">
        <f t="shared" si="70"/>
        <v>0</v>
      </c>
      <c r="DI55" s="343">
        <f t="shared" si="70"/>
        <v>0</v>
      </c>
      <c r="DJ55" s="341">
        <f t="shared" si="71"/>
        <v>0</v>
      </c>
      <c r="DK55" s="342">
        <f t="shared" si="71"/>
        <v>0</v>
      </c>
      <c r="DL55" s="342">
        <f t="shared" si="71"/>
        <v>0</v>
      </c>
      <c r="DM55" s="342">
        <f t="shared" si="71"/>
        <v>0</v>
      </c>
      <c r="DN55" s="342">
        <f t="shared" si="71"/>
        <v>0</v>
      </c>
      <c r="DO55" s="342">
        <f t="shared" si="71"/>
        <v>0</v>
      </c>
      <c r="DP55" s="342">
        <f t="shared" si="71"/>
        <v>0</v>
      </c>
      <c r="DQ55" s="342">
        <f t="shared" si="71"/>
        <v>0</v>
      </c>
      <c r="DR55" s="342">
        <f t="shared" si="71"/>
        <v>0</v>
      </c>
      <c r="DS55" s="342">
        <f t="shared" si="71"/>
        <v>0</v>
      </c>
      <c r="DT55" s="342">
        <f t="shared" si="71"/>
        <v>0</v>
      </c>
      <c r="DU55" s="343">
        <f t="shared" si="71"/>
        <v>0</v>
      </c>
      <c r="DV55" s="341">
        <f t="shared" si="72"/>
        <v>0</v>
      </c>
      <c r="DW55" s="342">
        <f t="shared" si="72"/>
        <v>0</v>
      </c>
      <c r="DX55" s="342">
        <f t="shared" si="72"/>
        <v>0</v>
      </c>
      <c r="DY55" s="342">
        <f t="shared" si="72"/>
        <v>0</v>
      </c>
      <c r="DZ55" s="342">
        <f t="shared" si="72"/>
        <v>0</v>
      </c>
      <c r="EA55" s="342">
        <f t="shared" si="72"/>
        <v>0</v>
      </c>
      <c r="EB55" s="342">
        <f t="shared" si="72"/>
        <v>0</v>
      </c>
      <c r="EC55" s="342">
        <f t="shared" si="72"/>
        <v>0</v>
      </c>
      <c r="ED55" s="342">
        <f t="shared" si="72"/>
        <v>0</v>
      </c>
      <c r="EE55" s="342">
        <f t="shared" si="72"/>
        <v>0</v>
      </c>
      <c r="EF55" s="342">
        <f t="shared" si="72"/>
        <v>0</v>
      </c>
      <c r="EG55" s="343">
        <f t="shared" si="72"/>
        <v>0</v>
      </c>
      <c r="EH55" s="341">
        <f t="shared" si="73"/>
        <v>0</v>
      </c>
      <c r="EI55" s="342">
        <f t="shared" si="73"/>
        <v>0</v>
      </c>
      <c r="EJ55" s="342">
        <f t="shared" si="73"/>
        <v>0</v>
      </c>
      <c r="EK55" s="342">
        <f t="shared" si="73"/>
        <v>0</v>
      </c>
      <c r="EL55" s="342">
        <f t="shared" si="73"/>
        <v>0</v>
      </c>
      <c r="EM55" s="342">
        <f t="shared" si="73"/>
        <v>0</v>
      </c>
      <c r="EN55" s="342">
        <f t="shared" si="73"/>
        <v>0</v>
      </c>
      <c r="EO55" s="342">
        <f t="shared" si="73"/>
        <v>0</v>
      </c>
      <c r="EP55" s="342">
        <f t="shared" si="73"/>
        <v>0</v>
      </c>
      <c r="EQ55" s="342">
        <f t="shared" si="73"/>
        <v>0</v>
      </c>
      <c r="ER55" s="342">
        <f t="shared" si="73"/>
        <v>0</v>
      </c>
      <c r="ES55" s="343">
        <f t="shared" si="73"/>
        <v>0</v>
      </c>
      <c r="ET55" s="341">
        <f t="shared" si="74"/>
        <v>0</v>
      </c>
      <c r="EU55" s="342">
        <f t="shared" si="74"/>
        <v>0</v>
      </c>
      <c r="EV55" s="342">
        <f t="shared" si="74"/>
        <v>0</v>
      </c>
      <c r="EW55" s="342">
        <f t="shared" si="74"/>
        <v>0</v>
      </c>
      <c r="EX55" s="342">
        <f t="shared" si="74"/>
        <v>0</v>
      </c>
      <c r="EY55" s="342">
        <f t="shared" si="74"/>
        <v>0</v>
      </c>
      <c r="EZ55" s="342">
        <f t="shared" si="74"/>
        <v>0</v>
      </c>
      <c r="FA55" s="342">
        <f t="shared" si="74"/>
        <v>0</v>
      </c>
      <c r="FB55" s="342">
        <f t="shared" si="74"/>
        <v>0</v>
      </c>
      <c r="FC55" s="342">
        <f t="shared" si="74"/>
        <v>0</v>
      </c>
      <c r="FD55" s="342">
        <f t="shared" si="74"/>
        <v>0</v>
      </c>
      <c r="FE55" s="343">
        <f t="shared" si="74"/>
        <v>0</v>
      </c>
      <c r="FF55" s="341">
        <f t="shared" si="75"/>
        <v>0</v>
      </c>
      <c r="FG55" s="342">
        <f t="shared" si="75"/>
        <v>0</v>
      </c>
      <c r="FH55" s="342">
        <f t="shared" si="75"/>
        <v>0</v>
      </c>
      <c r="FI55" s="342">
        <f t="shared" si="75"/>
        <v>0</v>
      </c>
      <c r="FJ55" s="342">
        <f t="shared" si="75"/>
        <v>0</v>
      </c>
      <c r="FK55" s="342">
        <f t="shared" si="75"/>
        <v>0</v>
      </c>
      <c r="FL55" s="342">
        <f t="shared" si="75"/>
        <v>0</v>
      </c>
      <c r="FM55" s="342">
        <f t="shared" si="75"/>
        <v>0</v>
      </c>
      <c r="FN55" s="342">
        <f t="shared" si="75"/>
        <v>0</v>
      </c>
      <c r="FO55" s="342">
        <f t="shared" si="75"/>
        <v>0</v>
      </c>
      <c r="FP55" s="342">
        <f t="shared" si="75"/>
        <v>0</v>
      </c>
      <c r="FQ55" s="343">
        <f t="shared" si="75"/>
        <v>0</v>
      </c>
    </row>
    <row r="56" spans="1:173" ht="12.75" customHeight="1" x14ac:dyDescent="0.2">
      <c r="A56" s="246" t="str">
        <f t="shared" si="63"/>
        <v>-N/A</v>
      </c>
      <c r="B56" s="362"/>
      <c r="C56" s="171" t="s">
        <v>300</v>
      </c>
      <c r="D56" s="366"/>
      <c r="E56" s="351" t="s">
        <v>73</v>
      </c>
      <c r="F56" s="351" t="s">
        <v>73</v>
      </c>
      <c r="G56" s="33" t="s">
        <v>115</v>
      </c>
      <c r="H56" s="368"/>
      <c r="I56" s="64" t="s">
        <v>143</v>
      </c>
      <c r="J56" s="33" t="s">
        <v>115</v>
      </c>
      <c r="K56" s="64"/>
      <c r="L56" s="64"/>
      <c r="M56" s="367">
        <v>0</v>
      </c>
      <c r="N56" s="373">
        <v>0</v>
      </c>
      <c r="O56" s="299"/>
      <c r="P56" s="300"/>
      <c r="Q56" s="73" t="str">
        <f t="shared" si="76"/>
        <v>Enter Activity</v>
      </c>
      <c r="R56" s="73" t="str">
        <f t="shared" si="64"/>
        <v>Enter Activity</v>
      </c>
      <c r="S56" s="73" t="str">
        <f t="shared" si="64"/>
        <v>Enter Activity</v>
      </c>
      <c r="T56" s="73" t="str">
        <f t="shared" si="64"/>
        <v>Enter Activity</v>
      </c>
      <c r="U56" s="73" t="str">
        <f t="shared" si="64"/>
        <v>Enter Activity</v>
      </c>
      <c r="V56" s="73" t="str">
        <f t="shared" si="64"/>
        <v>Enter Activity</v>
      </c>
      <c r="W56" s="79" t="s">
        <v>115</v>
      </c>
      <c r="X56" s="73" t="str">
        <f t="shared" si="64"/>
        <v>Enter Activity</v>
      </c>
      <c r="Y56" s="78" t="s">
        <v>115</v>
      </c>
      <c r="Z56" s="79" t="s">
        <v>115</v>
      </c>
      <c r="AA56" s="82" t="s">
        <v>115</v>
      </c>
      <c r="AB56" s="76" t="str">
        <f xml:space="preserve"> IF($H56=0, "Enter Activity", IF(($M56=0)*($N56=0), "Enter Run Time", (H56*'VESSEL FACTORS'!$D$41)/2000))</f>
        <v>Enter Activity</v>
      </c>
      <c r="AC56" s="65" t="str">
        <f xml:space="preserve"> IF($H56=0, "Enter Activity", IF(($M56=0)*($N56=0), "Enter Run Time", (H56*'VESSEL FACTORS'!$D$41)/2000))</f>
        <v>Enter Activity</v>
      </c>
      <c r="AD56" s="65" t="str">
        <f>IF($H56=0, "Enter Activity", IF(($M56=0)*($N56=0), "Enter Run Time",  (H56*'VESSEL FACTORS'!$F$41)/2000))</f>
        <v>Enter Activity</v>
      </c>
      <c r="AE56" s="65" t="str">
        <f>IF($H56=0, "Enter Activity", IF(($M56=0)*($N56=0), "Enter Run Time", (H56*'VESSEL FACTORS'!$H$41)/2000))</f>
        <v>Enter Activity</v>
      </c>
      <c r="AF56" s="65" t="str">
        <f>IF($H56=0, "Enter Activity", IF(($M56=0)*($N56=0), "Enter Run Time", (H56*'VESSEL FACTORS'!$I$41)/2000))</f>
        <v>Enter Activity</v>
      </c>
      <c r="AG56" s="84" t="str">
        <f>IF($H56=0, "Enter Activity", IF(($M56=0)*($N56=0), "Enter Run Time", (H56*'VESSEL FACTORS'!$J$41)/2000))</f>
        <v>Enter Activity</v>
      </c>
      <c r="AH56" s="70" t="s">
        <v>115</v>
      </c>
      <c r="AI56" s="79" t="str">
        <f>IF($H56=0, "Enter Activity", IF(($M56=0)*($N56=0), "Enter Run Time",  (H56*'VESSEL FACTORS'!$L$41)/2000))</f>
        <v>Enter Activity</v>
      </c>
      <c r="AJ56" s="70" t="s">
        <v>115</v>
      </c>
      <c r="AK56" s="70" t="s">
        <v>115</v>
      </c>
      <c r="AL56" s="71" t="s">
        <v>115</v>
      </c>
      <c r="AM56" s="73"/>
      <c r="AO56" s="74">
        <f>MONTH(EMISSIONS_1!P56)-MONTH(EMISSIONS_1!O56)+1</f>
        <v>1</v>
      </c>
      <c r="AP56" s="341">
        <f t="shared" si="65"/>
        <v>0</v>
      </c>
      <c r="AQ56" s="342">
        <f t="shared" si="65"/>
        <v>0</v>
      </c>
      <c r="AR56" s="342">
        <f t="shared" si="65"/>
        <v>0</v>
      </c>
      <c r="AS56" s="342">
        <f t="shared" si="65"/>
        <v>0</v>
      </c>
      <c r="AT56" s="342">
        <f t="shared" si="65"/>
        <v>0</v>
      </c>
      <c r="AU56" s="342">
        <f t="shared" si="65"/>
        <v>0</v>
      </c>
      <c r="AV56" s="342">
        <f t="shared" si="65"/>
        <v>0</v>
      </c>
      <c r="AW56" s="342">
        <f t="shared" si="65"/>
        <v>0</v>
      </c>
      <c r="AX56" s="342">
        <f t="shared" si="65"/>
        <v>0</v>
      </c>
      <c r="AY56" s="342">
        <f t="shared" si="65"/>
        <v>0</v>
      </c>
      <c r="AZ56" s="342">
        <f t="shared" si="65"/>
        <v>0</v>
      </c>
      <c r="BA56" s="343">
        <f t="shared" si="65"/>
        <v>0</v>
      </c>
      <c r="BB56" s="341">
        <f t="shared" si="66"/>
        <v>0</v>
      </c>
      <c r="BC56" s="342">
        <f t="shared" si="66"/>
        <v>0</v>
      </c>
      <c r="BD56" s="342">
        <f t="shared" si="66"/>
        <v>0</v>
      </c>
      <c r="BE56" s="342">
        <f t="shared" si="66"/>
        <v>0</v>
      </c>
      <c r="BF56" s="342">
        <f t="shared" si="66"/>
        <v>0</v>
      </c>
      <c r="BG56" s="342">
        <f t="shared" si="66"/>
        <v>0</v>
      </c>
      <c r="BH56" s="342">
        <f t="shared" si="66"/>
        <v>0</v>
      </c>
      <c r="BI56" s="342">
        <f t="shared" si="66"/>
        <v>0</v>
      </c>
      <c r="BJ56" s="342">
        <f t="shared" si="66"/>
        <v>0</v>
      </c>
      <c r="BK56" s="342">
        <f t="shared" si="66"/>
        <v>0</v>
      </c>
      <c r="BL56" s="342">
        <f t="shared" si="66"/>
        <v>0</v>
      </c>
      <c r="BM56" s="343">
        <f t="shared" si="66"/>
        <v>0</v>
      </c>
      <c r="BN56" s="341">
        <f t="shared" si="67"/>
        <v>0</v>
      </c>
      <c r="BO56" s="342">
        <f t="shared" si="67"/>
        <v>0</v>
      </c>
      <c r="BP56" s="342">
        <f t="shared" si="67"/>
        <v>0</v>
      </c>
      <c r="BQ56" s="342">
        <f t="shared" si="67"/>
        <v>0</v>
      </c>
      <c r="BR56" s="342">
        <f t="shared" si="67"/>
        <v>0</v>
      </c>
      <c r="BS56" s="342">
        <f t="shared" si="67"/>
        <v>0</v>
      </c>
      <c r="BT56" s="342">
        <f t="shared" si="67"/>
        <v>0</v>
      </c>
      <c r="BU56" s="342">
        <f t="shared" si="67"/>
        <v>0</v>
      </c>
      <c r="BV56" s="342">
        <f t="shared" si="67"/>
        <v>0</v>
      </c>
      <c r="BW56" s="342">
        <f t="shared" si="67"/>
        <v>0</v>
      </c>
      <c r="BX56" s="342">
        <f t="shared" si="67"/>
        <v>0</v>
      </c>
      <c r="BY56" s="343">
        <f t="shared" si="67"/>
        <v>0</v>
      </c>
      <c r="BZ56" s="341">
        <f t="shared" si="68"/>
        <v>0</v>
      </c>
      <c r="CA56" s="342">
        <f t="shared" si="68"/>
        <v>0</v>
      </c>
      <c r="CB56" s="342">
        <f t="shared" si="68"/>
        <v>0</v>
      </c>
      <c r="CC56" s="342">
        <f t="shared" si="68"/>
        <v>0</v>
      </c>
      <c r="CD56" s="342">
        <f t="shared" si="68"/>
        <v>0</v>
      </c>
      <c r="CE56" s="342">
        <f t="shared" si="68"/>
        <v>0</v>
      </c>
      <c r="CF56" s="342">
        <f t="shared" si="68"/>
        <v>0</v>
      </c>
      <c r="CG56" s="342">
        <f t="shared" si="68"/>
        <v>0</v>
      </c>
      <c r="CH56" s="342">
        <f t="shared" si="68"/>
        <v>0</v>
      </c>
      <c r="CI56" s="342">
        <f t="shared" si="68"/>
        <v>0</v>
      </c>
      <c r="CJ56" s="342">
        <f t="shared" si="68"/>
        <v>0</v>
      </c>
      <c r="CK56" s="343">
        <f t="shared" si="68"/>
        <v>0</v>
      </c>
      <c r="CL56" s="341">
        <f t="shared" si="69"/>
        <v>0</v>
      </c>
      <c r="CM56" s="342">
        <f t="shared" si="69"/>
        <v>0</v>
      </c>
      <c r="CN56" s="342">
        <f t="shared" si="69"/>
        <v>0</v>
      </c>
      <c r="CO56" s="342">
        <f t="shared" si="69"/>
        <v>0</v>
      </c>
      <c r="CP56" s="342">
        <f t="shared" si="69"/>
        <v>0</v>
      </c>
      <c r="CQ56" s="342">
        <f t="shared" si="69"/>
        <v>0</v>
      </c>
      <c r="CR56" s="342">
        <f t="shared" si="69"/>
        <v>0</v>
      </c>
      <c r="CS56" s="342">
        <f t="shared" si="69"/>
        <v>0</v>
      </c>
      <c r="CT56" s="342">
        <f t="shared" si="69"/>
        <v>0</v>
      </c>
      <c r="CU56" s="342">
        <f t="shared" si="69"/>
        <v>0</v>
      </c>
      <c r="CV56" s="342">
        <f t="shared" si="69"/>
        <v>0</v>
      </c>
      <c r="CW56" s="343">
        <f t="shared" si="69"/>
        <v>0</v>
      </c>
      <c r="CX56" s="341">
        <f t="shared" si="70"/>
        <v>0</v>
      </c>
      <c r="CY56" s="342">
        <f t="shared" si="70"/>
        <v>0</v>
      </c>
      <c r="CZ56" s="342">
        <f t="shared" si="70"/>
        <v>0</v>
      </c>
      <c r="DA56" s="342">
        <f t="shared" si="70"/>
        <v>0</v>
      </c>
      <c r="DB56" s="342">
        <f t="shared" si="70"/>
        <v>0</v>
      </c>
      <c r="DC56" s="342">
        <f t="shared" si="70"/>
        <v>0</v>
      </c>
      <c r="DD56" s="342">
        <f t="shared" si="70"/>
        <v>0</v>
      </c>
      <c r="DE56" s="342">
        <f t="shared" si="70"/>
        <v>0</v>
      </c>
      <c r="DF56" s="342">
        <f t="shared" si="70"/>
        <v>0</v>
      </c>
      <c r="DG56" s="342">
        <f t="shared" si="70"/>
        <v>0</v>
      </c>
      <c r="DH56" s="342">
        <f t="shared" si="70"/>
        <v>0</v>
      </c>
      <c r="DI56" s="343">
        <f t="shared" si="70"/>
        <v>0</v>
      </c>
      <c r="DJ56" s="341">
        <f t="shared" si="71"/>
        <v>0</v>
      </c>
      <c r="DK56" s="342">
        <f t="shared" si="71"/>
        <v>0</v>
      </c>
      <c r="DL56" s="342">
        <f t="shared" si="71"/>
        <v>0</v>
      </c>
      <c r="DM56" s="342">
        <f t="shared" si="71"/>
        <v>0</v>
      </c>
      <c r="DN56" s="342">
        <f t="shared" si="71"/>
        <v>0</v>
      </c>
      <c r="DO56" s="342">
        <f t="shared" si="71"/>
        <v>0</v>
      </c>
      <c r="DP56" s="342">
        <f t="shared" si="71"/>
        <v>0</v>
      </c>
      <c r="DQ56" s="342">
        <f t="shared" si="71"/>
        <v>0</v>
      </c>
      <c r="DR56" s="342">
        <f t="shared" si="71"/>
        <v>0</v>
      </c>
      <c r="DS56" s="342">
        <f t="shared" si="71"/>
        <v>0</v>
      </c>
      <c r="DT56" s="342">
        <f t="shared" si="71"/>
        <v>0</v>
      </c>
      <c r="DU56" s="343">
        <f t="shared" si="71"/>
        <v>0</v>
      </c>
      <c r="DV56" s="341">
        <f t="shared" si="72"/>
        <v>0</v>
      </c>
      <c r="DW56" s="342">
        <f t="shared" si="72"/>
        <v>0</v>
      </c>
      <c r="DX56" s="342">
        <f t="shared" si="72"/>
        <v>0</v>
      </c>
      <c r="DY56" s="342">
        <f t="shared" si="72"/>
        <v>0</v>
      </c>
      <c r="DZ56" s="342">
        <f t="shared" si="72"/>
        <v>0</v>
      </c>
      <c r="EA56" s="342">
        <f t="shared" si="72"/>
        <v>0</v>
      </c>
      <c r="EB56" s="342">
        <f t="shared" si="72"/>
        <v>0</v>
      </c>
      <c r="EC56" s="342">
        <f t="shared" si="72"/>
        <v>0</v>
      </c>
      <c r="ED56" s="342">
        <f t="shared" si="72"/>
        <v>0</v>
      </c>
      <c r="EE56" s="342">
        <f t="shared" si="72"/>
        <v>0</v>
      </c>
      <c r="EF56" s="342">
        <f t="shared" si="72"/>
        <v>0</v>
      </c>
      <c r="EG56" s="343">
        <f t="shared" si="72"/>
        <v>0</v>
      </c>
      <c r="EH56" s="341">
        <f t="shared" si="73"/>
        <v>0</v>
      </c>
      <c r="EI56" s="342">
        <f t="shared" si="73"/>
        <v>0</v>
      </c>
      <c r="EJ56" s="342">
        <f t="shared" si="73"/>
        <v>0</v>
      </c>
      <c r="EK56" s="342">
        <f t="shared" si="73"/>
        <v>0</v>
      </c>
      <c r="EL56" s="342">
        <f t="shared" si="73"/>
        <v>0</v>
      </c>
      <c r="EM56" s="342">
        <f t="shared" si="73"/>
        <v>0</v>
      </c>
      <c r="EN56" s="342">
        <f t="shared" si="73"/>
        <v>0</v>
      </c>
      <c r="EO56" s="342">
        <f t="shared" si="73"/>
        <v>0</v>
      </c>
      <c r="EP56" s="342">
        <f t="shared" si="73"/>
        <v>0</v>
      </c>
      <c r="EQ56" s="342">
        <f t="shared" si="73"/>
        <v>0</v>
      </c>
      <c r="ER56" s="342">
        <f t="shared" si="73"/>
        <v>0</v>
      </c>
      <c r="ES56" s="343">
        <f t="shared" si="73"/>
        <v>0</v>
      </c>
      <c r="ET56" s="341">
        <f t="shared" si="74"/>
        <v>0</v>
      </c>
      <c r="EU56" s="342">
        <f t="shared" si="74"/>
        <v>0</v>
      </c>
      <c r="EV56" s="342">
        <f t="shared" si="74"/>
        <v>0</v>
      </c>
      <c r="EW56" s="342">
        <f t="shared" si="74"/>
        <v>0</v>
      </c>
      <c r="EX56" s="342">
        <f t="shared" si="74"/>
        <v>0</v>
      </c>
      <c r="EY56" s="342">
        <f t="shared" si="74"/>
        <v>0</v>
      </c>
      <c r="EZ56" s="342">
        <f t="shared" si="74"/>
        <v>0</v>
      </c>
      <c r="FA56" s="342">
        <f t="shared" si="74"/>
        <v>0</v>
      </c>
      <c r="FB56" s="342">
        <f t="shared" si="74"/>
        <v>0</v>
      </c>
      <c r="FC56" s="342">
        <f t="shared" si="74"/>
        <v>0</v>
      </c>
      <c r="FD56" s="342">
        <f t="shared" si="74"/>
        <v>0</v>
      </c>
      <c r="FE56" s="343">
        <f t="shared" si="74"/>
        <v>0</v>
      </c>
      <c r="FF56" s="341">
        <f t="shared" si="75"/>
        <v>0</v>
      </c>
      <c r="FG56" s="342">
        <f t="shared" si="75"/>
        <v>0</v>
      </c>
      <c r="FH56" s="342">
        <f t="shared" si="75"/>
        <v>0</v>
      </c>
      <c r="FI56" s="342">
        <f t="shared" si="75"/>
        <v>0</v>
      </c>
      <c r="FJ56" s="342">
        <f t="shared" si="75"/>
        <v>0</v>
      </c>
      <c r="FK56" s="342">
        <f t="shared" si="75"/>
        <v>0</v>
      </c>
      <c r="FL56" s="342">
        <f t="shared" si="75"/>
        <v>0</v>
      </c>
      <c r="FM56" s="342">
        <f t="shared" si="75"/>
        <v>0</v>
      </c>
      <c r="FN56" s="342">
        <f t="shared" si="75"/>
        <v>0</v>
      </c>
      <c r="FO56" s="342">
        <f t="shared" si="75"/>
        <v>0</v>
      </c>
      <c r="FP56" s="342">
        <f t="shared" si="75"/>
        <v>0</v>
      </c>
      <c r="FQ56" s="343">
        <f t="shared" si="75"/>
        <v>0</v>
      </c>
    </row>
    <row r="57" spans="1:173" ht="12.75" customHeight="1" x14ac:dyDescent="0.2">
      <c r="A57" s="246" t="str">
        <f t="shared" si="63"/>
        <v>-N/A</v>
      </c>
      <c r="B57" s="362"/>
      <c r="C57" s="171" t="s">
        <v>300</v>
      </c>
      <c r="D57" s="366"/>
      <c r="E57" s="351" t="s">
        <v>73</v>
      </c>
      <c r="F57" s="351" t="s">
        <v>73</v>
      </c>
      <c r="G57" s="33" t="s">
        <v>115</v>
      </c>
      <c r="H57" s="368"/>
      <c r="I57" s="64" t="s">
        <v>143</v>
      </c>
      <c r="J57" s="33" t="s">
        <v>115</v>
      </c>
      <c r="K57" s="64"/>
      <c r="L57" s="64"/>
      <c r="M57" s="367">
        <v>0</v>
      </c>
      <c r="N57" s="373">
        <v>0</v>
      </c>
      <c r="O57" s="299"/>
      <c r="P57" s="300"/>
      <c r="Q57" s="73" t="str">
        <f t="shared" si="76"/>
        <v>Enter Activity</v>
      </c>
      <c r="R57" s="73" t="str">
        <f t="shared" si="64"/>
        <v>Enter Activity</v>
      </c>
      <c r="S57" s="73" t="str">
        <f t="shared" si="64"/>
        <v>Enter Activity</v>
      </c>
      <c r="T57" s="73" t="str">
        <f t="shared" si="64"/>
        <v>Enter Activity</v>
      </c>
      <c r="U57" s="73" t="str">
        <f t="shared" si="64"/>
        <v>Enter Activity</v>
      </c>
      <c r="V57" s="73" t="str">
        <f t="shared" si="64"/>
        <v>Enter Activity</v>
      </c>
      <c r="W57" s="79" t="s">
        <v>115</v>
      </c>
      <c r="X57" s="73" t="str">
        <f t="shared" si="64"/>
        <v>Enter Activity</v>
      </c>
      <c r="Y57" s="78" t="s">
        <v>115</v>
      </c>
      <c r="Z57" s="79" t="s">
        <v>115</v>
      </c>
      <c r="AA57" s="82" t="s">
        <v>115</v>
      </c>
      <c r="AB57" s="76" t="str">
        <f xml:space="preserve"> IF($H57=0, "Enter Activity", IF(($M57=0)*($N57=0), "Enter Run Time", (H57*'VESSEL FACTORS'!$D$41)/2000))</f>
        <v>Enter Activity</v>
      </c>
      <c r="AC57" s="65" t="str">
        <f xml:space="preserve"> IF($H57=0, "Enter Activity", IF(($M57=0)*($N57=0), "Enter Run Time", (H57*'VESSEL FACTORS'!$D$41)/2000))</f>
        <v>Enter Activity</v>
      </c>
      <c r="AD57" s="65" t="str">
        <f>IF($H57=0, "Enter Activity", IF(($M57=0)*($N57=0), "Enter Run Time",  (H57*'VESSEL FACTORS'!$F$41)/2000))</f>
        <v>Enter Activity</v>
      </c>
      <c r="AE57" s="65" t="str">
        <f>IF($H57=0, "Enter Activity", IF(($M57=0)*($N57=0), "Enter Run Time", (H57*'VESSEL FACTORS'!$H$41)/2000))</f>
        <v>Enter Activity</v>
      </c>
      <c r="AF57" s="65" t="str">
        <f>IF($H57=0, "Enter Activity", IF(($M57=0)*($N57=0), "Enter Run Time", (H57*'VESSEL FACTORS'!$I$41)/2000))</f>
        <v>Enter Activity</v>
      </c>
      <c r="AG57" s="84" t="str">
        <f>IF($H57=0, "Enter Activity", IF(($M57=0)*($N57=0), "Enter Run Time", (H57*'VESSEL FACTORS'!$J$41)/2000))</f>
        <v>Enter Activity</v>
      </c>
      <c r="AH57" s="70" t="s">
        <v>115</v>
      </c>
      <c r="AI57" s="79" t="str">
        <f>IF($H57=0, "Enter Activity", IF(($M57=0)*($N57=0), "Enter Run Time",  (H57*'VESSEL FACTORS'!$L$41)/2000))</f>
        <v>Enter Activity</v>
      </c>
      <c r="AJ57" s="70" t="s">
        <v>115</v>
      </c>
      <c r="AK57" s="70" t="s">
        <v>115</v>
      </c>
      <c r="AL57" s="71" t="s">
        <v>115</v>
      </c>
      <c r="AM57" s="73"/>
      <c r="AO57" s="74">
        <f>MONTH(EMISSIONS_1!P57)-MONTH(EMISSIONS_1!O57)+1</f>
        <v>1</v>
      </c>
      <c r="AP57" s="341">
        <f t="shared" si="65"/>
        <v>0</v>
      </c>
      <c r="AQ57" s="342">
        <f t="shared" si="65"/>
        <v>0</v>
      </c>
      <c r="AR57" s="342">
        <f t="shared" si="65"/>
        <v>0</v>
      </c>
      <c r="AS57" s="342">
        <f t="shared" si="65"/>
        <v>0</v>
      </c>
      <c r="AT57" s="342">
        <f t="shared" si="65"/>
        <v>0</v>
      </c>
      <c r="AU57" s="342">
        <f t="shared" si="65"/>
        <v>0</v>
      </c>
      <c r="AV57" s="342">
        <f t="shared" si="65"/>
        <v>0</v>
      </c>
      <c r="AW57" s="342">
        <f t="shared" si="65"/>
        <v>0</v>
      </c>
      <c r="AX57" s="342">
        <f t="shared" si="65"/>
        <v>0</v>
      </c>
      <c r="AY57" s="342">
        <f t="shared" si="65"/>
        <v>0</v>
      </c>
      <c r="AZ57" s="342">
        <f t="shared" si="65"/>
        <v>0</v>
      </c>
      <c r="BA57" s="343">
        <f t="shared" si="65"/>
        <v>0</v>
      </c>
      <c r="BB57" s="341">
        <f t="shared" si="66"/>
        <v>0</v>
      </c>
      <c r="BC57" s="342">
        <f t="shared" si="66"/>
        <v>0</v>
      </c>
      <c r="BD57" s="342">
        <f t="shared" si="66"/>
        <v>0</v>
      </c>
      <c r="BE57" s="342">
        <f t="shared" si="66"/>
        <v>0</v>
      </c>
      <c r="BF57" s="342">
        <f t="shared" si="66"/>
        <v>0</v>
      </c>
      <c r="BG57" s="342">
        <f t="shared" si="66"/>
        <v>0</v>
      </c>
      <c r="BH57" s="342">
        <f t="shared" si="66"/>
        <v>0</v>
      </c>
      <c r="BI57" s="342">
        <f t="shared" si="66"/>
        <v>0</v>
      </c>
      <c r="BJ57" s="342">
        <f t="shared" si="66"/>
        <v>0</v>
      </c>
      <c r="BK57" s="342">
        <f t="shared" si="66"/>
        <v>0</v>
      </c>
      <c r="BL57" s="342">
        <f t="shared" si="66"/>
        <v>0</v>
      </c>
      <c r="BM57" s="343">
        <f t="shared" si="66"/>
        <v>0</v>
      </c>
      <c r="BN57" s="341">
        <f t="shared" si="67"/>
        <v>0</v>
      </c>
      <c r="BO57" s="342">
        <f t="shared" si="67"/>
        <v>0</v>
      </c>
      <c r="BP57" s="342">
        <f t="shared" si="67"/>
        <v>0</v>
      </c>
      <c r="BQ57" s="342">
        <f t="shared" si="67"/>
        <v>0</v>
      </c>
      <c r="BR57" s="342">
        <f t="shared" si="67"/>
        <v>0</v>
      </c>
      <c r="BS57" s="342">
        <f t="shared" si="67"/>
        <v>0</v>
      </c>
      <c r="BT57" s="342">
        <f t="shared" si="67"/>
        <v>0</v>
      </c>
      <c r="BU57" s="342">
        <f t="shared" si="67"/>
        <v>0</v>
      </c>
      <c r="BV57" s="342">
        <f t="shared" si="67"/>
        <v>0</v>
      </c>
      <c r="BW57" s="342">
        <f t="shared" si="67"/>
        <v>0</v>
      </c>
      <c r="BX57" s="342">
        <f t="shared" si="67"/>
        <v>0</v>
      </c>
      <c r="BY57" s="343">
        <f t="shared" si="67"/>
        <v>0</v>
      </c>
      <c r="BZ57" s="341">
        <f t="shared" si="68"/>
        <v>0</v>
      </c>
      <c r="CA57" s="342">
        <f t="shared" si="68"/>
        <v>0</v>
      </c>
      <c r="CB57" s="342">
        <f t="shared" si="68"/>
        <v>0</v>
      </c>
      <c r="CC57" s="342">
        <f t="shared" si="68"/>
        <v>0</v>
      </c>
      <c r="CD57" s="342">
        <f t="shared" si="68"/>
        <v>0</v>
      </c>
      <c r="CE57" s="342">
        <f t="shared" si="68"/>
        <v>0</v>
      </c>
      <c r="CF57" s="342">
        <f t="shared" si="68"/>
        <v>0</v>
      </c>
      <c r="CG57" s="342">
        <f t="shared" si="68"/>
        <v>0</v>
      </c>
      <c r="CH57" s="342">
        <f t="shared" si="68"/>
        <v>0</v>
      </c>
      <c r="CI57" s="342">
        <f t="shared" si="68"/>
        <v>0</v>
      </c>
      <c r="CJ57" s="342">
        <f t="shared" si="68"/>
        <v>0</v>
      </c>
      <c r="CK57" s="343">
        <f t="shared" si="68"/>
        <v>0</v>
      </c>
      <c r="CL57" s="341">
        <f t="shared" si="69"/>
        <v>0</v>
      </c>
      <c r="CM57" s="342">
        <f t="shared" si="69"/>
        <v>0</v>
      </c>
      <c r="CN57" s="342">
        <f t="shared" si="69"/>
        <v>0</v>
      </c>
      <c r="CO57" s="342">
        <f t="shared" si="69"/>
        <v>0</v>
      </c>
      <c r="CP57" s="342">
        <f t="shared" si="69"/>
        <v>0</v>
      </c>
      <c r="CQ57" s="342">
        <f t="shared" si="69"/>
        <v>0</v>
      </c>
      <c r="CR57" s="342">
        <f t="shared" si="69"/>
        <v>0</v>
      </c>
      <c r="CS57" s="342">
        <f t="shared" si="69"/>
        <v>0</v>
      </c>
      <c r="CT57" s="342">
        <f t="shared" si="69"/>
        <v>0</v>
      </c>
      <c r="CU57" s="342">
        <f t="shared" si="69"/>
        <v>0</v>
      </c>
      <c r="CV57" s="342">
        <f t="shared" si="69"/>
        <v>0</v>
      </c>
      <c r="CW57" s="343">
        <f t="shared" si="69"/>
        <v>0</v>
      </c>
      <c r="CX57" s="341">
        <f t="shared" si="70"/>
        <v>0</v>
      </c>
      <c r="CY57" s="342">
        <f t="shared" si="70"/>
        <v>0</v>
      </c>
      <c r="CZ57" s="342">
        <f t="shared" si="70"/>
        <v>0</v>
      </c>
      <c r="DA57" s="342">
        <f t="shared" si="70"/>
        <v>0</v>
      </c>
      <c r="DB57" s="342">
        <f t="shared" si="70"/>
        <v>0</v>
      </c>
      <c r="DC57" s="342">
        <f t="shared" si="70"/>
        <v>0</v>
      </c>
      <c r="DD57" s="342">
        <f t="shared" si="70"/>
        <v>0</v>
      </c>
      <c r="DE57" s="342">
        <f t="shared" si="70"/>
        <v>0</v>
      </c>
      <c r="DF57" s="342">
        <f t="shared" si="70"/>
        <v>0</v>
      </c>
      <c r="DG57" s="342">
        <f t="shared" si="70"/>
        <v>0</v>
      </c>
      <c r="DH57" s="342">
        <f t="shared" si="70"/>
        <v>0</v>
      </c>
      <c r="DI57" s="343">
        <f t="shared" si="70"/>
        <v>0</v>
      </c>
      <c r="DJ57" s="341">
        <f t="shared" si="71"/>
        <v>0</v>
      </c>
      <c r="DK57" s="342">
        <f t="shared" si="71"/>
        <v>0</v>
      </c>
      <c r="DL57" s="342">
        <f t="shared" si="71"/>
        <v>0</v>
      </c>
      <c r="DM57" s="342">
        <f t="shared" si="71"/>
        <v>0</v>
      </c>
      <c r="DN57" s="342">
        <f t="shared" si="71"/>
        <v>0</v>
      </c>
      <c r="DO57" s="342">
        <f t="shared" si="71"/>
        <v>0</v>
      </c>
      <c r="DP57" s="342">
        <f t="shared" si="71"/>
        <v>0</v>
      </c>
      <c r="DQ57" s="342">
        <f t="shared" si="71"/>
        <v>0</v>
      </c>
      <c r="DR57" s="342">
        <f t="shared" si="71"/>
        <v>0</v>
      </c>
      <c r="DS57" s="342">
        <f t="shared" si="71"/>
        <v>0</v>
      </c>
      <c r="DT57" s="342">
        <f t="shared" si="71"/>
        <v>0</v>
      </c>
      <c r="DU57" s="343">
        <f t="shared" si="71"/>
        <v>0</v>
      </c>
      <c r="DV57" s="341">
        <f t="shared" si="72"/>
        <v>0</v>
      </c>
      <c r="DW57" s="342">
        <f t="shared" si="72"/>
        <v>0</v>
      </c>
      <c r="DX57" s="342">
        <f t="shared" si="72"/>
        <v>0</v>
      </c>
      <c r="DY57" s="342">
        <f t="shared" si="72"/>
        <v>0</v>
      </c>
      <c r="DZ57" s="342">
        <f t="shared" si="72"/>
        <v>0</v>
      </c>
      <c r="EA57" s="342">
        <f t="shared" si="72"/>
        <v>0</v>
      </c>
      <c r="EB57" s="342">
        <f t="shared" si="72"/>
        <v>0</v>
      </c>
      <c r="EC57" s="342">
        <f t="shared" si="72"/>
        <v>0</v>
      </c>
      <c r="ED57" s="342">
        <f t="shared" si="72"/>
        <v>0</v>
      </c>
      <c r="EE57" s="342">
        <f t="shared" si="72"/>
        <v>0</v>
      </c>
      <c r="EF57" s="342">
        <f t="shared" si="72"/>
        <v>0</v>
      </c>
      <c r="EG57" s="343">
        <f t="shared" si="72"/>
        <v>0</v>
      </c>
      <c r="EH57" s="341">
        <f t="shared" si="73"/>
        <v>0</v>
      </c>
      <c r="EI57" s="342">
        <f t="shared" si="73"/>
        <v>0</v>
      </c>
      <c r="EJ57" s="342">
        <f t="shared" si="73"/>
        <v>0</v>
      </c>
      <c r="EK57" s="342">
        <f t="shared" si="73"/>
        <v>0</v>
      </c>
      <c r="EL57" s="342">
        <f t="shared" si="73"/>
        <v>0</v>
      </c>
      <c r="EM57" s="342">
        <f t="shared" si="73"/>
        <v>0</v>
      </c>
      <c r="EN57" s="342">
        <f t="shared" si="73"/>
        <v>0</v>
      </c>
      <c r="EO57" s="342">
        <f t="shared" si="73"/>
        <v>0</v>
      </c>
      <c r="EP57" s="342">
        <f t="shared" si="73"/>
        <v>0</v>
      </c>
      <c r="EQ57" s="342">
        <f t="shared" si="73"/>
        <v>0</v>
      </c>
      <c r="ER57" s="342">
        <f t="shared" si="73"/>
        <v>0</v>
      </c>
      <c r="ES57" s="343">
        <f t="shared" si="73"/>
        <v>0</v>
      </c>
      <c r="ET57" s="341">
        <f t="shared" si="74"/>
        <v>0</v>
      </c>
      <c r="EU57" s="342">
        <f t="shared" si="74"/>
        <v>0</v>
      </c>
      <c r="EV57" s="342">
        <f t="shared" si="74"/>
        <v>0</v>
      </c>
      <c r="EW57" s="342">
        <f t="shared" si="74"/>
        <v>0</v>
      </c>
      <c r="EX57" s="342">
        <f t="shared" si="74"/>
        <v>0</v>
      </c>
      <c r="EY57" s="342">
        <f t="shared" si="74"/>
        <v>0</v>
      </c>
      <c r="EZ57" s="342">
        <f t="shared" si="74"/>
        <v>0</v>
      </c>
      <c r="FA57" s="342">
        <f t="shared" si="74"/>
        <v>0</v>
      </c>
      <c r="FB57" s="342">
        <f t="shared" si="74"/>
        <v>0</v>
      </c>
      <c r="FC57" s="342">
        <f t="shared" si="74"/>
        <v>0</v>
      </c>
      <c r="FD57" s="342">
        <f t="shared" si="74"/>
        <v>0</v>
      </c>
      <c r="FE57" s="343">
        <f t="shared" si="74"/>
        <v>0</v>
      </c>
      <c r="FF57" s="341">
        <f t="shared" si="75"/>
        <v>0</v>
      </c>
      <c r="FG57" s="342">
        <f t="shared" si="75"/>
        <v>0</v>
      </c>
      <c r="FH57" s="342">
        <f t="shared" si="75"/>
        <v>0</v>
      </c>
      <c r="FI57" s="342">
        <f t="shared" si="75"/>
        <v>0</v>
      </c>
      <c r="FJ57" s="342">
        <f t="shared" si="75"/>
        <v>0</v>
      </c>
      <c r="FK57" s="342">
        <f t="shared" si="75"/>
        <v>0</v>
      </c>
      <c r="FL57" s="342">
        <f t="shared" si="75"/>
        <v>0</v>
      </c>
      <c r="FM57" s="342">
        <f t="shared" si="75"/>
        <v>0</v>
      </c>
      <c r="FN57" s="342">
        <f t="shared" si="75"/>
        <v>0</v>
      </c>
      <c r="FO57" s="342">
        <f t="shared" si="75"/>
        <v>0</v>
      </c>
      <c r="FP57" s="342">
        <f t="shared" si="75"/>
        <v>0</v>
      </c>
      <c r="FQ57" s="343">
        <f t="shared" si="75"/>
        <v>0</v>
      </c>
    </row>
    <row r="58" spans="1:173" ht="12.75" customHeight="1" x14ac:dyDescent="0.2">
      <c r="A58" s="246" t="str">
        <f t="shared" si="63"/>
        <v>-N/A</v>
      </c>
      <c r="B58" s="362"/>
      <c r="C58" s="171" t="s">
        <v>300</v>
      </c>
      <c r="D58" s="366"/>
      <c r="E58" s="351" t="s">
        <v>73</v>
      </c>
      <c r="F58" s="351" t="s">
        <v>73</v>
      </c>
      <c r="G58" s="33" t="s">
        <v>115</v>
      </c>
      <c r="H58" s="368"/>
      <c r="I58" s="64" t="s">
        <v>143</v>
      </c>
      <c r="J58" s="33" t="s">
        <v>115</v>
      </c>
      <c r="K58" s="64"/>
      <c r="L58" s="64"/>
      <c r="M58" s="367">
        <v>0</v>
      </c>
      <c r="N58" s="373">
        <v>0</v>
      </c>
      <c r="O58" s="299"/>
      <c r="P58" s="300"/>
      <c r="Q58" s="73" t="str">
        <f t="shared" si="76"/>
        <v>Enter Activity</v>
      </c>
      <c r="R58" s="73" t="str">
        <f t="shared" si="64"/>
        <v>Enter Activity</v>
      </c>
      <c r="S58" s="73" t="str">
        <f t="shared" si="64"/>
        <v>Enter Activity</v>
      </c>
      <c r="T58" s="73" t="str">
        <f t="shared" si="64"/>
        <v>Enter Activity</v>
      </c>
      <c r="U58" s="73" t="str">
        <f t="shared" si="64"/>
        <v>Enter Activity</v>
      </c>
      <c r="V58" s="73" t="str">
        <f t="shared" si="64"/>
        <v>Enter Activity</v>
      </c>
      <c r="W58" s="79" t="s">
        <v>115</v>
      </c>
      <c r="X58" s="73" t="str">
        <f t="shared" si="64"/>
        <v>Enter Activity</v>
      </c>
      <c r="Y58" s="78" t="s">
        <v>115</v>
      </c>
      <c r="Z58" s="79" t="s">
        <v>115</v>
      </c>
      <c r="AA58" s="82" t="s">
        <v>115</v>
      </c>
      <c r="AB58" s="76" t="str">
        <f xml:space="preserve"> IF($H58=0, "Enter Activity", IF(($M58=0)*($N58=0), "Enter Run Time", (H58*'VESSEL FACTORS'!$D$41)/2000))</f>
        <v>Enter Activity</v>
      </c>
      <c r="AC58" s="65" t="str">
        <f xml:space="preserve"> IF($H58=0, "Enter Activity", IF(($M58=0)*($N58=0), "Enter Run Time", (H58*'VESSEL FACTORS'!$D$41)/2000))</f>
        <v>Enter Activity</v>
      </c>
      <c r="AD58" s="65" t="str">
        <f>IF($H58=0, "Enter Activity", IF(($M58=0)*($N58=0), "Enter Run Time",  (H58*'VESSEL FACTORS'!$F$41)/2000))</f>
        <v>Enter Activity</v>
      </c>
      <c r="AE58" s="65" t="str">
        <f>IF($H58=0, "Enter Activity", IF(($M58=0)*($N58=0), "Enter Run Time", (H58*'VESSEL FACTORS'!$H$41)/2000))</f>
        <v>Enter Activity</v>
      </c>
      <c r="AF58" s="65" t="str">
        <f>IF($H58=0, "Enter Activity", IF(($M58=0)*($N58=0), "Enter Run Time", (H58*'VESSEL FACTORS'!$I$41)/2000))</f>
        <v>Enter Activity</v>
      </c>
      <c r="AG58" s="84" t="str">
        <f>IF($H58=0, "Enter Activity", IF(($M58=0)*($N58=0), "Enter Run Time", (H58*'VESSEL FACTORS'!$J$41)/2000))</f>
        <v>Enter Activity</v>
      </c>
      <c r="AH58" s="70" t="s">
        <v>115</v>
      </c>
      <c r="AI58" s="79" t="str">
        <f>IF($H58=0, "Enter Activity", IF(($M58=0)*($N58=0), "Enter Run Time",  (H58*'VESSEL FACTORS'!$L$41)/2000))</f>
        <v>Enter Activity</v>
      </c>
      <c r="AJ58" s="70" t="s">
        <v>115</v>
      </c>
      <c r="AK58" s="70" t="s">
        <v>115</v>
      </c>
      <c r="AL58" s="71" t="s">
        <v>115</v>
      </c>
      <c r="AM58" s="73"/>
      <c r="AO58" s="74">
        <f>MONTH(EMISSIONS_1!P58)-MONTH(EMISSIONS_1!O58)+1</f>
        <v>1</v>
      </c>
      <c r="AP58" s="341">
        <f t="shared" si="65"/>
        <v>0</v>
      </c>
      <c r="AQ58" s="342">
        <f t="shared" si="65"/>
        <v>0</v>
      </c>
      <c r="AR58" s="342">
        <f t="shared" si="65"/>
        <v>0</v>
      </c>
      <c r="AS58" s="342">
        <f t="shared" si="65"/>
        <v>0</v>
      </c>
      <c r="AT58" s="342">
        <f t="shared" si="65"/>
        <v>0</v>
      </c>
      <c r="AU58" s="342">
        <f t="shared" si="65"/>
        <v>0</v>
      </c>
      <c r="AV58" s="342">
        <f t="shared" si="65"/>
        <v>0</v>
      </c>
      <c r="AW58" s="342">
        <f t="shared" si="65"/>
        <v>0</v>
      </c>
      <c r="AX58" s="342">
        <f t="shared" si="65"/>
        <v>0</v>
      </c>
      <c r="AY58" s="342">
        <f t="shared" si="65"/>
        <v>0</v>
      </c>
      <c r="AZ58" s="342">
        <f t="shared" si="65"/>
        <v>0</v>
      </c>
      <c r="BA58" s="343">
        <f t="shared" si="65"/>
        <v>0</v>
      </c>
      <c r="BB58" s="341">
        <f t="shared" si="66"/>
        <v>0</v>
      </c>
      <c r="BC58" s="342">
        <f t="shared" si="66"/>
        <v>0</v>
      </c>
      <c r="BD58" s="342">
        <f t="shared" si="66"/>
        <v>0</v>
      </c>
      <c r="BE58" s="342">
        <f t="shared" si="66"/>
        <v>0</v>
      </c>
      <c r="BF58" s="342">
        <f t="shared" si="66"/>
        <v>0</v>
      </c>
      <c r="BG58" s="342">
        <f t="shared" si="66"/>
        <v>0</v>
      </c>
      <c r="BH58" s="342">
        <f t="shared" si="66"/>
        <v>0</v>
      </c>
      <c r="BI58" s="342">
        <f t="shared" si="66"/>
        <v>0</v>
      </c>
      <c r="BJ58" s="342">
        <f t="shared" si="66"/>
        <v>0</v>
      </c>
      <c r="BK58" s="342">
        <f t="shared" si="66"/>
        <v>0</v>
      </c>
      <c r="BL58" s="342">
        <f t="shared" si="66"/>
        <v>0</v>
      </c>
      <c r="BM58" s="343">
        <f t="shared" si="66"/>
        <v>0</v>
      </c>
      <c r="BN58" s="341">
        <f t="shared" si="67"/>
        <v>0</v>
      </c>
      <c r="BO58" s="342">
        <f t="shared" si="67"/>
        <v>0</v>
      </c>
      <c r="BP58" s="342">
        <f t="shared" si="67"/>
        <v>0</v>
      </c>
      <c r="BQ58" s="342">
        <f t="shared" si="67"/>
        <v>0</v>
      </c>
      <c r="BR58" s="342">
        <f t="shared" si="67"/>
        <v>0</v>
      </c>
      <c r="BS58" s="342">
        <f t="shared" si="67"/>
        <v>0</v>
      </c>
      <c r="BT58" s="342">
        <f t="shared" si="67"/>
        <v>0</v>
      </c>
      <c r="BU58" s="342">
        <f t="shared" si="67"/>
        <v>0</v>
      </c>
      <c r="BV58" s="342">
        <f t="shared" si="67"/>
        <v>0</v>
      </c>
      <c r="BW58" s="342">
        <f t="shared" si="67"/>
        <v>0</v>
      </c>
      <c r="BX58" s="342">
        <f t="shared" si="67"/>
        <v>0</v>
      </c>
      <c r="BY58" s="343">
        <f t="shared" si="67"/>
        <v>0</v>
      </c>
      <c r="BZ58" s="341">
        <f t="shared" si="68"/>
        <v>0</v>
      </c>
      <c r="CA58" s="342">
        <f t="shared" si="68"/>
        <v>0</v>
      </c>
      <c r="CB58" s="342">
        <f t="shared" si="68"/>
        <v>0</v>
      </c>
      <c r="CC58" s="342">
        <f t="shared" si="68"/>
        <v>0</v>
      </c>
      <c r="CD58" s="342">
        <f t="shared" si="68"/>
        <v>0</v>
      </c>
      <c r="CE58" s="342">
        <f t="shared" si="68"/>
        <v>0</v>
      </c>
      <c r="CF58" s="342">
        <f t="shared" si="68"/>
        <v>0</v>
      </c>
      <c r="CG58" s="342">
        <f t="shared" si="68"/>
        <v>0</v>
      </c>
      <c r="CH58" s="342">
        <f t="shared" si="68"/>
        <v>0</v>
      </c>
      <c r="CI58" s="342">
        <f t="shared" si="68"/>
        <v>0</v>
      </c>
      <c r="CJ58" s="342">
        <f t="shared" si="68"/>
        <v>0</v>
      </c>
      <c r="CK58" s="343">
        <f t="shared" si="68"/>
        <v>0</v>
      </c>
      <c r="CL58" s="341">
        <f t="shared" si="69"/>
        <v>0</v>
      </c>
      <c r="CM58" s="342">
        <f t="shared" si="69"/>
        <v>0</v>
      </c>
      <c r="CN58" s="342">
        <f t="shared" si="69"/>
        <v>0</v>
      </c>
      <c r="CO58" s="342">
        <f t="shared" si="69"/>
        <v>0</v>
      </c>
      <c r="CP58" s="342">
        <f t="shared" si="69"/>
        <v>0</v>
      </c>
      <c r="CQ58" s="342">
        <f t="shared" si="69"/>
        <v>0</v>
      </c>
      <c r="CR58" s="342">
        <f t="shared" si="69"/>
        <v>0</v>
      </c>
      <c r="CS58" s="342">
        <f t="shared" si="69"/>
        <v>0</v>
      </c>
      <c r="CT58" s="342">
        <f t="shared" si="69"/>
        <v>0</v>
      </c>
      <c r="CU58" s="342">
        <f t="shared" si="69"/>
        <v>0</v>
      </c>
      <c r="CV58" s="342">
        <f t="shared" si="69"/>
        <v>0</v>
      </c>
      <c r="CW58" s="343">
        <f t="shared" si="69"/>
        <v>0</v>
      </c>
      <c r="CX58" s="341">
        <f t="shared" si="70"/>
        <v>0</v>
      </c>
      <c r="CY58" s="342">
        <f t="shared" si="70"/>
        <v>0</v>
      </c>
      <c r="CZ58" s="342">
        <f t="shared" si="70"/>
        <v>0</v>
      </c>
      <c r="DA58" s="342">
        <f t="shared" si="70"/>
        <v>0</v>
      </c>
      <c r="DB58" s="342">
        <f t="shared" si="70"/>
        <v>0</v>
      </c>
      <c r="DC58" s="342">
        <f t="shared" si="70"/>
        <v>0</v>
      </c>
      <c r="DD58" s="342">
        <f t="shared" si="70"/>
        <v>0</v>
      </c>
      <c r="DE58" s="342">
        <f t="shared" si="70"/>
        <v>0</v>
      </c>
      <c r="DF58" s="342">
        <f t="shared" si="70"/>
        <v>0</v>
      </c>
      <c r="DG58" s="342">
        <f t="shared" si="70"/>
        <v>0</v>
      </c>
      <c r="DH58" s="342">
        <f t="shared" si="70"/>
        <v>0</v>
      </c>
      <c r="DI58" s="343">
        <f t="shared" si="70"/>
        <v>0</v>
      </c>
      <c r="DJ58" s="341">
        <f t="shared" si="71"/>
        <v>0</v>
      </c>
      <c r="DK58" s="342">
        <f t="shared" si="71"/>
        <v>0</v>
      </c>
      <c r="DL58" s="342">
        <f t="shared" si="71"/>
        <v>0</v>
      </c>
      <c r="DM58" s="342">
        <f t="shared" si="71"/>
        <v>0</v>
      </c>
      <c r="DN58" s="342">
        <f t="shared" si="71"/>
        <v>0</v>
      </c>
      <c r="DO58" s="342">
        <f t="shared" si="71"/>
        <v>0</v>
      </c>
      <c r="DP58" s="342">
        <f t="shared" si="71"/>
        <v>0</v>
      </c>
      <c r="DQ58" s="342">
        <f t="shared" si="71"/>
        <v>0</v>
      </c>
      <c r="DR58" s="342">
        <f t="shared" si="71"/>
        <v>0</v>
      </c>
      <c r="DS58" s="342">
        <f t="shared" si="71"/>
        <v>0</v>
      </c>
      <c r="DT58" s="342">
        <f t="shared" si="71"/>
        <v>0</v>
      </c>
      <c r="DU58" s="343">
        <f t="shared" si="71"/>
        <v>0</v>
      </c>
      <c r="DV58" s="341">
        <f t="shared" si="72"/>
        <v>0</v>
      </c>
      <c r="DW58" s="342">
        <f t="shared" si="72"/>
        <v>0</v>
      </c>
      <c r="DX58" s="342">
        <f t="shared" si="72"/>
        <v>0</v>
      </c>
      <c r="DY58" s="342">
        <f t="shared" si="72"/>
        <v>0</v>
      </c>
      <c r="DZ58" s="342">
        <f t="shared" si="72"/>
        <v>0</v>
      </c>
      <c r="EA58" s="342">
        <f t="shared" si="72"/>
        <v>0</v>
      </c>
      <c r="EB58" s="342">
        <f t="shared" si="72"/>
        <v>0</v>
      </c>
      <c r="EC58" s="342">
        <f t="shared" si="72"/>
        <v>0</v>
      </c>
      <c r="ED58" s="342">
        <f t="shared" si="72"/>
        <v>0</v>
      </c>
      <c r="EE58" s="342">
        <f t="shared" si="72"/>
        <v>0</v>
      </c>
      <c r="EF58" s="342">
        <f t="shared" si="72"/>
        <v>0</v>
      </c>
      <c r="EG58" s="343">
        <f t="shared" si="72"/>
        <v>0</v>
      </c>
      <c r="EH58" s="341">
        <f t="shared" si="73"/>
        <v>0</v>
      </c>
      <c r="EI58" s="342">
        <f t="shared" si="73"/>
        <v>0</v>
      </c>
      <c r="EJ58" s="342">
        <f t="shared" si="73"/>
        <v>0</v>
      </c>
      <c r="EK58" s="342">
        <f t="shared" si="73"/>
        <v>0</v>
      </c>
      <c r="EL58" s="342">
        <f t="shared" si="73"/>
        <v>0</v>
      </c>
      <c r="EM58" s="342">
        <f t="shared" si="73"/>
        <v>0</v>
      </c>
      <c r="EN58" s="342">
        <f t="shared" si="73"/>
        <v>0</v>
      </c>
      <c r="EO58" s="342">
        <f t="shared" si="73"/>
        <v>0</v>
      </c>
      <c r="EP58" s="342">
        <f t="shared" si="73"/>
        <v>0</v>
      </c>
      <c r="EQ58" s="342">
        <f t="shared" si="73"/>
        <v>0</v>
      </c>
      <c r="ER58" s="342">
        <f t="shared" si="73"/>
        <v>0</v>
      </c>
      <c r="ES58" s="343">
        <f t="shared" si="73"/>
        <v>0</v>
      </c>
      <c r="ET58" s="341">
        <f t="shared" si="74"/>
        <v>0</v>
      </c>
      <c r="EU58" s="342">
        <f t="shared" si="74"/>
        <v>0</v>
      </c>
      <c r="EV58" s="342">
        <f t="shared" si="74"/>
        <v>0</v>
      </c>
      <c r="EW58" s="342">
        <f t="shared" si="74"/>
        <v>0</v>
      </c>
      <c r="EX58" s="342">
        <f t="shared" si="74"/>
        <v>0</v>
      </c>
      <c r="EY58" s="342">
        <f t="shared" si="74"/>
        <v>0</v>
      </c>
      <c r="EZ58" s="342">
        <f t="shared" si="74"/>
        <v>0</v>
      </c>
      <c r="FA58" s="342">
        <f t="shared" si="74"/>
        <v>0</v>
      </c>
      <c r="FB58" s="342">
        <f t="shared" si="74"/>
        <v>0</v>
      </c>
      <c r="FC58" s="342">
        <f t="shared" si="74"/>
        <v>0</v>
      </c>
      <c r="FD58" s="342">
        <f t="shared" si="74"/>
        <v>0</v>
      </c>
      <c r="FE58" s="343">
        <f t="shared" si="74"/>
        <v>0</v>
      </c>
      <c r="FF58" s="341">
        <f t="shared" si="75"/>
        <v>0</v>
      </c>
      <c r="FG58" s="342">
        <f t="shared" si="75"/>
        <v>0</v>
      </c>
      <c r="FH58" s="342">
        <f t="shared" si="75"/>
        <v>0</v>
      </c>
      <c r="FI58" s="342">
        <f t="shared" si="75"/>
        <v>0</v>
      </c>
      <c r="FJ58" s="342">
        <f t="shared" si="75"/>
        <v>0</v>
      </c>
      <c r="FK58" s="342">
        <f t="shared" si="75"/>
        <v>0</v>
      </c>
      <c r="FL58" s="342">
        <f t="shared" si="75"/>
        <v>0</v>
      </c>
      <c r="FM58" s="342">
        <f t="shared" si="75"/>
        <v>0</v>
      </c>
      <c r="FN58" s="342">
        <f t="shared" si="75"/>
        <v>0</v>
      </c>
      <c r="FO58" s="342">
        <f t="shared" si="75"/>
        <v>0</v>
      </c>
      <c r="FP58" s="342">
        <f t="shared" si="75"/>
        <v>0</v>
      </c>
      <c r="FQ58" s="343">
        <f t="shared" si="75"/>
        <v>0</v>
      </c>
    </row>
    <row r="59" spans="1:173" ht="12.75" customHeight="1" x14ac:dyDescent="0.2">
      <c r="A59" s="246" t="str">
        <f t="shared" si="63"/>
        <v>-N/A</v>
      </c>
      <c r="B59" s="362"/>
      <c r="C59" s="171" t="s">
        <v>300</v>
      </c>
      <c r="D59" s="366"/>
      <c r="E59" s="351" t="s">
        <v>73</v>
      </c>
      <c r="F59" s="351" t="s">
        <v>73</v>
      </c>
      <c r="G59" s="33" t="s">
        <v>115</v>
      </c>
      <c r="H59" s="368"/>
      <c r="I59" s="64" t="s">
        <v>143</v>
      </c>
      <c r="J59" s="33" t="s">
        <v>115</v>
      </c>
      <c r="K59" s="64"/>
      <c r="L59" s="64"/>
      <c r="M59" s="367">
        <v>0</v>
      </c>
      <c r="N59" s="373">
        <v>0</v>
      </c>
      <c r="O59" s="299"/>
      <c r="P59" s="301"/>
      <c r="Q59" s="73" t="str">
        <f t="shared" si="76"/>
        <v>Enter Activity</v>
      </c>
      <c r="R59" s="73" t="str">
        <f t="shared" si="64"/>
        <v>Enter Activity</v>
      </c>
      <c r="S59" s="73" t="str">
        <f t="shared" si="64"/>
        <v>Enter Activity</v>
      </c>
      <c r="T59" s="73" t="str">
        <f t="shared" si="64"/>
        <v>Enter Activity</v>
      </c>
      <c r="U59" s="73" t="str">
        <f t="shared" si="64"/>
        <v>Enter Activity</v>
      </c>
      <c r="V59" s="73" t="str">
        <f t="shared" si="64"/>
        <v>Enter Activity</v>
      </c>
      <c r="W59" s="79" t="s">
        <v>115</v>
      </c>
      <c r="X59" s="73" t="str">
        <f t="shared" si="64"/>
        <v>Enter Activity</v>
      </c>
      <c r="Y59" s="78" t="s">
        <v>115</v>
      </c>
      <c r="Z59" s="79" t="s">
        <v>115</v>
      </c>
      <c r="AA59" s="82" t="s">
        <v>115</v>
      </c>
      <c r="AB59" s="76" t="str">
        <f xml:space="preserve"> IF($H59=0, "Enter Activity", IF(($M59=0)*($N59=0), "Enter Run Time", (H59*'VESSEL FACTORS'!$D$41)/2000))</f>
        <v>Enter Activity</v>
      </c>
      <c r="AC59" s="65" t="str">
        <f xml:space="preserve"> IF($H59=0, "Enter Activity", IF(($M59=0)*($N59=0), "Enter Run Time", (H59*'VESSEL FACTORS'!$D$41)/2000))</f>
        <v>Enter Activity</v>
      </c>
      <c r="AD59" s="65" t="str">
        <f>IF($H59=0, "Enter Activity", IF(($M59=0)*($N59=0), "Enter Run Time",  (H59*'VESSEL FACTORS'!$F$41)/2000))</f>
        <v>Enter Activity</v>
      </c>
      <c r="AE59" s="65" t="str">
        <f>IF($H59=0, "Enter Activity", IF(($M59=0)*($N59=0), "Enter Run Time", (H59*'VESSEL FACTORS'!$H$41)/2000))</f>
        <v>Enter Activity</v>
      </c>
      <c r="AF59" s="65" t="str">
        <f>IF($H59=0, "Enter Activity", IF(($M59=0)*($N59=0), "Enter Run Time", (H59*'VESSEL FACTORS'!$I$41)/2000))</f>
        <v>Enter Activity</v>
      </c>
      <c r="AG59" s="84" t="str">
        <f>IF($H59=0, "Enter Activity", IF(($M59=0)*($N59=0), "Enter Run Time", (H59*'VESSEL FACTORS'!$J$41)/2000))</f>
        <v>Enter Activity</v>
      </c>
      <c r="AH59" s="70" t="s">
        <v>115</v>
      </c>
      <c r="AI59" s="79" t="str">
        <f>IF($H59=0, "Enter Activity", IF(($M59=0)*($N59=0), "Enter Run Time",  (H59*'VESSEL FACTORS'!$L$41)/2000))</f>
        <v>Enter Activity</v>
      </c>
      <c r="AJ59" s="70" t="s">
        <v>115</v>
      </c>
      <c r="AK59" s="70" t="s">
        <v>115</v>
      </c>
      <c r="AL59" s="71" t="s">
        <v>115</v>
      </c>
      <c r="AM59" s="73"/>
      <c r="AO59" s="74">
        <f>MONTH(EMISSIONS_1!P59)-MONTH(EMISSIONS_1!O59)+1</f>
        <v>1</v>
      </c>
      <c r="AP59" s="341">
        <f t="shared" si="65"/>
        <v>0</v>
      </c>
      <c r="AQ59" s="342">
        <f t="shared" si="65"/>
        <v>0</v>
      </c>
      <c r="AR59" s="342">
        <f t="shared" si="65"/>
        <v>0</v>
      </c>
      <c r="AS59" s="342">
        <f t="shared" si="65"/>
        <v>0</v>
      </c>
      <c r="AT59" s="342">
        <f t="shared" si="65"/>
        <v>0</v>
      </c>
      <c r="AU59" s="342">
        <f t="shared" si="65"/>
        <v>0</v>
      </c>
      <c r="AV59" s="342">
        <f t="shared" si="65"/>
        <v>0</v>
      </c>
      <c r="AW59" s="342">
        <f t="shared" si="65"/>
        <v>0</v>
      </c>
      <c r="AX59" s="342">
        <f t="shared" si="65"/>
        <v>0</v>
      </c>
      <c r="AY59" s="342">
        <f t="shared" si="65"/>
        <v>0</v>
      </c>
      <c r="AZ59" s="342">
        <f t="shared" si="65"/>
        <v>0</v>
      </c>
      <c r="BA59" s="343">
        <f t="shared" si="65"/>
        <v>0</v>
      </c>
      <c r="BB59" s="341">
        <f t="shared" si="66"/>
        <v>0</v>
      </c>
      <c r="BC59" s="342">
        <f t="shared" si="66"/>
        <v>0</v>
      </c>
      <c r="BD59" s="342">
        <f t="shared" si="66"/>
        <v>0</v>
      </c>
      <c r="BE59" s="342">
        <f t="shared" si="66"/>
        <v>0</v>
      </c>
      <c r="BF59" s="342">
        <f t="shared" si="66"/>
        <v>0</v>
      </c>
      <c r="BG59" s="342">
        <f t="shared" si="66"/>
        <v>0</v>
      </c>
      <c r="BH59" s="342">
        <f t="shared" si="66"/>
        <v>0</v>
      </c>
      <c r="BI59" s="342">
        <f t="shared" si="66"/>
        <v>0</v>
      </c>
      <c r="BJ59" s="342">
        <f t="shared" si="66"/>
        <v>0</v>
      </c>
      <c r="BK59" s="342">
        <f t="shared" si="66"/>
        <v>0</v>
      </c>
      <c r="BL59" s="342">
        <f t="shared" si="66"/>
        <v>0</v>
      </c>
      <c r="BM59" s="343">
        <f t="shared" si="66"/>
        <v>0</v>
      </c>
      <c r="BN59" s="341">
        <f t="shared" si="67"/>
        <v>0</v>
      </c>
      <c r="BO59" s="342">
        <f t="shared" si="67"/>
        <v>0</v>
      </c>
      <c r="BP59" s="342">
        <f t="shared" si="67"/>
        <v>0</v>
      </c>
      <c r="BQ59" s="342">
        <f t="shared" si="67"/>
        <v>0</v>
      </c>
      <c r="BR59" s="342">
        <f t="shared" si="67"/>
        <v>0</v>
      </c>
      <c r="BS59" s="342">
        <f t="shared" si="67"/>
        <v>0</v>
      </c>
      <c r="BT59" s="342">
        <f t="shared" si="67"/>
        <v>0</v>
      </c>
      <c r="BU59" s="342">
        <f t="shared" si="67"/>
        <v>0</v>
      </c>
      <c r="BV59" s="342">
        <f t="shared" si="67"/>
        <v>0</v>
      </c>
      <c r="BW59" s="342">
        <f t="shared" si="67"/>
        <v>0</v>
      </c>
      <c r="BX59" s="342">
        <f t="shared" si="67"/>
        <v>0</v>
      </c>
      <c r="BY59" s="343">
        <f t="shared" si="67"/>
        <v>0</v>
      </c>
      <c r="BZ59" s="341">
        <f t="shared" si="68"/>
        <v>0</v>
      </c>
      <c r="CA59" s="342">
        <f t="shared" si="68"/>
        <v>0</v>
      </c>
      <c r="CB59" s="342">
        <f t="shared" si="68"/>
        <v>0</v>
      </c>
      <c r="CC59" s="342">
        <f t="shared" si="68"/>
        <v>0</v>
      </c>
      <c r="CD59" s="342">
        <f t="shared" si="68"/>
        <v>0</v>
      </c>
      <c r="CE59" s="342">
        <f t="shared" si="68"/>
        <v>0</v>
      </c>
      <c r="CF59" s="342">
        <f t="shared" si="68"/>
        <v>0</v>
      </c>
      <c r="CG59" s="342">
        <f t="shared" si="68"/>
        <v>0</v>
      </c>
      <c r="CH59" s="342">
        <f t="shared" si="68"/>
        <v>0</v>
      </c>
      <c r="CI59" s="342">
        <f t="shared" si="68"/>
        <v>0</v>
      </c>
      <c r="CJ59" s="342">
        <f t="shared" si="68"/>
        <v>0</v>
      </c>
      <c r="CK59" s="343">
        <f t="shared" si="68"/>
        <v>0</v>
      </c>
      <c r="CL59" s="341">
        <f t="shared" si="69"/>
        <v>0</v>
      </c>
      <c r="CM59" s="342">
        <f t="shared" si="69"/>
        <v>0</v>
      </c>
      <c r="CN59" s="342">
        <f t="shared" si="69"/>
        <v>0</v>
      </c>
      <c r="CO59" s="342">
        <f t="shared" si="69"/>
        <v>0</v>
      </c>
      <c r="CP59" s="342">
        <f t="shared" si="69"/>
        <v>0</v>
      </c>
      <c r="CQ59" s="342">
        <f t="shared" si="69"/>
        <v>0</v>
      </c>
      <c r="CR59" s="342">
        <f t="shared" si="69"/>
        <v>0</v>
      </c>
      <c r="CS59" s="342">
        <f t="shared" si="69"/>
        <v>0</v>
      </c>
      <c r="CT59" s="342">
        <f t="shared" si="69"/>
        <v>0</v>
      </c>
      <c r="CU59" s="342">
        <f t="shared" si="69"/>
        <v>0</v>
      </c>
      <c r="CV59" s="342">
        <f t="shared" si="69"/>
        <v>0</v>
      </c>
      <c r="CW59" s="343">
        <f t="shared" si="69"/>
        <v>0</v>
      </c>
      <c r="CX59" s="341">
        <f t="shared" si="70"/>
        <v>0</v>
      </c>
      <c r="CY59" s="342">
        <f t="shared" si="70"/>
        <v>0</v>
      </c>
      <c r="CZ59" s="342">
        <f t="shared" si="70"/>
        <v>0</v>
      </c>
      <c r="DA59" s="342">
        <f t="shared" si="70"/>
        <v>0</v>
      </c>
      <c r="DB59" s="342">
        <f t="shared" si="70"/>
        <v>0</v>
      </c>
      <c r="DC59" s="342">
        <f t="shared" si="70"/>
        <v>0</v>
      </c>
      <c r="DD59" s="342">
        <f t="shared" si="70"/>
        <v>0</v>
      </c>
      <c r="DE59" s="342">
        <f t="shared" si="70"/>
        <v>0</v>
      </c>
      <c r="DF59" s="342">
        <f t="shared" si="70"/>
        <v>0</v>
      </c>
      <c r="DG59" s="342">
        <f t="shared" si="70"/>
        <v>0</v>
      </c>
      <c r="DH59" s="342">
        <f t="shared" si="70"/>
        <v>0</v>
      </c>
      <c r="DI59" s="343">
        <f t="shared" si="70"/>
        <v>0</v>
      </c>
      <c r="DJ59" s="341">
        <f t="shared" si="71"/>
        <v>0</v>
      </c>
      <c r="DK59" s="342">
        <f t="shared" si="71"/>
        <v>0</v>
      </c>
      <c r="DL59" s="342">
        <f t="shared" si="71"/>
        <v>0</v>
      </c>
      <c r="DM59" s="342">
        <f t="shared" si="71"/>
        <v>0</v>
      </c>
      <c r="DN59" s="342">
        <f t="shared" si="71"/>
        <v>0</v>
      </c>
      <c r="DO59" s="342">
        <f t="shared" si="71"/>
        <v>0</v>
      </c>
      <c r="DP59" s="342">
        <f t="shared" si="71"/>
        <v>0</v>
      </c>
      <c r="DQ59" s="342">
        <f t="shared" si="71"/>
        <v>0</v>
      </c>
      <c r="DR59" s="342">
        <f t="shared" si="71"/>
        <v>0</v>
      </c>
      <c r="DS59" s="342">
        <f t="shared" si="71"/>
        <v>0</v>
      </c>
      <c r="DT59" s="342">
        <f t="shared" si="71"/>
        <v>0</v>
      </c>
      <c r="DU59" s="343">
        <f t="shared" si="71"/>
        <v>0</v>
      </c>
      <c r="DV59" s="341">
        <f t="shared" si="72"/>
        <v>0</v>
      </c>
      <c r="DW59" s="342">
        <f t="shared" si="72"/>
        <v>0</v>
      </c>
      <c r="DX59" s="342">
        <f t="shared" si="72"/>
        <v>0</v>
      </c>
      <c r="DY59" s="342">
        <f t="shared" si="72"/>
        <v>0</v>
      </c>
      <c r="DZ59" s="342">
        <f t="shared" si="72"/>
        <v>0</v>
      </c>
      <c r="EA59" s="342">
        <f t="shared" si="72"/>
        <v>0</v>
      </c>
      <c r="EB59" s="342">
        <f t="shared" si="72"/>
        <v>0</v>
      </c>
      <c r="EC59" s="342">
        <f t="shared" si="72"/>
        <v>0</v>
      </c>
      <c r="ED59" s="342">
        <f t="shared" si="72"/>
        <v>0</v>
      </c>
      <c r="EE59" s="342">
        <f t="shared" si="72"/>
        <v>0</v>
      </c>
      <c r="EF59" s="342">
        <f t="shared" si="72"/>
        <v>0</v>
      </c>
      <c r="EG59" s="343">
        <f t="shared" si="72"/>
        <v>0</v>
      </c>
      <c r="EH59" s="341">
        <f t="shared" si="73"/>
        <v>0</v>
      </c>
      <c r="EI59" s="342">
        <f t="shared" si="73"/>
        <v>0</v>
      </c>
      <c r="EJ59" s="342">
        <f t="shared" si="73"/>
        <v>0</v>
      </c>
      <c r="EK59" s="342">
        <f t="shared" si="73"/>
        <v>0</v>
      </c>
      <c r="EL59" s="342">
        <f t="shared" si="73"/>
        <v>0</v>
      </c>
      <c r="EM59" s="342">
        <f t="shared" si="73"/>
        <v>0</v>
      </c>
      <c r="EN59" s="342">
        <f t="shared" si="73"/>
        <v>0</v>
      </c>
      <c r="EO59" s="342">
        <f t="shared" si="73"/>
        <v>0</v>
      </c>
      <c r="EP59" s="342">
        <f t="shared" si="73"/>
        <v>0</v>
      </c>
      <c r="EQ59" s="342">
        <f t="shared" si="73"/>
        <v>0</v>
      </c>
      <c r="ER59" s="342">
        <f t="shared" si="73"/>
        <v>0</v>
      </c>
      <c r="ES59" s="343">
        <f t="shared" si="73"/>
        <v>0</v>
      </c>
      <c r="ET59" s="341">
        <f t="shared" si="74"/>
        <v>0</v>
      </c>
      <c r="EU59" s="342">
        <f t="shared" si="74"/>
        <v>0</v>
      </c>
      <c r="EV59" s="342">
        <f t="shared" si="74"/>
        <v>0</v>
      </c>
      <c r="EW59" s="342">
        <f t="shared" si="74"/>
        <v>0</v>
      </c>
      <c r="EX59" s="342">
        <f t="shared" si="74"/>
        <v>0</v>
      </c>
      <c r="EY59" s="342">
        <f t="shared" si="74"/>
        <v>0</v>
      </c>
      <c r="EZ59" s="342">
        <f t="shared" si="74"/>
        <v>0</v>
      </c>
      <c r="FA59" s="342">
        <f t="shared" si="74"/>
        <v>0</v>
      </c>
      <c r="FB59" s="342">
        <f t="shared" si="74"/>
        <v>0</v>
      </c>
      <c r="FC59" s="342">
        <f t="shared" si="74"/>
        <v>0</v>
      </c>
      <c r="FD59" s="342">
        <f t="shared" si="74"/>
        <v>0</v>
      </c>
      <c r="FE59" s="343">
        <f t="shared" si="74"/>
        <v>0</v>
      </c>
      <c r="FF59" s="341">
        <f t="shared" si="75"/>
        <v>0</v>
      </c>
      <c r="FG59" s="342">
        <f t="shared" si="75"/>
        <v>0</v>
      </c>
      <c r="FH59" s="342">
        <f t="shared" si="75"/>
        <v>0</v>
      </c>
      <c r="FI59" s="342">
        <f t="shared" si="75"/>
        <v>0</v>
      </c>
      <c r="FJ59" s="342">
        <f t="shared" si="75"/>
        <v>0</v>
      </c>
      <c r="FK59" s="342">
        <f t="shared" si="75"/>
        <v>0</v>
      </c>
      <c r="FL59" s="342">
        <f t="shared" si="75"/>
        <v>0</v>
      </c>
      <c r="FM59" s="342">
        <f t="shared" si="75"/>
        <v>0</v>
      </c>
      <c r="FN59" s="342">
        <f t="shared" si="75"/>
        <v>0</v>
      </c>
      <c r="FO59" s="342">
        <f t="shared" si="75"/>
        <v>0</v>
      </c>
      <c r="FP59" s="342">
        <f t="shared" si="75"/>
        <v>0</v>
      </c>
      <c r="FQ59" s="343">
        <f t="shared" si="75"/>
        <v>0</v>
      </c>
    </row>
    <row r="60" spans="1:173" s="251" customFormat="1" ht="12.75" customHeight="1" x14ac:dyDescent="0.2">
      <c r="B60" s="252"/>
      <c r="C60" s="253"/>
      <c r="D60" s="253"/>
      <c r="E60" s="253"/>
      <c r="F60" s="253"/>
      <c r="G60" s="267"/>
      <c r="H60" s="267"/>
      <c r="I60" s="267"/>
      <c r="J60" s="255"/>
      <c r="K60" s="255"/>
      <c r="L60" s="255"/>
      <c r="M60" s="255"/>
      <c r="N60" s="257"/>
      <c r="O60" s="305"/>
      <c r="P60" s="304"/>
      <c r="Q60" s="284"/>
      <c r="R60" s="269"/>
      <c r="S60" s="269"/>
      <c r="T60" s="269"/>
      <c r="U60" s="269"/>
      <c r="V60" s="269"/>
      <c r="W60" s="269"/>
      <c r="X60" s="269"/>
      <c r="Y60" s="268"/>
      <c r="Z60" s="269"/>
      <c r="AA60" s="417"/>
      <c r="AB60" s="413"/>
      <c r="AC60" s="272"/>
      <c r="AD60" s="272"/>
      <c r="AE60" s="272"/>
      <c r="AF60" s="272"/>
      <c r="AG60" s="273"/>
      <c r="AH60" s="272"/>
      <c r="AI60" s="272"/>
      <c r="AJ60" s="388"/>
      <c r="AK60" s="388"/>
      <c r="AL60" s="389"/>
      <c r="AM60" s="274"/>
      <c r="AN60" s="275"/>
      <c r="AP60" s="338"/>
      <c r="AQ60" s="339"/>
      <c r="AR60" s="339"/>
      <c r="AS60" s="339"/>
      <c r="AT60" s="339"/>
      <c r="AU60" s="339"/>
      <c r="AV60" s="339"/>
      <c r="AW60" s="339"/>
      <c r="AX60" s="339"/>
      <c r="AY60" s="339"/>
      <c r="AZ60" s="339"/>
      <c r="BA60" s="339"/>
      <c r="BB60" s="338"/>
      <c r="BC60" s="339"/>
      <c r="BD60" s="339"/>
      <c r="BE60" s="339"/>
      <c r="BF60" s="339"/>
      <c r="BG60" s="339"/>
      <c r="BH60" s="339"/>
      <c r="BI60" s="339"/>
      <c r="BJ60" s="339"/>
      <c r="BK60" s="339"/>
      <c r="BL60" s="339"/>
      <c r="BM60" s="339"/>
      <c r="BN60" s="338"/>
      <c r="BO60" s="339"/>
      <c r="BP60" s="339"/>
      <c r="BQ60" s="339"/>
      <c r="BR60" s="339"/>
      <c r="BS60" s="339"/>
      <c r="BT60" s="339"/>
      <c r="BU60" s="339"/>
      <c r="BV60" s="339"/>
      <c r="BW60" s="339"/>
      <c r="BX60" s="339"/>
      <c r="BY60" s="339"/>
      <c r="BZ60" s="338"/>
      <c r="CA60" s="339"/>
      <c r="CB60" s="339"/>
      <c r="CC60" s="339"/>
      <c r="CD60" s="339"/>
      <c r="CE60" s="339"/>
      <c r="CF60" s="339"/>
      <c r="CG60" s="339"/>
      <c r="CH60" s="339"/>
      <c r="CI60" s="339"/>
      <c r="CJ60" s="339"/>
      <c r="CK60" s="339"/>
      <c r="CL60" s="338"/>
      <c r="CM60" s="339"/>
      <c r="CN60" s="339"/>
      <c r="CO60" s="339"/>
      <c r="CP60" s="339"/>
      <c r="CQ60" s="339"/>
      <c r="CR60" s="339"/>
      <c r="CS60" s="339"/>
      <c r="CT60" s="339"/>
      <c r="CU60" s="339"/>
      <c r="CV60" s="339"/>
      <c r="CW60" s="339"/>
      <c r="CX60" s="338"/>
      <c r="CY60" s="339"/>
      <c r="CZ60" s="339"/>
      <c r="DA60" s="339"/>
      <c r="DB60" s="339"/>
      <c r="DC60" s="339"/>
      <c r="DD60" s="339"/>
      <c r="DE60" s="339"/>
      <c r="DF60" s="339"/>
      <c r="DG60" s="339"/>
      <c r="DH60" s="339"/>
      <c r="DI60" s="339"/>
      <c r="DJ60" s="338"/>
      <c r="DK60" s="339"/>
      <c r="DL60" s="339"/>
      <c r="DM60" s="339"/>
      <c r="DN60" s="339"/>
      <c r="DO60" s="339"/>
      <c r="DP60" s="339"/>
      <c r="DQ60" s="339"/>
      <c r="DR60" s="339"/>
      <c r="DS60" s="339"/>
      <c r="DT60" s="339"/>
      <c r="DU60" s="339"/>
      <c r="DV60" s="338"/>
      <c r="DW60" s="339"/>
      <c r="DX60" s="339"/>
      <c r="DY60" s="339"/>
      <c r="DZ60" s="339"/>
      <c r="EA60" s="339"/>
      <c r="EB60" s="339"/>
      <c r="EC60" s="339"/>
      <c r="ED60" s="339"/>
      <c r="EE60" s="339"/>
      <c r="EF60" s="339"/>
      <c r="EG60" s="339"/>
      <c r="EH60" s="338"/>
      <c r="EI60" s="339"/>
      <c r="EJ60" s="339"/>
      <c r="EK60" s="339"/>
      <c r="EL60" s="339"/>
      <c r="EM60" s="339"/>
      <c r="EN60" s="339"/>
      <c r="EO60" s="339"/>
      <c r="EP60" s="339"/>
      <c r="EQ60" s="339"/>
      <c r="ER60" s="339"/>
      <c r="ES60" s="339"/>
      <c r="ET60" s="338"/>
      <c r="EU60" s="339"/>
      <c r="EV60" s="339"/>
      <c r="EW60" s="339"/>
      <c r="EX60" s="339"/>
      <c r="EY60" s="339"/>
      <c r="EZ60" s="339"/>
      <c r="FA60" s="339"/>
      <c r="FB60" s="339"/>
      <c r="FC60" s="339"/>
      <c r="FD60" s="339"/>
      <c r="FE60" s="339"/>
      <c r="FF60" s="338"/>
      <c r="FG60" s="339"/>
      <c r="FH60" s="339"/>
      <c r="FI60" s="339"/>
      <c r="FJ60" s="339"/>
      <c r="FK60" s="339"/>
      <c r="FL60" s="339"/>
      <c r="FM60" s="339"/>
      <c r="FN60" s="339"/>
      <c r="FO60" s="339"/>
      <c r="FP60" s="339"/>
      <c r="FQ60" s="339"/>
    </row>
    <row r="61" spans="1:173" ht="12.75" customHeight="1" x14ac:dyDescent="0.2">
      <c r="B61" s="37"/>
      <c r="C61" s="62"/>
      <c r="D61" s="231"/>
      <c r="E61" s="120"/>
      <c r="F61" s="120"/>
      <c r="G61" s="243"/>
      <c r="H61" s="38"/>
      <c r="I61" s="38"/>
      <c r="J61" s="38"/>
      <c r="K61" s="38"/>
      <c r="L61" s="38"/>
      <c r="M61" s="38"/>
      <c r="N61" s="39"/>
      <c r="O61" s="143"/>
      <c r="P61" s="39"/>
      <c r="Q61" s="148"/>
      <c r="R61" s="85"/>
      <c r="S61" s="85"/>
      <c r="T61" s="85"/>
      <c r="U61" s="85"/>
      <c r="V61" s="85"/>
      <c r="W61" s="80"/>
      <c r="X61" s="85"/>
      <c r="Y61" s="80"/>
      <c r="Z61" s="80"/>
      <c r="AA61" s="81"/>
      <c r="AB61" s="148"/>
      <c r="AC61" s="80"/>
      <c r="AD61" s="80"/>
      <c r="AE61" s="80"/>
      <c r="AF61" s="80"/>
      <c r="AG61" s="80"/>
      <c r="AH61" s="80"/>
      <c r="AI61" s="80"/>
      <c r="AJ61" s="80"/>
      <c r="AK61" s="80"/>
      <c r="AL61" s="423"/>
      <c r="AM61" s="73"/>
      <c r="AN61" s="290"/>
      <c r="AO61" s="316"/>
      <c r="AP61" s="153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44"/>
      <c r="BB61" s="153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44"/>
      <c r="BN61" s="153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44"/>
      <c r="BZ61" s="153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44"/>
      <c r="CL61" s="153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44"/>
      <c r="CX61" s="153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44"/>
      <c r="DJ61" s="153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44"/>
      <c r="DV61" s="153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44"/>
      <c r="EH61" s="153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44"/>
      <c r="ET61" s="153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44"/>
      <c r="FF61" s="153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44"/>
    </row>
    <row r="62" spans="1:173" ht="12.75" customHeight="1" x14ac:dyDescent="0.2">
      <c r="B62" s="72"/>
      <c r="C62" s="92">
        <f>TITLE!A18</f>
        <v>2015</v>
      </c>
      <c r="D62" s="326"/>
      <c r="E62" s="327"/>
      <c r="F62" s="327"/>
      <c r="G62" s="250"/>
      <c r="H62" s="61" t="s">
        <v>43</v>
      </c>
      <c r="I62" s="41"/>
      <c r="J62" s="41"/>
      <c r="K62" s="41"/>
      <c r="L62" s="41"/>
      <c r="M62" s="42"/>
      <c r="N62" s="43"/>
      <c r="O62" s="144"/>
      <c r="P62" s="43"/>
      <c r="Q62" s="149">
        <f t="shared" ref="Q62:AL62" si="77">SUM(Q7:Q59)</f>
        <v>0</v>
      </c>
      <c r="R62" s="149">
        <f t="shared" si="77"/>
        <v>0</v>
      </c>
      <c r="S62" s="149">
        <f t="shared" si="77"/>
        <v>0</v>
      </c>
      <c r="T62" s="149">
        <f t="shared" si="77"/>
        <v>0</v>
      </c>
      <c r="U62" s="149">
        <f t="shared" si="77"/>
        <v>0</v>
      </c>
      <c r="V62" s="149">
        <f t="shared" si="77"/>
        <v>0</v>
      </c>
      <c r="W62" s="149">
        <f t="shared" si="77"/>
        <v>0</v>
      </c>
      <c r="X62" s="149">
        <f t="shared" si="77"/>
        <v>0</v>
      </c>
      <c r="Y62" s="149">
        <f t="shared" si="77"/>
        <v>0</v>
      </c>
      <c r="Z62" s="149">
        <f t="shared" si="77"/>
        <v>0</v>
      </c>
      <c r="AA62" s="419">
        <f t="shared" si="77"/>
        <v>0</v>
      </c>
      <c r="AB62" s="154">
        <f t="shared" si="77"/>
        <v>0</v>
      </c>
      <c r="AC62" s="427">
        <f t="shared" si="77"/>
        <v>0</v>
      </c>
      <c r="AD62" s="427">
        <f t="shared" si="77"/>
        <v>0</v>
      </c>
      <c r="AE62" s="427">
        <f t="shared" si="77"/>
        <v>0</v>
      </c>
      <c r="AF62" s="427">
        <f t="shared" si="77"/>
        <v>0</v>
      </c>
      <c r="AG62" s="427">
        <f t="shared" si="77"/>
        <v>0</v>
      </c>
      <c r="AH62" s="427">
        <f t="shared" si="77"/>
        <v>0</v>
      </c>
      <c r="AI62" s="427">
        <f t="shared" si="77"/>
        <v>0</v>
      </c>
      <c r="AJ62" s="427">
        <f t="shared" si="77"/>
        <v>0</v>
      </c>
      <c r="AK62" s="427">
        <f t="shared" si="77"/>
        <v>0</v>
      </c>
      <c r="AL62" s="424">
        <f t="shared" si="77"/>
        <v>0</v>
      </c>
      <c r="AM62" s="154"/>
      <c r="AO62" s="317"/>
      <c r="AP62" s="155">
        <f t="shared" ref="AP62:BU62" si="78">SUM(AP7:AP59)</f>
        <v>0</v>
      </c>
      <c r="AQ62" s="154">
        <f t="shared" si="78"/>
        <v>0</v>
      </c>
      <c r="AR62" s="154">
        <f t="shared" si="78"/>
        <v>0</v>
      </c>
      <c r="AS62" s="154">
        <f t="shared" si="78"/>
        <v>0</v>
      </c>
      <c r="AT62" s="154">
        <f t="shared" si="78"/>
        <v>0</v>
      </c>
      <c r="AU62" s="154">
        <f t="shared" si="78"/>
        <v>0</v>
      </c>
      <c r="AV62" s="154">
        <f t="shared" si="78"/>
        <v>0</v>
      </c>
      <c r="AW62" s="154">
        <f t="shared" si="78"/>
        <v>0</v>
      </c>
      <c r="AX62" s="154">
        <f t="shared" si="78"/>
        <v>0</v>
      </c>
      <c r="AY62" s="154">
        <f t="shared" si="78"/>
        <v>0</v>
      </c>
      <c r="AZ62" s="154">
        <f t="shared" si="78"/>
        <v>0</v>
      </c>
      <c r="BA62" s="149">
        <f t="shared" si="78"/>
        <v>0</v>
      </c>
      <c r="BB62" s="155">
        <f t="shared" si="78"/>
        <v>0</v>
      </c>
      <c r="BC62" s="154">
        <f t="shared" si="78"/>
        <v>0</v>
      </c>
      <c r="BD62" s="154">
        <f t="shared" si="78"/>
        <v>0</v>
      </c>
      <c r="BE62" s="154">
        <f t="shared" si="78"/>
        <v>0</v>
      </c>
      <c r="BF62" s="154">
        <f t="shared" si="78"/>
        <v>0</v>
      </c>
      <c r="BG62" s="154">
        <f t="shared" si="78"/>
        <v>0</v>
      </c>
      <c r="BH62" s="154">
        <f t="shared" si="78"/>
        <v>0</v>
      </c>
      <c r="BI62" s="154">
        <f t="shared" si="78"/>
        <v>0</v>
      </c>
      <c r="BJ62" s="154">
        <f t="shared" si="78"/>
        <v>0</v>
      </c>
      <c r="BK62" s="154">
        <f t="shared" si="78"/>
        <v>0</v>
      </c>
      <c r="BL62" s="154">
        <f t="shared" si="78"/>
        <v>0</v>
      </c>
      <c r="BM62" s="149">
        <f t="shared" si="78"/>
        <v>0</v>
      </c>
      <c r="BN62" s="155">
        <f t="shared" si="78"/>
        <v>0</v>
      </c>
      <c r="BO62" s="154">
        <f t="shared" si="78"/>
        <v>0</v>
      </c>
      <c r="BP62" s="154">
        <f t="shared" si="78"/>
        <v>0</v>
      </c>
      <c r="BQ62" s="154">
        <f t="shared" si="78"/>
        <v>0</v>
      </c>
      <c r="BR62" s="154">
        <f t="shared" si="78"/>
        <v>0</v>
      </c>
      <c r="BS62" s="154">
        <f t="shared" si="78"/>
        <v>0</v>
      </c>
      <c r="BT62" s="154">
        <f t="shared" si="78"/>
        <v>0</v>
      </c>
      <c r="BU62" s="154">
        <f t="shared" si="78"/>
        <v>0</v>
      </c>
      <c r="BV62" s="154">
        <f t="shared" ref="BV62:DA62" si="79">SUM(BV7:BV59)</f>
        <v>0</v>
      </c>
      <c r="BW62" s="154">
        <f t="shared" si="79"/>
        <v>0</v>
      </c>
      <c r="BX62" s="154">
        <f t="shared" si="79"/>
        <v>0</v>
      </c>
      <c r="BY62" s="149">
        <f t="shared" si="79"/>
        <v>0</v>
      </c>
      <c r="BZ62" s="155">
        <f t="shared" si="79"/>
        <v>0</v>
      </c>
      <c r="CA62" s="154">
        <f t="shared" si="79"/>
        <v>0</v>
      </c>
      <c r="CB62" s="154">
        <f t="shared" si="79"/>
        <v>0</v>
      </c>
      <c r="CC62" s="154">
        <f t="shared" si="79"/>
        <v>0</v>
      </c>
      <c r="CD62" s="154">
        <f t="shared" si="79"/>
        <v>0</v>
      </c>
      <c r="CE62" s="154">
        <f t="shared" si="79"/>
        <v>0</v>
      </c>
      <c r="CF62" s="154">
        <f t="shared" si="79"/>
        <v>0</v>
      </c>
      <c r="CG62" s="154">
        <f t="shared" si="79"/>
        <v>0</v>
      </c>
      <c r="CH62" s="154">
        <f t="shared" si="79"/>
        <v>0</v>
      </c>
      <c r="CI62" s="154">
        <f t="shared" si="79"/>
        <v>0</v>
      </c>
      <c r="CJ62" s="154">
        <f t="shared" si="79"/>
        <v>0</v>
      </c>
      <c r="CK62" s="149">
        <f t="shared" si="79"/>
        <v>0</v>
      </c>
      <c r="CL62" s="155">
        <f t="shared" si="79"/>
        <v>0</v>
      </c>
      <c r="CM62" s="154">
        <f t="shared" si="79"/>
        <v>0</v>
      </c>
      <c r="CN62" s="154">
        <f t="shared" si="79"/>
        <v>0</v>
      </c>
      <c r="CO62" s="154">
        <f t="shared" si="79"/>
        <v>0</v>
      </c>
      <c r="CP62" s="154">
        <f t="shared" si="79"/>
        <v>0</v>
      </c>
      <c r="CQ62" s="154">
        <f t="shared" si="79"/>
        <v>0</v>
      </c>
      <c r="CR62" s="154">
        <f t="shared" si="79"/>
        <v>0</v>
      </c>
      <c r="CS62" s="154">
        <f t="shared" si="79"/>
        <v>0</v>
      </c>
      <c r="CT62" s="154">
        <f t="shared" si="79"/>
        <v>0</v>
      </c>
      <c r="CU62" s="154">
        <f t="shared" si="79"/>
        <v>0</v>
      </c>
      <c r="CV62" s="154">
        <f t="shared" si="79"/>
        <v>0</v>
      </c>
      <c r="CW62" s="149">
        <f t="shared" si="79"/>
        <v>0</v>
      </c>
      <c r="CX62" s="155">
        <f t="shared" si="79"/>
        <v>0</v>
      </c>
      <c r="CY62" s="154">
        <f t="shared" si="79"/>
        <v>0</v>
      </c>
      <c r="CZ62" s="154">
        <f t="shared" si="79"/>
        <v>0</v>
      </c>
      <c r="DA62" s="154">
        <f t="shared" si="79"/>
        <v>0</v>
      </c>
      <c r="DB62" s="154">
        <f t="shared" ref="DB62:EG62" si="80">SUM(DB7:DB59)</f>
        <v>0</v>
      </c>
      <c r="DC62" s="154">
        <f t="shared" si="80"/>
        <v>0</v>
      </c>
      <c r="DD62" s="154">
        <f t="shared" si="80"/>
        <v>0</v>
      </c>
      <c r="DE62" s="154">
        <f t="shared" si="80"/>
        <v>0</v>
      </c>
      <c r="DF62" s="154">
        <f t="shared" si="80"/>
        <v>0</v>
      </c>
      <c r="DG62" s="154">
        <f t="shared" si="80"/>
        <v>0</v>
      </c>
      <c r="DH62" s="154">
        <f t="shared" si="80"/>
        <v>0</v>
      </c>
      <c r="DI62" s="149">
        <f t="shared" si="80"/>
        <v>0</v>
      </c>
      <c r="DJ62" s="155">
        <f t="shared" si="80"/>
        <v>0</v>
      </c>
      <c r="DK62" s="154">
        <f t="shared" si="80"/>
        <v>0</v>
      </c>
      <c r="DL62" s="154">
        <f t="shared" si="80"/>
        <v>0</v>
      </c>
      <c r="DM62" s="154">
        <f t="shared" si="80"/>
        <v>0</v>
      </c>
      <c r="DN62" s="154">
        <f t="shared" si="80"/>
        <v>0</v>
      </c>
      <c r="DO62" s="154">
        <f t="shared" si="80"/>
        <v>0</v>
      </c>
      <c r="DP62" s="154">
        <f t="shared" si="80"/>
        <v>0</v>
      </c>
      <c r="DQ62" s="154">
        <f t="shared" si="80"/>
        <v>0</v>
      </c>
      <c r="DR62" s="154">
        <f t="shared" si="80"/>
        <v>0</v>
      </c>
      <c r="DS62" s="154">
        <f t="shared" si="80"/>
        <v>0</v>
      </c>
      <c r="DT62" s="154">
        <f t="shared" si="80"/>
        <v>0</v>
      </c>
      <c r="DU62" s="149">
        <f t="shared" si="80"/>
        <v>0</v>
      </c>
      <c r="DV62" s="155">
        <f t="shared" si="80"/>
        <v>0</v>
      </c>
      <c r="DW62" s="154">
        <f t="shared" si="80"/>
        <v>0</v>
      </c>
      <c r="DX62" s="154">
        <f t="shared" si="80"/>
        <v>0</v>
      </c>
      <c r="DY62" s="154">
        <f t="shared" si="80"/>
        <v>0</v>
      </c>
      <c r="DZ62" s="154">
        <f t="shared" si="80"/>
        <v>0</v>
      </c>
      <c r="EA62" s="154">
        <f t="shared" si="80"/>
        <v>0</v>
      </c>
      <c r="EB62" s="154">
        <f t="shared" si="80"/>
        <v>0</v>
      </c>
      <c r="EC62" s="154">
        <f t="shared" si="80"/>
        <v>0</v>
      </c>
      <c r="ED62" s="154">
        <f t="shared" si="80"/>
        <v>0</v>
      </c>
      <c r="EE62" s="154">
        <f t="shared" si="80"/>
        <v>0</v>
      </c>
      <c r="EF62" s="154">
        <f t="shared" si="80"/>
        <v>0</v>
      </c>
      <c r="EG62" s="149">
        <f t="shared" si="80"/>
        <v>0</v>
      </c>
      <c r="EH62" s="155">
        <f t="shared" ref="EH62:FQ62" si="81">SUM(EH7:EH59)</f>
        <v>0</v>
      </c>
      <c r="EI62" s="154">
        <f t="shared" si="81"/>
        <v>0</v>
      </c>
      <c r="EJ62" s="154">
        <f t="shared" si="81"/>
        <v>0</v>
      </c>
      <c r="EK62" s="154">
        <f t="shared" si="81"/>
        <v>0</v>
      </c>
      <c r="EL62" s="154">
        <f t="shared" si="81"/>
        <v>0</v>
      </c>
      <c r="EM62" s="154">
        <f t="shared" si="81"/>
        <v>0</v>
      </c>
      <c r="EN62" s="154">
        <f t="shared" si="81"/>
        <v>0</v>
      </c>
      <c r="EO62" s="154">
        <f t="shared" si="81"/>
        <v>0</v>
      </c>
      <c r="EP62" s="154">
        <f t="shared" si="81"/>
        <v>0</v>
      </c>
      <c r="EQ62" s="154">
        <f t="shared" si="81"/>
        <v>0</v>
      </c>
      <c r="ER62" s="154">
        <f t="shared" si="81"/>
        <v>0</v>
      </c>
      <c r="ES62" s="149">
        <f t="shared" si="81"/>
        <v>0</v>
      </c>
      <c r="ET62" s="155">
        <f t="shared" si="81"/>
        <v>0</v>
      </c>
      <c r="EU62" s="154">
        <f t="shared" si="81"/>
        <v>0</v>
      </c>
      <c r="EV62" s="154">
        <f t="shared" si="81"/>
        <v>0</v>
      </c>
      <c r="EW62" s="154">
        <f t="shared" si="81"/>
        <v>0</v>
      </c>
      <c r="EX62" s="154">
        <f t="shared" si="81"/>
        <v>0</v>
      </c>
      <c r="EY62" s="154">
        <f t="shared" si="81"/>
        <v>0</v>
      </c>
      <c r="EZ62" s="154">
        <f t="shared" si="81"/>
        <v>0</v>
      </c>
      <c r="FA62" s="154">
        <f t="shared" si="81"/>
        <v>0</v>
      </c>
      <c r="FB62" s="154">
        <f t="shared" si="81"/>
        <v>0</v>
      </c>
      <c r="FC62" s="154">
        <f t="shared" si="81"/>
        <v>0</v>
      </c>
      <c r="FD62" s="154">
        <f t="shared" si="81"/>
        <v>0</v>
      </c>
      <c r="FE62" s="149">
        <f t="shared" si="81"/>
        <v>0</v>
      </c>
      <c r="FF62" s="155">
        <f t="shared" si="81"/>
        <v>0</v>
      </c>
      <c r="FG62" s="154">
        <f t="shared" si="81"/>
        <v>0</v>
      </c>
      <c r="FH62" s="154">
        <f t="shared" si="81"/>
        <v>0</v>
      </c>
      <c r="FI62" s="154">
        <f t="shared" si="81"/>
        <v>0</v>
      </c>
      <c r="FJ62" s="154">
        <f t="shared" si="81"/>
        <v>0</v>
      </c>
      <c r="FK62" s="154">
        <f t="shared" si="81"/>
        <v>0</v>
      </c>
      <c r="FL62" s="154">
        <f t="shared" si="81"/>
        <v>0</v>
      </c>
      <c r="FM62" s="154">
        <f t="shared" si="81"/>
        <v>0</v>
      </c>
      <c r="FN62" s="154">
        <f t="shared" si="81"/>
        <v>0</v>
      </c>
      <c r="FO62" s="154">
        <f t="shared" si="81"/>
        <v>0</v>
      </c>
      <c r="FP62" s="154">
        <f t="shared" si="81"/>
        <v>0</v>
      </c>
      <c r="FQ62" s="149">
        <f t="shared" si="81"/>
        <v>0</v>
      </c>
    </row>
    <row r="63" spans="1:173" ht="12.75" customHeight="1" x14ac:dyDescent="0.2">
      <c r="B63" s="31"/>
      <c r="C63" s="63"/>
      <c r="D63" s="180"/>
      <c r="E63" s="60"/>
      <c r="F63" s="60"/>
      <c r="G63" s="5"/>
      <c r="H63" s="30" t="s">
        <v>2</v>
      </c>
      <c r="I63" s="30"/>
      <c r="J63" s="30"/>
      <c r="K63" s="30"/>
      <c r="L63" s="30"/>
      <c r="M63" s="30"/>
      <c r="N63" s="46"/>
      <c r="O63" s="145"/>
      <c r="P63" s="151"/>
      <c r="Q63" s="73"/>
      <c r="R63" s="66"/>
      <c r="S63" s="66"/>
      <c r="T63" s="66"/>
      <c r="U63" s="66"/>
      <c r="V63" s="66"/>
      <c r="W63" s="164"/>
      <c r="X63" s="165"/>
      <c r="Y63" s="164"/>
      <c r="Z63" s="164"/>
      <c r="AA63" s="420"/>
      <c r="AB63" s="73"/>
      <c r="AC63" s="79"/>
      <c r="AD63" s="79"/>
      <c r="AE63" s="79"/>
      <c r="AF63" s="79"/>
      <c r="AG63" s="79"/>
      <c r="AH63" s="164"/>
      <c r="AI63" s="169"/>
      <c r="AJ63" s="169"/>
      <c r="AK63" s="169"/>
      <c r="AL63" s="425"/>
      <c r="AM63" s="73"/>
      <c r="AN63" s="126"/>
      <c r="AP63" s="345"/>
      <c r="AQ63" s="346"/>
      <c r="AR63" s="346"/>
      <c r="AS63" s="346"/>
      <c r="AT63" s="346"/>
      <c r="AU63" s="346"/>
      <c r="AV63" s="346"/>
      <c r="AW63" s="346"/>
      <c r="AX63" s="346"/>
      <c r="AY63" s="346"/>
      <c r="AZ63" s="346"/>
      <c r="BA63" s="347"/>
      <c r="BB63" s="348"/>
      <c r="BC63" s="349"/>
      <c r="BD63" s="349"/>
      <c r="BE63" s="349"/>
      <c r="BF63" s="349"/>
      <c r="BG63" s="349"/>
      <c r="BH63" s="349"/>
      <c r="BI63" s="349"/>
      <c r="BJ63" s="349"/>
      <c r="BK63" s="349"/>
      <c r="BL63" s="349"/>
      <c r="BM63" s="350"/>
      <c r="BN63" s="348"/>
      <c r="BO63" s="349"/>
      <c r="BP63" s="349"/>
      <c r="BQ63" s="349"/>
      <c r="BR63" s="349"/>
      <c r="BS63" s="349"/>
      <c r="BT63" s="349"/>
      <c r="BU63" s="349"/>
      <c r="BV63" s="349"/>
      <c r="BW63" s="349"/>
      <c r="BX63" s="349"/>
      <c r="BY63" s="350"/>
      <c r="BZ63" s="348"/>
      <c r="CA63" s="349"/>
      <c r="CB63" s="349"/>
      <c r="CC63" s="349"/>
      <c r="CD63" s="349"/>
      <c r="CE63" s="349"/>
      <c r="CF63" s="349"/>
      <c r="CG63" s="349"/>
      <c r="CH63" s="349"/>
      <c r="CI63" s="349"/>
      <c r="CJ63" s="349"/>
      <c r="CK63" s="350"/>
      <c r="CL63" s="348"/>
      <c r="CM63" s="349"/>
      <c r="CN63" s="349"/>
      <c r="CO63" s="349"/>
      <c r="CP63" s="349"/>
      <c r="CQ63" s="349"/>
      <c r="CR63" s="349"/>
      <c r="CS63" s="349"/>
      <c r="CT63" s="349"/>
      <c r="CU63" s="349"/>
      <c r="CV63" s="349"/>
      <c r="CW63" s="350"/>
      <c r="CX63" s="348"/>
      <c r="CY63" s="349"/>
      <c r="CZ63" s="349"/>
      <c r="DA63" s="349"/>
      <c r="DB63" s="349"/>
      <c r="DC63" s="349"/>
      <c r="DD63" s="349"/>
      <c r="DE63" s="349"/>
      <c r="DF63" s="349"/>
      <c r="DG63" s="349"/>
      <c r="DH63" s="349"/>
      <c r="DI63" s="350"/>
    </row>
    <row r="64" spans="1:173" ht="26.1" customHeight="1" x14ac:dyDescent="0.2">
      <c r="B64" s="47" t="s">
        <v>44</v>
      </c>
      <c r="C64" s="48" t="s">
        <v>395</v>
      </c>
      <c r="D64" s="232"/>
      <c r="E64" s="232"/>
      <c r="F64" s="232"/>
      <c r="G64" s="232"/>
      <c r="H64" s="21"/>
      <c r="I64" s="21"/>
      <c r="J64" s="21"/>
      <c r="K64" s="21"/>
      <c r="L64" s="21"/>
      <c r="M64" s="21"/>
      <c r="N64" s="21"/>
      <c r="O64" s="21"/>
      <c r="P64" s="21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421"/>
      <c r="AB64" s="89">
        <f>33.3*$C$65</f>
        <v>0</v>
      </c>
      <c r="AC64" s="428">
        <f>33.3*$C$65</f>
        <v>0</v>
      </c>
      <c r="AD64" s="428">
        <f>33.3*$C$65</f>
        <v>0</v>
      </c>
      <c r="AE64" s="428">
        <f>33.3*$C$65</f>
        <v>0</v>
      </c>
      <c r="AF64" s="428">
        <f>33.3*$C$65</f>
        <v>0</v>
      </c>
      <c r="AG64" s="428">
        <f>3400*$C$65^(2/3)</f>
        <v>0</v>
      </c>
      <c r="AH64" s="428"/>
      <c r="AI64" s="428"/>
      <c r="AJ64" s="428"/>
      <c r="AK64" s="428"/>
      <c r="AL64" s="426"/>
      <c r="AM64" s="318"/>
      <c r="AO64" s="126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289"/>
      <c r="BB64" s="289"/>
      <c r="BC64" s="289"/>
      <c r="BD64" s="289"/>
      <c r="BE64" s="289"/>
      <c r="BF64" s="289"/>
      <c r="BG64" s="289"/>
      <c r="BH64" s="289"/>
      <c r="BI64" s="289"/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/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289"/>
      <c r="CH64" s="289"/>
      <c r="CI64" s="289"/>
      <c r="CJ64" s="289"/>
      <c r="CK64" s="289"/>
      <c r="CL64" s="289"/>
      <c r="CM64" s="289"/>
      <c r="CN64" s="289"/>
      <c r="CO64" s="289"/>
      <c r="CP64" s="289"/>
      <c r="CQ64" s="289"/>
      <c r="CR64" s="289"/>
      <c r="CS64" s="289"/>
      <c r="CT64" s="289"/>
      <c r="CU64" s="289"/>
      <c r="CV64" s="289"/>
      <c r="CW64" s="289"/>
      <c r="CX64" s="289"/>
      <c r="CY64" s="289"/>
      <c r="CZ64" s="289"/>
      <c r="DA64" s="289"/>
      <c r="DB64" s="289"/>
      <c r="DC64" s="289"/>
      <c r="DD64" s="289"/>
      <c r="DE64" s="289"/>
      <c r="DF64" s="289"/>
      <c r="DG64" s="289"/>
      <c r="DH64" s="289"/>
      <c r="DI64" s="289"/>
    </row>
    <row r="65" spans="2:39" ht="12.75" customHeight="1" thickBot="1" x14ac:dyDescent="0.25">
      <c r="B65" s="49"/>
      <c r="C65" s="50">
        <f>TITLE!C7</f>
        <v>0</v>
      </c>
      <c r="D65" s="233"/>
      <c r="E65" s="233"/>
      <c r="F65" s="233"/>
      <c r="G65" s="233"/>
      <c r="H65" s="51"/>
      <c r="I65" s="51"/>
      <c r="J65" s="51"/>
      <c r="K65" s="51"/>
      <c r="L65" s="51"/>
      <c r="M65" s="51"/>
      <c r="N65" s="51"/>
      <c r="O65" s="51"/>
      <c r="P65" s="5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422"/>
      <c r="AB65" s="414"/>
      <c r="AC65" s="133"/>
      <c r="AD65" s="134"/>
      <c r="AE65" s="133"/>
      <c r="AF65" s="134"/>
      <c r="AG65" s="133"/>
      <c r="AH65" s="168"/>
      <c r="AI65" s="168"/>
      <c r="AJ65" s="386"/>
      <c r="AK65" s="386"/>
      <c r="AL65" s="387"/>
      <c r="AM65" s="319"/>
    </row>
    <row r="66" spans="2:39" ht="12.75" customHeight="1" thickTop="1" x14ac:dyDescent="0.2">
      <c r="B66" s="52"/>
      <c r="C66" s="8"/>
      <c r="D66" s="8"/>
      <c r="E66" s="8"/>
      <c r="F66" s="8"/>
      <c r="G66" s="8"/>
      <c r="H66" s="5"/>
      <c r="I66" s="5"/>
      <c r="J66" s="5"/>
      <c r="K66" s="5"/>
      <c r="L66" s="5"/>
      <c r="M66" s="5"/>
      <c r="N66" s="5"/>
      <c r="O66" s="124"/>
      <c r="P66" s="124"/>
      <c r="Q66" s="135"/>
      <c r="R66" s="135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7"/>
      <c r="AD66" s="137"/>
      <c r="AE66" s="10"/>
      <c r="AF66" s="10"/>
      <c r="AG66" s="10"/>
      <c r="AH66" s="10"/>
      <c r="AI66" s="10"/>
      <c r="AJ66" s="385"/>
      <c r="AK66" s="385"/>
      <c r="AL66" s="385"/>
      <c r="AM66" s="137"/>
    </row>
    <row r="67" spans="2:39" ht="12.75" customHeight="1" x14ac:dyDescent="0.2">
      <c r="B67" s="52"/>
      <c r="C67" s="8"/>
      <c r="D67" s="8"/>
      <c r="E67" s="8"/>
      <c r="F67" s="8"/>
      <c r="G67" s="8"/>
      <c r="H67" s="5"/>
      <c r="I67" s="5"/>
      <c r="J67" s="5"/>
      <c r="K67" s="5"/>
      <c r="L67" s="5"/>
      <c r="M67" s="5"/>
      <c r="N67" s="5"/>
      <c r="O67" s="9"/>
      <c r="P67" s="9"/>
      <c r="Q67" s="5"/>
      <c r="S67" s="8"/>
      <c r="T67" s="8"/>
      <c r="U67" s="8"/>
      <c r="V67" s="8"/>
      <c r="W67" s="8"/>
      <c r="X67" s="8"/>
      <c r="Y67" s="8"/>
      <c r="Z67" s="8"/>
      <c r="AA67" s="8"/>
      <c r="AB67" s="8"/>
      <c r="AC67" s="10"/>
      <c r="AD67" s="10"/>
      <c r="AE67" s="10"/>
      <c r="AF67" s="10"/>
      <c r="AG67" s="10"/>
      <c r="AH67" s="10"/>
      <c r="AI67" s="10"/>
      <c r="AJ67" s="385"/>
      <c r="AK67" s="385"/>
      <c r="AL67" s="385"/>
      <c r="AM67" s="137"/>
    </row>
    <row r="68" spans="2:39" ht="12.75" customHeight="1" x14ac:dyDescent="0.2">
      <c r="B68" s="1"/>
      <c r="C68" s="1"/>
      <c r="D68" s="1"/>
      <c r="E68" s="1"/>
      <c r="F68" s="1"/>
      <c r="G68" s="178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78"/>
      <c r="AK68" s="178"/>
      <c r="AL68" s="178"/>
      <c r="AM68" s="136"/>
    </row>
    <row r="69" spans="2:39" ht="12.75" customHeight="1" x14ac:dyDescent="0.2">
      <c r="B69" s="1"/>
      <c r="C69" s="1"/>
      <c r="D69" s="1"/>
      <c r="E69" s="1"/>
      <c r="F69" s="1"/>
      <c r="G69" s="178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78"/>
      <c r="AK69" s="178"/>
      <c r="AL69" s="178"/>
      <c r="AM69" s="136"/>
    </row>
    <row r="70" spans="2:39" ht="12.75" customHeight="1" x14ac:dyDescent="0.2">
      <c r="B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78"/>
      <c r="AK70" s="178"/>
      <c r="AL70" s="178"/>
      <c r="AM70" s="136"/>
    </row>
    <row r="71" spans="2:39" ht="12.75" customHeight="1" x14ac:dyDescent="0.2">
      <c r="B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78"/>
      <c r="AK71" s="178"/>
      <c r="AL71" s="178"/>
      <c r="AM71" s="73"/>
    </row>
    <row r="72" spans="2:39" ht="12.75" customHeight="1" x14ac:dyDescent="0.2">
      <c r="B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78"/>
      <c r="AK72" s="178"/>
      <c r="AL72" s="178"/>
      <c r="AM72" s="73"/>
    </row>
    <row r="73" spans="2:39" ht="12.75" customHeight="1" x14ac:dyDescent="0.2">
      <c r="B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78"/>
      <c r="AK73" s="178"/>
      <c r="AL73" s="178"/>
      <c r="AM73" s="73"/>
    </row>
    <row r="74" spans="2:39" ht="12.75" customHeight="1" x14ac:dyDescent="0.2">
      <c r="B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78"/>
      <c r="AK74" s="178"/>
      <c r="AL74" s="178"/>
      <c r="AM74" s="73"/>
    </row>
    <row r="75" spans="2:39" ht="12.75" customHeight="1" x14ac:dyDescent="0.2">
      <c r="B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78"/>
      <c r="AK75" s="178"/>
      <c r="AL75" s="178"/>
      <c r="AM75" s="136"/>
    </row>
    <row r="76" spans="2:39" ht="12.75" customHeight="1" x14ac:dyDescent="0.2">
      <c r="B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78"/>
      <c r="AK76" s="178"/>
      <c r="AL76" s="178"/>
      <c r="AM76" s="136"/>
    </row>
    <row r="77" spans="2:39" ht="12.75" customHeight="1" x14ac:dyDescent="0.2">
      <c r="B77" s="1"/>
      <c r="C77" s="1"/>
      <c r="D77" s="1"/>
      <c r="E77" s="1"/>
      <c r="F77" s="1"/>
      <c r="G77" s="178"/>
      <c r="H77" s="1"/>
      <c r="I77" s="178"/>
      <c r="J77" s="178"/>
      <c r="K77" s="178"/>
      <c r="L77" s="178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78"/>
      <c r="AK77" s="178"/>
      <c r="AL77" s="178"/>
      <c r="AM77" s="136"/>
    </row>
    <row r="78" spans="2:39" ht="12.75" customHeight="1" x14ac:dyDescent="0.2">
      <c r="B78" s="1"/>
      <c r="C78" s="1"/>
      <c r="D78" s="1"/>
      <c r="E78" s="1"/>
      <c r="F78" s="1"/>
      <c r="G78" s="178"/>
      <c r="H78" s="1"/>
      <c r="I78" s="178"/>
      <c r="J78" s="178"/>
      <c r="K78" s="178"/>
      <c r="L78" s="178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78"/>
      <c r="AK78" s="178"/>
      <c r="AL78" s="178"/>
      <c r="AM78" s="136"/>
    </row>
    <row r="79" spans="2:39" ht="12.75" customHeight="1" x14ac:dyDescent="0.2">
      <c r="B79" s="1"/>
      <c r="C79" s="1"/>
      <c r="D79" s="1"/>
      <c r="E79" s="1"/>
      <c r="F79" s="1"/>
      <c r="G79" s="178"/>
      <c r="H79" s="1"/>
      <c r="I79" s="178"/>
      <c r="J79" s="178"/>
      <c r="K79" s="178"/>
      <c r="L79" s="178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78"/>
      <c r="AK79" s="178"/>
      <c r="AL79" s="178"/>
      <c r="AM79" s="136"/>
    </row>
    <row r="80" spans="2:39" ht="12.75" customHeight="1" x14ac:dyDescent="0.2">
      <c r="B80" s="1"/>
      <c r="C80" s="1"/>
      <c r="D80" s="1"/>
      <c r="E80" s="1"/>
      <c r="F80" s="1"/>
      <c r="G80" s="178"/>
      <c r="H80" s="1"/>
      <c r="I80" s="178"/>
      <c r="J80" s="178"/>
      <c r="K80" s="178"/>
      <c r="L80" s="178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78"/>
      <c r="AK80" s="178"/>
      <c r="AL80" s="178"/>
      <c r="AM80" s="136"/>
    </row>
    <row r="81" spans="2:39" ht="12.75" customHeight="1" x14ac:dyDescent="0.2">
      <c r="B81" s="1"/>
      <c r="C81" s="1"/>
      <c r="D81" s="1"/>
      <c r="E81" s="1"/>
      <c r="F81" s="1"/>
      <c r="G81" s="178"/>
      <c r="H81" s="1"/>
      <c r="I81" s="178"/>
      <c r="J81" s="178"/>
      <c r="K81" s="178"/>
      <c r="L81" s="178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78"/>
      <c r="AK81" s="178"/>
      <c r="AL81" s="178"/>
      <c r="AM81" s="74"/>
    </row>
    <row r="82" spans="2:39" ht="12.75" customHeight="1" x14ac:dyDescent="0.2">
      <c r="B82" s="1"/>
      <c r="C82" s="1"/>
      <c r="D82" s="1"/>
      <c r="E82" s="1"/>
      <c r="F82" s="1"/>
      <c r="G82" s="178"/>
      <c r="H82" s="1"/>
      <c r="I82" s="178"/>
      <c r="J82" s="178"/>
      <c r="K82" s="178"/>
      <c r="L82" s="178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78"/>
      <c r="AK82" s="178"/>
      <c r="AL82" s="178"/>
      <c r="AM82" s="74"/>
    </row>
    <row r="83" spans="2:39" ht="12.75" customHeight="1" x14ac:dyDescent="0.2">
      <c r="B83" s="1"/>
      <c r="C83" s="1"/>
      <c r="D83" s="1"/>
      <c r="E83" s="1"/>
      <c r="F83" s="1"/>
      <c r="G83" s="178"/>
      <c r="H83" s="1"/>
      <c r="I83" s="178"/>
      <c r="J83" s="178"/>
      <c r="K83" s="178"/>
      <c r="L83" s="178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78"/>
      <c r="AK83" s="178"/>
      <c r="AL83" s="178"/>
      <c r="AM83" s="74"/>
    </row>
    <row r="84" spans="2:39" ht="12.75" customHeight="1" x14ac:dyDescent="0.2">
      <c r="B84" s="1"/>
      <c r="C84" s="1"/>
      <c r="D84" s="1"/>
      <c r="E84" s="1"/>
      <c r="F84" s="1"/>
      <c r="G84" s="178"/>
      <c r="H84" s="1"/>
      <c r="I84" s="178"/>
      <c r="J84" s="178"/>
      <c r="K84" s="178"/>
      <c r="L84" s="178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78"/>
      <c r="AK84" s="178"/>
      <c r="AL84" s="178"/>
      <c r="AM84" s="74"/>
    </row>
    <row r="85" spans="2:39" ht="12.75" customHeight="1" x14ac:dyDescent="0.2">
      <c r="B85" s="1"/>
      <c r="C85" s="1"/>
      <c r="D85" s="1"/>
      <c r="E85" s="1"/>
      <c r="F85" s="1"/>
      <c r="G85" s="178"/>
      <c r="H85" s="1"/>
      <c r="I85" s="178"/>
      <c r="J85" s="178"/>
      <c r="K85" s="178"/>
      <c r="L85" s="178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78"/>
      <c r="AK85" s="178"/>
      <c r="AL85" s="178"/>
      <c r="AM85" s="74"/>
    </row>
    <row r="86" spans="2:39" ht="12.75" customHeight="1" x14ac:dyDescent="0.2">
      <c r="B86" s="1"/>
      <c r="C86" s="1"/>
      <c r="D86" s="1"/>
      <c r="E86" s="1"/>
      <c r="F86" s="1"/>
      <c r="G86" s="178"/>
      <c r="H86" s="1"/>
      <c r="I86" s="178"/>
      <c r="J86" s="178"/>
      <c r="K86" s="178"/>
      <c r="L86" s="178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78"/>
      <c r="AK86" s="178"/>
      <c r="AL86" s="178"/>
      <c r="AM86" s="74"/>
    </row>
    <row r="87" spans="2:39" ht="12.75" customHeight="1" x14ac:dyDescent="0.2">
      <c r="B87" s="1"/>
      <c r="C87" s="1"/>
      <c r="D87" s="1"/>
      <c r="E87" s="1"/>
      <c r="F87" s="1"/>
      <c r="G87" s="178"/>
      <c r="H87" s="1"/>
      <c r="I87" s="178"/>
      <c r="J87" s="178"/>
      <c r="K87" s="178"/>
      <c r="L87" s="178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78"/>
      <c r="AK87" s="178"/>
      <c r="AL87" s="178"/>
      <c r="AM87" s="74"/>
    </row>
    <row r="88" spans="2:39" ht="12.75" customHeight="1" x14ac:dyDescent="0.2">
      <c r="B88" s="1"/>
      <c r="C88" s="1"/>
      <c r="D88" s="1"/>
      <c r="E88" s="1"/>
      <c r="F88" s="1"/>
      <c r="G88" s="178"/>
      <c r="H88" s="1"/>
      <c r="I88" s="178"/>
      <c r="J88" s="178"/>
      <c r="K88" s="178"/>
      <c r="L88" s="178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78"/>
      <c r="AK88" s="178"/>
      <c r="AL88" s="178"/>
      <c r="AM88" s="74"/>
    </row>
    <row r="89" spans="2:39" ht="12.75" customHeight="1" x14ac:dyDescent="0.2">
      <c r="B89" s="1"/>
      <c r="C89" s="1"/>
      <c r="D89" s="1"/>
      <c r="E89" s="1"/>
      <c r="F89" s="1"/>
      <c r="G89" s="178"/>
      <c r="H89" s="1"/>
      <c r="I89" s="178"/>
      <c r="J89" s="178"/>
      <c r="K89" s="178"/>
      <c r="L89" s="178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78"/>
      <c r="AK89" s="178"/>
      <c r="AL89" s="178"/>
      <c r="AM89" s="74"/>
    </row>
    <row r="90" spans="2:39" ht="12.75" customHeight="1" x14ac:dyDescent="0.2">
      <c r="B90" s="1"/>
      <c r="C90" s="1"/>
      <c r="D90" s="1"/>
      <c r="E90" s="1"/>
      <c r="F90" s="1"/>
      <c r="G90" s="178"/>
      <c r="H90" s="1"/>
      <c r="I90" s="178"/>
      <c r="J90" s="178"/>
      <c r="K90" s="178"/>
      <c r="L90" s="178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78"/>
      <c r="AK90" s="178"/>
      <c r="AL90" s="178"/>
      <c r="AM90" s="74"/>
    </row>
    <row r="91" spans="2:39" ht="12.75" customHeight="1" x14ac:dyDescent="0.2">
      <c r="B91" s="1"/>
      <c r="C91" s="1"/>
      <c r="D91" s="1"/>
      <c r="E91" s="1"/>
      <c r="F91" s="1"/>
      <c r="G91" s="178"/>
      <c r="H91" s="1"/>
      <c r="I91" s="178"/>
      <c r="J91" s="178"/>
      <c r="K91" s="178"/>
      <c r="L91" s="178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78"/>
      <c r="AK91" s="178"/>
      <c r="AL91" s="178"/>
      <c r="AM91" s="74"/>
    </row>
    <row r="92" spans="2:39" ht="12.75" customHeight="1" x14ac:dyDescent="0.2">
      <c r="B92" s="1"/>
      <c r="C92" s="1"/>
      <c r="D92" s="1"/>
      <c r="E92" s="1"/>
      <c r="F92" s="1"/>
      <c r="G92" s="178"/>
      <c r="H92" s="1"/>
      <c r="I92" s="178"/>
      <c r="J92" s="178"/>
      <c r="K92" s="178"/>
      <c r="L92" s="178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78"/>
      <c r="AK92" s="178"/>
      <c r="AL92" s="178"/>
      <c r="AM92" s="74"/>
    </row>
    <row r="93" spans="2:39" ht="12.75" customHeight="1" x14ac:dyDescent="0.2">
      <c r="B93" s="1"/>
      <c r="C93" s="1"/>
      <c r="D93" s="1"/>
      <c r="E93" s="1"/>
      <c r="F93" s="1"/>
      <c r="G93" s="178"/>
      <c r="H93" s="1"/>
      <c r="I93" s="178"/>
      <c r="J93" s="178"/>
      <c r="K93" s="178"/>
      <c r="L93" s="178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78"/>
      <c r="AK93" s="178"/>
      <c r="AL93" s="178"/>
      <c r="AM93" s="74"/>
    </row>
    <row r="94" spans="2:39" ht="12.75" customHeight="1" x14ac:dyDescent="0.2">
      <c r="B94" s="1"/>
      <c r="C94" s="1"/>
      <c r="D94" s="1"/>
      <c r="E94" s="1"/>
      <c r="F94" s="1"/>
      <c r="G94" s="178"/>
      <c r="H94" s="1"/>
      <c r="I94" s="178"/>
      <c r="J94" s="178"/>
      <c r="K94" s="178"/>
      <c r="L94" s="178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78"/>
      <c r="AK94" s="178"/>
      <c r="AL94" s="178"/>
      <c r="AM94" s="74"/>
    </row>
    <row r="95" spans="2:39" ht="12.75" customHeight="1" x14ac:dyDescent="0.2">
      <c r="B95" s="1"/>
      <c r="C95" s="1"/>
      <c r="D95" s="1"/>
      <c r="E95" s="1"/>
      <c r="F95" s="1"/>
      <c r="G95" s="178"/>
      <c r="H95" s="1"/>
      <c r="I95" s="178"/>
      <c r="J95" s="178"/>
      <c r="K95" s="178"/>
      <c r="L95" s="178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78"/>
      <c r="AK95" s="178"/>
      <c r="AL95" s="178"/>
      <c r="AM95" s="74"/>
    </row>
    <row r="96" spans="2:39" ht="12.75" customHeight="1" x14ac:dyDescent="0.2">
      <c r="B96" s="1"/>
      <c r="C96" s="1"/>
      <c r="D96" s="1"/>
      <c r="E96" s="1"/>
      <c r="F96" s="1"/>
      <c r="G96" s="178"/>
      <c r="H96" s="1"/>
      <c r="I96" s="178"/>
      <c r="J96" s="178"/>
      <c r="K96" s="178"/>
      <c r="L96" s="178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78"/>
      <c r="AK96" s="178"/>
      <c r="AL96" s="178"/>
      <c r="AM96" s="74"/>
    </row>
    <row r="97" spans="2:39" ht="12.75" customHeight="1" x14ac:dyDescent="0.2">
      <c r="B97" s="1"/>
      <c r="C97" s="1"/>
      <c r="D97" s="1"/>
      <c r="E97" s="1"/>
      <c r="F97" s="1"/>
      <c r="G97" s="178"/>
      <c r="H97" s="1"/>
      <c r="I97" s="178"/>
      <c r="J97" s="178"/>
      <c r="K97" s="178"/>
      <c r="L97" s="178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78"/>
      <c r="AK97" s="178"/>
      <c r="AL97" s="178"/>
      <c r="AM97" s="74"/>
    </row>
    <row r="98" spans="2:39" ht="12.75" customHeight="1" x14ac:dyDescent="0.2">
      <c r="B98" s="1"/>
      <c r="C98" s="1"/>
      <c r="D98" s="1"/>
      <c r="E98" s="1"/>
      <c r="F98" s="1"/>
      <c r="G98" s="178"/>
      <c r="H98" s="1"/>
      <c r="I98" s="178"/>
      <c r="J98" s="178"/>
      <c r="K98" s="178"/>
      <c r="L98" s="17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78"/>
      <c r="AK98" s="178"/>
      <c r="AL98" s="178"/>
      <c r="AM98" s="74"/>
    </row>
    <row r="99" spans="2:39" ht="12.75" customHeight="1" x14ac:dyDescent="0.2">
      <c r="B99" s="1"/>
      <c r="C99" s="1"/>
      <c r="D99" s="1"/>
      <c r="E99" s="1"/>
      <c r="F99" s="1"/>
      <c r="G99" s="178"/>
      <c r="H99" s="1"/>
      <c r="I99" s="178"/>
      <c r="J99" s="178"/>
      <c r="K99" s="178"/>
      <c r="L99" s="178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78"/>
      <c r="AK99" s="178"/>
      <c r="AL99" s="178"/>
      <c r="AM99" s="74"/>
    </row>
    <row r="100" spans="2:39" ht="12.75" customHeight="1" x14ac:dyDescent="0.2">
      <c r="B100" s="1"/>
      <c r="C100" s="1"/>
      <c r="D100" s="1"/>
      <c r="E100" s="1"/>
      <c r="F100" s="1"/>
      <c r="G100" s="178"/>
      <c r="H100" s="1"/>
      <c r="I100" s="178"/>
      <c r="J100" s="178"/>
      <c r="K100" s="178"/>
      <c r="L100" s="178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78"/>
      <c r="AK100" s="178"/>
      <c r="AL100" s="178"/>
      <c r="AM100" s="74"/>
    </row>
    <row r="101" spans="2:39" ht="12.75" customHeight="1" x14ac:dyDescent="0.2">
      <c r="B101" s="1"/>
      <c r="C101" s="1"/>
      <c r="D101" s="1"/>
      <c r="E101" s="1"/>
      <c r="F101" s="1"/>
      <c r="G101" s="178"/>
      <c r="H101" s="1"/>
      <c r="I101" s="178"/>
      <c r="J101" s="178"/>
      <c r="K101" s="178"/>
      <c r="L101" s="178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78"/>
      <c r="AK101" s="178"/>
      <c r="AL101" s="178"/>
      <c r="AM101" s="74"/>
    </row>
    <row r="102" spans="2:39" ht="12.75" customHeight="1" x14ac:dyDescent="0.2">
      <c r="B102" s="1"/>
      <c r="C102" s="1"/>
      <c r="D102" s="1"/>
      <c r="E102" s="1"/>
      <c r="F102" s="1"/>
      <c r="G102" s="178"/>
      <c r="H102" s="1"/>
      <c r="I102" s="178"/>
      <c r="J102" s="178"/>
      <c r="K102" s="178"/>
      <c r="L102" s="178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78"/>
      <c r="AK102" s="178"/>
      <c r="AL102" s="178"/>
      <c r="AM102" s="74"/>
    </row>
    <row r="103" spans="2:39" ht="12.75" customHeight="1" x14ac:dyDescent="0.2">
      <c r="B103" s="1"/>
      <c r="C103" s="1"/>
      <c r="D103" s="1"/>
      <c r="E103" s="1"/>
      <c r="F103" s="1"/>
      <c r="G103" s="178"/>
      <c r="H103" s="1"/>
      <c r="I103" s="178"/>
      <c r="J103" s="178"/>
      <c r="K103" s="178"/>
      <c r="L103" s="17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78"/>
      <c r="AK103" s="178"/>
      <c r="AL103" s="178"/>
      <c r="AM103" s="74"/>
    </row>
    <row r="104" spans="2:39" ht="12.75" customHeight="1" x14ac:dyDescent="0.2">
      <c r="B104" s="1"/>
      <c r="C104" s="1"/>
      <c r="D104" s="1"/>
      <c r="E104" s="1"/>
      <c r="F104" s="1"/>
      <c r="G104" s="178"/>
      <c r="H104" s="1"/>
      <c r="I104" s="178"/>
      <c r="J104" s="178"/>
      <c r="K104" s="178"/>
      <c r="L104" s="17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78"/>
      <c r="AK104" s="178"/>
      <c r="AL104" s="178"/>
      <c r="AM104" s="74"/>
    </row>
    <row r="105" spans="2:39" ht="12.75" customHeight="1" x14ac:dyDescent="0.2">
      <c r="B105" s="1"/>
      <c r="C105" s="1"/>
      <c r="D105" s="1"/>
      <c r="E105" s="1"/>
      <c r="F105" s="1"/>
      <c r="G105" s="178"/>
      <c r="H105" s="1"/>
      <c r="I105" s="178"/>
      <c r="J105" s="178"/>
      <c r="K105" s="178"/>
      <c r="L105" s="17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78"/>
      <c r="AK105" s="178"/>
      <c r="AL105" s="178"/>
      <c r="AM105" s="74"/>
    </row>
    <row r="106" spans="2:39" ht="12.75" customHeight="1" x14ac:dyDescent="0.2">
      <c r="B106" s="1"/>
      <c r="C106" s="1"/>
      <c r="D106" s="1"/>
      <c r="E106" s="1"/>
      <c r="F106" s="1"/>
      <c r="G106" s="178"/>
      <c r="H106" s="1"/>
      <c r="I106" s="178"/>
      <c r="J106" s="178"/>
      <c r="K106" s="178"/>
      <c r="L106" s="17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78"/>
      <c r="AK106" s="178"/>
      <c r="AL106" s="178"/>
      <c r="AM106" s="74"/>
    </row>
    <row r="107" spans="2:39" ht="12.75" customHeight="1" x14ac:dyDescent="0.2">
      <c r="B107" s="1"/>
      <c r="C107" s="1"/>
      <c r="D107" s="1"/>
      <c r="E107" s="1"/>
      <c r="F107" s="1"/>
      <c r="G107" s="178"/>
      <c r="H107" s="1"/>
      <c r="I107" s="178"/>
      <c r="J107" s="178"/>
      <c r="K107" s="178"/>
      <c r="L107" s="17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78"/>
      <c r="AK107" s="178"/>
      <c r="AL107" s="178"/>
      <c r="AM107" s="74"/>
    </row>
    <row r="108" spans="2:39" ht="12.75" customHeight="1" x14ac:dyDescent="0.2">
      <c r="B108" s="1"/>
      <c r="C108" s="1"/>
      <c r="D108" s="1"/>
      <c r="E108" s="1"/>
      <c r="F108" s="1"/>
      <c r="G108" s="178"/>
      <c r="H108" s="1"/>
      <c r="I108" s="178"/>
      <c r="J108" s="178"/>
      <c r="K108" s="178"/>
      <c r="L108" s="17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78"/>
      <c r="AK108" s="178"/>
      <c r="AL108" s="178"/>
      <c r="AM108" s="74"/>
    </row>
    <row r="109" spans="2:39" ht="12.75" customHeight="1" x14ac:dyDescent="0.2">
      <c r="B109" s="1"/>
      <c r="C109" s="1"/>
      <c r="D109" s="1"/>
      <c r="E109" s="1"/>
      <c r="F109" s="1"/>
      <c r="G109" s="178"/>
      <c r="H109" s="1"/>
      <c r="I109" s="178"/>
      <c r="J109" s="178"/>
      <c r="K109" s="178"/>
      <c r="L109" s="17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78"/>
      <c r="AK109" s="178"/>
      <c r="AL109" s="178"/>
      <c r="AM109" s="74"/>
    </row>
    <row r="110" spans="2:39" ht="12.75" customHeight="1" x14ac:dyDescent="0.2">
      <c r="B110" s="1"/>
      <c r="C110" s="1"/>
      <c r="D110" s="1"/>
      <c r="E110" s="1"/>
      <c r="F110" s="1"/>
      <c r="G110" s="178"/>
      <c r="H110" s="1"/>
      <c r="I110" s="178"/>
      <c r="J110" s="178"/>
      <c r="K110" s="178"/>
      <c r="L110" s="17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78"/>
      <c r="AK110" s="178"/>
      <c r="AL110" s="178"/>
      <c r="AM110" s="74"/>
    </row>
    <row r="111" spans="2:39" ht="12.75" customHeight="1" x14ac:dyDescent="0.2">
      <c r="B111" s="1"/>
      <c r="C111" s="1"/>
      <c r="D111" s="1"/>
      <c r="E111" s="1"/>
      <c r="F111" s="1"/>
      <c r="G111" s="178"/>
      <c r="H111" s="1"/>
      <c r="I111" s="178"/>
      <c r="J111" s="178"/>
      <c r="K111" s="178"/>
      <c r="L111" s="17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78"/>
      <c r="AK111" s="178"/>
      <c r="AL111" s="178"/>
      <c r="AM111" s="74"/>
    </row>
    <row r="112" spans="2:39" ht="12.75" customHeight="1" x14ac:dyDescent="0.2">
      <c r="B112" s="1"/>
      <c r="C112" s="1"/>
      <c r="D112" s="1"/>
      <c r="E112" s="1"/>
      <c r="F112" s="1"/>
      <c r="G112" s="178"/>
      <c r="H112" s="1"/>
      <c r="I112" s="178"/>
      <c r="J112" s="178"/>
      <c r="K112" s="178"/>
      <c r="L112" s="17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78"/>
      <c r="AK112" s="178"/>
      <c r="AL112" s="178"/>
      <c r="AM112" s="74"/>
    </row>
    <row r="113" spans="2:40" ht="12.75" customHeight="1" x14ac:dyDescent="0.2">
      <c r="B113" s="1"/>
      <c r="C113" s="1"/>
      <c r="D113" s="1"/>
      <c r="E113" s="1"/>
      <c r="F113" s="1"/>
      <c r="G113" s="178"/>
      <c r="H113" s="1"/>
      <c r="I113" s="178"/>
      <c r="J113" s="178"/>
      <c r="K113" s="178"/>
      <c r="L113" s="17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78"/>
      <c r="AK113" s="178"/>
      <c r="AL113" s="178"/>
      <c r="AM113" s="74"/>
    </row>
    <row r="114" spans="2:40" ht="12.75" customHeight="1" x14ac:dyDescent="0.2">
      <c r="B114" s="1"/>
      <c r="C114" s="1"/>
      <c r="D114" s="1"/>
      <c r="E114" s="1"/>
      <c r="F114" s="1"/>
      <c r="G114" s="178"/>
      <c r="H114" s="1"/>
      <c r="I114" s="178"/>
      <c r="J114" s="178"/>
      <c r="K114" s="178"/>
      <c r="L114" s="17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78"/>
      <c r="AK114" s="178"/>
      <c r="AL114" s="178"/>
      <c r="AM114" s="74"/>
    </row>
    <row r="115" spans="2:40" ht="12.75" customHeight="1" x14ac:dyDescent="0.2">
      <c r="B115" s="1"/>
      <c r="C115" s="1"/>
      <c r="D115" s="1"/>
      <c r="E115" s="1"/>
      <c r="F115" s="1"/>
      <c r="G115" s="178"/>
      <c r="H115" s="1"/>
      <c r="I115" s="178"/>
      <c r="J115" s="178"/>
      <c r="K115" s="178"/>
      <c r="L115" s="17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78"/>
      <c r="AK115" s="178"/>
      <c r="AL115" s="178"/>
      <c r="AM115" s="74"/>
    </row>
    <row r="116" spans="2:40" ht="12.75" customHeight="1" x14ac:dyDescent="0.2">
      <c r="B116" s="1"/>
      <c r="C116" s="1"/>
      <c r="D116" s="1"/>
      <c r="E116" s="1"/>
      <c r="F116" s="1"/>
      <c r="G116" s="178"/>
      <c r="H116" s="1"/>
      <c r="I116" s="178"/>
      <c r="J116" s="178"/>
      <c r="K116" s="178"/>
      <c r="L116" s="17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78"/>
      <c r="AK116" s="178"/>
      <c r="AL116" s="178"/>
      <c r="AM116" s="74"/>
    </row>
    <row r="117" spans="2:40" ht="12.75" customHeight="1" x14ac:dyDescent="0.2">
      <c r="B117" s="1"/>
      <c r="C117" s="1"/>
      <c r="D117" s="1"/>
      <c r="E117" s="1"/>
      <c r="F117" s="1"/>
      <c r="G117" s="178"/>
      <c r="H117" s="1"/>
      <c r="I117" s="178"/>
      <c r="J117" s="178"/>
      <c r="K117" s="178"/>
      <c r="L117" s="17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78"/>
      <c r="AK117" s="178"/>
      <c r="AL117" s="178"/>
      <c r="AM117" s="74"/>
    </row>
    <row r="118" spans="2:40" ht="12.75" customHeight="1" x14ac:dyDescent="0.2">
      <c r="B118" s="1"/>
      <c r="C118" s="1"/>
      <c r="D118" s="1"/>
      <c r="E118" s="1"/>
      <c r="F118" s="1"/>
      <c r="G118" s="178"/>
      <c r="H118" s="1"/>
      <c r="I118" s="178"/>
      <c r="J118" s="178"/>
      <c r="K118" s="178"/>
      <c r="L118" s="17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78"/>
      <c r="AK118" s="178"/>
      <c r="AL118" s="178"/>
      <c r="AM118" s="73"/>
    </row>
    <row r="119" spans="2:40" ht="12.75" customHeight="1" x14ac:dyDescent="0.2">
      <c r="B119" s="1"/>
      <c r="C119" s="1"/>
      <c r="D119" s="1"/>
      <c r="E119" s="1"/>
      <c r="F119" s="1"/>
      <c r="G119" s="178"/>
      <c r="H119" s="1"/>
      <c r="I119" s="178"/>
      <c r="J119" s="178"/>
      <c r="K119" s="178"/>
      <c r="L119" s="17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78"/>
      <c r="AK119" s="178"/>
      <c r="AL119" s="178"/>
      <c r="AM119" s="136"/>
    </row>
    <row r="120" spans="2:40" ht="12.75" customHeight="1" x14ac:dyDescent="0.2">
      <c r="B120" s="1"/>
      <c r="C120" s="1"/>
      <c r="D120" s="1"/>
      <c r="E120" s="1"/>
      <c r="F120" s="1"/>
      <c r="G120" s="178"/>
      <c r="H120" s="1"/>
      <c r="I120" s="178"/>
      <c r="J120" s="178"/>
      <c r="K120" s="178"/>
      <c r="L120" s="17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78"/>
      <c r="AK120" s="178"/>
      <c r="AL120" s="178"/>
      <c r="AM120" s="136"/>
    </row>
    <row r="121" spans="2:40" ht="12.75" customHeight="1" x14ac:dyDescent="0.2">
      <c r="B121" s="1"/>
      <c r="C121" s="1"/>
      <c r="D121" s="1"/>
      <c r="E121" s="1"/>
      <c r="F121" s="1"/>
      <c r="G121" s="178"/>
      <c r="H121" s="1"/>
      <c r="I121" s="178"/>
      <c r="J121" s="178"/>
      <c r="K121" s="178"/>
      <c r="L121" s="17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78"/>
      <c r="AK121" s="178"/>
      <c r="AL121" s="178"/>
      <c r="AM121" s="136"/>
    </row>
    <row r="122" spans="2:40" ht="12.75" customHeight="1" x14ac:dyDescent="0.2">
      <c r="B122" s="1"/>
      <c r="C122" s="1"/>
      <c r="D122" s="1"/>
      <c r="E122" s="1"/>
      <c r="F122" s="1"/>
      <c r="G122" s="178"/>
      <c r="H122" s="1"/>
      <c r="I122" s="178"/>
      <c r="J122" s="178"/>
      <c r="K122" s="178"/>
      <c r="L122" s="17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78"/>
      <c r="AK122" s="178"/>
      <c r="AL122" s="178"/>
      <c r="AM122" s="136"/>
    </row>
    <row r="123" spans="2:40" ht="12.75" customHeight="1" x14ac:dyDescent="0.2">
      <c r="B123" s="1"/>
      <c r="C123" s="1"/>
      <c r="D123" s="1"/>
      <c r="E123" s="1"/>
      <c r="F123" s="1"/>
      <c r="G123" s="178"/>
      <c r="H123" s="1"/>
      <c r="I123" s="178"/>
      <c r="J123" s="178"/>
      <c r="K123" s="178"/>
      <c r="L123" s="17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78"/>
      <c r="AK123" s="178"/>
      <c r="AL123" s="178"/>
      <c r="AM123" s="136"/>
    </row>
    <row r="124" spans="2:40" ht="12.75" customHeight="1" x14ac:dyDescent="0.2">
      <c r="B124" s="1"/>
      <c r="C124" s="1"/>
      <c r="D124" s="1"/>
      <c r="E124" s="1"/>
      <c r="F124" s="1"/>
      <c r="G124" s="178"/>
      <c r="H124" s="1"/>
      <c r="I124" s="178"/>
      <c r="J124" s="178"/>
      <c r="K124" s="178"/>
      <c r="L124" s="17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78"/>
      <c r="AK124" s="178"/>
      <c r="AL124" s="178"/>
      <c r="AM124" s="136"/>
    </row>
    <row r="125" spans="2:40" ht="12.75" customHeight="1" x14ac:dyDescent="0.2">
      <c r="B125" s="1"/>
      <c r="C125" s="1"/>
      <c r="D125" s="1"/>
      <c r="E125" s="1"/>
      <c r="F125" s="1"/>
      <c r="G125" s="178"/>
      <c r="H125" s="1"/>
      <c r="I125" s="178"/>
      <c r="J125" s="178"/>
      <c r="K125" s="178"/>
      <c r="L125" s="17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78"/>
      <c r="AK125" s="178"/>
      <c r="AL125" s="178"/>
      <c r="AM125" s="136"/>
    </row>
    <row r="126" spans="2:40" ht="12.75" customHeight="1" x14ac:dyDescent="0.2">
      <c r="AM126" s="136"/>
    </row>
    <row r="127" spans="2:40" ht="12.75" customHeight="1" x14ac:dyDescent="0.2">
      <c r="AM127" s="73"/>
      <c r="AN127" s="126"/>
    </row>
    <row r="128" spans="2:40" ht="12.75" customHeight="1" x14ac:dyDescent="0.2">
      <c r="AM128" s="154"/>
    </row>
    <row r="129" spans="39:40" ht="12.75" customHeight="1" x14ac:dyDescent="0.2">
      <c r="AM129" s="73"/>
    </row>
    <row r="130" spans="39:40" ht="12.75" customHeight="1" x14ac:dyDescent="0.2">
      <c r="AM130" s="136"/>
      <c r="AN130" s="126"/>
    </row>
    <row r="131" spans="39:40" ht="12.75" customHeight="1" x14ac:dyDescent="0.2">
      <c r="AM131" s="320"/>
    </row>
    <row r="132" spans="39:40" ht="12.75" customHeight="1" x14ac:dyDescent="0.2">
      <c r="AM132" s="137"/>
    </row>
    <row r="133" spans="39:40" ht="12.75" customHeight="1" x14ac:dyDescent="0.2">
      <c r="AM133" s="137"/>
    </row>
    <row r="139" spans="39:40" ht="12.75" customHeight="1" x14ac:dyDescent="0.2">
      <c r="AN139" s="321"/>
    </row>
    <row r="140" spans="39:40" ht="12.75" customHeight="1" x14ac:dyDescent="0.2">
      <c r="AM140" s="322"/>
      <c r="AN140" s="59"/>
    </row>
    <row r="141" spans="39:40" ht="12.75" customHeight="1" x14ac:dyDescent="0.2">
      <c r="AM141" s="322"/>
      <c r="AN141" s="59"/>
    </row>
    <row r="142" spans="39:40" ht="12.75" customHeight="1" x14ac:dyDescent="0.2">
      <c r="AM142" s="322"/>
      <c r="AN142" s="323"/>
    </row>
    <row r="143" spans="39:40" ht="12.75" customHeight="1" x14ac:dyDescent="0.2">
      <c r="AM143" s="324"/>
    </row>
    <row r="144" spans="39:40" ht="12.75" customHeight="1" x14ac:dyDescent="0.2">
      <c r="AM144" s="136"/>
    </row>
    <row r="145" spans="39:39" ht="12.75" customHeight="1" x14ac:dyDescent="0.2">
      <c r="AM145" s="136"/>
    </row>
    <row r="146" spans="39:39" ht="12.75" customHeight="1" x14ac:dyDescent="0.2">
      <c r="AM146" s="136"/>
    </row>
    <row r="147" spans="39:39" ht="12.75" customHeight="1" x14ac:dyDescent="0.2">
      <c r="AM147" s="136"/>
    </row>
    <row r="148" spans="39:39" ht="12.75" customHeight="1" x14ac:dyDescent="0.2">
      <c r="AM148" s="136"/>
    </row>
    <row r="149" spans="39:39" ht="12.75" customHeight="1" x14ac:dyDescent="0.2">
      <c r="AM149" s="136"/>
    </row>
    <row r="150" spans="39:39" ht="12.75" customHeight="1" x14ac:dyDescent="0.2">
      <c r="AM150" s="136"/>
    </row>
    <row r="151" spans="39:39" ht="12.75" customHeight="1" x14ac:dyDescent="0.2">
      <c r="AM151" s="136"/>
    </row>
    <row r="152" spans="39:39" ht="12.75" customHeight="1" x14ac:dyDescent="0.2">
      <c r="AM152" s="136"/>
    </row>
    <row r="153" spans="39:39" ht="12.75" customHeight="1" x14ac:dyDescent="0.2">
      <c r="AM153" s="136"/>
    </row>
    <row r="154" spans="39:39" ht="12.75" customHeight="1" x14ac:dyDescent="0.2">
      <c r="AM154" s="136"/>
    </row>
    <row r="155" spans="39:39" ht="12.75" customHeight="1" x14ac:dyDescent="0.2">
      <c r="AM155" s="136"/>
    </row>
    <row r="156" spans="39:39" ht="12.75" customHeight="1" x14ac:dyDescent="0.2">
      <c r="AM156" s="136"/>
    </row>
    <row r="157" spans="39:39" ht="12.75" customHeight="1" x14ac:dyDescent="0.2">
      <c r="AM157" s="136"/>
    </row>
    <row r="158" spans="39:39" ht="12.75" customHeight="1" x14ac:dyDescent="0.2">
      <c r="AM158" s="136"/>
    </row>
    <row r="159" spans="39:39" ht="12.75" customHeight="1" x14ac:dyDescent="0.2">
      <c r="AM159" s="136"/>
    </row>
    <row r="160" spans="39:39" ht="12.75" customHeight="1" x14ac:dyDescent="0.2">
      <c r="AM160" s="73"/>
    </row>
    <row r="161" spans="39:40" ht="12.75" customHeight="1" x14ac:dyDescent="0.2">
      <c r="AM161" s="73"/>
    </row>
    <row r="162" spans="39:40" ht="12.75" customHeight="1" x14ac:dyDescent="0.2">
      <c r="AM162" s="73"/>
    </row>
    <row r="163" spans="39:40" ht="12.75" customHeight="1" x14ac:dyDescent="0.2">
      <c r="AM163" s="73"/>
    </row>
    <row r="164" spans="39:40" ht="12.75" customHeight="1" x14ac:dyDescent="0.2">
      <c r="AM164" s="136"/>
    </row>
    <row r="165" spans="39:40" ht="12.75" customHeight="1" x14ac:dyDescent="0.2">
      <c r="AM165" s="136"/>
    </row>
    <row r="166" spans="39:40" ht="12.75" customHeight="1" x14ac:dyDescent="0.2">
      <c r="AM166" s="136"/>
    </row>
    <row r="167" spans="39:40" ht="12.75" customHeight="1" x14ac:dyDescent="0.2">
      <c r="AM167" s="136"/>
    </row>
    <row r="168" spans="39:40" ht="12.75" customHeight="1" x14ac:dyDescent="0.2">
      <c r="AM168" s="136"/>
    </row>
    <row r="169" spans="39:40" ht="12.75" customHeight="1" x14ac:dyDescent="0.2">
      <c r="AM169" s="136"/>
    </row>
    <row r="170" spans="39:40" ht="12.75" customHeight="1" x14ac:dyDescent="0.2">
      <c r="AM170" s="136"/>
    </row>
    <row r="171" spans="39:40" ht="12.75" customHeight="1" x14ac:dyDescent="0.2">
      <c r="AM171" s="136"/>
    </row>
    <row r="172" spans="39:40" ht="12.75" customHeight="1" x14ac:dyDescent="0.2">
      <c r="AM172" s="73"/>
      <c r="AN172" s="126"/>
    </row>
    <row r="173" spans="39:40" ht="12.75" customHeight="1" x14ac:dyDescent="0.2">
      <c r="AM173" s="154"/>
    </row>
    <row r="174" spans="39:40" ht="12.75" customHeight="1" x14ac:dyDescent="0.2">
      <c r="AM174" s="73"/>
    </row>
    <row r="175" spans="39:40" ht="12.75" customHeight="1" x14ac:dyDescent="0.2">
      <c r="AM175" s="136"/>
      <c r="AN175" s="126"/>
    </row>
    <row r="176" spans="39:40" ht="12.75" customHeight="1" x14ac:dyDescent="0.2">
      <c r="AM176" s="320"/>
    </row>
    <row r="177" spans="39:39" ht="12.75" customHeight="1" x14ac:dyDescent="0.2">
      <c r="AM177" s="137"/>
    </row>
    <row r="178" spans="39:39" ht="12.75" customHeight="1" x14ac:dyDescent="0.2">
      <c r="AM178" s="137"/>
    </row>
  </sheetData>
  <customSheetViews>
    <customSheetView guid="{29F96217-A1F9-48F3-987C-57B98AE20367}" scale="85" showPageBreaks="1" fitToPage="1" printArea="1" hiddenRows="1" hiddenColumns="1" topLeftCell="B1">
      <pane xSplit="15" ySplit="6" topLeftCell="AH7" activePane="bottomRight" state="frozen"/>
      <selection pane="bottomRight" activeCell="J7" sqref="J7"/>
      <pageMargins left="0.25" right="0.25" top="1" bottom="0.5" header="0.5" footer="0.5"/>
      <printOptions horizontalCentered="1"/>
      <pageSetup paperSize="5" scale="20" orientation="portrait" horizontalDpi="300" verticalDpi="300" r:id="rId1"/>
      <headerFooter alignWithMargins="0">
        <oddHeader>&amp;C&amp;"Helvetica,Bold"AIR EMISSIONS CALCULATIONS - 2011</oddHeader>
        <oddFooter>&amp;L&amp;"Arial Black,Bold"&amp;12BOEM &amp;"Arial,Regular"&amp;10 &amp;"Arial,Bold"FORM BOEM-xx&amp;"Arial,Regular" &amp;8(March 2011 - Supersedes all previous versions of form MMS-139 which may not be used).&amp;10           Page &amp;P of &amp;N</oddFooter>
      </headerFooter>
    </customSheetView>
    <customSheetView guid="{13305573-0FD9-4F34-BE46-7B54560EEC40}" scale="85" showPageBreaks="1" fitToPage="1" printArea="1" hiddenRows="1" hiddenColumns="1" topLeftCell="B1">
      <pane xSplit="16" ySplit="6" topLeftCell="AH7" activePane="bottomRight" state="frozen"/>
      <selection pane="bottomRight" activeCell="J7" sqref="J7"/>
      <pageMargins left="0.25" right="0.25" top="1" bottom="0.5" header="0.5" footer="0.5"/>
      <printOptions horizontalCentered="1"/>
      <pageSetup paperSize="5" scale="19" orientation="portrait" horizontalDpi="300" verticalDpi="300" r:id="rId2"/>
      <headerFooter alignWithMargins="0">
        <oddHeader>&amp;C&amp;"Helvetica,Bold"AIR EMISSIONS CALCULATIONS - 2011</oddHeader>
        <oddFooter>&amp;L&amp;"Arial Black,Bold"&amp;12BOEM &amp;"Arial,Regular"&amp;10 &amp;"Arial,Bold"FORM BOEM-xx&amp;"Arial,Regular" &amp;8(March 2011 - Supersedes all previous versions of form MMS-139 which may not be used).&amp;10           Page &amp;P of &amp;N</oddFooter>
      </headerFooter>
    </customSheetView>
  </customSheetViews>
  <mergeCells count="32">
    <mergeCell ref="BZ4:CK4"/>
    <mergeCell ref="CL4:CW4"/>
    <mergeCell ref="CX4:DI4"/>
    <mergeCell ref="DJ4:DU4"/>
    <mergeCell ref="DV4:EG4"/>
    <mergeCell ref="EH4:ES4"/>
    <mergeCell ref="ET4:FE4"/>
    <mergeCell ref="FF4:FQ4"/>
    <mergeCell ref="Q4:AA4"/>
    <mergeCell ref="AB4:AL4"/>
    <mergeCell ref="S2:V2"/>
    <mergeCell ref="BN4:BY4"/>
    <mergeCell ref="H2:I2"/>
    <mergeCell ref="O3:P3"/>
    <mergeCell ref="M4:N4"/>
    <mergeCell ref="O4:P4"/>
    <mergeCell ref="AP4:BA4"/>
    <mergeCell ref="J4:J6"/>
    <mergeCell ref="BB4:BM4"/>
    <mergeCell ref="H1:I1"/>
    <mergeCell ref="M1:N1"/>
    <mergeCell ref="O1:P1"/>
    <mergeCell ref="O2:P2"/>
    <mergeCell ref="Q2:R2"/>
    <mergeCell ref="Q1:R1"/>
    <mergeCell ref="M2:N2"/>
    <mergeCell ref="S1:V1"/>
    <mergeCell ref="AB2:AJ2"/>
    <mergeCell ref="Y1:AA1"/>
    <mergeCell ref="Y2:AA2"/>
    <mergeCell ref="W2:X2"/>
    <mergeCell ref="W1:X1"/>
  </mergeCells>
  <phoneticPr fontId="0" type="noConversion"/>
  <conditionalFormatting sqref="P7">
    <cfRule type="cellIs" dxfId="881" priority="430" stopIfTrue="1" operator="lessThan">
      <formula>$O7</formula>
    </cfRule>
  </conditionalFormatting>
  <conditionalFormatting sqref="P8">
    <cfRule type="cellIs" dxfId="880" priority="425" stopIfTrue="1" operator="lessThan">
      <formula>$O8</formula>
    </cfRule>
  </conditionalFormatting>
  <conditionalFormatting sqref="P9">
    <cfRule type="cellIs" dxfId="879" priority="424" stopIfTrue="1" operator="lessThan">
      <formula>$O9</formula>
    </cfRule>
  </conditionalFormatting>
  <conditionalFormatting sqref="P10">
    <cfRule type="cellIs" dxfId="878" priority="423" stopIfTrue="1" operator="lessThan">
      <formula>$O10</formula>
    </cfRule>
  </conditionalFormatting>
  <conditionalFormatting sqref="P11">
    <cfRule type="cellIs" dxfId="877" priority="422" stopIfTrue="1" operator="lessThan">
      <formula>$O11</formula>
    </cfRule>
  </conditionalFormatting>
  <conditionalFormatting sqref="P12">
    <cfRule type="cellIs" dxfId="876" priority="421" stopIfTrue="1" operator="lessThan">
      <formula>$O12</formula>
    </cfRule>
  </conditionalFormatting>
  <conditionalFormatting sqref="P13">
    <cfRule type="cellIs" dxfId="875" priority="420" stopIfTrue="1" operator="lessThan">
      <formula>$O13</formula>
    </cfRule>
  </conditionalFormatting>
  <conditionalFormatting sqref="P14">
    <cfRule type="cellIs" dxfId="874" priority="419" stopIfTrue="1" operator="lessThan">
      <formula>$O14</formula>
    </cfRule>
  </conditionalFormatting>
  <conditionalFormatting sqref="P15">
    <cfRule type="cellIs" dxfId="873" priority="418" stopIfTrue="1" operator="lessThan">
      <formula>$O15</formula>
    </cfRule>
  </conditionalFormatting>
  <conditionalFormatting sqref="P16">
    <cfRule type="cellIs" dxfId="872" priority="417" stopIfTrue="1" operator="lessThan">
      <formula>$O16</formula>
    </cfRule>
  </conditionalFormatting>
  <conditionalFormatting sqref="P17">
    <cfRule type="cellIs" dxfId="871" priority="416" stopIfTrue="1" operator="lessThan">
      <formula>$O17</formula>
    </cfRule>
  </conditionalFormatting>
  <conditionalFormatting sqref="P18">
    <cfRule type="cellIs" dxfId="870" priority="415" stopIfTrue="1" operator="lessThan">
      <formula>$O18</formula>
    </cfRule>
  </conditionalFormatting>
  <conditionalFormatting sqref="P19">
    <cfRule type="cellIs" dxfId="869" priority="414" stopIfTrue="1" operator="lessThan">
      <formula>$O19</formula>
    </cfRule>
  </conditionalFormatting>
  <conditionalFormatting sqref="P20">
    <cfRule type="cellIs" dxfId="868" priority="413" stopIfTrue="1" operator="lessThan">
      <formula>$O20</formula>
    </cfRule>
  </conditionalFormatting>
  <conditionalFormatting sqref="P21">
    <cfRule type="cellIs" dxfId="867" priority="412" stopIfTrue="1" operator="lessThan">
      <formula>$O21</formula>
    </cfRule>
  </conditionalFormatting>
  <conditionalFormatting sqref="P22">
    <cfRule type="cellIs" dxfId="866" priority="411" stopIfTrue="1" operator="lessThan">
      <formula>$O22</formula>
    </cfRule>
  </conditionalFormatting>
  <conditionalFormatting sqref="P23">
    <cfRule type="cellIs" dxfId="865" priority="410" stopIfTrue="1" operator="lessThan">
      <formula>$O23</formula>
    </cfRule>
  </conditionalFormatting>
  <conditionalFormatting sqref="P24">
    <cfRule type="cellIs" dxfId="864" priority="409" stopIfTrue="1" operator="lessThan">
      <formula>$O24</formula>
    </cfRule>
  </conditionalFormatting>
  <conditionalFormatting sqref="P25">
    <cfRule type="cellIs" dxfId="863" priority="408" stopIfTrue="1" operator="lessThan">
      <formula>$O25</formula>
    </cfRule>
  </conditionalFormatting>
  <conditionalFormatting sqref="P26">
    <cfRule type="cellIs" dxfId="862" priority="407" stopIfTrue="1" operator="lessThan">
      <formula>$O26</formula>
    </cfRule>
  </conditionalFormatting>
  <conditionalFormatting sqref="P27">
    <cfRule type="cellIs" dxfId="861" priority="406" stopIfTrue="1" operator="lessThan">
      <formula>$O27</formula>
    </cfRule>
  </conditionalFormatting>
  <conditionalFormatting sqref="P28">
    <cfRule type="cellIs" dxfId="860" priority="405" stopIfTrue="1" operator="lessThan">
      <formula>$O28</formula>
    </cfRule>
  </conditionalFormatting>
  <conditionalFormatting sqref="P29">
    <cfRule type="cellIs" dxfId="859" priority="404" stopIfTrue="1" operator="lessThan">
      <formula>$O29</formula>
    </cfRule>
  </conditionalFormatting>
  <conditionalFormatting sqref="P30">
    <cfRule type="cellIs" dxfId="858" priority="403" stopIfTrue="1" operator="lessThan">
      <formula>$O30</formula>
    </cfRule>
  </conditionalFormatting>
  <conditionalFormatting sqref="P32">
    <cfRule type="cellIs" dxfId="857" priority="390" stopIfTrue="1" operator="lessThan">
      <formula>$O32</formula>
    </cfRule>
  </conditionalFormatting>
  <conditionalFormatting sqref="P33">
    <cfRule type="cellIs" dxfId="856" priority="389" stopIfTrue="1" operator="lessThan">
      <formula>$O33</formula>
    </cfRule>
  </conditionalFormatting>
  <conditionalFormatting sqref="P34">
    <cfRule type="cellIs" dxfId="855" priority="388" stopIfTrue="1" operator="lessThan">
      <formula>$O34</formula>
    </cfRule>
  </conditionalFormatting>
  <conditionalFormatting sqref="P35">
    <cfRule type="cellIs" dxfId="854" priority="387" stopIfTrue="1" operator="lessThan">
      <formula>$O35</formula>
    </cfRule>
  </conditionalFormatting>
  <conditionalFormatting sqref="P36">
    <cfRule type="cellIs" dxfId="853" priority="386" stopIfTrue="1" operator="lessThan">
      <formula>$O36</formula>
    </cfRule>
  </conditionalFormatting>
  <conditionalFormatting sqref="P37">
    <cfRule type="cellIs" dxfId="852" priority="385" stopIfTrue="1" operator="lessThan">
      <formula>$O37</formula>
    </cfRule>
  </conditionalFormatting>
  <conditionalFormatting sqref="P38">
    <cfRule type="cellIs" dxfId="851" priority="384" stopIfTrue="1" operator="lessThan">
      <formula>$O38</formula>
    </cfRule>
  </conditionalFormatting>
  <conditionalFormatting sqref="P39">
    <cfRule type="cellIs" dxfId="850" priority="383" stopIfTrue="1" operator="lessThan">
      <formula>$O39</formula>
    </cfRule>
  </conditionalFormatting>
  <conditionalFormatting sqref="P40">
    <cfRule type="cellIs" dxfId="849" priority="382" stopIfTrue="1" operator="lessThan">
      <formula>$O40</formula>
    </cfRule>
  </conditionalFormatting>
  <conditionalFormatting sqref="P41">
    <cfRule type="cellIs" dxfId="848" priority="381" stopIfTrue="1" operator="lessThan">
      <formula>$O41</formula>
    </cfRule>
  </conditionalFormatting>
  <conditionalFormatting sqref="P42">
    <cfRule type="cellIs" dxfId="847" priority="380" stopIfTrue="1" operator="lessThan">
      <formula>$O42</formula>
    </cfRule>
  </conditionalFormatting>
  <conditionalFormatting sqref="P43">
    <cfRule type="cellIs" dxfId="846" priority="379" stopIfTrue="1" operator="lessThan">
      <formula>$O43</formula>
    </cfRule>
  </conditionalFormatting>
  <conditionalFormatting sqref="P45">
    <cfRule type="cellIs" dxfId="845" priority="278" stopIfTrue="1" operator="lessThan">
      <formula>$O45</formula>
    </cfRule>
  </conditionalFormatting>
  <conditionalFormatting sqref="P46">
    <cfRule type="cellIs" dxfId="844" priority="277" stopIfTrue="1" operator="lessThan">
      <formula>$O46</formula>
    </cfRule>
  </conditionalFormatting>
  <conditionalFormatting sqref="P48">
    <cfRule type="cellIs" dxfId="843" priority="276" stopIfTrue="1" operator="lessThan">
      <formula>$O48</formula>
    </cfRule>
  </conditionalFormatting>
  <conditionalFormatting sqref="P49">
    <cfRule type="cellIs" dxfId="842" priority="275" stopIfTrue="1" operator="lessThan">
      <formula>$O49</formula>
    </cfRule>
  </conditionalFormatting>
  <conditionalFormatting sqref="P50">
    <cfRule type="cellIs" dxfId="841" priority="274" stopIfTrue="1" operator="lessThan">
      <formula>$O50</formula>
    </cfRule>
  </conditionalFormatting>
  <conditionalFormatting sqref="P51">
    <cfRule type="cellIs" dxfId="840" priority="273" stopIfTrue="1" operator="lessThan">
      <formula>$O51</formula>
    </cfRule>
  </conditionalFormatting>
  <conditionalFormatting sqref="P52">
    <cfRule type="cellIs" dxfId="839" priority="272" stopIfTrue="1" operator="lessThan">
      <formula>$O52</formula>
    </cfRule>
  </conditionalFormatting>
  <conditionalFormatting sqref="P53">
    <cfRule type="cellIs" dxfId="838" priority="271" stopIfTrue="1" operator="lessThan">
      <formula>$O53</formula>
    </cfRule>
  </conditionalFormatting>
  <conditionalFormatting sqref="P54">
    <cfRule type="cellIs" dxfId="837" priority="270" stopIfTrue="1" operator="lessThan">
      <formula>$O54</formula>
    </cfRule>
  </conditionalFormatting>
  <conditionalFormatting sqref="P55">
    <cfRule type="cellIs" dxfId="836" priority="269" stopIfTrue="1" operator="lessThan">
      <formula>$O55</formula>
    </cfRule>
  </conditionalFormatting>
  <conditionalFormatting sqref="P56">
    <cfRule type="cellIs" dxfId="835" priority="268" stopIfTrue="1" operator="lessThan">
      <formula>$O56</formula>
    </cfRule>
  </conditionalFormatting>
  <conditionalFormatting sqref="P57">
    <cfRule type="cellIs" dxfId="834" priority="267" stopIfTrue="1" operator="lessThan">
      <formula>$O57</formula>
    </cfRule>
  </conditionalFormatting>
  <conditionalFormatting sqref="P58">
    <cfRule type="cellIs" dxfId="833" priority="266" stopIfTrue="1" operator="lessThan">
      <formula>$O58</formula>
    </cfRule>
  </conditionalFormatting>
  <conditionalFormatting sqref="P59">
    <cfRule type="cellIs" dxfId="832" priority="265" stopIfTrue="1" operator="lessThan">
      <formula>$O59</formula>
    </cfRule>
  </conditionalFormatting>
  <conditionalFormatting sqref="Q7:AL59">
    <cfRule type="containsText" dxfId="831" priority="264" stopIfTrue="1" operator="containsText" text="ENTER">
      <formula>NOT(ISERROR(SEARCH("ENTER",Q7)))</formula>
    </cfRule>
  </conditionalFormatting>
  <conditionalFormatting sqref="P32">
    <cfRule type="cellIs" dxfId="830" priority="251" stopIfTrue="1" operator="lessThan">
      <formula>$O32</formula>
    </cfRule>
  </conditionalFormatting>
  <conditionalFormatting sqref="P33">
    <cfRule type="cellIs" dxfId="829" priority="250" stopIfTrue="1" operator="lessThan">
      <formula>$O33</formula>
    </cfRule>
  </conditionalFormatting>
  <conditionalFormatting sqref="P34">
    <cfRule type="cellIs" dxfId="828" priority="249" stopIfTrue="1" operator="lessThan">
      <formula>$O34</formula>
    </cfRule>
  </conditionalFormatting>
  <conditionalFormatting sqref="P35">
    <cfRule type="cellIs" dxfId="827" priority="248" stopIfTrue="1" operator="lessThan">
      <formula>$O35</formula>
    </cfRule>
  </conditionalFormatting>
  <conditionalFormatting sqref="P36">
    <cfRule type="cellIs" dxfId="826" priority="247" stopIfTrue="1" operator="lessThan">
      <formula>$O36</formula>
    </cfRule>
  </conditionalFormatting>
  <conditionalFormatting sqref="P37">
    <cfRule type="cellIs" dxfId="825" priority="246" stopIfTrue="1" operator="lessThan">
      <formula>$O37</formula>
    </cfRule>
  </conditionalFormatting>
  <conditionalFormatting sqref="P38">
    <cfRule type="cellIs" dxfId="824" priority="245" stopIfTrue="1" operator="lessThan">
      <formula>$O38</formula>
    </cfRule>
  </conditionalFormatting>
  <conditionalFormatting sqref="P39">
    <cfRule type="cellIs" dxfId="823" priority="244" stopIfTrue="1" operator="lessThan">
      <formula>$O39</formula>
    </cfRule>
  </conditionalFormatting>
  <conditionalFormatting sqref="P40">
    <cfRule type="cellIs" dxfId="822" priority="243" stopIfTrue="1" operator="lessThan">
      <formula>$O40</formula>
    </cfRule>
  </conditionalFormatting>
  <conditionalFormatting sqref="P41">
    <cfRule type="cellIs" dxfId="821" priority="242" stopIfTrue="1" operator="lessThan">
      <formula>$O41</formula>
    </cfRule>
  </conditionalFormatting>
  <conditionalFormatting sqref="P42">
    <cfRule type="cellIs" dxfId="820" priority="241" stopIfTrue="1" operator="lessThan">
      <formula>$O42</formula>
    </cfRule>
  </conditionalFormatting>
  <conditionalFormatting sqref="P43">
    <cfRule type="cellIs" dxfId="819" priority="240" stopIfTrue="1" operator="lessThan">
      <formula>$O43</formula>
    </cfRule>
  </conditionalFormatting>
  <conditionalFormatting sqref="P48">
    <cfRule type="cellIs" dxfId="818" priority="137" stopIfTrue="1" operator="lessThan">
      <formula>$O48</formula>
    </cfRule>
  </conditionalFormatting>
  <conditionalFormatting sqref="P49">
    <cfRule type="cellIs" dxfId="817" priority="136" stopIfTrue="1" operator="lessThan">
      <formula>$O49</formula>
    </cfRule>
  </conditionalFormatting>
  <conditionalFormatting sqref="P50">
    <cfRule type="cellIs" dxfId="816" priority="135" stopIfTrue="1" operator="lessThan">
      <formula>$O50</formula>
    </cfRule>
  </conditionalFormatting>
  <conditionalFormatting sqref="P51">
    <cfRule type="cellIs" dxfId="815" priority="134" stopIfTrue="1" operator="lessThan">
      <formula>$O51</formula>
    </cfRule>
  </conditionalFormatting>
  <conditionalFormatting sqref="P52">
    <cfRule type="cellIs" dxfId="814" priority="133" stopIfTrue="1" operator="lessThan">
      <formula>$O52</formula>
    </cfRule>
  </conditionalFormatting>
  <conditionalFormatting sqref="P53">
    <cfRule type="cellIs" dxfId="813" priority="132" stopIfTrue="1" operator="lessThan">
      <formula>$O53</formula>
    </cfRule>
  </conditionalFormatting>
  <conditionalFormatting sqref="P54">
    <cfRule type="cellIs" dxfId="812" priority="131" stopIfTrue="1" operator="lessThan">
      <formula>$O54</formula>
    </cfRule>
  </conditionalFormatting>
  <conditionalFormatting sqref="P55">
    <cfRule type="cellIs" dxfId="811" priority="130" stopIfTrue="1" operator="lessThan">
      <formula>$O55</formula>
    </cfRule>
  </conditionalFormatting>
  <conditionalFormatting sqref="P56">
    <cfRule type="cellIs" dxfId="810" priority="129" stopIfTrue="1" operator="lessThan">
      <formula>$O56</formula>
    </cfRule>
  </conditionalFormatting>
  <conditionalFormatting sqref="P57">
    <cfRule type="cellIs" dxfId="809" priority="128" stopIfTrue="1" operator="lessThan">
      <formula>$O57</formula>
    </cfRule>
  </conditionalFormatting>
  <conditionalFormatting sqref="P58">
    <cfRule type="cellIs" dxfId="808" priority="127" stopIfTrue="1" operator="lessThan">
      <formula>$O58</formula>
    </cfRule>
  </conditionalFormatting>
  <conditionalFormatting sqref="P59">
    <cfRule type="cellIs" dxfId="807" priority="126" stopIfTrue="1" operator="lessThan">
      <formula>$O59</formula>
    </cfRule>
  </conditionalFormatting>
  <conditionalFormatting sqref="P45">
    <cfRule type="cellIs" dxfId="806" priority="119" stopIfTrue="1" operator="lessThan">
      <formula>$O45</formula>
    </cfRule>
  </conditionalFormatting>
  <conditionalFormatting sqref="P32">
    <cfRule type="cellIs" dxfId="805" priority="105" stopIfTrue="1" operator="lessThan">
      <formula>$O32</formula>
    </cfRule>
  </conditionalFormatting>
  <conditionalFormatting sqref="P33">
    <cfRule type="cellIs" dxfId="804" priority="104" stopIfTrue="1" operator="lessThan">
      <formula>$O33</formula>
    </cfRule>
  </conditionalFormatting>
  <conditionalFormatting sqref="P34">
    <cfRule type="cellIs" dxfId="803" priority="103" stopIfTrue="1" operator="lessThan">
      <formula>$O34</formula>
    </cfRule>
  </conditionalFormatting>
  <conditionalFormatting sqref="P35">
    <cfRule type="cellIs" dxfId="802" priority="102" stopIfTrue="1" operator="lessThan">
      <formula>$O35</formula>
    </cfRule>
  </conditionalFormatting>
  <conditionalFormatting sqref="P36">
    <cfRule type="cellIs" dxfId="801" priority="101" stopIfTrue="1" operator="lessThan">
      <formula>$O36</formula>
    </cfRule>
  </conditionalFormatting>
  <conditionalFormatting sqref="P37">
    <cfRule type="cellIs" dxfId="800" priority="100" stopIfTrue="1" operator="lessThan">
      <formula>$O37</formula>
    </cfRule>
  </conditionalFormatting>
  <conditionalFormatting sqref="P38">
    <cfRule type="cellIs" dxfId="799" priority="99" stopIfTrue="1" operator="lessThan">
      <formula>$O38</formula>
    </cfRule>
  </conditionalFormatting>
  <conditionalFormatting sqref="P39">
    <cfRule type="cellIs" dxfId="798" priority="98" stopIfTrue="1" operator="lessThan">
      <formula>$O39</formula>
    </cfRule>
  </conditionalFormatting>
  <conditionalFormatting sqref="P40">
    <cfRule type="cellIs" dxfId="797" priority="97" stopIfTrue="1" operator="lessThan">
      <formula>$O40</formula>
    </cfRule>
  </conditionalFormatting>
  <conditionalFormatting sqref="P41">
    <cfRule type="cellIs" dxfId="796" priority="96" stopIfTrue="1" operator="lessThan">
      <formula>$O41</formula>
    </cfRule>
  </conditionalFormatting>
  <conditionalFormatting sqref="P42">
    <cfRule type="cellIs" dxfId="795" priority="95" stopIfTrue="1" operator="lessThan">
      <formula>$O42</formula>
    </cfRule>
  </conditionalFormatting>
  <conditionalFormatting sqref="P43">
    <cfRule type="cellIs" dxfId="794" priority="94" stopIfTrue="1" operator="lessThan">
      <formula>$O43</formula>
    </cfRule>
  </conditionalFormatting>
  <dataValidations xWindow="648" yWindow="242" count="12">
    <dataValidation type="list" allowBlank="1" showInputMessage="1" showErrorMessage="1" errorTitle="Invalid Engine Type" error="Please select a valid engine type from the list." prompt="Select Engine Type" sqref="E48:F59 E32:E43 E13:E30">
      <formula1>List_EngineType</formula1>
    </dataValidation>
    <dataValidation type="date" allowBlank="1" showInputMessage="1" showErrorMessage="1" error="Date is not within range." prompt="Enter estimated end date for the year m/d/yy." sqref="P61:P63">
      <formula1>$AN$2</formula1>
      <formula2>$AO$2</formula2>
    </dataValidation>
    <dataValidation type="list" allowBlank="1" showInputMessage="1" showErrorMessage="1" errorTitle="Invalid Equipment Type" error="Please select a valid equipment type from the list." prompt="Select Equipment Type" sqref="D48:D59 D32:D43 D13:D30">
      <formula1>List_EquipmentType</formula1>
    </dataValidation>
    <dataValidation type="list" allowBlank="1" showInputMessage="1" showErrorMessage="1" errorTitle="Invalid Category" error="Please select a valid category from the list." prompt="Select Category" sqref="F32:F43 F13:F30">
      <formula1>List_Category</formula1>
    </dataValidation>
    <dataValidation type="list" allowBlank="1" showInputMessage="1" showErrorMessage="1" errorTitle="Invalid Equipment Type" error="Please select a valid equipment type from the list." prompt="Select Equipment Type" sqref="D12">
      <formula1>List_Equip_HBB</formula1>
    </dataValidation>
    <dataValidation type="list" allowBlank="1" showInputMessage="1" showErrorMessage="1" errorTitle="Invalid Category" error="Please select a valid category from the list." prompt="Select Activity Units" sqref="I7:I11">
      <formula1>List_Units_Recip</formula1>
    </dataValidation>
    <dataValidation type="list" allowBlank="1" showInputMessage="1" showErrorMessage="1" errorTitle="Invalid Equipment Type" error="Please select a valid equipment type from the list." prompt="Select Equipment Type" sqref="D7:D11">
      <formula1>List_Equip_Recip</formula1>
    </dataValidation>
    <dataValidation allowBlank="1" showInputMessage="1" showErrorMessage="1" promptTitle="Vessel Activity" prompt="Enter Vessel activity (i.e., engine max kW rating) for vessels not using default values. " sqref="H13:H30 H32:H43"/>
    <dataValidation allowBlank="1" showInputMessage="1" showErrorMessage="1" promptTitle="Vessel Load" prompt="Enter vessel engine load (1 - 100). If no value entered, 100 is assumed for auxillary engines and 82 for main engines." sqref="G13:G30 G32:G43"/>
    <dataValidation type="date" allowBlank="1" showInputMessage="1" showErrorMessage="1" error="Date is not within range." prompt="Enter estimated end date for the year mm/dd/yy." sqref="P47 P44 P31">
      <formula1>$AN$2</formula1>
      <formula2>$AO$2</formula2>
    </dataValidation>
    <dataValidation type="date" allowBlank="1" showInputMessage="1" showErrorMessage="1" error="Data is not within the emissions year. Please check the date is in the year indicated inthe column heading, and the start year is populated on the title page." prompt="Enter estimated end date for the year as: mm/dd/yy." sqref="P48:P59 P45:P46 P7:P30 P32:P43">
      <formula1>$AN$2</formula1>
      <formula2>$AO$2</formula2>
    </dataValidation>
    <dataValidation type="date" allowBlank="1" showInputMessage="1" showErrorMessage="1" error="Data is not within the emissions year. Please check the date is in the year indicated inthe column heading, and the start year is populated on the title page." prompt="Enter the estimated start date as: mm/dd/yy." sqref="O7:O63">
      <formula1>AN$2</formula1>
      <formula2>AO$2</formula2>
    </dataValidation>
  </dataValidations>
  <printOptions horizontalCentered="1"/>
  <pageMargins left="0.25" right="0.25" top="1" bottom="0.5" header="0.5" footer="0.5"/>
  <pageSetup paperSize="5" scale="20" orientation="portrait" horizontalDpi="300" verticalDpi="300" r:id="rId3"/>
  <headerFooter alignWithMargins="0">
    <oddHeader>&amp;C&amp;"Helvetica,Bold"AIR EMISSIONS CALCULATIONS - 2011</oddHeader>
    <oddFooter>&amp;L&amp;"Arial Black,Bold"&amp;12BOEM &amp;"Arial,Regular"&amp;10 &amp;"Arial,Bold"FORM BOEM-xx&amp;"Arial,Regular" &amp;8(March 2011 - Supersedes all previous versions of form MMS-139 which may not be used).&amp;10           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FQ178"/>
  <sheetViews>
    <sheetView topLeftCell="B1" zoomScale="85" zoomScaleNormal="85" workbookViewId="0">
      <pane xSplit="15" ySplit="6" topLeftCell="Q7" activePane="bottomRight" state="frozen"/>
      <selection activeCell="B1" sqref="B1"/>
      <selection pane="topRight" activeCell="Q1" sqref="Q1"/>
      <selection pane="bottomLeft" activeCell="B7" sqref="B7"/>
      <selection pane="bottomRight" activeCell="J13" sqref="J13"/>
    </sheetView>
  </sheetViews>
  <sheetFormatPr defaultRowHeight="12.75" customHeight="1" x14ac:dyDescent="0.2"/>
  <cols>
    <col min="1" max="1" width="39.140625" style="1" hidden="1" customWidth="1"/>
    <col min="2" max="2" width="25.5703125" style="2" bestFit="1" customWidth="1"/>
    <col min="3" max="3" width="32.5703125" style="2" bestFit="1" customWidth="1"/>
    <col min="4" max="4" width="24.7109375" style="2" bestFit="1" customWidth="1"/>
    <col min="5" max="5" width="25.28515625" style="2" bestFit="1" customWidth="1"/>
    <col min="6" max="6" width="9.5703125" style="2" bestFit="1" customWidth="1"/>
    <col min="7" max="7" width="5.7109375" style="3" bestFit="1" customWidth="1"/>
    <col min="8" max="8" width="12.5703125" style="3" bestFit="1" customWidth="1"/>
    <col min="9" max="9" width="9" style="3" bestFit="1" customWidth="1"/>
    <col min="10" max="10" width="15.42578125" style="3" customWidth="1"/>
    <col min="11" max="12" width="9.140625" style="3" hidden="1" customWidth="1"/>
    <col min="13" max="13" width="9.140625" style="3" bestFit="1" customWidth="1"/>
    <col min="14" max="14" width="6" style="3" bestFit="1" customWidth="1"/>
    <col min="15" max="15" width="12.140625" style="4" bestFit="1" customWidth="1"/>
    <col min="16" max="16" width="10.85546875" style="4" bestFit="1" customWidth="1"/>
    <col min="17" max="17" width="15" style="3" bestFit="1" customWidth="1"/>
    <col min="18" max="18" width="15" style="5" bestFit="1" customWidth="1"/>
    <col min="19" max="28" width="15" style="6" bestFit="1" customWidth="1"/>
    <col min="29" max="35" width="15" style="7" bestFit="1" customWidth="1"/>
    <col min="36" max="38" width="15" style="177" bestFit="1" customWidth="1"/>
    <col min="39" max="39" width="3.140625" style="190" bestFit="1" customWidth="1"/>
    <col min="40" max="40" width="8.140625" style="74" hidden="1" customWidth="1"/>
    <col min="41" max="41" width="10.28515625" style="74" hidden="1" customWidth="1"/>
    <col min="42" max="113" width="5.140625" style="178" hidden="1" customWidth="1"/>
    <col min="114" max="173" width="5.140625" style="309" hidden="1" customWidth="1"/>
    <col min="174" max="16384" width="9.140625" style="74"/>
  </cols>
  <sheetData>
    <row r="1" spans="1:173" ht="12.75" customHeight="1" thickBot="1" x14ac:dyDescent="0.25">
      <c r="B1" s="173" t="s">
        <v>3</v>
      </c>
      <c r="C1" s="173" t="s">
        <v>4</v>
      </c>
      <c r="D1" s="230"/>
      <c r="E1" s="230"/>
      <c r="F1" s="230"/>
      <c r="G1" s="230"/>
      <c r="H1" s="548" t="s">
        <v>5</v>
      </c>
      <c r="I1" s="549"/>
      <c r="J1" s="451"/>
      <c r="K1" s="451"/>
      <c r="L1" s="451"/>
      <c r="M1" s="548" t="s">
        <v>6</v>
      </c>
      <c r="N1" s="549"/>
      <c r="O1" s="550" t="s">
        <v>7</v>
      </c>
      <c r="P1" s="551"/>
      <c r="Q1" s="548" t="s">
        <v>8</v>
      </c>
      <c r="R1" s="549"/>
      <c r="S1" s="539" t="s">
        <v>236</v>
      </c>
      <c r="T1" s="540"/>
      <c r="U1" s="540"/>
      <c r="V1" s="541"/>
      <c r="W1" s="539" t="s">
        <v>30</v>
      </c>
      <c r="X1" s="541"/>
      <c r="Y1" s="539" t="s">
        <v>238</v>
      </c>
      <c r="Z1" s="540"/>
      <c r="AA1" s="541"/>
      <c r="AB1" s="174" t="s">
        <v>11</v>
      </c>
      <c r="AC1" s="175"/>
      <c r="AD1" s="175"/>
      <c r="AE1" s="175"/>
      <c r="AF1" s="175"/>
      <c r="AG1" s="175"/>
      <c r="AH1" s="175"/>
      <c r="AI1" s="175"/>
      <c r="AJ1" s="175"/>
      <c r="AK1" s="175"/>
      <c r="AL1" s="176"/>
      <c r="AM1" s="308"/>
      <c r="AN1" s="309"/>
      <c r="AO1" s="309"/>
    </row>
    <row r="2" spans="1:173" ht="12.75" customHeight="1" thickBot="1" x14ac:dyDescent="0.25">
      <c r="B2" s="179">
        <f>TITLE!$C$1</f>
        <v>0</v>
      </c>
      <c r="C2" s="179">
        <f>TITLE!$C$2</f>
        <v>0</v>
      </c>
      <c r="D2" s="225"/>
      <c r="E2" s="225"/>
      <c r="F2" s="225"/>
      <c r="G2" s="249"/>
      <c r="H2" s="546">
        <f>TITLE!$C$3</f>
        <v>0</v>
      </c>
      <c r="I2" s="547"/>
      <c r="J2" s="411"/>
      <c r="K2" s="411"/>
      <c r="L2" s="411"/>
      <c r="M2" s="546">
        <f>TITLE!$C$4</f>
        <v>0</v>
      </c>
      <c r="N2" s="547"/>
      <c r="O2" s="546">
        <f>TITLE!$C$5</f>
        <v>0</v>
      </c>
      <c r="P2" s="547"/>
      <c r="Q2" s="546">
        <f>TITLE!$C$6</f>
        <v>0</v>
      </c>
      <c r="R2" s="547"/>
      <c r="S2" s="546">
        <f>TITLE!$C$10</f>
        <v>0</v>
      </c>
      <c r="T2" s="542"/>
      <c r="U2" s="542"/>
      <c r="V2" s="547"/>
      <c r="W2" s="546">
        <f>TITLE!$C$11</f>
        <v>0</v>
      </c>
      <c r="X2" s="547"/>
      <c r="Y2" s="543">
        <f>TITLE!C12</f>
        <v>0</v>
      </c>
      <c r="Z2" s="544"/>
      <c r="AA2" s="545"/>
      <c r="AB2" s="542">
        <f>TITLE!$C$13</f>
        <v>0</v>
      </c>
      <c r="AC2" s="542"/>
      <c r="AD2" s="542"/>
      <c r="AE2" s="542"/>
      <c r="AF2" s="542"/>
      <c r="AG2" s="542"/>
      <c r="AH2" s="542"/>
      <c r="AI2" s="542"/>
      <c r="AJ2" s="542"/>
      <c r="AK2" s="383"/>
      <c r="AL2" s="384"/>
      <c r="AM2" s="310"/>
      <c r="AN2" s="311">
        <f>DATE(TITLE!A19, 1, 1)</f>
        <v>42370</v>
      </c>
      <c r="AO2" s="311">
        <f>AN2+365</f>
        <v>42735</v>
      </c>
    </row>
    <row r="3" spans="1:173" ht="12.75" customHeight="1" x14ac:dyDescent="0.2">
      <c r="B3" s="180"/>
      <c r="C3" s="180"/>
      <c r="D3" s="180"/>
      <c r="E3" s="180"/>
      <c r="F3" s="180"/>
      <c r="G3" s="5"/>
      <c r="H3" s="5"/>
      <c r="I3" s="5"/>
      <c r="J3" s="5"/>
      <c r="K3" s="5"/>
      <c r="L3" s="5"/>
      <c r="M3" s="180"/>
      <c r="N3" s="180"/>
      <c r="O3" s="564">
        <f>TITLE!A19</f>
        <v>2016</v>
      </c>
      <c r="P3" s="564"/>
      <c r="Q3" s="180"/>
      <c r="R3" s="180"/>
      <c r="S3" s="180"/>
      <c r="T3" s="180"/>
      <c r="U3" s="180"/>
      <c r="V3" s="181"/>
      <c r="W3" s="181"/>
      <c r="X3" s="181"/>
      <c r="Y3" s="181"/>
      <c r="Z3" s="181"/>
      <c r="AA3" s="180"/>
      <c r="AB3" s="180"/>
      <c r="AC3" s="58"/>
      <c r="AD3" s="58"/>
      <c r="AE3" s="58"/>
      <c r="AF3" s="58"/>
      <c r="AG3" s="58"/>
      <c r="AH3" s="58"/>
      <c r="AI3" s="58"/>
      <c r="AJ3" s="385"/>
      <c r="AK3" s="385"/>
      <c r="AL3" s="385"/>
      <c r="AM3" s="310"/>
      <c r="AN3" s="312"/>
      <c r="AO3" s="312"/>
    </row>
    <row r="4" spans="1:173" ht="23.25" customHeight="1" x14ac:dyDescent="0.2">
      <c r="B4" s="59"/>
      <c r="C4" s="59"/>
      <c r="D4" s="59"/>
      <c r="E4" s="59"/>
      <c r="F4" s="59"/>
      <c r="G4" s="59"/>
      <c r="H4" s="59"/>
      <c r="I4" s="59"/>
      <c r="J4" s="561" t="str">
        <f>IF(TITLE!C37="NO. OF PLATFORMS SERVICED","Enter NO. PLATFORMS",IF(TITLE!C37="SUBTRACT OTHER PLATFORM EMISSIONS","Enter Emissions to subtract (tpy)",IF(ISERROR(SEARCH("Distance",TITLE!C37,1)),"No Attribution", "Distance (mi)")))</f>
        <v>No Attribution</v>
      </c>
      <c r="K4" s="59"/>
      <c r="L4" s="59"/>
      <c r="M4" s="558" t="s">
        <v>32</v>
      </c>
      <c r="N4" s="559"/>
      <c r="O4" s="560" t="s">
        <v>231</v>
      </c>
      <c r="P4" s="559"/>
      <c r="Q4" s="552" t="s">
        <v>33</v>
      </c>
      <c r="R4" s="553"/>
      <c r="S4" s="553"/>
      <c r="T4" s="553"/>
      <c r="U4" s="553"/>
      <c r="V4" s="553"/>
      <c r="W4" s="553"/>
      <c r="X4" s="553"/>
      <c r="Y4" s="553"/>
      <c r="Z4" s="553"/>
      <c r="AA4" s="554"/>
      <c r="AB4" s="552" t="s">
        <v>114</v>
      </c>
      <c r="AC4" s="553"/>
      <c r="AD4" s="553"/>
      <c r="AE4" s="553"/>
      <c r="AF4" s="553"/>
      <c r="AG4" s="553"/>
      <c r="AH4" s="553"/>
      <c r="AI4" s="553"/>
      <c r="AJ4" s="553"/>
      <c r="AK4" s="553"/>
      <c r="AL4" s="555"/>
      <c r="AM4" s="313"/>
      <c r="AP4" s="556" t="s">
        <v>60</v>
      </c>
      <c r="AQ4" s="556"/>
      <c r="AR4" s="556"/>
      <c r="AS4" s="556"/>
      <c r="AT4" s="556"/>
      <c r="AU4" s="556"/>
      <c r="AV4" s="556"/>
      <c r="AW4" s="556"/>
      <c r="AX4" s="556"/>
      <c r="AY4" s="556"/>
      <c r="AZ4" s="556"/>
      <c r="BA4" s="556"/>
      <c r="BB4" s="556" t="s">
        <v>61</v>
      </c>
      <c r="BC4" s="556"/>
      <c r="BD4" s="556"/>
      <c r="BE4" s="556"/>
      <c r="BF4" s="556"/>
      <c r="BG4" s="556"/>
      <c r="BH4" s="556"/>
      <c r="BI4" s="556"/>
      <c r="BJ4" s="556"/>
      <c r="BK4" s="556"/>
      <c r="BL4" s="556"/>
      <c r="BM4" s="556"/>
      <c r="BN4" s="556" t="s">
        <v>111</v>
      </c>
      <c r="BO4" s="556"/>
      <c r="BP4" s="556"/>
      <c r="BQ4" s="556"/>
      <c r="BR4" s="556"/>
      <c r="BS4" s="556"/>
      <c r="BT4" s="556"/>
      <c r="BU4" s="556"/>
      <c r="BV4" s="556"/>
      <c r="BW4" s="556"/>
      <c r="BX4" s="556"/>
      <c r="BY4" s="556"/>
      <c r="BZ4" s="556" t="s">
        <v>112</v>
      </c>
      <c r="CA4" s="556"/>
      <c r="CB4" s="556"/>
      <c r="CC4" s="556"/>
      <c r="CD4" s="556"/>
      <c r="CE4" s="556"/>
      <c r="CF4" s="556"/>
      <c r="CG4" s="556"/>
      <c r="CH4" s="556"/>
      <c r="CI4" s="556"/>
      <c r="CJ4" s="556"/>
      <c r="CK4" s="556"/>
      <c r="CL4" s="563" t="s">
        <v>19</v>
      </c>
      <c r="CM4" s="563"/>
      <c r="CN4" s="563"/>
      <c r="CO4" s="563"/>
      <c r="CP4" s="563"/>
      <c r="CQ4" s="563"/>
      <c r="CR4" s="563"/>
      <c r="CS4" s="563"/>
      <c r="CT4" s="563"/>
      <c r="CU4" s="563"/>
      <c r="CV4" s="563"/>
      <c r="CW4" s="563"/>
      <c r="CX4" s="563" t="s">
        <v>20</v>
      </c>
      <c r="CY4" s="563"/>
      <c r="CZ4" s="563"/>
      <c r="DA4" s="563"/>
      <c r="DB4" s="563"/>
      <c r="DC4" s="563"/>
      <c r="DD4" s="563"/>
      <c r="DE4" s="563"/>
      <c r="DF4" s="563"/>
      <c r="DG4" s="563"/>
      <c r="DH4" s="563"/>
      <c r="DI4" s="563"/>
      <c r="DJ4" s="563" t="s">
        <v>217</v>
      </c>
      <c r="DK4" s="563"/>
      <c r="DL4" s="563"/>
      <c r="DM4" s="563"/>
      <c r="DN4" s="563"/>
      <c r="DO4" s="563"/>
      <c r="DP4" s="563"/>
      <c r="DQ4" s="563"/>
      <c r="DR4" s="563"/>
      <c r="DS4" s="563"/>
      <c r="DT4" s="563"/>
      <c r="DU4" s="563"/>
      <c r="DV4" s="563" t="s">
        <v>218</v>
      </c>
      <c r="DW4" s="563"/>
      <c r="DX4" s="563"/>
      <c r="DY4" s="563"/>
      <c r="DZ4" s="563"/>
      <c r="EA4" s="563"/>
      <c r="EB4" s="563"/>
      <c r="EC4" s="563"/>
      <c r="ED4" s="563"/>
      <c r="EE4" s="563"/>
      <c r="EF4" s="563"/>
      <c r="EG4" s="563"/>
      <c r="EH4" s="563" t="s">
        <v>220</v>
      </c>
      <c r="EI4" s="563"/>
      <c r="EJ4" s="563"/>
      <c r="EK4" s="563"/>
      <c r="EL4" s="563"/>
      <c r="EM4" s="563"/>
      <c r="EN4" s="563"/>
      <c r="EO4" s="563"/>
      <c r="EP4" s="563"/>
      <c r="EQ4" s="563"/>
      <c r="ER4" s="563"/>
      <c r="ES4" s="563"/>
      <c r="ET4" s="563" t="s">
        <v>221</v>
      </c>
      <c r="EU4" s="563"/>
      <c r="EV4" s="563"/>
      <c r="EW4" s="563"/>
      <c r="EX4" s="563"/>
      <c r="EY4" s="563"/>
      <c r="EZ4" s="563"/>
      <c r="FA4" s="563"/>
      <c r="FB4" s="563"/>
      <c r="FC4" s="563"/>
      <c r="FD4" s="563"/>
      <c r="FE4" s="563"/>
      <c r="FF4" s="563" t="s">
        <v>222</v>
      </c>
      <c r="FG4" s="563"/>
      <c r="FH4" s="563"/>
      <c r="FI4" s="563"/>
      <c r="FJ4" s="563"/>
      <c r="FK4" s="563"/>
      <c r="FL4" s="563"/>
      <c r="FM4" s="563"/>
      <c r="FN4" s="563"/>
      <c r="FO4" s="563"/>
      <c r="FP4" s="563"/>
      <c r="FQ4" s="563"/>
    </row>
    <row r="5" spans="1:173" ht="12.75" hidden="1" customHeight="1" x14ac:dyDescent="0.2">
      <c r="A5" s="1" t="s">
        <v>329</v>
      </c>
      <c r="B5" s="59"/>
      <c r="C5" s="59"/>
      <c r="D5" s="59"/>
      <c r="E5" s="59"/>
      <c r="F5" s="59"/>
      <c r="G5" s="59"/>
      <c r="H5" s="59"/>
      <c r="I5" s="59"/>
      <c r="J5" s="561"/>
      <c r="K5" s="59"/>
      <c r="L5" s="59"/>
      <c r="M5" s="276"/>
      <c r="N5" s="277"/>
      <c r="O5" s="278"/>
      <c r="P5" s="277"/>
      <c r="Q5" s="281">
        <v>4</v>
      </c>
      <c r="R5" s="282">
        <v>5</v>
      </c>
      <c r="S5" s="282">
        <v>6</v>
      </c>
      <c r="T5" s="282">
        <v>8</v>
      </c>
      <c r="U5" s="282">
        <v>9</v>
      </c>
      <c r="V5" s="282">
        <v>10</v>
      </c>
      <c r="W5" s="282">
        <v>11</v>
      </c>
      <c r="X5" s="282">
        <v>12</v>
      </c>
      <c r="Y5" s="282">
        <v>13</v>
      </c>
      <c r="Z5" s="282">
        <v>14</v>
      </c>
      <c r="AA5" s="283">
        <v>15</v>
      </c>
      <c r="AB5" s="281">
        <v>4</v>
      </c>
      <c r="AC5" s="282">
        <v>5</v>
      </c>
      <c r="AD5" s="282">
        <v>6</v>
      </c>
      <c r="AE5" s="282">
        <v>8</v>
      </c>
      <c r="AF5" s="282">
        <v>9</v>
      </c>
      <c r="AG5" s="282">
        <v>10</v>
      </c>
      <c r="AH5" s="282">
        <v>11</v>
      </c>
      <c r="AI5" s="282">
        <v>12</v>
      </c>
      <c r="AJ5" s="282">
        <v>13</v>
      </c>
      <c r="AK5" s="282">
        <v>14</v>
      </c>
      <c r="AL5" s="283">
        <v>15</v>
      </c>
      <c r="AM5" s="313"/>
      <c r="AP5" s="279"/>
      <c r="AQ5" s="279"/>
      <c r="AR5" s="279"/>
      <c r="AS5" s="279"/>
      <c r="AT5" s="279"/>
      <c r="AU5" s="279"/>
      <c r="AV5" s="279"/>
      <c r="AW5" s="279"/>
      <c r="AX5" s="279"/>
      <c r="AY5" s="279"/>
      <c r="AZ5" s="279"/>
      <c r="BA5" s="279"/>
      <c r="BB5" s="244"/>
      <c r="BC5" s="244"/>
      <c r="BD5" s="244"/>
      <c r="BE5" s="244"/>
      <c r="BF5" s="244"/>
      <c r="BG5" s="244"/>
      <c r="BH5" s="244"/>
      <c r="BI5" s="244"/>
      <c r="BJ5" s="244"/>
      <c r="BK5" s="244"/>
      <c r="BL5" s="244"/>
      <c r="BM5" s="244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80"/>
      <c r="CM5" s="280"/>
      <c r="CN5" s="280"/>
      <c r="CO5" s="280"/>
      <c r="CP5" s="280"/>
      <c r="CQ5" s="280"/>
      <c r="CR5" s="280"/>
      <c r="CS5" s="280"/>
      <c r="CT5" s="280"/>
      <c r="CU5" s="280"/>
      <c r="CV5" s="280"/>
      <c r="CW5" s="280"/>
      <c r="CX5" s="280"/>
      <c r="CY5" s="280"/>
      <c r="CZ5" s="280"/>
      <c r="DA5" s="280"/>
      <c r="DB5" s="280"/>
      <c r="DC5" s="280"/>
      <c r="DD5" s="280"/>
      <c r="DE5" s="280"/>
      <c r="DF5" s="280"/>
      <c r="DG5" s="280"/>
      <c r="DH5" s="280"/>
      <c r="DI5" s="280"/>
    </row>
    <row r="6" spans="1:173" ht="15" thickBot="1" x14ac:dyDescent="0.25">
      <c r="A6" s="1" t="s">
        <v>322</v>
      </c>
      <c r="B6" s="24" t="s">
        <v>31</v>
      </c>
      <c r="C6" s="24" t="s">
        <v>336</v>
      </c>
      <c r="D6" s="24" t="s">
        <v>317</v>
      </c>
      <c r="E6" s="24" t="s">
        <v>271</v>
      </c>
      <c r="F6" s="24" t="s">
        <v>187</v>
      </c>
      <c r="G6" s="24" t="s">
        <v>272</v>
      </c>
      <c r="H6" s="24" t="s">
        <v>200</v>
      </c>
      <c r="I6" s="24" t="s">
        <v>110</v>
      </c>
      <c r="J6" s="562"/>
      <c r="K6" s="453"/>
      <c r="L6" s="453"/>
      <c r="M6" s="24" t="s">
        <v>113</v>
      </c>
      <c r="N6" s="25" t="s">
        <v>36</v>
      </c>
      <c r="O6" s="142" t="s">
        <v>378</v>
      </c>
      <c r="P6" s="150" t="s">
        <v>379</v>
      </c>
      <c r="Q6" s="146" t="s">
        <v>60</v>
      </c>
      <c r="R6" s="23" t="s">
        <v>61</v>
      </c>
      <c r="S6" s="23" t="s">
        <v>111</v>
      </c>
      <c r="T6" s="23" t="s">
        <v>112</v>
      </c>
      <c r="U6" s="23" t="s">
        <v>19</v>
      </c>
      <c r="V6" s="23" t="s">
        <v>20</v>
      </c>
      <c r="W6" s="167" t="s">
        <v>217</v>
      </c>
      <c r="X6" s="167" t="s">
        <v>239</v>
      </c>
      <c r="Y6" s="23" t="s">
        <v>240</v>
      </c>
      <c r="Z6" s="23" t="s">
        <v>241</v>
      </c>
      <c r="AA6" s="23" t="s">
        <v>242</v>
      </c>
      <c r="AB6" s="166" t="s">
        <v>60</v>
      </c>
      <c r="AC6" s="26" t="s">
        <v>61</v>
      </c>
      <c r="AD6" s="23" t="s">
        <v>111</v>
      </c>
      <c r="AE6" s="23" t="s">
        <v>112</v>
      </c>
      <c r="AF6" s="23" t="s">
        <v>19</v>
      </c>
      <c r="AG6" s="23" t="s">
        <v>20</v>
      </c>
      <c r="AH6" s="167" t="s">
        <v>217</v>
      </c>
      <c r="AI6" s="167" t="s">
        <v>239</v>
      </c>
      <c r="AJ6" s="23" t="s">
        <v>240</v>
      </c>
      <c r="AK6" s="23" t="s">
        <v>241</v>
      </c>
      <c r="AL6" s="57" t="s">
        <v>242</v>
      </c>
      <c r="AM6" s="314"/>
      <c r="AP6" s="328">
        <v>1</v>
      </c>
      <c r="AQ6" s="328">
        <v>2</v>
      </c>
      <c r="AR6" s="328">
        <v>3</v>
      </c>
      <c r="AS6" s="328">
        <v>4</v>
      </c>
      <c r="AT6" s="328">
        <v>5</v>
      </c>
      <c r="AU6" s="328">
        <v>6</v>
      </c>
      <c r="AV6" s="328">
        <v>7</v>
      </c>
      <c r="AW6" s="328">
        <v>8</v>
      </c>
      <c r="AX6" s="328">
        <v>9</v>
      </c>
      <c r="AY6" s="328">
        <v>10</v>
      </c>
      <c r="AZ6" s="328">
        <v>11</v>
      </c>
      <c r="BA6" s="328">
        <v>12</v>
      </c>
      <c r="BB6" s="328">
        <v>1</v>
      </c>
      <c r="BC6" s="328">
        <v>2</v>
      </c>
      <c r="BD6" s="328">
        <v>3</v>
      </c>
      <c r="BE6" s="328">
        <v>4</v>
      </c>
      <c r="BF6" s="328">
        <v>5</v>
      </c>
      <c r="BG6" s="328">
        <v>6</v>
      </c>
      <c r="BH6" s="328">
        <v>7</v>
      </c>
      <c r="BI6" s="328">
        <v>8</v>
      </c>
      <c r="BJ6" s="328">
        <v>9</v>
      </c>
      <c r="BK6" s="328">
        <v>10</v>
      </c>
      <c r="BL6" s="328">
        <v>11</v>
      </c>
      <c r="BM6" s="328">
        <v>12</v>
      </c>
      <c r="BN6" s="328">
        <v>1</v>
      </c>
      <c r="BO6" s="328">
        <v>2</v>
      </c>
      <c r="BP6" s="328">
        <v>3</v>
      </c>
      <c r="BQ6" s="328">
        <v>4</v>
      </c>
      <c r="BR6" s="328">
        <v>5</v>
      </c>
      <c r="BS6" s="328">
        <v>6</v>
      </c>
      <c r="BT6" s="328">
        <v>7</v>
      </c>
      <c r="BU6" s="328">
        <v>8</v>
      </c>
      <c r="BV6" s="328">
        <v>9</v>
      </c>
      <c r="BW6" s="328">
        <v>10</v>
      </c>
      <c r="BX6" s="328">
        <v>11</v>
      </c>
      <c r="BY6" s="328">
        <v>12</v>
      </c>
      <c r="BZ6" s="328">
        <v>1</v>
      </c>
      <c r="CA6" s="328">
        <v>2</v>
      </c>
      <c r="CB6" s="328">
        <v>3</v>
      </c>
      <c r="CC6" s="328">
        <v>4</v>
      </c>
      <c r="CD6" s="328">
        <v>5</v>
      </c>
      <c r="CE6" s="328">
        <v>6</v>
      </c>
      <c r="CF6" s="328">
        <v>7</v>
      </c>
      <c r="CG6" s="328">
        <v>8</v>
      </c>
      <c r="CH6" s="328">
        <v>9</v>
      </c>
      <c r="CI6" s="328">
        <v>10</v>
      </c>
      <c r="CJ6" s="328">
        <v>11</v>
      </c>
      <c r="CK6" s="328">
        <v>12</v>
      </c>
      <c r="CL6" s="328">
        <v>1</v>
      </c>
      <c r="CM6" s="328">
        <v>2</v>
      </c>
      <c r="CN6" s="328">
        <v>3</v>
      </c>
      <c r="CO6" s="328">
        <v>4</v>
      </c>
      <c r="CP6" s="328">
        <v>5</v>
      </c>
      <c r="CQ6" s="328">
        <v>6</v>
      </c>
      <c r="CR6" s="328">
        <v>7</v>
      </c>
      <c r="CS6" s="328">
        <v>8</v>
      </c>
      <c r="CT6" s="328">
        <v>9</v>
      </c>
      <c r="CU6" s="328">
        <v>10</v>
      </c>
      <c r="CV6" s="328">
        <v>11</v>
      </c>
      <c r="CW6" s="328">
        <v>12</v>
      </c>
      <c r="CX6" s="328">
        <v>1</v>
      </c>
      <c r="CY6" s="328">
        <v>2</v>
      </c>
      <c r="CZ6" s="328">
        <v>3</v>
      </c>
      <c r="DA6" s="328">
        <v>4</v>
      </c>
      <c r="DB6" s="328">
        <v>5</v>
      </c>
      <c r="DC6" s="328">
        <v>6</v>
      </c>
      <c r="DD6" s="328">
        <v>7</v>
      </c>
      <c r="DE6" s="328">
        <v>8</v>
      </c>
      <c r="DF6" s="328">
        <v>9</v>
      </c>
      <c r="DG6" s="328">
        <v>10</v>
      </c>
      <c r="DH6" s="328">
        <v>11</v>
      </c>
      <c r="DI6" s="328">
        <v>12</v>
      </c>
      <c r="DJ6" s="328">
        <v>1</v>
      </c>
      <c r="DK6" s="328">
        <v>2</v>
      </c>
      <c r="DL6" s="328">
        <v>3</v>
      </c>
      <c r="DM6" s="328">
        <v>4</v>
      </c>
      <c r="DN6" s="328">
        <v>5</v>
      </c>
      <c r="DO6" s="328">
        <v>6</v>
      </c>
      <c r="DP6" s="328">
        <v>7</v>
      </c>
      <c r="DQ6" s="328">
        <v>8</v>
      </c>
      <c r="DR6" s="328">
        <v>9</v>
      </c>
      <c r="DS6" s="328">
        <v>10</v>
      </c>
      <c r="DT6" s="328">
        <v>11</v>
      </c>
      <c r="DU6" s="328">
        <v>12</v>
      </c>
      <c r="DV6" s="328">
        <v>1</v>
      </c>
      <c r="DW6" s="328">
        <v>2</v>
      </c>
      <c r="DX6" s="328">
        <v>3</v>
      </c>
      <c r="DY6" s="328">
        <v>4</v>
      </c>
      <c r="DZ6" s="328">
        <v>5</v>
      </c>
      <c r="EA6" s="328">
        <v>6</v>
      </c>
      <c r="EB6" s="328">
        <v>7</v>
      </c>
      <c r="EC6" s="328">
        <v>8</v>
      </c>
      <c r="ED6" s="328">
        <v>9</v>
      </c>
      <c r="EE6" s="328">
        <v>10</v>
      </c>
      <c r="EF6" s="328">
        <v>11</v>
      </c>
      <c r="EG6" s="328">
        <v>12</v>
      </c>
      <c r="EH6" s="328">
        <v>1</v>
      </c>
      <c r="EI6" s="328">
        <v>2</v>
      </c>
      <c r="EJ6" s="328">
        <v>3</v>
      </c>
      <c r="EK6" s="328">
        <v>4</v>
      </c>
      <c r="EL6" s="328">
        <v>5</v>
      </c>
      <c r="EM6" s="328">
        <v>6</v>
      </c>
      <c r="EN6" s="328">
        <v>7</v>
      </c>
      <c r="EO6" s="328">
        <v>8</v>
      </c>
      <c r="EP6" s="328">
        <v>9</v>
      </c>
      <c r="EQ6" s="328">
        <v>10</v>
      </c>
      <c r="ER6" s="328">
        <v>11</v>
      </c>
      <c r="ES6" s="328">
        <v>12</v>
      </c>
      <c r="ET6" s="328">
        <v>1</v>
      </c>
      <c r="EU6" s="328">
        <v>2</v>
      </c>
      <c r="EV6" s="328">
        <v>3</v>
      </c>
      <c r="EW6" s="328">
        <v>4</v>
      </c>
      <c r="EX6" s="328">
        <v>5</v>
      </c>
      <c r="EY6" s="328">
        <v>6</v>
      </c>
      <c r="EZ6" s="328">
        <v>7</v>
      </c>
      <c r="FA6" s="328">
        <v>8</v>
      </c>
      <c r="FB6" s="328">
        <v>9</v>
      </c>
      <c r="FC6" s="328">
        <v>10</v>
      </c>
      <c r="FD6" s="328">
        <v>11</v>
      </c>
      <c r="FE6" s="328">
        <v>12</v>
      </c>
      <c r="FF6" s="328">
        <v>1</v>
      </c>
      <c r="FG6" s="328">
        <v>2</v>
      </c>
      <c r="FH6" s="328">
        <v>3</v>
      </c>
      <c r="FI6" s="328">
        <v>4</v>
      </c>
      <c r="FJ6" s="328">
        <v>5</v>
      </c>
      <c r="FK6" s="328">
        <v>6</v>
      </c>
      <c r="FL6" s="328">
        <v>7</v>
      </c>
      <c r="FM6" s="328">
        <v>8</v>
      </c>
      <c r="FN6" s="328">
        <v>9</v>
      </c>
      <c r="FO6" s="328">
        <v>10</v>
      </c>
      <c r="FP6" s="328">
        <v>11</v>
      </c>
      <c r="FQ6" s="328">
        <v>12</v>
      </c>
    </row>
    <row r="7" spans="1:173" ht="12.75" customHeight="1" thickTop="1" x14ac:dyDescent="0.2">
      <c r="A7" s="74" t="str">
        <f>IF(I7="GAL/YR", CONCATENATE(D7, "-lbs/MMBtu"), CONCATENATE(D7, "-lbs/", I7, "-hr"))</f>
        <v xml:space="preserve"> -lbs/ -hr</v>
      </c>
      <c r="B7" s="357" t="s">
        <v>37</v>
      </c>
      <c r="C7" s="99" t="s">
        <v>323</v>
      </c>
      <c r="D7" s="364" t="str">
        <f>IF(ISBLANK(EMISSIONS_1!D7), " ", EMISSIONS_1!D7)</f>
        <v xml:space="preserve"> </v>
      </c>
      <c r="E7" s="358" t="s">
        <v>115</v>
      </c>
      <c r="F7" s="358" t="s">
        <v>115</v>
      </c>
      <c r="G7" s="359" t="s">
        <v>115</v>
      </c>
      <c r="H7" s="369"/>
      <c r="I7" s="369" t="s">
        <v>2</v>
      </c>
      <c r="J7" s="64" t="s">
        <v>115</v>
      </c>
      <c r="K7" s="359"/>
      <c r="L7" s="359"/>
      <c r="M7" s="370">
        <v>0</v>
      </c>
      <c r="N7" s="371">
        <v>0</v>
      </c>
      <c r="O7" s="307"/>
      <c r="P7" s="302"/>
      <c r="Q7" s="377" t="str">
        <f>IF($D7=" ", "Enter Equipment",IF(VLOOKUP($A7,'STATIONARY FACTORS'!$A$4:$O$22, Q$5, FALSE)= "N/A", "--", IF($H7=0, "Enter Activity", IF($M7=0, "Enter Run Time",IF($I7="HP", $H7*VLOOKUP($A7,'STATIONARY FACTORS'!$A$4:$O$22, Q$5, FALSE),IF(ISERROR(SEARCH("Diesel", $D7,1)),($H7*VLOOKUP($A7,'STATIONARY FACTORS'!$A$4:$O$22, Q$5, FALSE)*0.000001*'STATIONARY FACTORS'!$C$93*'STATIONARY FACTORS'!$C$98*(1/($M7*$N7))),($H7*VLOOKUP($A7,'STATIONARY FACTORS'!$A$4:$O$22, Q$5, FALSE)*0.000001*'STATIONARY FACTORS'!$C$93*'STATIONARY FACTORS'!$C$94*(1/($M7*$N7)))))))))</f>
        <v>Enter Equipment</v>
      </c>
      <c r="R7" s="378" t="str">
        <f>IF($D7=" ", "Enter Equipment",IF(VLOOKUP($A7,'STATIONARY FACTORS'!$A$4:$O$22, R$5, FALSE)= "N/A", "--", IF($H7=0, "Enter Activity", IF($M7=0, "Enter Run Time",IF($I7="HP", $H7*VLOOKUP($A7,'STATIONARY FACTORS'!$A$4:$O$22, R$5, FALSE),IF(ISERROR(SEARCH("Diesel", $D7,1)),($H7*VLOOKUP($A7,'STATIONARY FACTORS'!$A$4:$O$22, R$5, FALSE)*0.000001*'STATIONARY FACTORS'!$C$93*'STATIONARY FACTORS'!$C$98*(1/($M7*$N7))),($H7*VLOOKUP($A7,'STATIONARY FACTORS'!$A$4:$O$22, R$5, FALSE)*0.000001*'STATIONARY FACTORS'!$C$93*'STATIONARY FACTORS'!$C$94*(1/($M7*$N7)))))))))</f>
        <v>Enter Equipment</v>
      </c>
      <c r="S7" s="75" t="str">
        <f>IF($D7=" ", "Enter Equipment",IF(VLOOKUP($A7,'STATIONARY FACTORS'!$A$4:$O$22, S$5, FALSE)= "N/A", "--", IF($H7=0, "Enter Activity", IF($M7=0, "Enter Run Time",IF($I7="HP", $H7*VLOOKUP($A7,'STATIONARY FACTORS'!$A$4:$O$22, S$5, FALSE),IF(ISERROR(SEARCH("Diesel", $D7,1)),($H7*VLOOKUP($A7,'STATIONARY FACTORS'!$A$4:$O$22, S$5, FALSE)*0.000001*'STATIONARY FACTORS'!$C$93*'STATIONARY FACTORS'!$C$98*(1/($M7*$N7))),($H7*VLOOKUP($A7,'STATIONARY FACTORS'!$A$4:$O$22, S$5, FALSE)*0.000001*'STATIONARY FACTORS'!$C$93*'STATIONARY FACTORS'!$C$94*(1/($M7*$N7)))))))))</f>
        <v>Enter Equipment</v>
      </c>
      <c r="T7" s="378" t="str">
        <f>IF($D7=" ", "Enter Equipment",IF(VLOOKUP($A7,'STATIONARY FACTORS'!$A$4:$O$22, T$5, FALSE)= "N/A", "--", IF($H7=0, "Enter Activity", IF($M7=0, "Enter Run Time",IF($I7="HP", $H7*VLOOKUP($A7,'STATIONARY FACTORS'!$A$4:$O$22, T$5, FALSE),IF(ISERROR(SEARCH("Diesel", $D7,1)),($H7*VLOOKUP($A7,'STATIONARY FACTORS'!$A$4:$O$22, T$5, FALSE)*0.000001*'STATIONARY FACTORS'!$C$93*'STATIONARY FACTORS'!$C$98*(1/($M7*$N7))),($H7*VLOOKUP($A7,'STATIONARY FACTORS'!$A$4:$O$22, T$5, FALSE)*0.000001*'STATIONARY FACTORS'!$C$93*'STATIONARY FACTORS'!$C$94*(1/($M7*$N7)))))))))</f>
        <v>Enter Equipment</v>
      </c>
      <c r="U7" s="378" t="str">
        <f>IF($D7=" ", "Enter Equipment",IF(VLOOKUP($A7,'STATIONARY FACTORS'!$A$4:$O$22, U$5, FALSE)= "N/A", "--", IF($H7=0, "Enter Activity", IF($M7=0, "Enter Run Time",IF($I7="HP", $H7*VLOOKUP($A7,'STATIONARY FACTORS'!$A$4:$O$22, U$5, FALSE),IF(ISERROR(SEARCH("Diesel", $D7,1)),($H7*VLOOKUP($A7,'STATIONARY FACTORS'!$A$4:$O$22, U$5, FALSE)*0.000001*'STATIONARY FACTORS'!$C$93*'STATIONARY FACTORS'!$C$98*(1/($M7*$N7))),($H7*VLOOKUP($A7,'STATIONARY FACTORS'!$A$4:$O$22, U$5, FALSE)*0.000001*'STATIONARY FACTORS'!$C$93*'STATIONARY FACTORS'!$C$94*(1/($M7*$N7)))))))))</f>
        <v>Enter Equipment</v>
      </c>
      <c r="V7" s="378" t="str">
        <f>IF($D7=" ", "Enter Equipment",IF(VLOOKUP($A7,'STATIONARY FACTORS'!$A$4:$O$22, V$5, FALSE)= "N/A", "--", IF($H7=0, "Enter Activity", IF($M7=0, "Enter Run Time",IF($I7="HP", $H7*VLOOKUP($A7,'STATIONARY FACTORS'!$A$4:$O$22, V$5, FALSE),IF(ISERROR(SEARCH("Diesel", $D7,1)),($H7*VLOOKUP($A7,'STATIONARY FACTORS'!$A$4:$O$22, V$5, FALSE)*0.000001*'STATIONARY FACTORS'!$C$93*'STATIONARY FACTORS'!$C$98*(1/($M7*$N7))),($H7*VLOOKUP($A7,'STATIONARY FACTORS'!$A$4:$O$22, V$5, FALSE)*0.000001*'STATIONARY FACTORS'!$C$93*'STATIONARY FACTORS'!$C$94*(1/($M7*$N7)))))))))</f>
        <v>Enter Equipment</v>
      </c>
      <c r="W7" s="378" t="str">
        <f>IF($D7=" ", "Enter Equipment",IF(VLOOKUP($A7,'STATIONARY FACTORS'!$A$4:$O$22, W$5, FALSE)= "N/A", "--", IF($H7=0, "Enter Activity", IF($M7=0, "Enter Run Time",IF($I7="HP", $H7*VLOOKUP($A7,'STATIONARY FACTORS'!$A$4:$O$22, W$5, FALSE),IF(ISERROR(SEARCH("Diesel", $D7,1)),($H7*VLOOKUP($A7,'STATIONARY FACTORS'!$A$4:$O$22, W$5, FALSE)*0.000001*'STATIONARY FACTORS'!$C$93*'STATIONARY FACTORS'!$C$98*(1/($M7*$N7))),($H7*VLOOKUP($A7,'STATIONARY FACTORS'!$A$4:$O$22, W$5, FALSE)*0.000001*'STATIONARY FACTORS'!$C$93*'STATIONARY FACTORS'!$C$94*(1/($M7*$N7)))))))))</f>
        <v>Enter Equipment</v>
      </c>
      <c r="X7" s="378" t="str">
        <f>IF($D7=" ", "Enter Equipment",IF(VLOOKUP($A7,'STATIONARY FACTORS'!$A$4:$O$22, X$5, FALSE)= "N/A", "--", IF($H7=0, "Enter Activity", IF($M7=0, "Enter Run Time",IF($I7="HP", $H7*VLOOKUP($A7,'STATIONARY FACTORS'!$A$4:$O$22, X$5, FALSE),IF(ISERROR(SEARCH("Diesel", $D7,1)),($H7*VLOOKUP($A7,'STATIONARY FACTORS'!$A$4:$O$22, X$5, FALSE)*0.000001*'STATIONARY FACTORS'!$C$93*'STATIONARY FACTORS'!$C$98*(1/($M7*$N7))),($H7*VLOOKUP($A7,'STATIONARY FACTORS'!$A$4:$O$22, X$5, FALSE)*0.000001*'STATIONARY FACTORS'!$C$93*'STATIONARY FACTORS'!$C$94*(1/($M7*$N7)))))))))</f>
        <v>Enter Equipment</v>
      </c>
      <c r="Y7" s="378" t="str">
        <f>IF($D7=" ", "Enter Equipment",IF(VLOOKUP($A7,'STATIONARY FACTORS'!$A$4:$O$22, Y$5, FALSE)= "N/A", "--", IF($H7=0, "Enter Activity", IF($M7=0, "Enter Run Time",IF($I7="HP", $H7*VLOOKUP($A7,'STATIONARY FACTORS'!$A$4:$O$22, Y$5, FALSE),IF(ISERROR(SEARCH("Diesel", $D7,1)),($H7*VLOOKUP($A7,'STATIONARY FACTORS'!$A$4:$O$22, Y$5, FALSE)*0.000001*'STATIONARY FACTORS'!$C$93*'STATIONARY FACTORS'!$C$98*(1/($M7*$N7))),($H7*VLOOKUP($A7,'STATIONARY FACTORS'!$A$4:$O$22, Y$5, FALSE)*0.000001*'STATIONARY FACTORS'!$C$93*'STATIONARY FACTORS'!$C$94*(1/($M7*$N7)))))))))</f>
        <v>Enter Equipment</v>
      </c>
      <c r="Z7" s="378" t="str">
        <f>IF($D7=" ", "Enter Equipment",IF(VLOOKUP($A7,'STATIONARY FACTORS'!$A$4:$O$22, Z$5, FALSE)= "N/A", "--", IF($H7=0, "Enter Activity", IF($M7=0, "Enter Run Time",IF($I7="HP", $H7*VLOOKUP($A7,'STATIONARY FACTORS'!$A$4:$O$22, Z$5, FALSE),IF(ISERROR(SEARCH("Diesel", $D7,1)),($H7*VLOOKUP($A7,'STATIONARY FACTORS'!$A$4:$O$22, Z$5, FALSE)*0.000001*'STATIONARY FACTORS'!$C$93*'STATIONARY FACTORS'!$C$98*(1/($M7*$N7))),($H7*VLOOKUP($A7,'STATIONARY FACTORS'!$A$4:$O$22, Z$5, FALSE)*0.000001*'STATIONARY FACTORS'!$C$93*'STATIONARY FACTORS'!$C$94*(1/($M7*$N7)))))))))</f>
        <v>Enter Equipment</v>
      </c>
      <c r="AA7" s="454" t="str">
        <f>IF($D7=" ", "Enter Equipment",IF(VLOOKUP($A7,'STATIONARY FACTORS'!$A$4:$O$22, AA$5, FALSE)= "N/A", "--", IF($H7=0, "Enter Activity", IF($M7=0, "Enter Run Time",IF($I7="HP", $H7*VLOOKUP($A7,'STATIONARY FACTORS'!$A$4:$O$22, AA$5, FALSE),IF(ISERROR(SEARCH("Diesel", $D7,1)),($H7*VLOOKUP($A7,'STATIONARY FACTORS'!$A$4:$O$22, AA$5, FALSE)*0.000001*'STATIONARY FACTORS'!$C$93*'STATIONARY FACTORS'!$C$98*(1/($M7*$N7))),($H7*VLOOKUP($A7,'STATIONARY FACTORS'!$A$4:$O$22, AA$5, FALSE)*0.000001*'STATIONARY FACTORS'!$C$93*'STATIONARY FACTORS'!$C$94*(1/($M7*$N7)))))))))</f>
        <v>Enter Equipment</v>
      </c>
      <c r="AB7" s="465" t="str">
        <f>IF($D7=" ", "Enter Equipment",IF(VLOOKUP($A7,'STATIONARY FACTORS'!$A$4:$O$22, AB$5, FALSE)= "N/A", "--", IF($H7=0, "Enter Activity", IF($M7=0, "Enter Run Time",IF($I7="HP",( ($H7*VLOOKUP($A7,'STATIONARY FACTORS'!$A$4:$O$22, AB$5, FALSE)*$M7*$N7)/2000),IF(ISERROR(SEARCH("Diesel", $D7,1)),($H7*VLOOKUP($A7,'STATIONARY FACTORS'!$A$4:$O$22, AB$5, FALSE)*0.000001*'STATIONARY FACTORS'!$C$93*'STATIONARY FACTORS'!$C$98)/2000,($H7*VLOOKUP($A7,'STATIONARY FACTORS'!$A$4:$O$22, AB$5, FALSE)*0.000001*'STATIONARY FACTORS'!$C$93*'STATIONARY FACTORS'!$C$94)/2000))))))</f>
        <v>Enter Equipment</v>
      </c>
      <c r="AC7" s="379" t="str">
        <f>IF($D7=" ", "Enter Equipment",IF(VLOOKUP($A7,'STATIONARY FACTORS'!$A$4:$O$22, AC$5, FALSE)= "N/A", "--", IF($H7=0, "Enter Activity", IF($M7=0, "Enter Run Time",IF($I7="HP",( ($H7*VLOOKUP($A7,'STATIONARY FACTORS'!$A$4:$O$22, AC$5, FALSE)*$M7*$N7)/2000),IF(ISERROR(SEARCH("Diesel", $D7,1)),($H7*VLOOKUP($A7,'STATIONARY FACTORS'!$A$4:$O$22, AC$5, FALSE)*0.000001*'STATIONARY FACTORS'!$C$93*'STATIONARY FACTORS'!$C$98)/2000,($H7*VLOOKUP($A7,'STATIONARY FACTORS'!$A$4:$O$22, AC$5, FALSE)*0.000001*'STATIONARY FACTORS'!$C$93*'STATIONARY FACTORS'!$C$94)/2000))))))</f>
        <v>Enter Equipment</v>
      </c>
      <c r="AD7" s="379" t="str">
        <f>IF($D7=" ", "Enter Equipment",IF(VLOOKUP($A7,'STATIONARY FACTORS'!$A$4:$O$22, AD$5, FALSE)= "N/A", "--", IF($H7=0, "Enter Activity", IF($M7=0, "Enter Run Time",IF($I7="HP",( ($H7*VLOOKUP($A7,'STATIONARY FACTORS'!$A$4:$O$22, AD$5, FALSE)*$M7*$N7)/2000),IF(ISERROR(SEARCH("Diesel", $D7,1)),($H7*VLOOKUP($A7,'STATIONARY FACTORS'!$A$4:$O$22, AD$5, FALSE)*0.000001*'STATIONARY FACTORS'!$C$93*'STATIONARY FACTORS'!$C$98)/2000,($H7*VLOOKUP($A7,'STATIONARY FACTORS'!$A$4:$O$22, AD$5, FALSE)*0.000001*'STATIONARY FACTORS'!$C$93*'STATIONARY FACTORS'!$C$94)/2000))))))</f>
        <v>Enter Equipment</v>
      </c>
      <c r="AE7" s="379" t="str">
        <f>IF($D7=" ", "Enter Equipment",IF(VLOOKUP($A7,'STATIONARY FACTORS'!$A$4:$O$22, AE$5, FALSE)= "N/A", "--", IF($H7=0, "Enter Activity", IF($M7=0, "Enter Run Time",IF($I7="HP",( ($H7*VLOOKUP($A7,'STATIONARY FACTORS'!$A$4:$O$22, AE$5, FALSE)*$M7*$N7)/2000),IF(ISERROR(SEARCH("Diesel", $D7,1)),($H7*VLOOKUP($A7,'STATIONARY FACTORS'!$A$4:$O$22, AE$5, FALSE)*0.000001*'STATIONARY FACTORS'!$C$93*'STATIONARY FACTORS'!$C$98)/2000,($H7*VLOOKUP($A7,'STATIONARY FACTORS'!$A$4:$O$22, AE$5, FALSE)*0.000001*'STATIONARY FACTORS'!$C$93*'STATIONARY FACTORS'!$C$94)/2000))))))</f>
        <v>Enter Equipment</v>
      </c>
      <c r="AF7" s="379" t="str">
        <f>IF($D7=" ", "Enter Equipment",IF(VLOOKUP($A7,'STATIONARY FACTORS'!$A$4:$O$22, AF$5, FALSE)= "N/A", "--", IF($H7=0, "Enter Activity", IF($M7=0, "Enter Run Time",IF($I7="HP",( ($H7*VLOOKUP($A7,'STATIONARY FACTORS'!$A$4:$O$22, AF$5, FALSE)*$M7*$N7)/2000),IF(ISERROR(SEARCH("Diesel", $D7,1)),($H7*VLOOKUP($A7,'STATIONARY FACTORS'!$A$4:$O$22, AF$5, FALSE)*0.000001*'STATIONARY FACTORS'!$C$93*'STATIONARY FACTORS'!$C$98)/2000,($H7*VLOOKUP($A7,'STATIONARY FACTORS'!$A$4:$O$22, AF$5, FALSE)*0.000001*'STATIONARY FACTORS'!$C$93*'STATIONARY FACTORS'!$C$94)/2000))))))</f>
        <v>Enter Equipment</v>
      </c>
      <c r="AG7" s="380" t="str">
        <f>IF($D7=" ", "Enter Equipment",IF(VLOOKUP($A7,'STATIONARY FACTORS'!$A$4:$O$22, AG$5, FALSE)= "N/A", "--", IF($H7=0, "Enter Activity", IF($M7=0, "Enter Run Time",IF($I7="HP",( ($H7*VLOOKUP($A7,'STATIONARY FACTORS'!$A$4:$O$22, AG$5, FALSE)*$M7*$N7)/2000),IF(ISERROR(SEARCH("Diesel", $D7,1)),($H7*VLOOKUP($A7,'STATIONARY FACTORS'!$A$4:$O$22, AG$5, FALSE)*0.000001*'STATIONARY FACTORS'!$C$93*'STATIONARY FACTORS'!$C$98)/2000,($H7*VLOOKUP($A7,'STATIONARY FACTORS'!$A$4:$O$22, AG$5, FALSE)*0.000001*'STATIONARY FACTORS'!$C$93*'STATIONARY FACTORS'!$C$94)/2000))))))</f>
        <v>Enter Equipment</v>
      </c>
      <c r="AH7" s="379" t="str">
        <f>IF($D7=" ", "Enter Equipment",IF(VLOOKUP($A7,'STATIONARY FACTORS'!$A$4:$O$22, AH$5, FALSE)= "N/A", "--", IF($H7=0, "Enter Activity", IF($M7=0, "Enter Run Time",IF($I7="HP",( ($H7*VLOOKUP($A7,'STATIONARY FACTORS'!$A$4:$O$22, AH$5, FALSE)*$M7*$N7)/2000),IF(ISERROR(SEARCH("Diesel", $D7,1)),($H7*VLOOKUP($A7,'STATIONARY FACTORS'!$A$4:$O$22, AH$5, FALSE)*0.000001*'STATIONARY FACTORS'!$C$93*'STATIONARY FACTORS'!$C$98)/2000,($H7*VLOOKUP($A7,'STATIONARY FACTORS'!$A$4:$O$22, AH$5, FALSE)*0.000001*'STATIONARY FACTORS'!$C$93*'STATIONARY FACTORS'!$C$94)/2000))))))</f>
        <v>Enter Equipment</v>
      </c>
      <c r="AI7" s="378" t="str">
        <f>IF($D7=" ", "Enter Equipment",IF(VLOOKUP($A7,'STATIONARY FACTORS'!$A$4:$O$22, AI$5, FALSE)= "N/A", "--", IF($H7=0, "Enter Activity", IF($M7=0, "Enter Run Time",IF($I7="HP",( ($H7*VLOOKUP($A7,'STATIONARY FACTORS'!$A$4:$O$22, AI$5, FALSE)*$M7*$N7)/2000),IF(ISERROR(SEARCH("Diesel", $D7,1)),($H7*VLOOKUP($A7,'STATIONARY FACTORS'!$A$4:$O$22, AI$5, FALSE)*0.000001*'STATIONARY FACTORS'!$C$93*'STATIONARY FACTORS'!$C$98)/2000,($H7*VLOOKUP($A7,'STATIONARY FACTORS'!$A$4:$O$22, AI$5, FALSE)*0.000001*'STATIONARY FACTORS'!$C$93*'STATIONARY FACTORS'!$C$94)/2000))))))</f>
        <v>Enter Equipment</v>
      </c>
      <c r="AJ7" s="378" t="str">
        <f>IF($D7=" ", "Enter Equipment",IF(VLOOKUP($A7,'STATIONARY FACTORS'!$A$4:$O$22, AJ$5, FALSE)= "N/A", "--", IF($H7=0, "Enter Activity", IF($M7=0, "Enter Run Time",IF($I7="HP",( ($H7*VLOOKUP($A7,'STATIONARY FACTORS'!$A$4:$O$22, AJ$5, FALSE)*$M7*$N7)/2000),IF(ISERROR(SEARCH("Diesel", $D7,1)),($H7*VLOOKUP($A7,'STATIONARY FACTORS'!$A$4:$O$22, AJ$5, FALSE)*0.000001*'STATIONARY FACTORS'!$C$93*'STATIONARY FACTORS'!$C$98)/2000,($H7*VLOOKUP($A7,'STATIONARY FACTORS'!$A$4:$O$22, AJ$5, FALSE)*0.000001*'STATIONARY FACTORS'!$C$93*'STATIONARY FACTORS'!$C$94)/2000))))))</f>
        <v>Enter Equipment</v>
      </c>
      <c r="AK7" s="378" t="str">
        <f>IF($D7=" ", "Enter Equipment",IF(VLOOKUP($A7,'STATIONARY FACTORS'!$A$4:$O$22, AK$5, FALSE)= "N/A", "--", IF($H7=0, "Enter Activity", IF($M7=0, "Enter Run Time",IF($I7="HP",( ($H7*VLOOKUP($A7,'STATIONARY FACTORS'!$A$4:$O$22, AK$5, FALSE)*$M7*$N7)/2000),IF(ISERROR(SEARCH("Diesel", $D7,1)),($H7*VLOOKUP($A7,'STATIONARY FACTORS'!$A$4:$O$22, AK$5, FALSE)*0.000001*'STATIONARY FACTORS'!$C$93*'STATIONARY FACTORS'!$C$98)/2000,($H7*VLOOKUP($A7,'STATIONARY FACTORS'!$A$4:$O$22, AK$5, FALSE)*0.000001*'STATIONARY FACTORS'!$C$93*'STATIONARY FACTORS'!$C$94)/2000))))))</f>
        <v>Enter Equipment</v>
      </c>
      <c r="AL7" s="381" t="str">
        <f>IF($D7=" ", "Enter Equipment",IF(VLOOKUP($A7,'STATIONARY FACTORS'!$A$4:$O$22, AL$5, FALSE)= "N/A", "--", IF($H7=0, "Enter Activity", IF($M7=0, "Enter Run Time",IF($I7="HP",( ($H7*VLOOKUP($A7,'STATIONARY FACTORS'!$A$4:$O$22, AL$5, FALSE)*$M7*$N7)/2000),IF(ISERROR(SEARCH("Diesel", $D7,1)),($H7*VLOOKUP($A7,'STATIONARY FACTORS'!$A$4:$O$22, AL$5, FALSE)*0.000001*'STATIONARY FACTORS'!$C$93*'STATIONARY FACTORS'!$C$98)/2000,($H7*VLOOKUP($A7,'STATIONARY FACTORS'!$A$4:$O$22, AL$5, FALSE)*0.000001*'STATIONARY FACTORS'!$C$93*'STATIONARY FACTORS'!$C$94)/2000))))))</f>
        <v>Enter Equipment</v>
      </c>
      <c r="AM7" s="73"/>
      <c r="AO7" s="74">
        <f>MONTH(EMISSIONS_1!P7)-MONTH(EMISSIONS_1!O7)+1</f>
        <v>1</v>
      </c>
      <c r="AP7" s="329">
        <f t="shared" ref="AP7:BA22" si="0">IF(T($AB7)="",IF((AP$6&gt;=MONTH($O7))*(AP$6&lt;=MONTH($P7)), $AB7/$AO7, 0),0)</f>
        <v>0</v>
      </c>
      <c r="AQ7" s="330">
        <f t="shared" si="0"/>
        <v>0</v>
      </c>
      <c r="AR7" s="330">
        <f t="shared" si="0"/>
        <v>0</v>
      </c>
      <c r="AS7" s="330">
        <f t="shared" si="0"/>
        <v>0</v>
      </c>
      <c r="AT7" s="330">
        <f t="shared" si="0"/>
        <v>0</v>
      </c>
      <c r="AU7" s="330">
        <f t="shared" si="0"/>
        <v>0</v>
      </c>
      <c r="AV7" s="330">
        <f t="shared" si="0"/>
        <v>0</v>
      </c>
      <c r="AW7" s="330">
        <f t="shared" si="0"/>
        <v>0</v>
      </c>
      <c r="AX7" s="330">
        <f t="shared" si="0"/>
        <v>0</v>
      </c>
      <c r="AY7" s="330">
        <f t="shared" si="0"/>
        <v>0</v>
      </c>
      <c r="AZ7" s="330">
        <f t="shared" si="0"/>
        <v>0</v>
      </c>
      <c r="BA7" s="331">
        <f t="shared" si="0"/>
        <v>0</v>
      </c>
      <c r="BB7" s="329">
        <f t="shared" ref="BB7:BM16" si="1">IF(T($AC7)="",IF((BB$6&gt;=MONTH($O7))*(BB$6&lt;=MONTH($P7)), $AC7/$AO7, 0),0)</f>
        <v>0</v>
      </c>
      <c r="BC7" s="330">
        <f t="shared" si="1"/>
        <v>0</v>
      </c>
      <c r="BD7" s="330">
        <f t="shared" si="1"/>
        <v>0</v>
      </c>
      <c r="BE7" s="330">
        <f t="shared" si="1"/>
        <v>0</v>
      </c>
      <c r="BF7" s="330">
        <f t="shared" si="1"/>
        <v>0</v>
      </c>
      <c r="BG7" s="330">
        <f t="shared" si="1"/>
        <v>0</v>
      </c>
      <c r="BH7" s="330">
        <f t="shared" si="1"/>
        <v>0</v>
      </c>
      <c r="BI7" s="330">
        <f t="shared" si="1"/>
        <v>0</v>
      </c>
      <c r="BJ7" s="330">
        <f t="shared" si="1"/>
        <v>0</v>
      </c>
      <c r="BK7" s="330">
        <f t="shared" si="1"/>
        <v>0</v>
      </c>
      <c r="BL7" s="330">
        <f t="shared" si="1"/>
        <v>0</v>
      </c>
      <c r="BM7" s="331">
        <f t="shared" si="1"/>
        <v>0</v>
      </c>
      <c r="BN7" s="329">
        <f t="shared" ref="BN7:BY16" si="2">IF(T($AD7)="",IF((BN$6&gt;=MONTH($O7))*(BN$6&lt;=MONTH($P7)), $AD7/$AO7, 0),0)</f>
        <v>0</v>
      </c>
      <c r="BO7" s="330">
        <f t="shared" si="2"/>
        <v>0</v>
      </c>
      <c r="BP7" s="330">
        <f t="shared" si="2"/>
        <v>0</v>
      </c>
      <c r="BQ7" s="330">
        <f t="shared" si="2"/>
        <v>0</v>
      </c>
      <c r="BR7" s="330">
        <f t="shared" si="2"/>
        <v>0</v>
      </c>
      <c r="BS7" s="330">
        <f t="shared" si="2"/>
        <v>0</v>
      </c>
      <c r="BT7" s="330">
        <f t="shared" si="2"/>
        <v>0</v>
      </c>
      <c r="BU7" s="330">
        <f t="shared" si="2"/>
        <v>0</v>
      </c>
      <c r="BV7" s="330">
        <f t="shared" si="2"/>
        <v>0</v>
      </c>
      <c r="BW7" s="330">
        <f t="shared" si="2"/>
        <v>0</v>
      </c>
      <c r="BX7" s="330">
        <f t="shared" si="2"/>
        <v>0</v>
      </c>
      <c r="BY7" s="331">
        <f t="shared" si="2"/>
        <v>0</v>
      </c>
      <c r="BZ7" s="329">
        <f t="shared" ref="BZ7:CK16" si="3">IF(T($AE7)="",IF((BZ$6&gt;=MONTH($O7))*(BZ$6&lt;=MONTH($P7)), $AE7/$AO7, 0),0)</f>
        <v>0</v>
      </c>
      <c r="CA7" s="330">
        <f t="shared" si="3"/>
        <v>0</v>
      </c>
      <c r="CB7" s="330">
        <f t="shared" si="3"/>
        <v>0</v>
      </c>
      <c r="CC7" s="330">
        <f t="shared" si="3"/>
        <v>0</v>
      </c>
      <c r="CD7" s="330">
        <f t="shared" si="3"/>
        <v>0</v>
      </c>
      <c r="CE7" s="330">
        <f t="shared" si="3"/>
        <v>0</v>
      </c>
      <c r="CF7" s="330">
        <f t="shared" si="3"/>
        <v>0</v>
      </c>
      <c r="CG7" s="330">
        <f t="shared" si="3"/>
        <v>0</v>
      </c>
      <c r="CH7" s="330">
        <f t="shared" si="3"/>
        <v>0</v>
      </c>
      <c r="CI7" s="330">
        <f t="shared" si="3"/>
        <v>0</v>
      </c>
      <c r="CJ7" s="330">
        <f t="shared" si="3"/>
        <v>0</v>
      </c>
      <c r="CK7" s="331">
        <f t="shared" si="3"/>
        <v>0</v>
      </c>
      <c r="CL7" s="329">
        <f t="shared" ref="CL7:CW16" si="4">IF(T($AF7)="",IF((CL$6&gt;=MONTH($O7))*(CL$6&lt;=MONTH($P7)), $AF7/$AO7, 0),0)</f>
        <v>0</v>
      </c>
      <c r="CM7" s="330">
        <f t="shared" si="4"/>
        <v>0</v>
      </c>
      <c r="CN7" s="330">
        <f t="shared" si="4"/>
        <v>0</v>
      </c>
      <c r="CO7" s="330">
        <f t="shared" si="4"/>
        <v>0</v>
      </c>
      <c r="CP7" s="330">
        <f t="shared" si="4"/>
        <v>0</v>
      </c>
      <c r="CQ7" s="330">
        <f t="shared" si="4"/>
        <v>0</v>
      </c>
      <c r="CR7" s="330">
        <f t="shared" si="4"/>
        <v>0</v>
      </c>
      <c r="CS7" s="330">
        <f t="shared" si="4"/>
        <v>0</v>
      </c>
      <c r="CT7" s="330">
        <f t="shared" si="4"/>
        <v>0</v>
      </c>
      <c r="CU7" s="330">
        <f t="shared" si="4"/>
        <v>0</v>
      </c>
      <c r="CV7" s="330">
        <f t="shared" si="4"/>
        <v>0</v>
      </c>
      <c r="CW7" s="331">
        <f t="shared" si="4"/>
        <v>0</v>
      </c>
      <c r="CX7" s="329">
        <f t="shared" ref="CX7:DI16" si="5">IF(T($AG7)="",IF((CX$6&gt;=MONTH($O7))*(CX$6&lt;=MONTH($P7)), $AG7/$AO7, 0),0)</f>
        <v>0</v>
      </c>
      <c r="CY7" s="330">
        <f t="shared" si="5"/>
        <v>0</v>
      </c>
      <c r="CZ7" s="330">
        <f t="shared" si="5"/>
        <v>0</v>
      </c>
      <c r="DA7" s="330">
        <f t="shared" si="5"/>
        <v>0</v>
      </c>
      <c r="DB7" s="330">
        <f t="shared" si="5"/>
        <v>0</v>
      </c>
      <c r="DC7" s="330">
        <f t="shared" si="5"/>
        <v>0</v>
      </c>
      <c r="DD7" s="330">
        <f t="shared" si="5"/>
        <v>0</v>
      </c>
      <c r="DE7" s="330">
        <f t="shared" si="5"/>
        <v>0</v>
      </c>
      <c r="DF7" s="330">
        <f t="shared" si="5"/>
        <v>0</v>
      </c>
      <c r="DG7" s="330">
        <f t="shared" si="5"/>
        <v>0</v>
      </c>
      <c r="DH7" s="330">
        <f t="shared" si="5"/>
        <v>0</v>
      </c>
      <c r="DI7" s="331">
        <f t="shared" si="5"/>
        <v>0</v>
      </c>
      <c r="DJ7" s="329">
        <f t="shared" ref="DJ7:DU16" si="6">IF(T($AH7)="",IF((DJ$6&gt;=MONTH($O7))*(DJ$6&lt;=MONTH($P7)), $AH7/$AO7, 0),0)</f>
        <v>0</v>
      </c>
      <c r="DK7" s="330">
        <f t="shared" si="6"/>
        <v>0</v>
      </c>
      <c r="DL7" s="330">
        <f t="shared" si="6"/>
        <v>0</v>
      </c>
      <c r="DM7" s="330">
        <f t="shared" si="6"/>
        <v>0</v>
      </c>
      <c r="DN7" s="330">
        <f t="shared" si="6"/>
        <v>0</v>
      </c>
      <c r="DO7" s="330">
        <f t="shared" si="6"/>
        <v>0</v>
      </c>
      <c r="DP7" s="330">
        <f t="shared" si="6"/>
        <v>0</v>
      </c>
      <c r="DQ7" s="330">
        <f t="shared" si="6"/>
        <v>0</v>
      </c>
      <c r="DR7" s="330">
        <f t="shared" si="6"/>
        <v>0</v>
      </c>
      <c r="DS7" s="330">
        <f t="shared" si="6"/>
        <v>0</v>
      </c>
      <c r="DT7" s="330">
        <f t="shared" si="6"/>
        <v>0</v>
      </c>
      <c r="DU7" s="331">
        <f t="shared" si="6"/>
        <v>0</v>
      </c>
      <c r="DV7" s="329">
        <f t="shared" ref="DV7:EG16" si="7">IF(T($AI7)="",IF((DV$6&gt;=MONTH($O7))*(DV$6&lt;=MONTH($P7)), $AI7/$AO7, 0),0)</f>
        <v>0</v>
      </c>
      <c r="DW7" s="330">
        <f t="shared" si="7"/>
        <v>0</v>
      </c>
      <c r="DX7" s="330">
        <f t="shared" si="7"/>
        <v>0</v>
      </c>
      <c r="DY7" s="330">
        <f t="shared" si="7"/>
        <v>0</v>
      </c>
      <c r="DZ7" s="330">
        <f t="shared" si="7"/>
        <v>0</v>
      </c>
      <c r="EA7" s="330">
        <f t="shared" si="7"/>
        <v>0</v>
      </c>
      <c r="EB7" s="330">
        <f t="shared" si="7"/>
        <v>0</v>
      </c>
      <c r="EC7" s="330">
        <f t="shared" si="7"/>
        <v>0</v>
      </c>
      <c r="ED7" s="330">
        <f t="shared" si="7"/>
        <v>0</v>
      </c>
      <c r="EE7" s="330">
        <f t="shared" si="7"/>
        <v>0</v>
      </c>
      <c r="EF7" s="330">
        <f t="shared" si="7"/>
        <v>0</v>
      </c>
      <c r="EG7" s="331">
        <f t="shared" si="7"/>
        <v>0</v>
      </c>
      <c r="EH7" s="329">
        <f t="shared" ref="EH7:ES16" si="8">IF(T($AJ7)="",IF((EH$6&gt;=MONTH($O7))*(EH$6&lt;=MONTH($P7)), $AJ7/$AO7, 0),0)</f>
        <v>0</v>
      </c>
      <c r="EI7" s="330">
        <f t="shared" si="8"/>
        <v>0</v>
      </c>
      <c r="EJ7" s="330">
        <f t="shared" si="8"/>
        <v>0</v>
      </c>
      <c r="EK7" s="330">
        <f t="shared" si="8"/>
        <v>0</v>
      </c>
      <c r="EL7" s="330">
        <f t="shared" si="8"/>
        <v>0</v>
      </c>
      <c r="EM7" s="330">
        <f t="shared" si="8"/>
        <v>0</v>
      </c>
      <c r="EN7" s="330">
        <f t="shared" si="8"/>
        <v>0</v>
      </c>
      <c r="EO7" s="330">
        <f t="shared" si="8"/>
        <v>0</v>
      </c>
      <c r="EP7" s="330">
        <f t="shared" si="8"/>
        <v>0</v>
      </c>
      <c r="EQ7" s="330">
        <f t="shared" si="8"/>
        <v>0</v>
      </c>
      <c r="ER7" s="330">
        <f t="shared" si="8"/>
        <v>0</v>
      </c>
      <c r="ES7" s="331">
        <f t="shared" si="8"/>
        <v>0</v>
      </c>
      <c r="ET7" s="329">
        <f t="shared" ref="ET7:FE16" si="9">IF(T($AK7)="",IF((ET$6&gt;=MONTH($O7))*(ET$6&lt;=MONTH($P7)), $AK7/$AO7, 0),0)</f>
        <v>0</v>
      </c>
      <c r="EU7" s="330">
        <f t="shared" si="9"/>
        <v>0</v>
      </c>
      <c r="EV7" s="330">
        <f t="shared" si="9"/>
        <v>0</v>
      </c>
      <c r="EW7" s="330">
        <f t="shared" si="9"/>
        <v>0</v>
      </c>
      <c r="EX7" s="330">
        <f t="shared" si="9"/>
        <v>0</v>
      </c>
      <c r="EY7" s="330">
        <f t="shared" si="9"/>
        <v>0</v>
      </c>
      <c r="EZ7" s="330">
        <f t="shared" si="9"/>
        <v>0</v>
      </c>
      <c r="FA7" s="330">
        <f t="shared" si="9"/>
        <v>0</v>
      </c>
      <c r="FB7" s="330">
        <f t="shared" si="9"/>
        <v>0</v>
      </c>
      <c r="FC7" s="330">
        <f t="shared" si="9"/>
        <v>0</v>
      </c>
      <c r="FD7" s="330">
        <f t="shared" si="9"/>
        <v>0</v>
      </c>
      <c r="FE7" s="331">
        <f t="shared" si="9"/>
        <v>0</v>
      </c>
      <c r="FF7" s="329">
        <f t="shared" ref="FF7:FQ16" si="10">IF(T($AL7)="",IF((FF$6&gt;=MONTH($O7))*(FF$6&lt;=MONTH($P7)), $AL7/$AO7, 0),0)</f>
        <v>0</v>
      </c>
      <c r="FG7" s="330">
        <f t="shared" si="10"/>
        <v>0</v>
      </c>
      <c r="FH7" s="330">
        <f t="shared" si="10"/>
        <v>0</v>
      </c>
      <c r="FI7" s="330">
        <f t="shared" si="10"/>
        <v>0</v>
      </c>
      <c r="FJ7" s="330">
        <f t="shared" si="10"/>
        <v>0</v>
      </c>
      <c r="FK7" s="330">
        <f t="shared" si="10"/>
        <v>0</v>
      </c>
      <c r="FL7" s="330">
        <f t="shared" si="10"/>
        <v>0</v>
      </c>
      <c r="FM7" s="330">
        <f t="shared" si="10"/>
        <v>0</v>
      </c>
      <c r="FN7" s="330">
        <f t="shared" si="10"/>
        <v>0</v>
      </c>
      <c r="FO7" s="330">
        <f t="shared" si="10"/>
        <v>0</v>
      </c>
      <c r="FP7" s="330">
        <f t="shared" si="10"/>
        <v>0</v>
      </c>
      <c r="FQ7" s="331">
        <f t="shared" si="10"/>
        <v>0</v>
      </c>
    </row>
    <row r="8" spans="1:173" ht="12.75" customHeight="1" x14ac:dyDescent="0.2">
      <c r="A8" s="74" t="str">
        <f>IF(I8="GAL/YR", CONCATENATE(D8, "-lbs/MMBtu"), CONCATENATE(D8, "-lbs/", I8, "-hr"))</f>
        <v xml:space="preserve"> -lbs/ -hr</v>
      </c>
      <c r="B8" s="112"/>
      <c r="C8" s="100" t="s">
        <v>323</v>
      </c>
      <c r="D8" s="365" t="str">
        <f>IF(ISBLANK(EMISSIONS_1!D8), " ", EMISSIONS_1!D8)</f>
        <v xml:space="preserve"> </v>
      </c>
      <c r="E8" s="32" t="s">
        <v>115</v>
      </c>
      <c r="F8" s="32" t="s">
        <v>115</v>
      </c>
      <c r="G8" s="33" t="s">
        <v>115</v>
      </c>
      <c r="H8" s="367"/>
      <c r="I8" s="367" t="s">
        <v>2</v>
      </c>
      <c r="J8" s="33" t="s">
        <v>115</v>
      </c>
      <c r="K8" s="33"/>
      <c r="L8" s="33"/>
      <c r="M8" s="372">
        <v>0</v>
      </c>
      <c r="N8" s="373">
        <v>0</v>
      </c>
      <c r="O8" s="299"/>
      <c r="P8" s="300"/>
      <c r="Q8" s="412" t="str">
        <f>IF($D8=" ", "Enter Equipment",IF(VLOOKUP($A8,'STATIONARY FACTORS'!$A$4:$O$22, Q$5, FALSE)= "N/A", "--", IF($H8=0, "Enter Activity", IF($M8=0, "Enter Run Time",IF($I8="HP", $H8*VLOOKUP($A8,'STATIONARY FACTORS'!$A$4:$O$22, Q$5, FALSE),IF(ISERROR(SEARCH("Diesel", $D8,1)),($H8*VLOOKUP($A8,'STATIONARY FACTORS'!$A$4:$O$22, Q$5, FALSE)*0.000001*'STATIONARY FACTORS'!$C$93*'STATIONARY FACTORS'!$C$98*(1/($M8*$N8))),($H8*VLOOKUP($A8,'STATIONARY FACTORS'!$A$4:$O$22, Q$5, FALSE)*0.000001*'STATIONARY FACTORS'!$C$93*'STATIONARY FACTORS'!$C$94*(1/($M8*$N8)))))))))</f>
        <v>Enter Equipment</v>
      </c>
      <c r="R8" s="79" t="str">
        <f>IF($D8=" ", "Enter Equipment",IF(VLOOKUP($A8,'STATIONARY FACTORS'!$A$4:$O$22, R$5, FALSE)= "N/A", "--", IF($H8=0, "Enter Activity", IF($M8=0, "Enter Run Time",IF($I8="HP", $H8*VLOOKUP($A8,'STATIONARY FACTORS'!$A$4:$O$22, R$5, FALSE),IF(ISERROR(SEARCH("Diesel", $D8,1)),($H8*VLOOKUP($A8,'STATIONARY FACTORS'!$A$4:$O$22, R$5, FALSE)*0.000001*'STATIONARY FACTORS'!$C$93*'STATIONARY FACTORS'!$C$98*(1/($M8*$N8))),($H8*VLOOKUP($A8,'STATIONARY FACTORS'!$A$4:$O$22, R$5, FALSE)*0.000001*'STATIONARY FACTORS'!$C$93*'STATIONARY FACTORS'!$C$94*(1/($M8*$N8)))))))))</f>
        <v>Enter Equipment</v>
      </c>
      <c r="S8" s="78" t="str">
        <f>IF($D8=" ", "Enter Equipment",IF(VLOOKUP($A8,'STATIONARY FACTORS'!$A$4:$O$22, S$5, FALSE)= "N/A", "--", IF($H8=0, "Enter Activity", IF($M8=0, "Enter Run Time",IF($I8="HP", $H8*VLOOKUP($A8,'STATIONARY FACTORS'!$A$4:$O$22, S$5, FALSE),IF(ISERROR(SEARCH("Diesel", $D8,1)),($H8*VLOOKUP($A8,'STATIONARY FACTORS'!$A$4:$O$22, S$5, FALSE)*0.000001*'STATIONARY FACTORS'!$C$93*'STATIONARY FACTORS'!$C$98*(1/($M8*$N8))),($H8*VLOOKUP($A8,'STATIONARY FACTORS'!$A$4:$O$22, S$5, FALSE)*0.000001*'STATIONARY FACTORS'!$C$93*'STATIONARY FACTORS'!$C$94*(1/($M8*$N8)))))))))</f>
        <v>Enter Equipment</v>
      </c>
      <c r="T8" s="79" t="str">
        <f>IF($D8=" ", "Enter Equipment",IF(VLOOKUP($A8,'STATIONARY FACTORS'!$A$4:$O$22, T$5, FALSE)= "N/A", "--", IF($H8=0, "Enter Activity", IF($M8=0, "Enter Run Time",IF($I8="HP", $H8*VLOOKUP($A8,'STATIONARY FACTORS'!$A$4:$O$22, T$5, FALSE),IF(ISERROR(SEARCH("Diesel", $D8,1)),($H8*VLOOKUP($A8,'STATIONARY FACTORS'!$A$4:$O$22, T$5, FALSE)*0.000001*'STATIONARY FACTORS'!$C$93*'STATIONARY FACTORS'!$C$98*(1/($M8*$N8))),($H8*VLOOKUP($A8,'STATIONARY FACTORS'!$A$4:$O$22, T$5, FALSE)*0.000001*'STATIONARY FACTORS'!$C$93*'STATIONARY FACTORS'!$C$94*(1/($M8*$N8)))))))))</f>
        <v>Enter Equipment</v>
      </c>
      <c r="U8" s="79" t="str">
        <f>IF($D8=" ", "Enter Equipment",IF(VLOOKUP($A8,'STATIONARY FACTORS'!$A$4:$O$22, U$5, FALSE)= "N/A", "--", IF($H8=0, "Enter Activity", IF($M8=0, "Enter Run Time",IF($I8="HP", $H8*VLOOKUP($A8,'STATIONARY FACTORS'!$A$4:$O$22, U$5, FALSE),IF(ISERROR(SEARCH("Diesel", $D8,1)),($H8*VLOOKUP($A8,'STATIONARY FACTORS'!$A$4:$O$22, U$5, FALSE)*0.000001*'STATIONARY FACTORS'!$C$93*'STATIONARY FACTORS'!$C$98*(1/($M8*$N8))),($H8*VLOOKUP($A8,'STATIONARY FACTORS'!$A$4:$O$22, U$5, FALSE)*0.000001*'STATIONARY FACTORS'!$C$93*'STATIONARY FACTORS'!$C$94*(1/($M8*$N8)))))))))</f>
        <v>Enter Equipment</v>
      </c>
      <c r="V8" s="79" t="str">
        <f>IF($D8=" ", "Enter Equipment",IF(VLOOKUP($A8,'STATIONARY FACTORS'!$A$4:$O$22, V$5, FALSE)= "N/A", "--", IF($H8=0, "Enter Activity", IF($M8=0, "Enter Run Time",IF($I8="HP", $H8*VLOOKUP($A8,'STATIONARY FACTORS'!$A$4:$O$22, V$5, FALSE),IF(ISERROR(SEARCH("Diesel", $D8,1)),($H8*VLOOKUP($A8,'STATIONARY FACTORS'!$A$4:$O$22, V$5, FALSE)*0.000001*'STATIONARY FACTORS'!$C$93*'STATIONARY FACTORS'!$C$98*(1/($M8*$N8))),($H8*VLOOKUP($A8,'STATIONARY FACTORS'!$A$4:$O$22, V$5, FALSE)*0.000001*'STATIONARY FACTORS'!$C$93*'STATIONARY FACTORS'!$C$94*(1/($M8*$N8)))))))))</f>
        <v>Enter Equipment</v>
      </c>
      <c r="W8" s="79" t="str">
        <f>IF($D8=" ", "Enter Equipment",IF(VLOOKUP($A8,'STATIONARY FACTORS'!$A$4:$O$22, W$5, FALSE)= "N/A", "--", IF($H8=0, "Enter Activity", IF($M8=0, "Enter Run Time",IF($I8="HP", $H8*VLOOKUP($A8,'STATIONARY FACTORS'!$A$4:$O$22, W$5, FALSE),IF(ISERROR(SEARCH("Diesel", $D8,1)),($H8*VLOOKUP($A8,'STATIONARY FACTORS'!$A$4:$O$22, W$5, FALSE)*0.000001*'STATIONARY FACTORS'!$C$93*'STATIONARY FACTORS'!$C$98*(1/($M8*$N8))),($H8*VLOOKUP($A8,'STATIONARY FACTORS'!$A$4:$O$22, W$5, FALSE)*0.000001*'STATIONARY FACTORS'!$C$93*'STATIONARY FACTORS'!$C$94*(1/($M8*$N8)))))))))</f>
        <v>Enter Equipment</v>
      </c>
      <c r="X8" s="79" t="str">
        <f>IF($D8=" ", "Enter Equipment",IF(VLOOKUP($A8,'STATIONARY FACTORS'!$A$4:$O$22, X$5, FALSE)= "N/A", "--", IF($H8=0, "Enter Activity", IF($M8=0, "Enter Run Time",IF($I8="HP", $H8*VLOOKUP($A8,'STATIONARY FACTORS'!$A$4:$O$22, X$5, FALSE),IF(ISERROR(SEARCH("Diesel", $D8,1)),($H8*VLOOKUP($A8,'STATIONARY FACTORS'!$A$4:$O$22, X$5, FALSE)*0.000001*'STATIONARY FACTORS'!$C$93*'STATIONARY FACTORS'!$C$98*(1/($M8*$N8))),($H8*VLOOKUP($A8,'STATIONARY FACTORS'!$A$4:$O$22, X$5, FALSE)*0.000001*'STATIONARY FACTORS'!$C$93*'STATIONARY FACTORS'!$C$94*(1/($M8*$N8)))))))))</f>
        <v>Enter Equipment</v>
      </c>
      <c r="Y8" s="79" t="str">
        <f>IF($D8=" ", "Enter Equipment",IF(VLOOKUP($A8,'STATIONARY FACTORS'!$A$4:$O$22, Y$5, FALSE)= "N/A", "--", IF($H8=0, "Enter Activity", IF($M8=0, "Enter Run Time",IF($I8="HP", $H8*VLOOKUP($A8,'STATIONARY FACTORS'!$A$4:$O$22, Y$5, FALSE),IF(ISERROR(SEARCH("Diesel", $D8,1)),($H8*VLOOKUP($A8,'STATIONARY FACTORS'!$A$4:$O$22, Y$5, FALSE)*0.000001*'STATIONARY FACTORS'!$C$93*'STATIONARY FACTORS'!$C$98*(1/($M8*$N8))),($H8*VLOOKUP($A8,'STATIONARY FACTORS'!$A$4:$O$22, Y$5, FALSE)*0.000001*'STATIONARY FACTORS'!$C$93*'STATIONARY FACTORS'!$C$94*(1/($M8*$N8)))))))))</f>
        <v>Enter Equipment</v>
      </c>
      <c r="Z8" s="79" t="str">
        <f>IF($D8=" ", "Enter Equipment",IF(VLOOKUP($A8,'STATIONARY FACTORS'!$A$4:$O$22, Z$5, FALSE)= "N/A", "--", IF($H8=0, "Enter Activity", IF($M8=0, "Enter Run Time",IF($I8="HP", $H8*VLOOKUP($A8,'STATIONARY FACTORS'!$A$4:$O$22, Z$5, FALSE),IF(ISERROR(SEARCH("Diesel", $D8,1)),($H8*VLOOKUP($A8,'STATIONARY FACTORS'!$A$4:$O$22, Z$5, FALSE)*0.000001*'STATIONARY FACTORS'!$C$93*'STATIONARY FACTORS'!$C$98*(1/($M8*$N8))),($H8*VLOOKUP($A8,'STATIONARY FACTORS'!$A$4:$O$22, Z$5, FALSE)*0.000001*'STATIONARY FACTORS'!$C$93*'STATIONARY FACTORS'!$C$94*(1/($M8*$N8)))))))))</f>
        <v>Enter Equipment</v>
      </c>
      <c r="AA8" s="66" t="str">
        <f>IF($D8=" ", "Enter Equipment",IF(VLOOKUP($A8,'STATIONARY FACTORS'!$A$4:$O$22, AA$5, FALSE)= "N/A", "--", IF($H8=0, "Enter Activity", IF($M8=0, "Enter Run Time",IF($I8="HP", $H8*VLOOKUP($A8,'STATIONARY FACTORS'!$A$4:$O$22, AA$5, FALSE),IF(ISERROR(SEARCH("Diesel", $D8,1)),($H8*VLOOKUP($A8,'STATIONARY FACTORS'!$A$4:$O$22, AA$5, FALSE)*0.000001*'STATIONARY FACTORS'!$C$93*'STATIONARY FACTORS'!$C$98*(1/($M8*$N8))),($H8*VLOOKUP($A8,'STATIONARY FACTORS'!$A$4:$O$22, AA$5, FALSE)*0.000001*'STATIONARY FACTORS'!$C$93*'STATIONARY FACTORS'!$C$94*(1/($M8*$N8)))))))))</f>
        <v>Enter Equipment</v>
      </c>
      <c r="AB8" s="466" t="str">
        <f>IF($D8=" ", "Enter Equipment",IF(VLOOKUP($A8,'STATIONARY FACTORS'!$A$4:$O$22, AB$5, FALSE)= "N/A", "--", IF($H8=0, "Enter Activity", IF($M8=0, "Enter Run Time",IF($I8="HP",( ($H8*VLOOKUP($A8,'STATIONARY FACTORS'!$A$4:$O$22, AB$5, FALSE)*$M8*$N8)/2000),IF(ISERROR(SEARCH("Diesel", $D8,1)),($H8*VLOOKUP($A8,'STATIONARY FACTORS'!$A$4:$O$22, AB$5, FALSE)*0.000001*'STATIONARY FACTORS'!$C$93*'STATIONARY FACTORS'!$C$98)/2000,($H8*VLOOKUP($A8,'STATIONARY FACTORS'!$A$4:$O$22, AB$5, FALSE)*0.000001*'STATIONARY FACTORS'!$C$93*'STATIONARY FACTORS'!$C$94)/2000))))))</f>
        <v>Enter Equipment</v>
      </c>
      <c r="AC8" s="65" t="str">
        <f>IF($D8=" ", "Enter Equipment",IF(VLOOKUP($A8,'STATIONARY FACTORS'!$A$4:$O$22, AC$5, FALSE)= "N/A", "--", IF($H8=0, "Enter Activity", IF($M8=0, "Enter Run Time",IF($I8="HP",( ($H8*VLOOKUP($A8,'STATIONARY FACTORS'!$A$4:$O$22, AC$5, FALSE)*$M8*$N8)/2000),IF(ISERROR(SEARCH("Diesel", $D8,1)),($H8*VLOOKUP($A8,'STATIONARY FACTORS'!$A$4:$O$22, AC$5, FALSE)*0.000001*'STATIONARY FACTORS'!$C$93*'STATIONARY FACTORS'!$C$98)/2000,($H8*VLOOKUP($A8,'STATIONARY FACTORS'!$A$4:$O$22, AC$5, FALSE)*0.000001*'STATIONARY FACTORS'!$C$93*'STATIONARY FACTORS'!$C$94)/2000))))))</f>
        <v>Enter Equipment</v>
      </c>
      <c r="AD8" s="65" t="str">
        <f>IF($D8=" ", "Enter Equipment",IF(VLOOKUP($A8,'STATIONARY FACTORS'!$A$4:$O$22, AD$5, FALSE)= "N/A", "--", IF($H8=0, "Enter Activity", IF($M8=0, "Enter Run Time",IF($I8="HP",( ($H8*VLOOKUP($A8,'STATIONARY FACTORS'!$A$4:$O$22, AD$5, FALSE)*$M8*$N8)/2000),IF(ISERROR(SEARCH("Diesel", $D8,1)),($H8*VLOOKUP($A8,'STATIONARY FACTORS'!$A$4:$O$22, AD$5, FALSE)*0.000001*'STATIONARY FACTORS'!$C$93*'STATIONARY FACTORS'!$C$98)/2000,($H8*VLOOKUP($A8,'STATIONARY FACTORS'!$A$4:$O$22, AD$5, FALSE)*0.000001*'STATIONARY FACTORS'!$C$93*'STATIONARY FACTORS'!$C$94)/2000))))))</f>
        <v>Enter Equipment</v>
      </c>
      <c r="AE8" s="65" t="str">
        <f>IF($D8=" ", "Enter Equipment",IF(VLOOKUP($A8,'STATIONARY FACTORS'!$A$4:$O$22, AE$5, FALSE)= "N/A", "--", IF($H8=0, "Enter Activity", IF($M8=0, "Enter Run Time",IF($I8="HP",( ($H8*VLOOKUP($A8,'STATIONARY FACTORS'!$A$4:$O$22, AE$5, FALSE)*$M8*$N8)/2000),IF(ISERROR(SEARCH("Diesel", $D8,1)),($H8*VLOOKUP($A8,'STATIONARY FACTORS'!$A$4:$O$22, AE$5, FALSE)*0.000001*'STATIONARY FACTORS'!$C$93*'STATIONARY FACTORS'!$C$98)/2000,($H8*VLOOKUP($A8,'STATIONARY FACTORS'!$A$4:$O$22, AE$5, FALSE)*0.000001*'STATIONARY FACTORS'!$C$93*'STATIONARY FACTORS'!$C$94)/2000))))))</f>
        <v>Enter Equipment</v>
      </c>
      <c r="AF8" s="65" t="str">
        <f>IF($D8=" ", "Enter Equipment",IF(VLOOKUP($A8,'STATIONARY FACTORS'!$A$4:$O$22, AF$5, FALSE)= "N/A", "--", IF($H8=0, "Enter Activity", IF($M8=0, "Enter Run Time",IF($I8="HP",( ($H8*VLOOKUP($A8,'STATIONARY FACTORS'!$A$4:$O$22, AF$5, FALSE)*$M8*$N8)/2000),IF(ISERROR(SEARCH("Diesel", $D8,1)),($H8*VLOOKUP($A8,'STATIONARY FACTORS'!$A$4:$O$22, AF$5, FALSE)*0.000001*'STATIONARY FACTORS'!$C$93*'STATIONARY FACTORS'!$C$98)/2000,($H8*VLOOKUP($A8,'STATIONARY FACTORS'!$A$4:$O$22, AF$5, FALSE)*0.000001*'STATIONARY FACTORS'!$C$93*'STATIONARY FACTORS'!$C$94)/2000))))))</f>
        <v>Enter Equipment</v>
      </c>
      <c r="AG8" s="65" t="str">
        <f>IF($D8=" ", "Enter Equipment",IF(VLOOKUP($A8,'STATIONARY FACTORS'!$A$4:$O$22, AG$5, FALSE)= "N/A", "--", IF($H8=0, "Enter Activity", IF($M8=0, "Enter Run Time",IF($I8="HP",( ($H8*VLOOKUP($A8,'STATIONARY FACTORS'!$A$4:$O$22, AG$5, FALSE)*$M8*$N8)/2000),IF(ISERROR(SEARCH("Diesel", $D8,1)),($H8*VLOOKUP($A8,'STATIONARY FACTORS'!$A$4:$O$22, AG$5, FALSE)*0.000001*'STATIONARY FACTORS'!$C$93*'STATIONARY FACTORS'!$C$98)/2000,($H8*VLOOKUP($A8,'STATIONARY FACTORS'!$A$4:$O$22, AG$5, FALSE)*0.000001*'STATIONARY FACTORS'!$C$93*'STATIONARY FACTORS'!$C$94)/2000))))))</f>
        <v>Enter Equipment</v>
      </c>
      <c r="AH8" s="65" t="str">
        <f>IF($D8=" ", "Enter Equipment",IF(VLOOKUP($A8,'STATIONARY FACTORS'!$A$4:$O$22, AH$5, FALSE)= "N/A", "--", IF($H8=0, "Enter Activity", IF($M8=0, "Enter Run Time",IF($I8="HP",( ($H8*VLOOKUP($A8,'STATIONARY FACTORS'!$A$4:$O$22, AH$5, FALSE)*$M8*$N8)/2000),IF(ISERROR(SEARCH("Diesel", $D8,1)),($H8*VLOOKUP($A8,'STATIONARY FACTORS'!$A$4:$O$22, AH$5, FALSE)*0.000001*'STATIONARY FACTORS'!$C$93*'STATIONARY FACTORS'!$C$98)/2000,($H8*VLOOKUP($A8,'STATIONARY FACTORS'!$A$4:$O$22, AH$5, FALSE)*0.000001*'STATIONARY FACTORS'!$C$93*'STATIONARY FACTORS'!$C$94)/2000))))))</f>
        <v>Enter Equipment</v>
      </c>
      <c r="AI8" s="79" t="str">
        <f>IF($D8=" ", "Enter Equipment",IF(VLOOKUP($A8,'STATIONARY FACTORS'!$A$4:$O$22, AI$5, FALSE)= "N/A", "--", IF($H8=0, "Enter Activity", IF($M8=0, "Enter Run Time",IF($I8="HP",( ($H8*VLOOKUP($A8,'STATIONARY FACTORS'!$A$4:$O$22, AI$5, FALSE)*$M8*$N8)/2000),IF(ISERROR(SEARCH("Diesel", $D8,1)),($H8*VLOOKUP($A8,'STATIONARY FACTORS'!$A$4:$O$22, AI$5, FALSE)*0.000001*'STATIONARY FACTORS'!$C$93*'STATIONARY FACTORS'!$C$98)/2000,($H8*VLOOKUP($A8,'STATIONARY FACTORS'!$A$4:$O$22, AI$5, FALSE)*0.000001*'STATIONARY FACTORS'!$C$93*'STATIONARY FACTORS'!$C$94)/2000))))))</f>
        <v>Enter Equipment</v>
      </c>
      <c r="AJ8" s="79" t="str">
        <f>IF($D8=" ", "Enter Equipment",IF(VLOOKUP($A8,'STATIONARY FACTORS'!$A$4:$O$22, AJ$5, FALSE)= "N/A", "--", IF($H8=0, "Enter Activity", IF($M8=0, "Enter Run Time",IF($I8="HP",( ($H8*VLOOKUP($A8,'STATIONARY FACTORS'!$A$4:$O$22, AJ$5, FALSE)*$M8*$N8)/2000),IF(ISERROR(SEARCH("Diesel", $D8,1)),($H8*VLOOKUP($A8,'STATIONARY FACTORS'!$A$4:$O$22, AJ$5, FALSE)*0.000001*'STATIONARY FACTORS'!$C$93*'STATIONARY FACTORS'!$C$98)/2000,($H8*VLOOKUP($A8,'STATIONARY FACTORS'!$A$4:$O$22, AJ$5, FALSE)*0.000001*'STATIONARY FACTORS'!$C$93*'STATIONARY FACTORS'!$C$94)/2000))))))</f>
        <v>Enter Equipment</v>
      </c>
      <c r="AK8" s="79" t="str">
        <f>IF($D8=" ", "Enter Equipment",IF(VLOOKUP($A8,'STATIONARY FACTORS'!$A$4:$O$22, AK$5, FALSE)= "N/A", "--", IF($H8=0, "Enter Activity", IF($M8=0, "Enter Run Time",IF($I8="HP",( ($H8*VLOOKUP($A8,'STATIONARY FACTORS'!$A$4:$O$22, AK$5, FALSE)*$M8*$N8)/2000),IF(ISERROR(SEARCH("Diesel", $D8,1)),($H8*VLOOKUP($A8,'STATIONARY FACTORS'!$A$4:$O$22, AK$5, FALSE)*0.000001*'STATIONARY FACTORS'!$C$93*'STATIONARY FACTORS'!$C$98)/2000,($H8*VLOOKUP($A8,'STATIONARY FACTORS'!$A$4:$O$22, AK$5, FALSE)*0.000001*'STATIONARY FACTORS'!$C$93*'STATIONARY FACTORS'!$C$94)/2000))))))</f>
        <v>Enter Equipment</v>
      </c>
      <c r="AL8" s="382" t="str">
        <f>IF($D8=" ", "Enter Equipment",IF(VLOOKUP($A8,'STATIONARY FACTORS'!$A$4:$O$22, AL$5, FALSE)= "N/A", "--", IF($H8=0, "Enter Activity", IF($M8=0, "Enter Run Time",IF($I8="HP",( ($H8*VLOOKUP($A8,'STATIONARY FACTORS'!$A$4:$O$22, AL$5, FALSE)*$M8*$N8)/2000),IF(ISERROR(SEARCH("Diesel", $D8,1)),($H8*VLOOKUP($A8,'STATIONARY FACTORS'!$A$4:$O$22, AL$5, FALSE)*0.000001*'STATIONARY FACTORS'!$C$93*'STATIONARY FACTORS'!$C$98)/2000,($H8*VLOOKUP($A8,'STATIONARY FACTORS'!$A$4:$O$22, AL$5, FALSE)*0.000001*'STATIONARY FACTORS'!$C$93*'STATIONARY FACTORS'!$C$94)/2000))))))</f>
        <v>Enter Equipment</v>
      </c>
      <c r="AM8" s="73"/>
      <c r="AO8" s="74">
        <f>MONTH(EMISSIONS_1!P8)-MONTH(EMISSIONS_1!O8)+1</f>
        <v>1</v>
      </c>
      <c r="AP8" s="329">
        <f t="shared" si="0"/>
        <v>0</v>
      </c>
      <c r="AQ8" s="330">
        <f t="shared" si="0"/>
        <v>0</v>
      </c>
      <c r="AR8" s="330">
        <f t="shared" si="0"/>
        <v>0</v>
      </c>
      <c r="AS8" s="330">
        <f t="shared" si="0"/>
        <v>0</v>
      </c>
      <c r="AT8" s="330">
        <f t="shared" si="0"/>
        <v>0</v>
      </c>
      <c r="AU8" s="330">
        <f t="shared" si="0"/>
        <v>0</v>
      </c>
      <c r="AV8" s="330">
        <f t="shared" si="0"/>
        <v>0</v>
      </c>
      <c r="AW8" s="330">
        <f t="shared" si="0"/>
        <v>0</v>
      </c>
      <c r="AX8" s="330">
        <f t="shared" si="0"/>
        <v>0</v>
      </c>
      <c r="AY8" s="330">
        <f t="shared" si="0"/>
        <v>0</v>
      </c>
      <c r="AZ8" s="330">
        <f t="shared" si="0"/>
        <v>0</v>
      </c>
      <c r="BA8" s="331">
        <f t="shared" si="0"/>
        <v>0</v>
      </c>
      <c r="BB8" s="329">
        <f t="shared" si="1"/>
        <v>0</v>
      </c>
      <c r="BC8" s="330">
        <f t="shared" si="1"/>
        <v>0</v>
      </c>
      <c r="BD8" s="330">
        <f t="shared" si="1"/>
        <v>0</v>
      </c>
      <c r="BE8" s="330">
        <f t="shared" si="1"/>
        <v>0</v>
      </c>
      <c r="BF8" s="330">
        <f t="shared" si="1"/>
        <v>0</v>
      </c>
      <c r="BG8" s="330">
        <f t="shared" si="1"/>
        <v>0</v>
      </c>
      <c r="BH8" s="330">
        <f t="shared" si="1"/>
        <v>0</v>
      </c>
      <c r="BI8" s="330">
        <f t="shared" si="1"/>
        <v>0</v>
      </c>
      <c r="BJ8" s="330">
        <f t="shared" si="1"/>
        <v>0</v>
      </c>
      <c r="BK8" s="330">
        <f t="shared" si="1"/>
        <v>0</v>
      </c>
      <c r="BL8" s="330">
        <f t="shared" si="1"/>
        <v>0</v>
      </c>
      <c r="BM8" s="331">
        <f t="shared" si="1"/>
        <v>0</v>
      </c>
      <c r="BN8" s="329">
        <f t="shared" si="2"/>
        <v>0</v>
      </c>
      <c r="BO8" s="330">
        <f t="shared" si="2"/>
        <v>0</v>
      </c>
      <c r="BP8" s="330">
        <f t="shared" si="2"/>
        <v>0</v>
      </c>
      <c r="BQ8" s="330">
        <f t="shared" si="2"/>
        <v>0</v>
      </c>
      <c r="BR8" s="330">
        <f t="shared" si="2"/>
        <v>0</v>
      </c>
      <c r="BS8" s="330">
        <f t="shared" si="2"/>
        <v>0</v>
      </c>
      <c r="BT8" s="330">
        <f t="shared" si="2"/>
        <v>0</v>
      </c>
      <c r="BU8" s="330">
        <f t="shared" si="2"/>
        <v>0</v>
      </c>
      <c r="BV8" s="330">
        <f t="shared" si="2"/>
        <v>0</v>
      </c>
      <c r="BW8" s="330">
        <f t="shared" si="2"/>
        <v>0</v>
      </c>
      <c r="BX8" s="330">
        <f t="shared" si="2"/>
        <v>0</v>
      </c>
      <c r="BY8" s="331">
        <f t="shared" si="2"/>
        <v>0</v>
      </c>
      <c r="BZ8" s="329">
        <f t="shared" si="3"/>
        <v>0</v>
      </c>
      <c r="CA8" s="330">
        <f t="shared" si="3"/>
        <v>0</v>
      </c>
      <c r="CB8" s="330">
        <f t="shared" si="3"/>
        <v>0</v>
      </c>
      <c r="CC8" s="330">
        <f t="shared" si="3"/>
        <v>0</v>
      </c>
      <c r="CD8" s="330">
        <f t="shared" si="3"/>
        <v>0</v>
      </c>
      <c r="CE8" s="330">
        <f t="shared" si="3"/>
        <v>0</v>
      </c>
      <c r="CF8" s="330">
        <f t="shared" si="3"/>
        <v>0</v>
      </c>
      <c r="CG8" s="330">
        <f t="shared" si="3"/>
        <v>0</v>
      </c>
      <c r="CH8" s="330">
        <f t="shared" si="3"/>
        <v>0</v>
      </c>
      <c r="CI8" s="330">
        <f t="shared" si="3"/>
        <v>0</v>
      </c>
      <c r="CJ8" s="330">
        <f t="shared" si="3"/>
        <v>0</v>
      </c>
      <c r="CK8" s="331">
        <f t="shared" si="3"/>
        <v>0</v>
      </c>
      <c r="CL8" s="329">
        <f t="shared" si="4"/>
        <v>0</v>
      </c>
      <c r="CM8" s="330">
        <f t="shared" si="4"/>
        <v>0</v>
      </c>
      <c r="CN8" s="330">
        <f t="shared" si="4"/>
        <v>0</v>
      </c>
      <c r="CO8" s="330">
        <f t="shared" si="4"/>
        <v>0</v>
      </c>
      <c r="CP8" s="330">
        <f t="shared" si="4"/>
        <v>0</v>
      </c>
      <c r="CQ8" s="330">
        <f t="shared" si="4"/>
        <v>0</v>
      </c>
      <c r="CR8" s="330">
        <f t="shared" si="4"/>
        <v>0</v>
      </c>
      <c r="CS8" s="330">
        <f t="shared" si="4"/>
        <v>0</v>
      </c>
      <c r="CT8" s="330">
        <f t="shared" si="4"/>
        <v>0</v>
      </c>
      <c r="CU8" s="330">
        <f t="shared" si="4"/>
        <v>0</v>
      </c>
      <c r="CV8" s="330">
        <f t="shared" si="4"/>
        <v>0</v>
      </c>
      <c r="CW8" s="331">
        <f t="shared" si="4"/>
        <v>0</v>
      </c>
      <c r="CX8" s="329">
        <f t="shared" si="5"/>
        <v>0</v>
      </c>
      <c r="CY8" s="330">
        <f t="shared" si="5"/>
        <v>0</v>
      </c>
      <c r="CZ8" s="330">
        <f t="shared" si="5"/>
        <v>0</v>
      </c>
      <c r="DA8" s="330">
        <f t="shared" si="5"/>
        <v>0</v>
      </c>
      <c r="DB8" s="330">
        <f t="shared" si="5"/>
        <v>0</v>
      </c>
      <c r="DC8" s="330">
        <f t="shared" si="5"/>
        <v>0</v>
      </c>
      <c r="DD8" s="330">
        <f t="shared" si="5"/>
        <v>0</v>
      </c>
      <c r="DE8" s="330">
        <f t="shared" si="5"/>
        <v>0</v>
      </c>
      <c r="DF8" s="330">
        <f t="shared" si="5"/>
        <v>0</v>
      </c>
      <c r="DG8" s="330">
        <f t="shared" si="5"/>
        <v>0</v>
      </c>
      <c r="DH8" s="330">
        <f t="shared" si="5"/>
        <v>0</v>
      </c>
      <c r="DI8" s="331">
        <f t="shared" si="5"/>
        <v>0</v>
      </c>
      <c r="DJ8" s="329">
        <f t="shared" si="6"/>
        <v>0</v>
      </c>
      <c r="DK8" s="330">
        <f t="shared" si="6"/>
        <v>0</v>
      </c>
      <c r="DL8" s="330">
        <f t="shared" si="6"/>
        <v>0</v>
      </c>
      <c r="DM8" s="330">
        <f t="shared" si="6"/>
        <v>0</v>
      </c>
      <c r="DN8" s="330">
        <f t="shared" si="6"/>
        <v>0</v>
      </c>
      <c r="DO8" s="330">
        <f t="shared" si="6"/>
        <v>0</v>
      </c>
      <c r="DP8" s="330">
        <f t="shared" si="6"/>
        <v>0</v>
      </c>
      <c r="DQ8" s="330">
        <f t="shared" si="6"/>
        <v>0</v>
      </c>
      <c r="DR8" s="330">
        <f t="shared" si="6"/>
        <v>0</v>
      </c>
      <c r="DS8" s="330">
        <f t="shared" si="6"/>
        <v>0</v>
      </c>
      <c r="DT8" s="330">
        <f t="shared" si="6"/>
        <v>0</v>
      </c>
      <c r="DU8" s="331">
        <f t="shared" si="6"/>
        <v>0</v>
      </c>
      <c r="DV8" s="329">
        <f t="shared" si="7"/>
        <v>0</v>
      </c>
      <c r="DW8" s="330">
        <f t="shared" si="7"/>
        <v>0</v>
      </c>
      <c r="DX8" s="330">
        <f t="shared" si="7"/>
        <v>0</v>
      </c>
      <c r="DY8" s="330">
        <f t="shared" si="7"/>
        <v>0</v>
      </c>
      <c r="DZ8" s="330">
        <f t="shared" si="7"/>
        <v>0</v>
      </c>
      <c r="EA8" s="330">
        <f t="shared" si="7"/>
        <v>0</v>
      </c>
      <c r="EB8" s="330">
        <f t="shared" si="7"/>
        <v>0</v>
      </c>
      <c r="EC8" s="330">
        <f t="shared" si="7"/>
        <v>0</v>
      </c>
      <c r="ED8" s="330">
        <f t="shared" si="7"/>
        <v>0</v>
      </c>
      <c r="EE8" s="330">
        <f t="shared" si="7"/>
        <v>0</v>
      </c>
      <c r="EF8" s="330">
        <f t="shared" si="7"/>
        <v>0</v>
      </c>
      <c r="EG8" s="331">
        <f t="shared" si="7"/>
        <v>0</v>
      </c>
      <c r="EH8" s="329">
        <f t="shared" si="8"/>
        <v>0</v>
      </c>
      <c r="EI8" s="330">
        <f t="shared" si="8"/>
        <v>0</v>
      </c>
      <c r="EJ8" s="330">
        <f t="shared" si="8"/>
        <v>0</v>
      </c>
      <c r="EK8" s="330">
        <f t="shared" si="8"/>
        <v>0</v>
      </c>
      <c r="EL8" s="330">
        <f t="shared" si="8"/>
        <v>0</v>
      </c>
      <c r="EM8" s="330">
        <f t="shared" si="8"/>
        <v>0</v>
      </c>
      <c r="EN8" s="330">
        <f t="shared" si="8"/>
        <v>0</v>
      </c>
      <c r="EO8" s="330">
        <f t="shared" si="8"/>
        <v>0</v>
      </c>
      <c r="EP8" s="330">
        <f t="shared" si="8"/>
        <v>0</v>
      </c>
      <c r="EQ8" s="330">
        <f t="shared" si="8"/>
        <v>0</v>
      </c>
      <c r="ER8" s="330">
        <f t="shared" si="8"/>
        <v>0</v>
      </c>
      <c r="ES8" s="331">
        <f t="shared" si="8"/>
        <v>0</v>
      </c>
      <c r="ET8" s="329">
        <f t="shared" si="9"/>
        <v>0</v>
      </c>
      <c r="EU8" s="330">
        <f t="shared" si="9"/>
        <v>0</v>
      </c>
      <c r="EV8" s="330">
        <f t="shared" si="9"/>
        <v>0</v>
      </c>
      <c r="EW8" s="330">
        <f t="shared" si="9"/>
        <v>0</v>
      </c>
      <c r="EX8" s="330">
        <f t="shared" si="9"/>
        <v>0</v>
      </c>
      <c r="EY8" s="330">
        <f t="shared" si="9"/>
        <v>0</v>
      </c>
      <c r="EZ8" s="330">
        <f t="shared" si="9"/>
        <v>0</v>
      </c>
      <c r="FA8" s="330">
        <f t="shared" si="9"/>
        <v>0</v>
      </c>
      <c r="FB8" s="330">
        <f t="shared" si="9"/>
        <v>0</v>
      </c>
      <c r="FC8" s="330">
        <f t="shared" si="9"/>
        <v>0</v>
      </c>
      <c r="FD8" s="330">
        <f t="shared" si="9"/>
        <v>0</v>
      </c>
      <c r="FE8" s="331">
        <f t="shared" si="9"/>
        <v>0</v>
      </c>
      <c r="FF8" s="329">
        <f t="shared" si="10"/>
        <v>0</v>
      </c>
      <c r="FG8" s="330">
        <f t="shared" si="10"/>
        <v>0</v>
      </c>
      <c r="FH8" s="330">
        <f t="shared" si="10"/>
        <v>0</v>
      </c>
      <c r="FI8" s="330">
        <f t="shared" si="10"/>
        <v>0</v>
      </c>
      <c r="FJ8" s="330">
        <f t="shared" si="10"/>
        <v>0</v>
      </c>
      <c r="FK8" s="330">
        <f t="shared" si="10"/>
        <v>0</v>
      </c>
      <c r="FL8" s="330">
        <f t="shared" si="10"/>
        <v>0</v>
      </c>
      <c r="FM8" s="330">
        <f t="shared" si="10"/>
        <v>0</v>
      </c>
      <c r="FN8" s="330">
        <f t="shared" si="10"/>
        <v>0</v>
      </c>
      <c r="FO8" s="330">
        <f t="shared" si="10"/>
        <v>0</v>
      </c>
      <c r="FP8" s="330">
        <f t="shared" si="10"/>
        <v>0</v>
      </c>
      <c r="FQ8" s="331">
        <f t="shared" si="10"/>
        <v>0</v>
      </c>
    </row>
    <row r="9" spans="1:173" ht="12.75" customHeight="1" x14ac:dyDescent="0.2">
      <c r="A9" s="74" t="str">
        <f>IF(I9="GAL/YR", CONCATENATE(D9, "-lbs/MMBtu"), CONCATENATE(D9, "-lbs/", I9, "-hr"))</f>
        <v xml:space="preserve"> -lbs/ -hr</v>
      </c>
      <c r="B9" s="112"/>
      <c r="C9" s="100" t="s">
        <v>323</v>
      </c>
      <c r="D9" s="365" t="str">
        <f>IF(ISBLANK(EMISSIONS_1!D9), " ", EMISSIONS_1!D9)</f>
        <v xml:space="preserve"> </v>
      </c>
      <c r="E9" s="32" t="s">
        <v>115</v>
      </c>
      <c r="F9" s="32" t="s">
        <v>115</v>
      </c>
      <c r="G9" s="33" t="s">
        <v>115</v>
      </c>
      <c r="H9" s="367"/>
      <c r="I9" s="367" t="s">
        <v>2</v>
      </c>
      <c r="J9" s="33" t="s">
        <v>115</v>
      </c>
      <c r="K9" s="33"/>
      <c r="L9" s="33"/>
      <c r="M9" s="372">
        <v>0</v>
      </c>
      <c r="N9" s="373">
        <v>0</v>
      </c>
      <c r="O9" s="299"/>
      <c r="P9" s="300"/>
      <c r="Q9" s="73" t="str">
        <f>IF($D9=" ", "Enter Equipment",IF(VLOOKUP($A9,'STATIONARY FACTORS'!$A$4:$O$22, Q$5, FALSE)= "N/A", "--", IF($H9=0, "Enter Activity", IF($M9=0, "Enter Run Time",IF($I9="HP", $H9*VLOOKUP($A9,'STATIONARY FACTORS'!$A$4:$O$22, Q$5, FALSE),IF(ISERROR(SEARCH("Diesel", $D9,1)),($H9*VLOOKUP($A9,'STATIONARY FACTORS'!$A$4:$O$22, Q$5, FALSE)*0.000001*'STATIONARY FACTORS'!$C$93*'STATIONARY FACTORS'!$C$98*(1/($M9*$N9))),($H9*VLOOKUP($A9,'STATIONARY FACTORS'!$A$4:$O$22, Q$5, FALSE)*0.000001*'STATIONARY FACTORS'!$C$93*'STATIONARY FACTORS'!$C$94*(1/($M9*$N9)))))))))</f>
        <v>Enter Equipment</v>
      </c>
      <c r="R9" s="79" t="str">
        <f>IF($D9=" ", "Enter Equipment",IF(VLOOKUP($A9,'STATIONARY FACTORS'!$A$4:$O$22, R$5, FALSE)= "N/A", "--", IF($H9=0, "Enter Activity", IF($M9=0, "Enter Run Time",IF($I9="HP", $H9*VLOOKUP($A9,'STATIONARY FACTORS'!$A$4:$O$22, R$5, FALSE),IF(ISERROR(SEARCH("Diesel", $D9,1)),($H9*VLOOKUP($A9,'STATIONARY FACTORS'!$A$4:$O$22, R$5, FALSE)*0.000001*'STATIONARY FACTORS'!$C$93*'STATIONARY FACTORS'!$C$98*(1/($M9*$N9))),($H9*VLOOKUP($A9,'STATIONARY FACTORS'!$A$4:$O$22, R$5, FALSE)*0.000001*'STATIONARY FACTORS'!$C$93*'STATIONARY FACTORS'!$C$94*(1/($M9*$N9)))))))))</f>
        <v>Enter Equipment</v>
      </c>
      <c r="S9" s="78" t="str">
        <f>IF($D9=" ", "Enter Equipment",IF(VLOOKUP($A9,'STATIONARY FACTORS'!$A$4:$O$22, S$5, FALSE)= "N/A", "--", IF($H9=0, "Enter Activity", IF($M9=0, "Enter Run Time",IF($I9="HP", $H9*VLOOKUP($A9,'STATIONARY FACTORS'!$A$4:$O$22, S$5, FALSE),IF(ISERROR(SEARCH("Diesel", $D9,1)),($H9*VLOOKUP($A9,'STATIONARY FACTORS'!$A$4:$O$22, S$5, FALSE)*0.000001*'STATIONARY FACTORS'!$C$93*'STATIONARY FACTORS'!$C$98*(1/($M9*$N9))),($H9*VLOOKUP($A9,'STATIONARY FACTORS'!$A$4:$O$22, S$5, FALSE)*0.000001*'STATIONARY FACTORS'!$C$93*'STATIONARY FACTORS'!$C$94*(1/($M9*$N9)))))))))</f>
        <v>Enter Equipment</v>
      </c>
      <c r="T9" s="79" t="str">
        <f>IF($D9=" ", "Enter Equipment",IF(VLOOKUP($A9,'STATIONARY FACTORS'!$A$4:$O$22, T$5, FALSE)= "N/A", "--", IF($H9=0, "Enter Activity", IF($M9=0, "Enter Run Time",IF($I9="HP", $H9*VLOOKUP($A9,'STATIONARY FACTORS'!$A$4:$O$22, T$5, FALSE),IF(ISERROR(SEARCH("Diesel", $D9,1)),($H9*VLOOKUP($A9,'STATIONARY FACTORS'!$A$4:$O$22, T$5, FALSE)*0.000001*'STATIONARY FACTORS'!$C$93*'STATIONARY FACTORS'!$C$98*(1/($M9*$N9))),($H9*VLOOKUP($A9,'STATIONARY FACTORS'!$A$4:$O$22, T$5, FALSE)*0.000001*'STATIONARY FACTORS'!$C$93*'STATIONARY FACTORS'!$C$94*(1/($M9*$N9)))))))))</f>
        <v>Enter Equipment</v>
      </c>
      <c r="U9" s="79" t="str">
        <f>IF($D9=" ", "Enter Equipment",IF(VLOOKUP($A9,'STATIONARY FACTORS'!$A$4:$O$22, U$5, FALSE)= "N/A", "--", IF($H9=0, "Enter Activity", IF($M9=0, "Enter Run Time",IF($I9="HP", $H9*VLOOKUP($A9,'STATIONARY FACTORS'!$A$4:$O$22, U$5, FALSE),IF(ISERROR(SEARCH("Diesel", $D9,1)),($H9*VLOOKUP($A9,'STATIONARY FACTORS'!$A$4:$O$22, U$5, FALSE)*0.000001*'STATIONARY FACTORS'!$C$93*'STATIONARY FACTORS'!$C$98*(1/($M9*$N9))),($H9*VLOOKUP($A9,'STATIONARY FACTORS'!$A$4:$O$22, U$5, FALSE)*0.000001*'STATIONARY FACTORS'!$C$93*'STATIONARY FACTORS'!$C$94*(1/($M9*$N9)))))))))</f>
        <v>Enter Equipment</v>
      </c>
      <c r="V9" s="79" t="str">
        <f>IF($D9=" ", "Enter Equipment",IF(VLOOKUP($A9,'STATIONARY FACTORS'!$A$4:$O$22, V$5, FALSE)= "N/A", "--", IF($H9=0, "Enter Activity", IF($M9=0, "Enter Run Time",IF($I9="HP", $H9*VLOOKUP($A9,'STATIONARY FACTORS'!$A$4:$O$22, V$5, FALSE),IF(ISERROR(SEARCH("Diesel", $D9,1)),($H9*VLOOKUP($A9,'STATIONARY FACTORS'!$A$4:$O$22, V$5, FALSE)*0.000001*'STATIONARY FACTORS'!$C$93*'STATIONARY FACTORS'!$C$98*(1/($M9*$N9))),($H9*VLOOKUP($A9,'STATIONARY FACTORS'!$A$4:$O$22, V$5, FALSE)*0.000001*'STATIONARY FACTORS'!$C$93*'STATIONARY FACTORS'!$C$94*(1/($M9*$N9)))))))))</f>
        <v>Enter Equipment</v>
      </c>
      <c r="W9" s="79" t="str">
        <f>IF($D9=" ", "Enter Equipment",IF(VLOOKUP($A9,'STATIONARY FACTORS'!$A$4:$O$22, W$5, FALSE)= "N/A", "--", IF($H9=0, "Enter Activity", IF($M9=0, "Enter Run Time",IF($I9="HP", $H9*VLOOKUP($A9,'STATIONARY FACTORS'!$A$4:$O$22, W$5, FALSE),IF(ISERROR(SEARCH("Diesel", $D9,1)),($H9*VLOOKUP($A9,'STATIONARY FACTORS'!$A$4:$O$22, W$5, FALSE)*0.000001*'STATIONARY FACTORS'!$C$93*'STATIONARY FACTORS'!$C$98*(1/($M9*$N9))),($H9*VLOOKUP($A9,'STATIONARY FACTORS'!$A$4:$O$22, W$5, FALSE)*0.000001*'STATIONARY FACTORS'!$C$93*'STATIONARY FACTORS'!$C$94*(1/($M9*$N9)))))))))</f>
        <v>Enter Equipment</v>
      </c>
      <c r="X9" s="79" t="str">
        <f>IF($D9=" ", "Enter Equipment",IF(VLOOKUP($A9,'STATIONARY FACTORS'!$A$4:$O$22, X$5, FALSE)= "N/A", "--", IF($H9=0, "Enter Activity", IF($M9=0, "Enter Run Time",IF($I9="HP", $H9*VLOOKUP($A9,'STATIONARY FACTORS'!$A$4:$O$22, X$5, FALSE),IF(ISERROR(SEARCH("Diesel", $D9,1)),($H9*VLOOKUP($A9,'STATIONARY FACTORS'!$A$4:$O$22, X$5, FALSE)*0.000001*'STATIONARY FACTORS'!$C$93*'STATIONARY FACTORS'!$C$98*(1/($M9*$N9))),($H9*VLOOKUP($A9,'STATIONARY FACTORS'!$A$4:$O$22, X$5, FALSE)*0.000001*'STATIONARY FACTORS'!$C$93*'STATIONARY FACTORS'!$C$94*(1/($M9*$N9)))))))))</f>
        <v>Enter Equipment</v>
      </c>
      <c r="Y9" s="79" t="str">
        <f>IF($D9=" ", "Enter Equipment",IF(VLOOKUP($A9,'STATIONARY FACTORS'!$A$4:$O$22, Y$5, FALSE)= "N/A", "--", IF($H9=0, "Enter Activity", IF($M9=0, "Enter Run Time",IF($I9="HP", $H9*VLOOKUP($A9,'STATIONARY FACTORS'!$A$4:$O$22, Y$5, FALSE),IF(ISERROR(SEARCH("Diesel", $D9,1)),($H9*VLOOKUP($A9,'STATIONARY FACTORS'!$A$4:$O$22, Y$5, FALSE)*0.000001*'STATIONARY FACTORS'!$C$93*'STATIONARY FACTORS'!$C$98*(1/($M9*$N9))),($H9*VLOOKUP($A9,'STATIONARY FACTORS'!$A$4:$O$22, Y$5, FALSE)*0.000001*'STATIONARY FACTORS'!$C$93*'STATIONARY FACTORS'!$C$94*(1/($M9*$N9)))))))))</f>
        <v>Enter Equipment</v>
      </c>
      <c r="Z9" s="79" t="str">
        <f>IF($D9=" ", "Enter Equipment",IF(VLOOKUP($A9,'STATIONARY FACTORS'!$A$4:$O$22, Z$5, FALSE)= "N/A", "--", IF($H9=0, "Enter Activity", IF($M9=0, "Enter Run Time",IF($I9="HP", $H9*VLOOKUP($A9,'STATIONARY FACTORS'!$A$4:$O$22, Z$5, FALSE),IF(ISERROR(SEARCH("Diesel", $D9,1)),($H9*VLOOKUP($A9,'STATIONARY FACTORS'!$A$4:$O$22, Z$5, FALSE)*0.000001*'STATIONARY FACTORS'!$C$93*'STATIONARY FACTORS'!$C$98*(1/($M9*$N9))),($H9*VLOOKUP($A9,'STATIONARY FACTORS'!$A$4:$O$22, Z$5, FALSE)*0.000001*'STATIONARY FACTORS'!$C$93*'STATIONARY FACTORS'!$C$94*(1/($M9*$N9)))))))))</f>
        <v>Enter Equipment</v>
      </c>
      <c r="AA9" s="66" t="str">
        <f>IF($D9=" ", "Enter Equipment",IF(VLOOKUP($A9,'STATIONARY FACTORS'!$A$4:$O$22, AA$5, FALSE)= "N/A", "--", IF($H9=0, "Enter Activity", IF($M9=0, "Enter Run Time",IF($I9="HP", $H9*VLOOKUP($A9,'STATIONARY FACTORS'!$A$4:$O$22, AA$5, FALSE),IF(ISERROR(SEARCH("Diesel", $D9,1)),($H9*VLOOKUP($A9,'STATIONARY FACTORS'!$A$4:$O$22, AA$5, FALSE)*0.000001*'STATIONARY FACTORS'!$C$93*'STATIONARY FACTORS'!$C$98*(1/($M9*$N9))),($H9*VLOOKUP($A9,'STATIONARY FACTORS'!$A$4:$O$22, AA$5, FALSE)*0.000001*'STATIONARY FACTORS'!$C$93*'STATIONARY FACTORS'!$C$94*(1/($M9*$N9)))))))))</f>
        <v>Enter Equipment</v>
      </c>
      <c r="AB9" s="466" t="str">
        <f>IF($D9=" ", "Enter Equipment",IF(VLOOKUP($A9,'STATIONARY FACTORS'!$A$4:$O$22, AB$5, FALSE)= "N/A", "--", IF($H9=0, "Enter Activity", IF($M9=0, "Enter Run Time",IF($I9="HP",( ($H9*VLOOKUP($A9,'STATIONARY FACTORS'!$A$4:$O$22, AB$5, FALSE)*$M9*$N9)/2000),IF(ISERROR(SEARCH("Diesel", $D9,1)),($H9*VLOOKUP($A9,'STATIONARY FACTORS'!$A$4:$O$22, AB$5, FALSE)*0.000001*'STATIONARY FACTORS'!$C$93*'STATIONARY FACTORS'!$C$98)/2000,($H9*VLOOKUP($A9,'STATIONARY FACTORS'!$A$4:$O$22, AB$5, FALSE)*0.000001*'STATIONARY FACTORS'!$C$93*'STATIONARY FACTORS'!$C$94)/2000))))))</f>
        <v>Enter Equipment</v>
      </c>
      <c r="AC9" s="65" t="str">
        <f>IF($D9=" ", "Enter Equipment",IF(VLOOKUP($A9,'STATIONARY FACTORS'!$A$4:$O$22, AC$5, FALSE)= "N/A", "--", IF($H9=0, "Enter Activity", IF($M9=0, "Enter Run Time",IF($I9="HP",( ($H9*VLOOKUP($A9,'STATIONARY FACTORS'!$A$4:$O$22, AC$5, FALSE)*$M9*$N9)/2000),IF(ISERROR(SEARCH("Diesel", $D9,1)),($H9*VLOOKUP($A9,'STATIONARY FACTORS'!$A$4:$O$22, AC$5, FALSE)*0.000001*'STATIONARY FACTORS'!$C$93*'STATIONARY FACTORS'!$C$98)/2000,($H9*VLOOKUP($A9,'STATIONARY FACTORS'!$A$4:$O$22, AC$5, FALSE)*0.000001*'STATIONARY FACTORS'!$C$93*'STATIONARY FACTORS'!$C$94)/2000))))))</f>
        <v>Enter Equipment</v>
      </c>
      <c r="AD9" s="65" t="str">
        <f>IF($D9=" ", "Enter Equipment",IF(VLOOKUP($A9,'STATIONARY FACTORS'!$A$4:$O$22, AD$5, FALSE)= "N/A", "--", IF($H9=0, "Enter Activity", IF($M9=0, "Enter Run Time",IF($I9="HP",( ($H9*VLOOKUP($A9,'STATIONARY FACTORS'!$A$4:$O$22, AD$5, FALSE)*$M9*$N9)/2000),IF(ISERROR(SEARCH("Diesel", $D9,1)),($H9*VLOOKUP($A9,'STATIONARY FACTORS'!$A$4:$O$22, AD$5, FALSE)*0.000001*'STATIONARY FACTORS'!$C$93*'STATIONARY FACTORS'!$C$98)/2000,($H9*VLOOKUP($A9,'STATIONARY FACTORS'!$A$4:$O$22, AD$5, FALSE)*0.000001*'STATIONARY FACTORS'!$C$93*'STATIONARY FACTORS'!$C$94)/2000))))))</f>
        <v>Enter Equipment</v>
      </c>
      <c r="AE9" s="65" t="str">
        <f>IF($D9=" ", "Enter Equipment",IF(VLOOKUP($A9,'STATIONARY FACTORS'!$A$4:$O$22, AE$5, FALSE)= "N/A", "--", IF($H9=0, "Enter Activity", IF($M9=0, "Enter Run Time",IF($I9="HP",( ($H9*VLOOKUP($A9,'STATIONARY FACTORS'!$A$4:$O$22, AE$5, FALSE)*$M9*$N9)/2000),IF(ISERROR(SEARCH("Diesel", $D9,1)),($H9*VLOOKUP($A9,'STATIONARY FACTORS'!$A$4:$O$22, AE$5, FALSE)*0.000001*'STATIONARY FACTORS'!$C$93*'STATIONARY FACTORS'!$C$98)/2000,($H9*VLOOKUP($A9,'STATIONARY FACTORS'!$A$4:$O$22, AE$5, FALSE)*0.000001*'STATIONARY FACTORS'!$C$93*'STATIONARY FACTORS'!$C$94)/2000))))))</f>
        <v>Enter Equipment</v>
      </c>
      <c r="AF9" s="65" t="str">
        <f>IF($D9=" ", "Enter Equipment",IF(VLOOKUP($A9,'STATIONARY FACTORS'!$A$4:$O$22, AF$5, FALSE)= "N/A", "--", IF($H9=0, "Enter Activity", IF($M9=0, "Enter Run Time",IF($I9="HP",( ($H9*VLOOKUP($A9,'STATIONARY FACTORS'!$A$4:$O$22, AF$5, FALSE)*$M9*$N9)/2000),IF(ISERROR(SEARCH("Diesel", $D9,1)),($H9*VLOOKUP($A9,'STATIONARY FACTORS'!$A$4:$O$22, AF$5, FALSE)*0.000001*'STATIONARY FACTORS'!$C$93*'STATIONARY FACTORS'!$C$98)/2000,($H9*VLOOKUP($A9,'STATIONARY FACTORS'!$A$4:$O$22, AF$5, FALSE)*0.000001*'STATIONARY FACTORS'!$C$93*'STATIONARY FACTORS'!$C$94)/2000))))))</f>
        <v>Enter Equipment</v>
      </c>
      <c r="AG9" s="84" t="str">
        <f>IF($D9=" ", "Enter Equipment",IF(VLOOKUP($A9,'STATIONARY FACTORS'!$A$4:$O$22, AG$5, FALSE)= "N/A", "--", IF($H9=0, "Enter Activity", IF($M9=0, "Enter Run Time",IF($I9="HP",( ($H9*VLOOKUP($A9,'STATIONARY FACTORS'!$A$4:$O$22, AG$5, FALSE)*$M9*$N9)/2000),IF(ISERROR(SEARCH("Diesel", $D9,1)),($H9*VLOOKUP($A9,'STATIONARY FACTORS'!$A$4:$O$22, AG$5, FALSE)*0.000001*'STATIONARY FACTORS'!$C$93*'STATIONARY FACTORS'!$C$98)/2000,($H9*VLOOKUP($A9,'STATIONARY FACTORS'!$A$4:$O$22, AG$5, FALSE)*0.000001*'STATIONARY FACTORS'!$C$93*'STATIONARY FACTORS'!$C$94)/2000))))))</f>
        <v>Enter Equipment</v>
      </c>
      <c r="AH9" s="65" t="str">
        <f>IF($D9=" ", "Enter Equipment",IF(VLOOKUP($A9,'STATIONARY FACTORS'!$A$4:$O$22, AH$5, FALSE)= "N/A", "--", IF($H9=0, "Enter Activity", IF($M9=0, "Enter Run Time",IF($I9="HP",( ($H9*VLOOKUP($A9,'STATIONARY FACTORS'!$A$4:$O$22, AH$5, FALSE)*$M9*$N9)/2000),IF(ISERROR(SEARCH("Diesel", $D9,1)),($H9*VLOOKUP($A9,'STATIONARY FACTORS'!$A$4:$O$22, AH$5, FALSE)*0.000001*'STATIONARY FACTORS'!$C$93*'STATIONARY FACTORS'!$C$98)/2000,($H9*VLOOKUP($A9,'STATIONARY FACTORS'!$A$4:$O$22, AH$5, FALSE)*0.000001*'STATIONARY FACTORS'!$C$93*'STATIONARY FACTORS'!$C$94)/2000))))))</f>
        <v>Enter Equipment</v>
      </c>
      <c r="AI9" s="79" t="str">
        <f>IF($D9=" ", "Enter Equipment",IF(VLOOKUP($A9,'STATIONARY FACTORS'!$A$4:$O$22, AI$5, FALSE)= "N/A", "--", IF($H9=0, "Enter Activity", IF($M9=0, "Enter Run Time",IF($I9="HP",( ($H9*VLOOKUP($A9,'STATIONARY FACTORS'!$A$4:$O$22, AI$5, FALSE)*$M9*$N9)/2000),IF(ISERROR(SEARCH("Diesel", $D9,1)),($H9*VLOOKUP($A9,'STATIONARY FACTORS'!$A$4:$O$22, AI$5, FALSE)*0.000001*'STATIONARY FACTORS'!$C$93*'STATIONARY FACTORS'!$C$98)/2000,($H9*VLOOKUP($A9,'STATIONARY FACTORS'!$A$4:$O$22, AI$5, FALSE)*0.000001*'STATIONARY FACTORS'!$C$93*'STATIONARY FACTORS'!$C$94)/2000))))))</f>
        <v>Enter Equipment</v>
      </c>
      <c r="AJ9" s="79" t="str">
        <f>IF($D9=" ", "Enter Equipment",IF(VLOOKUP($A9,'STATIONARY FACTORS'!$A$4:$O$22, AJ$5, FALSE)= "N/A", "--", IF($H9=0, "Enter Activity", IF($M9=0, "Enter Run Time",IF($I9="HP",( ($H9*VLOOKUP($A9,'STATIONARY FACTORS'!$A$4:$O$22, AJ$5, FALSE)*$M9*$N9)/2000),IF(ISERROR(SEARCH("Diesel", $D9,1)),($H9*VLOOKUP($A9,'STATIONARY FACTORS'!$A$4:$O$22, AJ$5, FALSE)*0.000001*'STATIONARY FACTORS'!$C$93*'STATIONARY FACTORS'!$C$98)/2000,($H9*VLOOKUP($A9,'STATIONARY FACTORS'!$A$4:$O$22, AJ$5, FALSE)*0.000001*'STATIONARY FACTORS'!$C$93*'STATIONARY FACTORS'!$C$94)/2000))))))</f>
        <v>Enter Equipment</v>
      </c>
      <c r="AK9" s="79" t="str">
        <f>IF($D9=" ", "Enter Equipment",IF(VLOOKUP($A9,'STATIONARY FACTORS'!$A$4:$O$22, AK$5, FALSE)= "N/A", "--", IF($H9=0, "Enter Activity", IF($M9=0, "Enter Run Time",IF($I9="HP",( ($H9*VLOOKUP($A9,'STATIONARY FACTORS'!$A$4:$O$22, AK$5, FALSE)*$M9*$N9)/2000),IF(ISERROR(SEARCH("Diesel", $D9,1)),($H9*VLOOKUP($A9,'STATIONARY FACTORS'!$A$4:$O$22, AK$5, FALSE)*0.000001*'STATIONARY FACTORS'!$C$93*'STATIONARY FACTORS'!$C$98)/2000,($H9*VLOOKUP($A9,'STATIONARY FACTORS'!$A$4:$O$22, AK$5, FALSE)*0.000001*'STATIONARY FACTORS'!$C$93*'STATIONARY FACTORS'!$C$94)/2000))))))</f>
        <v>Enter Equipment</v>
      </c>
      <c r="AL9" s="382" t="str">
        <f>IF($D9=" ", "Enter Equipment",IF(VLOOKUP($A9,'STATIONARY FACTORS'!$A$4:$O$22, AL$5, FALSE)= "N/A", "--", IF($H9=0, "Enter Activity", IF($M9=0, "Enter Run Time",IF($I9="HP",( ($H9*VLOOKUP($A9,'STATIONARY FACTORS'!$A$4:$O$22, AL$5, FALSE)*$M9*$N9)/2000),IF(ISERROR(SEARCH("Diesel", $D9,1)),($H9*VLOOKUP($A9,'STATIONARY FACTORS'!$A$4:$O$22, AL$5, FALSE)*0.000001*'STATIONARY FACTORS'!$C$93*'STATIONARY FACTORS'!$C$98)/2000,($H9*VLOOKUP($A9,'STATIONARY FACTORS'!$A$4:$O$22, AL$5, FALSE)*0.000001*'STATIONARY FACTORS'!$C$93*'STATIONARY FACTORS'!$C$94)/2000))))))</f>
        <v>Enter Equipment</v>
      </c>
      <c r="AM9" s="73"/>
      <c r="AO9" s="74">
        <f>MONTH(EMISSIONS_1!P9)-MONTH(EMISSIONS_1!O9)+1</f>
        <v>1</v>
      </c>
      <c r="AP9" s="329">
        <f t="shared" si="0"/>
        <v>0</v>
      </c>
      <c r="AQ9" s="330">
        <f t="shared" si="0"/>
        <v>0</v>
      </c>
      <c r="AR9" s="330">
        <f t="shared" si="0"/>
        <v>0</v>
      </c>
      <c r="AS9" s="330">
        <f t="shared" si="0"/>
        <v>0</v>
      </c>
      <c r="AT9" s="330">
        <f t="shared" si="0"/>
        <v>0</v>
      </c>
      <c r="AU9" s="330">
        <f t="shared" si="0"/>
        <v>0</v>
      </c>
      <c r="AV9" s="330">
        <f t="shared" si="0"/>
        <v>0</v>
      </c>
      <c r="AW9" s="330">
        <f t="shared" si="0"/>
        <v>0</v>
      </c>
      <c r="AX9" s="330">
        <f t="shared" si="0"/>
        <v>0</v>
      </c>
      <c r="AY9" s="330">
        <f t="shared" si="0"/>
        <v>0</v>
      </c>
      <c r="AZ9" s="330">
        <f t="shared" si="0"/>
        <v>0</v>
      </c>
      <c r="BA9" s="331">
        <f t="shared" si="0"/>
        <v>0</v>
      </c>
      <c r="BB9" s="329">
        <f t="shared" si="1"/>
        <v>0</v>
      </c>
      <c r="BC9" s="330">
        <f t="shared" si="1"/>
        <v>0</v>
      </c>
      <c r="BD9" s="330">
        <f t="shared" si="1"/>
        <v>0</v>
      </c>
      <c r="BE9" s="330">
        <f t="shared" si="1"/>
        <v>0</v>
      </c>
      <c r="BF9" s="330">
        <f t="shared" si="1"/>
        <v>0</v>
      </c>
      <c r="BG9" s="330">
        <f t="shared" si="1"/>
        <v>0</v>
      </c>
      <c r="BH9" s="330">
        <f t="shared" si="1"/>
        <v>0</v>
      </c>
      <c r="BI9" s="330">
        <f t="shared" si="1"/>
        <v>0</v>
      </c>
      <c r="BJ9" s="330">
        <f t="shared" si="1"/>
        <v>0</v>
      </c>
      <c r="BK9" s="330">
        <f t="shared" si="1"/>
        <v>0</v>
      </c>
      <c r="BL9" s="330">
        <f t="shared" si="1"/>
        <v>0</v>
      </c>
      <c r="BM9" s="331">
        <f t="shared" si="1"/>
        <v>0</v>
      </c>
      <c r="BN9" s="329">
        <f t="shared" si="2"/>
        <v>0</v>
      </c>
      <c r="BO9" s="330">
        <f t="shared" si="2"/>
        <v>0</v>
      </c>
      <c r="BP9" s="330">
        <f t="shared" si="2"/>
        <v>0</v>
      </c>
      <c r="BQ9" s="330">
        <f t="shared" si="2"/>
        <v>0</v>
      </c>
      <c r="BR9" s="330">
        <f t="shared" si="2"/>
        <v>0</v>
      </c>
      <c r="BS9" s="330">
        <f t="shared" si="2"/>
        <v>0</v>
      </c>
      <c r="BT9" s="330">
        <f t="shared" si="2"/>
        <v>0</v>
      </c>
      <c r="BU9" s="330">
        <f t="shared" si="2"/>
        <v>0</v>
      </c>
      <c r="BV9" s="330">
        <f t="shared" si="2"/>
        <v>0</v>
      </c>
      <c r="BW9" s="330">
        <f t="shared" si="2"/>
        <v>0</v>
      </c>
      <c r="BX9" s="330">
        <f t="shared" si="2"/>
        <v>0</v>
      </c>
      <c r="BY9" s="331">
        <f t="shared" si="2"/>
        <v>0</v>
      </c>
      <c r="BZ9" s="329">
        <f t="shared" si="3"/>
        <v>0</v>
      </c>
      <c r="CA9" s="330">
        <f t="shared" si="3"/>
        <v>0</v>
      </c>
      <c r="CB9" s="330">
        <f t="shared" si="3"/>
        <v>0</v>
      </c>
      <c r="CC9" s="330">
        <f t="shared" si="3"/>
        <v>0</v>
      </c>
      <c r="CD9" s="330">
        <f t="shared" si="3"/>
        <v>0</v>
      </c>
      <c r="CE9" s="330">
        <f t="shared" si="3"/>
        <v>0</v>
      </c>
      <c r="CF9" s="330">
        <f t="shared" si="3"/>
        <v>0</v>
      </c>
      <c r="CG9" s="330">
        <f t="shared" si="3"/>
        <v>0</v>
      </c>
      <c r="CH9" s="330">
        <f t="shared" si="3"/>
        <v>0</v>
      </c>
      <c r="CI9" s="330">
        <f t="shared" si="3"/>
        <v>0</v>
      </c>
      <c r="CJ9" s="330">
        <f t="shared" si="3"/>
        <v>0</v>
      </c>
      <c r="CK9" s="331">
        <f t="shared" si="3"/>
        <v>0</v>
      </c>
      <c r="CL9" s="329">
        <f t="shared" si="4"/>
        <v>0</v>
      </c>
      <c r="CM9" s="330">
        <f t="shared" si="4"/>
        <v>0</v>
      </c>
      <c r="CN9" s="330">
        <f t="shared" si="4"/>
        <v>0</v>
      </c>
      <c r="CO9" s="330">
        <f t="shared" si="4"/>
        <v>0</v>
      </c>
      <c r="CP9" s="330">
        <f t="shared" si="4"/>
        <v>0</v>
      </c>
      <c r="CQ9" s="330">
        <f t="shared" si="4"/>
        <v>0</v>
      </c>
      <c r="CR9" s="330">
        <f t="shared" si="4"/>
        <v>0</v>
      </c>
      <c r="CS9" s="330">
        <f t="shared" si="4"/>
        <v>0</v>
      </c>
      <c r="CT9" s="330">
        <f t="shared" si="4"/>
        <v>0</v>
      </c>
      <c r="CU9" s="330">
        <f t="shared" si="4"/>
        <v>0</v>
      </c>
      <c r="CV9" s="330">
        <f t="shared" si="4"/>
        <v>0</v>
      </c>
      <c r="CW9" s="331">
        <f t="shared" si="4"/>
        <v>0</v>
      </c>
      <c r="CX9" s="329">
        <f t="shared" si="5"/>
        <v>0</v>
      </c>
      <c r="CY9" s="330">
        <f t="shared" si="5"/>
        <v>0</v>
      </c>
      <c r="CZ9" s="330">
        <f t="shared" si="5"/>
        <v>0</v>
      </c>
      <c r="DA9" s="330">
        <f t="shared" si="5"/>
        <v>0</v>
      </c>
      <c r="DB9" s="330">
        <f t="shared" si="5"/>
        <v>0</v>
      </c>
      <c r="DC9" s="330">
        <f t="shared" si="5"/>
        <v>0</v>
      </c>
      <c r="DD9" s="330">
        <f t="shared" si="5"/>
        <v>0</v>
      </c>
      <c r="DE9" s="330">
        <f t="shared" si="5"/>
        <v>0</v>
      </c>
      <c r="DF9" s="330">
        <f t="shared" si="5"/>
        <v>0</v>
      </c>
      <c r="DG9" s="330">
        <f t="shared" si="5"/>
        <v>0</v>
      </c>
      <c r="DH9" s="330">
        <f t="shared" si="5"/>
        <v>0</v>
      </c>
      <c r="DI9" s="331">
        <f t="shared" si="5"/>
        <v>0</v>
      </c>
      <c r="DJ9" s="329">
        <f t="shared" si="6"/>
        <v>0</v>
      </c>
      <c r="DK9" s="330">
        <f t="shared" si="6"/>
        <v>0</v>
      </c>
      <c r="DL9" s="330">
        <f t="shared" si="6"/>
        <v>0</v>
      </c>
      <c r="DM9" s="330">
        <f t="shared" si="6"/>
        <v>0</v>
      </c>
      <c r="DN9" s="330">
        <f t="shared" si="6"/>
        <v>0</v>
      </c>
      <c r="DO9" s="330">
        <f t="shared" si="6"/>
        <v>0</v>
      </c>
      <c r="DP9" s="330">
        <f t="shared" si="6"/>
        <v>0</v>
      </c>
      <c r="DQ9" s="330">
        <f t="shared" si="6"/>
        <v>0</v>
      </c>
      <c r="DR9" s="330">
        <f t="shared" si="6"/>
        <v>0</v>
      </c>
      <c r="DS9" s="330">
        <f t="shared" si="6"/>
        <v>0</v>
      </c>
      <c r="DT9" s="330">
        <f t="shared" si="6"/>
        <v>0</v>
      </c>
      <c r="DU9" s="331">
        <f t="shared" si="6"/>
        <v>0</v>
      </c>
      <c r="DV9" s="329">
        <f t="shared" si="7"/>
        <v>0</v>
      </c>
      <c r="DW9" s="330">
        <f t="shared" si="7"/>
        <v>0</v>
      </c>
      <c r="DX9" s="330">
        <f t="shared" si="7"/>
        <v>0</v>
      </c>
      <c r="DY9" s="330">
        <f t="shared" si="7"/>
        <v>0</v>
      </c>
      <c r="DZ9" s="330">
        <f t="shared" si="7"/>
        <v>0</v>
      </c>
      <c r="EA9" s="330">
        <f t="shared" si="7"/>
        <v>0</v>
      </c>
      <c r="EB9" s="330">
        <f t="shared" si="7"/>
        <v>0</v>
      </c>
      <c r="EC9" s="330">
        <f t="shared" si="7"/>
        <v>0</v>
      </c>
      <c r="ED9" s="330">
        <f t="shared" si="7"/>
        <v>0</v>
      </c>
      <c r="EE9" s="330">
        <f t="shared" si="7"/>
        <v>0</v>
      </c>
      <c r="EF9" s="330">
        <f t="shared" si="7"/>
        <v>0</v>
      </c>
      <c r="EG9" s="331">
        <f t="shared" si="7"/>
        <v>0</v>
      </c>
      <c r="EH9" s="329">
        <f t="shared" si="8"/>
        <v>0</v>
      </c>
      <c r="EI9" s="330">
        <f t="shared" si="8"/>
        <v>0</v>
      </c>
      <c r="EJ9" s="330">
        <f t="shared" si="8"/>
        <v>0</v>
      </c>
      <c r="EK9" s="330">
        <f t="shared" si="8"/>
        <v>0</v>
      </c>
      <c r="EL9" s="330">
        <f t="shared" si="8"/>
        <v>0</v>
      </c>
      <c r="EM9" s="330">
        <f t="shared" si="8"/>
        <v>0</v>
      </c>
      <c r="EN9" s="330">
        <f t="shared" si="8"/>
        <v>0</v>
      </c>
      <c r="EO9" s="330">
        <f t="shared" si="8"/>
        <v>0</v>
      </c>
      <c r="EP9" s="330">
        <f t="shared" si="8"/>
        <v>0</v>
      </c>
      <c r="EQ9" s="330">
        <f t="shared" si="8"/>
        <v>0</v>
      </c>
      <c r="ER9" s="330">
        <f t="shared" si="8"/>
        <v>0</v>
      </c>
      <c r="ES9" s="331">
        <f t="shared" si="8"/>
        <v>0</v>
      </c>
      <c r="ET9" s="329">
        <f t="shared" si="9"/>
        <v>0</v>
      </c>
      <c r="EU9" s="330">
        <f t="shared" si="9"/>
        <v>0</v>
      </c>
      <c r="EV9" s="330">
        <f t="shared" si="9"/>
        <v>0</v>
      </c>
      <c r="EW9" s="330">
        <f t="shared" si="9"/>
        <v>0</v>
      </c>
      <c r="EX9" s="330">
        <f t="shared" si="9"/>
        <v>0</v>
      </c>
      <c r="EY9" s="330">
        <f t="shared" si="9"/>
        <v>0</v>
      </c>
      <c r="EZ9" s="330">
        <f t="shared" si="9"/>
        <v>0</v>
      </c>
      <c r="FA9" s="330">
        <f t="shared" si="9"/>
        <v>0</v>
      </c>
      <c r="FB9" s="330">
        <f t="shared" si="9"/>
        <v>0</v>
      </c>
      <c r="FC9" s="330">
        <f t="shared" si="9"/>
        <v>0</v>
      </c>
      <c r="FD9" s="330">
        <f t="shared" si="9"/>
        <v>0</v>
      </c>
      <c r="FE9" s="331">
        <f t="shared" si="9"/>
        <v>0</v>
      </c>
      <c r="FF9" s="329">
        <f t="shared" si="10"/>
        <v>0</v>
      </c>
      <c r="FG9" s="330">
        <f t="shared" si="10"/>
        <v>0</v>
      </c>
      <c r="FH9" s="330">
        <f t="shared" si="10"/>
        <v>0</v>
      </c>
      <c r="FI9" s="330">
        <f t="shared" si="10"/>
        <v>0</v>
      </c>
      <c r="FJ9" s="330">
        <f t="shared" si="10"/>
        <v>0</v>
      </c>
      <c r="FK9" s="330">
        <f t="shared" si="10"/>
        <v>0</v>
      </c>
      <c r="FL9" s="330">
        <f t="shared" si="10"/>
        <v>0</v>
      </c>
      <c r="FM9" s="330">
        <f t="shared" si="10"/>
        <v>0</v>
      </c>
      <c r="FN9" s="330">
        <f t="shared" si="10"/>
        <v>0</v>
      </c>
      <c r="FO9" s="330">
        <f t="shared" si="10"/>
        <v>0</v>
      </c>
      <c r="FP9" s="330">
        <f t="shared" si="10"/>
        <v>0</v>
      </c>
      <c r="FQ9" s="331">
        <f t="shared" si="10"/>
        <v>0</v>
      </c>
    </row>
    <row r="10" spans="1:173" ht="12.75" customHeight="1" x14ac:dyDescent="0.2">
      <c r="A10" s="74" t="str">
        <f>IF(I10="GAL/YR", CONCATENATE(D10, "-lbs/MMBtu"), CONCATENATE(D10, "-lbs/", I10, "-hr"))</f>
        <v xml:space="preserve"> -lbs/ -hr</v>
      </c>
      <c r="B10" s="112"/>
      <c r="C10" s="100" t="s">
        <v>323</v>
      </c>
      <c r="D10" s="365" t="str">
        <f>IF(ISBLANK(EMISSIONS_1!D10), " ", EMISSIONS_1!D10)</f>
        <v xml:space="preserve"> </v>
      </c>
      <c r="E10" s="32" t="s">
        <v>115</v>
      </c>
      <c r="F10" s="32" t="s">
        <v>115</v>
      </c>
      <c r="G10" s="33" t="s">
        <v>115</v>
      </c>
      <c r="H10" s="367"/>
      <c r="I10" s="367" t="s">
        <v>2</v>
      </c>
      <c r="J10" s="33" t="s">
        <v>115</v>
      </c>
      <c r="K10" s="33"/>
      <c r="L10" s="33"/>
      <c r="M10" s="372">
        <v>0</v>
      </c>
      <c r="N10" s="373">
        <v>0</v>
      </c>
      <c r="O10" s="299"/>
      <c r="P10" s="300"/>
      <c r="Q10" s="73" t="str">
        <f>IF($D10=" ", "Enter Equipment",IF(VLOOKUP($A10,'STATIONARY FACTORS'!$A$4:$O$22, Q$5, FALSE)= "N/A", "--", IF($H10=0, "Enter Activity", IF($M10=0, "Enter Run Time",IF($I10="HP", $H10*VLOOKUP($A10,'STATIONARY FACTORS'!$A$4:$O$22, Q$5, FALSE),IF(ISERROR(SEARCH("Diesel", $D10,1)),($H10*VLOOKUP($A10,'STATIONARY FACTORS'!$A$4:$O$22, Q$5, FALSE)*0.000001*'STATIONARY FACTORS'!$C$93*'STATIONARY FACTORS'!$C$98*(1/($M10*$N10))),($H10*VLOOKUP($A10,'STATIONARY FACTORS'!$A$4:$O$22, Q$5, FALSE)*0.000001*'STATIONARY FACTORS'!$C$93*'STATIONARY FACTORS'!$C$94*(1/($M10*$N10)))))))))</f>
        <v>Enter Equipment</v>
      </c>
      <c r="R10" s="79" t="str">
        <f>IF($D10=" ", "Enter Equipment",IF(VLOOKUP($A10,'STATIONARY FACTORS'!$A$4:$O$22, R$5, FALSE)= "N/A", "--", IF($H10=0, "Enter Activity", IF($M10=0, "Enter Run Time",IF($I10="HP", $H10*VLOOKUP($A10,'STATIONARY FACTORS'!$A$4:$O$22, R$5, FALSE),IF(ISERROR(SEARCH("Diesel", $D10,1)),($H10*VLOOKUP($A10,'STATIONARY FACTORS'!$A$4:$O$22, R$5, FALSE)*0.000001*'STATIONARY FACTORS'!$C$93*'STATIONARY FACTORS'!$C$98*(1/($M10*$N10))),($H10*VLOOKUP($A10,'STATIONARY FACTORS'!$A$4:$O$22, R$5, FALSE)*0.000001*'STATIONARY FACTORS'!$C$93*'STATIONARY FACTORS'!$C$94*(1/($M10*$N10)))))))))</f>
        <v>Enter Equipment</v>
      </c>
      <c r="S10" s="78" t="str">
        <f>IF($D10=" ", "Enter Equipment",IF(VLOOKUP($A10,'STATIONARY FACTORS'!$A$4:$O$22, S$5, FALSE)= "N/A", "--", IF($H10=0, "Enter Activity", IF($M10=0, "Enter Run Time",IF($I10="HP", $H10*VLOOKUP($A10,'STATIONARY FACTORS'!$A$4:$O$22, S$5, FALSE),IF(ISERROR(SEARCH("Diesel", $D10,1)),($H10*VLOOKUP($A10,'STATIONARY FACTORS'!$A$4:$O$22, S$5, FALSE)*0.000001*'STATIONARY FACTORS'!$C$93*'STATIONARY FACTORS'!$C$98*(1/($M10*$N10))),($H10*VLOOKUP($A10,'STATIONARY FACTORS'!$A$4:$O$22, S$5, FALSE)*0.000001*'STATIONARY FACTORS'!$C$93*'STATIONARY FACTORS'!$C$94*(1/($M10*$N10)))))))))</f>
        <v>Enter Equipment</v>
      </c>
      <c r="T10" s="79" t="str">
        <f>IF($D10=" ", "Enter Equipment",IF(VLOOKUP($A10,'STATIONARY FACTORS'!$A$4:$O$22, T$5, FALSE)= "N/A", "--", IF($H10=0, "Enter Activity", IF($M10=0, "Enter Run Time",IF($I10="HP", $H10*VLOOKUP($A10,'STATIONARY FACTORS'!$A$4:$O$22, T$5, FALSE),IF(ISERROR(SEARCH("Diesel", $D10,1)),($H10*VLOOKUP($A10,'STATIONARY FACTORS'!$A$4:$O$22, T$5, FALSE)*0.000001*'STATIONARY FACTORS'!$C$93*'STATIONARY FACTORS'!$C$98*(1/($M10*$N10))),($H10*VLOOKUP($A10,'STATIONARY FACTORS'!$A$4:$O$22, T$5, FALSE)*0.000001*'STATIONARY FACTORS'!$C$93*'STATIONARY FACTORS'!$C$94*(1/($M10*$N10)))))))))</f>
        <v>Enter Equipment</v>
      </c>
      <c r="U10" s="79" t="str">
        <f>IF($D10=" ", "Enter Equipment",IF(VLOOKUP($A10,'STATIONARY FACTORS'!$A$4:$O$22, U$5, FALSE)= "N/A", "--", IF($H10=0, "Enter Activity", IF($M10=0, "Enter Run Time",IF($I10="HP", $H10*VLOOKUP($A10,'STATIONARY FACTORS'!$A$4:$O$22, U$5, FALSE),IF(ISERROR(SEARCH("Diesel", $D10,1)),($H10*VLOOKUP($A10,'STATIONARY FACTORS'!$A$4:$O$22, U$5, FALSE)*0.000001*'STATIONARY FACTORS'!$C$93*'STATIONARY FACTORS'!$C$98*(1/($M10*$N10))),($H10*VLOOKUP($A10,'STATIONARY FACTORS'!$A$4:$O$22, U$5, FALSE)*0.000001*'STATIONARY FACTORS'!$C$93*'STATIONARY FACTORS'!$C$94*(1/($M10*$N10)))))))))</f>
        <v>Enter Equipment</v>
      </c>
      <c r="V10" s="79" t="str">
        <f>IF($D10=" ", "Enter Equipment",IF(VLOOKUP($A10,'STATIONARY FACTORS'!$A$4:$O$22, V$5, FALSE)= "N/A", "--", IF($H10=0, "Enter Activity", IF($M10=0, "Enter Run Time",IF($I10="HP", $H10*VLOOKUP($A10,'STATIONARY FACTORS'!$A$4:$O$22, V$5, FALSE),IF(ISERROR(SEARCH("Diesel", $D10,1)),($H10*VLOOKUP($A10,'STATIONARY FACTORS'!$A$4:$O$22, V$5, FALSE)*0.000001*'STATIONARY FACTORS'!$C$93*'STATIONARY FACTORS'!$C$98*(1/($M10*$N10))),($H10*VLOOKUP($A10,'STATIONARY FACTORS'!$A$4:$O$22, V$5, FALSE)*0.000001*'STATIONARY FACTORS'!$C$93*'STATIONARY FACTORS'!$C$94*(1/($M10*$N10)))))))))</f>
        <v>Enter Equipment</v>
      </c>
      <c r="W10" s="79" t="str">
        <f>IF($D10=" ", "Enter Equipment",IF(VLOOKUP($A10,'STATIONARY FACTORS'!$A$4:$O$22, W$5, FALSE)= "N/A", "--", IF($H10=0, "Enter Activity", IF($M10=0, "Enter Run Time",IF($I10="HP", $H10*VLOOKUP($A10,'STATIONARY FACTORS'!$A$4:$O$22, W$5, FALSE),IF(ISERROR(SEARCH("Diesel", $D10,1)),($H10*VLOOKUP($A10,'STATIONARY FACTORS'!$A$4:$O$22, W$5, FALSE)*0.000001*'STATIONARY FACTORS'!$C$93*'STATIONARY FACTORS'!$C$98*(1/($M10*$N10))),($H10*VLOOKUP($A10,'STATIONARY FACTORS'!$A$4:$O$22, W$5, FALSE)*0.000001*'STATIONARY FACTORS'!$C$93*'STATIONARY FACTORS'!$C$94*(1/($M10*$N10)))))))))</f>
        <v>Enter Equipment</v>
      </c>
      <c r="X10" s="79" t="str">
        <f>IF($D10=" ", "Enter Equipment",IF(VLOOKUP($A10,'STATIONARY FACTORS'!$A$4:$O$22, X$5, FALSE)= "N/A", "--", IF($H10=0, "Enter Activity", IF($M10=0, "Enter Run Time",IF($I10="HP", $H10*VLOOKUP($A10,'STATIONARY FACTORS'!$A$4:$O$22, X$5, FALSE),IF(ISERROR(SEARCH("Diesel", $D10,1)),($H10*VLOOKUP($A10,'STATIONARY FACTORS'!$A$4:$O$22, X$5, FALSE)*0.000001*'STATIONARY FACTORS'!$C$93*'STATIONARY FACTORS'!$C$98*(1/($M10*$N10))),($H10*VLOOKUP($A10,'STATIONARY FACTORS'!$A$4:$O$22, X$5, FALSE)*0.000001*'STATIONARY FACTORS'!$C$93*'STATIONARY FACTORS'!$C$94*(1/($M10*$N10)))))))))</f>
        <v>Enter Equipment</v>
      </c>
      <c r="Y10" s="79" t="str">
        <f>IF($D10=" ", "Enter Equipment",IF(VLOOKUP($A10,'STATIONARY FACTORS'!$A$4:$O$22, Y$5, FALSE)= "N/A", "--", IF($H10=0, "Enter Activity", IF($M10=0, "Enter Run Time",IF($I10="HP", $H10*VLOOKUP($A10,'STATIONARY FACTORS'!$A$4:$O$22, Y$5, FALSE),IF(ISERROR(SEARCH("Diesel", $D10,1)),($H10*VLOOKUP($A10,'STATIONARY FACTORS'!$A$4:$O$22, Y$5, FALSE)*0.000001*'STATIONARY FACTORS'!$C$93*'STATIONARY FACTORS'!$C$98*(1/($M10*$N10))),($H10*VLOOKUP($A10,'STATIONARY FACTORS'!$A$4:$O$22, Y$5, FALSE)*0.000001*'STATIONARY FACTORS'!$C$93*'STATIONARY FACTORS'!$C$94*(1/($M10*$N10)))))))))</f>
        <v>Enter Equipment</v>
      </c>
      <c r="Z10" s="79" t="str">
        <f>IF($D10=" ", "Enter Equipment",IF(VLOOKUP($A10,'STATIONARY FACTORS'!$A$4:$O$22, Z$5, FALSE)= "N/A", "--", IF($H10=0, "Enter Activity", IF($M10=0, "Enter Run Time",IF($I10="HP", $H10*VLOOKUP($A10,'STATIONARY FACTORS'!$A$4:$O$22, Z$5, FALSE),IF(ISERROR(SEARCH("Diesel", $D10,1)),($H10*VLOOKUP($A10,'STATIONARY FACTORS'!$A$4:$O$22, Z$5, FALSE)*0.000001*'STATIONARY FACTORS'!$C$93*'STATIONARY FACTORS'!$C$98*(1/($M10*$N10))),($H10*VLOOKUP($A10,'STATIONARY FACTORS'!$A$4:$O$22, Z$5, FALSE)*0.000001*'STATIONARY FACTORS'!$C$93*'STATIONARY FACTORS'!$C$94*(1/($M10*$N10)))))))))</f>
        <v>Enter Equipment</v>
      </c>
      <c r="AA10" s="66" t="str">
        <f>IF($D10=" ", "Enter Equipment",IF(VLOOKUP($A10,'STATIONARY FACTORS'!$A$4:$O$22, AA$5, FALSE)= "N/A", "--", IF($H10=0, "Enter Activity", IF($M10=0, "Enter Run Time",IF($I10="HP", $H10*VLOOKUP($A10,'STATIONARY FACTORS'!$A$4:$O$22, AA$5, FALSE),IF(ISERROR(SEARCH("Diesel", $D10,1)),($H10*VLOOKUP($A10,'STATIONARY FACTORS'!$A$4:$O$22, AA$5, FALSE)*0.000001*'STATIONARY FACTORS'!$C$93*'STATIONARY FACTORS'!$C$98*(1/($M10*$N10))),($H10*VLOOKUP($A10,'STATIONARY FACTORS'!$A$4:$O$22, AA$5, FALSE)*0.000001*'STATIONARY FACTORS'!$C$93*'STATIONARY FACTORS'!$C$94*(1/($M10*$N10)))))))))</f>
        <v>Enter Equipment</v>
      </c>
      <c r="AB10" s="466" t="str">
        <f>IF($D10=" ", "Enter Equipment",IF(VLOOKUP($A10,'STATIONARY FACTORS'!$A$4:$O$22, AB$5, FALSE)= "N/A", "--", IF($H10=0, "Enter Activity", IF($M10=0, "Enter Run Time",IF($I10="HP",( ($H10*VLOOKUP($A10,'STATIONARY FACTORS'!$A$4:$O$22, AB$5, FALSE)*$M10*$N10)/2000),IF(ISERROR(SEARCH("Diesel", $D10,1)),($H10*VLOOKUP($A10,'STATIONARY FACTORS'!$A$4:$O$22, AB$5, FALSE)*0.000001*'STATIONARY FACTORS'!$C$93*'STATIONARY FACTORS'!$C$98)/2000,($H10*VLOOKUP($A10,'STATIONARY FACTORS'!$A$4:$O$22, AB$5, FALSE)*0.000001*'STATIONARY FACTORS'!$C$93*'STATIONARY FACTORS'!$C$94)/2000))))))</f>
        <v>Enter Equipment</v>
      </c>
      <c r="AC10" s="65" t="str">
        <f>IF($D10=" ", "Enter Equipment",IF(VLOOKUP($A10,'STATIONARY FACTORS'!$A$4:$O$22, AC$5, FALSE)= "N/A", "--", IF($H10=0, "Enter Activity", IF($M10=0, "Enter Run Time",IF($I10="HP",( ($H10*VLOOKUP($A10,'STATIONARY FACTORS'!$A$4:$O$22, AC$5, FALSE)*$M10*$N10)/2000),IF(ISERROR(SEARCH("Diesel", $D10,1)),($H10*VLOOKUP($A10,'STATIONARY FACTORS'!$A$4:$O$22, AC$5, FALSE)*0.000001*'STATIONARY FACTORS'!$C$93*'STATIONARY FACTORS'!$C$98)/2000,($H10*VLOOKUP($A10,'STATIONARY FACTORS'!$A$4:$O$22, AC$5, FALSE)*0.000001*'STATIONARY FACTORS'!$C$93*'STATIONARY FACTORS'!$C$94)/2000))))))</f>
        <v>Enter Equipment</v>
      </c>
      <c r="AD10" s="65" t="str">
        <f>IF($D10=" ", "Enter Equipment",IF(VLOOKUP($A10,'STATIONARY FACTORS'!$A$4:$O$22, AD$5, FALSE)= "N/A", "--", IF($H10=0, "Enter Activity", IF($M10=0, "Enter Run Time",IF($I10="HP",( ($H10*VLOOKUP($A10,'STATIONARY FACTORS'!$A$4:$O$22, AD$5, FALSE)*$M10*$N10)/2000),IF(ISERROR(SEARCH("Diesel", $D10,1)),($H10*VLOOKUP($A10,'STATIONARY FACTORS'!$A$4:$O$22, AD$5, FALSE)*0.000001*'STATIONARY FACTORS'!$C$93*'STATIONARY FACTORS'!$C$98)/2000,($H10*VLOOKUP($A10,'STATIONARY FACTORS'!$A$4:$O$22, AD$5, FALSE)*0.000001*'STATIONARY FACTORS'!$C$93*'STATIONARY FACTORS'!$C$94)/2000))))))</f>
        <v>Enter Equipment</v>
      </c>
      <c r="AE10" s="65" t="str">
        <f>IF($D10=" ", "Enter Equipment",IF(VLOOKUP($A10,'STATIONARY FACTORS'!$A$4:$O$22, AE$5, FALSE)= "N/A", "--", IF($H10=0, "Enter Activity", IF($M10=0, "Enter Run Time",IF($I10="HP",( ($H10*VLOOKUP($A10,'STATIONARY FACTORS'!$A$4:$O$22, AE$5, FALSE)*$M10*$N10)/2000),IF(ISERROR(SEARCH("Diesel", $D10,1)),($H10*VLOOKUP($A10,'STATIONARY FACTORS'!$A$4:$O$22, AE$5, FALSE)*0.000001*'STATIONARY FACTORS'!$C$93*'STATIONARY FACTORS'!$C$98)/2000,($H10*VLOOKUP($A10,'STATIONARY FACTORS'!$A$4:$O$22, AE$5, FALSE)*0.000001*'STATIONARY FACTORS'!$C$93*'STATIONARY FACTORS'!$C$94)/2000))))))</f>
        <v>Enter Equipment</v>
      </c>
      <c r="AF10" s="65" t="str">
        <f>IF($D10=" ", "Enter Equipment",IF(VLOOKUP($A10,'STATIONARY FACTORS'!$A$4:$O$22, AF$5, FALSE)= "N/A", "--", IF($H10=0, "Enter Activity", IF($M10=0, "Enter Run Time",IF($I10="HP",( ($H10*VLOOKUP($A10,'STATIONARY FACTORS'!$A$4:$O$22, AF$5, FALSE)*$M10*$N10)/2000),IF(ISERROR(SEARCH("Diesel", $D10,1)),($H10*VLOOKUP($A10,'STATIONARY FACTORS'!$A$4:$O$22, AF$5, FALSE)*0.000001*'STATIONARY FACTORS'!$C$93*'STATIONARY FACTORS'!$C$98)/2000,($H10*VLOOKUP($A10,'STATIONARY FACTORS'!$A$4:$O$22, AF$5, FALSE)*0.000001*'STATIONARY FACTORS'!$C$93*'STATIONARY FACTORS'!$C$94)/2000))))))</f>
        <v>Enter Equipment</v>
      </c>
      <c r="AG10" s="84" t="str">
        <f>IF($D10=" ", "Enter Equipment",IF(VLOOKUP($A10,'STATIONARY FACTORS'!$A$4:$O$22, AG$5, FALSE)= "N/A", "--", IF($H10=0, "Enter Activity", IF($M10=0, "Enter Run Time",IF($I10="HP",( ($H10*VLOOKUP($A10,'STATIONARY FACTORS'!$A$4:$O$22, AG$5, FALSE)*$M10*$N10)/2000),IF(ISERROR(SEARCH("Diesel", $D10,1)),($H10*VLOOKUP($A10,'STATIONARY FACTORS'!$A$4:$O$22, AG$5, FALSE)*0.000001*'STATIONARY FACTORS'!$C$93*'STATIONARY FACTORS'!$C$98)/2000,($H10*VLOOKUP($A10,'STATIONARY FACTORS'!$A$4:$O$22, AG$5, FALSE)*0.000001*'STATIONARY FACTORS'!$C$93*'STATIONARY FACTORS'!$C$94)/2000))))))</f>
        <v>Enter Equipment</v>
      </c>
      <c r="AH10" s="65" t="str">
        <f>IF($D10=" ", "Enter Equipment",IF(VLOOKUP($A10,'STATIONARY FACTORS'!$A$4:$O$22, AH$5, FALSE)= "N/A", "--", IF($H10=0, "Enter Activity", IF($M10=0, "Enter Run Time",IF($I10="HP",( ($H10*VLOOKUP($A10,'STATIONARY FACTORS'!$A$4:$O$22, AH$5, FALSE)*$M10*$N10)/2000),IF(ISERROR(SEARCH("Diesel", $D10,1)),($H10*VLOOKUP($A10,'STATIONARY FACTORS'!$A$4:$O$22, AH$5, FALSE)*0.000001*'STATIONARY FACTORS'!$C$93*'STATIONARY FACTORS'!$C$98)/2000,($H10*VLOOKUP($A10,'STATIONARY FACTORS'!$A$4:$O$22, AH$5, FALSE)*0.000001*'STATIONARY FACTORS'!$C$93*'STATIONARY FACTORS'!$C$94)/2000))))))</f>
        <v>Enter Equipment</v>
      </c>
      <c r="AI10" s="79" t="str">
        <f>IF($D10=" ", "Enter Equipment",IF(VLOOKUP($A10,'STATIONARY FACTORS'!$A$4:$O$22, AI$5, FALSE)= "N/A", "--", IF($H10=0, "Enter Activity", IF($M10=0, "Enter Run Time",IF($I10="HP",( ($H10*VLOOKUP($A10,'STATIONARY FACTORS'!$A$4:$O$22, AI$5, FALSE)*$M10*$N10)/2000),IF(ISERROR(SEARCH("Diesel", $D10,1)),($H10*VLOOKUP($A10,'STATIONARY FACTORS'!$A$4:$O$22, AI$5, FALSE)*0.000001*'STATIONARY FACTORS'!$C$93*'STATIONARY FACTORS'!$C$98)/2000,($H10*VLOOKUP($A10,'STATIONARY FACTORS'!$A$4:$O$22, AI$5, FALSE)*0.000001*'STATIONARY FACTORS'!$C$93*'STATIONARY FACTORS'!$C$94)/2000))))))</f>
        <v>Enter Equipment</v>
      </c>
      <c r="AJ10" s="79" t="str">
        <f>IF($D10=" ", "Enter Equipment",IF(VLOOKUP($A10,'STATIONARY FACTORS'!$A$4:$O$22, AJ$5, FALSE)= "N/A", "--", IF($H10=0, "Enter Activity", IF($M10=0, "Enter Run Time",IF($I10="HP",( ($H10*VLOOKUP($A10,'STATIONARY FACTORS'!$A$4:$O$22, AJ$5, FALSE)*$M10*$N10)/2000),IF(ISERROR(SEARCH("Diesel", $D10,1)),($H10*VLOOKUP($A10,'STATIONARY FACTORS'!$A$4:$O$22, AJ$5, FALSE)*0.000001*'STATIONARY FACTORS'!$C$93*'STATIONARY FACTORS'!$C$98)/2000,($H10*VLOOKUP($A10,'STATIONARY FACTORS'!$A$4:$O$22, AJ$5, FALSE)*0.000001*'STATIONARY FACTORS'!$C$93*'STATIONARY FACTORS'!$C$94)/2000))))))</f>
        <v>Enter Equipment</v>
      </c>
      <c r="AK10" s="79" t="str">
        <f>IF($D10=" ", "Enter Equipment",IF(VLOOKUP($A10,'STATIONARY FACTORS'!$A$4:$O$22, AK$5, FALSE)= "N/A", "--", IF($H10=0, "Enter Activity", IF($M10=0, "Enter Run Time",IF($I10="HP",( ($H10*VLOOKUP($A10,'STATIONARY FACTORS'!$A$4:$O$22, AK$5, FALSE)*$M10*$N10)/2000),IF(ISERROR(SEARCH("Diesel", $D10,1)),($H10*VLOOKUP($A10,'STATIONARY FACTORS'!$A$4:$O$22, AK$5, FALSE)*0.000001*'STATIONARY FACTORS'!$C$93*'STATIONARY FACTORS'!$C$98)/2000,($H10*VLOOKUP($A10,'STATIONARY FACTORS'!$A$4:$O$22, AK$5, FALSE)*0.000001*'STATIONARY FACTORS'!$C$93*'STATIONARY FACTORS'!$C$94)/2000))))))</f>
        <v>Enter Equipment</v>
      </c>
      <c r="AL10" s="382" t="str">
        <f>IF($D10=" ", "Enter Equipment",IF(VLOOKUP($A10,'STATIONARY FACTORS'!$A$4:$O$22, AL$5, FALSE)= "N/A", "--", IF($H10=0, "Enter Activity", IF($M10=0, "Enter Run Time",IF($I10="HP",( ($H10*VLOOKUP($A10,'STATIONARY FACTORS'!$A$4:$O$22, AL$5, FALSE)*$M10*$N10)/2000),IF(ISERROR(SEARCH("Diesel", $D10,1)),($H10*VLOOKUP($A10,'STATIONARY FACTORS'!$A$4:$O$22, AL$5, FALSE)*0.000001*'STATIONARY FACTORS'!$C$93*'STATIONARY FACTORS'!$C$98)/2000,($H10*VLOOKUP($A10,'STATIONARY FACTORS'!$A$4:$O$22, AL$5, FALSE)*0.000001*'STATIONARY FACTORS'!$C$93*'STATIONARY FACTORS'!$C$94)/2000))))))</f>
        <v>Enter Equipment</v>
      </c>
      <c r="AM10" s="73"/>
      <c r="AO10" s="74">
        <f>MONTH(EMISSIONS_1!P10)-MONTH(EMISSIONS_1!O10)+1</f>
        <v>1</v>
      </c>
      <c r="AP10" s="329">
        <f t="shared" si="0"/>
        <v>0</v>
      </c>
      <c r="AQ10" s="330">
        <f t="shared" si="0"/>
        <v>0</v>
      </c>
      <c r="AR10" s="330">
        <f t="shared" si="0"/>
        <v>0</v>
      </c>
      <c r="AS10" s="330">
        <f t="shared" si="0"/>
        <v>0</v>
      </c>
      <c r="AT10" s="330">
        <f t="shared" si="0"/>
        <v>0</v>
      </c>
      <c r="AU10" s="330">
        <f t="shared" si="0"/>
        <v>0</v>
      </c>
      <c r="AV10" s="330">
        <f t="shared" si="0"/>
        <v>0</v>
      </c>
      <c r="AW10" s="330">
        <f t="shared" si="0"/>
        <v>0</v>
      </c>
      <c r="AX10" s="330">
        <f t="shared" si="0"/>
        <v>0</v>
      </c>
      <c r="AY10" s="330">
        <f t="shared" si="0"/>
        <v>0</v>
      </c>
      <c r="AZ10" s="330">
        <f t="shared" si="0"/>
        <v>0</v>
      </c>
      <c r="BA10" s="331">
        <f t="shared" si="0"/>
        <v>0</v>
      </c>
      <c r="BB10" s="329">
        <f t="shared" si="1"/>
        <v>0</v>
      </c>
      <c r="BC10" s="330">
        <f t="shared" si="1"/>
        <v>0</v>
      </c>
      <c r="BD10" s="330">
        <f t="shared" si="1"/>
        <v>0</v>
      </c>
      <c r="BE10" s="330">
        <f t="shared" si="1"/>
        <v>0</v>
      </c>
      <c r="BF10" s="330">
        <f t="shared" si="1"/>
        <v>0</v>
      </c>
      <c r="BG10" s="330">
        <f t="shared" si="1"/>
        <v>0</v>
      </c>
      <c r="BH10" s="330">
        <f t="shared" si="1"/>
        <v>0</v>
      </c>
      <c r="BI10" s="330">
        <f t="shared" si="1"/>
        <v>0</v>
      </c>
      <c r="BJ10" s="330">
        <f t="shared" si="1"/>
        <v>0</v>
      </c>
      <c r="BK10" s="330">
        <f t="shared" si="1"/>
        <v>0</v>
      </c>
      <c r="BL10" s="330">
        <f t="shared" si="1"/>
        <v>0</v>
      </c>
      <c r="BM10" s="331">
        <f t="shared" si="1"/>
        <v>0</v>
      </c>
      <c r="BN10" s="329">
        <f t="shared" si="2"/>
        <v>0</v>
      </c>
      <c r="BO10" s="330">
        <f t="shared" si="2"/>
        <v>0</v>
      </c>
      <c r="BP10" s="330">
        <f t="shared" si="2"/>
        <v>0</v>
      </c>
      <c r="BQ10" s="330">
        <f t="shared" si="2"/>
        <v>0</v>
      </c>
      <c r="BR10" s="330">
        <f t="shared" si="2"/>
        <v>0</v>
      </c>
      <c r="BS10" s="330">
        <f t="shared" si="2"/>
        <v>0</v>
      </c>
      <c r="BT10" s="330">
        <f t="shared" si="2"/>
        <v>0</v>
      </c>
      <c r="BU10" s="330">
        <f t="shared" si="2"/>
        <v>0</v>
      </c>
      <c r="BV10" s="330">
        <f t="shared" si="2"/>
        <v>0</v>
      </c>
      <c r="BW10" s="330">
        <f t="shared" si="2"/>
        <v>0</v>
      </c>
      <c r="BX10" s="330">
        <f t="shared" si="2"/>
        <v>0</v>
      </c>
      <c r="BY10" s="331">
        <f t="shared" si="2"/>
        <v>0</v>
      </c>
      <c r="BZ10" s="329">
        <f t="shared" si="3"/>
        <v>0</v>
      </c>
      <c r="CA10" s="330">
        <f t="shared" si="3"/>
        <v>0</v>
      </c>
      <c r="CB10" s="330">
        <f t="shared" si="3"/>
        <v>0</v>
      </c>
      <c r="CC10" s="330">
        <f t="shared" si="3"/>
        <v>0</v>
      </c>
      <c r="CD10" s="330">
        <f t="shared" si="3"/>
        <v>0</v>
      </c>
      <c r="CE10" s="330">
        <f t="shared" si="3"/>
        <v>0</v>
      </c>
      <c r="CF10" s="330">
        <f t="shared" si="3"/>
        <v>0</v>
      </c>
      <c r="CG10" s="330">
        <f t="shared" si="3"/>
        <v>0</v>
      </c>
      <c r="CH10" s="330">
        <f t="shared" si="3"/>
        <v>0</v>
      </c>
      <c r="CI10" s="330">
        <f t="shared" si="3"/>
        <v>0</v>
      </c>
      <c r="CJ10" s="330">
        <f t="shared" si="3"/>
        <v>0</v>
      </c>
      <c r="CK10" s="331">
        <f t="shared" si="3"/>
        <v>0</v>
      </c>
      <c r="CL10" s="329">
        <f t="shared" si="4"/>
        <v>0</v>
      </c>
      <c r="CM10" s="330">
        <f t="shared" si="4"/>
        <v>0</v>
      </c>
      <c r="CN10" s="330">
        <f t="shared" si="4"/>
        <v>0</v>
      </c>
      <c r="CO10" s="330">
        <f t="shared" si="4"/>
        <v>0</v>
      </c>
      <c r="CP10" s="330">
        <f t="shared" si="4"/>
        <v>0</v>
      </c>
      <c r="CQ10" s="330">
        <f t="shared" si="4"/>
        <v>0</v>
      </c>
      <c r="CR10" s="330">
        <f t="shared" si="4"/>
        <v>0</v>
      </c>
      <c r="CS10" s="330">
        <f t="shared" si="4"/>
        <v>0</v>
      </c>
      <c r="CT10" s="330">
        <f t="shared" si="4"/>
        <v>0</v>
      </c>
      <c r="CU10" s="330">
        <f t="shared" si="4"/>
        <v>0</v>
      </c>
      <c r="CV10" s="330">
        <f t="shared" si="4"/>
        <v>0</v>
      </c>
      <c r="CW10" s="331">
        <f t="shared" si="4"/>
        <v>0</v>
      </c>
      <c r="CX10" s="329">
        <f t="shared" si="5"/>
        <v>0</v>
      </c>
      <c r="CY10" s="330">
        <f t="shared" si="5"/>
        <v>0</v>
      </c>
      <c r="CZ10" s="330">
        <f t="shared" si="5"/>
        <v>0</v>
      </c>
      <c r="DA10" s="330">
        <f t="shared" si="5"/>
        <v>0</v>
      </c>
      <c r="DB10" s="330">
        <f t="shared" si="5"/>
        <v>0</v>
      </c>
      <c r="DC10" s="330">
        <f t="shared" si="5"/>
        <v>0</v>
      </c>
      <c r="DD10" s="330">
        <f t="shared" si="5"/>
        <v>0</v>
      </c>
      <c r="DE10" s="330">
        <f t="shared" si="5"/>
        <v>0</v>
      </c>
      <c r="DF10" s="330">
        <f t="shared" si="5"/>
        <v>0</v>
      </c>
      <c r="DG10" s="330">
        <f t="shared" si="5"/>
        <v>0</v>
      </c>
      <c r="DH10" s="330">
        <f t="shared" si="5"/>
        <v>0</v>
      </c>
      <c r="DI10" s="331">
        <f t="shared" si="5"/>
        <v>0</v>
      </c>
      <c r="DJ10" s="329">
        <f t="shared" si="6"/>
        <v>0</v>
      </c>
      <c r="DK10" s="330">
        <f t="shared" si="6"/>
        <v>0</v>
      </c>
      <c r="DL10" s="330">
        <f t="shared" si="6"/>
        <v>0</v>
      </c>
      <c r="DM10" s="330">
        <f t="shared" si="6"/>
        <v>0</v>
      </c>
      <c r="DN10" s="330">
        <f t="shared" si="6"/>
        <v>0</v>
      </c>
      <c r="DO10" s="330">
        <f t="shared" si="6"/>
        <v>0</v>
      </c>
      <c r="DP10" s="330">
        <f t="shared" si="6"/>
        <v>0</v>
      </c>
      <c r="DQ10" s="330">
        <f t="shared" si="6"/>
        <v>0</v>
      </c>
      <c r="DR10" s="330">
        <f t="shared" si="6"/>
        <v>0</v>
      </c>
      <c r="DS10" s="330">
        <f t="shared" si="6"/>
        <v>0</v>
      </c>
      <c r="DT10" s="330">
        <f t="shared" si="6"/>
        <v>0</v>
      </c>
      <c r="DU10" s="331">
        <f t="shared" si="6"/>
        <v>0</v>
      </c>
      <c r="DV10" s="329">
        <f t="shared" si="7"/>
        <v>0</v>
      </c>
      <c r="DW10" s="330">
        <f t="shared" si="7"/>
        <v>0</v>
      </c>
      <c r="DX10" s="330">
        <f t="shared" si="7"/>
        <v>0</v>
      </c>
      <c r="DY10" s="330">
        <f t="shared" si="7"/>
        <v>0</v>
      </c>
      <c r="DZ10" s="330">
        <f t="shared" si="7"/>
        <v>0</v>
      </c>
      <c r="EA10" s="330">
        <f t="shared" si="7"/>
        <v>0</v>
      </c>
      <c r="EB10" s="330">
        <f t="shared" si="7"/>
        <v>0</v>
      </c>
      <c r="EC10" s="330">
        <f t="shared" si="7"/>
        <v>0</v>
      </c>
      <c r="ED10" s="330">
        <f t="shared" si="7"/>
        <v>0</v>
      </c>
      <c r="EE10" s="330">
        <f t="shared" si="7"/>
        <v>0</v>
      </c>
      <c r="EF10" s="330">
        <f t="shared" si="7"/>
        <v>0</v>
      </c>
      <c r="EG10" s="331">
        <f t="shared" si="7"/>
        <v>0</v>
      </c>
      <c r="EH10" s="329">
        <f t="shared" si="8"/>
        <v>0</v>
      </c>
      <c r="EI10" s="330">
        <f t="shared" si="8"/>
        <v>0</v>
      </c>
      <c r="EJ10" s="330">
        <f t="shared" si="8"/>
        <v>0</v>
      </c>
      <c r="EK10" s="330">
        <f t="shared" si="8"/>
        <v>0</v>
      </c>
      <c r="EL10" s="330">
        <f t="shared" si="8"/>
        <v>0</v>
      </c>
      <c r="EM10" s="330">
        <f t="shared" si="8"/>
        <v>0</v>
      </c>
      <c r="EN10" s="330">
        <f t="shared" si="8"/>
        <v>0</v>
      </c>
      <c r="EO10" s="330">
        <f t="shared" si="8"/>
        <v>0</v>
      </c>
      <c r="EP10" s="330">
        <f t="shared" si="8"/>
        <v>0</v>
      </c>
      <c r="EQ10" s="330">
        <f t="shared" si="8"/>
        <v>0</v>
      </c>
      <c r="ER10" s="330">
        <f t="shared" si="8"/>
        <v>0</v>
      </c>
      <c r="ES10" s="331">
        <f t="shared" si="8"/>
        <v>0</v>
      </c>
      <c r="ET10" s="329">
        <f t="shared" si="9"/>
        <v>0</v>
      </c>
      <c r="EU10" s="330">
        <f t="shared" si="9"/>
        <v>0</v>
      </c>
      <c r="EV10" s="330">
        <f t="shared" si="9"/>
        <v>0</v>
      </c>
      <c r="EW10" s="330">
        <f t="shared" si="9"/>
        <v>0</v>
      </c>
      <c r="EX10" s="330">
        <f t="shared" si="9"/>
        <v>0</v>
      </c>
      <c r="EY10" s="330">
        <f t="shared" si="9"/>
        <v>0</v>
      </c>
      <c r="EZ10" s="330">
        <f t="shared" si="9"/>
        <v>0</v>
      </c>
      <c r="FA10" s="330">
        <f t="shared" si="9"/>
        <v>0</v>
      </c>
      <c r="FB10" s="330">
        <f t="shared" si="9"/>
        <v>0</v>
      </c>
      <c r="FC10" s="330">
        <f t="shared" si="9"/>
        <v>0</v>
      </c>
      <c r="FD10" s="330">
        <f t="shared" si="9"/>
        <v>0</v>
      </c>
      <c r="FE10" s="331">
        <f t="shared" si="9"/>
        <v>0</v>
      </c>
      <c r="FF10" s="329">
        <f t="shared" si="10"/>
        <v>0</v>
      </c>
      <c r="FG10" s="330">
        <f t="shared" si="10"/>
        <v>0</v>
      </c>
      <c r="FH10" s="330">
        <f t="shared" si="10"/>
        <v>0</v>
      </c>
      <c r="FI10" s="330">
        <f t="shared" si="10"/>
        <v>0</v>
      </c>
      <c r="FJ10" s="330">
        <f t="shared" si="10"/>
        <v>0</v>
      </c>
      <c r="FK10" s="330">
        <f t="shared" si="10"/>
        <v>0</v>
      </c>
      <c r="FL10" s="330">
        <f t="shared" si="10"/>
        <v>0</v>
      </c>
      <c r="FM10" s="330">
        <f t="shared" si="10"/>
        <v>0</v>
      </c>
      <c r="FN10" s="330">
        <f t="shared" si="10"/>
        <v>0</v>
      </c>
      <c r="FO10" s="330">
        <f t="shared" si="10"/>
        <v>0</v>
      </c>
      <c r="FP10" s="330">
        <f t="shared" si="10"/>
        <v>0</v>
      </c>
      <c r="FQ10" s="331">
        <f t="shared" si="10"/>
        <v>0</v>
      </c>
    </row>
    <row r="11" spans="1:173" x14ac:dyDescent="0.2">
      <c r="A11" s="74" t="str">
        <f>IF(I11="GAL/YR", CONCATENATE(D11, "-lbs/MMBtu"), CONCATENATE(D11, "-lbs/", I11, "-hr"))</f>
        <v xml:space="preserve"> -lbs/ -hr</v>
      </c>
      <c r="B11" s="112"/>
      <c r="C11" s="100" t="s">
        <v>325</v>
      </c>
      <c r="D11" s="365" t="str">
        <f>IF(ISBLANK(EMISSIONS_1!D11), " ", EMISSIONS_1!D11)</f>
        <v xml:space="preserve"> </v>
      </c>
      <c r="E11" s="32" t="s">
        <v>115</v>
      </c>
      <c r="F11" s="32" t="s">
        <v>115</v>
      </c>
      <c r="G11" s="33" t="s">
        <v>115</v>
      </c>
      <c r="H11" s="367"/>
      <c r="I11" s="367" t="s">
        <v>2</v>
      </c>
      <c r="J11" s="33" t="s">
        <v>115</v>
      </c>
      <c r="K11" s="33"/>
      <c r="L11" s="33"/>
      <c r="M11" s="372">
        <v>0</v>
      </c>
      <c r="N11" s="373">
        <v>0</v>
      </c>
      <c r="O11" s="299"/>
      <c r="P11" s="300"/>
      <c r="Q11" s="73" t="str">
        <f>IF($D11=" ", "Enter Equipment",IF(VLOOKUP($A11,'STATIONARY FACTORS'!$A$4:$O$22, Q$5, FALSE)= "N/A", "--", IF($H11=0, "Enter Activity", IF($M11=0, "Enter Run Time",IF($I11="HP", $H11*VLOOKUP($A11,'STATIONARY FACTORS'!$A$4:$O$22, Q$5, FALSE),IF(ISERROR(SEARCH("Diesel", $D11,1)),($H11*VLOOKUP($A11,'STATIONARY FACTORS'!$A$4:$O$22, Q$5, FALSE)*0.000001*'STATIONARY FACTORS'!$C$93*'STATIONARY FACTORS'!$C$98*(1/($M11*$N11))),($H11*VLOOKUP($A11,'STATIONARY FACTORS'!$A$4:$O$22, Q$5, FALSE)*0.000001*'STATIONARY FACTORS'!$C$93*'STATIONARY FACTORS'!$C$94*(1/($M11*$N11)))))))))</f>
        <v>Enter Equipment</v>
      </c>
      <c r="R11" s="79" t="str">
        <f>IF($D11=" ", "Enter Equipment",IF(VLOOKUP($A11,'STATIONARY FACTORS'!$A$4:$O$22, R$5, FALSE)= "N/A", "--", IF($H11=0, "Enter Activity", IF($M11=0, "Enter Run Time",IF($I11="HP", $H11*VLOOKUP($A11,'STATIONARY FACTORS'!$A$4:$O$22, R$5, FALSE),IF(ISERROR(SEARCH("Diesel", $D11,1)),($H11*VLOOKUP($A11,'STATIONARY FACTORS'!$A$4:$O$22, R$5, FALSE)*0.000001*'STATIONARY FACTORS'!$C$93*'STATIONARY FACTORS'!$C$98*(1/($M11*$N11))),($H11*VLOOKUP($A11,'STATIONARY FACTORS'!$A$4:$O$22, R$5, FALSE)*0.000001*'STATIONARY FACTORS'!$C$93*'STATIONARY FACTORS'!$C$94*(1/($M11*$N11)))))))))</f>
        <v>Enter Equipment</v>
      </c>
      <c r="S11" s="79" t="str">
        <f>IF($D11=" ", "Enter Equipment",IF(VLOOKUP($A11,'STATIONARY FACTORS'!$A$4:$O$22, S$5, FALSE)= "N/A", "--", IF($H11=0, "Enter Activity", IF($M11=0, "Enter Run Time",IF($I11="HP", $H11*VLOOKUP($A11,'STATIONARY FACTORS'!$A$4:$O$22, S$5, FALSE),IF(ISERROR(SEARCH("Diesel", $D11,1)),($H11*VLOOKUP($A11,'STATIONARY FACTORS'!$A$4:$O$22, S$5, FALSE)*0.000001*'STATIONARY FACTORS'!$C$93*'STATIONARY FACTORS'!$C$98*(1/($M11*$N11))),($H11*VLOOKUP($A11,'STATIONARY FACTORS'!$A$4:$O$22, S$5, FALSE)*0.000001*'STATIONARY FACTORS'!$C$93*'STATIONARY FACTORS'!$C$94*(1/($M11*$N11)))))))))</f>
        <v>Enter Equipment</v>
      </c>
      <c r="T11" s="79" t="str">
        <f>IF($D11=" ", "Enter Equipment",IF(VLOOKUP($A11,'STATIONARY FACTORS'!$A$4:$O$22, T$5, FALSE)= "N/A", "--", IF($H11=0, "Enter Activity", IF($M11=0, "Enter Run Time",IF($I11="HP", $H11*VLOOKUP($A11,'STATIONARY FACTORS'!$A$4:$O$22, T$5, FALSE),IF(ISERROR(SEARCH("Diesel", $D11,1)),($H11*VLOOKUP($A11,'STATIONARY FACTORS'!$A$4:$O$22, T$5, FALSE)*0.000001*'STATIONARY FACTORS'!$C$93*'STATIONARY FACTORS'!$C$98*(1/($M11*$N11))),($H11*VLOOKUP($A11,'STATIONARY FACTORS'!$A$4:$O$22, T$5, FALSE)*0.000001*'STATIONARY FACTORS'!$C$93*'STATIONARY FACTORS'!$C$94*(1/($M11*$N11)))))))))</f>
        <v>Enter Equipment</v>
      </c>
      <c r="U11" s="79" t="str">
        <f>IF($D11=" ", "Enter Equipment",IF(VLOOKUP($A11,'STATIONARY FACTORS'!$A$4:$O$22, U$5, FALSE)= "N/A", "--", IF($H11=0, "Enter Activity", IF($M11=0, "Enter Run Time",IF($I11="HP", $H11*VLOOKUP($A11,'STATIONARY FACTORS'!$A$4:$O$22, U$5, FALSE),IF(ISERROR(SEARCH("Diesel", $D11,1)),($H11*VLOOKUP($A11,'STATIONARY FACTORS'!$A$4:$O$22, U$5, FALSE)*0.000001*'STATIONARY FACTORS'!$C$93*'STATIONARY FACTORS'!$C$98*(1/($M11*$N11))),($H11*VLOOKUP($A11,'STATIONARY FACTORS'!$A$4:$O$22, U$5, FALSE)*0.000001*'STATIONARY FACTORS'!$C$93*'STATIONARY FACTORS'!$C$94*(1/($M11*$N11)))))))))</f>
        <v>Enter Equipment</v>
      </c>
      <c r="V11" s="79" t="str">
        <f>IF($D11=" ", "Enter Equipment",IF(VLOOKUP($A11,'STATIONARY FACTORS'!$A$4:$O$22, V$5, FALSE)= "N/A", "--", IF($H11=0, "Enter Activity", IF($M11=0, "Enter Run Time",IF($I11="HP", $H11*VLOOKUP($A11,'STATIONARY FACTORS'!$A$4:$O$22, V$5, FALSE),IF(ISERROR(SEARCH("Diesel", $D11,1)),($H11*VLOOKUP($A11,'STATIONARY FACTORS'!$A$4:$O$22, V$5, FALSE)*0.000001*'STATIONARY FACTORS'!$C$93*'STATIONARY FACTORS'!$C$98*(1/($M11*$N11))),($H11*VLOOKUP($A11,'STATIONARY FACTORS'!$A$4:$O$22, V$5, FALSE)*0.000001*'STATIONARY FACTORS'!$C$93*'STATIONARY FACTORS'!$C$94*(1/($M11*$N11)))))))))</f>
        <v>Enter Equipment</v>
      </c>
      <c r="W11" s="79" t="str">
        <f>IF($D11=" ", "Enter Equipment",IF(VLOOKUP($A11,'STATIONARY FACTORS'!$A$4:$O$22, W$5, FALSE)= "N/A", "--", IF($H11=0, "Enter Activity", IF($M11=0, "Enter Run Time",IF($I11="HP", $H11*VLOOKUP($A11,'STATIONARY FACTORS'!$A$4:$O$22, W$5, FALSE),IF(ISERROR(SEARCH("Diesel", $D11,1)),($H11*VLOOKUP($A11,'STATIONARY FACTORS'!$A$4:$O$22, W$5, FALSE)*0.000001*'STATIONARY FACTORS'!$C$93*'STATIONARY FACTORS'!$C$98*(1/($M11*$N11))),($H11*VLOOKUP($A11,'STATIONARY FACTORS'!$A$4:$O$22, W$5, FALSE)*0.000001*'STATIONARY FACTORS'!$C$93*'STATIONARY FACTORS'!$C$94*(1/($M11*$N11)))))))))</f>
        <v>Enter Equipment</v>
      </c>
      <c r="X11" s="79" t="str">
        <f>IF($D11=" ", "Enter Equipment",IF(VLOOKUP($A11,'STATIONARY FACTORS'!$A$4:$O$22, X$5, FALSE)= "N/A", "--", IF($H11=0, "Enter Activity", IF($M11=0, "Enter Run Time",IF($I11="HP", $H11*VLOOKUP($A11,'STATIONARY FACTORS'!$A$4:$O$22, X$5, FALSE),IF(ISERROR(SEARCH("Diesel", $D11,1)),($H11*VLOOKUP($A11,'STATIONARY FACTORS'!$A$4:$O$22, X$5, FALSE)*0.000001*'STATIONARY FACTORS'!$C$93*'STATIONARY FACTORS'!$C$98*(1/($M11*$N11))),($H11*VLOOKUP($A11,'STATIONARY FACTORS'!$A$4:$O$22, X$5, FALSE)*0.000001*'STATIONARY FACTORS'!$C$93*'STATIONARY FACTORS'!$C$94*(1/($M11*$N11)))))))))</f>
        <v>Enter Equipment</v>
      </c>
      <c r="Y11" s="79" t="str">
        <f>IF($D11=" ", "Enter Equipment",IF(VLOOKUP($A11,'STATIONARY FACTORS'!$A$4:$O$22, Y$5, FALSE)= "N/A", "--", IF($H11=0, "Enter Activity", IF($M11=0, "Enter Run Time",IF($I11="HP", $H11*VLOOKUP($A11,'STATIONARY FACTORS'!$A$4:$O$22, Y$5, FALSE),IF(ISERROR(SEARCH("Diesel", $D11,1)),($H11*VLOOKUP($A11,'STATIONARY FACTORS'!$A$4:$O$22, Y$5, FALSE)*0.000001*'STATIONARY FACTORS'!$C$93*'STATIONARY FACTORS'!$C$98*(1/($M11*$N11))),($H11*VLOOKUP($A11,'STATIONARY FACTORS'!$A$4:$O$22, Y$5, FALSE)*0.000001*'STATIONARY FACTORS'!$C$93*'STATIONARY FACTORS'!$C$94*(1/($M11*$N11)))))))))</f>
        <v>Enter Equipment</v>
      </c>
      <c r="Z11" s="79" t="str">
        <f>IF($D11=" ", "Enter Equipment",IF(VLOOKUP($A11,'STATIONARY FACTORS'!$A$4:$O$22, Z$5, FALSE)= "N/A", "--", IF($H11=0, "Enter Activity", IF($M11=0, "Enter Run Time",IF($I11="HP", $H11*VLOOKUP($A11,'STATIONARY FACTORS'!$A$4:$O$22, Z$5, FALSE),IF(ISERROR(SEARCH("Diesel", $D11,1)),($H11*VLOOKUP($A11,'STATIONARY FACTORS'!$A$4:$O$22, Z$5, FALSE)*0.000001*'STATIONARY FACTORS'!$C$93*'STATIONARY FACTORS'!$C$98*(1/($M11*$N11))),($H11*VLOOKUP($A11,'STATIONARY FACTORS'!$A$4:$O$22, Z$5, FALSE)*0.000001*'STATIONARY FACTORS'!$C$93*'STATIONARY FACTORS'!$C$94*(1/($M11*$N11)))))))))</f>
        <v>Enter Equipment</v>
      </c>
      <c r="AA11" s="73" t="str">
        <f>IF($D11=" ", "Enter Equipment",IF(VLOOKUP($A11,'STATIONARY FACTORS'!$A$4:$O$22, AA$5, FALSE)= "N/A", "--", IF($H11=0, "Enter Activity", IF($M11=0, "Enter Run Time",IF($I11="HP", $H11*VLOOKUP($A11,'STATIONARY FACTORS'!$A$4:$O$22, AA$5, FALSE),IF(ISERROR(SEARCH("Diesel", $D11,1)),($H11*VLOOKUP($A11,'STATIONARY FACTORS'!$A$4:$O$22, AA$5, FALSE)*0.000001*'STATIONARY FACTORS'!$C$93*'STATIONARY FACTORS'!$C$98*(1/($M11*$N11))),($H11*VLOOKUP($A11,'STATIONARY FACTORS'!$A$4:$O$22, AA$5, FALSE)*0.000001*'STATIONARY FACTORS'!$C$93*'STATIONARY FACTORS'!$C$94*(1/($M11*$N11)))))))))</f>
        <v>Enter Equipment</v>
      </c>
      <c r="AB11" s="466" t="str">
        <f>IF($D7=" ", "Enter Equipment",IF(VLOOKUP($A11,'STATIONARY FACTORS'!$A$4:$O$22, AB$5, FALSE)= "N/A", "--", IF($H11=0, "Enter Activity", IF($M11=0, "Enter Run Time",IF($I11="HP",( ($H11*VLOOKUP($A11,'STATIONARY FACTORS'!$A$4:$O$22, AB$5, FALSE)*$M11*$N11)/2000),IF(ISERROR(SEARCH("Diesel", $D11,1)),($H11*VLOOKUP($A11,'STATIONARY FACTORS'!$A$4:$O$22, AB$5, FALSE)*0.000001*'STATIONARY FACTORS'!$C$93*'STATIONARY FACTORS'!$C$98)/2000,($H11*VLOOKUP($A11,'STATIONARY FACTORS'!$A$4:$O$22, AB$5, FALSE)*0.000001*'STATIONARY FACTORS'!$C$93*'STATIONARY FACTORS'!$C$94)/2000))))))</f>
        <v>Enter Equipment</v>
      </c>
      <c r="AC11" s="65" t="str">
        <f>IF($D7=" ", "Enter Equipment",IF(VLOOKUP($A11,'STATIONARY FACTORS'!$A$4:$O$22, AC$5, FALSE)= "N/A", "--", IF($H11=0, "Enter Activity", IF($M11=0, "Enter Run Time",IF($I11="HP",( ($H11*VLOOKUP($A11,'STATIONARY FACTORS'!$A$4:$O$22, AC$5, FALSE)*$M11*$N11)/2000),IF(ISERROR(SEARCH("Diesel", $D11,1)),($H11*VLOOKUP($A11,'STATIONARY FACTORS'!$A$4:$O$22, AC$5, FALSE)*0.000001*'STATIONARY FACTORS'!$C$93*'STATIONARY FACTORS'!$C$98)/2000,($H11*VLOOKUP($A11,'STATIONARY FACTORS'!$A$4:$O$22, AC$5, FALSE)*0.000001*'STATIONARY FACTORS'!$C$93*'STATIONARY FACTORS'!$C$94)/2000))))))</f>
        <v>Enter Equipment</v>
      </c>
      <c r="AD11" s="65" t="str">
        <f>IF($D7=" ", "Enter Equipment",IF(VLOOKUP($A11,'STATIONARY FACTORS'!$A$4:$O$22, AD$5, FALSE)= "N/A", "--", IF($H11=0, "Enter Activity", IF($M11=0, "Enter Run Time",IF($I11="HP",( ($H11*VLOOKUP($A11,'STATIONARY FACTORS'!$A$4:$O$22, AD$5, FALSE)*$M11*$N11)/2000),IF(ISERROR(SEARCH("Diesel", $D11,1)),($H11*VLOOKUP($A11,'STATIONARY FACTORS'!$A$4:$O$22, AD$5, FALSE)*0.000001*'STATIONARY FACTORS'!$C$93*'STATIONARY FACTORS'!$C$98)/2000,($H11*VLOOKUP($A11,'STATIONARY FACTORS'!$A$4:$O$22, AD$5, FALSE)*0.000001*'STATIONARY FACTORS'!$C$93*'STATIONARY FACTORS'!$C$94)/2000))))))</f>
        <v>Enter Equipment</v>
      </c>
      <c r="AE11" s="65" t="str">
        <f>IF($D7=" ", "Enter Equipment",IF(VLOOKUP($A11,'STATIONARY FACTORS'!$A$4:$O$22, AE$5, FALSE)= "N/A", "--", IF($H11=0, "Enter Activity", IF($M11=0, "Enter Run Time",IF($I11="HP",( ($H11*VLOOKUP($A11,'STATIONARY FACTORS'!$A$4:$O$22, AE$5, FALSE)*$M11*$N11)/2000),IF(ISERROR(SEARCH("Diesel", $D11,1)),($H11*VLOOKUP($A11,'STATIONARY FACTORS'!$A$4:$O$22, AE$5, FALSE)*0.000001*'STATIONARY FACTORS'!$C$93*'STATIONARY FACTORS'!$C$98)/2000,($H11*VLOOKUP($A11,'STATIONARY FACTORS'!$A$4:$O$22, AE$5, FALSE)*0.000001*'STATIONARY FACTORS'!$C$93*'STATIONARY FACTORS'!$C$94)/2000))))))</f>
        <v>Enter Equipment</v>
      </c>
      <c r="AF11" s="65" t="str">
        <f>IF($D7=" ", "Enter Equipment",IF(VLOOKUP($A11,'STATIONARY FACTORS'!$A$4:$O$22, AF$5, FALSE)= "N/A", "--", IF($H11=0, "Enter Activity", IF($M11=0, "Enter Run Time",IF($I11="HP",( ($H11*VLOOKUP($A11,'STATIONARY FACTORS'!$A$4:$O$22, AF$5, FALSE)*$M11*$N11)/2000),IF(ISERROR(SEARCH("Diesel", $D11,1)),($H11*VLOOKUP($A11,'STATIONARY FACTORS'!$A$4:$O$22, AF$5, FALSE)*0.000001*'STATIONARY FACTORS'!$C$93*'STATIONARY FACTORS'!$C$98)/2000,($H11*VLOOKUP($A11,'STATIONARY FACTORS'!$A$4:$O$22, AF$5, FALSE)*0.000001*'STATIONARY FACTORS'!$C$93*'STATIONARY FACTORS'!$C$94)/2000))))))</f>
        <v>Enter Equipment</v>
      </c>
      <c r="AG11" s="84" t="str">
        <f>IF($D7=" ", "Enter Equipment",IF(VLOOKUP($A11,'STATIONARY FACTORS'!$A$4:$O$22, AG$5, FALSE)= "N/A", "--", IF($H11=0, "Enter Activity", IF($M11=0, "Enter Run Time",IF($I11="HP",( ($H11*VLOOKUP($A11,'STATIONARY FACTORS'!$A$4:$O$22, AG$5, FALSE)*$M11*$N11)/2000),IF(ISERROR(SEARCH("Diesel", $D11,1)),($H11*VLOOKUP($A11,'STATIONARY FACTORS'!$A$4:$O$22, AG$5, FALSE)*0.000001*'STATIONARY FACTORS'!$C$93*'STATIONARY FACTORS'!$C$98)/2000,($H11*VLOOKUP($A11,'STATIONARY FACTORS'!$A$4:$O$22, AG$5, FALSE)*0.000001*'STATIONARY FACTORS'!$C$93*'STATIONARY FACTORS'!$C$94)/2000))))))</f>
        <v>Enter Equipment</v>
      </c>
      <c r="AH11" s="65" t="str">
        <f>IF($D7=" ", "Enter Equipment",IF(VLOOKUP($A11,'STATIONARY FACTORS'!$A$4:$O$22, AH$5, FALSE)= "N/A", "--", IF($H11=0, "Enter Activity", IF($M11=0, "Enter Run Time",IF($I11="HP",( ($H11*VLOOKUP($A11,'STATIONARY FACTORS'!$A$4:$O$22, AH$5, FALSE)*$M11*$N11)/2000),IF(ISERROR(SEARCH("Diesel", $D11,1)),($H11*VLOOKUP($A11,'STATIONARY FACTORS'!$A$4:$O$22, AH$5, FALSE)*0.000001*'STATIONARY FACTORS'!$C$93*'STATIONARY FACTORS'!$C$98)/2000,($H11*VLOOKUP($A11,'STATIONARY FACTORS'!$A$4:$O$22, AH$5, FALSE)*0.000001*'STATIONARY FACTORS'!$C$93*'STATIONARY FACTORS'!$C$94)/2000))))))</f>
        <v>Enter Equipment</v>
      </c>
      <c r="AI11" s="79" t="str">
        <f>IF($D7=" ", "Enter Equipment",IF(VLOOKUP($A11,'STATIONARY FACTORS'!$A$4:$O$22, AI$5, FALSE)= "N/A", "--", IF($H11=0, "Enter Activity", IF($M11=0, "Enter Run Time",IF($I11="HP",( ($H11*VLOOKUP($A11,'STATIONARY FACTORS'!$A$4:$O$22, AI$5, FALSE)*$M11*$N11)/2000),IF(ISERROR(SEARCH("Diesel", $D11,1)),($H11*VLOOKUP($A11,'STATIONARY FACTORS'!$A$4:$O$22, AI$5, FALSE)*0.000001*'STATIONARY FACTORS'!$C$93*'STATIONARY FACTORS'!$C$98)/2000,($H11*VLOOKUP($A11,'STATIONARY FACTORS'!$A$4:$O$22, AI$5, FALSE)*0.000001*'STATIONARY FACTORS'!$C$93*'STATIONARY FACTORS'!$C$94)/2000))))))</f>
        <v>Enter Equipment</v>
      </c>
      <c r="AJ11" s="79" t="str">
        <f>IF($D7=" ", "Enter Equipment",IF(VLOOKUP($A11,'STATIONARY FACTORS'!$A$4:$O$22, AJ$5, FALSE)= "N/A", "--", IF($H11=0, "Enter Activity", IF($M11=0, "Enter Run Time",IF($I11="HP",( ($H11*VLOOKUP($A11,'STATIONARY FACTORS'!$A$4:$O$22, AJ$5, FALSE)*$M11*$N11)/2000),IF(ISERROR(SEARCH("Diesel", $D11,1)),($H11*VLOOKUP($A11,'STATIONARY FACTORS'!$A$4:$O$22, AJ$5, FALSE)*0.000001*'STATIONARY FACTORS'!$C$93*'STATIONARY FACTORS'!$C$98)/2000,($H11*VLOOKUP($A11,'STATIONARY FACTORS'!$A$4:$O$22, AJ$5, FALSE)*0.000001*'STATIONARY FACTORS'!$C$93*'STATIONARY FACTORS'!$C$94)/2000))))))</f>
        <v>Enter Equipment</v>
      </c>
      <c r="AK11" s="79" t="str">
        <f>IF($D7=" ", "Enter Equipment",IF(VLOOKUP($A11,'STATIONARY FACTORS'!$A$4:$O$22, AK$5, FALSE)= "N/A", "--", IF($H11=0, "Enter Activity", IF($M11=0, "Enter Run Time",IF($I11="HP",( ($H11*VLOOKUP($A11,'STATIONARY FACTORS'!$A$4:$O$22, AK$5, FALSE)*$M11*$N11)/2000),IF(ISERROR(SEARCH("Diesel", $D11,1)),($H11*VLOOKUP($A11,'STATIONARY FACTORS'!$A$4:$O$22, AK$5, FALSE)*0.000001*'STATIONARY FACTORS'!$C$93*'STATIONARY FACTORS'!$C$98)/2000,($H11*VLOOKUP($A11,'STATIONARY FACTORS'!$A$4:$O$22, AK$5, FALSE)*0.000001*'STATIONARY FACTORS'!$C$93*'STATIONARY FACTORS'!$C$94)/2000))))))</f>
        <v>Enter Equipment</v>
      </c>
      <c r="AL11" s="382" t="str">
        <f>IF($D7=" ", "Enter Equipment",IF(VLOOKUP($A11,'STATIONARY FACTORS'!$A$4:$O$22, AL$5, FALSE)= "N/A", "--", IF($H11=0, "Enter Activity", IF($M11=0, "Enter Run Time",IF($I11="HP",( ($H11*VLOOKUP($A11,'STATIONARY FACTORS'!$A$4:$O$22, AL$5, FALSE)*$M11*$N11)/2000),IF(ISERROR(SEARCH("Diesel", $D11,1)),($H11*VLOOKUP($A11,'STATIONARY FACTORS'!$A$4:$O$22, AL$5, FALSE)*0.000001*'STATIONARY FACTORS'!$C$93*'STATIONARY FACTORS'!$C$98)/2000,($H11*VLOOKUP($A11,'STATIONARY FACTORS'!$A$4:$O$22, AL$5, FALSE)*0.000001*'STATIONARY FACTORS'!$C$93*'STATIONARY FACTORS'!$C$94)/2000))))))</f>
        <v>Enter Equipment</v>
      </c>
      <c r="AM11" s="73"/>
      <c r="AO11" s="74">
        <f>MONTH(EMISSIONS_1!P11)-MONTH(EMISSIONS_1!O11)+1</f>
        <v>1</v>
      </c>
      <c r="AP11" s="329">
        <f t="shared" si="0"/>
        <v>0</v>
      </c>
      <c r="AQ11" s="330">
        <f t="shared" si="0"/>
        <v>0</v>
      </c>
      <c r="AR11" s="330">
        <f t="shared" si="0"/>
        <v>0</v>
      </c>
      <c r="AS11" s="330">
        <f t="shared" si="0"/>
        <v>0</v>
      </c>
      <c r="AT11" s="330">
        <f t="shared" si="0"/>
        <v>0</v>
      </c>
      <c r="AU11" s="330">
        <f t="shared" si="0"/>
        <v>0</v>
      </c>
      <c r="AV11" s="330">
        <f t="shared" si="0"/>
        <v>0</v>
      </c>
      <c r="AW11" s="330">
        <f t="shared" si="0"/>
        <v>0</v>
      </c>
      <c r="AX11" s="330">
        <f t="shared" si="0"/>
        <v>0</v>
      </c>
      <c r="AY11" s="330">
        <f t="shared" si="0"/>
        <v>0</v>
      </c>
      <c r="AZ11" s="330">
        <f t="shared" si="0"/>
        <v>0</v>
      </c>
      <c r="BA11" s="331">
        <f t="shared" si="0"/>
        <v>0</v>
      </c>
      <c r="BB11" s="329">
        <f t="shared" si="1"/>
        <v>0</v>
      </c>
      <c r="BC11" s="330">
        <f t="shared" si="1"/>
        <v>0</v>
      </c>
      <c r="BD11" s="330">
        <f t="shared" si="1"/>
        <v>0</v>
      </c>
      <c r="BE11" s="330">
        <f t="shared" si="1"/>
        <v>0</v>
      </c>
      <c r="BF11" s="330">
        <f t="shared" si="1"/>
        <v>0</v>
      </c>
      <c r="BG11" s="330">
        <f t="shared" si="1"/>
        <v>0</v>
      </c>
      <c r="BH11" s="330">
        <f t="shared" si="1"/>
        <v>0</v>
      </c>
      <c r="BI11" s="330">
        <f t="shared" si="1"/>
        <v>0</v>
      </c>
      <c r="BJ11" s="330">
        <f t="shared" si="1"/>
        <v>0</v>
      </c>
      <c r="BK11" s="330">
        <f t="shared" si="1"/>
        <v>0</v>
      </c>
      <c r="BL11" s="330">
        <f t="shared" si="1"/>
        <v>0</v>
      </c>
      <c r="BM11" s="331">
        <f t="shared" si="1"/>
        <v>0</v>
      </c>
      <c r="BN11" s="329">
        <f t="shared" si="2"/>
        <v>0</v>
      </c>
      <c r="BO11" s="330">
        <f t="shared" si="2"/>
        <v>0</v>
      </c>
      <c r="BP11" s="330">
        <f t="shared" si="2"/>
        <v>0</v>
      </c>
      <c r="BQ11" s="330">
        <f t="shared" si="2"/>
        <v>0</v>
      </c>
      <c r="BR11" s="330">
        <f t="shared" si="2"/>
        <v>0</v>
      </c>
      <c r="BS11" s="330">
        <f t="shared" si="2"/>
        <v>0</v>
      </c>
      <c r="BT11" s="330">
        <f t="shared" si="2"/>
        <v>0</v>
      </c>
      <c r="BU11" s="330">
        <f t="shared" si="2"/>
        <v>0</v>
      </c>
      <c r="BV11" s="330">
        <f t="shared" si="2"/>
        <v>0</v>
      </c>
      <c r="BW11" s="330">
        <f t="shared" si="2"/>
        <v>0</v>
      </c>
      <c r="BX11" s="330">
        <f t="shared" si="2"/>
        <v>0</v>
      </c>
      <c r="BY11" s="331">
        <f t="shared" si="2"/>
        <v>0</v>
      </c>
      <c r="BZ11" s="329">
        <f t="shared" si="3"/>
        <v>0</v>
      </c>
      <c r="CA11" s="330">
        <f t="shared" si="3"/>
        <v>0</v>
      </c>
      <c r="CB11" s="330">
        <f t="shared" si="3"/>
        <v>0</v>
      </c>
      <c r="CC11" s="330">
        <f t="shared" si="3"/>
        <v>0</v>
      </c>
      <c r="CD11" s="330">
        <f t="shared" si="3"/>
        <v>0</v>
      </c>
      <c r="CE11" s="330">
        <f t="shared" si="3"/>
        <v>0</v>
      </c>
      <c r="CF11" s="330">
        <f t="shared" si="3"/>
        <v>0</v>
      </c>
      <c r="CG11" s="330">
        <f t="shared" si="3"/>
        <v>0</v>
      </c>
      <c r="CH11" s="330">
        <f t="shared" si="3"/>
        <v>0</v>
      </c>
      <c r="CI11" s="330">
        <f t="shared" si="3"/>
        <v>0</v>
      </c>
      <c r="CJ11" s="330">
        <f t="shared" si="3"/>
        <v>0</v>
      </c>
      <c r="CK11" s="331">
        <f t="shared" si="3"/>
        <v>0</v>
      </c>
      <c r="CL11" s="329">
        <f t="shared" si="4"/>
        <v>0</v>
      </c>
      <c r="CM11" s="330">
        <f t="shared" si="4"/>
        <v>0</v>
      </c>
      <c r="CN11" s="330">
        <f t="shared" si="4"/>
        <v>0</v>
      </c>
      <c r="CO11" s="330">
        <f t="shared" si="4"/>
        <v>0</v>
      </c>
      <c r="CP11" s="330">
        <f t="shared" si="4"/>
        <v>0</v>
      </c>
      <c r="CQ11" s="330">
        <f t="shared" si="4"/>
        <v>0</v>
      </c>
      <c r="CR11" s="330">
        <f t="shared" si="4"/>
        <v>0</v>
      </c>
      <c r="CS11" s="330">
        <f t="shared" si="4"/>
        <v>0</v>
      </c>
      <c r="CT11" s="330">
        <f t="shared" si="4"/>
        <v>0</v>
      </c>
      <c r="CU11" s="330">
        <f t="shared" si="4"/>
        <v>0</v>
      </c>
      <c r="CV11" s="330">
        <f t="shared" si="4"/>
        <v>0</v>
      </c>
      <c r="CW11" s="331">
        <f t="shared" si="4"/>
        <v>0</v>
      </c>
      <c r="CX11" s="329">
        <f t="shared" si="5"/>
        <v>0</v>
      </c>
      <c r="CY11" s="330">
        <f t="shared" si="5"/>
        <v>0</v>
      </c>
      <c r="CZ11" s="330">
        <f t="shared" si="5"/>
        <v>0</v>
      </c>
      <c r="DA11" s="330">
        <f t="shared" si="5"/>
        <v>0</v>
      </c>
      <c r="DB11" s="330">
        <f t="shared" si="5"/>
        <v>0</v>
      </c>
      <c r="DC11" s="330">
        <f t="shared" si="5"/>
        <v>0</v>
      </c>
      <c r="DD11" s="330">
        <f t="shared" si="5"/>
        <v>0</v>
      </c>
      <c r="DE11" s="330">
        <f t="shared" si="5"/>
        <v>0</v>
      </c>
      <c r="DF11" s="330">
        <f t="shared" si="5"/>
        <v>0</v>
      </c>
      <c r="DG11" s="330">
        <f t="shared" si="5"/>
        <v>0</v>
      </c>
      <c r="DH11" s="330">
        <f t="shared" si="5"/>
        <v>0</v>
      </c>
      <c r="DI11" s="331">
        <f t="shared" si="5"/>
        <v>0</v>
      </c>
      <c r="DJ11" s="329">
        <f t="shared" si="6"/>
        <v>0</v>
      </c>
      <c r="DK11" s="330">
        <f t="shared" si="6"/>
        <v>0</v>
      </c>
      <c r="DL11" s="330">
        <f t="shared" si="6"/>
        <v>0</v>
      </c>
      <c r="DM11" s="330">
        <f t="shared" si="6"/>
        <v>0</v>
      </c>
      <c r="DN11" s="330">
        <f t="shared" si="6"/>
        <v>0</v>
      </c>
      <c r="DO11" s="330">
        <f t="shared" si="6"/>
        <v>0</v>
      </c>
      <c r="DP11" s="330">
        <f t="shared" si="6"/>
        <v>0</v>
      </c>
      <c r="DQ11" s="330">
        <f t="shared" si="6"/>
        <v>0</v>
      </c>
      <c r="DR11" s="330">
        <f t="shared" si="6"/>
        <v>0</v>
      </c>
      <c r="DS11" s="330">
        <f t="shared" si="6"/>
        <v>0</v>
      </c>
      <c r="DT11" s="330">
        <f t="shared" si="6"/>
        <v>0</v>
      </c>
      <c r="DU11" s="331">
        <f t="shared" si="6"/>
        <v>0</v>
      </c>
      <c r="DV11" s="329">
        <f t="shared" si="7"/>
        <v>0</v>
      </c>
      <c r="DW11" s="330">
        <f t="shared" si="7"/>
        <v>0</v>
      </c>
      <c r="DX11" s="330">
        <f t="shared" si="7"/>
        <v>0</v>
      </c>
      <c r="DY11" s="330">
        <f t="shared" si="7"/>
        <v>0</v>
      </c>
      <c r="DZ11" s="330">
        <f t="shared" si="7"/>
        <v>0</v>
      </c>
      <c r="EA11" s="330">
        <f t="shared" si="7"/>
        <v>0</v>
      </c>
      <c r="EB11" s="330">
        <f t="shared" si="7"/>
        <v>0</v>
      </c>
      <c r="EC11" s="330">
        <f t="shared" si="7"/>
        <v>0</v>
      </c>
      <c r="ED11" s="330">
        <f t="shared" si="7"/>
        <v>0</v>
      </c>
      <c r="EE11" s="330">
        <f t="shared" si="7"/>
        <v>0</v>
      </c>
      <c r="EF11" s="330">
        <f t="shared" si="7"/>
        <v>0</v>
      </c>
      <c r="EG11" s="331">
        <f t="shared" si="7"/>
        <v>0</v>
      </c>
      <c r="EH11" s="329">
        <f t="shared" si="8"/>
        <v>0</v>
      </c>
      <c r="EI11" s="330">
        <f t="shared" si="8"/>
        <v>0</v>
      </c>
      <c r="EJ11" s="330">
        <f t="shared" si="8"/>
        <v>0</v>
      </c>
      <c r="EK11" s="330">
        <f t="shared" si="8"/>
        <v>0</v>
      </c>
      <c r="EL11" s="330">
        <f t="shared" si="8"/>
        <v>0</v>
      </c>
      <c r="EM11" s="330">
        <f t="shared" si="8"/>
        <v>0</v>
      </c>
      <c r="EN11" s="330">
        <f t="shared" si="8"/>
        <v>0</v>
      </c>
      <c r="EO11" s="330">
        <f t="shared" si="8"/>
        <v>0</v>
      </c>
      <c r="EP11" s="330">
        <f t="shared" si="8"/>
        <v>0</v>
      </c>
      <c r="EQ11" s="330">
        <f t="shared" si="8"/>
        <v>0</v>
      </c>
      <c r="ER11" s="330">
        <f t="shared" si="8"/>
        <v>0</v>
      </c>
      <c r="ES11" s="331">
        <f t="shared" si="8"/>
        <v>0</v>
      </c>
      <c r="ET11" s="329">
        <f t="shared" si="9"/>
        <v>0</v>
      </c>
      <c r="EU11" s="330">
        <f t="shared" si="9"/>
        <v>0</v>
      </c>
      <c r="EV11" s="330">
        <f t="shared" si="9"/>
        <v>0</v>
      </c>
      <c r="EW11" s="330">
        <f t="shared" si="9"/>
        <v>0</v>
      </c>
      <c r="EX11" s="330">
        <f t="shared" si="9"/>
        <v>0</v>
      </c>
      <c r="EY11" s="330">
        <f t="shared" si="9"/>
        <v>0</v>
      </c>
      <c r="EZ11" s="330">
        <f t="shared" si="9"/>
        <v>0</v>
      </c>
      <c r="FA11" s="330">
        <f t="shared" si="9"/>
        <v>0</v>
      </c>
      <c r="FB11" s="330">
        <f t="shared" si="9"/>
        <v>0</v>
      </c>
      <c r="FC11" s="330">
        <f t="shared" si="9"/>
        <v>0</v>
      </c>
      <c r="FD11" s="330">
        <f t="shared" si="9"/>
        <v>0</v>
      </c>
      <c r="FE11" s="331">
        <f t="shared" si="9"/>
        <v>0</v>
      </c>
      <c r="FF11" s="329">
        <f t="shared" si="10"/>
        <v>0</v>
      </c>
      <c r="FG11" s="330">
        <f t="shared" si="10"/>
        <v>0</v>
      </c>
      <c r="FH11" s="330">
        <f t="shared" si="10"/>
        <v>0</v>
      </c>
      <c r="FI11" s="330">
        <f t="shared" si="10"/>
        <v>0</v>
      </c>
      <c r="FJ11" s="330">
        <f t="shared" si="10"/>
        <v>0</v>
      </c>
      <c r="FK11" s="330">
        <f t="shared" si="10"/>
        <v>0</v>
      </c>
      <c r="FL11" s="330">
        <f t="shared" si="10"/>
        <v>0</v>
      </c>
      <c r="FM11" s="330">
        <f t="shared" si="10"/>
        <v>0</v>
      </c>
      <c r="FN11" s="330">
        <f t="shared" si="10"/>
        <v>0</v>
      </c>
      <c r="FO11" s="330">
        <f t="shared" si="10"/>
        <v>0</v>
      </c>
      <c r="FP11" s="330">
        <f t="shared" si="10"/>
        <v>0</v>
      </c>
      <c r="FQ11" s="331">
        <f t="shared" si="10"/>
        <v>0</v>
      </c>
    </row>
    <row r="12" spans="1:173" x14ac:dyDescent="0.2">
      <c r="A12" s="74" t="str">
        <f>D12</f>
        <v xml:space="preserve"> </v>
      </c>
      <c r="B12" s="112"/>
      <c r="C12" s="100" t="s">
        <v>324</v>
      </c>
      <c r="D12" s="365" t="str">
        <f>IF(ISBLANK(EMISSIONS_1!D12), " ", EMISSIONS_1!D12)</f>
        <v xml:space="preserve"> </v>
      </c>
      <c r="E12" s="360" t="s">
        <v>115</v>
      </c>
      <c r="F12" s="360" t="s">
        <v>115</v>
      </c>
      <c r="G12" s="33" t="s">
        <v>115</v>
      </c>
      <c r="H12" s="367"/>
      <c r="I12" s="367" t="s">
        <v>2</v>
      </c>
      <c r="J12" s="33" t="s">
        <v>115</v>
      </c>
      <c r="K12" s="33"/>
      <c r="L12" s="33"/>
      <c r="M12" s="372">
        <v>0</v>
      </c>
      <c r="N12" s="373">
        <v>0</v>
      </c>
      <c r="O12" s="299"/>
      <c r="P12" s="300"/>
      <c r="Q12" s="73" t="str">
        <f>IF($D12=" ", "Enter Equipment",IF(VLOOKUP($A12,'STATIONARY FACTORS'!$A$4:$O$22,Q$5,FALSE)="N/A","--", IF($H12=0,"Enter Activity",IF($M12=0, "Enter Run Time", IF($N12=0, "Enter Run Time", IF(ISERROR(SEARCH("Diesel",$D12,1)),((VLOOKUP($A12,'STATIONARY FACTORS'!$A$4:$O$22,Q$5,FALSE))/1000*$H12/$N12/$M12),($H12*(VLOOKUP($A12,'STATIONARY FACTORS'!$A$4:$O$22,Q$5,FALSE))/'STATIONARY FACTORS'!$C$101)))))))</f>
        <v>Enter Equipment</v>
      </c>
      <c r="R12" s="79" t="str">
        <f>IF($D12=" ","Enter Equipment",IF(VLOOKUP($A12,'STATIONARY FACTORS'!$A$4:$O$22,R$5,FALSE)="N/A","--",IF($H12=0,"Enter Activity",IF($M12=0,"Enter Run Time",IF($N12=0,"Enter Run Time",IF(ISERROR(SEARCH("Diesel",$D13,1)),((VLOOKUP($A12,'STATIONARY FACTORS'!$A$4:$O$22,R$5,FALSE))/1000*$H12/$N12/$M12),($H12*(VLOOKUP($A12,'STATIONARY FACTORS'!$A$4:$O$22,R$5,FALSE))/'STATIONARY FACTORS'!$C$101)))))))</f>
        <v>Enter Equipment</v>
      </c>
      <c r="S12" s="79" t="str">
        <f>IF($D12=" ", "Enter Equipment",IF(VLOOKUP($A12,'STATIONARY FACTORS'!$A$4:$O$22,S$5,FALSE)="N/A","--", IF($H12=0,"Enter Activity",IF($M12=0, "Enter Run Time", IF($N12=0, "Enter Run Time", IF(ISERROR(SEARCH("Diesel",$D13,1)),((VLOOKUP($A12,'STATIONARY FACTORS'!$A$4:$O$22,S$5,FALSE))/1000*$H12/$N12/$M12),($H12*(VLOOKUP($A12,'STATIONARY FACTORS'!$A$4:$O$22,S$5,FALSE))/'STATIONARY FACTORS'!$C$101)))))))</f>
        <v>Enter Equipment</v>
      </c>
      <c r="T12" s="79" t="str">
        <f>IF($D12=" ", "Enter Equipment",IF(VLOOKUP($A12,'STATIONARY FACTORS'!$A$4:$O$22,T$5,FALSE)="N/A","--", IF($H12=0,"Enter Activity",IF($M12=0, "Enter Run Time", IF($N12=0, "Enter Run Time", IF(ISERROR(SEARCH("Diesel",$D13,1)),((VLOOKUP($A12,'STATIONARY FACTORS'!$A$4:$O$22,T$5,FALSE))/1000*$H12/$N12/$M12),($H12*(VLOOKUP($A12,'STATIONARY FACTORS'!$A$4:$O$22,T$5,FALSE))/'STATIONARY FACTORS'!$C$101)))))))</f>
        <v>Enter Equipment</v>
      </c>
      <c r="U12" s="79" t="str">
        <f>IF($D12=" ", "Enter Equipment",IF(VLOOKUP($A12,'STATIONARY FACTORS'!$A$4:$O$22,U$5,FALSE)="N/A","--", IF($H12=0,"Enter Activity",IF($M12=0, "Enter Run Time", IF($N12=0, "Enter Run Time", IF(ISERROR(SEARCH("Diesel",$D13,1)),((VLOOKUP($A12,'STATIONARY FACTORS'!$A$4:$O$22,U$5,FALSE))/1000*$H12/$N12/$M12),($H12*(VLOOKUP($A12,'STATIONARY FACTORS'!$A$4:$O$22,U$5,FALSE))/'STATIONARY FACTORS'!$C$101)))))))</f>
        <v>Enter Equipment</v>
      </c>
      <c r="V12" s="79" t="str">
        <f>IF($D12=" ", "Enter Equipment",IF(VLOOKUP($A12,'STATIONARY FACTORS'!$A$4:$O$22,V$5,FALSE)="N/A","--", IF($H12=0,"Enter Activity",IF($M12=0, "Enter Run Time", IF($N12=0, "Enter Run Time", IF(ISERROR(SEARCH("Diesel",$D13,1)),((VLOOKUP($A12,'STATIONARY FACTORS'!$A$4:$O$22,V$5,FALSE))/1000*$H12/$N12/$M12),($H12*(VLOOKUP($A12,'STATIONARY FACTORS'!$A$4:$O$22,V$5,FALSE))/'STATIONARY FACTORS'!$C$101)))))))</f>
        <v>Enter Equipment</v>
      </c>
      <c r="W12" s="79" t="str">
        <f>IF($D12=" ", "Enter Equipment",IF(VLOOKUP($A12,'STATIONARY FACTORS'!$A$4:$O$22,W$5,FALSE)="N/A","--", IF($H12=0,"Enter Activity",IF($M12=0, "Enter Run Time", IF($N12=0, "Enter Run Time", IF(ISERROR(SEARCH("Diesel",$D13,1)),((VLOOKUP($A12,'STATIONARY FACTORS'!$A$4:$O$22,W$5,FALSE))/1000*$H12/$N12/$M12),($H12*(VLOOKUP($A12,'STATIONARY FACTORS'!$A$4:$O$22,W$5,FALSE))/'STATIONARY FACTORS'!$C$101)))))))</f>
        <v>Enter Equipment</v>
      </c>
      <c r="X12" s="79" t="str">
        <f>IF($D12=" ", "Enter Equipment",IF(VLOOKUP($A12,'STATIONARY FACTORS'!$A$4:$O$22,X$5,FALSE)="N/A","--", IF($H12=0,"Enter Activity",IF($M12=0, "Enter Run Time", IF($N12=0, "Enter Run Time", IF(ISERROR(SEARCH("Diesel",$D13,1)),((VLOOKUP($A12,'STATIONARY FACTORS'!$A$4:$O$22,X$5,FALSE))/1000*$H12/$N12/$M12),($H12*(VLOOKUP($A12,'STATIONARY FACTORS'!$A$4:$O$22,X$5,FALSE))/'STATIONARY FACTORS'!$C$101)))))))</f>
        <v>Enter Equipment</v>
      </c>
      <c r="Y12" s="79" t="str">
        <f>IF($D12=" ", "Enter Equipment",IF(VLOOKUP($A12,'STATIONARY FACTORS'!$A$4:$O$22,Y$5,FALSE)="N/A","--", IF($H12=0,"Enter Activity",IF($M12=0, "Enter Run Time", IF($N12=0, "Enter Run Time", IF(ISERROR(SEARCH("Diesel",$D13,1)),((VLOOKUP($A12,'STATIONARY FACTORS'!$A$4:$O$22,Y$5,FALSE))/1000*$H12/$N12/$M12),($H12*(VLOOKUP($A12,'STATIONARY FACTORS'!$A$4:$O$22,Y$5,FALSE))/'STATIONARY FACTORS'!$C$101)))))))</f>
        <v>Enter Equipment</v>
      </c>
      <c r="Z12" s="79" t="str">
        <f>IF($D12=" ", "Enter Equipment",IF(VLOOKUP($A12,'STATIONARY FACTORS'!$A$4:$O$22,Z$5,FALSE)="N/A","--", IF($H12=0,"Enter Activity",IF($M12=0, "Enter Run Time", IF($N12=0, "Enter Run Time", IF(ISERROR(SEARCH("Diesel",$D13,1)),((VLOOKUP($A12,'STATIONARY FACTORS'!$A$4:$O$22,Z$5,FALSE))/1000*$H12/$N12/$M12),($H12*(VLOOKUP($A12,'STATIONARY FACTORS'!$A$4:$O$22,Z$5,FALSE))/'STATIONARY FACTORS'!$C$101)))))))</f>
        <v>Enter Equipment</v>
      </c>
      <c r="AA12" s="415" t="str">
        <f>IF($D12=" ", "Enter Equipment",IF(VLOOKUP($A12,'STATIONARY FACTORS'!$A$4:$O$22,AA$5,FALSE)="N/A","--", IF($H12=0,"Enter Activity",IF($M12=0, "Enter Run Time", IF($N12=0, "Enter Run Time", IF(ISERROR(SEARCH("Diesel",$D13,1)),((VLOOKUP($A12,'STATIONARY FACTORS'!$A$4:$O$22,AA$5,FALSE))/1000*$H12/$N12/$M12),($H12*(VLOOKUP($A12,'STATIONARY FACTORS'!$A$4:$O$22,AA$5,FALSE))/'STATIONARY FACTORS'!$C$101)))))))</f>
        <v>Enter Equipment</v>
      </c>
      <c r="AB12" s="65" t="str">
        <f t="shared" ref="AB12:AL12" si="11">IF(T(Q12)=" ", IF($M12=0, "Enter Run Time", IF($N12=0, "Enter Run Time", Q12*$M12*$N12/2000)), Q12)</f>
        <v>Enter Equipment</v>
      </c>
      <c r="AC12" s="65" t="str">
        <f t="shared" si="11"/>
        <v>Enter Equipment</v>
      </c>
      <c r="AD12" s="65" t="str">
        <f t="shared" si="11"/>
        <v>Enter Equipment</v>
      </c>
      <c r="AE12" s="65" t="str">
        <f t="shared" si="11"/>
        <v>Enter Equipment</v>
      </c>
      <c r="AF12" s="65" t="str">
        <f t="shared" si="11"/>
        <v>Enter Equipment</v>
      </c>
      <c r="AG12" s="84" t="str">
        <f t="shared" si="11"/>
        <v>Enter Equipment</v>
      </c>
      <c r="AH12" s="65" t="str">
        <f t="shared" si="11"/>
        <v>Enter Equipment</v>
      </c>
      <c r="AI12" s="79" t="str">
        <f t="shared" si="11"/>
        <v>Enter Equipment</v>
      </c>
      <c r="AJ12" s="79" t="str">
        <f t="shared" si="11"/>
        <v>Enter Equipment</v>
      </c>
      <c r="AK12" s="79" t="str">
        <f t="shared" si="11"/>
        <v>Enter Equipment</v>
      </c>
      <c r="AL12" s="382" t="str">
        <f t="shared" si="11"/>
        <v>Enter Equipment</v>
      </c>
      <c r="AM12" s="73"/>
      <c r="AO12" s="74">
        <f>MONTH(EMISSIONS_1!P12)-MONTH(EMISSIONS_1!O12)+1</f>
        <v>1</v>
      </c>
      <c r="AP12" s="332">
        <f t="shared" ref="AP12:AP30" si="12">IF(T($AB12)="",IF((AP$6&gt;=MONTH($O12))*(AP$6&lt;=MONTH($P12)), $AB12/$AO12, 0),0)</f>
        <v>0</v>
      </c>
      <c r="AQ12" s="333">
        <f t="shared" si="0"/>
        <v>0</v>
      </c>
      <c r="AR12" s="333">
        <f t="shared" si="0"/>
        <v>0</v>
      </c>
      <c r="AS12" s="333">
        <f t="shared" si="0"/>
        <v>0</v>
      </c>
      <c r="AT12" s="333">
        <f t="shared" si="0"/>
        <v>0</v>
      </c>
      <c r="AU12" s="333">
        <f t="shared" si="0"/>
        <v>0</v>
      </c>
      <c r="AV12" s="333">
        <f t="shared" si="0"/>
        <v>0</v>
      </c>
      <c r="AW12" s="333">
        <f t="shared" si="0"/>
        <v>0</v>
      </c>
      <c r="AX12" s="333">
        <f t="shared" si="0"/>
        <v>0</v>
      </c>
      <c r="AY12" s="333">
        <f t="shared" si="0"/>
        <v>0</v>
      </c>
      <c r="AZ12" s="333">
        <f t="shared" si="0"/>
        <v>0</v>
      </c>
      <c r="BA12" s="334">
        <f t="shared" si="0"/>
        <v>0</v>
      </c>
      <c r="BB12" s="332">
        <f t="shared" si="1"/>
        <v>0</v>
      </c>
      <c r="BC12" s="333">
        <f t="shared" si="1"/>
        <v>0</v>
      </c>
      <c r="BD12" s="333">
        <f t="shared" si="1"/>
        <v>0</v>
      </c>
      <c r="BE12" s="333">
        <f t="shared" si="1"/>
        <v>0</v>
      </c>
      <c r="BF12" s="333">
        <f t="shared" si="1"/>
        <v>0</v>
      </c>
      <c r="BG12" s="333">
        <f t="shared" si="1"/>
        <v>0</v>
      </c>
      <c r="BH12" s="333">
        <f t="shared" si="1"/>
        <v>0</v>
      </c>
      <c r="BI12" s="333">
        <f t="shared" si="1"/>
        <v>0</v>
      </c>
      <c r="BJ12" s="333">
        <f t="shared" si="1"/>
        <v>0</v>
      </c>
      <c r="BK12" s="333">
        <f t="shared" si="1"/>
        <v>0</v>
      </c>
      <c r="BL12" s="333">
        <f t="shared" si="1"/>
        <v>0</v>
      </c>
      <c r="BM12" s="334">
        <f t="shared" si="1"/>
        <v>0</v>
      </c>
      <c r="BN12" s="332">
        <f t="shared" si="2"/>
        <v>0</v>
      </c>
      <c r="BO12" s="333">
        <f t="shared" si="2"/>
        <v>0</v>
      </c>
      <c r="BP12" s="333">
        <f t="shared" si="2"/>
        <v>0</v>
      </c>
      <c r="BQ12" s="333">
        <f t="shared" si="2"/>
        <v>0</v>
      </c>
      <c r="BR12" s="333">
        <f t="shared" si="2"/>
        <v>0</v>
      </c>
      <c r="BS12" s="333">
        <f t="shared" si="2"/>
        <v>0</v>
      </c>
      <c r="BT12" s="333">
        <f t="shared" si="2"/>
        <v>0</v>
      </c>
      <c r="BU12" s="333">
        <f t="shared" si="2"/>
        <v>0</v>
      </c>
      <c r="BV12" s="333">
        <f t="shared" si="2"/>
        <v>0</v>
      </c>
      <c r="BW12" s="333">
        <f t="shared" si="2"/>
        <v>0</v>
      </c>
      <c r="BX12" s="333">
        <f t="shared" si="2"/>
        <v>0</v>
      </c>
      <c r="BY12" s="334">
        <f t="shared" si="2"/>
        <v>0</v>
      </c>
      <c r="BZ12" s="332">
        <f t="shared" si="3"/>
        <v>0</v>
      </c>
      <c r="CA12" s="333">
        <f t="shared" si="3"/>
        <v>0</v>
      </c>
      <c r="CB12" s="333">
        <f t="shared" si="3"/>
        <v>0</v>
      </c>
      <c r="CC12" s="333">
        <f t="shared" si="3"/>
        <v>0</v>
      </c>
      <c r="CD12" s="333">
        <f t="shared" si="3"/>
        <v>0</v>
      </c>
      <c r="CE12" s="333">
        <f t="shared" si="3"/>
        <v>0</v>
      </c>
      <c r="CF12" s="333">
        <f t="shared" si="3"/>
        <v>0</v>
      </c>
      <c r="CG12" s="333">
        <f t="shared" si="3"/>
        <v>0</v>
      </c>
      <c r="CH12" s="333">
        <f t="shared" si="3"/>
        <v>0</v>
      </c>
      <c r="CI12" s="333">
        <f t="shared" si="3"/>
        <v>0</v>
      </c>
      <c r="CJ12" s="333">
        <f t="shared" si="3"/>
        <v>0</v>
      </c>
      <c r="CK12" s="334">
        <f t="shared" si="3"/>
        <v>0</v>
      </c>
      <c r="CL12" s="332">
        <f t="shared" si="4"/>
        <v>0</v>
      </c>
      <c r="CM12" s="333">
        <f t="shared" si="4"/>
        <v>0</v>
      </c>
      <c r="CN12" s="333">
        <f t="shared" si="4"/>
        <v>0</v>
      </c>
      <c r="CO12" s="333">
        <f t="shared" si="4"/>
        <v>0</v>
      </c>
      <c r="CP12" s="333">
        <f t="shared" si="4"/>
        <v>0</v>
      </c>
      <c r="CQ12" s="333">
        <f t="shared" si="4"/>
        <v>0</v>
      </c>
      <c r="CR12" s="333">
        <f t="shared" si="4"/>
        <v>0</v>
      </c>
      <c r="CS12" s="333">
        <f t="shared" si="4"/>
        <v>0</v>
      </c>
      <c r="CT12" s="333">
        <f t="shared" si="4"/>
        <v>0</v>
      </c>
      <c r="CU12" s="333">
        <f t="shared" si="4"/>
        <v>0</v>
      </c>
      <c r="CV12" s="333">
        <f t="shared" si="4"/>
        <v>0</v>
      </c>
      <c r="CW12" s="334">
        <f t="shared" si="4"/>
        <v>0</v>
      </c>
      <c r="CX12" s="332">
        <f t="shared" si="5"/>
        <v>0</v>
      </c>
      <c r="CY12" s="333">
        <f t="shared" si="5"/>
        <v>0</v>
      </c>
      <c r="CZ12" s="333">
        <f t="shared" si="5"/>
        <v>0</v>
      </c>
      <c r="DA12" s="333">
        <f t="shared" si="5"/>
        <v>0</v>
      </c>
      <c r="DB12" s="333">
        <f t="shared" si="5"/>
        <v>0</v>
      </c>
      <c r="DC12" s="333">
        <f t="shared" si="5"/>
        <v>0</v>
      </c>
      <c r="DD12" s="333">
        <f t="shared" si="5"/>
        <v>0</v>
      </c>
      <c r="DE12" s="333">
        <f t="shared" si="5"/>
        <v>0</v>
      </c>
      <c r="DF12" s="333">
        <f t="shared" si="5"/>
        <v>0</v>
      </c>
      <c r="DG12" s="333">
        <f t="shared" si="5"/>
        <v>0</v>
      </c>
      <c r="DH12" s="333">
        <f t="shared" si="5"/>
        <v>0</v>
      </c>
      <c r="DI12" s="334">
        <f t="shared" si="5"/>
        <v>0</v>
      </c>
      <c r="DJ12" s="332">
        <f t="shared" si="6"/>
        <v>0</v>
      </c>
      <c r="DK12" s="333">
        <f t="shared" si="6"/>
        <v>0</v>
      </c>
      <c r="DL12" s="333">
        <f t="shared" si="6"/>
        <v>0</v>
      </c>
      <c r="DM12" s="333">
        <f t="shared" si="6"/>
        <v>0</v>
      </c>
      <c r="DN12" s="333">
        <f t="shared" si="6"/>
        <v>0</v>
      </c>
      <c r="DO12" s="333">
        <f t="shared" si="6"/>
        <v>0</v>
      </c>
      <c r="DP12" s="333">
        <f t="shared" si="6"/>
        <v>0</v>
      </c>
      <c r="DQ12" s="333">
        <f t="shared" si="6"/>
        <v>0</v>
      </c>
      <c r="DR12" s="333">
        <f t="shared" si="6"/>
        <v>0</v>
      </c>
      <c r="DS12" s="333">
        <f t="shared" si="6"/>
        <v>0</v>
      </c>
      <c r="DT12" s="333">
        <f t="shared" si="6"/>
        <v>0</v>
      </c>
      <c r="DU12" s="334">
        <f t="shared" si="6"/>
        <v>0</v>
      </c>
      <c r="DV12" s="332">
        <f t="shared" si="7"/>
        <v>0</v>
      </c>
      <c r="DW12" s="333">
        <f t="shared" si="7"/>
        <v>0</v>
      </c>
      <c r="DX12" s="333">
        <f t="shared" si="7"/>
        <v>0</v>
      </c>
      <c r="DY12" s="333">
        <f t="shared" si="7"/>
        <v>0</v>
      </c>
      <c r="DZ12" s="333">
        <f t="shared" si="7"/>
        <v>0</v>
      </c>
      <c r="EA12" s="333">
        <f t="shared" si="7"/>
        <v>0</v>
      </c>
      <c r="EB12" s="333">
        <f t="shared" si="7"/>
        <v>0</v>
      </c>
      <c r="EC12" s="333">
        <f t="shared" si="7"/>
        <v>0</v>
      </c>
      <c r="ED12" s="333">
        <f t="shared" si="7"/>
        <v>0</v>
      </c>
      <c r="EE12" s="333">
        <f t="shared" si="7"/>
        <v>0</v>
      </c>
      <c r="EF12" s="333">
        <f t="shared" si="7"/>
        <v>0</v>
      </c>
      <c r="EG12" s="334">
        <f t="shared" si="7"/>
        <v>0</v>
      </c>
      <c r="EH12" s="332">
        <f t="shared" si="8"/>
        <v>0</v>
      </c>
      <c r="EI12" s="333">
        <f t="shared" si="8"/>
        <v>0</v>
      </c>
      <c r="EJ12" s="333">
        <f t="shared" si="8"/>
        <v>0</v>
      </c>
      <c r="EK12" s="333">
        <f t="shared" si="8"/>
        <v>0</v>
      </c>
      <c r="EL12" s="333">
        <f t="shared" si="8"/>
        <v>0</v>
      </c>
      <c r="EM12" s="333">
        <f t="shared" si="8"/>
        <v>0</v>
      </c>
      <c r="EN12" s="333">
        <f t="shared" si="8"/>
        <v>0</v>
      </c>
      <c r="EO12" s="333">
        <f t="shared" si="8"/>
        <v>0</v>
      </c>
      <c r="EP12" s="333">
        <f t="shared" si="8"/>
        <v>0</v>
      </c>
      <c r="EQ12" s="333">
        <f t="shared" si="8"/>
        <v>0</v>
      </c>
      <c r="ER12" s="333">
        <f t="shared" si="8"/>
        <v>0</v>
      </c>
      <c r="ES12" s="334">
        <f t="shared" si="8"/>
        <v>0</v>
      </c>
      <c r="ET12" s="332">
        <f t="shared" si="9"/>
        <v>0</v>
      </c>
      <c r="EU12" s="333">
        <f t="shared" si="9"/>
        <v>0</v>
      </c>
      <c r="EV12" s="333">
        <f t="shared" si="9"/>
        <v>0</v>
      </c>
      <c r="EW12" s="333">
        <f t="shared" si="9"/>
        <v>0</v>
      </c>
      <c r="EX12" s="333">
        <f t="shared" si="9"/>
        <v>0</v>
      </c>
      <c r="EY12" s="333">
        <f t="shared" si="9"/>
        <v>0</v>
      </c>
      <c r="EZ12" s="333">
        <f t="shared" si="9"/>
        <v>0</v>
      </c>
      <c r="FA12" s="333">
        <f t="shared" si="9"/>
        <v>0</v>
      </c>
      <c r="FB12" s="333">
        <f t="shared" si="9"/>
        <v>0</v>
      </c>
      <c r="FC12" s="333">
        <f t="shared" si="9"/>
        <v>0</v>
      </c>
      <c r="FD12" s="333">
        <f t="shared" si="9"/>
        <v>0</v>
      </c>
      <c r="FE12" s="334">
        <f t="shared" si="9"/>
        <v>0</v>
      </c>
      <c r="FF12" s="332">
        <f t="shared" si="10"/>
        <v>0</v>
      </c>
      <c r="FG12" s="333">
        <f t="shared" si="10"/>
        <v>0</v>
      </c>
      <c r="FH12" s="333">
        <f t="shared" si="10"/>
        <v>0</v>
      </c>
      <c r="FI12" s="333">
        <f t="shared" si="10"/>
        <v>0</v>
      </c>
      <c r="FJ12" s="333">
        <f t="shared" si="10"/>
        <v>0</v>
      </c>
      <c r="FK12" s="333">
        <f t="shared" si="10"/>
        <v>0</v>
      </c>
      <c r="FL12" s="333">
        <f t="shared" si="10"/>
        <v>0</v>
      </c>
      <c r="FM12" s="333">
        <f t="shared" si="10"/>
        <v>0</v>
      </c>
      <c r="FN12" s="333">
        <f t="shared" si="10"/>
        <v>0</v>
      </c>
      <c r="FO12" s="333">
        <f t="shared" si="10"/>
        <v>0</v>
      </c>
      <c r="FP12" s="333">
        <f t="shared" si="10"/>
        <v>0</v>
      </c>
      <c r="FQ12" s="334">
        <f t="shared" si="10"/>
        <v>0</v>
      </c>
    </row>
    <row r="13" spans="1:173" x14ac:dyDescent="0.2">
      <c r="A13" s="74" t="str">
        <f>CONCATENATE(D13, "-", E13)</f>
        <v xml:space="preserve"> - </v>
      </c>
      <c r="B13" s="112"/>
      <c r="C13" s="171" t="s">
        <v>306</v>
      </c>
      <c r="D13" s="366" t="str">
        <f>IF(ISBLANK(EMISSIONS_1!D13), " ", EMISSIONS_1!D13)</f>
        <v xml:space="preserve"> </v>
      </c>
      <c r="E13" s="366" t="str">
        <f>IF(ISBLANK(EMISSIONS_1!E13), " ", EMISSIONS_1!E13)</f>
        <v xml:space="preserve"> </v>
      </c>
      <c r="F13" s="366" t="str">
        <f>IF(ISBLANK(EMISSIONS_1!F13), " ", EMISSIONS_1!F13)</f>
        <v xml:space="preserve"> </v>
      </c>
      <c r="G13" s="367"/>
      <c r="H13" s="368"/>
      <c r="I13" s="33" t="s">
        <v>299</v>
      </c>
      <c r="J13" s="367"/>
      <c r="K13" s="33">
        <f>IF($J$4="NO Attribution",1,IF($J$4="Enter NO. PLATFORMS",IF(J13="",1,1/J13),1))</f>
        <v>1</v>
      </c>
      <c r="L13" s="33">
        <f>IF(J4="Enter Emissions (tpy)",IF( J13="", 0, J13), 0)</f>
        <v>0</v>
      </c>
      <c r="M13" s="367">
        <v>0</v>
      </c>
      <c r="N13" s="373">
        <v>0</v>
      </c>
      <c r="O13" s="299"/>
      <c r="P13" s="300"/>
      <c r="Q13" s="73" t="str">
        <f t="shared" ref="Q13:Q30" si="13">IF(T(AB13)=" ",(IF($M13=0,(IF($N13=0,0,AB13/$N13/$M13*2000)),AB13/$N13/$M13*2000)),T(AB13))</f>
        <v>Enter vessel info</v>
      </c>
      <c r="R13" s="79" t="str">
        <f t="shared" ref="R13:R30" si="14">IF(T(AC13)=" ",(IF($M13=0,(IF($N13=0,0,AC13/$N13/$M13*2000)),AC13/$N13/$M13*2000)),T(AC13))</f>
        <v>Enter vessel info</v>
      </c>
      <c r="S13" s="79" t="str">
        <f t="shared" ref="S13:S30" si="15">IF(T(AD13)=" ",(IF($M13=0,(IF($N13=0,0,AD13/$N13/$M13*2000)),AD13/$N13/$M13*2000)),T(AD13))</f>
        <v>Enter vessel info</v>
      </c>
      <c r="T13" s="79" t="str">
        <f t="shared" ref="T13:T30" si="16">IF(T(AE13)=" ",(IF($M13=0,(IF($N13=0,0,AE13/$N13/$M13*2000)),AE13/$N13/$M13*2000)),T(AE13))</f>
        <v>Enter vessel info</v>
      </c>
      <c r="U13" s="79" t="str">
        <f t="shared" ref="U13:U30" si="17">IF(T(AF13)=" ",(IF($M13=0,(IF($N13=0,0,AF13/$N13/$M13*2000)),AF13/$N13/$M13*2000)),T(AF13))</f>
        <v>Enter vessel info</v>
      </c>
      <c r="V13" s="79" t="str">
        <f t="shared" ref="V13:V30" si="18">IF(T(AG13)=" ",(IF($M13=0,(IF($N13=0,0,AG13/$N13/$M13*2000)),AG13/$N13/$M13*2000)),T(AG13))</f>
        <v>Enter vessel info</v>
      </c>
      <c r="W13" s="79" t="str">
        <f t="shared" ref="W13:W30" si="19">IF(T(AH13)=" ",(IF($M13=0,(IF($N13=0,0,AH13/$N13/$M13*2000)),AH13/$N13/$M13*2000)),T(AH13))</f>
        <v>Enter vessel info</v>
      </c>
      <c r="X13" s="79" t="str">
        <f t="shared" ref="X13:X30" si="20">IF(T(AI13)=" ",(IF($M13=0,(IF($N13=0,0,AI13/$N13/$M13*2000)),AI13/$N13/$M13*2000)),T(AI13))</f>
        <v>Enter vessel info</v>
      </c>
      <c r="Y13" s="78" t="s">
        <v>115</v>
      </c>
      <c r="Z13" s="79" t="s">
        <v>115</v>
      </c>
      <c r="AA13" s="82" t="s">
        <v>115</v>
      </c>
      <c r="AB13" s="76" t="str">
        <f>IF(OR($D13=" ",$E13=" ",$F13=" "),"Enter vessel info",IF(T($H13)&lt;&gt;"","Enter Activity",IF(OR($M13=0,$N13=0),"Enter Run Time",IF((VLOOKUP($F13,'VESSEL FACTORS'!$A$3:$O$5,AB$5,FALSE))="N/A","--",IF($G13=" ",IF(ISERROR(SEARCH("Aux",$E13,1)),($H13*VLOOKUP($F13,'VESSEL FACTORS'!$A$2:$O$5,AB$5,FALSE)*0.0000011023*$M13*$N13*0.82),($H13*VLOOKUP($F13,'VESSEL FACTORS'!$A$2:$O$5,AB$5,FALSE)*0.0000011023*$M13*$N13*1)),IF($G13&lt;21,($H13*VLOOKUP($F13,'VESSEL FACTORS'!$A$2:$O$5,AB$5,FALSE)*0.0000011023*$M13*$N13*VLOOKUP($G13,'VESSEL FACTORS'!$A$16:$L$36,AB$5,FALSE)),($H13*VLOOKUP($F13,'VESSEL FACTORS'!$A$3:$O$5,AB$5,FALSE)*0.0000011023*$M13*$N13*($G13/100))))))))</f>
        <v>Enter vessel info</v>
      </c>
      <c r="AC13" s="76" t="str">
        <f>IF(OR($D13=" ",$E13=" ",$F13=" "),"Enter vessel info",IF(T($H13)&lt;&gt;"","Enter Activity",IF(OR($M13=0,$N13=0),"Enter Run Time",IF((VLOOKUP($F13,'VESSEL FACTORS'!$A$3:$O$5,AC$5,FALSE))="N/A","--",IF($G13=" ",IF(ISERROR(SEARCH("Aux",$E13,1)),($H13*VLOOKUP($F13,'VESSEL FACTORS'!$A$2:$O$5,AC$5,FALSE)*0.0000011023*$M13*$N13*0.82),($H13*VLOOKUP($F13,'VESSEL FACTORS'!$A$2:$O$5,AC$5,FALSE)*0.0000011023*$M13*$N13*1)),IF($G13&lt;21,($H13*VLOOKUP($F13,'VESSEL FACTORS'!$A$2:$O$5,AC$5,FALSE)*0.0000011023*$M13*$N13*VLOOKUP($G13,'VESSEL FACTORS'!$A$16:$L$36,AC$5,FALSE)),($H13*VLOOKUP($F13,'VESSEL FACTORS'!$A$3:$O$5,AC$5,FALSE)*0.0000011023*$M13*$N13*($G13/100))))))))</f>
        <v>Enter vessel info</v>
      </c>
      <c r="AD13" s="76" t="str">
        <f>IF(OR($D13=" ",$E13=" ",$F13=" "),"Enter vessel info",IF(T($H13)&lt;&gt;"","Enter Activity",IF(OR($M13=0,$N13=0),"Enter Run Time",IF((VLOOKUP($F13,'VESSEL FACTORS'!$A$3:$O$5,AD$5,FALSE))="N/A","--",IF($G13=" ",IF(ISERROR(SEARCH("Aux",$E13,1)),($H13*VLOOKUP($F13,'VESSEL FACTORS'!$A$2:$O$5,AD$5,FALSE)*0.0000011023*$M13*$N13*0.82),($H13*VLOOKUP($F13,'VESSEL FACTORS'!$A$2:$O$5,AD$5,FALSE)*0.0000011023*$M13*$N13*1)),IF($G13&lt;21,($H13*VLOOKUP($F13,'VESSEL FACTORS'!$A$2:$O$5,AD$5,FALSE)*0.0000011023*$M13*$N13*VLOOKUP($G13,'VESSEL FACTORS'!$A$16:$L$36,AD$5,FALSE)),($H13*VLOOKUP($F13,'VESSEL FACTORS'!$A$3:$O$5,AD$5,FALSE)*0.0000011023*$M13*$N13*($G13/100))))))))</f>
        <v>Enter vessel info</v>
      </c>
      <c r="AE13" s="76" t="str">
        <f>IF(OR($D13=" ",$E13=" ",$F13=" "),"Enter vessel info",IF(T($H13)&lt;&gt;"","Enter Activity",IF(OR($M13=0,$N13=0),"Enter Run Time",IF((VLOOKUP($F13,'VESSEL FACTORS'!$A$3:$O$5,AE$5,FALSE))="N/A","--",IF($G13=" ",IF(ISERROR(SEARCH("Aux",$E13,1)),($H13*VLOOKUP($F13,'VESSEL FACTORS'!$A$2:$O$5,AE$5,FALSE)*0.0000011023*$M13*$N13*0.82),($H13*VLOOKUP($F13,'VESSEL FACTORS'!$A$2:$O$5,AE$5,FALSE)*0.0000011023*$M13*$N13*1)),IF($G13&lt;21,($H13*VLOOKUP($F13,'VESSEL FACTORS'!$A$2:$O$5,AE$5,FALSE)*0.0000011023*$M13*$N13*VLOOKUP($G13,'VESSEL FACTORS'!$A$16:$L$36,AE$5,FALSE)),($H13*VLOOKUP($F13,'VESSEL FACTORS'!$A$3:$O$5,AE$5,FALSE)*0.0000011023*$M13*$N13*($G13/100))))))))</f>
        <v>Enter vessel info</v>
      </c>
      <c r="AF13" s="76" t="str">
        <f>IF(OR($D13=" ",$E13=" ",$F13=" "),"Enter vessel info",IF(T($H13)&lt;&gt;"","Enter Activity",IF(OR($M13=0,$N13=0),"Enter Run Time",IF((VLOOKUP($F13,'VESSEL FACTORS'!$A$3:$O$5,AF$5,FALSE))="N/A","--",IF($G13=" ",IF(ISERROR(SEARCH("Aux",$E13,1)),($H13*VLOOKUP($F13,'VESSEL FACTORS'!$A$2:$O$5,AF$5,FALSE)*0.0000011023*$M13*$N13*0.82),($H13*VLOOKUP($F13,'VESSEL FACTORS'!$A$2:$O$5,AF$5,FALSE)*0.0000011023*$M13*$N13*1)),IF($G13&lt;21,($H13*VLOOKUP($F13,'VESSEL FACTORS'!$A$2:$O$5,AF$5,FALSE)*0.0000011023*$M13*$N13*VLOOKUP($G13,'VESSEL FACTORS'!$A$16:$L$36,AF$5,FALSE)),($H13*VLOOKUP($F13,'VESSEL FACTORS'!$A$3:$O$5,AF$5,FALSE)*0.0000011023*$M13*$N13*($G13/100))))))))</f>
        <v>Enter vessel info</v>
      </c>
      <c r="AG13" s="76" t="str">
        <f>IF(OR($D13=" ",$E13=" ",$F13=" "),"Enter vessel info",IF(T($H13)&lt;&gt;"","Enter Activity",IF(OR($M13=0,$N13=0),"Enter Run Time",IF((VLOOKUP($F13,'VESSEL FACTORS'!$A$3:$O$5,AG$5,FALSE))="N/A","--",IF($G13=" ",IF(ISERROR(SEARCH("Aux",$E13,1)),($H13*VLOOKUP($F13,'VESSEL FACTORS'!$A$2:$O$5,AG$5,FALSE)*0.0000011023*$M13*$N13*0.82),($H13*VLOOKUP($F13,'VESSEL FACTORS'!$A$2:$O$5,AG$5,FALSE)*0.0000011023*$M13*$N13*1)),IF($G13&lt;21,($H13*VLOOKUP($F13,'VESSEL FACTORS'!$A$2:$O$5,AG$5,FALSE)*0.0000011023*$M13*$N13*VLOOKUP($G13,'VESSEL FACTORS'!$A$16:$L$36,AG$5,FALSE)),($H13*VLOOKUP($F13,'VESSEL FACTORS'!$A$3:$O$5,AG$5,FALSE)*0.0000011023*$M13*$N13*($G13/100))))))))</f>
        <v>Enter vessel info</v>
      </c>
      <c r="AH13" s="76" t="str">
        <f>IF(OR($D13=" ",$E13=" ",$F13=" "),"Enter vessel info",IF(T($H13)&lt;&gt;"","Enter Activity",IF(OR($M13=0,$N13=0),"Enter Run Time",IF((VLOOKUP($F13,'VESSEL FACTORS'!$A$3:$O$5,AH$5,FALSE))="N/A","--",IF($G13=" ",IF(ISERROR(SEARCH("Aux",$E13,1)),($H13*VLOOKUP($F13,'VESSEL FACTORS'!$A$2:$O$5,AH$5,FALSE)*0.0000011023*$M13*$N13*0.82),($H13*VLOOKUP($F13,'VESSEL FACTORS'!$A$2:$O$5,AH$5,FALSE)*0.0000011023*$M13*$N13*1)),IF($G13&lt;21,($H13*VLOOKUP($F13,'VESSEL FACTORS'!$A$2:$O$5,AH$5,FALSE)*0.0000011023*$M13*$N13*VLOOKUP($G13,'VESSEL FACTORS'!$A$16:$L$36,AH$5,FALSE)),($H13*VLOOKUP($F13,'VESSEL FACTORS'!$A$3:$O$5,AH$5,FALSE)*0.0000011023*$M13*$N13*($G13/100))))))))</f>
        <v>Enter vessel info</v>
      </c>
      <c r="AI13" s="76" t="str">
        <f>IF(OR($D13=" ",$E13=" ",$F13=" "),"Enter vessel info",IF(T($H13)&lt;&gt;"","Enter Activity",IF(OR($M13=0,$N13=0),"Enter Run Time",IF((VLOOKUP($F13,'VESSEL FACTORS'!$A$3:$O$5,AI$5,FALSE))="N/A","--",IF($G13=" ",IF(ISERROR(SEARCH("Aux",$E13,1)),($H13*VLOOKUP($F13,'VESSEL FACTORS'!$A$2:$O$5,AI$5,FALSE)*0.0000011023*$M13*$N13*0.82),($H13*VLOOKUP($F13,'VESSEL FACTORS'!$A$2:$O$5,AI$5,FALSE)*0.0000011023*$M13*$N13*1)),IF($G13&lt;21,($H13*VLOOKUP($F13,'VESSEL FACTORS'!$A$2:$O$5,AI$5,FALSE)*0.0000011023*$M13*$N13*VLOOKUP($G13,'VESSEL FACTORS'!$A$16:$L$36,AI$5,FALSE)),($H13*VLOOKUP($F13,'VESSEL FACTORS'!$A$3:$O$5,AI$5,FALSE)*0.0000011023*$M13*$N13*($G13/100))))))))</f>
        <v>Enter vessel info</v>
      </c>
      <c r="AJ13" s="76" t="str">
        <f>IF(OR($D13=" ",$E13=" ",$F13=" "),"Enter vessel info",IF(T($H13)&lt;&gt;"","Enter Activity",IF(OR($M13=0,$N13=0),"Enter Run Time",IF((VLOOKUP($F13,'VESSEL FACTORS'!$A$3:$O$5,AJ$5,FALSE))="N/A","--",IF($G13=" ",IF(ISERROR(SEARCH("Aux",$E13,1)),($H13*VLOOKUP($F13,'VESSEL FACTORS'!$A$2:$O$5,AJ$5,FALSE)*0.0000011023*$M13*$N13*0.82),($H13*VLOOKUP($F13,'VESSEL FACTORS'!$A$2:$O$5,AJ$5,FALSE)*0.0000011023*$M13*$N13*1)),IF($G13&lt;21,($H13*VLOOKUP($F13,'VESSEL FACTORS'!$A$2:$O$5,AJ$5,FALSE)*0.0000011023*$M13*$N13*VLOOKUP($G13,'VESSEL FACTORS'!$A$16:$L$36,AJ$5,FALSE)),($H13*VLOOKUP($F13,'VESSEL FACTORS'!$A$3:$O$5,AJ$5,FALSE)*0.0000011023*$M13*$N13*($G13/100))))))))</f>
        <v>Enter vessel info</v>
      </c>
      <c r="AK13" s="76" t="str">
        <f>IF(OR($D13=" ",$E13=" ",$F13=" "),"Enter vessel info",IF(T($H13)&lt;&gt;"","Enter Activity",IF(OR($M13=0,$N13=0),"Enter Run Time",IF((VLOOKUP($F13,'VESSEL FACTORS'!$A$3:$O$5,AK$5,FALSE))="N/A","--",IF($G13=" ",IF(ISERROR(SEARCH("Aux",$E13,1)),($H13*VLOOKUP($F13,'VESSEL FACTORS'!$A$2:$O$5,AK$5,FALSE)*0.0000011023*$M13*$N13*0.82),($H13*VLOOKUP($F13,'VESSEL FACTORS'!$A$2:$O$5,AK$5,FALSE)*0.0000011023*$M13*$N13*1)),IF($G13&lt;21,($H13*VLOOKUP($F13,'VESSEL FACTORS'!$A$2:$O$5,AK$5,FALSE)*0.0000011023*$M13*$N13*VLOOKUP($G13,'VESSEL FACTORS'!$A$16:$L$36,AK$5,FALSE)),($H13*VLOOKUP($F13,'VESSEL FACTORS'!$A$3:$O$5,AK$5,FALSE)*0.0000011023*$M13*$N13*($G13/100))))))))</f>
        <v>Enter vessel info</v>
      </c>
      <c r="AL13" s="67" t="str">
        <f>IF(OR($D13=" ",$E13=" ",$F13=" "),"Enter vessel info",IF(T($H13)&lt;&gt;"","Enter Activity",IF(OR($M13=0,$N13=0),"Enter Run Time",IF((VLOOKUP($F13,'VESSEL FACTORS'!$A$3:$O$5,AL$5,FALSE))="N/A","--",IF($G13=" ",IF(ISERROR(SEARCH("Aux",$E13,1)),($H13*VLOOKUP($F13,'VESSEL FACTORS'!$A$2:$O$5,AL$5,FALSE)*0.0000011023*$M13*$N13*0.82),($H13*VLOOKUP($F13,'VESSEL FACTORS'!$A$2:$O$5,AL$5,FALSE)*0.0000011023*$M13*$N13*1)),IF($G13&lt;21,($H13*VLOOKUP($F13,'VESSEL FACTORS'!$A$2:$O$5,AL$5,FALSE)*0.0000011023*$M13*$N13*VLOOKUP($G13,'VESSEL FACTORS'!$A$16:$L$36,AL$5,FALSE)),($H13*VLOOKUP($F13,'VESSEL FACTORS'!$A$3:$O$5,AL$5,FALSE)*0.0000011023*$M13*$N13*($G13/100))))))))</f>
        <v>Enter vessel info</v>
      </c>
      <c r="AM13" s="74"/>
      <c r="AO13" s="74">
        <f>MONTH(EMISSIONS_1!P13)-MONTH(EMISSIONS_1!O13)+1</f>
        <v>1</v>
      </c>
      <c r="AP13" s="335">
        <f t="shared" si="12"/>
        <v>0</v>
      </c>
      <c r="AQ13" s="336">
        <f t="shared" si="0"/>
        <v>0</v>
      </c>
      <c r="AR13" s="336">
        <f t="shared" si="0"/>
        <v>0</v>
      </c>
      <c r="AS13" s="336">
        <f t="shared" si="0"/>
        <v>0</v>
      </c>
      <c r="AT13" s="336">
        <f t="shared" si="0"/>
        <v>0</v>
      </c>
      <c r="AU13" s="336">
        <f t="shared" si="0"/>
        <v>0</v>
      </c>
      <c r="AV13" s="336">
        <f t="shared" si="0"/>
        <v>0</v>
      </c>
      <c r="AW13" s="336">
        <f t="shared" si="0"/>
        <v>0</v>
      </c>
      <c r="AX13" s="336">
        <f t="shared" si="0"/>
        <v>0</v>
      </c>
      <c r="AY13" s="336">
        <f t="shared" si="0"/>
        <v>0</v>
      </c>
      <c r="AZ13" s="336">
        <f t="shared" si="0"/>
        <v>0</v>
      </c>
      <c r="BA13" s="337">
        <f t="shared" si="0"/>
        <v>0</v>
      </c>
      <c r="BB13" s="335">
        <f t="shared" si="1"/>
        <v>0</v>
      </c>
      <c r="BC13" s="336">
        <f t="shared" si="1"/>
        <v>0</v>
      </c>
      <c r="BD13" s="336">
        <f t="shared" si="1"/>
        <v>0</v>
      </c>
      <c r="BE13" s="336">
        <f t="shared" si="1"/>
        <v>0</v>
      </c>
      <c r="BF13" s="336">
        <f t="shared" si="1"/>
        <v>0</v>
      </c>
      <c r="BG13" s="336">
        <f t="shared" si="1"/>
        <v>0</v>
      </c>
      <c r="BH13" s="336">
        <f t="shared" si="1"/>
        <v>0</v>
      </c>
      <c r="BI13" s="336">
        <f t="shared" si="1"/>
        <v>0</v>
      </c>
      <c r="BJ13" s="336">
        <f t="shared" si="1"/>
        <v>0</v>
      </c>
      <c r="BK13" s="336">
        <f t="shared" si="1"/>
        <v>0</v>
      </c>
      <c r="BL13" s="336">
        <f t="shared" si="1"/>
        <v>0</v>
      </c>
      <c r="BM13" s="337">
        <f t="shared" si="1"/>
        <v>0</v>
      </c>
      <c r="BN13" s="335">
        <f t="shared" si="2"/>
        <v>0</v>
      </c>
      <c r="BO13" s="336">
        <f t="shared" si="2"/>
        <v>0</v>
      </c>
      <c r="BP13" s="336">
        <f t="shared" si="2"/>
        <v>0</v>
      </c>
      <c r="BQ13" s="336">
        <f t="shared" si="2"/>
        <v>0</v>
      </c>
      <c r="BR13" s="336">
        <f t="shared" si="2"/>
        <v>0</v>
      </c>
      <c r="BS13" s="336">
        <f t="shared" si="2"/>
        <v>0</v>
      </c>
      <c r="BT13" s="336">
        <f t="shared" si="2"/>
        <v>0</v>
      </c>
      <c r="BU13" s="336">
        <f t="shared" si="2"/>
        <v>0</v>
      </c>
      <c r="BV13" s="336">
        <f t="shared" si="2"/>
        <v>0</v>
      </c>
      <c r="BW13" s="336">
        <f t="shared" si="2"/>
        <v>0</v>
      </c>
      <c r="BX13" s="336">
        <f t="shared" si="2"/>
        <v>0</v>
      </c>
      <c r="BY13" s="337">
        <f t="shared" si="2"/>
        <v>0</v>
      </c>
      <c r="BZ13" s="335">
        <f t="shared" si="3"/>
        <v>0</v>
      </c>
      <c r="CA13" s="336">
        <f t="shared" si="3"/>
        <v>0</v>
      </c>
      <c r="CB13" s="336">
        <f t="shared" si="3"/>
        <v>0</v>
      </c>
      <c r="CC13" s="336">
        <f t="shared" si="3"/>
        <v>0</v>
      </c>
      <c r="CD13" s="336">
        <f t="shared" si="3"/>
        <v>0</v>
      </c>
      <c r="CE13" s="336">
        <f t="shared" si="3"/>
        <v>0</v>
      </c>
      <c r="CF13" s="336">
        <f t="shared" si="3"/>
        <v>0</v>
      </c>
      <c r="CG13" s="336">
        <f t="shared" si="3"/>
        <v>0</v>
      </c>
      <c r="CH13" s="336">
        <f t="shared" si="3"/>
        <v>0</v>
      </c>
      <c r="CI13" s="336">
        <f t="shared" si="3"/>
        <v>0</v>
      </c>
      <c r="CJ13" s="336">
        <f t="shared" si="3"/>
        <v>0</v>
      </c>
      <c r="CK13" s="337">
        <f t="shared" si="3"/>
        <v>0</v>
      </c>
      <c r="CL13" s="335">
        <f t="shared" si="4"/>
        <v>0</v>
      </c>
      <c r="CM13" s="336">
        <f t="shared" si="4"/>
        <v>0</v>
      </c>
      <c r="CN13" s="336">
        <f t="shared" si="4"/>
        <v>0</v>
      </c>
      <c r="CO13" s="336">
        <f t="shared" si="4"/>
        <v>0</v>
      </c>
      <c r="CP13" s="336">
        <f t="shared" si="4"/>
        <v>0</v>
      </c>
      <c r="CQ13" s="336">
        <f t="shared" si="4"/>
        <v>0</v>
      </c>
      <c r="CR13" s="336">
        <f t="shared" si="4"/>
        <v>0</v>
      </c>
      <c r="CS13" s="336">
        <f t="shared" si="4"/>
        <v>0</v>
      </c>
      <c r="CT13" s="336">
        <f t="shared" si="4"/>
        <v>0</v>
      </c>
      <c r="CU13" s="336">
        <f t="shared" si="4"/>
        <v>0</v>
      </c>
      <c r="CV13" s="336">
        <f t="shared" si="4"/>
        <v>0</v>
      </c>
      <c r="CW13" s="337">
        <f t="shared" si="4"/>
        <v>0</v>
      </c>
      <c r="CX13" s="335">
        <f t="shared" si="5"/>
        <v>0</v>
      </c>
      <c r="CY13" s="336">
        <f t="shared" si="5"/>
        <v>0</v>
      </c>
      <c r="CZ13" s="336">
        <f t="shared" si="5"/>
        <v>0</v>
      </c>
      <c r="DA13" s="336">
        <f t="shared" si="5"/>
        <v>0</v>
      </c>
      <c r="DB13" s="336">
        <f t="shared" si="5"/>
        <v>0</v>
      </c>
      <c r="DC13" s="336">
        <f t="shared" si="5"/>
        <v>0</v>
      </c>
      <c r="DD13" s="336">
        <f t="shared" si="5"/>
        <v>0</v>
      </c>
      <c r="DE13" s="336">
        <f t="shared" si="5"/>
        <v>0</v>
      </c>
      <c r="DF13" s="336">
        <f t="shared" si="5"/>
        <v>0</v>
      </c>
      <c r="DG13" s="336">
        <f t="shared" si="5"/>
        <v>0</v>
      </c>
      <c r="DH13" s="336">
        <f t="shared" si="5"/>
        <v>0</v>
      </c>
      <c r="DI13" s="337">
        <f t="shared" si="5"/>
        <v>0</v>
      </c>
      <c r="DJ13" s="335">
        <f t="shared" si="6"/>
        <v>0</v>
      </c>
      <c r="DK13" s="336">
        <f t="shared" si="6"/>
        <v>0</v>
      </c>
      <c r="DL13" s="336">
        <f t="shared" si="6"/>
        <v>0</v>
      </c>
      <c r="DM13" s="336">
        <f t="shared" si="6"/>
        <v>0</v>
      </c>
      <c r="DN13" s="336">
        <f t="shared" si="6"/>
        <v>0</v>
      </c>
      <c r="DO13" s="336">
        <f t="shared" si="6"/>
        <v>0</v>
      </c>
      <c r="DP13" s="336">
        <f t="shared" si="6"/>
        <v>0</v>
      </c>
      <c r="DQ13" s="336">
        <f t="shared" si="6"/>
        <v>0</v>
      </c>
      <c r="DR13" s="336">
        <f t="shared" si="6"/>
        <v>0</v>
      </c>
      <c r="DS13" s="336">
        <f t="shared" si="6"/>
        <v>0</v>
      </c>
      <c r="DT13" s="336">
        <f t="shared" si="6"/>
        <v>0</v>
      </c>
      <c r="DU13" s="337">
        <f t="shared" si="6"/>
        <v>0</v>
      </c>
      <c r="DV13" s="335">
        <f t="shared" si="7"/>
        <v>0</v>
      </c>
      <c r="DW13" s="336">
        <f t="shared" si="7"/>
        <v>0</v>
      </c>
      <c r="DX13" s="336">
        <f t="shared" si="7"/>
        <v>0</v>
      </c>
      <c r="DY13" s="336">
        <f t="shared" si="7"/>
        <v>0</v>
      </c>
      <c r="DZ13" s="336">
        <f t="shared" si="7"/>
        <v>0</v>
      </c>
      <c r="EA13" s="336">
        <f t="shared" si="7"/>
        <v>0</v>
      </c>
      <c r="EB13" s="336">
        <f t="shared" si="7"/>
        <v>0</v>
      </c>
      <c r="EC13" s="336">
        <f t="shared" si="7"/>
        <v>0</v>
      </c>
      <c r="ED13" s="336">
        <f t="shared" si="7"/>
        <v>0</v>
      </c>
      <c r="EE13" s="336">
        <f t="shared" si="7"/>
        <v>0</v>
      </c>
      <c r="EF13" s="336">
        <f t="shared" si="7"/>
        <v>0</v>
      </c>
      <c r="EG13" s="337">
        <f t="shared" si="7"/>
        <v>0</v>
      </c>
      <c r="EH13" s="335">
        <f t="shared" si="8"/>
        <v>0</v>
      </c>
      <c r="EI13" s="336">
        <f t="shared" si="8"/>
        <v>0</v>
      </c>
      <c r="EJ13" s="336">
        <f t="shared" si="8"/>
        <v>0</v>
      </c>
      <c r="EK13" s="336">
        <f t="shared" si="8"/>
        <v>0</v>
      </c>
      <c r="EL13" s="336">
        <f t="shared" si="8"/>
        <v>0</v>
      </c>
      <c r="EM13" s="336">
        <f t="shared" si="8"/>
        <v>0</v>
      </c>
      <c r="EN13" s="336">
        <f t="shared" si="8"/>
        <v>0</v>
      </c>
      <c r="EO13" s="336">
        <f t="shared" si="8"/>
        <v>0</v>
      </c>
      <c r="EP13" s="336">
        <f t="shared" si="8"/>
        <v>0</v>
      </c>
      <c r="EQ13" s="336">
        <f t="shared" si="8"/>
        <v>0</v>
      </c>
      <c r="ER13" s="336">
        <f t="shared" si="8"/>
        <v>0</v>
      </c>
      <c r="ES13" s="337">
        <f t="shared" si="8"/>
        <v>0</v>
      </c>
      <c r="ET13" s="335">
        <f t="shared" si="9"/>
        <v>0</v>
      </c>
      <c r="EU13" s="336">
        <f t="shared" si="9"/>
        <v>0</v>
      </c>
      <c r="EV13" s="336">
        <f t="shared" si="9"/>
        <v>0</v>
      </c>
      <c r="EW13" s="336">
        <f t="shared" si="9"/>
        <v>0</v>
      </c>
      <c r="EX13" s="336">
        <f t="shared" si="9"/>
        <v>0</v>
      </c>
      <c r="EY13" s="336">
        <f t="shared" si="9"/>
        <v>0</v>
      </c>
      <c r="EZ13" s="336">
        <f t="shared" si="9"/>
        <v>0</v>
      </c>
      <c r="FA13" s="336">
        <f t="shared" si="9"/>
        <v>0</v>
      </c>
      <c r="FB13" s="336">
        <f t="shared" si="9"/>
        <v>0</v>
      </c>
      <c r="FC13" s="336">
        <f t="shared" si="9"/>
        <v>0</v>
      </c>
      <c r="FD13" s="336">
        <f t="shared" si="9"/>
        <v>0</v>
      </c>
      <c r="FE13" s="337">
        <f t="shared" si="9"/>
        <v>0</v>
      </c>
      <c r="FF13" s="335">
        <f t="shared" si="10"/>
        <v>0</v>
      </c>
      <c r="FG13" s="336">
        <f t="shared" si="10"/>
        <v>0</v>
      </c>
      <c r="FH13" s="336">
        <f t="shared" si="10"/>
        <v>0</v>
      </c>
      <c r="FI13" s="336">
        <f t="shared" si="10"/>
        <v>0</v>
      </c>
      <c r="FJ13" s="336">
        <f t="shared" si="10"/>
        <v>0</v>
      </c>
      <c r="FK13" s="336">
        <f t="shared" si="10"/>
        <v>0</v>
      </c>
      <c r="FL13" s="336">
        <f t="shared" si="10"/>
        <v>0</v>
      </c>
      <c r="FM13" s="336">
        <f t="shared" si="10"/>
        <v>0</v>
      </c>
      <c r="FN13" s="336">
        <f t="shared" si="10"/>
        <v>0</v>
      </c>
      <c r="FO13" s="336">
        <f t="shared" si="10"/>
        <v>0</v>
      </c>
      <c r="FP13" s="336">
        <f t="shared" si="10"/>
        <v>0</v>
      </c>
      <c r="FQ13" s="337">
        <f t="shared" si="10"/>
        <v>0</v>
      </c>
    </row>
    <row r="14" spans="1:173" x14ac:dyDescent="0.2">
      <c r="A14" s="74" t="str">
        <f t="shared" ref="A14:A43" si="21">CONCATENATE(D14, "-", E14)</f>
        <v xml:space="preserve"> - </v>
      </c>
      <c r="B14" s="112"/>
      <c r="C14" s="171" t="s">
        <v>306</v>
      </c>
      <c r="D14" s="366" t="str">
        <f>IF(ISBLANK(EMISSIONS_1!D14), " ", EMISSIONS_1!D14)</f>
        <v xml:space="preserve"> </v>
      </c>
      <c r="E14" s="366" t="str">
        <f>IF(ISBLANK(EMISSIONS_1!E14), " ", EMISSIONS_1!E14)</f>
        <v xml:space="preserve"> </v>
      </c>
      <c r="F14" s="366" t="str">
        <f>IF(ISBLANK(EMISSIONS_1!F14), " ", EMISSIONS_1!F14)</f>
        <v xml:space="preserve"> </v>
      </c>
      <c r="G14" s="367"/>
      <c r="H14" s="368"/>
      <c r="I14" s="33" t="s">
        <v>299</v>
      </c>
      <c r="J14" s="367"/>
      <c r="K14" s="33">
        <f t="shared" ref="K14:K30" si="22">IF($J$4="NO Attribution",1,IF($J$4="Enter NO. PLATFORMS",IF(J14="",1,1/J14),IF($J$4="Enter EMISS TO SUBTRACT",IF(J14="",0,J14),1)))</f>
        <v>1</v>
      </c>
      <c r="L14" s="33">
        <f t="shared" ref="L14:L43" si="23">IF(J5="Enter Emissions (tpy)",IF( J14="", 0, J14), 0)</f>
        <v>0</v>
      </c>
      <c r="M14" s="367">
        <v>0</v>
      </c>
      <c r="N14" s="373">
        <v>0</v>
      </c>
      <c r="O14" s="299"/>
      <c r="P14" s="300"/>
      <c r="Q14" s="73" t="str">
        <f t="shared" si="13"/>
        <v>Enter vessel info</v>
      </c>
      <c r="R14" s="79" t="str">
        <f t="shared" si="14"/>
        <v>Enter vessel info</v>
      </c>
      <c r="S14" s="79" t="str">
        <f t="shared" si="15"/>
        <v>Enter vessel info</v>
      </c>
      <c r="T14" s="79" t="str">
        <f t="shared" si="16"/>
        <v>Enter vessel info</v>
      </c>
      <c r="U14" s="79" t="str">
        <f t="shared" si="17"/>
        <v>Enter vessel info</v>
      </c>
      <c r="V14" s="79" t="str">
        <f t="shared" si="18"/>
        <v>Enter vessel info</v>
      </c>
      <c r="W14" s="79" t="str">
        <f t="shared" si="19"/>
        <v>Enter vessel info</v>
      </c>
      <c r="X14" s="79" t="str">
        <f t="shared" si="20"/>
        <v>Enter vessel info</v>
      </c>
      <c r="Y14" s="78" t="s">
        <v>115</v>
      </c>
      <c r="Z14" s="79" t="s">
        <v>115</v>
      </c>
      <c r="AA14" s="82" t="s">
        <v>115</v>
      </c>
      <c r="AB14" s="76" t="str">
        <f>IF(OR($D14=" ",$E14=" ",$F14=" "),"Enter vessel info",IF(T($H14)&lt;&gt;"","Enter Activity",IF(OR($M14=0,$N14=0),"Enter Run Time",IF((VLOOKUP($F14,'VESSEL FACTORS'!$A$3:$O$5,AB$5,FALSE))="N/A","--",IF($G14=" ",IF(ISERROR(SEARCH("Aux",$E14,1)),($H14*VLOOKUP($F14,'VESSEL FACTORS'!$A$2:$O$5,AB$5,FALSE)*0.0000011023*$M14*$N14*0.82),($H14*VLOOKUP($F14,'VESSEL FACTORS'!$A$2:$O$5,AB$5,FALSE)*0.0000011023*$M14*$N14*1)),IF($G14&lt;21,($H14*VLOOKUP($F14,'VESSEL FACTORS'!$A$2:$O$5,AB$5,FALSE)*0.0000011023*$M14*$N14*VLOOKUP($G14,'VESSEL FACTORS'!$A$16:$L$36,AB$5,FALSE)),($H14*VLOOKUP($F14,'VESSEL FACTORS'!$A$3:$O$5,AB$5,FALSE)*0.0000011023*$M14*$N14*($G14/100))))))))</f>
        <v>Enter vessel info</v>
      </c>
      <c r="AC14" s="76" t="str">
        <f>IF(OR($D14=" ",$E14=" ",$F14=" "),"Enter vessel info",IF(T($H14)&lt;&gt;"","Enter Activity",IF(OR($M14=0,$N14=0),"Enter Run Time",IF((VLOOKUP($F14,'VESSEL FACTORS'!$A$3:$O$5,AC$5,FALSE))="N/A","--",IF($G14=" ",IF(ISERROR(SEARCH("Aux",$E14,1)),($H14*VLOOKUP($F14,'VESSEL FACTORS'!$A$2:$O$5,AC$5,FALSE)*0.0000011023*$M14*$N14*0.82),($H14*VLOOKUP($F14,'VESSEL FACTORS'!$A$2:$O$5,AC$5,FALSE)*0.0000011023*$M14*$N14*1)),IF($G14&lt;21,($H14*VLOOKUP($F14,'VESSEL FACTORS'!$A$2:$O$5,AC$5,FALSE)*0.0000011023*$M14*$N14*VLOOKUP($G14,'VESSEL FACTORS'!$A$16:$L$36,AC$5,FALSE)),($H14*VLOOKUP($F14,'VESSEL FACTORS'!$A$3:$O$5,AC$5,FALSE)*0.0000011023*$M14*$N14*($G14/100))))))))</f>
        <v>Enter vessel info</v>
      </c>
      <c r="AD14" s="76" t="str">
        <f>IF(OR($D14=" ",$E14=" ",$F14=" "),"Enter vessel info",IF(T($H14)&lt;&gt;"","Enter Activity",IF(OR($M14=0,$N14=0),"Enter Run Time",IF((VLOOKUP($F14,'VESSEL FACTORS'!$A$3:$O$5,AD$5,FALSE))="N/A","--",IF($G14=" ",IF(ISERROR(SEARCH("Aux",$E14,1)),($H14*VLOOKUP($F14,'VESSEL FACTORS'!$A$2:$O$5,AD$5,FALSE)*0.0000011023*$M14*$N14*0.82),($H14*VLOOKUP($F14,'VESSEL FACTORS'!$A$2:$O$5,AD$5,FALSE)*0.0000011023*$M14*$N14*1)),IF($G14&lt;21,($H14*VLOOKUP($F14,'VESSEL FACTORS'!$A$2:$O$5,AD$5,FALSE)*0.0000011023*$M14*$N14*VLOOKUP($G14,'VESSEL FACTORS'!$A$16:$L$36,AD$5,FALSE)),($H14*VLOOKUP($F14,'VESSEL FACTORS'!$A$3:$O$5,AD$5,FALSE)*0.0000011023*$M14*$N14*($G14/100))))))))</f>
        <v>Enter vessel info</v>
      </c>
      <c r="AE14" s="76" t="str">
        <f>IF(OR($D14=" ",$E14=" ",$F14=" "),"Enter vessel info",IF(T($H14)&lt;&gt;"","Enter Activity",IF(OR($M14=0,$N14=0),"Enter Run Time",IF((VLOOKUP($F14,'VESSEL FACTORS'!$A$3:$O$5,AE$5,FALSE))="N/A","--",IF($G14=" ",IF(ISERROR(SEARCH("Aux",$E14,1)),($H14*VLOOKUP($F14,'VESSEL FACTORS'!$A$2:$O$5,AE$5,FALSE)*0.0000011023*$M14*$N14*0.82),($H14*VLOOKUP($F14,'VESSEL FACTORS'!$A$2:$O$5,AE$5,FALSE)*0.0000011023*$M14*$N14*1)),IF($G14&lt;21,($H14*VLOOKUP($F14,'VESSEL FACTORS'!$A$2:$O$5,AE$5,FALSE)*0.0000011023*$M14*$N14*VLOOKUP($G14,'VESSEL FACTORS'!$A$16:$L$36,AE$5,FALSE)),($H14*VLOOKUP($F14,'VESSEL FACTORS'!$A$3:$O$5,AE$5,FALSE)*0.0000011023*$M14*$N14*($G14/100))))))))</f>
        <v>Enter vessel info</v>
      </c>
      <c r="AF14" s="76" t="str">
        <f>IF(OR($D14=" ",$E14=" ",$F14=" "),"Enter vessel info",IF(T($H14)&lt;&gt;"","Enter Activity",IF(OR($M14=0,$N14=0),"Enter Run Time",IF((VLOOKUP($F14,'VESSEL FACTORS'!$A$3:$O$5,AF$5,FALSE))="N/A","--",IF($G14=" ",IF(ISERROR(SEARCH("Aux",$E14,1)),($H14*VLOOKUP($F14,'VESSEL FACTORS'!$A$2:$O$5,AF$5,FALSE)*0.0000011023*$M14*$N14*0.82),($H14*VLOOKUP($F14,'VESSEL FACTORS'!$A$2:$O$5,AF$5,FALSE)*0.0000011023*$M14*$N14*1)),IF($G14&lt;21,($H14*VLOOKUP($F14,'VESSEL FACTORS'!$A$2:$O$5,AF$5,FALSE)*0.0000011023*$M14*$N14*VLOOKUP($G14,'VESSEL FACTORS'!$A$16:$L$36,AF$5,FALSE)),($H14*VLOOKUP($F14,'VESSEL FACTORS'!$A$3:$O$5,AF$5,FALSE)*0.0000011023*$M14*$N14*($G14/100))))))))</f>
        <v>Enter vessel info</v>
      </c>
      <c r="AG14" s="76" t="str">
        <f>IF(OR($D14=" ",$E14=" ",$F14=" "),"Enter vessel info",IF(T($H14)&lt;&gt;"","Enter Activity",IF(OR($M14=0,$N14=0),"Enter Run Time",IF((VLOOKUP($F14,'VESSEL FACTORS'!$A$3:$O$5,AG$5,FALSE))="N/A","--",IF($G14=" ",IF(ISERROR(SEARCH("Aux",$E14,1)),($H14*VLOOKUP($F14,'VESSEL FACTORS'!$A$2:$O$5,AG$5,FALSE)*0.0000011023*$M14*$N14*0.82),($H14*VLOOKUP($F14,'VESSEL FACTORS'!$A$2:$O$5,AG$5,FALSE)*0.0000011023*$M14*$N14*1)),IF($G14&lt;21,($H14*VLOOKUP($F14,'VESSEL FACTORS'!$A$2:$O$5,AG$5,FALSE)*0.0000011023*$M14*$N14*VLOOKUP($G14,'VESSEL FACTORS'!$A$16:$L$36,AG$5,FALSE)),($H14*VLOOKUP($F14,'VESSEL FACTORS'!$A$3:$O$5,AG$5,FALSE)*0.0000011023*$M14*$N14*($G14/100))))))))</f>
        <v>Enter vessel info</v>
      </c>
      <c r="AH14" s="76" t="str">
        <f>IF(OR($D14=" ",$E14=" ",$F14=" "),"Enter vessel info",IF(T($H14)&lt;&gt;"","Enter Activity",IF(OR($M14=0,$N14=0),"Enter Run Time",IF((VLOOKUP($F14,'VESSEL FACTORS'!$A$3:$O$5,AH$5,FALSE))="N/A","--",IF($G14=" ",IF(ISERROR(SEARCH("Aux",$E14,1)),($H14*VLOOKUP($F14,'VESSEL FACTORS'!$A$2:$O$5,AH$5,FALSE)*0.0000011023*$M14*$N14*0.82),($H14*VLOOKUP($F14,'VESSEL FACTORS'!$A$2:$O$5,AH$5,FALSE)*0.0000011023*$M14*$N14*1)),IF($G14&lt;21,($H14*VLOOKUP($F14,'VESSEL FACTORS'!$A$2:$O$5,AH$5,FALSE)*0.0000011023*$M14*$N14*VLOOKUP($G14,'VESSEL FACTORS'!$A$16:$L$36,AH$5,FALSE)),($H14*VLOOKUP($F14,'VESSEL FACTORS'!$A$3:$O$5,AH$5,FALSE)*0.0000011023*$M14*$N14*($G14/100))))))))</f>
        <v>Enter vessel info</v>
      </c>
      <c r="AI14" s="76" t="str">
        <f>IF(OR($D14=" ",$E14=" ",$F14=" "),"Enter vessel info",IF(T($H14)&lt;&gt;"","Enter Activity",IF(OR($M14=0,$N14=0),"Enter Run Time",IF((VLOOKUP($F14,'VESSEL FACTORS'!$A$3:$O$5,AI$5,FALSE))="N/A","--",IF($G14=" ",IF(ISERROR(SEARCH("Aux",$E14,1)),($H14*VLOOKUP($F14,'VESSEL FACTORS'!$A$2:$O$5,AI$5,FALSE)*0.0000011023*$M14*$N14*0.82),($H14*VLOOKUP($F14,'VESSEL FACTORS'!$A$2:$O$5,AI$5,FALSE)*0.0000011023*$M14*$N14*1)),IF($G14&lt;21,($H14*VLOOKUP($F14,'VESSEL FACTORS'!$A$2:$O$5,AI$5,FALSE)*0.0000011023*$M14*$N14*VLOOKUP($G14,'VESSEL FACTORS'!$A$16:$L$36,AI$5,FALSE)),($H14*VLOOKUP($F14,'VESSEL FACTORS'!$A$3:$O$5,AI$5,FALSE)*0.0000011023*$M14*$N14*($G14/100))))))))</f>
        <v>Enter vessel info</v>
      </c>
      <c r="AJ14" s="76" t="str">
        <f>IF(OR($D14=" ",$E14=" ",$F14=" "),"Enter vessel info",IF(T($H14)&lt;&gt;"","Enter Activity",IF(OR($M14=0,$N14=0),"Enter Run Time",IF((VLOOKUP($F14,'VESSEL FACTORS'!$A$3:$O$5,AJ$5,FALSE))="N/A","--",IF($G14=" ",IF(ISERROR(SEARCH("Aux",$E14,1)),($H14*VLOOKUP($F14,'VESSEL FACTORS'!$A$2:$O$5,AJ$5,FALSE)*0.0000011023*$M14*$N14*0.82),($H14*VLOOKUP($F14,'VESSEL FACTORS'!$A$2:$O$5,AJ$5,FALSE)*0.0000011023*$M14*$N14*1)),IF($G14&lt;21,($H14*VLOOKUP($F14,'VESSEL FACTORS'!$A$2:$O$5,AJ$5,FALSE)*0.0000011023*$M14*$N14*VLOOKUP($G14,'VESSEL FACTORS'!$A$16:$L$36,AJ$5,FALSE)),($H14*VLOOKUP($F14,'VESSEL FACTORS'!$A$3:$O$5,AJ$5,FALSE)*0.0000011023*$M14*$N14*($G14/100))))))))</f>
        <v>Enter vessel info</v>
      </c>
      <c r="AK14" s="76" t="str">
        <f>IF(OR($D14=" ",$E14=" ",$F14=" "),"Enter vessel info",IF(T($H14)&lt;&gt;"","Enter Activity",IF(OR($M14=0,$N14=0),"Enter Run Time",IF((VLOOKUP($F14,'VESSEL FACTORS'!$A$3:$O$5,AK$5,FALSE))="N/A","--",IF($G14=" ",IF(ISERROR(SEARCH("Aux",$E14,1)),($H14*VLOOKUP($F14,'VESSEL FACTORS'!$A$2:$O$5,AK$5,FALSE)*0.0000011023*$M14*$N14*0.82),($H14*VLOOKUP($F14,'VESSEL FACTORS'!$A$2:$O$5,AK$5,FALSE)*0.0000011023*$M14*$N14*1)),IF($G14&lt;21,($H14*VLOOKUP($F14,'VESSEL FACTORS'!$A$2:$O$5,AK$5,FALSE)*0.0000011023*$M14*$N14*VLOOKUP($G14,'VESSEL FACTORS'!$A$16:$L$36,AK$5,FALSE)),($H14*VLOOKUP($F14,'VESSEL FACTORS'!$A$3:$O$5,AK$5,FALSE)*0.0000011023*$M14*$N14*($G14/100))))))))</f>
        <v>Enter vessel info</v>
      </c>
      <c r="AL14" s="67" t="str">
        <f>IF(OR($D14=" ",$E14=" ",$F14=" "),"Enter vessel info",IF(T($H14)&lt;&gt;"","Enter Activity",IF(OR($M14=0,$N14=0),"Enter Run Time",IF((VLOOKUP($F14,'VESSEL FACTORS'!$A$3:$O$5,AL$5,FALSE))="N/A","--",IF($G14=" ",IF(ISERROR(SEARCH("Aux",$E14,1)),($H14*VLOOKUP($F14,'VESSEL FACTORS'!$A$2:$O$5,AL$5,FALSE)*0.0000011023*$M14*$N14*0.82),($H14*VLOOKUP($F14,'VESSEL FACTORS'!$A$2:$O$5,AL$5,FALSE)*0.0000011023*$M14*$N14*1)),IF($G14&lt;21,($H14*VLOOKUP($F14,'VESSEL FACTORS'!$A$2:$O$5,AL$5,FALSE)*0.0000011023*$M14*$N14*VLOOKUP($G14,'VESSEL FACTORS'!$A$16:$L$36,AL$5,FALSE)),($H14*VLOOKUP($F14,'VESSEL FACTORS'!$A$3:$O$5,AL$5,FALSE)*0.0000011023*$M14*$N14*($G14/100))))))))</f>
        <v>Enter vessel info</v>
      </c>
      <c r="AM14" s="74"/>
      <c r="AO14" s="74">
        <f>MONTH(EMISSIONS_1!P14)-MONTH(EMISSIONS_1!O14)+1</f>
        <v>1</v>
      </c>
      <c r="AP14" s="335">
        <f t="shared" si="12"/>
        <v>0</v>
      </c>
      <c r="AQ14" s="336">
        <f t="shared" si="0"/>
        <v>0</v>
      </c>
      <c r="AR14" s="336">
        <f t="shared" si="0"/>
        <v>0</v>
      </c>
      <c r="AS14" s="336">
        <f t="shared" si="0"/>
        <v>0</v>
      </c>
      <c r="AT14" s="336">
        <f t="shared" si="0"/>
        <v>0</v>
      </c>
      <c r="AU14" s="336">
        <f t="shared" si="0"/>
        <v>0</v>
      </c>
      <c r="AV14" s="336">
        <f t="shared" si="0"/>
        <v>0</v>
      </c>
      <c r="AW14" s="336">
        <f t="shared" si="0"/>
        <v>0</v>
      </c>
      <c r="AX14" s="336">
        <f t="shared" si="0"/>
        <v>0</v>
      </c>
      <c r="AY14" s="336">
        <f t="shared" si="0"/>
        <v>0</v>
      </c>
      <c r="AZ14" s="336">
        <f t="shared" si="0"/>
        <v>0</v>
      </c>
      <c r="BA14" s="337">
        <f t="shared" si="0"/>
        <v>0</v>
      </c>
      <c r="BB14" s="335">
        <f t="shared" si="1"/>
        <v>0</v>
      </c>
      <c r="BC14" s="336">
        <f t="shared" si="1"/>
        <v>0</v>
      </c>
      <c r="BD14" s="336">
        <f t="shared" si="1"/>
        <v>0</v>
      </c>
      <c r="BE14" s="336">
        <f t="shared" si="1"/>
        <v>0</v>
      </c>
      <c r="BF14" s="336">
        <f t="shared" si="1"/>
        <v>0</v>
      </c>
      <c r="BG14" s="336">
        <f t="shared" si="1"/>
        <v>0</v>
      </c>
      <c r="BH14" s="336">
        <f t="shared" si="1"/>
        <v>0</v>
      </c>
      <c r="BI14" s="336">
        <f t="shared" si="1"/>
        <v>0</v>
      </c>
      <c r="BJ14" s="336">
        <f t="shared" si="1"/>
        <v>0</v>
      </c>
      <c r="BK14" s="336">
        <f t="shared" si="1"/>
        <v>0</v>
      </c>
      <c r="BL14" s="336">
        <f t="shared" si="1"/>
        <v>0</v>
      </c>
      <c r="BM14" s="337">
        <f t="shared" si="1"/>
        <v>0</v>
      </c>
      <c r="BN14" s="335">
        <f t="shared" si="2"/>
        <v>0</v>
      </c>
      <c r="BO14" s="336">
        <f t="shared" si="2"/>
        <v>0</v>
      </c>
      <c r="BP14" s="336">
        <f t="shared" si="2"/>
        <v>0</v>
      </c>
      <c r="BQ14" s="336">
        <f t="shared" si="2"/>
        <v>0</v>
      </c>
      <c r="BR14" s="336">
        <f t="shared" si="2"/>
        <v>0</v>
      </c>
      <c r="BS14" s="336">
        <f t="shared" si="2"/>
        <v>0</v>
      </c>
      <c r="BT14" s="336">
        <f t="shared" si="2"/>
        <v>0</v>
      </c>
      <c r="BU14" s="336">
        <f t="shared" si="2"/>
        <v>0</v>
      </c>
      <c r="BV14" s="336">
        <f t="shared" si="2"/>
        <v>0</v>
      </c>
      <c r="BW14" s="336">
        <f t="shared" si="2"/>
        <v>0</v>
      </c>
      <c r="BX14" s="336">
        <f t="shared" si="2"/>
        <v>0</v>
      </c>
      <c r="BY14" s="337">
        <f t="shared" si="2"/>
        <v>0</v>
      </c>
      <c r="BZ14" s="335">
        <f t="shared" si="3"/>
        <v>0</v>
      </c>
      <c r="CA14" s="336">
        <f t="shared" si="3"/>
        <v>0</v>
      </c>
      <c r="CB14" s="336">
        <f t="shared" si="3"/>
        <v>0</v>
      </c>
      <c r="CC14" s="336">
        <f t="shared" si="3"/>
        <v>0</v>
      </c>
      <c r="CD14" s="336">
        <f t="shared" si="3"/>
        <v>0</v>
      </c>
      <c r="CE14" s="336">
        <f t="shared" si="3"/>
        <v>0</v>
      </c>
      <c r="CF14" s="336">
        <f t="shared" si="3"/>
        <v>0</v>
      </c>
      <c r="CG14" s="336">
        <f t="shared" si="3"/>
        <v>0</v>
      </c>
      <c r="CH14" s="336">
        <f t="shared" si="3"/>
        <v>0</v>
      </c>
      <c r="CI14" s="336">
        <f t="shared" si="3"/>
        <v>0</v>
      </c>
      <c r="CJ14" s="336">
        <f t="shared" si="3"/>
        <v>0</v>
      </c>
      <c r="CK14" s="337">
        <f t="shared" si="3"/>
        <v>0</v>
      </c>
      <c r="CL14" s="335">
        <f t="shared" si="4"/>
        <v>0</v>
      </c>
      <c r="CM14" s="336">
        <f t="shared" si="4"/>
        <v>0</v>
      </c>
      <c r="CN14" s="336">
        <f t="shared" si="4"/>
        <v>0</v>
      </c>
      <c r="CO14" s="336">
        <f t="shared" si="4"/>
        <v>0</v>
      </c>
      <c r="CP14" s="336">
        <f t="shared" si="4"/>
        <v>0</v>
      </c>
      <c r="CQ14" s="336">
        <f t="shared" si="4"/>
        <v>0</v>
      </c>
      <c r="CR14" s="336">
        <f t="shared" si="4"/>
        <v>0</v>
      </c>
      <c r="CS14" s="336">
        <f t="shared" si="4"/>
        <v>0</v>
      </c>
      <c r="CT14" s="336">
        <f t="shared" si="4"/>
        <v>0</v>
      </c>
      <c r="CU14" s="336">
        <f t="shared" si="4"/>
        <v>0</v>
      </c>
      <c r="CV14" s="336">
        <f t="shared" si="4"/>
        <v>0</v>
      </c>
      <c r="CW14" s="337">
        <f t="shared" si="4"/>
        <v>0</v>
      </c>
      <c r="CX14" s="335">
        <f t="shared" si="5"/>
        <v>0</v>
      </c>
      <c r="CY14" s="336">
        <f t="shared" si="5"/>
        <v>0</v>
      </c>
      <c r="CZ14" s="336">
        <f t="shared" si="5"/>
        <v>0</v>
      </c>
      <c r="DA14" s="336">
        <f t="shared" si="5"/>
        <v>0</v>
      </c>
      <c r="DB14" s="336">
        <f t="shared" si="5"/>
        <v>0</v>
      </c>
      <c r="DC14" s="336">
        <f t="shared" si="5"/>
        <v>0</v>
      </c>
      <c r="DD14" s="336">
        <f t="shared" si="5"/>
        <v>0</v>
      </c>
      <c r="DE14" s="336">
        <f t="shared" si="5"/>
        <v>0</v>
      </c>
      <c r="DF14" s="336">
        <f t="shared" si="5"/>
        <v>0</v>
      </c>
      <c r="DG14" s="336">
        <f t="shared" si="5"/>
        <v>0</v>
      </c>
      <c r="DH14" s="336">
        <f t="shared" si="5"/>
        <v>0</v>
      </c>
      <c r="DI14" s="337">
        <f t="shared" si="5"/>
        <v>0</v>
      </c>
      <c r="DJ14" s="335">
        <f t="shared" si="6"/>
        <v>0</v>
      </c>
      <c r="DK14" s="336">
        <f t="shared" si="6"/>
        <v>0</v>
      </c>
      <c r="DL14" s="336">
        <f t="shared" si="6"/>
        <v>0</v>
      </c>
      <c r="DM14" s="336">
        <f t="shared" si="6"/>
        <v>0</v>
      </c>
      <c r="DN14" s="336">
        <f t="shared" si="6"/>
        <v>0</v>
      </c>
      <c r="DO14" s="336">
        <f t="shared" si="6"/>
        <v>0</v>
      </c>
      <c r="DP14" s="336">
        <f t="shared" si="6"/>
        <v>0</v>
      </c>
      <c r="DQ14" s="336">
        <f t="shared" si="6"/>
        <v>0</v>
      </c>
      <c r="DR14" s="336">
        <f t="shared" si="6"/>
        <v>0</v>
      </c>
      <c r="DS14" s="336">
        <f t="shared" si="6"/>
        <v>0</v>
      </c>
      <c r="DT14" s="336">
        <f t="shared" si="6"/>
        <v>0</v>
      </c>
      <c r="DU14" s="337">
        <f t="shared" si="6"/>
        <v>0</v>
      </c>
      <c r="DV14" s="335">
        <f t="shared" si="7"/>
        <v>0</v>
      </c>
      <c r="DW14" s="336">
        <f t="shared" si="7"/>
        <v>0</v>
      </c>
      <c r="DX14" s="336">
        <f t="shared" si="7"/>
        <v>0</v>
      </c>
      <c r="DY14" s="336">
        <f t="shared" si="7"/>
        <v>0</v>
      </c>
      <c r="DZ14" s="336">
        <f t="shared" si="7"/>
        <v>0</v>
      </c>
      <c r="EA14" s="336">
        <f t="shared" si="7"/>
        <v>0</v>
      </c>
      <c r="EB14" s="336">
        <f t="shared" si="7"/>
        <v>0</v>
      </c>
      <c r="EC14" s="336">
        <f t="shared" si="7"/>
        <v>0</v>
      </c>
      <c r="ED14" s="336">
        <f t="shared" si="7"/>
        <v>0</v>
      </c>
      <c r="EE14" s="336">
        <f t="shared" si="7"/>
        <v>0</v>
      </c>
      <c r="EF14" s="336">
        <f t="shared" si="7"/>
        <v>0</v>
      </c>
      <c r="EG14" s="337">
        <f t="shared" si="7"/>
        <v>0</v>
      </c>
      <c r="EH14" s="335">
        <f t="shared" si="8"/>
        <v>0</v>
      </c>
      <c r="EI14" s="336">
        <f t="shared" si="8"/>
        <v>0</v>
      </c>
      <c r="EJ14" s="336">
        <f t="shared" si="8"/>
        <v>0</v>
      </c>
      <c r="EK14" s="336">
        <f t="shared" si="8"/>
        <v>0</v>
      </c>
      <c r="EL14" s="336">
        <f t="shared" si="8"/>
        <v>0</v>
      </c>
      <c r="EM14" s="336">
        <f t="shared" si="8"/>
        <v>0</v>
      </c>
      <c r="EN14" s="336">
        <f t="shared" si="8"/>
        <v>0</v>
      </c>
      <c r="EO14" s="336">
        <f t="shared" si="8"/>
        <v>0</v>
      </c>
      <c r="EP14" s="336">
        <f t="shared" si="8"/>
        <v>0</v>
      </c>
      <c r="EQ14" s="336">
        <f t="shared" si="8"/>
        <v>0</v>
      </c>
      <c r="ER14" s="336">
        <f t="shared" si="8"/>
        <v>0</v>
      </c>
      <c r="ES14" s="337">
        <f t="shared" si="8"/>
        <v>0</v>
      </c>
      <c r="ET14" s="335">
        <f t="shared" si="9"/>
        <v>0</v>
      </c>
      <c r="EU14" s="336">
        <f t="shared" si="9"/>
        <v>0</v>
      </c>
      <c r="EV14" s="336">
        <f t="shared" si="9"/>
        <v>0</v>
      </c>
      <c r="EW14" s="336">
        <f t="shared" si="9"/>
        <v>0</v>
      </c>
      <c r="EX14" s="336">
        <f t="shared" si="9"/>
        <v>0</v>
      </c>
      <c r="EY14" s="336">
        <f t="shared" si="9"/>
        <v>0</v>
      </c>
      <c r="EZ14" s="336">
        <f t="shared" si="9"/>
        <v>0</v>
      </c>
      <c r="FA14" s="336">
        <f t="shared" si="9"/>
        <v>0</v>
      </c>
      <c r="FB14" s="336">
        <f t="shared" si="9"/>
        <v>0</v>
      </c>
      <c r="FC14" s="336">
        <f t="shared" si="9"/>
        <v>0</v>
      </c>
      <c r="FD14" s="336">
        <f t="shared" si="9"/>
        <v>0</v>
      </c>
      <c r="FE14" s="337">
        <f t="shared" si="9"/>
        <v>0</v>
      </c>
      <c r="FF14" s="335">
        <f t="shared" si="10"/>
        <v>0</v>
      </c>
      <c r="FG14" s="336">
        <f t="shared" si="10"/>
        <v>0</v>
      </c>
      <c r="FH14" s="336">
        <f t="shared" si="10"/>
        <v>0</v>
      </c>
      <c r="FI14" s="336">
        <f t="shared" si="10"/>
        <v>0</v>
      </c>
      <c r="FJ14" s="336">
        <f t="shared" si="10"/>
        <v>0</v>
      </c>
      <c r="FK14" s="336">
        <f t="shared" si="10"/>
        <v>0</v>
      </c>
      <c r="FL14" s="336">
        <f t="shared" si="10"/>
        <v>0</v>
      </c>
      <c r="FM14" s="336">
        <f t="shared" si="10"/>
        <v>0</v>
      </c>
      <c r="FN14" s="336">
        <f t="shared" si="10"/>
        <v>0</v>
      </c>
      <c r="FO14" s="336">
        <f t="shared" si="10"/>
        <v>0</v>
      </c>
      <c r="FP14" s="336">
        <f t="shared" si="10"/>
        <v>0</v>
      </c>
      <c r="FQ14" s="337">
        <f t="shared" si="10"/>
        <v>0</v>
      </c>
    </row>
    <row r="15" spans="1:173" x14ac:dyDescent="0.2">
      <c r="A15" s="74" t="str">
        <f t="shared" si="21"/>
        <v xml:space="preserve"> - </v>
      </c>
      <c r="B15" s="112"/>
      <c r="C15" s="171" t="s">
        <v>306</v>
      </c>
      <c r="D15" s="366" t="str">
        <f>IF(ISBLANK(EMISSIONS_1!D15), " ", EMISSIONS_1!D15)</f>
        <v xml:space="preserve"> </v>
      </c>
      <c r="E15" s="366" t="str">
        <f>IF(ISBLANK(EMISSIONS_1!E15), " ", EMISSIONS_1!E15)</f>
        <v xml:space="preserve"> </v>
      </c>
      <c r="F15" s="366" t="str">
        <f>IF(ISBLANK(EMISSIONS_1!F15), " ", EMISSIONS_1!F15)</f>
        <v xml:space="preserve"> </v>
      </c>
      <c r="G15" s="367"/>
      <c r="H15" s="368"/>
      <c r="I15" s="33" t="s">
        <v>299</v>
      </c>
      <c r="J15" s="367"/>
      <c r="K15" s="33">
        <f t="shared" si="22"/>
        <v>1</v>
      </c>
      <c r="L15" s="33">
        <f t="shared" si="23"/>
        <v>0</v>
      </c>
      <c r="M15" s="367">
        <v>0</v>
      </c>
      <c r="N15" s="373">
        <v>0</v>
      </c>
      <c r="O15" s="299"/>
      <c r="P15" s="300"/>
      <c r="Q15" s="73" t="str">
        <f t="shared" si="13"/>
        <v>Enter vessel info</v>
      </c>
      <c r="R15" s="79" t="str">
        <f t="shared" si="14"/>
        <v>Enter vessel info</v>
      </c>
      <c r="S15" s="79" t="str">
        <f t="shared" si="15"/>
        <v>Enter vessel info</v>
      </c>
      <c r="T15" s="79" t="str">
        <f t="shared" si="16"/>
        <v>Enter vessel info</v>
      </c>
      <c r="U15" s="79" t="str">
        <f t="shared" si="17"/>
        <v>Enter vessel info</v>
      </c>
      <c r="V15" s="79" t="str">
        <f t="shared" si="18"/>
        <v>Enter vessel info</v>
      </c>
      <c r="W15" s="79" t="str">
        <f t="shared" si="19"/>
        <v>Enter vessel info</v>
      </c>
      <c r="X15" s="79" t="str">
        <f t="shared" si="20"/>
        <v>Enter vessel info</v>
      </c>
      <c r="Y15" s="78" t="s">
        <v>115</v>
      </c>
      <c r="Z15" s="79" t="s">
        <v>115</v>
      </c>
      <c r="AA15" s="82" t="s">
        <v>115</v>
      </c>
      <c r="AB15" s="76" t="str">
        <f>IF(OR($D15=" ",$E15=" ",$F15=" "),"Enter vessel info",IF(T($H15)&lt;&gt;"","Enter Activity",IF(OR($M15=0,$N15=0),"Enter Run Time",IF((VLOOKUP($F15,'VESSEL FACTORS'!$A$3:$O$5,AB$5,FALSE))="N/A","--",IF($G15=" ",IF(ISERROR(SEARCH("Aux",$E15,1)),($H15*VLOOKUP($F15,'VESSEL FACTORS'!$A$2:$O$5,AB$5,FALSE)*0.0000011023*$M15*$N15*0.82),($H15*VLOOKUP($F15,'VESSEL FACTORS'!$A$2:$O$5,AB$5,FALSE)*0.0000011023*$M15*$N15*1)),IF($G15&lt;21,($H15*VLOOKUP($F15,'VESSEL FACTORS'!$A$2:$O$5,AB$5,FALSE)*0.0000011023*$M15*$N15*VLOOKUP($G15,'VESSEL FACTORS'!$A$16:$L$36,AB$5,FALSE)),($H15*VLOOKUP($F15,'VESSEL FACTORS'!$A$3:$O$5,AB$5,FALSE)*0.0000011023*$M15*$N15*($G15/100))))))))</f>
        <v>Enter vessel info</v>
      </c>
      <c r="AC15" s="76" t="str">
        <f>IF(OR($D15=" ",$E15=" ",$F15=" "),"Enter vessel info",IF(T($H15)&lt;&gt;"","Enter Activity",IF(OR($M15=0,$N15=0),"Enter Run Time",IF((VLOOKUP($F15,'VESSEL FACTORS'!$A$3:$O$5,AC$5,FALSE))="N/A","--",IF($G15=" ",IF(ISERROR(SEARCH("Aux",$E15,1)),($H15*VLOOKUP($F15,'VESSEL FACTORS'!$A$2:$O$5,AC$5,FALSE)*0.0000011023*$M15*$N15*0.82),($H15*VLOOKUP($F15,'VESSEL FACTORS'!$A$2:$O$5,AC$5,FALSE)*0.0000011023*$M15*$N15*1)),IF($G15&lt;21,($H15*VLOOKUP($F15,'VESSEL FACTORS'!$A$2:$O$5,AC$5,FALSE)*0.0000011023*$M15*$N15*VLOOKUP($G15,'VESSEL FACTORS'!$A$16:$L$36,AC$5,FALSE)),($H15*VLOOKUP($F15,'VESSEL FACTORS'!$A$3:$O$5,AC$5,FALSE)*0.0000011023*$M15*$N15*($G15/100))))))))</f>
        <v>Enter vessel info</v>
      </c>
      <c r="AD15" s="76" t="str">
        <f>IF(OR($D15=" ",$E15=" ",$F15=" "),"Enter vessel info",IF(T($H15)&lt;&gt;"","Enter Activity",IF(OR($M15=0,$N15=0),"Enter Run Time",IF((VLOOKUP($F15,'VESSEL FACTORS'!$A$3:$O$5,AD$5,FALSE))="N/A","--",IF($G15=" ",IF(ISERROR(SEARCH("Aux",$E15,1)),($H15*VLOOKUP($F15,'VESSEL FACTORS'!$A$2:$O$5,AD$5,FALSE)*0.0000011023*$M15*$N15*0.82),($H15*VLOOKUP($F15,'VESSEL FACTORS'!$A$2:$O$5,AD$5,FALSE)*0.0000011023*$M15*$N15*1)),IF($G15&lt;21,($H15*VLOOKUP($F15,'VESSEL FACTORS'!$A$2:$O$5,AD$5,FALSE)*0.0000011023*$M15*$N15*VLOOKUP($G15,'VESSEL FACTORS'!$A$16:$L$36,AD$5,FALSE)),($H15*VLOOKUP($F15,'VESSEL FACTORS'!$A$3:$O$5,AD$5,FALSE)*0.0000011023*$M15*$N15*($G15/100))))))))</f>
        <v>Enter vessel info</v>
      </c>
      <c r="AE15" s="76" t="str">
        <f>IF(OR($D15=" ",$E15=" ",$F15=" "),"Enter vessel info",IF(T($H15)&lt;&gt;"","Enter Activity",IF(OR($M15=0,$N15=0),"Enter Run Time",IF((VLOOKUP($F15,'VESSEL FACTORS'!$A$3:$O$5,AE$5,FALSE))="N/A","--",IF($G15=" ",IF(ISERROR(SEARCH("Aux",$E15,1)),($H15*VLOOKUP($F15,'VESSEL FACTORS'!$A$2:$O$5,AE$5,FALSE)*0.0000011023*$M15*$N15*0.82),($H15*VLOOKUP($F15,'VESSEL FACTORS'!$A$2:$O$5,AE$5,FALSE)*0.0000011023*$M15*$N15*1)),IF($G15&lt;21,($H15*VLOOKUP($F15,'VESSEL FACTORS'!$A$2:$O$5,AE$5,FALSE)*0.0000011023*$M15*$N15*VLOOKUP($G15,'VESSEL FACTORS'!$A$16:$L$36,AE$5,FALSE)),($H15*VLOOKUP($F15,'VESSEL FACTORS'!$A$3:$O$5,AE$5,FALSE)*0.0000011023*$M15*$N15*($G15/100))))))))</f>
        <v>Enter vessel info</v>
      </c>
      <c r="AF15" s="76" t="str">
        <f>IF(OR($D15=" ",$E15=" ",$F15=" "),"Enter vessel info",IF(T($H15)&lt;&gt;"","Enter Activity",IF(OR($M15=0,$N15=0),"Enter Run Time",IF((VLOOKUP($F15,'VESSEL FACTORS'!$A$3:$O$5,AF$5,FALSE))="N/A","--",IF($G15=" ",IF(ISERROR(SEARCH("Aux",$E15,1)),($H15*VLOOKUP($F15,'VESSEL FACTORS'!$A$2:$O$5,AF$5,FALSE)*0.0000011023*$M15*$N15*0.82),($H15*VLOOKUP($F15,'VESSEL FACTORS'!$A$2:$O$5,AF$5,FALSE)*0.0000011023*$M15*$N15*1)),IF($G15&lt;21,($H15*VLOOKUP($F15,'VESSEL FACTORS'!$A$2:$O$5,AF$5,FALSE)*0.0000011023*$M15*$N15*VLOOKUP($G15,'VESSEL FACTORS'!$A$16:$L$36,AF$5,FALSE)),($H15*VLOOKUP($F15,'VESSEL FACTORS'!$A$3:$O$5,AF$5,FALSE)*0.0000011023*$M15*$N15*($G15/100))))))))</f>
        <v>Enter vessel info</v>
      </c>
      <c r="AG15" s="76" t="str">
        <f>IF(OR($D15=" ",$E15=" ",$F15=" "),"Enter vessel info",IF(T($H15)&lt;&gt;"","Enter Activity",IF(OR($M15=0,$N15=0),"Enter Run Time",IF((VLOOKUP($F15,'VESSEL FACTORS'!$A$3:$O$5,AG$5,FALSE))="N/A","--",IF($G15=" ",IF(ISERROR(SEARCH("Aux",$E15,1)),($H15*VLOOKUP($F15,'VESSEL FACTORS'!$A$2:$O$5,AG$5,FALSE)*0.0000011023*$M15*$N15*0.82),($H15*VLOOKUP($F15,'VESSEL FACTORS'!$A$2:$O$5,AG$5,FALSE)*0.0000011023*$M15*$N15*1)),IF($G15&lt;21,($H15*VLOOKUP($F15,'VESSEL FACTORS'!$A$2:$O$5,AG$5,FALSE)*0.0000011023*$M15*$N15*VLOOKUP($G15,'VESSEL FACTORS'!$A$16:$L$36,AG$5,FALSE)),($H15*VLOOKUP($F15,'VESSEL FACTORS'!$A$3:$O$5,AG$5,FALSE)*0.0000011023*$M15*$N15*($G15/100))))))))</f>
        <v>Enter vessel info</v>
      </c>
      <c r="AH15" s="76" t="str">
        <f>IF(OR($D15=" ",$E15=" ",$F15=" "),"Enter vessel info",IF(T($H15)&lt;&gt;"","Enter Activity",IF(OR($M15=0,$N15=0),"Enter Run Time",IF((VLOOKUP($F15,'VESSEL FACTORS'!$A$3:$O$5,AH$5,FALSE))="N/A","--",IF($G15=" ",IF(ISERROR(SEARCH("Aux",$E15,1)),($H15*VLOOKUP($F15,'VESSEL FACTORS'!$A$2:$O$5,AH$5,FALSE)*0.0000011023*$M15*$N15*0.82),($H15*VLOOKUP($F15,'VESSEL FACTORS'!$A$2:$O$5,AH$5,FALSE)*0.0000011023*$M15*$N15*1)),IF($G15&lt;21,($H15*VLOOKUP($F15,'VESSEL FACTORS'!$A$2:$O$5,AH$5,FALSE)*0.0000011023*$M15*$N15*VLOOKUP($G15,'VESSEL FACTORS'!$A$16:$L$36,AH$5,FALSE)),($H15*VLOOKUP($F15,'VESSEL FACTORS'!$A$3:$O$5,AH$5,FALSE)*0.0000011023*$M15*$N15*($G15/100))))))))</f>
        <v>Enter vessel info</v>
      </c>
      <c r="AI15" s="76" t="str">
        <f>IF(OR($D15=" ",$E15=" ",$F15=" "),"Enter vessel info",IF(T($H15)&lt;&gt;"","Enter Activity",IF(OR($M15=0,$N15=0),"Enter Run Time",IF((VLOOKUP($F15,'VESSEL FACTORS'!$A$3:$O$5,AI$5,FALSE))="N/A","--",IF($G15=" ",IF(ISERROR(SEARCH("Aux",$E15,1)),($H15*VLOOKUP($F15,'VESSEL FACTORS'!$A$2:$O$5,AI$5,FALSE)*0.0000011023*$M15*$N15*0.82),($H15*VLOOKUP($F15,'VESSEL FACTORS'!$A$2:$O$5,AI$5,FALSE)*0.0000011023*$M15*$N15*1)),IF($G15&lt;21,($H15*VLOOKUP($F15,'VESSEL FACTORS'!$A$2:$O$5,AI$5,FALSE)*0.0000011023*$M15*$N15*VLOOKUP($G15,'VESSEL FACTORS'!$A$16:$L$36,AI$5,FALSE)),($H15*VLOOKUP($F15,'VESSEL FACTORS'!$A$3:$O$5,AI$5,FALSE)*0.0000011023*$M15*$N15*($G15/100))))))))</f>
        <v>Enter vessel info</v>
      </c>
      <c r="AJ15" s="76" t="str">
        <f>IF(OR($D15=" ",$E15=" ",$F15=" "),"Enter vessel info",IF(T($H15)&lt;&gt;"","Enter Activity",IF(OR($M15=0,$N15=0),"Enter Run Time",IF((VLOOKUP($F15,'VESSEL FACTORS'!$A$3:$O$5,AJ$5,FALSE))="N/A","--",IF($G15=" ",IF(ISERROR(SEARCH("Aux",$E15,1)),($H15*VLOOKUP($F15,'VESSEL FACTORS'!$A$2:$O$5,AJ$5,FALSE)*0.0000011023*$M15*$N15*0.82),($H15*VLOOKUP($F15,'VESSEL FACTORS'!$A$2:$O$5,AJ$5,FALSE)*0.0000011023*$M15*$N15*1)),IF($G15&lt;21,($H15*VLOOKUP($F15,'VESSEL FACTORS'!$A$2:$O$5,AJ$5,FALSE)*0.0000011023*$M15*$N15*VLOOKUP($G15,'VESSEL FACTORS'!$A$16:$L$36,AJ$5,FALSE)),($H15*VLOOKUP($F15,'VESSEL FACTORS'!$A$3:$O$5,AJ$5,FALSE)*0.0000011023*$M15*$N15*($G15/100))))))))</f>
        <v>Enter vessel info</v>
      </c>
      <c r="AK15" s="76" t="str">
        <f>IF(OR($D15=" ",$E15=" ",$F15=" "),"Enter vessel info",IF(T($H15)&lt;&gt;"","Enter Activity",IF(OR($M15=0,$N15=0),"Enter Run Time",IF((VLOOKUP($F15,'VESSEL FACTORS'!$A$3:$O$5,AK$5,FALSE))="N/A","--",IF($G15=" ",IF(ISERROR(SEARCH("Aux",$E15,1)),($H15*VLOOKUP($F15,'VESSEL FACTORS'!$A$2:$O$5,AK$5,FALSE)*0.0000011023*$M15*$N15*0.82),($H15*VLOOKUP($F15,'VESSEL FACTORS'!$A$2:$O$5,AK$5,FALSE)*0.0000011023*$M15*$N15*1)),IF($G15&lt;21,($H15*VLOOKUP($F15,'VESSEL FACTORS'!$A$2:$O$5,AK$5,FALSE)*0.0000011023*$M15*$N15*VLOOKUP($G15,'VESSEL FACTORS'!$A$16:$L$36,AK$5,FALSE)),($H15*VLOOKUP($F15,'VESSEL FACTORS'!$A$3:$O$5,AK$5,FALSE)*0.0000011023*$M15*$N15*($G15/100))))))))</f>
        <v>Enter vessel info</v>
      </c>
      <c r="AL15" s="67" t="str">
        <f>IF(OR($D15=" ",$E15=" ",$F15=" "),"Enter vessel info",IF(T($H15)&lt;&gt;"","Enter Activity",IF(OR($M15=0,$N15=0),"Enter Run Time",IF((VLOOKUP($F15,'VESSEL FACTORS'!$A$3:$O$5,AL$5,FALSE))="N/A","--",IF($G15=" ",IF(ISERROR(SEARCH("Aux",$E15,1)),($H15*VLOOKUP($F15,'VESSEL FACTORS'!$A$2:$O$5,AL$5,FALSE)*0.0000011023*$M15*$N15*0.82),($H15*VLOOKUP($F15,'VESSEL FACTORS'!$A$2:$O$5,AL$5,FALSE)*0.0000011023*$M15*$N15*1)),IF($G15&lt;21,($H15*VLOOKUP($F15,'VESSEL FACTORS'!$A$2:$O$5,AL$5,FALSE)*0.0000011023*$M15*$N15*VLOOKUP($G15,'VESSEL FACTORS'!$A$16:$L$36,AL$5,FALSE)),($H15*VLOOKUP($F15,'VESSEL FACTORS'!$A$3:$O$5,AL$5,FALSE)*0.0000011023*$M15*$N15*($G15/100))))))))</f>
        <v>Enter vessel info</v>
      </c>
      <c r="AM15" s="74"/>
      <c r="AO15" s="74">
        <f>MONTH(EMISSIONS_1!P15)-MONTH(EMISSIONS_1!O15)+1</f>
        <v>1</v>
      </c>
      <c r="AP15" s="335">
        <f t="shared" si="12"/>
        <v>0</v>
      </c>
      <c r="AQ15" s="336">
        <f t="shared" si="0"/>
        <v>0</v>
      </c>
      <c r="AR15" s="336">
        <f t="shared" si="0"/>
        <v>0</v>
      </c>
      <c r="AS15" s="336">
        <f t="shared" si="0"/>
        <v>0</v>
      </c>
      <c r="AT15" s="336">
        <f t="shared" si="0"/>
        <v>0</v>
      </c>
      <c r="AU15" s="336">
        <f t="shared" si="0"/>
        <v>0</v>
      </c>
      <c r="AV15" s="336">
        <f t="shared" si="0"/>
        <v>0</v>
      </c>
      <c r="AW15" s="336">
        <f t="shared" si="0"/>
        <v>0</v>
      </c>
      <c r="AX15" s="336">
        <f t="shared" si="0"/>
        <v>0</v>
      </c>
      <c r="AY15" s="336">
        <f t="shared" si="0"/>
        <v>0</v>
      </c>
      <c r="AZ15" s="336">
        <f t="shared" si="0"/>
        <v>0</v>
      </c>
      <c r="BA15" s="337">
        <f t="shared" si="0"/>
        <v>0</v>
      </c>
      <c r="BB15" s="335">
        <f t="shared" si="1"/>
        <v>0</v>
      </c>
      <c r="BC15" s="336">
        <f t="shared" si="1"/>
        <v>0</v>
      </c>
      <c r="BD15" s="336">
        <f t="shared" si="1"/>
        <v>0</v>
      </c>
      <c r="BE15" s="336">
        <f t="shared" si="1"/>
        <v>0</v>
      </c>
      <c r="BF15" s="336">
        <f t="shared" si="1"/>
        <v>0</v>
      </c>
      <c r="BG15" s="336">
        <f t="shared" si="1"/>
        <v>0</v>
      </c>
      <c r="BH15" s="336">
        <f t="shared" si="1"/>
        <v>0</v>
      </c>
      <c r="BI15" s="336">
        <f t="shared" si="1"/>
        <v>0</v>
      </c>
      <c r="BJ15" s="336">
        <f t="shared" si="1"/>
        <v>0</v>
      </c>
      <c r="BK15" s="336">
        <f t="shared" si="1"/>
        <v>0</v>
      </c>
      <c r="BL15" s="336">
        <f t="shared" si="1"/>
        <v>0</v>
      </c>
      <c r="BM15" s="337">
        <f t="shared" si="1"/>
        <v>0</v>
      </c>
      <c r="BN15" s="335">
        <f t="shared" si="2"/>
        <v>0</v>
      </c>
      <c r="BO15" s="336">
        <f t="shared" si="2"/>
        <v>0</v>
      </c>
      <c r="BP15" s="336">
        <f t="shared" si="2"/>
        <v>0</v>
      </c>
      <c r="BQ15" s="336">
        <f t="shared" si="2"/>
        <v>0</v>
      </c>
      <c r="BR15" s="336">
        <f t="shared" si="2"/>
        <v>0</v>
      </c>
      <c r="BS15" s="336">
        <f t="shared" si="2"/>
        <v>0</v>
      </c>
      <c r="BT15" s="336">
        <f t="shared" si="2"/>
        <v>0</v>
      </c>
      <c r="BU15" s="336">
        <f t="shared" si="2"/>
        <v>0</v>
      </c>
      <c r="BV15" s="336">
        <f t="shared" si="2"/>
        <v>0</v>
      </c>
      <c r="BW15" s="336">
        <f t="shared" si="2"/>
        <v>0</v>
      </c>
      <c r="BX15" s="336">
        <f t="shared" si="2"/>
        <v>0</v>
      </c>
      <c r="BY15" s="337">
        <f t="shared" si="2"/>
        <v>0</v>
      </c>
      <c r="BZ15" s="335">
        <f t="shared" si="3"/>
        <v>0</v>
      </c>
      <c r="CA15" s="336">
        <f t="shared" si="3"/>
        <v>0</v>
      </c>
      <c r="CB15" s="336">
        <f t="shared" si="3"/>
        <v>0</v>
      </c>
      <c r="CC15" s="336">
        <f t="shared" si="3"/>
        <v>0</v>
      </c>
      <c r="CD15" s="336">
        <f t="shared" si="3"/>
        <v>0</v>
      </c>
      <c r="CE15" s="336">
        <f t="shared" si="3"/>
        <v>0</v>
      </c>
      <c r="CF15" s="336">
        <f t="shared" si="3"/>
        <v>0</v>
      </c>
      <c r="CG15" s="336">
        <f t="shared" si="3"/>
        <v>0</v>
      </c>
      <c r="CH15" s="336">
        <f t="shared" si="3"/>
        <v>0</v>
      </c>
      <c r="CI15" s="336">
        <f t="shared" si="3"/>
        <v>0</v>
      </c>
      <c r="CJ15" s="336">
        <f t="shared" si="3"/>
        <v>0</v>
      </c>
      <c r="CK15" s="337">
        <f t="shared" si="3"/>
        <v>0</v>
      </c>
      <c r="CL15" s="335">
        <f t="shared" si="4"/>
        <v>0</v>
      </c>
      <c r="CM15" s="336">
        <f t="shared" si="4"/>
        <v>0</v>
      </c>
      <c r="CN15" s="336">
        <f t="shared" si="4"/>
        <v>0</v>
      </c>
      <c r="CO15" s="336">
        <f t="shared" si="4"/>
        <v>0</v>
      </c>
      <c r="CP15" s="336">
        <f t="shared" si="4"/>
        <v>0</v>
      </c>
      <c r="CQ15" s="336">
        <f t="shared" si="4"/>
        <v>0</v>
      </c>
      <c r="CR15" s="336">
        <f t="shared" si="4"/>
        <v>0</v>
      </c>
      <c r="CS15" s="336">
        <f t="shared" si="4"/>
        <v>0</v>
      </c>
      <c r="CT15" s="336">
        <f t="shared" si="4"/>
        <v>0</v>
      </c>
      <c r="CU15" s="336">
        <f t="shared" si="4"/>
        <v>0</v>
      </c>
      <c r="CV15" s="336">
        <f t="shared" si="4"/>
        <v>0</v>
      </c>
      <c r="CW15" s="337">
        <f t="shared" si="4"/>
        <v>0</v>
      </c>
      <c r="CX15" s="335">
        <f t="shared" si="5"/>
        <v>0</v>
      </c>
      <c r="CY15" s="336">
        <f t="shared" si="5"/>
        <v>0</v>
      </c>
      <c r="CZ15" s="336">
        <f t="shared" si="5"/>
        <v>0</v>
      </c>
      <c r="DA15" s="336">
        <f t="shared" si="5"/>
        <v>0</v>
      </c>
      <c r="DB15" s="336">
        <f t="shared" si="5"/>
        <v>0</v>
      </c>
      <c r="DC15" s="336">
        <f t="shared" si="5"/>
        <v>0</v>
      </c>
      <c r="DD15" s="336">
        <f t="shared" si="5"/>
        <v>0</v>
      </c>
      <c r="DE15" s="336">
        <f t="shared" si="5"/>
        <v>0</v>
      </c>
      <c r="DF15" s="336">
        <f t="shared" si="5"/>
        <v>0</v>
      </c>
      <c r="DG15" s="336">
        <f t="shared" si="5"/>
        <v>0</v>
      </c>
      <c r="DH15" s="336">
        <f t="shared" si="5"/>
        <v>0</v>
      </c>
      <c r="DI15" s="337">
        <f t="shared" si="5"/>
        <v>0</v>
      </c>
      <c r="DJ15" s="335">
        <f t="shared" si="6"/>
        <v>0</v>
      </c>
      <c r="DK15" s="336">
        <f t="shared" si="6"/>
        <v>0</v>
      </c>
      <c r="DL15" s="336">
        <f t="shared" si="6"/>
        <v>0</v>
      </c>
      <c r="DM15" s="336">
        <f t="shared" si="6"/>
        <v>0</v>
      </c>
      <c r="DN15" s="336">
        <f t="shared" si="6"/>
        <v>0</v>
      </c>
      <c r="DO15" s="336">
        <f t="shared" si="6"/>
        <v>0</v>
      </c>
      <c r="DP15" s="336">
        <f t="shared" si="6"/>
        <v>0</v>
      </c>
      <c r="DQ15" s="336">
        <f t="shared" si="6"/>
        <v>0</v>
      </c>
      <c r="DR15" s="336">
        <f t="shared" si="6"/>
        <v>0</v>
      </c>
      <c r="DS15" s="336">
        <f t="shared" si="6"/>
        <v>0</v>
      </c>
      <c r="DT15" s="336">
        <f t="shared" si="6"/>
        <v>0</v>
      </c>
      <c r="DU15" s="337">
        <f t="shared" si="6"/>
        <v>0</v>
      </c>
      <c r="DV15" s="335">
        <f t="shared" si="7"/>
        <v>0</v>
      </c>
      <c r="DW15" s="336">
        <f t="shared" si="7"/>
        <v>0</v>
      </c>
      <c r="DX15" s="336">
        <f t="shared" si="7"/>
        <v>0</v>
      </c>
      <c r="DY15" s="336">
        <f t="shared" si="7"/>
        <v>0</v>
      </c>
      <c r="DZ15" s="336">
        <f t="shared" si="7"/>
        <v>0</v>
      </c>
      <c r="EA15" s="336">
        <f t="shared" si="7"/>
        <v>0</v>
      </c>
      <c r="EB15" s="336">
        <f t="shared" si="7"/>
        <v>0</v>
      </c>
      <c r="EC15" s="336">
        <f t="shared" si="7"/>
        <v>0</v>
      </c>
      <c r="ED15" s="336">
        <f t="shared" si="7"/>
        <v>0</v>
      </c>
      <c r="EE15" s="336">
        <f t="shared" si="7"/>
        <v>0</v>
      </c>
      <c r="EF15" s="336">
        <f t="shared" si="7"/>
        <v>0</v>
      </c>
      <c r="EG15" s="337">
        <f t="shared" si="7"/>
        <v>0</v>
      </c>
      <c r="EH15" s="335">
        <f t="shared" si="8"/>
        <v>0</v>
      </c>
      <c r="EI15" s="336">
        <f t="shared" si="8"/>
        <v>0</v>
      </c>
      <c r="EJ15" s="336">
        <f t="shared" si="8"/>
        <v>0</v>
      </c>
      <c r="EK15" s="336">
        <f t="shared" si="8"/>
        <v>0</v>
      </c>
      <c r="EL15" s="336">
        <f t="shared" si="8"/>
        <v>0</v>
      </c>
      <c r="EM15" s="336">
        <f t="shared" si="8"/>
        <v>0</v>
      </c>
      <c r="EN15" s="336">
        <f t="shared" si="8"/>
        <v>0</v>
      </c>
      <c r="EO15" s="336">
        <f t="shared" si="8"/>
        <v>0</v>
      </c>
      <c r="EP15" s="336">
        <f t="shared" si="8"/>
        <v>0</v>
      </c>
      <c r="EQ15" s="336">
        <f t="shared" si="8"/>
        <v>0</v>
      </c>
      <c r="ER15" s="336">
        <f t="shared" si="8"/>
        <v>0</v>
      </c>
      <c r="ES15" s="337">
        <f t="shared" si="8"/>
        <v>0</v>
      </c>
      <c r="ET15" s="335">
        <f t="shared" si="9"/>
        <v>0</v>
      </c>
      <c r="EU15" s="336">
        <f t="shared" si="9"/>
        <v>0</v>
      </c>
      <c r="EV15" s="336">
        <f t="shared" si="9"/>
        <v>0</v>
      </c>
      <c r="EW15" s="336">
        <f t="shared" si="9"/>
        <v>0</v>
      </c>
      <c r="EX15" s="336">
        <f t="shared" si="9"/>
        <v>0</v>
      </c>
      <c r="EY15" s="336">
        <f t="shared" si="9"/>
        <v>0</v>
      </c>
      <c r="EZ15" s="336">
        <f t="shared" si="9"/>
        <v>0</v>
      </c>
      <c r="FA15" s="336">
        <f t="shared" si="9"/>
        <v>0</v>
      </c>
      <c r="FB15" s="336">
        <f t="shared" si="9"/>
        <v>0</v>
      </c>
      <c r="FC15" s="336">
        <f t="shared" si="9"/>
        <v>0</v>
      </c>
      <c r="FD15" s="336">
        <f t="shared" si="9"/>
        <v>0</v>
      </c>
      <c r="FE15" s="337">
        <f t="shared" si="9"/>
        <v>0</v>
      </c>
      <c r="FF15" s="335">
        <f t="shared" si="10"/>
        <v>0</v>
      </c>
      <c r="FG15" s="336">
        <f t="shared" si="10"/>
        <v>0</v>
      </c>
      <c r="FH15" s="336">
        <f t="shared" si="10"/>
        <v>0</v>
      </c>
      <c r="FI15" s="336">
        <f t="shared" si="10"/>
        <v>0</v>
      </c>
      <c r="FJ15" s="336">
        <f t="shared" si="10"/>
        <v>0</v>
      </c>
      <c r="FK15" s="336">
        <f t="shared" si="10"/>
        <v>0</v>
      </c>
      <c r="FL15" s="336">
        <f t="shared" si="10"/>
        <v>0</v>
      </c>
      <c r="FM15" s="336">
        <f t="shared" si="10"/>
        <v>0</v>
      </c>
      <c r="FN15" s="336">
        <f t="shared" si="10"/>
        <v>0</v>
      </c>
      <c r="FO15" s="336">
        <f t="shared" si="10"/>
        <v>0</v>
      </c>
      <c r="FP15" s="336">
        <f t="shared" si="10"/>
        <v>0</v>
      </c>
      <c r="FQ15" s="337">
        <f t="shared" si="10"/>
        <v>0</v>
      </c>
    </row>
    <row r="16" spans="1:173" x14ac:dyDescent="0.2">
      <c r="A16" s="74" t="str">
        <f t="shared" si="21"/>
        <v xml:space="preserve"> - </v>
      </c>
      <c r="B16" s="112"/>
      <c r="C16" s="171" t="s">
        <v>306</v>
      </c>
      <c r="D16" s="366" t="str">
        <f>IF(ISBLANK(EMISSIONS_1!D16), " ", EMISSIONS_1!D16)</f>
        <v xml:space="preserve"> </v>
      </c>
      <c r="E16" s="366" t="str">
        <f>IF(ISBLANK(EMISSIONS_1!E16), " ", EMISSIONS_1!E16)</f>
        <v xml:space="preserve"> </v>
      </c>
      <c r="F16" s="366" t="str">
        <f>IF(ISBLANK(EMISSIONS_1!F16), " ", EMISSIONS_1!F16)</f>
        <v xml:space="preserve"> </v>
      </c>
      <c r="G16" s="367"/>
      <c r="H16" s="368"/>
      <c r="I16" s="33" t="s">
        <v>299</v>
      </c>
      <c r="J16" s="367"/>
      <c r="K16" s="33">
        <f t="shared" si="22"/>
        <v>1</v>
      </c>
      <c r="L16" s="33">
        <f t="shared" si="23"/>
        <v>0</v>
      </c>
      <c r="M16" s="367">
        <v>0</v>
      </c>
      <c r="N16" s="373">
        <v>0</v>
      </c>
      <c r="O16" s="299"/>
      <c r="P16" s="300"/>
      <c r="Q16" s="73" t="str">
        <f t="shared" si="13"/>
        <v>Enter vessel info</v>
      </c>
      <c r="R16" s="79" t="str">
        <f t="shared" si="14"/>
        <v>Enter vessel info</v>
      </c>
      <c r="S16" s="79" t="str">
        <f t="shared" si="15"/>
        <v>Enter vessel info</v>
      </c>
      <c r="T16" s="79" t="str">
        <f t="shared" si="16"/>
        <v>Enter vessel info</v>
      </c>
      <c r="U16" s="79" t="str">
        <f t="shared" si="17"/>
        <v>Enter vessel info</v>
      </c>
      <c r="V16" s="79" t="str">
        <f t="shared" si="18"/>
        <v>Enter vessel info</v>
      </c>
      <c r="W16" s="79" t="str">
        <f t="shared" si="19"/>
        <v>Enter vessel info</v>
      </c>
      <c r="X16" s="79" t="str">
        <f t="shared" si="20"/>
        <v>Enter vessel info</v>
      </c>
      <c r="Y16" s="78" t="s">
        <v>115</v>
      </c>
      <c r="Z16" s="79" t="s">
        <v>115</v>
      </c>
      <c r="AA16" s="82" t="s">
        <v>115</v>
      </c>
      <c r="AB16" s="76" t="str">
        <f>IF(OR($D16=" ",$E16=" ",$F16=" "),"Enter vessel info",IF(T($H16)&lt;&gt;"","Enter Activity",IF(OR($M16=0,$N16=0),"Enter Run Time",IF((VLOOKUP($F16,'VESSEL FACTORS'!$A$3:$O$5,AB$5,FALSE))="N/A","--",IF($G16=" ",IF(ISERROR(SEARCH("Aux",$E16,1)),($H16*VLOOKUP($F16,'VESSEL FACTORS'!$A$2:$O$5,AB$5,FALSE)*0.0000011023*$M16*$N16*0.82),($H16*VLOOKUP($F16,'VESSEL FACTORS'!$A$2:$O$5,AB$5,FALSE)*0.0000011023*$M16*$N16*1)),IF($G16&lt;21,($H16*VLOOKUP($F16,'VESSEL FACTORS'!$A$2:$O$5,AB$5,FALSE)*0.0000011023*$M16*$N16*VLOOKUP($G16,'VESSEL FACTORS'!$A$16:$L$36,AB$5,FALSE)),($H16*VLOOKUP($F16,'VESSEL FACTORS'!$A$3:$O$5,AB$5,FALSE)*0.0000011023*$M16*$N16*($G16/100))))))))</f>
        <v>Enter vessel info</v>
      </c>
      <c r="AC16" s="76" t="str">
        <f>IF(OR($D16=" ",$E16=" ",$F16=" "),"Enter vessel info",IF(T($H16)&lt;&gt;"","Enter Activity",IF(OR($M16=0,$N16=0),"Enter Run Time",IF((VLOOKUP($F16,'VESSEL FACTORS'!$A$3:$O$5,AC$5,FALSE))="N/A","--",IF($G16=" ",IF(ISERROR(SEARCH("Aux",$E16,1)),($H16*VLOOKUP($F16,'VESSEL FACTORS'!$A$2:$O$5,AC$5,FALSE)*0.0000011023*$M16*$N16*0.82),($H16*VLOOKUP($F16,'VESSEL FACTORS'!$A$2:$O$5,AC$5,FALSE)*0.0000011023*$M16*$N16*1)),IF($G16&lt;21,($H16*VLOOKUP($F16,'VESSEL FACTORS'!$A$2:$O$5,AC$5,FALSE)*0.0000011023*$M16*$N16*VLOOKUP($G16,'VESSEL FACTORS'!$A$16:$L$36,AC$5,FALSE)),($H16*VLOOKUP($F16,'VESSEL FACTORS'!$A$3:$O$5,AC$5,FALSE)*0.0000011023*$M16*$N16*($G16/100))))))))</f>
        <v>Enter vessel info</v>
      </c>
      <c r="AD16" s="76" t="str">
        <f>IF(OR($D16=" ",$E16=" ",$F16=" "),"Enter vessel info",IF(T($H16)&lt;&gt;"","Enter Activity",IF(OR($M16=0,$N16=0),"Enter Run Time",IF((VLOOKUP($F16,'VESSEL FACTORS'!$A$3:$O$5,AD$5,FALSE))="N/A","--",IF($G16=" ",IF(ISERROR(SEARCH("Aux",$E16,1)),($H16*VLOOKUP($F16,'VESSEL FACTORS'!$A$2:$O$5,AD$5,FALSE)*0.0000011023*$M16*$N16*0.82),($H16*VLOOKUP($F16,'VESSEL FACTORS'!$A$2:$O$5,AD$5,FALSE)*0.0000011023*$M16*$N16*1)),IF($G16&lt;21,($H16*VLOOKUP($F16,'VESSEL FACTORS'!$A$2:$O$5,AD$5,FALSE)*0.0000011023*$M16*$N16*VLOOKUP($G16,'VESSEL FACTORS'!$A$16:$L$36,AD$5,FALSE)),($H16*VLOOKUP($F16,'VESSEL FACTORS'!$A$3:$O$5,AD$5,FALSE)*0.0000011023*$M16*$N16*($G16/100))))))))</f>
        <v>Enter vessel info</v>
      </c>
      <c r="AE16" s="76" t="str">
        <f>IF(OR($D16=" ",$E16=" ",$F16=" "),"Enter vessel info",IF(T($H16)&lt;&gt;"","Enter Activity",IF(OR($M16=0,$N16=0),"Enter Run Time",IF((VLOOKUP($F16,'VESSEL FACTORS'!$A$3:$O$5,AE$5,FALSE))="N/A","--",IF($G16=" ",IF(ISERROR(SEARCH("Aux",$E16,1)),($H16*VLOOKUP($F16,'VESSEL FACTORS'!$A$2:$O$5,AE$5,FALSE)*0.0000011023*$M16*$N16*0.82),($H16*VLOOKUP($F16,'VESSEL FACTORS'!$A$2:$O$5,AE$5,FALSE)*0.0000011023*$M16*$N16*1)),IF($G16&lt;21,($H16*VLOOKUP($F16,'VESSEL FACTORS'!$A$2:$O$5,AE$5,FALSE)*0.0000011023*$M16*$N16*VLOOKUP($G16,'VESSEL FACTORS'!$A$16:$L$36,AE$5,FALSE)),($H16*VLOOKUP($F16,'VESSEL FACTORS'!$A$3:$O$5,AE$5,FALSE)*0.0000011023*$M16*$N16*($G16/100))))))))</f>
        <v>Enter vessel info</v>
      </c>
      <c r="AF16" s="76" t="str">
        <f>IF(OR($D16=" ",$E16=" ",$F16=" "),"Enter vessel info",IF(T($H16)&lt;&gt;"","Enter Activity",IF(OR($M16=0,$N16=0),"Enter Run Time",IF((VLOOKUP($F16,'VESSEL FACTORS'!$A$3:$O$5,AF$5,FALSE))="N/A","--",IF($G16=" ",IF(ISERROR(SEARCH("Aux",$E16,1)),($H16*VLOOKUP($F16,'VESSEL FACTORS'!$A$2:$O$5,AF$5,FALSE)*0.0000011023*$M16*$N16*0.82),($H16*VLOOKUP($F16,'VESSEL FACTORS'!$A$2:$O$5,AF$5,FALSE)*0.0000011023*$M16*$N16*1)),IF($G16&lt;21,($H16*VLOOKUP($F16,'VESSEL FACTORS'!$A$2:$O$5,AF$5,FALSE)*0.0000011023*$M16*$N16*VLOOKUP($G16,'VESSEL FACTORS'!$A$16:$L$36,AF$5,FALSE)),($H16*VLOOKUP($F16,'VESSEL FACTORS'!$A$3:$O$5,AF$5,FALSE)*0.0000011023*$M16*$N16*($G16/100))))))))</f>
        <v>Enter vessel info</v>
      </c>
      <c r="AG16" s="76" t="str">
        <f>IF(OR($D16=" ",$E16=" ",$F16=" "),"Enter vessel info",IF(T($H16)&lt;&gt;"","Enter Activity",IF(OR($M16=0,$N16=0),"Enter Run Time",IF((VLOOKUP($F16,'VESSEL FACTORS'!$A$3:$O$5,AG$5,FALSE))="N/A","--",IF($G16=" ",IF(ISERROR(SEARCH("Aux",$E16,1)),($H16*VLOOKUP($F16,'VESSEL FACTORS'!$A$2:$O$5,AG$5,FALSE)*0.0000011023*$M16*$N16*0.82),($H16*VLOOKUP($F16,'VESSEL FACTORS'!$A$2:$O$5,AG$5,FALSE)*0.0000011023*$M16*$N16*1)),IF($G16&lt;21,($H16*VLOOKUP($F16,'VESSEL FACTORS'!$A$2:$O$5,AG$5,FALSE)*0.0000011023*$M16*$N16*VLOOKUP($G16,'VESSEL FACTORS'!$A$16:$L$36,AG$5,FALSE)),($H16*VLOOKUP($F16,'VESSEL FACTORS'!$A$3:$O$5,AG$5,FALSE)*0.0000011023*$M16*$N16*($G16/100))))))))</f>
        <v>Enter vessel info</v>
      </c>
      <c r="AH16" s="76" t="str">
        <f>IF(OR($D16=" ",$E16=" ",$F16=" "),"Enter vessel info",IF(T($H16)&lt;&gt;"","Enter Activity",IF(OR($M16=0,$N16=0),"Enter Run Time",IF((VLOOKUP($F16,'VESSEL FACTORS'!$A$3:$O$5,AH$5,FALSE))="N/A","--",IF($G16=" ",IF(ISERROR(SEARCH("Aux",$E16,1)),($H16*VLOOKUP($F16,'VESSEL FACTORS'!$A$2:$O$5,AH$5,FALSE)*0.0000011023*$M16*$N16*0.82),($H16*VLOOKUP($F16,'VESSEL FACTORS'!$A$2:$O$5,AH$5,FALSE)*0.0000011023*$M16*$N16*1)),IF($G16&lt;21,($H16*VLOOKUP($F16,'VESSEL FACTORS'!$A$2:$O$5,AH$5,FALSE)*0.0000011023*$M16*$N16*VLOOKUP($G16,'VESSEL FACTORS'!$A$16:$L$36,AH$5,FALSE)),($H16*VLOOKUP($F16,'VESSEL FACTORS'!$A$3:$O$5,AH$5,FALSE)*0.0000011023*$M16*$N16*($G16/100))))))))</f>
        <v>Enter vessel info</v>
      </c>
      <c r="AI16" s="76" t="str">
        <f>IF(OR($D16=" ",$E16=" ",$F16=" "),"Enter vessel info",IF(T($H16)&lt;&gt;"","Enter Activity",IF(OR($M16=0,$N16=0),"Enter Run Time",IF((VLOOKUP($F16,'VESSEL FACTORS'!$A$3:$O$5,AI$5,FALSE))="N/A","--",IF($G16=" ",IF(ISERROR(SEARCH("Aux",$E16,1)),($H16*VLOOKUP($F16,'VESSEL FACTORS'!$A$2:$O$5,AI$5,FALSE)*0.0000011023*$M16*$N16*0.82),($H16*VLOOKUP($F16,'VESSEL FACTORS'!$A$2:$O$5,AI$5,FALSE)*0.0000011023*$M16*$N16*1)),IF($G16&lt;21,($H16*VLOOKUP($F16,'VESSEL FACTORS'!$A$2:$O$5,AI$5,FALSE)*0.0000011023*$M16*$N16*VLOOKUP($G16,'VESSEL FACTORS'!$A$16:$L$36,AI$5,FALSE)),($H16*VLOOKUP($F16,'VESSEL FACTORS'!$A$3:$O$5,AI$5,FALSE)*0.0000011023*$M16*$N16*($G16/100))))))))</f>
        <v>Enter vessel info</v>
      </c>
      <c r="AJ16" s="76" t="str">
        <f>IF(OR($D16=" ",$E16=" ",$F16=" "),"Enter vessel info",IF(T($H16)&lt;&gt;"","Enter Activity",IF(OR($M16=0,$N16=0),"Enter Run Time",IF((VLOOKUP($F16,'VESSEL FACTORS'!$A$3:$O$5,AJ$5,FALSE))="N/A","--",IF($G16=" ",IF(ISERROR(SEARCH("Aux",$E16,1)),($H16*VLOOKUP($F16,'VESSEL FACTORS'!$A$2:$O$5,AJ$5,FALSE)*0.0000011023*$M16*$N16*0.82),($H16*VLOOKUP($F16,'VESSEL FACTORS'!$A$2:$O$5,AJ$5,FALSE)*0.0000011023*$M16*$N16*1)),IF($G16&lt;21,($H16*VLOOKUP($F16,'VESSEL FACTORS'!$A$2:$O$5,AJ$5,FALSE)*0.0000011023*$M16*$N16*VLOOKUP($G16,'VESSEL FACTORS'!$A$16:$L$36,AJ$5,FALSE)),($H16*VLOOKUP($F16,'VESSEL FACTORS'!$A$3:$O$5,AJ$5,FALSE)*0.0000011023*$M16*$N16*($G16/100))))))))</f>
        <v>Enter vessel info</v>
      </c>
      <c r="AK16" s="76" t="str">
        <f>IF(OR($D16=" ",$E16=" ",$F16=" "),"Enter vessel info",IF(T($H16)&lt;&gt;"","Enter Activity",IF(OR($M16=0,$N16=0),"Enter Run Time",IF((VLOOKUP($F16,'VESSEL FACTORS'!$A$3:$O$5,AK$5,FALSE))="N/A","--",IF($G16=" ",IF(ISERROR(SEARCH("Aux",$E16,1)),($H16*VLOOKUP($F16,'VESSEL FACTORS'!$A$2:$O$5,AK$5,FALSE)*0.0000011023*$M16*$N16*0.82),($H16*VLOOKUP($F16,'VESSEL FACTORS'!$A$2:$O$5,AK$5,FALSE)*0.0000011023*$M16*$N16*1)),IF($G16&lt;21,($H16*VLOOKUP($F16,'VESSEL FACTORS'!$A$2:$O$5,AK$5,FALSE)*0.0000011023*$M16*$N16*VLOOKUP($G16,'VESSEL FACTORS'!$A$16:$L$36,AK$5,FALSE)),($H16*VLOOKUP($F16,'VESSEL FACTORS'!$A$3:$O$5,AK$5,FALSE)*0.0000011023*$M16*$N16*($G16/100))))))))</f>
        <v>Enter vessel info</v>
      </c>
      <c r="AL16" s="67" t="str">
        <f>IF(OR($D16=" ",$E16=" ",$F16=" "),"Enter vessel info",IF(T($H16)&lt;&gt;"","Enter Activity",IF(OR($M16=0,$N16=0),"Enter Run Time",IF((VLOOKUP($F16,'VESSEL FACTORS'!$A$3:$O$5,AL$5,FALSE))="N/A","--",IF($G16=" ",IF(ISERROR(SEARCH("Aux",$E16,1)),($H16*VLOOKUP($F16,'VESSEL FACTORS'!$A$2:$O$5,AL$5,FALSE)*0.0000011023*$M16*$N16*0.82),($H16*VLOOKUP($F16,'VESSEL FACTORS'!$A$2:$O$5,AL$5,FALSE)*0.0000011023*$M16*$N16*1)),IF($G16&lt;21,($H16*VLOOKUP($F16,'VESSEL FACTORS'!$A$2:$O$5,AL$5,FALSE)*0.0000011023*$M16*$N16*VLOOKUP($G16,'VESSEL FACTORS'!$A$16:$L$36,AL$5,FALSE)),($H16*VLOOKUP($F16,'VESSEL FACTORS'!$A$3:$O$5,AL$5,FALSE)*0.0000011023*$M16*$N16*($G16/100))))))))</f>
        <v>Enter vessel info</v>
      </c>
      <c r="AM16" s="74"/>
      <c r="AO16" s="74">
        <f>MONTH(EMISSIONS_1!P16)-MONTH(EMISSIONS_1!O16)+1</f>
        <v>1</v>
      </c>
      <c r="AP16" s="335">
        <f t="shared" si="12"/>
        <v>0</v>
      </c>
      <c r="AQ16" s="336">
        <f t="shared" si="0"/>
        <v>0</v>
      </c>
      <c r="AR16" s="336">
        <f t="shared" si="0"/>
        <v>0</v>
      </c>
      <c r="AS16" s="336">
        <f t="shared" si="0"/>
        <v>0</v>
      </c>
      <c r="AT16" s="336">
        <f t="shared" si="0"/>
        <v>0</v>
      </c>
      <c r="AU16" s="336">
        <f t="shared" si="0"/>
        <v>0</v>
      </c>
      <c r="AV16" s="336">
        <f t="shared" si="0"/>
        <v>0</v>
      </c>
      <c r="AW16" s="336">
        <f t="shared" si="0"/>
        <v>0</v>
      </c>
      <c r="AX16" s="336">
        <f t="shared" si="0"/>
        <v>0</v>
      </c>
      <c r="AY16" s="336">
        <f t="shared" si="0"/>
        <v>0</v>
      </c>
      <c r="AZ16" s="336">
        <f t="shared" si="0"/>
        <v>0</v>
      </c>
      <c r="BA16" s="337">
        <f t="shared" si="0"/>
        <v>0</v>
      </c>
      <c r="BB16" s="335">
        <f t="shared" si="1"/>
        <v>0</v>
      </c>
      <c r="BC16" s="336">
        <f t="shared" si="1"/>
        <v>0</v>
      </c>
      <c r="BD16" s="336">
        <f t="shared" si="1"/>
        <v>0</v>
      </c>
      <c r="BE16" s="336">
        <f t="shared" si="1"/>
        <v>0</v>
      </c>
      <c r="BF16" s="336">
        <f t="shared" si="1"/>
        <v>0</v>
      </c>
      <c r="BG16" s="336">
        <f t="shared" si="1"/>
        <v>0</v>
      </c>
      <c r="BH16" s="336">
        <f t="shared" si="1"/>
        <v>0</v>
      </c>
      <c r="BI16" s="336">
        <f t="shared" si="1"/>
        <v>0</v>
      </c>
      <c r="BJ16" s="336">
        <f t="shared" si="1"/>
        <v>0</v>
      </c>
      <c r="BK16" s="336">
        <f t="shared" si="1"/>
        <v>0</v>
      </c>
      <c r="BL16" s="336">
        <f t="shared" si="1"/>
        <v>0</v>
      </c>
      <c r="BM16" s="337">
        <f t="shared" si="1"/>
        <v>0</v>
      </c>
      <c r="BN16" s="335">
        <f t="shared" si="2"/>
        <v>0</v>
      </c>
      <c r="BO16" s="336">
        <f t="shared" si="2"/>
        <v>0</v>
      </c>
      <c r="BP16" s="336">
        <f t="shared" si="2"/>
        <v>0</v>
      </c>
      <c r="BQ16" s="336">
        <f t="shared" si="2"/>
        <v>0</v>
      </c>
      <c r="BR16" s="336">
        <f t="shared" si="2"/>
        <v>0</v>
      </c>
      <c r="BS16" s="336">
        <f t="shared" si="2"/>
        <v>0</v>
      </c>
      <c r="BT16" s="336">
        <f t="shared" si="2"/>
        <v>0</v>
      </c>
      <c r="BU16" s="336">
        <f t="shared" si="2"/>
        <v>0</v>
      </c>
      <c r="BV16" s="336">
        <f t="shared" si="2"/>
        <v>0</v>
      </c>
      <c r="BW16" s="336">
        <f t="shared" si="2"/>
        <v>0</v>
      </c>
      <c r="BX16" s="336">
        <f t="shared" si="2"/>
        <v>0</v>
      </c>
      <c r="BY16" s="337">
        <f t="shared" si="2"/>
        <v>0</v>
      </c>
      <c r="BZ16" s="335">
        <f t="shared" si="3"/>
        <v>0</v>
      </c>
      <c r="CA16" s="336">
        <f t="shared" si="3"/>
        <v>0</v>
      </c>
      <c r="CB16" s="336">
        <f t="shared" si="3"/>
        <v>0</v>
      </c>
      <c r="CC16" s="336">
        <f t="shared" si="3"/>
        <v>0</v>
      </c>
      <c r="CD16" s="336">
        <f t="shared" si="3"/>
        <v>0</v>
      </c>
      <c r="CE16" s="336">
        <f t="shared" si="3"/>
        <v>0</v>
      </c>
      <c r="CF16" s="336">
        <f t="shared" si="3"/>
        <v>0</v>
      </c>
      <c r="CG16" s="336">
        <f t="shared" si="3"/>
        <v>0</v>
      </c>
      <c r="CH16" s="336">
        <f t="shared" si="3"/>
        <v>0</v>
      </c>
      <c r="CI16" s="336">
        <f t="shared" si="3"/>
        <v>0</v>
      </c>
      <c r="CJ16" s="336">
        <f t="shared" si="3"/>
        <v>0</v>
      </c>
      <c r="CK16" s="337">
        <f t="shared" si="3"/>
        <v>0</v>
      </c>
      <c r="CL16" s="335">
        <f t="shared" si="4"/>
        <v>0</v>
      </c>
      <c r="CM16" s="336">
        <f t="shared" si="4"/>
        <v>0</v>
      </c>
      <c r="CN16" s="336">
        <f t="shared" si="4"/>
        <v>0</v>
      </c>
      <c r="CO16" s="336">
        <f t="shared" si="4"/>
        <v>0</v>
      </c>
      <c r="CP16" s="336">
        <f t="shared" si="4"/>
        <v>0</v>
      </c>
      <c r="CQ16" s="336">
        <f t="shared" si="4"/>
        <v>0</v>
      </c>
      <c r="CR16" s="336">
        <f t="shared" si="4"/>
        <v>0</v>
      </c>
      <c r="CS16" s="336">
        <f t="shared" si="4"/>
        <v>0</v>
      </c>
      <c r="CT16" s="336">
        <f t="shared" si="4"/>
        <v>0</v>
      </c>
      <c r="CU16" s="336">
        <f t="shared" si="4"/>
        <v>0</v>
      </c>
      <c r="CV16" s="336">
        <f t="shared" si="4"/>
        <v>0</v>
      </c>
      <c r="CW16" s="337">
        <f t="shared" si="4"/>
        <v>0</v>
      </c>
      <c r="CX16" s="335">
        <f t="shared" si="5"/>
        <v>0</v>
      </c>
      <c r="CY16" s="336">
        <f t="shared" si="5"/>
        <v>0</v>
      </c>
      <c r="CZ16" s="336">
        <f t="shared" si="5"/>
        <v>0</v>
      </c>
      <c r="DA16" s="336">
        <f t="shared" si="5"/>
        <v>0</v>
      </c>
      <c r="DB16" s="336">
        <f t="shared" si="5"/>
        <v>0</v>
      </c>
      <c r="DC16" s="336">
        <f t="shared" si="5"/>
        <v>0</v>
      </c>
      <c r="DD16" s="336">
        <f t="shared" si="5"/>
        <v>0</v>
      </c>
      <c r="DE16" s="336">
        <f t="shared" si="5"/>
        <v>0</v>
      </c>
      <c r="DF16" s="336">
        <f t="shared" si="5"/>
        <v>0</v>
      </c>
      <c r="DG16" s="336">
        <f t="shared" si="5"/>
        <v>0</v>
      </c>
      <c r="DH16" s="336">
        <f t="shared" si="5"/>
        <v>0</v>
      </c>
      <c r="DI16" s="337">
        <f t="shared" si="5"/>
        <v>0</v>
      </c>
      <c r="DJ16" s="335">
        <f t="shared" si="6"/>
        <v>0</v>
      </c>
      <c r="DK16" s="336">
        <f t="shared" si="6"/>
        <v>0</v>
      </c>
      <c r="DL16" s="336">
        <f t="shared" si="6"/>
        <v>0</v>
      </c>
      <c r="DM16" s="336">
        <f t="shared" si="6"/>
        <v>0</v>
      </c>
      <c r="DN16" s="336">
        <f t="shared" si="6"/>
        <v>0</v>
      </c>
      <c r="DO16" s="336">
        <f t="shared" si="6"/>
        <v>0</v>
      </c>
      <c r="DP16" s="336">
        <f t="shared" si="6"/>
        <v>0</v>
      </c>
      <c r="DQ16" s="336">
        <f t="shared" si="6"/>
        <v>0</v>
      </c>
      <c r="DR16" s="336">
        <f t="shared" si="6"/>
        <v>0</v>
      </c>
      <c r="DS16" s="336">
        <f t="shared" si="6"/>
        <v>0</v>
      </c>
      <c r="DT16" s="336">
        <f t="shared" si="6"/>
        <v>0</v>
      </c>
      <c r="DU16" s="337">
        <f t="shared" si="6"/>
        <v>0</v>
      </c>
      <c r="DV16" s="335">
        <f t="shared" si="7"/>
        <v>0</v>
      </c>
      <c r="DW16" s="336">
        <f t="shared" si="7"/>
        <v>0</v>
      </c>
      <c r="DX16" s="336">
        <f t="shared" si="7"/>
        <v>0</v>
      </c>
      <c r="DY16" s="336">
        <f t="shared" si="7"/>
        <v>0</v>
      </c>
      <c r="DZ16" s="336">
        <f t="shared" si="7"/>
        <v>0</v>
      </c>
      <c r="EA16" s="336">
        <f t="shared" si="7"/>
        <v>0</v>
      </c>
      <c r="EB16" s="336">
        <f t="shared" si="7"/>
        <v>0</v>
      </c>
      <c r="EC16" s="336">
        <f t="shared" si="7"/>
        <v>0</v>
      </c>
      <c r="ED16" s="336">
        <f t="shared" si="7"/>
        <v>0</v>
      </c>
      <c r="EE16" s="336">
        <f t="shared" si="7"/>
        <v>0</v>
      </c>
      <c r="EF16" s="336">
        <f t="shared" si="7"/>
        <v>0</v>
      </c>
      <c r="EG16" s="337">
        <f t="shared" si="7"/>
        <v>0</v>
      </c>
      <c r="EH16" s="335">
        <f t="shared" si="8"/>
        <v>0</v>
      </c>
      <c r="EI16" s="336">
        <f t="shared" si="8"/>
        <v>0</v>
      </c>
      <c r="EJ16" s="336">
        <f t="shared" si="8"/>
        <v>0</v>
      </c>
      <c r="EK16" s="336">
        <f t="shared" si="8"/>
        <v>0</v>
      </c>
      <c r="EL16" s="336">
        <f t="shared" si="8"/>
        <v>0</v>
      </c>
      <c r="EM16" s="336">
        <f t="shared" si="8"/>
        <v>0</v>
      </c>
      <c r="EN16" s="336">
        <f t="shared" si="8"/>
        <v>0</v>
      </c>
      <c r="EO16" s="336">
        <f t="shared" si="8"/>
        <v>0</v>
      </c>
      <c r="EP16" s="336">
        <f t="shared" si="8"/>
        <v>0</v>
      </c>
      <c r="EQ16" s="336">
        <f t="shared" si="8"/>
        <v>0</v>
      </c>
      <c r="ER16" s="336">
        <f t="shared" si="8"/>
        <v>0</v>
      </c>
      <c r="ES16" s="337">
        <f t="shared" si="8"/>
        <v>0</v>
      </c>
      <c r="ET16" s="335">
        <f t="shared" si="9"/>
        <v>0</v>
      </c>
      <c r="EU16" s="336">
        <f t="shared" si="9"/>
        <v>0</v>
      </c>
      <c r="EV16" s="336">
        <f t="shared" si="9"/>
        <v>0</v>
      </c>
      <c r="EW16" s="336">
        <f t="shared" si="9"/>
        <v>0</v>
      </c>
      <c r="EX16" s="336">
        <f t="shared" si="9"/>
        <v>0</v>
      </c>
      <c r="EY16" s="336">
        <f t="shared" si="9"/>
        <v>0</v>
      </c>
      <c r="EZ16" s="336">
        <f t="shared" si="9"/>
        <v>0</v>
      </c>
      <c r="FA16" s="336">
        <f t="shared" si="9"/>
        <v>0</v>
      </c>
      <c r="FB16" s="336">
        <f t="shared" si="9"/>
        <v>0</v>
      </c>
      <c r="FC16" s="336">
        <f t="shared" si="9"/>
        <v>0</v>
      </c>
      <c r="FD16" s="336">
        <f t="shared" si="9"/>
        <v>0</v>
      </c>
      <c r="FE16" s="337">
        <f t="shared" si="9"/>
        <v>0</v>
      </c>
      <c r="FF16" s="335">
        <f t="shared" si="10"/>
        <v>0</v>
      </c>
      <c r="FG16" s="336">
        <f t="shared" si="10"/>
        <v>0</v>
      </c>
      <c r="FH16" s="336">
        <f t="shared" si="10"/>
        <v>0</v>
      </c>
      <c r="FI16" s="336">
        <f t="shared" si="10"/>
        <v>0</v>
      </c>
      <c r="FJ16" s="336">
        <f t="shared" si="10"/>
        <v>0</v>
      </c>
      <c r="FK16" s="336">
        <f t="shared" si="10"/>
        <v>0</v>
      </c>
      <c r="FL16" s="336">
        <f t="shared" si="10"/>
        <v>0</v>
      </c>
      <c r="FM16" s="336">
        <f t="shared" si="10"/>
        <v>0</v>
      </c>
      <c r="FN16" s="336">
        <f t="shared" si="10"/>
        <v>0</v>
      </c>
      <c r="FO16" s="336">
        <f t="shared" si="10"/>
        <v>0</v>
      </c>
      <c r="FP16" s="336">
        <f t="shared" si="10"/>
        <v>0</v>
      </c>
      <c r="FQ16" s="337">
        <f t="shared" si="10"/>
        <v>0</v>
      </c>
    </row>
    <row r="17" spans="1:173" x14ac:dyDescent="0.2">
      <c r="A17" s="74" t="str">
        <f t="shared" si="21"/>
        <v xml:space="preserve"> - </v>
      </c>
      <c r="B17" s="112"/>
      <c r="C17" s="171" t="s">
        <v>306</v>
      </c>
      <c r="D17" s="366" t="str">
        <f>IF(ISBLANK(EMISSIONS_1!D17), " ", EMISSIONS_1!D17)</f>
        <v xml:space="preserve"> </v>
      </c>
      <c r="E17" s="366" t="str">
        <f>IF(ISBLANK(EMISSIONS_1!E17), " ", EMISSIONS_1!E17)</f>
        <v xml:space="preserve"> </v>
      </c>
      <c r="F17" s="366" t="str">
        <f>IF(ISBLANK(EMISSIONS_1!F17), " ", EMISSIONS_1!F17)</f>
        <v xml:space="preserve"> </v>
      </c>
      <c r="G17" s="367"/>
      <c r="H17" s="368"/>
      <c r="I17" s="33" t="s">
        <v>299</v>
      </c>
      <c r="J17" s="367"/>
      <c r="K17" s="33">
        <f t="shared" si="22"/>
        <v>1</v>
      </c>
      <c r="L17" s="33">
        <f t="shared" si="23"/>
        <v>0</v>
      </c>
      <c r="M17" s="367">
        <v>0</v>
      </c>
      <c r="N17" s="373">
        <v>0</v>
      </c>
      <c r="O17" s="299"/>
      <c r="P17" s="300"/>
      <c r="Q17" s="73" t="str">
        <f t="shared" si="13"/>
        <v>Enter vessel info</v>
      </c>
      <c r="R17" s="79" t="str">
        <f t="shared" si="14"/>
        <v>Enter vessel info</v>
      </c>
      <c r="S17" s="79" t="str">
        <f t="shared" si="15"/>
        <v>Enter vessel info</v>
      </c>
      <c r="T17" s="79" t="str">
        <f t="shared" si="16"/>
        <v>Enter vessel info</v>
      </c>
      <c r="U17" s="79" t="str">
        <f t="shared" si="17"/>
        <v>Enter vessel info</v>
      </c>
      <c r="V17" s="79" t="str">
        <f t="shared" si="18"/>
        <v>Enter vessel info</v>
      </c>
      <c r="W17" s="79" t="str">
        <f t="shared" si="19"/>
        <v>Enter vessel info</v>
      </c>
      <c r="X17" s="79" t="str">
        <f t="shared" si="20"/>
        <v>Enter vessel info</v>
      </c>
      <c r="Y17" s="78" t="s">
        <v>115</v>
      </c>
      <c r="Z17" s="79" t="s">
        <v>115</v>
      </c>
      <c r="AA17" s="82" t="s">
        <v>115</v>
      </c>
      <c r="AB17" s="76" t="str">
        <f>IF(OR($D17=" ",$E17=" ",$F17=" "),"Enter vessel info",IF(T($H17)&lt;&gt;"","Enter Activity",IF(OR($M17=0,$N17=0),"Enter Run Time",IF((VLOOKUP($F17,'VESSEL FACTORS'!$A$3:$O$5,AB$5,FALSE))="N/A","--",IF($G17=" ",IF(ISERROR(SEARCH("Aux",$E17,1)),($H17*VLOOKUP($F17,'VESSEL FACTORS'!$A$2:$O$5,AB$5,FALSE)*0.0000011023*$M17*$N17*0.82),($H17*VLOOKUP($F17,'VESSEL FACTORS'!$A$2:$O$5,AB$5,FALSE)*0.0000011023*$M17*$N17*1)),IF($G17&lt;21,($H17*VLOOKUP($F17,'VESSEL FACTORS'!$A$2:$O$5,AB$5,FALSE)*0.0000011023*$M17*$N17*VLOOKUP($G17,'VESSEL FACTORS'!$A$16:$L$36,AB$5,FALSE)),($H17*VLOOKUP($F17,'VESSEL FACTORS'!$A$3:$O$5,AB$5,FALSE)*0.0000011023*$M17*$N17*($G17/100))))))))</f>
        <v>Enter vessel info</v>
      </c>
      <c r="AC17" s="76" t="str">
        <f>IF(OR($D17=" ",$E17=" ",$F17=" "),"Enter vessel info",IF(T($H17)&lt;&gt;"","Enter Activity",IF(OR($M17=0,$N17=0),"Enter Run Time",IF((VLOOKUP($F17,'VESSEL FACTORS'!$A$3:$O$5,AC$5,FALSE))="N/A","--",IF($G17=" ",IF(ISERROR(SEARCH("Aux",$E17,1)),($H17*VLOOKUP($F17,'VESSEL FACTORS'!$A$2:$O$5,AC$5,FALSE)*0.0000011023*$M17*$N17*0.82),($H17*VLOOKUP($F17,'VESSEL FACTORS'!$A$2:$O$5,AC$5,FALSE)*0.0000011023*$M17*$N17*1)),IF($G17&lt;21,($H17*VLOOKUP($F17,'VESSEL FACTORS'!$A$2:$O$5,AC$5,FALSE)*0.0000011023*$M17*$N17*VLOOKUP($G17,'VESSEL FACTORS'!$A$16:$L$36,AC$5,FALSE)),($H17*VLOOKUP($F17,'VESSEL FACTORS'!$A$3:$O$5,AC$5,FALSE)*0.0000011023*$M17*$N17*($G17/100))))))))</f>
        <v>Enter vessel info</v>
      </c>
      <c r="AD17" s="76" t="str">
        <f>IF(OR($D17=" ",$E17=" ",$F17=" "),"Enter vessel info",IF(T($H17)&lt;&gt;"","Enter Activity",IF(OR($M17=0,$N17=0),"Enter Run Time",IF((VLOOKUP($F17,'VESSEL FACTORS'!$A$3:$O$5,AD$5,FALSE))="N/A","--",IF($G17=" ",IF(ISERROR(SEARCH("Aux",$E17,1)),($H17*VLOOKUP($F17,'VESSEL FACTORS'!$A$2:$O$5,AD$5,FALSE)*0.0000011023*$M17*$N17*0.82),($H17*VLOOKUP($F17,'VESSEL FACTORS'!$A$2:$O$5,AD$5,FALSE)*0.0000011023*$M17*$N17*1)),IF($G17&lt;21,($H17*VLOOKUP($F17,'VESSEL FACTORS'!$A$2:$O$5,AD$5,FALSE)*0.0000011023*$M17*$N17*VLOOKUP($G17,'VESSEL FACTORS'!$A$16:$L$36,AD$5,FALSE)),($H17*VLOOKUP($F17,'VESSEL FACTORS'!$A$3:$O$5,AD$5,FALSE)*0.0000011023*$M17*$N17*($G17/100))))))))</f>
        <v>Enter vessel info</v>
      </c>
      <c r="AE17" s="76" t="str">
        <f>IF(OR($D17=" ",$E17=" ",$F17=" "),"Enter vessel info",IF(T($H17)&lt;&gt;"","Enter Activity",IF(OR($M17=0,$N17=0),"Enter Run Time",IF((VLOOKUP($F17,'VESSEL FACTORS'!$A$3:$O$5,AE$5,FALSE))="N/A","--",IF($G17=" ",IF(ISERROR(SEARCH("Aux",$E17,1)),($H17*VLOOKUP($F17,'VESSEL FACTORS'!$A$2:$O$5,AE$5,FALSE)*0.0000011023*$M17*$N17*0.82),($H17*VLOOKUP($F17,'VESSEL FACTORS'!$A$2:$O$5,AE$5,FALSE)*0.0000011023*$M17*$N17*1)),IF($G17&lt;21,($H17*VLOOKUP($F17,'VESSEL FACTORS'!$A$2:$O$5,AE$5,FALSE)*0.0000011023*$M17*$N17*VLOOKUP($G17,'VESSEL FACTORS'!$A$16:$L$36,AE$5,FALSE)),($H17*VLOOKUP($F17,'VESSEL FACTORS'!$A$3:$O$5,AE$5,FALSE)*0.0000011023*$M17*$N17*($G17/100))))))))</f>
        <v>Enter vessel info</v>
      </c>
      <c r="AF17" s="76" t="str">
        <f>IF(OR($D17=" ",$E17=" ",$F17=" "),"Enter vessel info",IF(T($H17)&lt;&gt;"","Enter Activity",IF(OR($M17=0,$N17=0),"Enter Run Time",IF((VLOOKUP($F17,'VESSEL FACTORS'!$A$3:$O$5,AF$5,FALSE))="N/A","--",IF($G17=" ",IF(ISERROR(SEARCH("Aux",$E17,1)),($H17*VLOOKUP($F17,'VESSEL FACTORS'!$A$2:$O$5,AF$5,FALSE)*0.0000011023*$M17*$N17*0.82),($H17*VLOOKUP($F17,'VESSEL FACTORS'!$A$2:$O$5,AF$5,FALSE)*0.0000011023*$M17*$N17*1)),IF($G17&lt;21,($H17*VLOOKUP($F17,'VESSEL FACTORS'!$A$2:$O$5,AF$5,FALSE)*0.0000011023*$M17*$N17*VLOOKUP($G17,'VESSEL FACTORS'!$A$16:$L$36,AF$5,FALSE)),($H17*VLOOKUP($F17,'VESSEL FACTORS'!$A$3:$O$5,AF$5,FALSE)*0.0000011023*$M17*$N17*($G17/100))))))))</f>
        <v>Enter vessel info</v>
      </c>
      <c r="AG17" s="76" t="str">
        <f>IF(OR($D17=" ",$E17=" ",$F17=" "),"Enter vessel info",IF(T($H17)&lt;&gt;"","Enter Activity",IF(OR($M17=0,$N17=0),"Enter Run Time",IF((VLOOKUP($F17,'VESSEL FACTORS'!$A$3:$O$5,AG$5,FALSE))="N/A","--",IF($G17=" ",IF(ISERROR(SEARCH("Aux",$E17,1)),($H17*VLOOKUP($F17,'VESSEL FACTORS'!$A$2:$O$5,AG$5,FALSE)*0.0000011023*$M17*$N17*0.82),($H17*VLOOKUP($F17,'VESSEL FACTORS'!$A$2:$O$5,AG$5,FALSE)*0.0000011023*$M17*$N17*1)),IF($G17&lt;21,($H17*VLOOKUP($F17,'VESSEL FACTORS'!$A$2:$O$5,AG$5,FALSE)*0.0000011023*$M17*$N17*VLOOKUP($G17,'VESSEL FACTORS'!$A$16:$L$36,AG$5,FALSE)),($H17*VLOOKUP($F17,'VESSEL FACTORS'!$A$3:$O$5,AG$5,FALSE)*0.0000011023*$M17*$N17*($G17/100))))))))</f>
        <v>Enter vessel info</v>
      </c>
      <c r="AH17" s="76" t="str">
        <f>IF(OR($D17=" ",$E17=" ",$F17=" "),"Enter vessel info",IF(T($H17)&lt;&gt;"","Enter Activity",IF(OR($M17=0,$N17=0),"Enter Run Time",IF((VLOOKUP($F17,'VESSEL FACTORS'!$A$3:$O$5,AH$5,FALSE))="N/A","--",IF($G17=" ",IF(ISERROR(SEARCH("Aux",$E17,1)),($H17*VLOOKUP($F17,'VESSEL FACTORS'!$A$2:$O$5,AH$5,FALSE)*0.0000011023*$M17*$N17*0.82),($H17*VLOOKUP($F17,'VESSEL FACTORS'!$A$2:$O$5,AH$5,FALSE)*0.0000011023*$M17*$N17*1)),IF($G17&lt;21,($H17*VLOOKUP($F17,'VESSEL FACTORS'!$A$2:$O$5,AH$5,FALSE)*0.0000011023*$M17*$N17*VLOOKUP($G17,'VESSEL FACTORS'!$A$16:$L$36,AH$5,FALSE)),($H17*VLOOKUP($F17,'VESSEL FACTORS'!$A$3:$O$5,AH$5,FALSE)*0.0000011023*$M17*$N17*($G17/100))))))))</f>
        <v>Enter vessel info</v>
      </c>
      <c r="AI17" s="76" t="str">
        <f>IF(OR($D17=" ",$E17=" ",$F17=" "),"Enter vessel info",IF(T($H17)&lt;&gt;"","Enter Activity",IF(OR($M17=0,$N17=0),"Enter Run Time",IF((VLOOKUP($F17,'VESSEL FACTORS'!$A$3:$O$5,AI$5,FALSE))="N/A","--",IF($G17=" ",IF(ISERROR(SEARCH("Aux",$E17,1)),($H17*VLOOKUP($F17,'VESSEL FACTORS'!$A$2:$O$5,AI$5,FALSE)*0.0000011023*$M17*$N17*0.82),($H17*VLOOKUP($F17,'VESSEL FACTORS'!$A$2:$O$5,AI$5,FALSE)*0.0000011023*$M17*$N17*1)),IF($G17&lt;21,($H17*VLOOKUP($F17,'VESSEL FACTORS'!$A$2:$O$5,AI$5,FALSE)*0.0000011023*$M17*$N17*VLOOKUP($G17,'VESSEL FACTORS'!$A$16:$L$36,AI$5,FALSE)),($H17*VLOOKUP($F17,'VESSEL FACTORS'!$A$3:$O$5,AI$5,FALSE)*0.0000011023*$M17*$N17*($G17/100))))))))</f>
        <v>Enter vessel info</v>
      </c>
      <c r="AJ17" s="76" t="str">
        <f>IF(OR($D17=" ",$E17=" ",$F17=" "),"Enter vessel info",IF(T($H17)&lt;&gt;"","Enter Activity",IF(OR($M17=0,$N17=0),"Enter Run Time",IF((VLOOKUP($F17,'VESSEL FACTORS'!$A$3:$O$5,AJ$5,FALSE))="N/A","--",IF($G17=" ",IF(ISERROR(SEARCH("Aux",$E17,1)),($H17*VLOOKUP($F17,'VESSEL FACTORS'!$A$2:$O$5,AJ$5,FALSE)*0.0000011023*$M17*$N17*0.82),($H17*VLOOKUP($F17,'VESSEL FACTORS'!$A$2:$O$5,AJ$5,FALSE)*0.0000011023*$M17*$N17*1)),IF($G17&lt;21,($H17*VLOOKUP($F17,'VESSEL FACTORS'!$A$2:$O$5,AJ$5,FALSE)*0.0000011023*$M17*$N17*VLOOKUP($G17,'VESSEL FACTORS'!$A$16:$L$36,AJ$5,FALSE)),($H17*VLOOKUP($F17,'VESSEL FACTORS'!$A$3:$O$5,AJ$5,FALSE)*0.0000011023*$M17*$N17*($G17/100))))))))</f>
        <v>Enter vessel info</v>
      </c>
      <c r="AK17" s="76" t="str">
        <f>IF(OR($D17=" ",$E17=" ",$F17=" "),"Enter vessel info",IF(T($H17)&lt;&gt;"","Enter Activity",IF(OR($M17=0,$N17=0),"Enter Run Time",IF((VLOOKUP($F17,'VESSEL FACTORS'!$A$3:$O$5,AK$5,FALSE))="N/A","--",IF($G17=" ",IF(ISERROR(SEARCH("Aux",$E17,1)),($H17*VLOOKUP($F17,'VESSEL FACTORS'!$A$2:$O$5,AK$5,FALSE)*0.0000011023*$M17*$N17*0.82),($H17*VLOOKUP($F17,'VESSEL FACTORS'!$A$2:$O$5,AK$5,FALSE)*0.0000011023*$M17*$N17*1)),IF($G17&lt;21,($H17*VLOOKUP($F17,'VESSEL FACTORS'!$A$2:$O$5,AK$5,FALSE)*0.0000011023*$M17*$N17*VLOOKUP($G17,'VESSEL FACTORS'!$A$16:$L$36,AK$5,FALSE)),($H17*VLOOKUP($F17,'VESSEL FACTORS'!$A$3:$O$5,AK$5,FALSE)*0.0000011023*$M17*$N17*($G17/100))))))))</f>
        <v>Enter vessel info</v>
      </c>
      <c r="AL17" s="67" t="str">
        <f>IF(OR($D17=" ",$E17=" ",$F17=" "),"Enter vessel info",IF(T($H17)&lt;&gt;"","Enter Activity",IF(OR($M17=0,$N17=0),"Enter Run Time",IF((VLOOKUP($F17,'VESSEL FACTORS'!$A$3:$O$5,AL$5,FALSE))="N/A","--",IF($G17=" ",IF(ISERROR(SEARCH("Aux",$E17,1)),($H17*VLOOKUP($F17,'VESSEL FACTORS'!$A$2:$O$5,AL$5,FALSE)*0.0000011023*$M17*$N17*0.82),($H17*VLOOKUP($F17,'VESSEL FACTORS'!$A$2:$O$5,AL$5,FALSE)*0.0000011023*$M17*$N17*1)),IF($G17&lt;21,($H17*VLOOKUP($F17,'VESSEL FACTORS'!$A$2:$O$5,AL$5,FALSE)*0.0000011023*$M17*$N17*VLOOKUP($G17,'VESSEL FACTORS'!$A$16:$L$36,AL$5,FALSE)),($H17*VLOOKUP($F17,'VESSEL FACTORS'!$A$3:$O$5,AL$5,FALSE)*0.0000011023*$M17*$N17*($G17/100))))))))</f>
        <v>Enter vessel info</v>
      </c>
      <c r="AM17" s="74"/>
      <c r="AO17" s="74">
        <f>MONTH(EMISSIONS_1!P17)-MONTH(EMISSIONS_1!O17)+1</f>
        <v>1</v>
      </c>
      <c r="AP17" s="335">
        <f t="shared" si="12"/>
        <v>0</v>
      </c>
      <c r="AQ17" s="336">
        <f t="shared" si="0"/>
        <v>0</v>
      </c>
      <c r="AR17" s="336">
        <f t="shared" si="0"/>
        <v>0</v>
      </c>
      <c r="AS17" s="336">
        <f t="shared" si="0"/>
        <v>0</v>
      </c>
      <c r="AT17" s="336">
        <f t="shared" si="0"/>
        <v>0</v>
      </c>
      <c r="AU17" s="336">
        <f t="shared" si="0"/>
        <v>0</v>
      </c>
      <c r="AV17" s="336">
        <f t="shared" si="0"/>
        <v>0</v>
      </c>
      <c r="AW17" s="336">
        <f t="shared" si="0"/>
        <v>0</v>
      </c>
      <c r="AX17" s="336">
        <f t="shared" si="0"/>
        <v>0</v>
      </c>
      <c r="AY17" s="336">
        <f t="shared" si="0"/>
        <v>0</v>
      </c>
      <c r="AZ17" s="336">
        <f t="shared" si="0"/>
        <v>0</v>
      </c>
      <c r="BA17" s="337">
        <f t="shared" si="0"/>
        <v>0</v>
      </c>
      <c r="BB17" s="335">
        <f t="shared" ref="BB17:BM30" si="24">IF(T($AC17)="",IF((BB$6&gt;=MONTH($O17))*(BB$6&lt;=MONTH($P17)), $AC17/$AO17, 0),0)</f>
        <v>0</v>
      </c>
      <c r="BC17" s="336">
        <f t="shared" si="24"/>
        <v>0</v>
      </c>
      <c r="BD17" s="336">
        <f t="shared" si="24"/>
        <v>0</v>
      </c>
      <c r="BE17" s="336">
        <f t="shared" si="24"/>
        <v>0</v>
      </c>
      <c r="BF17" s="336">
        <f t="shared" si="24"/>
        <v>0</v>
      </c>
      <c r="BG17" s="336">
        <f t="shared" si="24"/>
        <v>0</v>
      </c>
      <c r="BH17" s="336">
        <f t="shared" si="24"/>
        <v>0</v>
      </c>
      <c r="BI17" s="336">
        <f t="shared" si="24"/>
        <v>0</v>
      </c>
      <c r="BJ17" s="336">
        <f t="shared" si="24"/>
        <v>0</v>
      </c>
      <c r="BK17" s="336">
        <f t="shared" si="24"/>
        <v>0</v>
      </c>
      <c r="BL17" s="336">
        <f t="shared" si="24"/>
        <v>0</v>
      </c>
      <c r="BM17" s="337">
        <f t="shared" si="24"/>
        <v>0</v>
      </c>
      <c r="BN17" s="335">
        <f t="shared" ref="BN17:BY30" si="25">IF(T($AD17)="",IF((BN$6&gt;=MONTH($O17))*(BN$6&lt;=MONTH($P17)), $AD17/$AO17, 0),0)</f>
        <v>0</v>
      </c>
      <c r="BO17" s="336">
        <f t="shared" si="25"/>
        <v>0</v>
      </c>
      <c r="BP17" s="336">
        <f t="shared" si="25"/>
        <v>0</v>
      </c>
      <c r="BQ17" s="336">
        <f t="shared" si="25"/>
        <v>0</v>
      </c>
      <c r="BR17" s="336">
        <f t="shared" si="25"/>
        <v>0</v>
      </c>
      <c r="BS17" s="336">
        <f t="shared" si="25"/>
        <v>0</v>
      </c>
      <c r="BT17" s="336">
        <f t="shared" si="25"/>
        <v>0</v>
      </c>
      <c r="BU17" s="336">
        <f t="shared" si="25"/>
        <v>0</v>
      </c>
      <c r="BV17" s="336">
        <f t="shared" si="25"/>
        <v>0</v>
      </c>
      <c r="BW17" s="336">
        <f t="shared" si="25"/>
        <v>0</v>
      </c>
      <c r="BX17" s="336">
        <f t="shared" si="25"/>
        <v>0</v>
      </c>
      <c r="BY17" s="337">
        <f t="shared" si="25"/>
        <v>0</v>
      </c>
      <c r="BZ17" s="335">
        <f t="shared" ref="BZ17:CK30" si="26">IF(T($AE17)="",IF((BZ$6&gt;=MONTH($O17))*(BZ$6&lt;=MONTH($P17)), $AE17/$AO17, 0),0)</f>
        <v>0</v>
      </c>
      <c r="CA17" s="336">
        <f t="shared" si="26"/>
        <v>0</v>
      </c>
      <c r="CB17" s="336">
        <f t="shared" si="26"/>
        <v>0</v>
      </c>
      <c r="CC17" s="336">
        <f t="shared" si="26"/>
        <v>0</v>
      </c>
      <c r="CD17" s="336">
        <f t="shared" si="26"/>
        <v>0</v>
      </c>
      <c r="CE17" s="336">
        <f t="shared" si="26"/>
        <v>0</v>
      </c>
      <c r="CF17" s="336">
        <f t="shared" si="26"/>
        <v>0</v>
      </c>
      <c r="CG17" s="336">
        <f t="shared" si="26"/>
        <v>0</v>
      </c>
      <c r="CH17" s="336">
        <f t="shared" si="26"/>
        <v>0</v>
      </c>
      <c r="CI17" s="336">
        <f t="shared" si="26"/>
        <v>0</v>
      </c>
      <c r="CJ17" s="336">
        <f t="shared" si="26"/>
        <v>0</v>
      </c>
      <c r="CK17" s="337">
        <f t="shared" si="26"/>
        <v>0</v>
      </c>
      <c r="CL17" s="335">
        <f t="shared" ref="CL17:CW30" si="27">IF(T($AF17)="",IF((CL$6&gt;=MONTH($O17))*(CL$6&lt;=MONTH($P17)), $AF17/$AO17, 0),0)</f>
        <v>0</v>
      </c>
      <c r="CM17" s="336">
        <f t="shared" si="27"/>
        <v>0</v>
      </c>
      <c r="CN17" s="336">
        <f t="shared" si="27"/>
        <v>0</v>
      </c>
      <c r="CO17" s="336">
        <f t="shared" si="27"/>
        <v>0</v>
      </c>
      <c r="CP17" s="336">
        <f t="shared" si="27"/>
        <v>0</v>
      </c>
      <c r="CQ17" s="336">
        <f t="shared" si="27"/>
        <v>0</v>
      </c>
      <c r="CR17" s="336">
        <f t="shared" si="27"/>
        <v>0</v>
      </c>
      <c r="CS17" s="336">
        <f t="shared" si="27"/>
        <v>0</v>
      </c>
      <c r="CT17" s="336">
        <f t="shared" si="27"/>
        <v>0</v>
      </c>
      <c r="CU17" s="336">
        <f t="shared" si="27"/>
        <v>0</v>
      </c>
      <c r="CV17" s="336">
        <f t="shared" si="27"/>
        <v>0</v>
      </c>
      <c r="CW17" s="337">
        <f t="shared" si="27"/>
        <v>0</v>
      </c>
      <c r="CX17" s="335">
        <f t="shared" ref="CX17:DI30" si="28">IF(T($AG17)="",IF((CX$6&gt;=MONTH($O17))*(CX$6&lt;=MONTH($P17)), $AG17/$AO17, 0),0)</f>
        <v>0</v>
      </c>
      <c r="CY17" s="336">
        <f t="shared" si="28"/>
        <v>0</v>
      </c>
      <c r="CZ17" s="336">
        <f t="shared" si="28"/>
        <v>0</v>
      </c>
      <c r="DA17" s="336">
        <f t="shared" si="28"/>
        <v>0</v>
      </c>
      <c r="DB17" s="336">
        <f t="shared" si="28"/>
        <v>0</v>
      </c>
      <c r="DC17" s="336">
        <f t="shared" si="28"/>
        <v>0</v>
      </c>
      <c r="DD17" s="336">
        <f t="shared" si="28"/>
        <v>0</v>
      </c>
      <c r="DE17" s="336">
        <f t="shared" si="28"/>
        <v>0</v>
      </c>
      <c r="DF17" s="336">
        <f t="shared" si="28"/>
        <v>0</v>
      </c>
      <c r="DG17" s="336">
        <f t="shared" si="28"/>
        <v>0</v>
      </c>
      <c r="DH17" s="336">
        <f t="shared" si="28"/>
        <v>0</v>
      </c>
      <c r="DI17" s="337">
        <f t="shared" si="28"/>
        <v>0</v>
      </c>
      <c r="DJ17" s="335">
        <f t="shared" ref="DJ17:DU30" si="29">IF(T($AH17)="",IF((DJ$6&gt;=MONTH($O17))*(DJ$6&lt;=MONTH($P17)), $AH17/$AO17, 0),0)</f>
        <v>0</v>
      </c>
      <c r="DK17" s="336">
        <f t="shared" si="29"/>
        <v>0</v>
      </c>
      <c r="DL17" s="336">
        <f t="shared" si="29"/>
        <v>0</v>
      </c>
      <c r="DM17" s="336">
        <f t="shared" si="29"/>
        <v>0</v>
      </c>
      <c r="DN17" s="336">
        <f t="shared" si="29"/>
        <v>0</v>
      </c>
      <c r="DO17" s="336">
        <f t="shared" si="29"/>
        <v>0</v>
      </c>
      <c r="DP17" s="336">
        <f t="shared" si="29"/>
        <v>0</v>
      </c>
      <c r="DQ17" s="336">
        <f t="shared" si="29"/>
        <v>0</v>
      </c>
      <c r="DR17" s="336">
        <f t="shared" si="29"/>
        <v>0</v>
      </c>
      <c r="DS17" s="336">
        <f t="shared" si="29"/>
        <v>0</v>
      </c>
      <c r="DT17" s="336">
        <f t="shared" si="29"/>
        <v>0</v>
      </c>
      <c r="DU17" s="337">
        <f t="shared" si="29"/>
        <v>0</v>
      </c>
      <c r="DV17" s="335">
        <f t="shared" ref="DV17:EG30" si="30">IF(T($AI17)="",IF((DV$6&gt;=MONTH($O17))*(DV$6&lt;=MONTH($P17)), $AI17/$AO17, 0),0)</f>
        <v>0</v>
      </c>
      <c r="DW17" s="336">
        <f t="shared" si="30"/>
        <v>0</v>
      </c>
      <c r="DX17" s="336">
        <f t="shared" si="30"/>
        <v>0</v>
      </c>
      <c r="DY17" s="336">
        <f t="shared" si="30"/>
        <v>0</v>
      </c>
      <c r="DZ17" s="336">
        <f t="shared" si="30"/>
        <v>0</v>
      </c>
      <c r="EA17" s="336">
        <f t="shared" si="30"/>
        <v>0</v>
      </c>
      <c r="EB17" s="336">
        <f t="shared" si="30"/>
        <v>0</v>
      </c>
      <c r="EC17" s="336">
        <f t="shared" si="30"/>
        <v>0</v>
      </c>
      <c r="ED17" s="336">
        <f t="shared" si="30"/>
        <v>0</v>
      </c>
      <c r="EE17" s="336">
        <f t="shared" si="30"/>
        <v>0</v>
      </c>
      <c r="EF17" s="336">
        <f t="shared" si="30"/>
        <v>0</v>
      </c>
      <c r="EG17" s="337">
        <f t="shared" si="30"/>
        <v>0</v>
      </c>
      <c r="EH17" s="335">
        <f t="shared" ref="EH17:ES30" si="31">IF(T($AJ17)="",IF((EH$6&gt;=MONTH($O17))*(EH$6&lt;=MONTH($P17)), $AJ17/$AO17, 0),0)</f>
        <v>0</v>
      </c>
      <c r="EI17" s="336">
        <f t="shared" si="31"/>
        <v>0</v>
      </c>
      <c r="EJ17" s="336">
        <f t="shared" si="31"/>
        <v>0</v>
      </c>
      <c r="EK17" s="336">
        <f t="shared" si="31"/>
        <v>0</v>
      </c>
      <c r="EL17" s="336">
        <f t="shared" si="31"/>
        <v>0</v>
      </c>
      <c r="EM17" s="336">
        <f t="shared" si="31"/>
        <v>0</v>
      </c>
      <c r="EN17" s="336">
        <f t="shared" si="31"/>
        <v>0</v>
      </c>
      <c r="EO17" s="336">
        <f t="shared" si="31"/>
        <v>0</v>
      </c>
      <c r="EP17" s="336">
        <f t="shared" si="31"/>
        <v>0</v>
      </c>
      <c r="EQ17" s="336">
        <f t="shared" si="31"/>
        <v>0</v>
      </c>
      <c r="ER17" s="336">
        <f t="shared" si="31"/>
        <v>0</v>
      </c>
      <c r="ES17" s="337">
        <f t="shared" si="31"/>
        <v>0</v>
      </c>
      <c r="ET17" s="335">
        <f t="shared" ref="ET17:FE30" si="32">IF(T($AK17)="",IF((ET$6&gt;=MONTH($O17))*(ET$6&lt;=MONTH($P17)), $AK17/$AO17, 0),0)</f>
        <v>0</v>
      </c>
      <c r="EU17" s="336">
        <f t="shared" si="32"/>
        <v>0</v>
      </c>
      <c r="EV17" s="336">
        <f t="shared" si="32"/>
        <v>0</v>
      </c>
      <c r="EW17" s="336">
        <f t="shared" si="32"/>
        <v>0</v>
      </c>
      <c r="EX17" s="336">
        <f t="shared" si="32"/>
        <v>0</v>
      </c>
      <c r="EY17" s="336">
        <f t="shared" si="32"/>
        <v>0</v>
      </c>
      <c r="EZ17" s="336">
        <f t="shared" si="32"/>
        <v>0</v>
      </c>
      <c r="FA17" s="336">
        <f t="shared" si="32"/>
        <v>0</v>
      </c>
      <c r="FB17" s="336">
        <f t="shared" si="32"/>
        <v>0</v>
      </c>
      <c r="FC17" s="336">
        <f t="shared" si="32"/>
        <v>0</v>
      </c>
      <c r="FD17" s="336">
        <f t="shared" si="32"/>
        <v>0</v>
      </c>
      <c r="FE17" s="337">
        <f t="shared" si="32"/>
        <v>0</v>
      </c>
      <c r="FF17" s="335">
        <f t="shared" ref="FF17:FQ30" si="33">IF(T($AL17)="",IF((FF$6&gt;=MONTH($O17))*(FF$6&lt;=MONTH($P17)), $AL17/$AO17, 0),0)</f>
        <v>0</v>
      </c>
      <c r="FG17" s="336">
        <f t="shared" si="33"/>
        <v>0</v>
      </c>
      <c r="FH17" s="336">
        <f t="shared" si="33"/>
        <v>0</v>
      </c>
      <c r="FI17" s="336">
        <f t="shared" si="33"/>
        <v>0</v>
      </c>
      <c r="FJ17" s="336">
        <f t="shared" si="33"/>
        <v>0</v>
      </c>
      <c r="FK17" s="336">
        <f t="shared" si="33"/>
        <v>0</v>
      </c>
      <c r="FL17" s="336">
        <f t="shared" si="33"/>
        <v>0</v>
      </c>
      <c r="FM17" s="336">
        <f t="shared" si="33"/>
        <v>0</v>
      </c>
      <c r="FN17" s="336">
        <f t="shared" si="33"/>
        <v>0</v>
      </c>
      <c r="FO17" s="336">
        <f t="shared" si="33"/>
        <v>0</v>
      </c>
      <c r="FP17" s="336">
        <f t="shared" si="33"/>
        <v>0</v>
      </c>
      <c r="FQ17" s="337">
        <f t="shared" si="33"/>
        <v>0</v>
      </c>
    </row>
    <row r="18" spans="1:173" x14ac:dyDescent="0.2">
      <c r="A18" s="74" t="str">
        <f t="shared" si="21"/>
        <v xml:space="preserve"> - </v>
      </c>
      <c r="B18" s="112"/>
      <c r="C18" s="171" t="s">
        <v>306</v>
      </c>
      <c r="D18" s="366" t="str">
        <f>IF(ISBLANK(EMISSIONS_1!D18), " ", EMISSIONS_1!D18)</f>
        <v xml:space="preserve"> </v>
      </c>
      <c r="E18" s="366" t="str">
        <f>IF(ISBLANK(EMISSIONS_1!E18), " ", EMISSIONS_1!E18)</f>
        <v xml:space="preserve"> </v>
      </c>
      <c r="F18" s="366" t="str">
        <f>IF(ISBLANK(EMISSIONS_1!F18), " ", EMISSIONS_1!F18)</f>
        <v xml:space="preserve"> </v>
      </c>
      <c r="G18" s="367"/>
      <c r="H18" s="368"/>
      <c r="I18" s="33" t="s">
        <v>299</v>
      </c>
      <c r="J18" s="367"/>
      <c r="K18" s="33">
        <f t="shared" si="22"/>
        <v>1</v>
      </c>
      <c r="L18" s="33">
        <f t="shared" si="23"/>
        <v>0</v>
      </c>
      <c r="M18" s="367">
        <v>0</v>
      </c>
      <c r="N18" s="373">
        <v>0</v>
      </c>
      <c r="O18" s="299"/>
      <c r="P18" s="300"/>
      <c r="Q18" s="73" t="str">
        <f t="shared" si="13"/>
        <v>Enter vessel info</v>
      </c>
      <c r="R18" s="79" t="str">
        <f t="shared" si="14"/>
        <v>Enter vessel info</v>
      </c>
      <c r="S18" s="79" t="str">
        <f t="shared" si="15"/>
        <v>Enter vessel info</v>
      </c>
      <c r="T18" s="79" t="str">
        <f t="shared" si="16"/>
        <v>Enter vessel info</v>
      </c>
      <c r="U18" s="79" t="str">
        <f t="shared" si="17"/>
        <v>Enter vessel info</v>
      </c>
      <c r="V18" s="79" t="str">
        <f t="shared" si="18"/>
        <v>Enter vessel info</v>
      </c>
      <c r="W18" s="79" t="str">
        <f t="shared" si="19"/>
        <v>Enter vessel info</v>
      </c>
      <c r="X18" s="79" t="str">
        <f t="shared" si="20"/>
        <v>Enter vessel info</v>
      </c>
      <c r="Y18" s="78" t="s">
        <v>115</v>
      </c>
      <c r="Z18" s="79" t="s">
        <v>115</v>
      </c>
      <c r="AA18" s="82" t="s">
        <v>115</v>
      </c>
      <c r="AB18" s="76" t="str">
        <f>IF(OR($D18=" ",$E18=" ",$F18=" "),"Enter vessel info",IF(T($H18)&lt;&gt;"","Enter Activity",IF(OR($M18=0,$N18=0),"Enter Run Time",IF((VLOOKUP($F18,'VESSEL FACTORS'!$A$3:$O$5,AB$5,FALSE))="N/A","--",IF($G18=" ",IF(ISERROR(SEARCH("Aux",$E18,1)),($H18*VLOOKUP($F18,'VESSEL FACTORS'!$A$2:$O$5,AB$5,FALSE)*0.0000011023*$M18*$N18*0.82),($H18*VLOOKUP($F18,'VESSEL FACTORS'!$A$2:$O$5,AB$5,FALSE)*0.0000011023*$M18*$N18*1)),IF($G18&lt;21,($H18*VLOOKUP($F18,'VESSEL FACTORS'!$A$2:$O$5,AB$5,FALSE)*0.0000011023*$M18*$N18*VLOOKUP($G18,'VESSEL FACTORS'!$A$16:$L$36,AB$5,FALSE)),($H18*VLOOKUP($F18,'VESSEL FACTORS'!$A$3:$O$5,AB$5,FALSE)*0.0000011023*$M18*$N18*($G18/100))))))))</f>
        <v>Enter vessel info</v>
      </c>
      <c r="AC18" s="76" t="str">
        <f>IF(OR($D18=" ",$E18=" ",$F18=" "),"Enter vessel info",IF(T($H18)&lt;&gt;"","Enter Activity",IF(OR($M18=0,$N18=0),"Enter Run Time",IF((VLOOKUP($F18,'VESSEL FACTORS'!$A$3:$O$5,AC$5,FALSE))="N/A","--",IF($G18=" ",IF(ISERROR(SEARCH("Aux",$E18,1)),($H18*VLOOKUP($F18,'VESSEL FACTORS'!$A$2:$O$5,AC$5,FALSE)*0.0000011023*$M18*$N18*0.82),($H18*VLOOKUP($F18,'VESSEL FACTORS'!$A$2:$O$5,AC$5,FALSE)*0.0000011023*$M18*$N18*1)),IF($G18&lt;21,($H18*VLOOKUP($F18,'VESSEL FACTORS'!$A$2:$O$5,AC$5,FALSE)*0.0000011023*$M18*$N18*VLOOKUP($G18,'VESSEL FACTORS'!$A$16:$L$36,AC$5,FALSE)),($H18*VLOOKUP($F18,'VESSEL FACTORS'!$A$3:$O$5,AC$5,FALSE)*0.0000011023*$M18*$N18*($G18/100))))))))</f>
        <v>Enter vessel info</v>
      </c>
      <c r="AD18" s="76" t="str">
        <f>IF(OR($D18=" ",$E18=" ",$F18=" "),"Enter vessel info",IF(T($H18)&lt;&gt;"","Enter Activity",IF(OR($M18=0,$N18=0),"Enter Run Time",IF((VLOOKUP($F18,'VESSEL FACTORS'!$A$3:$O$5,AD$5,FALSE))="N/A","--",IF($G18=" ",IF(ISERROR(SEARCH("Aux",$E18,1)),($H18*VLOOKUP($F18,'VESSEL FACTORS'!$A$2:$O$5,AD$5,FALSE)*0.0000011023*$M18*$N18*0.82),($H18*VLOOKUP($F18,'VESSEL FACTORS'!$A$2:$O$5,AD$5,FALSE)*0.0000011023*$M18*$N18*1)),IF($G18&lt;21,($H18*VLOOKUP($F18,'VESSEL FACTORS'!$A$2:$O$5,AD$5,FALSE)*0.0000011023*$M18*$N18*VLOOKUP($G18,'VESSEL FACTORS'!$A$16:$L$36,AD$5,FALSE)),($H18*VLOOKUP($F18,'VESSEL FACTORS'!$A$3:$O$5,AD$5,FALSE)*0.0000011023*$M18*$N18*($G18/100))))))))</f>
        <v>Enter vessel info</v>
      </c>
      <c r="AE18" s="76" t="str">
        <f>IF(OR($D18=" ",$E18=" ",$F18=" "),"Enter vessel info",IF(T($H18)&lt;&gt;"","Enter Activity",IF(OR($M18=0,$N18=0),"Enter Run Time",IF((VLOOKUP($F18,'VESSEL FACTORS'!$A$3:$O$5,AE$5,FALSE))="N/A","--",IF($G18=" ",IF(ISERROR(SEARCH("Aux",$E18,1)),($H18*VLOOKUP($F18,'VESSEL FACTORS'!$A$2:$O$5,AE$5,FALSE)*0.0000011023*$M18*$N18*0.82),($H18*VLOOKUP($F18,'VESSEL FACTORS'!$A$2:$O$5,AE$5,FALSE)*0.0000011023*$M18*$N18*1)),IF($G18&lt;21,($H18*VLOOKUP($F18,'VESSEL FACTORS'!$A$2:$O$5,AE$5,FALSE)*0.0000011023*$M18*$N18*VLOOKUP($G18,'VESSEL FACTORS'!$A$16:$L$36,AE$5,FALSE)),($H18*VLOOKUP($F18,'VESSEL FACTORS'!$A$3:$O$5,AE$5,FALSE)*0.0000011023*$M18*$N18*($G18/100))))))))</f>
        <v>Enter vessel info</v>
      </c>
      <c r="AF18" s="76" t="str">
        <f>IF(OR($D18=" ",$E18=" ",$F18=" "),"Enter vessel info",IF(T($H18)&lt;&gt;"","Enter Activity",IF(OR($M18=0,$N18=0),"Enter Run Time",IF((VLOOKUP($F18,'VESSEL FACTORS'!$A$3:$O$5,AF$5,FALSE))="N/A","--",IF($G18=" ",IF(ISERROR(SEARCH("Aux",$E18,1)),($H18*VLOOKUP($F18,'VESSEL FACTORS'!$A$2:$O$5,AF$5,FALSE)*0.0000011023*$M18*$N18*0.82),($H18*VLOOKUP($F18,'VESSEL FACTORS'!$A$2:$O$5,AF$5,FALSE)*0.0000011023*$M18*$N18*1)),IF($G18&lt;21,($H18*VLOOKUP($F18,'VESSEL FACTORS'!$A$2:$O$5,AF$5,FALSE)*0.0000011023*$M18*$N18*VLOOKUP($G18,'VESSEL FACTORS'!$A$16:$L$36,AF$5,FALSE)),($H18*VLOOKUP($F18,'VESSEL FACTORS'!$A$3:$O$5,AF$5,FALSE)*0.0000011023*$M18*$N18*($G18/100))))))))</f>
        <v>Enter vessel info</v>
      </c>
      <c r="AG18" s="76" t="str">
        <f>IF(OR($D18=" ",$E18=" ",$F18=" "),"Enter vessel info",IF(T($H18)&lt;&gt;"","Enter Activity",IF(OR($M18=0,$N18=0),"Enter Run Time",IF((VLOOKUP($F18,'VESSEL FACTORS'!$A$3:$O$5,AG$5,FALSE))="N/A","--",IF($G18=" ",IF(ISERROR(SEARCH("Aux",$E18,1)),($H18*VLOOKUP($F18,'VESSEL FACTORS'!$A$2:$O$5,AG$5,FALSE)*0.0000011023*$M18*$N18*0.82),($H18*VLOOKUP($F18,'VESSEL FACTORS'!$A$2:$O$5,AG$5,FALSE)*0.0000011023*$M18*$N18*1)),IF($G18&lt;21,($H18*VLOOKUP($F18,'VESSEL FACTORS'!$A$2:$O$5,AG$5,FALSE)*0.0000011023*$M18*$N18*VLOOKUP($G18,'VESSEL FACTORS'!$A$16:$L$36,AG$5,FALSE)),($H18*VLOOKUP($F18,'VESSEL FACTORS'!$A$3:$O$5,AG$5,FALSE)*0.0000011023*$M18*$N18*($G18/100))))))))</f>
        <v>Enter vessel info</v>
      </c>
      <c r="AH18" s="76" t="str">
        <f>IF(OR($D18=" ",$E18=" ",$F18=" "),"Enter vessel info",IF(T($H18)&lt;&gt;"","Enter Activity",IF(OR($M18=0,$N18=0),"Enter Run Time",IF((VLOOKUP($F18,'VESSEL FACTORS'!$A$3:$O$5,AH$5,FALSE))="N/A","--",IF($G18=" ",IF(ISERROR(SEARCH("Aux",$E18,1)),($H18*VLOOKUP($F18,'VESSEL FACTORS'!$A$2:$O$5,AH$5,FALSE)*0.0000011023*$M18*$N18*0.82),($H18*VLOOKUP($F18,'VESSEL FACTORS'!$A$2:$O$5,AH$5,FALSE)*0.0000011023*$M18*$N18*1)),IF($G18&lt;21,($H18*VLOOKUP($F18,'VESSEL FACTORS'!$A$2:$O$5,AH$5,FALSE)*0.0000011023*$M18*$N18*VLOOKUP($G18,'VESSEL FACTORS'!$A$16:$L$36,AH$5,FALSE)),($H18*VLOOKUP($F18,'VESSEL FACTORS'!$A$3:$O$5,AH$5,FALSE)*0.0000011023*$M18*$N18*($G18/100))))))))</f>
        <v>Enter vessel info</v>
      </c>
      <c r="AI18" s="76" t="str">
        <f>IF(OR($D18=" ",$E18=" ",$F18=" "),"Enter vessel info",IF(T($H18)&lt;&gt;"","Enter Activity",IF(OR($M18=0,$N18=0),"Enter Run Time",IF((VLOOKUP($F18,'VESSEL FACTORS'!$A$3:$O$5,AI$5,FALSE))="N/A","--",IF($G18=" ",IF(ISERROR(SEARCH("Aux",$E18,1)),($H18*VLOOKUP($F18,'VESSEL FACTORS'!$A$2:$O$5,AI$5,FALSE)*0.0000011023*$M18*$N18*0.82),($H18*VLOOKUP($F18,'VESSEL FACTORS'!$A$2:$O$5,AI$5,FALSE)*0.0000011023*$M18*$N18*1)),IF($G18&lt;21,($H18*VLOOKUP($F18,'VESSEL FACTORS'!$A$2:$O$5,AI$5,FALSE)*0.0000011023*$M18*$N18*VLOOKUP($G18,'VESSEL FACTORS'!$A$16:$L$36,AI$5,FALSE)),($H18*VLOOKUP($F18,'VESSEL FACTORS'!$A$3:$O$5,AI$5,FALSE)*0.0000011023*$M18*$N18*($G18/100))))))))</f>
        <v>Enter vessel info</v>
      </c>
      <c r="AJ18" s="76" t="str">
        <f>IF(OR($D18=" ",$E18=" ",$F18=" "),"Enter vessel info",IF(T($H18)&lt;&gt;"","Enter Activity",IF(OR($M18=0,$N18=0),"Enter Run Time",IF((VLOOKUP($F18,'VESSEL FACTORS'!$A$3:$O$5,AJ$5,FALSE))="N/A","--",IF($G18=" ",IF(ISERROR(SEARCH("Aux",$E18,1)),($H18*VLOOKUP($F18,'VESSEL FACTORS'!$A$2:$O$5,AJ$5,FALSE)*0.0000011023*$M18*$N18*0.82),($H18*VLOOKUP($F18,'VESSEL FACTORS'!$A$2:$O$5,AJ$5,FALSE)*0.0000011023*$M18*$N18*1)),IF($G18&lt;21,($H18*VLOOKUP($F18,'VESSEL FACTORS'!$A$2:$O$5,AJ$5,FALSE)*0.0000011023*$M18*$N18*VLOOKUP($G18,'VESSEL FACTORS'!$A$16:$L$36,AJ$5,FALSE)),($H18*VLOOKUP($F18,'VESSEL FACTORS'!$A$3:$O$5,AJ$5,FALSE)*0.0000011023*$M18*$N18*($G18/100))))))))</f>
        <v>Enter vessel info</v>
      </c>
      <c r="AK18" s="76" t="str">
        <f>IF(OR($D18=" ",$E18=" ",$F18=" "),"Enter vessel info",IF(T($H18)&lt;&gt;"","Enter Activity",IF(OR($M18=0,$N18=0),"Enter Run Time",IF((VLOOKUP($F18,'VESSEL FACTORS'!$A$3:$O$5,AK$5,FALSE))="N/A","--",IF($G18=" ",IF(ISERROR(SEARCH("Aux",$E18,1)),($H18*VLOOKUP($F18,'VESSEL FACTORS'!$A$2:$O$5,AK$5,FALSE)*0.0000011023*$M18*$N18*0.82),($H18*VLOOKUP($F18,'VESSEL FACTORS'!$A$2:$O$5,AK$5,FALSE)*0.0000011023*$M18*$N18*1)),IF($G18&lt;21,($H18*VLOOKUP($F18,'VESSEL FACTORS'!$A$2:$O$5,AK$5,FALSE)*0.0000011023*$M18*$N18*VLOOKUP($G18,'VESSEL FACTORS'!$A$16:$L$36,AK$5,FALSE)),($H18*VLOOKUP($F18,'VESSEL FACTORS'!$A$3:$O$5,AK$5,FALSE)*0.0000011023*$M18*$N18*($G18/100))))))))</f>
        <v>Enter vessel info</v>
      </c>
      <c r="AL18" s="67" t="str">
        <f>IF(OR($D18=" ",$E18=" ",$F18=" "),"Enter vessel info",IF(T($H18)&lt;&gt;"","Enter Activity",IF(OR($M18=0,$N18=0),"Enter Run Time",IF((VLOOKUP($F18,'VESSEL FACTORS'!$A$3:$O$5,AL$5,FALSE))="N/A","--",IF($G18=" ",IF(ISERROR(SEARCH("Aux",$E18,1)),($H18*VLOOKUP($F18,'VESSEL FACTORS'!$A$2:$O$5,AL$5,FALSE)*0.0000011023*$M18*$N18*0.82),($H18*VLOOKUP($F18,'VESSEL FACTORS'!$A$2:$O$5,AL$5,FALSE)*0.0000011023*$M18*$N18*1)),IF($G18&lt;21,($H18*VLOOKUP($F18,'VESSEL FACTORS'!$A$2:$O$5,AL$5,FALSE)*0.0000011023*$M18*$N18*VLOOKUP($G18,'VESSEL FACTORS'!$A$16:$L$36,AL$5,FALSE)),($H18*VLOOKUP($F18,'VESSEL FACTORS'!$A$3:$O$5,AL$5,FALSE)*0.0000011023*$M18*$N18*($G18/100))))))))</f>
        <v>Enter vessel info</v>
      </c>
      <c r="AM18" s="74"/>
      <c r="AO18" s="74">
        <f>MONTH(EMISSIONS_1!P18)-MONTH(EMISSIONS_1!O18)+1</f>
        <v>1</v>
      </c>
      <c r="AP18" s="335">
        <f t="shared" si="12"/>
        <v>0</v>
      </c>
      <c r="AQ18" s="336">
        <f t="shared" si="0"/>
        <v>0</v>
      </c>
      <c r="AR18" s="336">
        <f t="shared" si="0"/>
        <v>0</v>
      </c>
      <c r="AS18" s="336">
        <f t="shared" si="0"/>
        <v>0</v>
      </c>
      <c r="AT18" s="336">
        <f t="shared" si="0"/>
        <v>0</v>
      </c>
      <c r="AU18" s="336">
        <f t="shared" si="0"/>
        <v>0</v>
      </c>
      <c r="AV18" s="336">
        <f t="shared" si="0"/>
        <v>0</v>
      </c>
      <c r="AW18" s="336">
        <f t="shared" si="0"/>
        <v>0</v>
      </c>
      <c r="AX18" s="336">
        <f t="shared" si="0"/>
        <v>0</v>
      </c>
      <c r="AY18" s="336">
        <f t="shared" si="0"/>
        <v>0</v>
      </c>
      <c r="AZ18" s="336">
        <f t="shared" si="0"/>
        <v>0</v>
      </c>
      <c r="BA18" s="337">
        <f t="shared" si="0"/>
        <v>0</v>
      </c>
      <c r="BB18" s="335">
        <f t="shared" si="24"/>
        <v>0</v>
      </c>
      <c r="BC18" s="336">
        <f t="shared" si="24"/>
        <v>0</v>
      </c>
      <c r="BD18" s="336">
        <f t="shared" si="24"/>
        <v>0</v>
      </c>
      <c r="BE18" s="336">
        <f t="shared" si="24"/>
        <v>0</v>
      </c>
      <c r="BF18" s="336">
        <f t="shared" si="24"/>
        <v>0</v>
      </c>
      <c r="BG18" s="336">
        <f t="shared" si="24"/>
        <v>0</v>
      </c>
      <c r="BH18" s="336">
        <f t="shared" si="24"/>
        <v>0</v>
      </c>
      <c r="BI18" s="336">
        <f t="shared" si="24"/>
        <v>0</v>
      </c>
      <c r="BJ18" s="336">
        <f t="shared" si="24"/>
        <v>0</v>
      </c>
      <c r="BK18" s="336">
        <f t="shared" si="24"/>
        <v>0</v>
      </c>
      <c r="BL18" s="336">
        <f t="shared" si="24"/>
        <v>0</v>
      </c>
      <c r="BM18" s="337">
        <f t="shared" si="24"/>
        <v>0</v>
      </c>
      <c r="BN18" s="335">
        <f t="shared" si="25"/>
        <v>0</v>
      </c>
      <c r="BO18" s="336">
        <f t="shared" si="25"/>
        <v>0</v>
      </c>
      <c r="BP18" s="336">
        <f t="shared" si="25"/>
        <v>0</v>
      </c>
      <c r="BQ18" s="336">
        <f t="shared" si="25"/>
        <v>0</v>
      </c>
      <c r="BR18" s="336">
        <f t="shared" si="25"/>
        <v>0</v>
      </c>
      <c r="BS18" s="336">
        <f t="shared" si="25"/>
        <v>0</v>
      </c>
      <c r="BT18" s="336">
        <f t="shared" si="25"/>
        <v>0</v>
      </c>
      <c r="BU18" s="336">
        <f t="shared" si="25"/>
        <v>0</v>
      </c>
      <c r="BV18" s="336">
        <f t="shared" si="25"/>
        <v>0</v>
      </c>
      <c r="BW18" s="336">
        <f t="shared" si="25"/>
        <v>0</v>
      </c>
      <c r="BX18" s="336">
        <f t="shared" si="25"/>
        <v>0</v>
      </c>
      <c r="BY18" s="337">
        <f t="shared" si="25"/>
        <v>0</v>
      </c>
      <c r="BZ18" s="335">
        <f t="shared" si="26"/>
        <v>0</v>
      </c>
      <c r="CA18" s="336">
        <f t="shared" si="26"/>
        <v>0</v>
      </c>
      <c r="CB18" s="336">
        <f t="shared" si="26"/>
        <v>0</v>
      </c>
      <c r="CC18" s="336">
        <f t="shared" si="26"/>
        <v>0</v>
      </c>
      <c r="CD18" s="336">
        <f t="shared" si="26"/>
        <v>0</v>
      </c>
      <c r="CE18" s="336">
        <f t="shared" si="26"/>
        <v>0</v>
      </c>
      <c r="CF18" s="336">
        <f t="shared" si="26"/>
        <v>0</v>
      </c>
      <c r="CG18" s="336">
        <f t="shared" si="26"/>
        <v>0</v>
      </c>
      <c r="CH18" s="336">
        <f t="shared" si="26"/>
        <v>0</v>
      </c>
      <c r="CI18" s="336">
        <f t="shared" si="26"/>
        <v>0</v>
      </c>
      <c r="CJ18" s="336">
        <f t="shared" si="26"/>
        <v>0</v>
      </c>
      <c r="CK18" s="337">
        <f t="shared" si="26"/>
        <v>0</v>
      </c>
      <c r="CL18" s="335">
        <f t="shared" si="27"/>
        <v>0</v>
      </c>
      <c r="CM18" s="336">
        <f t="shared" si="27"/>
        <v>0</v>
      </c>
      <c r="CN18" s="336">
        <f t="shared" si="27"/>
        <v>0</v>
      </c>
      <c r="CO18" s="336">
        <f t="shared" si="27"/>
        <v>0</v>
      </c>
      <c r="CP18" s="336">
        <f t="shared" si="27"/>
        <v>0</v>
      </c>
      <c r="CQ18" s="336">
        <f t="shared" si="27"/>
        <v>0</v>
      </c>
      <c r="CR18" s="336">
        <f t="shared" si="27"/>
        <v>0</v>
      </c>
      <c r="CS18" s="336">
        <f t="shared" si="27"/>
        <v>0</v>
      </c>
      <c r="CT18" s="336">
        <f t="shared" si="27"/>
        <v>0</v>
      </c>
      <c r="CU18" s="336">
        <f t="shared" si="27"/>
        <v>0</v>
      </c>
      <c r="CV18" s="336">
        <f t="shared" si="27"/>
        <v>0</v>
      </c>
      <c r="CW18" s="337">
        <f t="shared" si="27"/>
        <v>0</v>
      </c>
      <c r="CX18" s="335">
        <f t="shared" si="28"/>
        <v>0</v>
      </c>
      <c r="CY18" s="336">
        <f t="shared" si="28"/>
        <v>0</v>
      </c>
      <c r="CZ18" s="336">
        <f t="shared" si="28"/>
        <v>0</v>
      </c>
      <c r="DA18" s="336">
        <f t="shared" si="28"/>
        <v>0</v>
      </c>
      <c r="DB18" s="336">
        <f t="shared" si="28"/>
        <v>0</v>
      </c>
      <c r="DC18" s="336">
        <f t="shared" si="28"/>
        <v>0</v>
      </c>
      <c r="DD18" s="336">
        <f t="shared" si="28"/>
        <v>0</v>
      </c>
      <c r="DE18" s="336">
        <f t="shared" si="28"/>
        <v>0</v>
      </c>
      <c r="DF18" s="336">
        <f t="shared" si="28"/>
        <v>0</v>
      </c>
      <c r="DG18" s="336">
        <f t="shared" si="28"/>
        <v>0</v>
      </c>
      <c r="DH18" s="336">
        <f t="shared" si="28"/>
        <v>0</v>
      </c>
      <c r="DI18" s="337">
        <f t="shared" si="28"/>
        <v>0</v>
      </c>
      <c r="DJ18" s="335">
        <f t="shared" si="29"/>
        <v>0</v>
      </c>
      <c r="DK18" s="336">
        <f t="shared" si="29"/>
        <v>0</v>
      </c>
      <c r="DL18" s="336">
        <f t="shared" si="29"/>
        <v>0</v>
      </c>
      <c r="DM18" s="336">
        <f t="shared" si="29"/>
        <v>0</v>
      </c>
      <c r="DN18" s="336">
        <f t="shared" si="29"/>
        <v>0</v>
      </c>
      <c r="DO18" s="336">
        <f t="shared" si="29"/>
        <v>0</v>
      </c>
      <c r="DP18" s="336">
        <f t="shared" si="29"/>
        <v>0</v>
      </c>
      <c r="DQ18" s="336">
        <f t="shared" si="29"/>
        <v>0</v>
      </c>
      <c r="DR18" s="336">
        <f t="shared" si="29"/>
        <v>0</v>
      </c>
      <c r="DS18" s="336">
        <f t="shared" si="29"/>
        <v>0</v>
      </c>
      <c r="DT18" s="336">
        <f t="shared" si="29"/>
        <v>0</v>
      </c>
      <c r="DU18" s="337">
        <f t="shared" si="29"/>
        <v>0</v>
      </c>
      <c r="DV18" s="335">
        <f t="shared" si="30"/>
        <v>0</v>
      </c>
      <c r="DW18" s="336">
        <f t="shared" si="30"/>
        <v>0</v>
      </c>
      <c r="DX18" s="336">
        <f t="shared" si="30"/>
        <v>0</v>
      </c>
      <c r="DY18" s="336">
        <f t="shared" si="30"/>
        <v>0</v>
      </c>
      <c r="DZ18" s="336">
        <f t="shared" si="30"/>
        <v>0</v>
      </c>
      <c r="EA18" s="336">
        <f t="shared" si="30"/>
        <v>0</v>
      </c>
      <c r="EB18" s="336">
        <f t="shared" si="30"/>
        <v>0</v>
      </c>
      <c r="EC18" s="336">
        <f t="shared" si="30"/>
        <v>0</v>
      </c>
      <c r="ED18" s="336">
        <f t="shared" si="30"/>
        <v>0</v>
      </c>
      <c r="EE18" s="336">
        <f t="shared" si="30"/>
        <v>0</v>
      </c>
      <c r="EF18" s="336">
        <f t="shared" si="30"/>
        <v>0</v>
      </c>
      <c r="EG18" s="337">
        <f t="shared" si="30"/>
        <v>0</v>
      </c>
      <c r="EH18" s="335">
        <f t="shared" si="31"/>
        <v>0</v>
      </c>
      <c r="EI18" s="336">
        <f t="shared" si="31"/>
        <v>0</v>
      </c>
      <c r="EJ18" s="336">
        <f t="shared" si="31"/>
        <v>0</v>
      </c>
      <c r="EK18" s="336">
        <f t="shared" si="31"/>
        <v>0</v>
      </c>
      <c r="EL18" s="336">
        <f t="shared" si="31"/>
        <v>0</v>
      </c>
      <c r="EM18" s="336">
        <f t="shared" si="31"/>
        <v>0</v>
      </c>
      <c r="EN18" s="336">
        <f t="shared" si="31"/>
        <v>0</v>
      </c>
      <c r="EO18" s="336">
        <f t="shared" si="31"/>
        <v>0</v>
      </c>
      <c r="EP18" s="336">
        <f t="shared" si="31"/>
        <v>0</v>
      </c>
      <c r="EQ18" s="336">
        <f t="shared" si="31"/>
        <v>0</v>
      </c>
      <c r="ER18" s="336">
        <f t="shared" si="31"/>
        <v>0</v>
      </c>
      <c r="ES18" s="337">
        <f t="shared" si="31"/>
        <v>0</v>
      </c>
      <c r="ET18" s="335">
        <f t="shared" si="32"/>
        <v>0</v>
      </c>
      <c r="EU18" s="336">
        <f t="shared" si="32"/>
        <v>0</v>
      </c>
      <c r="EV18" s="336">
        <f t="shared" si="32"/>
        <v>0</v>
      </c>
      <c r="EW18" s="336">
        <f t="shared" si="32"/>
        <v>0</v>
      </c>
      <c r="EX18" s="336">
        <f t="shared" si="32"/>
        <v>0</v>
      </c>
      <c r="EY18" s="336">
        <f t="shared" si="32"/>
        <v>0</v>
      </c>
      <c r="EZ18" s="336">
        <f t="shared" si="32"/>
        <v>0</v>
      </c>
      <c r="FA18" s="336">
        <f t="shared" si="32"/>
        <v>0</v>
      </c>
      <c r="FB18" s="336">
        <f t="shared" si="32"/>
        <v>0</v>
      </c>
      <c r="FC18" s="336">
        <f t="shared" si="32"/>
        <v>0</v>
      </c>
      <c r="FD18" s="336">
        <f t="shared" si="32"/>
        <v>0</v>
      </c>
      <c r="FE18" s="337">
        <f t="shared" si="32"/>
        <v>0</v>
      </c>
      <c r="FF18" s="335">
        <f t="shared" si="33"/>
        <v>0</v>
      </c>
      <c r="FG18" s="336">
        <f t="shared" si="33"/>
        <v>0</v>
      </c>
      <c r="FH18" s="336">
        <f t="shared" si="33"/>
        <v>0</v>
      </c>
      <c r="FI18" s="336">
        <f t="shared" si="33"/>
        <v>0</v>
      </c>
      <c r="FJ18" s="336">
        <f t="shared" si="33"/>
        <v>0</v>
      </c>
      <c r="FK18" s="336">
        <f t="shared" si="33"/>
        <v>0</v>
      </c>
      <c r="FL18" s="336">
        <f t="shared" si="33"/>
        <v>0</v>
      </c>
      <c r="FM18" s="336">
        <f t="shared" si="33"/>
        <v>0</v>
      </c>
      <c r="FN18" s="336">
        <f t="shared" si="33"/>
        <v>0</v>
      </c>
      <c r="FO18" s="336">
        <f t="shared" si="33"/>
        <v>0</v>
      </c>
      <c r="FP18" s="336">
        <f t="shared" si="33"/>
        <v>0</v>
      </c>
      <c r="FQ18" s="337">
        <f t="shared" si="33"/>
        <v>0</v>
      </c>
    </row>
    <row r="19" spans="1:173" ht="12.75" customHeight="1" x14ac:dyDescent="0.2">
      <c r="A19" s="74" t="str">
        <f>CONCATENATE(D19, "-", E19)</f>
        <v xml:space="preserve"> - </v>
      </c>
      <c r="B19" s="112"/>
      <c r="C19" s="171" t="s">
        <v>305</v>
      </c>
      <c r="D19" s="366" t="str">
        <f>IF(ISBLANK(EMISSIONS_1!D19), " ", EMISSIONS_1!D19)</f>
        <v xml:space="preserve"> </v>
      </c>
      <c r="E19" s="366" t="str">
        <f>IF(ISBLANK(EMISSIONS_1!E19), " ", EMISSIONS_1!E19)</f>
        <v xml:space="preserve"> </v>
      </c>
      <c r="F19" s="366" t="str">
        <f>IF(ISBLANK(EMISSIONS_1!F19), " ", EMISSIONS_1!F19)</f>
        <v xml:space="preserve"> </v>
      </c>
      <c r="G19" s="367"/>
      <c r="H19" s="368"/>
      <c r="I19" s="33" t="s">
        <v>299</v>
      </c>
      <c r="J19" s="367"/>
      <c r="K19" s="33">
        <f t="shared" si="22"/>
        <v>1</v>
      </c>
      <c r="L19" s="33">
        <f t="shared" si="23"/>
        <v>0</v>
      </c>
      <c r="M19" s="367">
        <v>0</v>
      </c>
      <c r="N19" s="373">
        <v>0</v>
      </c>
      <c r="O19" s="299"/>
      <c r="P19" s="300"/>
      <c r="Q19" s="73" t="str">
        <f t="shared" si="13"/>
        <v>Enter vessel info</v>
      </c>
      <c r="R19" s="79" t="str">
        <f t="shared" si="14"/>
        <v>Enter vessel info</v>
      </c>
      <c r="S19" s="79" t="str">
        <f t="shared" si="15"/>
        <v>Enter vessel info</v>
      </c>
      <c r="T19" s="79" t="str">
        <f t="shared" si="16"/>
        <v>Enter vessel info</v>
      </c>
      <c r="U19" s="79" t="str">
        <f t="shared" si="17"/>
        <v>Enter vessel info</v>
      </c>
      <c r="V19" s="79" t="str">
        <f t="shared" si="18"/>
        <v>Enter vessel info</v>
      </c>
      <c r="W19" s="79" t="str">
        <f t="shared" si="19"/>
        <v>Enter vessel info</v>
      </c>
      <c r="X19" s="79" t="str">
        <f t="shared" si="20"/>
        <v>Enter vessel info</v>
      </c>
      <c r="Y19" s="78" t="s">
        <v>115</v>
      </c>
      <c r="Z19" s="79" t="s">
        <v>115</v>
      </c>
      <c r="AA19" s="82" t="s">
        <v>115</v>
      </c>
      <c r="AB19" s="76" t="str">
        <f>IF(OR($D19=" ",$E19=" ",$F19=" "),"Enter vessel info",IF(T($H19)&lt;&gt;"","Enter Activity",IF(OR($M19=0,$N19=0),"Enter Run Time",IF((VLOOKUP($F19,'VESSEL FACTORS'!$A$3:$O$5,AB$5,FALSE))="N/A","--",IF($G19=" ",IF(ISERROR(SEARCH("Aux",$E19,1)),($H19*VLOOKUP($F19,'VESSEL FACTORS'!$A$2:$O$5,AB$5,FALSE)*0.0000011023*$M19*$N19*0.82),($H19*VLOOKUP($F19,'VESSEL FACTORS'!$A$2:$O$5,AB$5,FALSE)*0.0000011023*$M19*$N19*1)),IF($G19&lt;21,($H19*VLOOKUP($F19,'VESSEL FACTORS'!$A$2:$O$5,AB$5,FALSE)*0.0000011023*$M19*$N19*VLOOKUP($G19,'VESSEL FACTORS'!$A$16:$L$36,AB$5,FALSE)),($H19*VLOOKUP($F19,'VESSEL FACTORS'!$A$3:$O$5,AB$5,FALSE)*0.0000011023*$M19*$N19*($G19/100))))))))</f>
        <v>Enter vessel info</v>
      </c>
      <c r="AC19" s="76" t="str">
        <f>IF(OR($D19=" ",$E19=" ",$F19=" "),"Enter vessel info",IF(T($H19)&lt;&gt;"","Enter Activity",IF(OR($M19=0,$N19=0),"Enter Run Time",IF((VLOOKUP($F19,'VESSEL FACTORS'!$A$3:$O$5,AC$5,FALSE))="N/A","--",IF($G19=" ",IF(ISERROR(SEARCH("Aux",$E19,1)),($H19*VLOOKUP($F19,'VESSEL FACTORS'!$A$2:$O$5,AC$5,FALSE)*0.0000011023*$M19*$N19*0.82),($H19*VLOOKUP($F19,'VESSEL FACTORS'!$A$2:$O$5,AC$5,FALSE)*0.0000011023*$M19*$N19*1)),IF($G19&lt;21,($H19*VLOOKUP($F19,'VESSEL FACTORS'!$A$2:$O$5,AC$5,FALSE)*0.0000011023*$M19*$N19*VLOOKUP($G19,'VESSEL FACTORS'!$A$16:$L$36,AC$5,FALSE)),($H19*VLOOKUP($F19,'VESSEL FACTORS'!$A$3:$O$5,AC$5,FALSE)*0.0000011023*$M19*$N19*($G19/100))))))))</f>
        <v>Enter vessel info</v>
      </c>
      <c r="AD19" s="76" t="str">
        <f>IF(OR($D19=" ",$E19=" ",$F19=" "),"Enter vessel info",IF(T($H19)&lt;&gt;"","Enter Activity",IF(OR($M19=0,$N19=0),"Enter Run Time",IF((VLOOKUP($F19,'VESSEL FACTORS'!$A$3:$O$5,AD$5,FALSE))="N/A","--",IF($G19=" ",IF(ISERROR(SEARCH("Aux",$E19,1)),($H19*VLOOKUP($F19,'VESSEL FACTORS'!$A$2:$O$5,AD$5,FALSE)*0.0000011023*$M19*$N19*0.82),($H19*VLOOKUP($F19,'VESSEL FACTORS'!$A$2:$O$5,AD$5,FALSE)*0.0000011023*$M19*$N19*1)),IF($G19&lt;21,($H19*VLOOKUP($F19,'VESSEL FACTORS'!$A$2:$O$5,AD$5,FALSE)*0.0000011023*$M19*$N19*VLOOKUP($G19,'VESSEL FACTORS'!$A$16:$L$36,AD$5,FALSE)),($H19*VLOOKUP($F19,'VESSEL FACTORS'!$A$3:$O$5,AD$5,FALSE)*0.0000011023*$M19*$N19*($G19/100))))))))</f>
        <v>Enter vessel info</v>
      </c>
      <c r="AE19" s="76" t="str">
        <f>IF(OR($D19=" ",$E19=" ",$F19=" "),"Enter vessel info",IF(T($H19)&lt;&gt;"","Enter Activity",IF(OR($M19=0,$N19=0),"Enter Run Time",IF((VLOOKUP($F19,'VESSEL FACTORS'!$A$3:$O$5,AE$5,FALSE))="N/A","--",IF($G19=" ",IF(ISERROR(SEARCH("Aux",$E19,1)),($H19*VLOOKUP($F19,'VESSEL FACTORS'!$A$2:$O$5,AE$5,FALSE)*0.0000011023*$M19*$N19*0.82),($H19*VLOOKUP($F19,'VESSEL FACTORS'!$A$2:$O$5,AE$5,FALSE)*0.0000011023*$M19*$N19*1)),IF($G19&lt;21,($H19*VLOOKUP($F19,'VESSEL FACTORS'!$A$2:$O$5,AE$5,FALSE)*0.0000011023*$M19*$N19*VLOOKUP($G19,'VESSEL FACTORS'!$A$16:$L$36,AE$5,FALSE)),($H19*VLOOKUP($F19,'VESSEL FACTORS'!$A$3:$O$5,AE$5,FALSE)*0.0000011023*$M19*$N19*($G19/100))))))))</f>
        <v>Enter vessel info</v>
      </c>
      <c r="AF19" s="76" t="str">
        <f>IF(OR($D19=" ",$E19=" ",$F19=" "),"Enter vessel info",IF(T($H19)&lt;&gt;"","Enter Activity",IF(OR($M19=0,$N19=0),"Enter Run Time",IF((VLOOKUP($F19,'VESSEL FACTORS'!$A$3:$O$5,AF$5,FALSE))="N/A","--",IF($G19=" ",IF(ISERROR(SEARCH("Aux",$E19,1)),($H19*VLOOKUP($F19,'VESSEL FACTORS'!$A$2:$O$5,AF$5,FALSE)*0.0000011023*$M19*$N19*0.82),($H19*VLOOKUP($F19,'VESSEL FACTORS'!$A$2:$O$5,AF$5,FALSE)*0.0000011023*$M19*$N19*1)),IF($G19&lt;21,($H19*VLOOKUP($F19,'VESSEL FACTORS'!$A$2:$O$5,AF$5,FALSE)*0.0000011023*$M19*$N19*VLOOKUP($G19,'VESSEL FACTORS'!$A$16:$L$36,AF$5,FALSE)),($H19*VLOOKUP($F19,'VESSEL FACTORS'!$A$3:$O$5,AF$5,FALSE)*0.0000011023*$M19*$N19*($G19/100))))))))</f>
        <v>Enter vessel info</v>
      </c>
      <c r="AG19" s="76" t="str">
        <f>IF(OR($D19=" ",$E19=" ",$F19=" "),"Enter vessel info",IF(T($H19)&lt;&gt;"","Enter Activity",IF(OR($M19=0,$N19=0),"Enter Run Time",IF((VLOOKUP($F19,'VESSEL FACTORS'!$A$3:$O$5,AG$5,FALSE))="N/A","--",IF($G19=" ",IF(ISERROR(SEARCH("Aux",$E19,1)),($H19*VLOOKUP($F19,'VESSEL FACTORS'!$A$2:$O$5,AG$5,FALSE)*0.0000011023*$M19*$N19*0.82),($H19*VLOOKUP($F19,'VESSEL FACTORS'!$A$2:$O$5,AG$5,FALSE)*0.0000011023*$M19*$N19*1)),IF($G19&lt;21,($H19*VLOOKUP($F19,'VESSEL FACTORS'!$A$2:$O$5,AG$5,FALSE)*0.0000011023*$M19*$N19*VLOOKUP($G19,'VESSEL FACTORS'!$A$16:$L$36,AG$5,FALSE)),($H19*VLOOKUP($F19,'VESSEL FACTORS'!$A$3:$O$5,AG$5,FALSE)*0.0000011023*$M19*$N19*($G19/100))))))))</f>
        <v>Enter vessel info</v>
      </c>
      <c r="AH19" s="76" t="str">
        <f>IF(OR($D19=" ",$E19=" ",$F19=" "),"Enter vessel info",IF(T($H19)&lt;&gt;"","Enter Activity",IF(OR($M19=0,$N19=0),"Enter Run Time",IF((VLOOKUP($F19,'VESSEL FACTORS'!$A$3:$O$5,AH$5,FALSE))="N/A","--",IF($G19=" ",IF(ISERROR(SEARCH("Aux",$E19,1)),($H19*VLOOKUP($F19,'VESSEL FACTORS'!$A$2:$O$5,AH$5,FALSE)*0.0000011023*$M19*$N19*0.82),($H19*VLOOKUP($F19,'VESSEL FACTORS'!$A$2:$O$5,AH$5,FALSE)*0.0000011023*$M19*$N19*1)),IF($G19&lt;21,($H19*VLOOKUP($F19,'VESSEL FACTORS'!$A$2:$O$5,AH$5,FALSE)*0.0000011023*$M19*$N19*VLOOKUP($G19,'VESSEL FACTORS'!$A$16:$L$36,AH$5,FALSE)),($H19*VLOOKUP($F19,'VESSEL FACTORS'!$A$3:$O$5,AH$5,FALSE)*0.0000011023*$M19*$N19*($G19/100))))))))</f>
        <v>Enter vessel info</v>
      </c>
      <c r="AI19" s="76" t="str">
        <f>IF(OR($D19=" ",$E19=" ",$F19=" "),"Enter vessel info",IF(T($H19)&lt;&gt;"","Enter Activity",IF(OR($M19=0,$N19=0),"Enter Run Time",IF((VLOOKUP($F19,'VESSEL FACTORS'!$A$3:$O$5,AI$5,FALSE))="N/A","--",IF($G19=" ",IF(ISERROR(SEARCH("Aux",$E19,1)),($H19*VLOOKUP($F19,'VESSEL FACTORS'!$A$2:$O$5,AI$5,FALSE)*0.0000011023*$M19*$N19*0.82),($H19*VLOOKUP($F19,'VESSEL FACTORS'!$A$2:$O$5,AI$5,FALSE)*0.0000011023*$M19*$N19*1)),IF($G19&lt;21,($H19*VLOOKUP($F19,'VESSEL FACTORS'!$A$2:$O$5,AI$5,FALSE)*0.0000011023*$M19*$N19*VLOOKUP($G19,'VESSEL FACTORS'!$A$16:$L$36,AI$5,FALSE)),($H19*VLOOKUP($F19,'VESSEL FACTORS'!$A$3:$O$5,AI$5,FALSE)*0.0000011023*$M19*$N19*($G19/100))))))))</f>
        <v>Enter vessel info</v>
      </c>
      <c r="AJ19" s="76" t="str">
        <f>IF(OR($D19=" ",$E19=" ",$F19=" "),"Enter vessel info",IF(T($H19)&lt;&gt;"","Enter Activity",IF(OR($M19=0,$N19=0),"Enter Run Time",IF((VLOOKUP($F19,'VESSEL FACTORS'!$A$3:$O$5,AJ$5,FALSE))="N/A","--",IF($G19=" ",IF(ISERROR(SEARCH("Aux",$E19,1)),($H19*VLOOKUP($F19,'VESSEL FACTORS'!$A$2:$O$5,AJ$5,FALSE)*0.0000011023*$M19*$N19*0.82),($H19*VLOOKUP($F19,'VESSEL FACTORS'!$A$2:$O$5,AJ$5,FALSE)*0.0000011023*$M19*$N19*1)),IF($G19&lt;21,($H19*VLOOKUP($F19,'VESSEL FACTORS'!$A$2:$O$5,AJ$5,FALSE)*0.0000011023*$M19*$N19*VLOOKUP($G19,'VESSEL FACTORS'!$A$16:$L$36,AJ$5,FALSE)),($H19*VLOOKUP($F19,'VESSEL FACTORS'!$A$3:$O$5,AJ$5,FALSE)*0.0000011023*$M19*$N19*($G19/100))))))))</f>
        <v>Enter vessel info</v>
      </c>
      <c r="AK19" s="76" t="str">
        <f>IF(OR($D19=" ",$E19=" ",$F19=" "),"Enter vessel info",IF(T($H19)&lt;&gt;"","Enter Activity",IF(OR($M19=0,$N19=0),"Enter Run Time",IF((VLOOKUP($F19,'VESSEL FACTORS'!$A$3:$O$5,AK$5,FALSE))="N/A","--",IF($G19=" ",IF(ISERROR(SEARCH("Aux",$E19,1)),($H19*VLOOKUP($F19,'VESSEL FACTORS'!$A$2:$O$5,AK$5,FALSE)*0.0000011023*$M19*$N19*0.82),($H19*VLOOKUP($F19,'VESSEL FACTORS'!$A$2:$O$5,AK$5,FALSE)*0.0000011023*$M19*$N19*1)),IF($G19&lt;21,($H19*VLOOKUP($F19,'VESSEL FACTORS'!$A$2:$O$5,AK$5,FALSE)*0.0000011023*$M19*$N19*VLOOKUP($G19,'VESSEL FACTORS'!$A$16:$L$36,AK$5,FALSE)),($H19*VLOOKUP($F19,'VESSEL FACTORS'!$A$3:$O$5,AK$5,FALSE)*0.0000011023*$M19*$N19*($G19/100))))))))</f>
        <v>Enter vessel info</v>
      </c>
      <c r="AL19" s="67" t="str">
        <f>IF(OR($D19=" ",$E19=" ",$F19=" "),"Enter vessel info",IF(T($H19)&lt;&gt;"","Enter Activity",IF(OR($M19=0,$N19=0),"Enter Run Time",IF((VLOOKUP($F19,'VESSEL FACTORS'!$A$3:$O$5,AL$5,FALSE))="N/A","--",IF($G19=" ",IF(ISERROR(SEARCH("Aux",$E19,1)),($H19*VLOOKUP($F19,'VESSEL FACTORS'!$A$2:$O$5,AL$5,FALSE)*0.0000011023*$M19*$N19*0.82),($H19*VLOOKUP($F19,'VESSEL FACTORS'!$A$2:$O$5,AL$5,FALSE)*0.0000011023*$M19*$N19*1)),IF($G19&lt;21,($H19*VLOOKUP($F19,'VESSEL FACTORS'!$A$2:$O$5,AL$5,FALSE)*0.0000011023*$M19*$N19*VLOOKUP($G19,'VESSEL FACTORS'!$A$16:$L$36,AL$5,FALSE)),($H19*VLOOKUP($F19,'VESSEL FACTORS'!$A$3:$O$5,AL$5,FALSE)*0.0000011023*$M19*$N19*($G19/100))))))))</f>
        <v>Enter vessel info</v>
      </c>
      <c r="AM19" s="315"/>
      <c r="AO19" s="74">
        <f>MONTH(EMISSIONS_1!P19)-MONTH(EMISSIONS_1!O19)+1</f>
        <v>1</v>
      </c>
      <c r="AP19" s="335">
        <f t="shared" si="12"/>
        <v>0</v>
      </c>
      <c r="AQ19" s="336">
        <f t="shared" si="0"/>
        <v>0</v>
      </c>
      <c r="AR19" s="336">
        <f t="shared" si="0"/>
        <v>0</v>
      </c>
      <c r="AS19" s="336">
        <f t="shared" si="0"/>
        <v>0</v>
      </c>
      <c r="AT19" s="336">
        <f t="shared" si="0"/>
        <v>0</v>
      </c>
      <c r="AU19" s="336">
        <f t="shared" si="0"/>
        <v>0</v>
      </c>
      <c r="AV19" s="336">
        <f t="shared" si="0"/>
        <v>0</v>
      </c>
      <c r="AW19" s="336">
        <f t="shared" si="0"/>
        <v>0</v>
      </c>
      <c r="AX19" s="336">
        <f t="shared" si="0"/>
        <v>0</v>
      </c>
      <c r="AY19" s="336">
        <f t="shared" si="0"/>
        <v>0</v>
      </c>
      <c r="AZ19" s="336">
        <f t="shared" si="0"/>
        <v>0</v>
      </c>
      <c r="BA19" s="337">
        <f t="shared" si="0"/>
        <v>0</v>
      </c>
      <c r="BB19" s="335">
        <f t="shared" si="24"/>
        <v>0</v>
      </c>
      <c r="BC19" s="336">
        <f t="shared" si="24"/>
        <v>0</v>
      </c>
      <c r="BD19" s="336">
        <f t="shared" si="24"/>
        <v>0</v>
      </c>
      <c r="BE19" s="336">
        <f t="shared" si="24"/>
        <v>0</v>
      </c>
      <c r="BF19" s="336">
        <f t="shared" si="24"/>
        <v>0</v>
      </c>
      <c r="BG19" s="336">
        <f t="shared" si="24"/>
        <v>0</v>
      </c>
      <c r="BH19" s="336">
        <f t="shared" si="24"/>
        <v>0</v>
      </c>
      <c r="BI19" s="336">
        <f t="shared" si="24"/>
        <v>0</v>
      </c>
      <c r="BJ19" s="336">
        <f t="shared" si="24"/>
        <v>0</v>
      </c>
      <c r="BK19" s="336">
        <f t="shared" si="24"/>
        <v>0</v>
      </c>
      <c r="BL19" s="336">
        <f t="shared" si="24"/>
        <v>0</v>
      </c>
      <c r="BM19" s="337">
        <f t="shared" si="24"/>
        <v>0</v>
      </c>
      <c r="BN19" s="335">
        <f t="shared" si="25"/>
        <v>0</v>
      </c>
      <c r="BO19" s="336">
        <f t="shared" si="25"/>
        <v>0</v>
      </c>
      <c r="BP19" s="336">
        <f t="shared" si="25"/>
        <v>0</v>
      </c>
      <c r="BQ19" s="336">
        <f t="shared" si="25"/>
        <v>0</v>
      </c>
      <c r="BR19" s="336">
        <f t="shared" si="25"/>
        <v>0</v>
      </c>
      <c r="BS19" s="336">
        <f t="shared" si="25"/>
        <v>0</v>
      </c>
      <c r="BT19" s="336">
        <f t="shared" si="25"/>
        <v>0</v>
      </c>
      <c r="BU19" s="336">
        <f t="shared" si="25"/>
        <v>0</v>
      </c>
      <c r="BV19" s="336">
        <f t="shared" si="25"/>
        <v>0</v>
      </c>
      <c r="BW19" s="336">
        <f t="shared" si="25"/>
        <v>0</v>
      </c>
      <c r="BX19" s="336">
        <f t="shared" si="25"/>
        <v>0</v>
      </c>
      <c r="BY19" s="337">
        <f t="shared" si="25"/>
        <v>0</v>
      </c>
      <c r="BZ19" s="335">
        <f t="shared" si="26"/>
        <v>0</v>
      </c>
      <c r="CA19" s="336">
        <f t="shared" si="26"/>
        <v>0</v>
      </c>
      <c r="CB19" s="336">
        <f t="shared" si="26"/>
        <v>0</v>
      </c>
      <c r="CC19" s="336">
        <f t="shared" si="26"/>
        <v>0</v>
      </c>
      <c r="CD19" s="336">
        <f t="shared" si="26"/>
        <v>0</v>
      </c>
      <c r="CE19" s="336">
        <f t="shared" si="26"/>
        <v>0</v>
      </c>
      <c r="CF19" s="336">
        <f t="shared" si="26"/>
        <v>0</v>
      </c>
      <c r="CG19" s="336">
        <f t="shared" si="26"/>
        <v>0</v>
      </c>
      <c r="CH19" s="336">
        <f t="shared" si="26"/>
        <v>0</v>
      </c>
      <c r="CI19" s="336">
        <f t="shared" si="26"/>
        <v>0</v>
      </c>
      <c r="CJ19" s="336">
        <f t="shared" si="26"/>
        <v>0</v>
      </c>
      <c r="CK19" s="337">
        <f t="shared" si="26"/>
        <v>0</v>
      </c>
      <c r="CL19" s="335">
        <f t="shared" si="27"/>
        <v>0</v>
      </c>
      <c r="CM19" s="336">
        <f t="shared" si="27"/>
        <v>0</v>
      </c>
      <c r="CN19" s="336">
        <f t="shared" si="27"/>
        <v>0</v>
      </c>
      <c r="CO19" s="336">
        <f t="shared" si="27"/>
        <v>0</v>
      </c>
      <c r="CP19" s="336">
        <f t="shared" si="27"/>
        <v>0</v>
      </c>
      <c r="CQ19" s="336">
        <f t="shared" si="27"/>
        <v>0</v>
      </c>
      <c r="CR19" s="336">
        <f t="shared" si="27"/>
        <v>0</v>
      </c>
      <c r="CS19" s="336">
        <f t="shared" si="27"/>
        <v>0</v>
      </c>
      <c r="CT19" s="336">
        <f t="shared" si="27"/>
        <v>0</v>
      </c>
      <c r="CU19" s="336">
        <f t="shared" si="27"/>
        <v>0</v>
      </c>
      <c r="CV19" s="336">
        <f t="shared" si="27"/>
        <v>0</v>
      </c>
      <c r="CW19" s="337">
        <f t="shared" si="27"/>
        <v>0</v>
      </c>
      <c r="CX19" s="335">
        <f t="shared" si="28"/>
        <v>0</v>
      </c>
      <c r="CY19" s="336">
        <f t="shared" si="28"/>
        <v>0</v>
      </c>
      <c r="CZ19" s="336">
        <f t="shared" si="28"/>
        <v>0</v>
      </c>
      <c r="DA19" s="336">
        <f t="shared" si="28"/>
        <v>0</v>
      </c>
      <c r="DB19" s="336">
        <f t="shared" si="28"/>
        <v>0</v>
      </c>
      <c r="DC19" s="336">
        <f t="shared" si="28"/>
        <v>0</v>
      </c>
      <c r="DD19" s="336">
        <f t="shared" si="28"/>
        <v>0</v>
      </c>
      <c r="DE19" s="336">
        <f t="shared" si="28"/>
        <v>0</v>
      </c>
      <c r="DF19" s="336">
        <f t="shared" si="28"/>
        <v>0</v>
      </c>
      <c r="DG19" s="336">
        <f t="shared" si="28"/>
        <v>0</v>
      </c>
      <c r="DH19" s="336">
        <f t="shared" si="28"/>
        <v>0</v>
      </c>
      <c r="DI19" s="337">
        <f t="shared" si="28"/>
        <v>0</v>
      </c>
      <c r="DJ19" s="335">
        <f t="shared" si="29"/>
        <v>0</v>
      </c>
      <c r="DK19" s="336">
        <f t="shared" si="29"/>
        <v>0</v>
      </c>
      <c r="DL19" s="336">
        <f t="shared" si="29"/>
        <v>0</v>
      </c>
      <c r="DM19" s="336">
        <f t="shared" si="29"/>
        <v>0</v>
      </c>
      <c r="DN19" s="336">
        <f t="shared" si="29"/>
        <v>0</v>
      </c>
      <c r="DO19" s="336">
        <f t="shared" si="29"/>
        <v>0</v>
      </c>
      <c r="DP19" s="336">
        <f t="shared" si="29"/>
        <v>0</v>
      </c>
      <c r="DQ19" s="336">
        <f t="shared" si="29"/>
        <v>0</v>
      </c>
      <c r="DR19" s="336">
        <f t="shared" si="29"/>
        <v>0</v>
      </c>
      <c r="DS19" s="336">
        <f t="shared" si="29"/>
        <v>0</v>
      </c>
      <c r="DT19" s="336">
        <f t="shared" si="29"/>
        <v>0</v>
      </c>
      <c r="DU19" s="337">
        <f t="shared" si="29"/>
        <v>0</v>
      </c>
      <c r="DV19" s="335">
        <f t="shared" si="30"/>
        <v>0</v>
      </c>
      <c r="DW19" s="336">
        <f t="shared" si="30"/>
        <v>0</v>
      </c>
      <c r="DX19" s="336">
        <f t="shared" si="30"/>
        <v>0</v>
      </c>
      <c r="DY19" s="336">
        <f t="shared" si="30"/>
        <v>0</v>
      </c>
      <c r="DZ19" s="336">
        <f t="shared" si="30"/>
        <v>0</v>
      </c>
      <c r="EA19" s="336">
        <f t="shared" si="30"/>
        <v>0</v>
      </c>
      <c r="EB19" s="336">
        <f t="shared" si="30"/>
        <v>0</v>
      </c>
      <c r="EC19" s="336">
        <f t="shared" si="30"/>
        <v>0</v>
      </c>
      <c r="ED19" s="336">
        <f t="shared" si="30"/>
        <v>0</v>
      </c>
      <c r="EE19" s="336">
        <f t="shared" si="30"/>
        <v>0</v>
      </c>
      <c r="EF19" s="336">
        <f t="shared" si="30"/>
        <v>0</v>
      </c>
      <c r="EG19" s="337">
        <f t="shared" si="30"/>
        <v>0</v>
      </c>
      <c r="EH19" s="335">
        <f t="shared" si="31"/>
        <v>0</v>
      </c>
      <c r="EI19" s="336">
        <f t="shared" si="31"/>
        <v>0</v>
      </c>
      <c r="EJ19" s="336">
        <f t="shared" si="31"/>
        <v>0</v>
      </c>
      <c r="EK19" s="336">
        <f t="shared" si="31"/>
        <v>0</v>
      </c>
      <c r="EL19" s="336">
        <f t="shared" si="31"/>
        <v>0</v>
      </c>
      <c r="EM19" s="336">
        <f t="shared" si="31"/>
        <v>0</v>
      </c>
      <c r="EN19" s="336">
        <f t="shared" si="31"/>
        <v>0</v>
      </c>
      <c r="EO19" s="336">
        <f t="shared" si="31"/>
        <v>0</v>
      </c>
      <c r="EP19" s="336">
        <f t="shared" si="31"/>
        <v>0</v>
      </c>
      <c r="EQ19" s="336">
        <f t="shared" si="31"/>
        <v>0</v>
      </c>
      <c r="ER19" s="336">
        <f t="shared" si="31"/>
        <v>0</v>
      </c>
      <c r="ES19" s="337">
        <f t="shared" si="31"/>
        <v>0</v>
      </c>
      <c r="ET19" s="335">
        <f t="shared" si="32"/>
        <v>0</v>
      </c>
      <c r="EU19" s="336">
        <f t="shared" si="32"/>
        <v>0</v>
      </c>
      <c r="EV19" s="336">
        <f t="shared" si="32"/>
        <v>0</v>
      </c>
      <c r="EW19" s="336">
        <f t="shared" si="32"/>
        <v>0</v>
      </c>
      <c r="EX19" s="336">
        <f t="shared" si="32"/>
        <v>0</v>
      </c>
      <c r="EY19" s="336">
        <f t="shared" si="32"/>
        <v>0</v>
      </c>
      <c r="EZ19" s="336">
        <f t="shared" si="32"/>
        <v>0</v>
      </c>
      <c r="FA19" s="336">
        <f t="shared" si="32"/>
        <v>0</v>
      </c>
      <c r="FB19" s="336">
        <f t="shared" si="32"/>
        <v>0</v>
      </c>
      <c r="FC19" s="336">
        <f t="shared" si="32"/>
        <v>0</v>
      </c>
      <c r="FD19" s="336">
        <f t="shared" si="32"/>
        <v>0</v>
      </c>
      <c r="FE19" s="337">
        <f t="shared" si="32"/>
        <v>0</v>
      </c>
      <c r="FF19" s="335">
        <f t="shared" si="33"/>
        <v>0</v>
      </c>
      <c r="FG19" s="336">
        <f t="shared" si="33"/>
        <v>0</v>
      </c>
      <c r="FH19" s="336">
        <f t="shared" si="33"/>
        <v>0</v>
      </c>
      <c r="FI19" s="336">
        <f t="shared" si="33"/>
        <v>0</v>
      </c>
      <c r="FJ19" s="336">
        <f t="shared" si="33"/>
        <v>0</v>
      </c>
      <c r="FK19" s="336">
        <f t="shared" si="33"/>
        <v>0</v>
      </c>
      <c r="FL19" s="336">
        <f t="shared" si="33"/>
        <v>0</v>
      </c>
      <c r="FM19" s="336">
        <f t="shared" si="33"/>
        <v>0</v>
      </c>
      <c r="FN19" s="336">
        <f t="shared" si="33"/>
        <v>0</v>
      </c>
      <c r="FO19" s="336">
        <f t="shared" si="33"/>
        <v>0</v>
      </c>
      <c r="FP19" s="336">
        <f t="shared" si="33"/>
        <v>0</v>
      </c>
      <c r="FQ19" s="337">
        <f t="shared" si="33"/>
        <v>0</v>
      </c>
    </row>
    <row r="20" spans="1:173" ht="12.75" customHeight="1" x14ac:dyDescent="0.2">
      <c r="A20" s="74" t="str">
        <f t="shared" si="21"/>
        <v xml:space="preserve"> - </v>
      </c>
      <c r="B20" s="112"/>
      <c r="C20" s="171" t="s">
        <v>305</v>
      </c>
      <c r="D20" s="366" t="str">
        <f>IF(ISBLANK(EMISSIONS_1!D20), " ", EMISSIONS_1!D20)</f>
        <v xml:space="preserve"> </v>
      </c>
      <c r="E20" s="366" t="str">
        <f>IF(ISBLANK(EMISSIONS_1!E20), " ", EMISSIONS_1!E20)</f>
        <v xml:space="preserve"> </v>
      </c>
      <c r="F20" s="366" t="str">
        <f>IF(ISBLANK(EMISSIONS_1!F20), " ", EMISSIONS_1!F20)</f>
        <v xml:space="preserve"> </v>
      </c>
      <c r="G20" s="367"/>
      <c r="H20" s="368"/>
      <c r="I20" s="33" t="s">
        <v>299</v>
      </c>
      <c r="J20" s="367"/>
      <c r="K20" s="33">
        <f t="shared" si="22"/>
        <v>1</v>
      </c>
      <c r="L20" s="33">
        <f t="shared" si="23"/>
        <v>0</v>
      </c>
      <c r="M20" s="367">
        <v>0</v>
      </c>
      <c r="N20" s="373">
        <v>0</v>
      </c>
      <c r="O20" s="299"/>
      <c r="P20" s="300"/>
      <c r="Q20" s="73" t="str">
        <f t="shared" si="13"/>
        <v>Enter vessel info</v>
      </c>
      <c r="R20" s="79" t="str">
        <f t="shared" si="14"/>
        <v>Enter vessel info</v>
      </c>
      <c r="S20" s="79" t="str">
        <f t="shared" si="15"/>
        <v>Enter vessel info</v>
      </c>
      <c r="T20" s="79" t="str">
        <f t="shared" si="16"/>
        <v>Enter vessel info</v>
      </c>
      <c r="U20" s="79" t="str">
        <f t="shared" si="17"/>
        <v>Enter vessel info</v>
      </c>
      <c r="V20" s="79" t="str">
        <f t="shared" si="18"/>
        <v>Enter vessel info</v>
      </c>
      <c r="W20" s="79" t="str">
        <f t="shared" si="19"/>
        <v>Enter vessel info</v>
      </c>
      <c r="X20" s="79" t="str">
        <f t="shared" si="20"/>
        <v>Enter vessel info</v>
      </c>
      <c r="Y20" s="78" t="s">
        <v>115</v>
      </c>
      <c r="Z20" s="79" t="s">
        <v>115</v>
      </c>
      <c r="AA20" s="82" t="s">
        <v>115</v>
      </c>
      <c r="AB20" s="76" t="str">
        <f>IF(OR($D20=" ",$E20=" ",$F20=" "),"Enter vessel info",IF(T($H20)&lt;&gt;"","Enter Activity",IF(OR($M20=0,$N20=0),"Enter Run Time",IF((VLOOKUP($F20,'VESSEL FACTORS'!$A$3:$O$5,AB$5,FALSE))="N/A","--",IF($G20=" ",IF(ISERROR(SEARCH("Aux",$E20,1)),($H20*VLOOKUP($F20,'VESSEL FACTORS'!$A$2:$O$5,AB$5,FALSE)*0.0000011023*$M20*$N20*0.82),($H20*VLOOKUP($F20,'VESSEL FACTORS'!$A$2:$O$5,AB$5,FALSE)*0.0000011023*$M20*$N20*1)),IF($G20&lt;21,($H20*VLOOKUP($F20,'VESSEL FACTORS'!$A$2:$O$5,AB$5,FALSE)*0.0000011023*$M20*$N20*VLOOKUP($G20,'VESSEL FACTORS'!$A$16:$L$36,AB$5,FALSE)),($H20*VLOOKUP($F20,'VESSEL FACTORS'!$A$3:$O$5,AB$5,FALSE)*0.0000011023*$M20*$N20*($G20/100))))))))</f>
        <v>Enter vessel info</v>
      </c>
      <c r="AC20" s="76" t="str">
        <f>IF(OR($D20=" ",$E20=" ",$F20=" "),"Enter vessel info",IF(T($H20)&lt;&gt;"","Enter Activity",IF(OR($M20=0,$N20=0),"Enter Run Time",IF((VLOOKUP($F20,'VESSEL FACTORS'!$A$3:$O$5,AC$5,FALSE))="N/A","--",IF($G20=" ",IF(ISERROR(SEARCH("Aux",$E20,1)),($H20*VLOOKUP($F20,'VESSEL FACTORS'!$A$2:$O$5,AC$5,FALSE)*0.0000011023*$M20*$N20*0.82),($H20*VLOOKUP($F20,'VESSEL FACTORS'!$A$2:$O$5,AC$5,FALSE)*0.0000011023*$M20*$N20*1)),IF($G20&lt;21,($H20*VLOOKUP($F20,'VESSEL FACTORS'!$A$2:$O$5,AC$5,FALSE)*0.0000011023*$M20*$N20*VLOOKUP($G20,'VESSEL FACTORS'!$A$16:$L$36,AC$5,FALSE)),($H20*VLOOKUP($F20,'VESSEL FACTORS'!$A$3:$O$5,AC$5,FALSE)*0.0000011023*$M20*$N20*($G20/100))))))))</f>
        <v>Enter vessel info</v>
      </c>
      <c r="AD20" s="76" t="str">
        <f>IF(OR($D20=" ",$E20=" ",$F20=" "),"Enter vessel info",IF(T($H20)&lt;&gt;"","Enter Activity",IF(OR($M20=0,$N20=0),"Enter Run Time",IF((VLOOKUP($F20,'VESSEL FACTORS'!$A$3:$O$5,AD$5,FALSE))="N/A","--",IF($G20=" ",IF(ISERROR(SEARCH("Aux",$E20,1)),($H20*VLOOKUP($F20,'VESSEL FACTORS'!$A$2:$O$5,AD$5,FALSE)*0.0000011023*$M20*$N20*0.82),($H20*VLOOKUP($F20,'VESSEL FACTORS'!$A$2:$O$5,AD$5,FALSE)*0.0000011023*$M20*$N20*1)),IF($G20&lt;21,($H20*VLOOKUP($F20,'VESSEL FACTORS'!$A$2:$O$5,AD$5,FALSE)*0.0000011023*$M20*$N20*VLOOKUP($G20,'VESSEL FACTORS'!$A$16:$L$36,AD$5,FALSE)),($H20*VLOOKUP($F20,'VESSEL FACTORS'!$A$3:$O$5,AD$5,FALSE)*0.0000011023*$M20*$N20*($G20/100))))))))</f>
        <v>Enter vessel info</v>
      </c>
      <c r="AE20" s="76" t="str">
        <f>IF(OR($D20=" ",$E20=" ",$F20=" "),"Enter vessel info",IF(T($H20)&lt;&gt;"","Enter Activity",IF(OR($M20=0,$N20=0),"Enter Run Time",IF((VLOOKUP($F20,'VESSEL FACTORS'!$A$3:$O$5,AE$5,FALSE))="N/A","--",IF($G20=" ",IF(ISERROR(SEARCH("Aux",$E20,1)),($H20*VLOOKUP($F20,'VESSEL FACTORS'!$A$2:$O$5,AE$5,FALSE)*0.0000011023*$M20*$N20*0.82),($H20*VLOOKUP($F20,'VESSEL FACTORS'!$A$2:$O$5,AE$5,FALSE)*0.0000011023*$M20*$N20*1)),IF($G20&lt;21,($H20*VLOOKUP($F20,'VESSEL FACTORS'!$A$2:$O$5,AE$5,FALSE)*0.0000011023*$M20*$N20*VLOOKUP($G20,'VESSEL FACTORS'!$A$16:$L$36,AE$5,FALSE)),($H20*VLOOKUP($F20,'VESSEL FACTORS'!$A$3:$O$5,AE$5,FALSE)*0.0000011023*$M20*$N20*($G20/100))))))))</f>
        <v>Enter vessel info</v>
      </c>
      <c r="AF20" s="76" t="str">
        <f>IF(OR($D20=" ",$E20=" ",$F20=" "),"Enter vessel info",IF(T($H20)&lt;&gt;"","Enter Activity",IF(OR($M20=0,$N20=0),"Enter Run Time",IF((VLOOKUP($F20,'VESSEL FACTORS'!$A$3:$O$5,AF$5,FALSE))="N/A","--",IF($G20=" ",IF(ISERROR(SEARCH("Aux",$E20,1)),($H20*VLOOKUP($F20,'VESSEL FACTORS'!$A$2:$O$5,AF$5,FALSE)*0.0000011023*$M20*$N20*0.82),($H20*VLOOKUP($F20,'VESSEL FACTORS'!$A$2:$O$5,AF$5,FALSE)*0.0000011023*$M20*$N20*1)),IF($G20&lt;21,($H20*VLOOKUP($F20,'VESSEL FACTORS'!$A$2:$O$5,AF$5,FALSE)*0.0000011023*$M20*$N20*VLOOKUP($G20,'VESSEL FACTORS'!$A$16:$L$36,AF$5,FALSE)),($H20*VLOOKUP($F20,'VESSEL FACTORS'!$A$3:$O$5,AF$5,FALSE)*0.0000011023*$M20*$N20*($G20/100))))))))</f>
        <v>Enter vessel info</v>
      </c>
      <c r="AG20" s="76" t="str">
        <f>IF(OR($D20=" ",$E20=" ",$F20=" "),"Enter vessel info",IF(T($H20)&lt;&gt;"","Enter Activity",IF(OR($M20=0,$N20=0),"Enter Run Time",IF((VLOOKUP($F20,'VESSEL FACTORS'!$A$3:$O$5,AG$5,FALSE))="N/A","--",IF($G20=" ",IF(ISERROR(SEARCH("Aux",$E20,1)),($H20*VLOOKUP($F20,'VESSEL FACTORS'!$A$2:$O$5,AG$5,FALSE)*0.0000011023*$M20*$N20*0.82),($H20*VLOOKUP($F20,'VESSEL FACTORS'!$A$2:$O$5,AG$5,FALSE)*0.0000011023*$M20*$N20*1)),IF($G20&lt;21,($H20*VLOOKUP($F20,'VESSEL FACTORS'!$A$2:$O$5,AG$5,FALSE)*0.0000011023*$M20*$N20*VLOOKUP($G20,'VESSEL FACTORS'!$A$16:$L$36,AG$5,FALSE)),($H20*VLOOKUP($F20,'VESSEL FACTORS'!$A$3:$O$5,AG$5,FALSE)*0.0000011023*$M20*$N20*($G20/100))))))))</f>
        <v>Enter vessel info</v>
      </c>
      <c r="AH20" s="76" t="str">
        <f>IF(OR($D20=" ",$E20=" ",$F20=" "),"Enter vessel info",IF(T($H20)&lt;&gt;"","Enter Activity",IF(OR($M20=0,$N20=0),"Enter Run Time",IF((VLOOKUP($F20,'VESSEL FACTORS'!$A$3:$O$5,AH$5,FALSE))="N/A","--",IF($G20=" ",IF(ISERROR(SEARCH("Aux",$E20,1)),($H20*VLOOKUP($F20,'VESSEL FACTORS'!$A$2:$O$5,AH$5,FALSE)*0.0000011023*$M20*$N20*0.82),($H20*VLOOKUP($F20,'VESSEL FACTORS'!$A$2:$O$5,AH$5,FALSE)*0.0000011023*$M20*$N20*1)),IF($G20&lt;21,($H20*VLOOKUP($F20,'VESSEL FACTORS'!$A$2:$O$5,AH$5,FALSE)*0.0000011023*$M20*$N20*VLOOKUP($G20,'VESSEL FACTORS'!$A$16:$L$36,AH$5,FALSE)),($H20*VLOOKUP($F20,'VESSEL FACTORS'!$A$3:$O$5,AH$5,FALSE)*0.0000011023*$M20*$N20*($G20/100))))))))</f>
        <v>Enter vessel info</v>
      </c>
      <c r="AI20" s="76" t="str">
        <f>IF(OR($D20=" ",$E20=" ",$F20=" "),"Enter vessel info",IF(T($H20)&lt;&gt;"","Enter Activity",IF(OR($M20=0,$N20=0),"Enter Run Time",IF((VLOOKUP($F20,'VESSEL FACTORS'!$A$3:$O$5,AI$5,FALSE))="N/A","--",IF($G20=" ",IF(ISERROR(SEARCH("Aux",$E20,1)),($H20*VLOOKUP($F20,'VESSEL FACTORS'!$A$2:$O$5,AI$5,FALSE)*0.0000011023*$M20*$N20*0.82),($H20*VLOOKUP($F20,'VESSEL FACTORS'!$A$2:$O$5,AI$5,FALSE)*0.0000011023*$M20*$N20*1)),IF($G20&lt;21,($H20*VLOOKUP($F20,'VESSEL FACTORS'!$A$2:$O$5,AI$5,FALSE)*0.0000011023*$M20*$N20*VLOOKUP($G20,'VESSEL FACTORS'!$A$16:$L$36,AI$5,FALSE)),($H20*VLOOKUP($F20,'VESSEL FACTORS'!$A$3:$O$5,AI$5,FALSE)*0.0000011023*$M20*$N20*($G20/100))))))))</f>
        <v>Enter vessel info</v>
      </c>
      <c r="AJ20" s="76" t="str">
        <f>IF(OR($D20=" ",$E20=" ",$F20=" "),"Enter vessel info",IF(T($H20)&lt;&gt;"","Enter Activity",IF(OR($M20=0,$N20=0),"Enter Run Time",IF((VLOOKUP($F20,'VESSEL FACTORS'!$A$3:$O$5,AJ$5,FALSE))="N/A","--",IF($G20=" ",IF(ISERROR(SEARCH("Aux",$E20,1)),($H20*VLOOKUP($F20,'VESSEL FACTORS'!$A$2:$O$5,AJ$5,FALSE)*0.0000011023*$M20*$N20*0.82),($H20*VLOOKUP($F20,'VESSEL FACTORS'!$A$2:$O$5,AJ$5,FALSE)*0.0000011023*$M20*$N20*1)),IF($G20&lt;21,($H20*VLOOKUP($F20,'VESSEL FACTORS'!$A$2:$O$5,AJ$5,FALSE)*0.0000011023*$M20*$N20*VLOOKUP($G20,'VESSEL FACTORS'!$A$16:$L$36,AJ$5,FALSE)),($H20*VLOOKUP($F20,'VESSEL FACTORS'!$A$3:$O$5,AJ$5,FALSE)*0.0000011023*$M20*$N20*($G20/100))))))))</f>
        <v>Enter vessel info</v>
      </c>
      <c r="AK20" s="76" t="str">
        <f>IF(OR($D20=" ",$E20=" ",$F20=" "),"Enter vessel info",IF(T($H20)&lt;&gt;"","Enter Activity",IF(OR($M20=0,$N20=0),"Enter Run Time",IF((VLOOKUP($F20,'VESSEL FACTORS'!$A$3:$O$5,AK$5,FALSE))="N/A","--",IF($G20=" ",IF(ISERROR(SEARCH("Aux",$E20,1)),($H20*VLOOKUP($F20,'VESSEL FACTORS'!$A$2:$O$5,AK$5,FALSE)*0.0000011023*$M20*$N20*0.82),($H20*VLOOKUP($F20,'VESSEL FACTORS'!$A$2:$O$5,AK$5,FALSE)*0.0000011023*$M20*$N20*1)),IF($G20&lt;21,($H20*VLOOKUP($F20,'VESSEL FACTORS'!$A$2:$O$5,AK$5,FALSE)*0.0000011023*$M20*$N20*VLOOKUP($G20,'VESSEL FACTORS'!$A$16:$L$36,AK$5,FALSE)),($H20*VLOOKUP($F20,'VESSEL FACTORS'!$A$3:$O$5,AK$5,FALSE)*0.0000011023*$M20*$N20*($G20/100))))))))</f>
        <v>Enter vessel info</v>
      </c>
      <c r="AL20" s="67" t="str">
        <f>IF(OR($D20=" ",$E20=" ",$F20=" "),"Enter vessel info",IF(T($H20)&lt;&gt;"","Enter Activity",IF(OR($M20=0,$N20=0),"Enter Run Time",IF((VLOOKUP($F20,'VESSEL FACTORS'!$A$3:$O$5,AL$5,FALSE))="N/A","--",IF($G20=" ",IF(ISERROR(SEARCH("Aux",$E20,1)),($H20*VLOOKUP($F20,'VESSEL FACTORS'!$A$2:$O$5,AL$5,FALSE)*0.0000011023*$M20*$N20*0.82),($H20*VLOOKUP($F20,'VESSEL FACTORS'!$A$2:$O$5,AL$5,FALSE)*0.0000011023*$M20*$N20*1)),IF($G20&lt;21,($H20*VLOOKUP($F20,'VESSEL FACTORS'!$A$2:$O$5,AL$5,FALSE)*0.0000011023*$M20*$N20*VLOOKUP($G20,'VESSEL FACTORS'!$A$16:$L$36,AL$5,FALSE)),($H20*VLOOKUP($F20,'VESSEL FACTORS'!$A$3:$O$5,AL$5,FALSE)*0.0000011023*$M20*$N20*($G20/100))))))))</f>
        <v>Enter vessel info</v>
      </c>
      <c r="AM20" s="315"/>
      <c r="AO20" s="74">
        <f>MONTH(EMISSIONS_1!P20)-MONTH(EMISSIONS_1!O20)+1</f>
        <v>1</v>
      </c>
      <c r="AP20" s="335">
        <f t="shared" si="12"/>
        <v>0</v>
      </c>
      <c r="AQ20" s="336">
        <f t="shared" si="0"/>
        <v>0</v>
      </c>
      <c r="AR20" s="336">
        <f t="shared" si="0"/>
        <v>0</v>
      </c>
      <c r="AS20" s="336">
        <f t="shared" si="0"/>
        <v>0</v>
      </c>
      <c r="AT20" s="336">
        <f t="shared" si="0"/>
        <v>0</v>
      </c>
      <c r="AU20" s="336">
        <f t="shared" si="0"/>
        <v>0</v>
      </c>
      <c r="AV20" s="336">
        <f t="shared" si="0"/>
        <v>0</v>
      </c>
      <c r="AW20" s="336">
        <f t="shared" si="0"/>
        <v>0</v>
      </c>
      <c r="AX20" s="336">
        <f t="shared" si="0"/>
        <v>0</v>
      </c>
      <c r="AY20" s="336">
        <f t="shared" si="0"/>
        <v>0</v>
      </c>
      <c r="AZ20" s="336">
        <f t="shared" si="0"/>
        <v>0</v>
      </c>
      <c r="BA20" s="337">
        <f t="shared" si="0"/>
        <v>0</v>
      </c>
      <c r="BB20" s="335">
        <f t="shared" si="24"/>
        <v>0</v>
      </c>
      <c r="BC20" s="336">
        <f t="shared" si="24"/>
        <v>0</v>
      </c>
      <c r="BD20" s="336">
        <f t="shared" si="24"/>
        <v>0</v>
      </c>
      <c r="BE20" s="336">
        <f t="shared" si="24"/>
        <v>0</v>
      </c>
      <c r="BF20" s="336">
        <f t="shared" si="24"/>
        <v>0</v>
      </c>
      <c r="BG20" s="336">
        <f t="shared" si="24"/>
        <v>0</v>
      </c>
      <c r="BH20" s="336">
        <f t="shared" si="24"/>
        <v>0</v>
      </c>
      <c r="BI20" s="336">
        <f t="shared" si="24"/>
        <v>0</v>
      </c>
      <c r="BJ20" s="336">
        <f t="shared" si="24"/>
        <v>0</v>
      </c>
      <c r="BK20" s="336">
        <f t="shared" si="24"/>
        <v>0</v>
      </c>
      <c r="BL20" s="336">
        <f t="shared" si="24"/>
        <v>0</v>
      </c>
      <c r="BM20" s="337">
        <f t="shared" si="24"/>
        <v>0</v>
      </c>
      <c r="BN20" s="335">
        <f t="shared" si="25"/>
        <v>0</v>
      </c>
      <c r="BO20" s="336">
        <f t="shared" si="25"/>
        <v>0</v>
      </c>
      <c r="BP20" s="336">
        <f t="shared" si="25"/>
        <v>0</v>
      </c>
      <c r="BQ20" s="336">
        <f t="shared" si="25"/>
        <v>0</v>
      </c>
      <c r="BR20" s="336">
        <f t="shared" si="25"/>
        <v>0</v>
      </c>
      <c r="BS20" s="336">
        <f t="shared" si="25"/>
        <v>0</v>
      </c>
      <c r="BT20" s="336">
        <f t="shared" si="25"/>
        <v>0</v>
      </c>
      <c r="BU20" s="336">
        <f t="shared" si="25"/>
        <v>0</v>
      </c>
      <c r="BV20" s="336">
        <f t="shared" si="25"/>
        <v>0</v>
      </c>
      <c r="BW20" s="336">
        <f t="shared" si="25"/>
        <v>0</v>
      </c>
      <c r="BX20" s="336">
        <f t="shared" si="25"/>
        <v>0</v>
      </c>
      <c r="BY20" s="337">
        <f t="shared" si="25"/>
        <v>0</v>
      </c>
      <c r="BZ20" s="335">
        <f t="shared" si="26"/>
        <v>0</v>
      </c>
      <c r="CA20" s="336">
        <f t="shared" si="26"/>
        <v>0</v>
      </c>
      <c r="CB20" s="336">
        <f t="shared" si="26"/>
        <v>0</v>
      </c>
      <c r="CC20" s="336">
        <f t="shared" si="26"/>
        <v>0</v>
      </c>
      <c r="CD20" s="336">
        <f t="shared" si="26"/>
        <v>0</v>
      </c>
      <c r="CE20" s="336">
        <f t="shared" si="26"/>
        <v>0</v>
      </c>
      <c r="CF20" s="336">
        <f t="shared" si="26"/>
        <v>0</v>
      </c>
      <c r="CG20" s="336">
        <f t="shared" si="26"/>
        <v>0</v>
      </c>
      <c r="CH20" s="336">
        <f t="shared" si="26"/>
        <v>0</v>
      </c>
      <c r="CI20" s="336">
        <f t="shared" si="26"/>
        <v>0</v>
      </c>
      <c r="CJ20" s="336">
        <f t="shared" si="26"/>
        <v>0</v>
      </c>
      <c r="CK20" s="337">
        <f t="shared" si="26"/>
        <v>0</v>
      </c>
      <c r="CL20" s="335">
        <f t="shared" si="27"/>
        <v>0</v>
      </c>
      <c r="CM20" s="336">
        <f t="shared" si="27"/>
        <v>0</v>
      </c>
      <c r="CN20" s="336">
        <f t="shared" si="27"/>
        <v>0</v>
      </c>
      <c r="CO20" s="336">
        <f t="shared" si="27"/>
        <v>0</v>
      </c>
      <c r="CP20" s="336">
        <f t="shared" si="27"/>
        <v>0</v>
      </c>
      <c r="CQ20" s="336">
        <f t="shared" si="27"/>
        <v>0</v>
      </c>
      <c r="CR20" s="336">
        <f t="shared" si="27"/>
        <v>0</v>
      </c>
      <c r="CS20" s="336">
        <f t="shared" si="27"/>
        <v>0</v>
      </c>
      <c r="CT20" s="336">
        <f t="shared" si="27"/>
        <v>0</v>
      </c>
      <c r="CU20" s="336">
        <f t="shared" si="27"/>
        <v>0</v>
      </c>
      <c r="CV20" s="336">
        <f t="shared" si="27"/>
        <v>0</v>
      </c>
      <c r="CW20" s="337">
        <f t="shared" si="27"/>
        <v>0</v>
      </c>
      <c r="CX20" s="335">
        <f t="shared" si="28"/>
        <v>0</v>
      </c>
      <c r="CY20" s="336">
        <f t="shared" si="28"/>
        <v>0</v>
      </c>
      <c r="CZ20" s="336">
        <f t="shared" si="28"/>
        <v>0</v>
      </c>
      <c r="DA20" s="336">
        <f t="shared" si="28"/>
        <v>0</v>
      </c>
      <c r="DB20" s="336">
        <f t="shared" si="28"/>
        <v>0</v>
      </c>
      <c r="DC20" s="336">
        <f t="shared" si="28"/>
        <v>0</v>
      </c>
      <c r="DD20" s="336">
        <f t="shared" si="28"/>
        <v>0</v>
      </c>
      <c r="DE20" s="336">
        <f t="shared" si="28"/>
        <v>0</v>
      </c>
      <c r="DF20" s="336">
        <f t="shared" si="28"/>
        <v>0</v>
      </c>
      <c r="DG20" s="336">
        <f t="shared" si="28"/>
        <v>0</v>
      </c>
      <c r="DH20" s="336">
        <f t="shared" si="28"/>
        <v>0</v>
      </c>
      <c r="DI20" s="337">
        <f t="shared" si="28"/>
        <v>0</v>
      </c>
      <c r="DJ20" s="335">
        <f t="shared" si="29"/>
        <v>0</v>
      </c>
      <c r="DK20" s="336">
        <f t="shared" si="29"/>
        <v>0</v>
      </c>
      <c r="DL20" s="336">
        <f t="shared" si="29"/>
        <v>0</v>
      </c>
      <c r="DM20" s="336">
        <f t="shared" si="29"/>
        <v>0</v>
      </c>
      <c r="DN20" s="336">
        <f t="shared" si="29"/>
        <v>0</v>
      </c>
      <c r="DO20" s="336">
        <f t="shared" si="29"/>
        <v>0</v>
      </c>
      <c r="DP20" s="336">
        <f t="shared" si="29"/>
        <v>0</v>
      </c>
      <c r="DQ20" s="336">
        <f t="shared" si="29"/>
        <v>0</v>
      </c>
      <c r="DR20" s="336">
        <f t="shared" si="29"/>
        <v>0</v>
      </c>
      <c r="DS20" s="336">
        <f t="shared" si="29"/>
        <v>0</v>
      </c>
      <c r="DT20" s="336">
        <f t="shared" si="29"/>
        <v>0</v>
      </c>
      <c r="DU20" s="337">
        <f t="shared" si="29"/>
        <v>0</v>
      </c>
      <c r="DV20" s="335">
        <f t="shared" si="30"/>
        <v>0</v>
      </c>
      <c r="DW20" s="336">
        <f t="shared" si="30"/>
        <v>0</v>
      </c>
      <c r="DX20" s="336">
        <f t="shared" si="30"/>
        <v>0</v>
      </c>
      <c r="DY20" s="336">
        <f t="shared" si="30"/>
        <v>0</v>
      </c>
      <c r="DZ20" s="336">
        <f t="shared" si="30"/>
        <v>0</v>
      </c>
      <c r="EA20" s="336">
        <f t="shared" si="30"/>
        <v>0</v>
      </c>
      <c r="EB20" s="336">
        <f t="shared" si="30"/>
        <v>0</v>
      </c>
      <c r="EC20" s="336">
        <f t="shared" si="30"/>
        <v>0</v>
      </c>
      <c r="ED20" s="336">
        <f t="shared" si="30"/>
        <v>0</v>
      </c>
      <c r="EE20" s="336">
        <f t="shared" si="30"/>
        <v>0</v>
      </c>
      <c r="EF20" s="336">
        <f t="shared" si="30"/>
        <v>0</v>
      </c>
      <c r="EG20" s="337">
        <f t="shared" si="30"/>
        <v>0</v>
      </c>
      <c r="EH20" s="335">
        <f t="shared" si="31"/>
        <v>0</v>
      </c>
      <c r="EI20" s="336">
        <f t="shared" si="31"/>
        <v>0</v>
      </c>
      <c r="EJ20" s="336">
        <f t="shared" si="31"/>
        <v>0</v>
      </c>
      <c r="EK20" s="336">
        <f t="shared" si="31"/>
        <v>0</v>
      </c>
      <c r="EL20" s="336">
        <f t="shared" si="31"/>
        <v>0</v>
      </c>
      <c r="EM20" s="336">
        <f t="shared" si="31"/>
        <v>0</v>
      </c>
      <c r="EN20" s="336">
        <f t="shared" si="31"/>
        <v>0</v>
      </c>
      <c r="EO20" s="336">
        <f t="shared" si="31"/>
        <v>0</v>
      </c>
      <c r="EP20" s="336">
        <f t="shared" si="31"/>
        <v>0</v>
      </c>
      <c r="EQ20" s="336">
        <f t="shared" si="31"/>
        <v>0</v>
      </c>
      <c r="ER20" s="336">
        <f t="shared" si="31"/>
        <v>0</v>
      </c>
      <c r="ES20" s="337">
        <f t="shared" si="31"/>
        <v>0</v>
      </c>
      <c r="ET20" s="335">
        <f t="shared" si="32"/>
        <v>0</v>
      </c>
      <c r="EU20" s="336">
        <f t="shared" si="32"/>
        <v>0</v>
      </c>
      <c r="EV20" s="336">
        <f t="shared" si="32"/>
        <v>0</v>
      </c>
      <c r="EW20" s="336">
        <f t="shared" si="32"/>
        <v>0</v>
      </c>
      <c r="EX20" s="336">
        <f t="shared" si="32"/>
        <v>0</v>
      </c>
      <c r="EY20" s="336">
        <f t="shared" si="32"/>
        <v>0</v>
      </c>
      <c r="EZ20" s="336">
        <f t="shared" si="32"/>
        <v>0</v>
      </c>
      <c r="FA20" s="336">
        <f t="shared" si="32"/>
        <v>0</v>
      </c>
      <c r="FB20" s="336">
        <f t="shared" si="32"/>
        <v>0</v>
      </c>
      <c r="FC20" s="336">
        <f t="shared" si="32"/>
        <v>0</v>
      </c>
      <c r="FD20" s="336">
        <f t="shared" si="32"/>
        <v>0</v>
      </c>
      <c r="FE20" s="337">
        <f t="shared" si="32"/>
        <v>0</v>
      </c>
      <c r="FF20" s="335">
        <f t="shared" si="33"/>
        <v>0</v>
      </c>
      <c r="FG20" s="336">
        <f t="shared" si="33"/>
        <v>0</v>
      </c>
      <c r="FH20" s="336">
        <f t="shared" si="33"/>
        <v>0</v>
      </c>
      <c r="FI20" s="336">
        <f t="shared" si="33"/>
        <v>0</v>
      </c>
      <c r="FJ20" s="336">
        <f t="shared" si="33"/>
        <v>0</v>
      </c>
      <c r="FK20" s="336">
        <f t="shared" si="33"/>
        <v>0</v>
      </c>
      <c r="FL20" s="336">
        <f t="shared" si="33"/>
        <v>0</v>
      </c>
      <c r="FM20" s="336">
        <f t="shared" si="33"/>
        <v>0</v>
      </c>
      <c r="FN20" s="336">
        <f t="shared" si="33"/>
        <v>0</v>
      </c>
      <c r="FO20" s="336">
        <f t="shared" si="33"/>
        <v>0</v>
      </c>
      <c r="FP20" s="336">
        <f t="shared" si="33"/>
        <v>0</v>
      </c>
      <c r="FQ20" s="337">
        <f t="shared" si="33"/>
        <v>0</v>
      </c>
    </row>
    <row r="21" spans="1:173" ht="12.75" customHeight="1" x14ac:dyDescent="0.2">
      <c r="A21" s="74" t="str">
        <f t="shared" si="21"/>
        <v xml:space="preserve"> - </v>
      </c>
      <c r="B21" s="112"/>
      <c r="C21" s="171" t="s">
        <v>305</v>
      </c>
      <c r="D21" s="366" t="str">
        <f>IF(ISBLANK(EMISSIONS_1!D21), " ", EMISSIONS_1!D21)</f>
        <v xml:space="preserve"> </v>
      </c>
      <c r="E21" s="366" t="str">
        <f>IF(ISBLANK(EMISSIONS_1!E21), " ", EMISSIONS_1!E21)</f>
        <v xml:space="preserve"> </v>
      </c>
      <c r="F21" s="366" t="str">
        <f>IF(ISBLANK(EMISSIONS_1!F21), " ", EMISSIONS_1!F21)</f>
        <v xml:space="preserve"> </v>
      </c>
      <c r="G21" s="367"/>
      <c r="H21" s="368"/>
      <c r="I21" s="33" t="s">
        <v>299</v>
      </c>
      <c r="J21" s="367"/>
      <c r="K21" s="33">
        <f t="shared" si="22"/>
        <v>1</v>
      </c>
      <c r="L21" s="33">
        <f t="shared" si="23"/>
        <v>0</v>
      </c>
      <c r="M21" s="367">
        <v>0</v>
      </c>
      <c r="N21" s="373">
        <v>0</v>
      </c>
      <c r="O21" s="299"/>
      <c r="P21" s="300"/>
      <c r="Q21" s="73" t="str">
        <f t="shared" si="13"/>
        <v>Enter vessel info</v>
      </c>
      <c r="R21" s="79" t="str">
        <f t="shared" si="14"/>
        <v>Enter vessel info</v>
      </c>
      <c r="S21" s="79" t="str">
        <f t="shared" si="15"/>
        <v>Enter vessel info</v>
      </c>
      <c r="T21" s="79" t="str">
        <f t="shared" si="16"/>
        <v>Enter vessel info</v>
      </c>
      <c r="U21" s="79" t="str">
        <f t="shared" si="17"/>
        <v>Enter vessel info</v>
      </c>
      <c r="V21" s="79" t="str">
        <f t="shared" si="18"/>
        <v>Enter vessel info</v>
      </c>
      <c r="W21" s="79" t="str">
        <f t="shared" si="19"/>
        <v>Enter vessel info</v>
      </c>
      <c r="X21" s="79" t="str">
        <f t="shared" si="20"/>
        <v>Enter vessel info</v>
      </c>
      <c r="Y21" s="78" t="s">
        <v>115</v>
      </c>
      <c r="Z21" s="79" t="s">
        <v>115</v>
      </c>
      <c r="AA21" s="82" t="s">
        <v>115</v>
      </c>
      <c r="AB21" s="76" t="str">
        <f>IF(OR($D21=" ",$E21=" ",$F21=" "),"Enter vessel info",IF(T($H21)&lt;&gt;"","Enter Activity",IF(OR($M21=0,$N21=0),"Enter Run Time",IF((VLOOKUP($F21,'VESSEL FACTORS'!$A$3:$O$5,AB$5,FALSE))="N/A","--",IF($G21=" ",IF(ISERROR(SEARCH("Aux",$E21,1)),($H21*VLOOKUP($F21,'VESSEL FACTORS'!$A$2:$O$5,AB$5,FALSE)*0.0000011023*$M21*$N21*0.82),($H21*VLOOKUP($F21,'VESSEL FACTORS'!$A$2:$O$5,AB$5,FALSE)*0.0000011023*$M21*$N21*1)),IF($G21&lt;21,($H21*VLOOKUP($F21,'VESSEL FACTORS'!$A$2:$O$5,AB$5,FALSE)*0.0000011023*$M21*$N21*VLOOKUP($G21,'VESSEL FACTORS'!$A$16:$L$36,AB$5,FALSE)),($H21*VLOOKUP($F21,'VESSEL FACTORS'!$A$3:$O$5,AB$5,FALSE)*0.0000011023*$M21*$N21*($G21/100))))))))</f>
        <v>Enter vessel info</v>
      </c>
      <c r="AC21" s="76" t="str">
        <f>IF(OR($D21=" ",$E21=" ",$F21=" "),"Enter vessel info",IF(T($H21)&lt;&gt;"","Enter Activity",IF(OR($M21=0,$N21=0),"Enter Run Time",IF((VLOOKUP($F21,'VESSEL FACTORS'!$A$3:$O$5,AC$5,FALSE))="N/A","--",IF($G21=" ",IF(ISERROR(SEARCH("Aux",$E21,1)),($H21*VLOOKUP($F21,'VESSEL FACTORS'!$A$2:$O$5,AC$5,FALSE)*0.0000011023*$M21*$N21*0.82),($H21*VLOOKUP($F21,'VESSEL FACTORS'!$A$2:$O$5,AC$5,FALSE)*0.0000011023*$M21*$N21*1)),IF($G21&lt;21,($H21*VLOOKUP($F21,'VESSEL FACTORS'!$A$2:$O$5,AC$5,FALSE)*0.0000011023*$M21*$N21*VLOOKUP($G21,'VESSEL FACTORS'!$A$16:$L$36,AC$5,FALSE)),($H21*VLOOKUP($F21,'VESSEL FACTORS'!$A$3:$O$5,AC$5,FALSE)*0.0000011023*$M21*$N21*($G21/100))))))))</f>
        <v>Enter vessel info</v>
      </c>
      <c r="AD21" s="76" t="str">
        <f>IF(OR($D21=" ",$E21=" ",$F21=" "),"Enter vessel info",IF(T($H21)&lt;&gt;"","Enter Activity",IF(OR($M21=0,$N21=0),"Enter Run Time",IF((VLOOKUP($F21,'VESSEL FACTORS'!$A$3:$O$5,AD$5,FALSE))="N/A","--",IF($G21=" ",IF(ISERROR(SEARCH("Aux",$E21,1)),($H21*VLOOKUP($F21,'VESSEL FACTORS'!$A$2:$O$5,AD$5,FALSE)*0.0000011023*$M21*$N21*0.82),($H21*VLOOKUP($F21,'VESSEL FACTORS'!$A$2:$O$5,AD$5,FALSE)*0.0000011023*$M21*$N21*1)),IF($G21&lt;21,($H21*VLOOKUP($F21,'VESSEL FACTORS'!$A$2:$O$5,AD$5,FALSE)*0.0000011023*$M21*$N21*VLOOKUP($G21,'VESSEL FACTORS'!$A$16:$L$36,AD$5,FALSE)),($H21*VLOOKUP($F21,'VESSEL FACTORS'!$A$3:$O$5,AD$5,FALSE)*0.0000011023*$M21*$N21*($G21/100))))))))</f>
        <v>Enter vessel info</v>
      </c>
      <c r="AE21" s="76" t="str">
        <f>IF(OR($D21=" ",$E21=" ",$F21=" "),"Enter vessel info",IF(T($H21)&lt;&gt;"","Enter Activity",IF(OR($M21=0,$N21=0),"Enter Run Time",IF((VLOOKUP($F21,'VESSEL FACTORS'!$A$3:$O$5,AE$5,FALSE))="N/A","--",IF($G21=" ",IF(ISERROR(SEARCH("Aux",$E21,1)),($H21*VLOOKUP($F21,'VESSEL FACTORS'!$A$2:$O$5,AE$5,FALSE)*0.0000011023*$M21*$N21*0.82),($H21*VLOOKUP($F21,'VESSEL FACTORS'!$A$2:$O$5,AE$5,FALSE)*0.0000011023*$M21*$N21*1)),IF($G21&lt;21,($H21*VLOOKUP($F21,'VESSEL FACTORS'!$A$2:$O$5,AE$5,FALSE)*0.0000011023*$M21*$N21*VLOOKUP($G21,'VESSEL FACTORS'!$A$16:$L$36,AE$5,FALSE)),($H21*VLOOKUP($F21,'VESSEL FACTORS'!$A$3:$O$5,AE$5,FALSE)*0.0000011023*$M21*$N21*($G21/100))))))))</f>
        <v>Enter vessel info</v>
      </c>
      <c r="AF21" s="76" t="str">
        <f>IF(OR($D21=" ",$E21=" ",$F21=" "),"Enter vessel info",IF(T($H21)&lt;&gt;"","Enter Activity",IF(OR($M21=0,$N21=0),"Enter Run Time",IF((VLOOKUP($F21,'VESSEL FACTORS'!$A$3:$O$5,AF$5,FALSE))="N/A","--",IF($G21=" ",IF(ISERROR(SEARCH("Aux",$E21,1)),($H21*VLOOKUP($F21,'VESSEL FACTORS'!$A$2:$O$5,AF$5,FALSE)*0.0000011023*$M21*$N21*0.82),($H21*VLOOKUP($F21,'VESSEL FACTORS'!$A$2:$O$5,AF$5,FALSE)*0.0000011023*$M21*$N21*1)),IF($G21&lt;21,($H21*VLOOKUP($F21,'VESSEL FACTORS'!$A$2:$O$5,AF$5,FALSE)*0.0000011023*$M21*$N21*VLOOKUP($G21,'VESSEL FACTORS'!$A$16:$L$36,AF$5,FALSE)),($H21*VLOOKUP($F21,'VESSEL FACTORS'!$A$3:$O$5,AF$5,FALSE)*0.0000011023*$M21*$N21*($G21/100))))))))</f>
        <v>Enter vessel info</v>
      </c>
      <c r="AG21" s="76" t="str">
        <f>IF(OR($D21=" ",$E21=" ",$F21=" "),"Enter vessel info",IF(T($H21)&lt;&gt;"","Enter Activity",IF(OR($M21=0,$N21=0),"Enter Run Time",IF((VLOOKUP($F21,'VESSEL FACTORS'!$A$3:$O$5,AG$5,FALSE))="N/A","--",IF($G21=" ",IF(ISERROR(SEARCH("Aux",$E21,1)),($H21*VLOOKUP($F21,'VESSEL FACTORS'!$A$2:$O$5,AG$5,FALSE)*0.0000011023*$M21*$N21*0.82),($H21*VLOOKUP($F21,'VESSEL FACTORS'!$A$2:$O$5,AG$5,FALSE)*0.0000011023*$M21*$N21*1)),IF($G21&lt;21,($H21*VLOOKUP($F21,'VESSEL FACTORS'!$A$2:$O$5,AG$5,FALSE)*0.0000011023*$M21*$N21*VLOOKUP($G21,'VESSEL FACTORS'!$A$16:$L$36,AG$5,FALSE)),($H21*VLOOKUP($F21,'VESSEL FACTORS'!$A$3:$O$5,AG$5,FALSE)*0.0000011023*$M21*$N21*($G21/100))))))))</f>
        <v>Enter vessel info</v>
      </c>
      <c r="AH21" s="76" t="str">
        <f>IF(OR($D21=" ",$E21=" ",$F21=" "),"Enter vessel info",IF(T($H21)&lt;&gt;"","Enter Activity",IF(OR($M21=0,$N21=0),"Enter Run Time",IF((VLOOKUP($F21,'VESSEL FACTORS'!$A$3:$O$5,AH$5,FALSE))="N/A","--",IF($G21=" ",IF(ISERROR(SEARCH("Aux",$E21,1)),($H21*VLOOKUP($F21,'VESSEL FACTORS'!$A$2:$O$5,AH$5,FALSE)*0.0000011023*$M21*$N21*0.82),($H21*VLOOKUP($F21,'VESSEL FACTORS'!$A$2:$O$5,AH$5,FALSE)*0.0000011023*$M21*$N21*1)),IF($G21&lt;21,($H21*VLOOKUP($F21,'VESSEL FACTORS'!$A$2:$O$5,AH$5,FALSE)*0.0000011023*$M21*$N21*VLOOKUP($G21,'VESSEL FACTORS'!$A$16:$L$36,AH$5,FALSE)),($H21*VLOOKUP($F21,'VESSEL FACTORS'!$A$3:$O$5,AH$5,FALSE)*0.0000011023*$M21*$N21*($G21/100))))))))</f>
        <v>Enter vessel info</v>
      </c>
      <c r="AI21" s="76" t="str">
        <f>IF(OR($D21=" ",$E21=" ",$F21=" "),"Enter vessel info",IF(T($H21)&lt;&gt;"","Enter Activity",IF(OR($M21=0,$N21=0),"Enter Run Time",IF((VLOOKUP($F21,'VESSEL FACTORS'!$A$3:$O$5,AI$5,FALSE))="N/A","--",IF($G21=" ",IF(ISERROR(SEARCH("Aux",$E21,1)),($H21*VLOOKUP($F21,'VESSEL FACTORS'!$A$2:$O$5,AI$5,FALSE)*0.0000011023*$M21*$N21*0.82),($H21*VLOOKUP($F21,'VESSEL FACTORS'!$A$2:$O$5,AI$5,FALSE)*0.0000011023*$M21*$N21*1)),IF($G21&lt;21,($H21*VLOOKUP($F21,'VESSEL FACTORS'!$A$2:$O$5,AI$5,FALSE)*0.0000011023*$M21*$N21*VLOOKUP($G21,'VESSEL FACTORS'!$A$16:$L$36,AI$5,FALSE)),($H21*VLOOKUP($F21,'VESSEL FACTORS'!$A$3:$O$5,AI$5,FALSE)*0.0000011023*$M21*$N21*($G21/100))))))))</f>
        <v>Enter vessel info</v>
      </c>
      <c r="AJ21" s="76" t="str">
        <f>IF(OR($D21=" ",$E21=" ",$F21=" "),"Enter vessel info",IF(T($H21)&lt;&gt;"","Enter Activity",IF(OR($M21=0,$N21=0),"Enter Run Time",IF((VLOOKUP($F21,'VESSEL FACTORS'!$A$3:$O$5,AJ$5,FALSE))="N/A","--",IF($G21=" ",IF(ISERROR(SEARCH("Aux",$E21,1)),($H21*VLOOKUP($F21,'VESSEL FACTORS'!$A$2:$O$5,AJ$5,FALSE)*0.0000011023*$M21*$N21*0.82),($H21*VLOOKUP($F21,'VESSEL FACTORS'!$A$2:$O$5,AJ$5,FALSE)*0.0000011023*$M21*$N21*1)),IF($G21&lt;21,($H21*VLOOKUP($F21,'VESSEL FACTORS'!$A$2:$O$5,AJ$5,FALSE)*0.0000011023*$M21*$N21*VLOOKUP($G21,'VESSEL FACTORS'!$A$16:$L$36,AJ$5,FALSE)),($H21*VLOOKUP($F21,'VESSEL FACTORS'!$A$3:$O$5,AJ$5,FALSE)*0.0000011023*$M21*$N21*($G21/100))))))))</f>
        <v>Enter vessel info</v>
      </c>
      <c r="AK21" s="76" t="str">
        <f>IF(OR($D21=" ",$E21=" ",$F21=" "),"Enter vessel info",IF(T($H21)&lt;&gt;"","Enter Activity",IF(OR($M21=0,$N21=0),"Enter Run Time",IF((VLOOKUP($F21,'VESSEL FACTORS'!$A$3:$O$5,AK$5,FALSE))="N/A","--",IF($G21=" ",IF(ISERROR(SEARCH("Aux",$E21,1)),($H21*VLOOKUP($F21,'VESSEL FACTORS'!$A$2:$O$5,AK$5,FALSE)*0.0000011023*$M21*$N21*0.82),($H21*VLOOKUP($F21,'VESSEL FACTORS'!$A$2:$O$5,AK$5,FALSE)*0.0000011023*$M21*$N21*1)),IF($G21&lt;21,($H21*VLOOKUP($F21,'VESSEL FACTORS'!$A$2:$O$5,AK$5,FALSE)*0.0000011023*$M21*$N21*VLOOKUP($G21,'VESSEL FACTORS'!$A$16:$L$36,AK$5,FALSE)),($H21*VLOOKUP($F21,'VESSEL FACTORS'!$A$3:$O$5,AK$5,FALSE)*0.0000011023*$M21*$N21*($G21/100))))))))</f>
        <v>Enter vessel info</v>
      </c>
      <c r="AL21" s="67" t="str">
        <f>IF(OR($D21=" ",$E21=" ",$F21=" "),"Enter vessel info",IF(T($H21)&lt;&gt;"","Enter Activity",IF(OR($M21=0,$N21=0),"Enter Run Time",IF((VLOOKUP($F21,'VESSEL FACTORS'!$A$3:$O$5,AL$5,FALSE))="N/A","--",IF($G21=" ",IF(ISERROR(SEARCH("Aux",$E21,1)),($H21*VLOOKUP($F21,'VESSEL FACTORS'!$A$2:$O$5,AL$5,FALSE)*0.0000011023*$M21*$N21*0.82),($H21*VLOOKUP($F21,'VESSEL FACTORS'!$A$2:$O$5,AL$5,FALSE)*0.0000011023*$M21*$N21*1)),IF($G21&lt;21,($H21*VLOOKUP($F21,'VESSEL FACTORS'!$A$2:$O$5,AL$5,FALSE)*0.0000011023*$M21*$N21*VLOOKUP($G21,'VESSEL FACTORS'!$A$16:$L$36,AL$5,FALSE)),($H21*VLOOKUP($F21,'VESSEL FACTORS'!$A$3:$O$5,AL$5,FALSE)*0.0000011023*$M21*$N21*($G21/100))))))))</f>
        <v>Enter vessel info</v>
      </c>
      <c r="AM21" s="315"/>
      <c r="AO21" s="74">
        <f>MONTH(EMISSIONS_1!P21)-MONTH(EMISSIONS_1!O21)+1</f>
        <v>1</v>
      </c>
      <c r="AP21" s="335">
        <f t="shared" si="12"/>
        <v>0</v>
      </c>
      <c r="AQ21" s="336">
        <f t="shared" si="0"/>
        <v>0</v>
      </c>
      <c r="AR21" s="336">
        <f t="shared" si="0"/>
        <v>0</v>
      </c>
      <c r="AS21" s="336">
        <f t="shared" si="0"/>
        <v>0</v>
      </c>
      <c r="AT21" s="336">
        <f t="shared" si="0"/>
        <v>0</v>
      </c>
      <c r="AU21" s="336">
        <f t="shared" si="0"/>
        <v>0</v>
      </c>
      <c r="AV21" s="336">
        <f t="shared" si="0"/>
        <v>0</v>
      </c>
      <c r="AW21" s="336">
        <f t="shared" si="0"/>
        <v>0</v>
      </c>
      <c r="AX21" s="336">
        <f t="shared" si="0"/>
        <v>0</v>
      </c>
      <c r="AY21" s="336">
        <f t="shared" si="0"/>
        <v>0</v>
      </c>
      <c r="AZ21" s="336">
        <f t="shared" si="0"/>
        <v>0</v>
      </c>
      <c r="BA21" s="337">
        <f t="shared" si="0"/>
        <v>0</v>
      </c>
      <c r="BB21" s="335">
        <f t="shared" si="24"/>
        <v>0</v>
      </c>
      <c r="BC21" s="336">
        <f t="shared" si="24"/>
        <v>0</v>
      </c>
      <c r="BD21" s="336">
        <f t="shared" si="24"/>
        <v>0</v>
      </c>
      <c r="BE21" s="336">
        <f t="shared" si="24"/>
        <v>0</v>
      </c>
      <c r="BF21" s="336">
        <f t="shared" si="24"/>
        <v>0</v>
      </c>
      <c r="BG21" s="336">
        <f t="shared" si="24"/>
        <v>0</v>
      </c>
      <c r="BH21" s="336">
        <f t="shared" si="24"/>
        <v>0</v>
      </c>
      <c r="BI21" s="336">
        <f t="shared" si="24"/>
        <v>0</v>
      </c>
      <c r="BJ21" s="336">
        <f t="shared" si="24"/>
        <v>0</v>
      </c>
      <c r="BK21" s="336">
        <f t="shared" si="24"/>
        <v>0</v>
      </c>
      <c r="BL21" s="336">
        <f t="shared" si="24"/>
        <v>0</v>
      </c>
      <c r="BM21" s="337">
        <f t="shared" si="24"/>
        <v>0</v>
      </c>
      <c r="BN21" s="335">
        <f t="shared" si="25"/>
        <v>0</v>
      </c>
      <c r="BO21" s="336">
        <f t="shared" si="25"/>
        <v>0</v>
      </c>
      <c r="BP21" s="336">
        <f t="shared" si="25"/>
        <v>0</v>
      </c>
      <c r="BQ21" s="336">
        <f t="shared" si="25"/>
        <v>0</v>
      </c>
      <c r="BR21" s="336">
        <f t="shared" si="25"/>
        <v>0</v>
      </c>
      <c r="BS21" s="336">
        <f t="shared" si="25"/>
        <v>0</v>
      </c>
      <c r="BT21" s="336">
        <f t="shared" si="25"/>
        <v>0</v>
      </c>
      <c r="BU21" s="336">
        <f t="shared" si="25"/>
        <v>0</v>
      </c>
      <c r="BV21" s="336">
        <f t="shared" si="25"/>
        <v>0</v>
      </c>
      <c r="BW21" s="336">
        <f t="shared" si="25"/>
        <v>0</v>
      </c>
      <c r="BX21" s="336">
        <f t="shared" si="25"/>
        <v>0</v>
      </c>
      <c r="BY21" s="337">
        <f t="shared" si="25"/>
        <v>0</v>
      </c>
      <c r="BZ21" s="335">
        <f t="shared" si="26"/>
        <v>0</v>
      </c>
      <c r="CA21" s="336">
        <f t="shared" si="26"/>
        <v>0</v>
      </c>
      <c r="CB21" s="336">
        <f t="shared" si="26"/>
        <v>0</v>
      </c>
      <c r="CC21" s="336">
        <f t="shared" si="26"/>
        <v>0</v>
      </c>
      <c r="CD21" s="336">
        <f t="shared" si="26"/>
        <v>0</v>
      </c>
      <c r="CE21" s="336">
        <f t="shared" si="26"/>
        <v>0</v>
      </c>
      <c r="CF21" s="336">
        <f t="shared" si="26"/>
        <v>0</v>
      </c>
      <c r="CG21" s="336">
        <f t="shared" si="26"/>
        <v>0</v>
      </c>
      <c r="CH21" s="336">
        <f t="shared" si="26"/>
        <v>0</v>
      </c>
      <c r="CI21" s="336">
        <f t="shared" si="26"/>
        <v>0</v>
      </c>
      <c r="CJ21" s="336">
        <f t="shared" si="26"/>
        <v>0</v>
      </c>
      <c r="CK21" s="337">
        <f t="shared" si="26"/>
        <v>0</v>
      </c>
      <c r="CL21" s="335">
        <f t="shared" si="27"/>
        <v>0</v>
      </c>
      <c r="CM21" s="336">
        <f t="shared" si="27"/>
        <v>0</v>
      </c>
      <c r="CN21" s="336">
        <f t="shared" si="27"/>
        <v>0</v>
      </c>
      <c r="CO21" s="336">
        <f t="shared" si="27"/>
        <v>0</v>
      </c>
      <c r="CP21" s="336">
        <f t="shared" si="27"/>
        <v>0</v>
      </c>
      <c r="CQ21" s="336">
        <f t="shared" si="27"/>
        <v>0</v>
      </c>
      <c r="CR21" s="336">
        <f t="shared" si="27"/>
        <v>0</v>
      </c>
      <c r="CS21" s="336">
        <f t="shared" si="27"/>
        <v>0</v>
      </c>
      <c r="CT21" s="336">
        <f t="shared" si="27"/>
        <v>0</v>
      </c>
      <c r="CU21" s="336">
        <f t="shared" si="27"/>
        <v>0</v>
      </c>
      <c r="CV21" s="336">
        <f t="shared" si="27"/>
        <v>0</v>
      </c>
      <c r="CW21" s="337">
        <f t="shared" si="27"/>
        <v>0</v>
      </c>
      <c r="CX21" s="335">
        <f t="shared" si="28"/>
        <v>0</v>
      </c>
      <c r="CY21" s="336">
        <f t="shared" si="28"/>
        <v>0</v>
      </c>
      <c r="CZ21" s="336">
        <f t="shared" si="28"/>
        <v>0</v>
      </c>
      <c r="DA21" s="336">
        <f t="shared" si="28"/>
        <v>0</v>
      </c>
      <c r="DB21" s="336">
        <f t="shared" si="28"/>
        <v>0</v>
      </c>
      <c r="DC21" s="336">
        <f t="shared" si="28"/>
        <v>0</v>
      </c>
      <c r="DD21" s="336">
        <f t="shared" si="28"/>
        <v>0</v>
      </c>
      <c r="DE21" s="336">
        <f t="shared" si="28"/>
        <v>0</v>
      </c>
      <c r="DF21" s="336">
        <f t="shared" si="28"/>
        <v>0</v>
      </c>
      <c r="DG21" s="336">
        <f t="shared" si="28"/>
        <v>0</v>
      </c>
      <c r="DH21" s="336">
        <f t="shared" si="28"/>
        <v>0</v>
      </c>
      <c r="DI21" s="337">
        <f t="shared" si="28"/>
        <v>0</v>
      </c>
      <c r="DJ21" s="335">
        <f t="shared" si="29"/>
        <v>0</v>
      </c>
      <c r="DK21" s="336">
        <f t="shared" si="29"/>
        <v>0</v>
      </c>
      <c r="DL21" s="336">
        <f t="shared" si="29"/>
        <v>0</v>
      </c>
      <c r="DM21" s="336">
        <f t="shared" si="29"/>
        <v>0</v>
      </c>
      <c r="DN21" s="336">
        <f t="shared" si="29"/>
        <v>0</v>
      </c>
      <c r="DO21" s="336">
        <f t="shared" si="29"/>
        <v>0</v>
      </c>
      <c r="DP21" s="336">
        <f t="shared" si="29"/>
        <v>0</v>
      </c>
      <c r="DQ21" s="336">
        <f t="shared" si="29"/>
        <v>0</v>
      </c>
      <c r="DR21" s="336">
        <f t="shared" si="29"/>
        <v>0</v>
      </c>
      <c r="DS21" s="336">
        <f t="shared" si="29"/>
        <v>0</v>
      </c>
      <c r="DT21" s="336">
        <f t="shared" si="29"/>
        <v>0</v>
      </c>
      <c r="DU21" s="337">
        <f t="shared" si="29"/>
        <v>0</v>
      </c>
      <c r="DV21" s="335">
        <f t="shared" si="30"/>
        <v>0</v>
      </c>
      <c r="DW21" s="336">
        <f t="shared" si="30"/>
        <v>0</v>
      </c>
      <c r="DX21" s="336">
        <f t="shared" si="30"/>
        <v>0</v>
      </c>
      <c r="DY21" s="336">
        <f t="shared" si="30"/>
        <v>0</v>
      </c>
      <c r="DZ21" s="336">
        <f t="shared" si="30"/>
        <v>0</v>
      </c>
      <c r="EA21" s="336">
        <f t="shared" si="30"/>
        <v>0</v>
      </c>
      <c r="EB21" s="336">
        <f t="shared" si="30"/>
        <v>0</v>
      </c>
      <c r="EC21" s="336">
        <f t="shared" si="30"/>
        <v>0</v>
      </c>
      <c r="ED21" s="336">
        <f t="shared" si="30"/>
        <v>0</v>
      </c>
      <c r="EE21" s="336">
        <f t="shared" si="30"/>
        <v>0</v>
      </c>
      <c r="EF21" s="336">
        <f t="shared" si="30"/>
        <v>0</v>
      </c>
      <c r="EG21" s="337">
        <f t="shared" si="30"/>
        <v>0</v>
      </c>
      <c r="EH21" s="335">
        <f t="shared" si="31"/>
        <v>0</v>
      </c>
      <c r="EI21" s="336">
        <f t="shared" si="31"/>
        <v>0</v>
      </c>
      <c r="EJ21" s="336">
        <f t="shared" si="31"/>
        <v>0</v>
      </c>
      <c r="EK21" s="336">
        <f t="shared" si="31"/>
        <v>0</v>
      </c>
      <c r="EL21" s="336">
        <f t="shared" si="31"/>
        <v>0</v>
      </c>
      <c r="EM21" s="336">
        <f t="shared" si="31"/>
        <v>0</v>
      </c>
      <c r="EN21" s="336">
        <f t="shared" si="31"/>
        <v>0</v>
      </c>
      <c r="EO21" s="336">
        <f t="shared" si="31"/>
        <v>0</v>
      </c>
      <c r="EP21" s="336">
        <f t="shared" si="31"/>
        <v>0</v>
      </c>
      <c r="EQ21" s="336">
        <f t="shared" si="31"/>
        <v>0</v>
      </c>
      <c r="ER21" s="336">
        <f t="shared" si="31"/>
        <v>0</v>
      </c>
      <c r="ES21" s="337">
        <f t="shared" si="31"/>
        <v>0</v>
      </c>
      <c r="ET21" s="335">
        <f t="shared" si="32"/>
        <v>0</v>
      </c>
      <c r="EU21" s="336">
        <f t="shared" si="32"/>
        <v>0</v>
      </c>
      <c r="EV21" s="336">
        <f t="shared" si="32"/>
        <v>0</v>
      </c>
      <c r="EW21" s="336">
        <f t="shared" si="32"/>
        <v>0</v>
      </c>
      <c r="EX21" s="336">
        <f t="shared" si="32"/>
        <v>0</v>
      </c>
      <c r="EY21" s="336">
        <f t="shared" si="32"/>
        <v>0</v>
      </c>
      <c r="EZ21" s="336">
        <f t="shared" si="32"/>
        <v>0</v>
      </c>
      <c r="FA21" s="336">
        <f t="shared" si="32"/>
        <v>0</v>
      </c>
      <c r="FB21" s="336">
        <f t="shared" si="32"/>
        <v>0</v>
      </c>
      <c r="FC21" s="336">
        <f t="shared" si="32"/>
        <v>0</v>
      </c>
      <c r="FD21" s="336">
        <f t="shared" si="32"/>
        <v>0</v>
      </c>
      <c r="FE21" s="337">
        <f t="shared" si="32"/>
        <v>0</v>
      </c>
      <c r="FF21" s="335">
        <f t="shared" si="33"/>
        <v>0</v>
      </c>
      <c r="FG21" s="336">
        <f t="shared" si="33"/>
        <v>0</v>
      </c>
      <c r="FH21" s="336">
        <f t="shared" si="33"/>
        <v>0</v>
      </c>
      <c r="FI21" s="336">
        <f t="shared" si="33"/>
        <v>0</v>
      </c>
      <c r="FJ21" s="336">
        <f t="shared" si="33"/>
        <v>0</v>
      </c>
      <c r="FK21" s="336">
        <f t="shared" si="33"/>
        <v>0</v>
      </c>
      <c r="FL21" s="336">
        <f t="shared" si="33"/>
        <v>0</v>
      </c>
      <c r="FM21" s="336">
        <f t="shared" si="33"/>
        <v>0</v>
      </c>
      <c r="FN21" s="336">
        <f t="shared" si="33"/>
        <v>0</v>
      </c>
      <c r="FO21" s="336">
        <f t="shared" si="33"/>
        <v>0</v>
      </c>
      <c r="FP21" s="336">
        <f t="shared" si="33"/>
        <v>0</v>
      </c>
      <c r="FQ21" s="337">
        <f t="shared" si="33"/>
        <v>0</v>
      </c>
    </row>
    <row r="22" spans="1:173" ht="12.75" customHeight="1" x14ac:dyDescent="0.2">
      <c r="A22" s="74" t="str">
        <f t="shared" si="21"/>
        <v xml:space="preserve"> - </v>
      </c>
      <c r="B22" s="112"/>
      <c r="C22" s="171" t="s">
        <v>305</v>
      </c>
      <c r="D22" s="366" t="str">
        <f>IF(ISBLANK(EMISSIONS_1!D22), " ", EMISSIONS_1!D22)</f>
        <v xml:space="preserve"> </v>
      </c>
      <c r="E22" s="366" t="str">
        <f>IF(ISBLANK(EMISSIONS_1!E22), " ", EMISSIONS_1!E22)</f>
        <v xml:space="preserve"> </v>
      </c>
      <c r="F22" s="366" t="str">
        <f>IF(ISBLANK(EMISSIONS_1!F22), " ", EMISSIONS_1!F22)</f>
        <v xml:space="preserve"> </v>
      </c>
      <c r="G22" s="367"/>
      <c r="H22" s="368"/>
      <c r="I22" s="33" t="s">
        <v>299</v>
      </c>
      <c r="J22" s="367"/>
      <c r="K22" s="33">
        <f t="shared" si="22"/>
        <v>1</v>
      </c>
      <c r="L22" s="33">
        <f t="shared" si="23"/>
        <v>0</v>
      </c>
      <c r="M22" s="367">
        <v>0</v>
      </c>
      <c r="N22" s="373">
        <v>0</v>
      </c>
      <c r="O22" s="299"/>
      <c r="P22" s="300"/>
      <c r="Q22" s="73" t="str">
        <f t="shared" si="13"/>
        <v>Enter vessel info</v>
      </c>
      <c r="R22" s="79" t="str">
        <f t="shared" si="14"/>
        <v>Enter vessel info</v>
      </c>
      <c r="S22" s="79" t="str">
        <f t="shared" si="15"/>
        <v>Enter vessel info</v>
      </c>
      <c r="T22" s="79" t="str">
        <f t="shared" si="16"/>
        <v>Enter vessel info</v>
      </c>
      <c r="U22" s="79" t="str">
        <f t="shared" si="17"/>
        <v>Enter vessel info</v>
      </c>
      <c r="V22" s="79" t="str">
        <f t="shared" si="18"/>
        <v>Enter vessel info</v>
      </c>
      <c r="W22" s="79" t="str">
        <f t="shared" si="19"/>
        <v>Enter vessel info</v>
      </c>
      <c r="X22" s="79" t="str">
        <f t="shared" si="20"/>
        <v>Enter vessel info</v>
      </c>
      <c r="Y22" s="78" t="s">
        <v>115</v>
      </c>
      <c r="Z22" s="79" t="s">
        <v>115</v>
      </c>
      <c r="AA22" s="82" t="s">
        <v>115</v>
      </c>
      <c r="AB22" s="76" t="str">
        <f>IF(OR($D22=" ",$E22=" ",$F22=" "),"Enter vessel info",IF(T($H22)&lt;&gt;"","Enter Activity",IF(OR($M22=0,$N22=0),"Enter Run Time",IF((VLOOKUP($F22,'VESSEL FACTORS'!$A$3:$O$5,AB$5,FALSE))="N/A","--",IF($G22=" ",IF(ISERROR(SEARCH("Aux",$E22,1)),($H22*VLOOKUP($F22,'VESSEL FACTORS'!$A$2:$O$5,AB$5,FALSE)*0.0000011023*$M22*$N22*0.82),($H22*VLOOKUP($F22,'VESSEL FACTORS'!$A$2:$O$5,AB$5,FALSE)*0.0000011023*$M22*$N22*1)),IF($G22&lt;21,($H22*VLOOKUP($F22,'VESSEL FACTORS'!$A$2:$O$5,AB$5,FALSE)*0.0000011023*$M22*$N22*VLOOKUP($G22,'VESSEL FACTORS'!$A$16:$L$36,AB$5,FALSE)),($H22*VLOOKUP($F22,'VESSEL FACTORS'!$A$3:$O$5,AB$5,FALSE)*0.0000011023*$M22*$N22*($G22/100))))))))</f>
        <v>Enter vessel info</v>
      </c>
      <c r="AC22" s="76" t="str">
        <f>IF(OR($D22=" ",$E22=" ",$F22=" "),"Enter vessel info",IF(T($H22)&lt;&gt;"","Enter Activity",IF(OR($M22=0,$N22=0),"Enter Run Time",IF((VLOOKUP($F22,'VESSEL FACTORS'!$A$3:$O$5,AC$5,FALSE))="N/A","--",IF($G22=" ",IF(ISERROR(SEARCH("Aux",$E22,1)),($H22*VLOOKUP($F22,'VESSEL FACTORS'!$A$2:$O$5,AC$5,FALSE)*0.0000011023*$M22*$N22*0.82),($H22*VLOOKUP($F22,'VESSEL FACTORS'!$A$2:$O$5,AC$5,FALSE)*0.0000011023*$M22*$N22*1)),IF($G22&lt;21,($H22*VLOOKUP($F22,'VESSEL FACTORS'!$A$2:$O$5,AC$5,FALSE)*0.0000011023*$M22*$N22*VLOOKUP($G22,'VESSEL FACTORS'!$A$16:$L$36,AC$5,FALSE)),($H22*VLOOKUP($F22,'VESSEL FACTORS'!$A$3:$O$5,AC$5,FALSE)*0.0000011023*$M22*$N22*($G22/100))))))))</f>
        <v>Enter vessel info</v>
      </c>
      <c r="AD22" s="76" t="str">
        <f>IF(OR($D22=" ",$E22=" ",$F22=" "),"Enter vessel info",IF(T($H22)&lt;&gt;"","Enter Activity",IF(OR($M22=0,$N22=0),"Enter Run Time",IF((VLOOKUP($F22,'VESSEL FACTORS'!$A$3:$O$5,AD$5,FALSE))="N/A","--",IF($G22=" ",IF(ISERROR(SEARCH("Aux",$E22,1)),($H22*VLOOKUP($F22,'VESSEL FACTORS'!$A$2:$O$5,AD$5,FALSE)*0.0000011023*$M22*$N22*0.82),($H22*VLOOKUP($F22,'VESSEL FACTORS'!$A$2:$O$5,AD$5,FALSE)*0.0000011023*$M22*$N22*1)),IF($G22&lt;21,($H22*VLOOKUP($F22,'VESSEL FACTORS'!$A$2:$O$5,AD$5,FALSE)*0.0000011023*$M22*$N22*VLOOKUP($G22,'VESSEL FACTORS'!$A$16:$L$36,AD$5,FALSE)),($H22*VLOOKUP($F22,'VESSEL FACTORS'!$A$3:$O$5,AD$5,FALSE)*0.0000011023*$M22*$N22*($G22/100))))))))</f>
        <v>Enter vessel info</v>
      </c>
      <c r="AE22" s="76" t="str">
        <f>IF(OR($D22=" ",$E22=" ",$F22=" "),"Enter vessel info",IF(T($H22)&lt;&gt;"","Enter Activity",IF(OR($M22=0,$N22=0),"Enter Run Time",IF((VLOOKUP($F22,'VESSEL FACTORS'!$A$3:$O$5,AE$5,FALSE))="N/A","--",IF($G22=" ",IF(ISERROR(SEARCH("Aux",$E22,1)),($H22*VLOOKUP($F22,'VESSEL FACTORS'!$A$2:$O$5,AE$5,FALSE)*0.0000011023*$M22*$N22*0.82),($H22*VLOOKUP($F22,'VESSEL FACTORS'!$A$2:$O$5,AE$5,FALSE)*0.0000011023*$M22*$N22*1)),IF($G22&lt;21,($H22*VLOOKUP($F22,'VESSEL FACTORS'!$A$2:$O$5,AE$5,FALSE)*0.0000011023*$M22*$N22*VLOOKUP($G22,'VESSEL FACTORS'!$A$16:$L$36,AE$5,FALSE)),($H22*VLOOKUP($F22,'VESSEL FACTORS'!$A$3:$O$5,AE$5,FALSE)*0.0000011023*$M22*$N22*($G22/100))))))))</f>
        <v>Enter vessel info</v>
      </c>
      <c r="AF22" s="76" t="str">
        <f>IF(OR($D22=" ",$E22=" ",$F22=" "),"Enter vessel info",IF(T($H22)&lt;&gt;"","Enter Activity",IF(OR($M22=0,$N22=0),"Enter Run Time",IF((VLOOKUP($F22,'VESSEL FACTORS'!$A$3:$O$5,AF$5,FALSE))="N/A","--",IF($G22=" ",IF(ISERROR(SEARCH("Aux",$E22,1)),($H22*VLOOKUP($F22,'VESSEL FACTORS'!$A$2:$O$5,AF$5,FALSE)*0.0000011023*$M22*$N22*0.82),($H22*VLOOKUP($F22,'VESSEL FACTORS'!$A$2:$O$5,AF$5,FALSE)*0.0000011023*$M22*$N22*1)),IF($G22&lt;21,($H22*VLOOKUP($F22,'VESSEL FACTORS'!$A$2:$O$5,AF$5,FALSE)*0.0000011023*$M22*$N22*VLOOKUP($G22,'VESSEL FACTORS'!$A$16:$L$36,AF$5,FALSE)),($H22*VLOOKUP($F22,'VESSEL FACTORS'!$A$3:$O$5,AF$5,FALSE)*0.0000011023*$M22*$N22*($G22/100))))))))</f>
        <v>Enter vessel info</v>
      </c>
      <c r="AG22" s="76" t="str">
        <f>IF(OR($D22=" ",$E22=" ",$F22=" "),"Enter vessel info",IF(T($H22)&lt;&gt;"","Enter Activity",IF(OR($M22=0,$N22=0),"Enter Run Time",IF((VLOOKUP($F22,'VESSEL FACTORS'!$A$3:$O$5,AG$5,FALSE))="N/A","--",IF($G22=" ",IF(ISERROR(SEARCH("Aux",$E22,1)),($H22*VLOOKUP($F22,'VESSEL FACTORS'!$A$2:$O$5,AG$5,FALSE)*0.0000011023*$M22*$N22*0.82),($H22*VLOOKUP($F22,'VESSEL FACTORS'!$A$2:$O$5,AG$5,FALSE)*0.0000011023*$M22*$N22*1)),IF($G22&lt;21,($H22*VLOOKUP($F22,'VESSEL FACTORS'!$A$2:$O$5,AG$5,FALSE)*0.0000011023*$M22*$N22*VLOOKUP($G22,'VESSEL FACTORS'!$A$16:$L$36,AG$5,FALSE)),($H22*VLOOKUP($F22,'VESSEL FACTORS'!$A$3:$O$5,AG$5,FALSE)*0.0000011023*$M22*$N22*($G22/100))))))))</f>
        <v>Enter vessel info</v>
      </c>
      <c r="AH22" s="76" t="str">
        <f>IF(OR($D22=" ",$E22=" ",$F22=" "),"Enter vessel info",IF(T($H22)&lt;&gt;"","Enter Activity",IF(OR($M22=0,$N22=0),"Enter Run Time",IF((VLOOKUP($F22,'VESSEL FACTORS'!$A$3:$O$5,AH$5,FALSE))="N/A","--",IF($G22=" ",IF(ISERROR(SEARCH("Aux",$E22,1)),($H22*VLOOKUP($F22,'VESSEL FACTORS'!$A$2:$O$5,AH$5,FALSE)*0.0000011023*$M22*$N22*0.82),($H22*VLOOKUP($F22,'VESSEL FACTORS'!$A$2:$O$5,AH$5,FALSE)*0.0000011023*$M22*$N22*1)),IF($G22&lt;21,($H22*VLOOKUP($F22,'VESSEL FACTORS'!$A$2:$O$5,AH$5,FALSE)*0.0000011023*$M22*$N22*VLOOKUP($G22,'VESSEL FACTORS'!$A$16:$L$36,AH$5,FALSE)),($H22*VLOOKUP($F22,'VESSEL FACTORS'!$A$3:$O$5,AH$5,FALSE)*0.0000011023*$M22*$N22*($G22/100))))))))</f>
        <v>Enter vessel info</v>
      </c>
      <c r="AI22" s="76" t="str">
        <f>IF(OR($D22=" ",$E22=" ",$F22=" "),"Enter vessel info",IF(T($H22)&lt;&gt;"","Enter Activity",IF(OR($M22=0,$N22=0),"Enter Run Time",IF((VLOOKUP($F22,'VESSEL FACTORS'!$A$3:$O$5,AI$5,FALSE))="N/A","--",IF($G22=" ",IF(ISERROR(SEARCH("Aux",$E22,1)),($H22*VLOOKUP($F22,'VESSEL FACTORS'!$A$2:$O$5,AI$5,FALSE)*0.0000011023*$M22*$N22*0.82),($H22*VLOOKUP($F22,'VESSEL FACTORS'!$A$2:$O$5,AI$5,FALSE)*0.0000011023*$M22*$N22*1)),IF($G22&lt;21,($H22*VLOOKUP($F22,'VESSEL FACTORS'!$A$2:$O$5,AI$5,FALSE)*0.0000011023*$M22*$N22*VLOOKUP($G22,'VESSEL FACTORS'!$A$16:$L$36,AI$5,FALSE)),($H22*VLOOKUP($F22,'VESSEL FACTORS'!$A$3:$O$5,AI$5,FALSE)*0.0000011023*$M22*$N22*($G22/100))))))))</f>
        <v>Enter vessel info</v>
      </c>
      <c r="AJ22" s="76" t="str">
        <f>IF(OR($D22=" ",$E22=" ",$F22=" "),"Enter vessel info",IF(T($H22)&lt;&gt;"","Enter Activity",IF(OR($M22=0,$N22=0),"Enter Run Time",IF((VLOOKUP($F22,'VESSEL FACTORS'!$A$3:$O$5,AJ$5,FALSE))="N/A","--",IF($G22=" ",IF(ISERROR(SEARCH("Aux",$E22,1)),($H22*VLOOKUP($F22,'VESSEL FACTORS'!$A$2:$O$5,AJ$5,FALSE)*0.0000011023*$M22*$N22*0.82),($H22*VLOOKUP($F22,'VESSEL FACTORS'!$A$2:$O$5,AJ$5,FALSE)*0.0000011023*$M22*$N22*1)),IF($G22&lt;21,($H22*VLOOKUP($F22,'VESSEL FACTORS'!$A$2:$O$5,AJ$5,FALSE)*0.0000011023*$M22*$N22*VLOOKUP($G22,'VESSEL FACTORS'!$A$16:$L$36,AJ$5,FALSE)),($H22*VLOOKUP($F22,'VESSEL FACTORS'!$A$3:$O$5,AJ$5,FALSE)*0.0000011023*$M22*$N22*($G22/100))))))))</f>
        <v>Enter vessel info</v>
      </c>
      <c r="AK22" s="76" t="str">
        <f>IF(OR($D22=" ",$E22=" ",$F22=" "),"Enter vessel info",IF(T($H22)&lt;&gt;"","Enter Activity",IF(OR($M22=0,$N22=0),"Enter Run Time",IF((VLOOKUP($F22,'VESSEL FACTORS'!$A$3:$O$5,AK$5,FALSE))="N/A","--",IF($G22=" ",IF(ISERROR(SEARCH("Aux",$E22,1)),($H22*VLOOKUP($F22,'VESSEL FACTORS'!$A$2:$O$5,AK$5,FALSE)*0.0000011023*$M22*$N22*0.82),($H22*VLOOKUP($F22,'VESSEL FACTORS'!$A$2:$O$5,AK$5,FALSE)*0.0000011023*$M22*$N22*1)),IF($G22&lt;21,($H22*VLOOKUP($F22,'VESSEL FACTORS'!$A$2:$O$5,AK$5,FALSE)*0.0000011023*$M22*$N22*VLOOKUP($G22,'VESSEL FACTORS'!$A$16:$L$36,AK$5,FALSE)),($H22*VLOOKUP($F22,'VESSEL FACTORS'!$A$3:$O$5,AK$5,FALSE)*0.0000011023*$M22*$N22*($G22/100))))))))</f>
        <v>Enter vessel info</v>
      </c>
      <c r="AL22" s="67" t="str">
        <f>IF(OR($D22=" ",$E22=" ",$F22=" "),"Enter vessel info",IF(T($H22)&lt;&gt;"","Enter Activity",IF(OR($M22=0,$N22=0),"Enter Run Time",IF((VLOOKUP($F22,'VESSEL FACTORS'!$A$3:$O$5,AL$5,FALSE))="N/A","--",IF($G22=" ",IF(ISERROR(SEARCH("Aux",$E22,1)),($H22*VLOOKUP($F22,'VESSEL FACTORS'!$A$2:$O$5,AL$5,FALSE)*0.0000011023*$M22*$N22*0.82),($H22*VLOOKUP($F22,'VESSEL FACTORS'!$A$2:$O$5,AL$5,FALSE)*0.0000011023*$M22*$N22*1)),IF($G22&lt;21,($H22*VLOOKUP($F22,'VESSEL FACTORS'!$A$2:$O$5,AL$5,FALSE)*0.0000011023*$M22*$N22*VLOOKUP($G22,'VESSEL FACTORS'!$A$16:$L$36,AL$5,FALSE)),($H22*VLOOKUP($F22,'VESSEL FACTORS'!$A$3:$O$5,AL$5,FALSE)*0.0000011023*$M22*$N22*($G22/100))))))))</f>
        <v>Enter vessel info</v>
      </c>
      <c r="AM22" s="315"/>
      <c r="AO22" s="74">
        <f>MONTH(EMISSIONS_1!P22)-MONTH(EMISSIONS_1!O22)+1</f>
        <v>1</v>
      </c>
      <c r="AP22" s="335">
        <f t="shared" si="12"/>
        <v>0</v>
      </c>
      <c r="AQ22" s="336">
        <f t="shared" si="0"/>
        <v>0</v>
      </c>
      <c r="AR22" s="336">
        <f t="shared" si="0"/>
        <v>0</v>
      </c>
      <c r="AS22" s="336">
        <f t="shared" si="0"/>
        <v>0</v>
      </c>
      <c r="AT22" s="336">
        <f t="shared" si="0"/>
        <v>0</v>
      </c>
      <c r="AU22" s="336">
        <f t="shared" si="0"/>
        <v>0</v>
      </c>
      <c r="AV22" s="336">
        <f t="shared" si="0"/>
        <v>0</v>
      </c>
      <c r="AW22" s="336">
        <f t="shared" si="0"/>
        <v>0</v>
      </c>
      <c r="AX22" s="336">
        <f t="shared" si="0"/>
        <v>0</v>
      </c>
      <c r="AY22" s="336">
        <f t="shared" si="0"/>
        <v>0</v>
      </c>
      <c r="AZ22" s="336">
        <f t="shared" si="0"/>
        <v>0</v>
      </c>
      <c r="BA22" s="337">
        <f t="shared" si="0"/>
        <v>0</v>
      </c>
      <c r="BB22" s="335">
        <f t="shared" si="24"/>
        <v>0</v>
      </c>
      <c r="BC22" s="336">
        <f t="shared" si="24"/>
        <v>0</v>
      </c>
      <c r="BD22" s="336">
        <f t="shared" si="24"/>
        <v>0</v>
      </c>
      <c r="BE22" s="336">
        <f t="shared" si="24"/>
        <v>0</v>
      </c>
      <c r="BF22" s="336">
        <f t="shared" si="24"/>
        <v>0</v>
      </c>
      <c r="BG22" s="336">
        <f t="shared" si="24"/>
        <v>0</v>
      </c>
      <c r="BH22" s="336">
        <f t="shared" si="24"/>
        <v>0</v>
      </c>
      <c r="BI22" s="336">
        <f t="shared" si="24"/>
        <v>0</v>
      </c>
      <c r="BJ22" s="336">
        <f t="shared" si="24"/>
        <v>0</v>
      </c>
      <c r="BK22" s="336">
        <f t="shared" si="24"/>
        <v>0</v>
      </c>
      <c r="BL22" s="336">
        <f t="shared" si="24"/>
        <v>0</v>
      </c>
      <c r="BM22" s="337">
        <f t="shared" si="24"/>
        <v>0</v>
      </c>
      <c r="BN22" s="335">
        <f t="shared" si="25"/>
        <v>0</v>
      </c>
      <c r="BO22" s="336">
        <f t="shared" si="25"/>
        <v>0</v>
      </c>
      <c r="BP22" s="336">
        <f t="shared" si="25"/>
        <v>0</v>
      </c>
      <c r="BQ22" s="336">
        <f t="shared" si="25"/>
        <v>0</v>
      </c>
      <c r="BR22" s="336">
        <f t="shared" si="25"/>
        <v>0</v>
      </c>
      <c r="BS22" s="336">
        <f t="shared" si="25"/>
        <v>0</v>
      </c>
      <c r="BT22" s="336">
        <f t="shared" si="25"/>
        <v>0</v>
      </c>
      <c r="BU22" s="336">
        <f t="shared" si="25"/>
        <v>0</v>
      </c>
      <c r="BV22" s="336">
        <f t="shared" si="25"/>
        <v>0</v>
      </c>
      <c r="BW22" s="336">
        <f t="shared" si="25"/>
        <v>0</v>
      </c>
      <c r="BX22" s="336">
        <f t="shared" si="25"/>
        <v>0</v>
      </c>
      <c r="BY22" s="337">
        <f t="shared" si="25"/>
        <v>0</v>
      </c>
      <c r="BZ22" s="335">
        <f t="shared" si="26"/>
        <v>0</v>
      </c>
      <c r="CA22" s="336">
        <f t="shared" si="26"/>
        <v>0</v>
      </c>
      <c r="CB22" s="336">
        <f t="shared" si="26"/>
        <v>0</v>
      </c>
      <c r="CC22" s="336">
        <f t="shared" si="26"/>
        <v>0</v>
      </c>
      <c r="CD22" s="336">
        <f t="shared" si="26"/>
        <v>0</v>
      </c>
      <c r="CE22" s="336">
        <f t="shared" si="26"/>
        <v>0</v>
      </c>
      <c r="CF22" s="336">
        <f t="shared" si="26"/>
        <v>0</v>
      </c>
      <c r="CG22" s="336">
        <f t="shared" si="26"/>
        <v>0</v>
      </c>
      <c r="CH22" s="336">
        <f t="shared" si="26"/>
        <v>0</v>
      </c>
      <c r="CI22" s="336">
        <f t="shared" si="26"/>
        <v>0</v>
      </c>
      <c r="CJ22" s="336">
        <f t="shared" si="26"/>
        <v>0</v>
      </c>
      <c r="CK22" s="337">
        <f t="shared" si="26"/>
        <v>0</v>
      </c>
      <c r="CL22" s="335">
        <f t="shared" si="27"/>
        <v>0</v>
      </c>
      <c r="CM22" s="336">
        <f t="shared" si="27"/>
        <v>0</v>
      </c>
      <c r="CN22" s="336">
        <f t="shared" si="27"/>
        <v>0</v>
      </c>
      <c r="CO22" s="336">
        <f t="shared" si="27"/>
        <v>0</v>
      </c>
      <c r="CP22" s="336">
        <f t="shared" si="27"/>
        <v>0</v>
      </c>
      <c r="CQ22" s="336">
        <f t="shared" si="27"/>
        <v>0</v>
      </c>
      <c r="CR22" s="336">
        <f t="shared" si="27"/>
        <v>0</v>
      </c>
      <c r="CS22" s="336">
        <f t="shared" si="27"/>
        <v>0</v>
      </c>
      <c r="CT22" s="336">
        <f t="shared" si="27"/>
        <v>0</v>
      </c>
      <c r="CU22" s="336">
        <f t="shared" si="27"/>
        <v>0</v>
      </c>
      <c r="CV22" s="336">
        <f t="shared" si="27"/>
        <v>0</v>
      </c>
      <c r="CW22" s="337">
        <f t="shared" si="27"/>
        <v>0</v>
      </c>
      <c r="CX22" s="335">
        <f t="shared" si="28"/>
        <v>0</v>
      </c>
      <c r="CY22" s="336">
        <f t="shared" si="28"/>
        <v>0</v>
      </c>
      <c r="CZ22" s="336">
        <f t="shared" si="28"/>
        <v>0</v>
      </c>
      <c r="DA22" s="336">
        <f t="shared" si="28"/>
        <v>0</v>
      </c>
      <c r="DB22" s="336">
        <f t="shared" si="28"/>
        <v>0</v>
      </c>
      <c r="DC22" s="336">
        <f t="shared" si="28"/>
        <v>0</v>
      </c>
      <c r="DD22" s="336">
        <f t="shared" si="28"/>
        <v>0</v>
      </c>
      <c r="DE22" s="336">
        <f t="shared" si="28"/>
        <v>0</v>
      </c>
      <c r="DF22" s="336">
        <f t="shared" si="28"/>
        <v>0</v>
      </c>
      <c r="DG22" s="336">
        <f t="shared" si="28"/>
        <v>0</v>
      </c>
      <c r="DH22" s="336">
        <f t="shared" si="28"/>
        <v>0</v>
      </c>
      <c r="DI22" s="337">
        <f t="shared" si="28"/>
        <v>0</v>
      </c>
      <c r="DJ22" s="335">
        <f t="shared" si="29"/>
        <v>0</v>
      </c>
      <c r="DK22" s="336">
        <f t="shared" si="29"/>
        <v>0</v>
      </c>
      <c r="DL22" s="336">
        <f t="shared" si="29"/>
        <v>0</v>
      </c>
      <c r="DM22" s="336">
        <f t="shared" si="29"/>
        <v>0</v>
      </c>
      <c r="DN22" s="336">
        <f t="shared" si="29"/>
        <v>0</v>
      </c>
      <c r="DO22" s="336">
        <f t="shared" si="29"/>
        <v>0</v>
      </c>
      <c r="DP22" s="336">
        <f t="shared" si="29"/>
        <v>0</v>
      </c>
      <c r="DQ22" s="336">
        <f t="shared" si="29"/>
        <v>0</v>
      </c>
      <c r="DR22" s="336">
        <f t="shared" si="29"/>
        <v>0</v>
      </c>
      <c r="DS22" s="336">
        <f t="shared" si="29"/>
        <v>0</v>
      </c>
      <c r="DT22" s="336">
        <f t="shared" si="29"/>
        <v>0</v>
      </c>
      <c r="DU22" s="337">
        <f t="shared" si="29"/>
        <v>0</v>
      </c>
      <c r="DV22" s="335">
        <f t="shared" si="30"/>
        <v>0</v>
      </c>
      <c r="DW22" s="336">
        <f t="shared" si="30"/>
        <v>0</v>
      </c>
      <c r="DX22" s="336">
        <f t="shared" si="30"/>
        <v>0</v>
      </c>
      <c r="DY22" s="336">
        <f t="shared" si="30"/>
        <v>0</v>
      </c>
      <c r="DZ22" s="336">
        <f t="shared" si="30"/>
        <v>0</v>
      </c>
      <c r="EA22" s="336">
        <f t="shared" si="30"/>
        <v>0</v>
      </c>
      <c r="EB22" s="336">
        <f t="shared" si="30"/>
        <v>0</v>
      </c>
      <c r="EC22" s="336">
        <f t="shared" si="30"/>
        <v>0</v>
      </c>
      <c r="ED22" s="336">
        <f t="shared" si="30"/>
        <v>0</v>
      </c>
      <c r="EE22" s="336">
        <f t="shared" si="30"/>
        <v>0</v>
      </c>
      <c r="EF22" s="336">
        <f t="shared" si="30"/>
        <v>0</v>
      </c>
      <c r="EG22" s="337">
        <f t="shared" si="30"/>
        <v>0</v>
      </c>
      <c r="EH22" s="335">
        <f t="shared" si="31"/>
        <v>0</v>
      </c>
      <c r="EI22" s="336">
        <f t="shared" si="31"/>
        <v>0</v>
      </c>
      <c r="EJ22" s="336">
        <f t="shared" si="31"/>
        <v>0</v>
      </c>
      <c r="EK22" s="336">
        <f t="shared" si="31"/>
        <v>0</v>
      </c>
      <c r="EL22" s="336">
        <f t="shared" si="31"/>
        <v>0</v>
      </c>
      <c r="EM22" s="336">
        <f t="shared" si="31"/>
        <v>0</v>
      </c>
      <c r="EN22" s="336">
        <f t="shared" si="31"/>
        <v>0</v>
      </c>
      <c r="EO22" s="336">
        <f t="shared" si="31"/>
        <v>0</v>
      </c>
      <c r="EP22" s="336">
        <f t="shared" si="31"/>
        <v>0</v>
      </c>
      <c r="EQ22" s="336">
        <f t="shared" si="31"/>
        <v>0</v>
      </c>
      <c r="ER22" s="336">
        <f t="shared" si="31"/>
        <v>0</v>
      </c>
      <c r="ES22" s="337">
        <f t="shared" si="31"/>
        <v>0</v>
      </c>
      <c r="ET22" s="335">
        <f t="shared" si="32"/>
        <v>0</v>
      </c>
      <c r="EU22" s="336">
        <f t="shared" si="32"/>
        <v>0</v>
      </c>
      <c r="EV22" s="336">
        <f t="shared" si="32"/>
        <v>0</v>
      </c>
      <c r="EW22" s="336">
        <f t="shared" si="32"/>
        <v>0</v>
      </c>
      <c r="EX22" s="336">
        <f t="shared" si="32"/>
        <v>0</v>
      </c>
      <c r="EY22" s="336">
        <f t="shared" si="32"/>
        <v>0</v>
      </c>
      <c r="EZ22" s="336">
        <f t="shared" si="32"/>
        <v>0</v>
      </c>
      <c r="FA22" s="336">
        <f t="shared" si="32"/>
        <v>0</v>
      </c>
      <c r="FB22" s="336">
        <f t="shared" si="32"/>
        <v>0</v>
      </c>
      <c r="FC22" s="336">
        <f t="shared" si="32"/>
        <v>0</v>
      </c>
      <c r="FD22" s="336">
        <f t="shared" si="32"/>
        <v>0</v>
      </c>
      <c r="FE22" s="337">
        <f t="shared" si="32"/>
        <v>0</v>
      </c>
      <c r="FF22" s="335">
        <f t="shared" si="33"/>
        <v>0</v>
      </c>
      <c r="FG22" s="336">
        <f t="shared" si="33"/>
        <v>0</v>
      </c>
      <c r="FH22" s="336">
        <f t="shared" si="33"/>
        <v>0</v>
      </c>
      <c r="FI22" s="336">
        <f t="shared" si="33"/>
        <v>0</v>
      </c>
      <c r="FJ22" s="336">
        <f t="shared" si="33"/>
        <v>0</v>
      </c>
      <c r="FK22" s="336">
        <f t="shared" si="33"/>
        <v>0</v>
      </c>
      <c r="FL22" s="336">
        <f t="shared" si="33"/>
        <v>0</v>
      </c>
      <c r="FM22" s="336">
        <f t="shared" si="33"/>
        <v>0</v>
      </c>
      <c r="FN22" s="336">
        <f t="shared" si="33"/>
        <v>0</v>
      </c>
      <c r="FO22" s="336">
        <f t="shared" si="33"/>
        <v>0</v>
      </c>
      <c r="FP22" s="336">
        <f t="shared" si="33"/>
        <v>0</v>
      </c>
      <c r="FQ22" s="337">
        <f t="shared" si="33"/>
        <v>0</v>
      </c>
    </row>
    <row r="23" spans="1:173" ht="12.75" customHeight="1" x14ac:dyDescent="0.2">
      <c r="A23" s="74" t="str">
        <f t="shared" si="21"/>
        <v xml:space="preserve"> - </v>
      </c>
      <c r="B23" s="112"/>
      <c r="C23" s="171" t="s">
        <v>305</v>
      </c>
      <c r="D23" s="366" t="str">
        <f>IF(ISBLANK(EMISSIONS_1!D23), " ", EMISSIONS_1!D23)</f>
        <v xml:space="preserve"> </v>
      </c>
      <c r="E23" s="366" t="str">
        <f>IF(ISBLANK(EMISSIONS_1!E23), " ", EMISSIONS_1!E23)</f>
        <v xml:space="preserve"> </v>
      </c>
      <c r="F23" s="366" t="str">
        <f>IF(ISBLANK(EMISSIONS_1!F23), " ", EMISSIONS_1!F23)</f>
        <v xml:space="preserve"> </v>
      </c>
      <c r="G23" s="367"/>
      <c r="H23" s="368"/>
      <c r="I23" s="33" t="s">
        <v>299</v>
      </c>
      <c r="J23" s="367"/>
      <c r="K23" s="33">
        <f t="shared" si="22"/>
        <v>1</v>
      </c>
      <c r="L23" s="33">
        <f t="shared" si="23"/>
        <v>0</v>
      </c>
      <c r="M23" s="367">
        <v>0</v>
      </c>
      <c r="N23" s="373">
        <v>0</v>
      </c>
      <c r="O23" s="299"/>
      <c r="P23" s="300"/>
      <c r="Q23" s="73" t="str">
        <f t="shared" si="13"/>
        <v>Enter vessel info</v>
      </c>
      <c r="R23" s="79" t="str">
        <f t="shared" si="14"/>
        <v>Enter vessel info</v>
      </c>
      <c r="S23" s="79" t="str">
        <f t="shared" si="15"/>
        <v>Enter vessel info</v>
      </c>
      <c r="T23" s="79" t="str">
        <f t="shared" si="16"/>
        <v>Enter vessel info</v>
      </c>
      <c r="U23" s="79" t="str">
        <f t="shared" si="17"/>
        <v>Enter vessel info</v>
      </c>
      <c r="V23" s="79" t="str">
        <f t="shared" si="18"/>
        <v>Enter vessel info</v>
      </c>
      <c r="W23" s="79" t="str">
        <f t="shared" si="19"/>
        <v>Enter vessel info</v>
      </c>
      <c r="X23" s="79" t="str">
        <f t="shared" si="20"/>
        <v>Enter vessel info</v>
      </c>
      <c r="Y23" s="78" t="s">
        <v>115</v>
      </c>
      <c r="Z23" s="79" t="s">
        <v>115</v>
      </c>
      <c r="AA23" s="82" t="s">
        <v>115</v>
      </c>
      <c r="AB23" s="76" t="str">
        <f>IF(OR($D23=" ",$E23=" ",$F23=" "),"Enter vessel info",IF(T($H23)&lt;&gt;"","Enter Activity",IF(OR($M23=0,$N23=0),"Enter Run Time",IF((VLOOKUP($F23,'VESSEL FACTORS'!$A$3:$O$5,AB$5,FALSE))="N/A","--",IF($G23=" ",IF(ISERROR(SEARCH("Aux",$E23,1)),($H23*VLOOKUP($F23,'VESSEL FACTORS'!$A$2:$O$5,AB$5,FALSE)*0.0000011023*$M23*$N23*0.82),($H23*VLOOKUP($F23,'VESSEL FACTORS'!$A$2:$O$5,AB$5,FALSE)*0.0000011023*$M23*$N23*1)),IF($G23&lt;21,($H23*VLOOKUP($F23,'VESSEL FACTORS'!$A$2:$O$5,AB$5,FALSE)*0.0000011023*$M23*$N23*VLOOKUP($G23,'VESSEL FACTORS'!$A$16:$L$36,AB$5,FALSE)),($H23*VLOOKUP($F23,'VESSEL FACTORS'!$A$3:$O$5,AB$5,FALSE)*0.0000011023*$M23*$N23*($G23/100))))))))</f>
        <v>Enter vessel info</v>
      </c>
      <c r="AC23" s="76" t="str">
        <f>IF(OR($D23=" ",$E23=" ",$F23=" "),"Enter vessel info",IF(T($H23)&lt;&gt;"","Enter Activity",IF(OR($M23=0,$N23=0),"Enter Run Time",IF((VLOOKUP($F23,'VESSEL FACTORS'!$A$3:$O$5,AC$5,FALSE))="N/A","--",IF($G23=" ",IF(ISERROR(SEARCH("Aux",$E23,1)),($H23*VLOOKUP($F23,'VESSEL FACTORS'!$A$2:$O$5,AC$5,FALSE)*0.0000011023*$M23*$N23*0.82),($H23*VLOOKUP($F23,'VESSEL FACTORS'!$A$2:$O$5,AC$5,FALSE)*0.0000011023*$M23*$N23*1)),IF($G23&lt;21,($H23*VLOOKUP($F23,'VESSEL FACTORS'!$A$2:$O$5,AC$5,FALSE)*0.0000011023*$M23*$N23*VLOOKUP($G23,'VESSEL FACTORS'!$A$16:$L$36,AC$5,FALSE)),($H23*VLOOKUP($F23,'VESSEL FACTORS'!$A$3:$O$5,AC$5,FALSE)*0.0000011023*$M23*$N23*($G23/100))))))))</f>
        <v>Enter vessel info</v>
      </c>
      <c r="AD23" s="76" t="str">
        <f>IF(OR($D23=" ",$E23=" ",$F23=" "),"Enter vessel info",IF(T($H23)&lt;&gt;"","Enter Activity",IF(OR($M23=0,$N23=0),"Enter Run Time",IF((VLOOKUP($F23,'VESSEL FACTORS'!$A$3:$O$5,AD$5,FALSE))="N/A","--",IF($G23=" ",IF(ISERROR(SEARCH("Aux",$E23,1)),($H23*VLOOKUP($F23,'VESSEL FACTORS'!$A$2:$O$5,AD$5,FALSE)*0.0000011023*$M23*$N23*0.82),($H23*VLOOKUP($F23,'VESSEL FACTORS'!$A$2:$O$5,AD$5,FALSE)*0.0000011023*$M23*$N23*1)),IF($G23&lt;21,($H23*VLOOKUP($F23,'VESSEL FACTORS'!$A$2:$O$5,AD$5,FALSE)*0.0000011023*$M23*$N23*VLOOKUP($G23,'VESSEL FACTORS'!$A$16:$L$36,AD$5,FALSE)),($H23*VLOOKUP($F23,'VESSEL FACTORS'!$A$3:$O$5,AD$5,FALSE)*0.0000011023*$M23*$N23*($G23/100))))))))</f>
        <v>Enter vessel info</v>
      </c>
      <c r="AE23" s="76" t="str">
        <f>IF(OR($D23=" ",$E23=" ",$F23=" "),"Enter vessel info",IF(T($H23)&lt;&gt;"","Enter Activity",IF(OR($M23=0,$N23=0),"Enter Run Time",IF((VLOOKUP($F23,'VESSEL FACTORS'!$A$3:$O$5,AE$5,FALSE))="N/A","--",IF($G23=" ",IF(ISERROR(SEARCH("Aux",$E23,1)),($H23*VLOOKUP($F23,'VESSEL FACTORS'!$A$2:$O$5,AE$5,FALSE)*0.0000011023*$M23*$N23*0.82),($H23*VLOOKUP($F23,'VESSEL FACTORS'!$A$2:$O$5,AE$5,FALSE)*0.0000011023*$M23*$N23*1)),IF($G23&lt;21,($H23*VLOOKUP($F23,'VESSEL FACTORS'!$A$2:$O$5,AE$5,FALSE)*0.0000011023*$M23*$N23*VLOOKUP($G23,'VESSEL FACTORS'!$A$16:$L$36,AE$5,FALSE)),($H23*VLOOKUP($F23,'VESSEL FACTORS'!$A$3:$O$5,AE$5,FALSE)*0.0000011023*$M23*$N23*($G23/100))))))))</f>
        <v>Enter vessel info</v>
      </c>
      <c r="AF23" s="76" t="str">
        <f>IF(OR($D23=" ",$E23=" ",$F23=" "),"Enter vessel info",IF(T($H23)&lt;&gt;"","Enter Activity",IF(OR($M23=0,$N23=0),"Enter Run Time",IF((VLOOKUP($F23,'VESSEL FACTORS'!$A$3:$O$5,AF$5,FALSE))="N/A","--",IF($G23=" ",IF(ISERROR(SEARCH("Aux",$E23,1)),($H23*VLOOKUP($F23,'VESSEL FACTORS'!$A$2:$O$5,AF$5,FALSE)*0.0000011023*$M23*$N23*0.82),($H23*VLOOKUP($F23,'VESSEL FACTORS'!$A$2:$O$5,AF$5,FALSE)*0.0000011023*$M23*$N23*1)),IF($G23&lt;21,($H23*VLOOKUP($F23,'VESSEL FACTORS'!$A$2:$O$5,AF$5,FALSE)*0.0000011023*$M23*$N23*VLOOKUP($G23,'VESSEL FACTORS'!$A$16:$L$36,AF$5,FALSE)),($H23*VLOOKUP($F23,'VESSEL FACTORS'!$A$3:$O$5,AF$5,FALSE)*0.0000011023*$M23*$N23*($G23/100))))))))</f>
        <v>Enter vessel info</v>
      </c>
      <c r="AG23" s="76" t="str">
        <f>IF(OR($D23=" ",$E23=" ",$F23=" "),"Enter vessel info",IF(T($H23)&lt;&gt;"","Enter Activity",IF(OR($M23=0,$N23=0),"Enter Run Time",IF((VLOOKUP($F23,'VESSEL FACTORS'!$A$3:$O$5,AG$5,FALSE))="N/A","--",IF($G23=" ",IF(ISERROR(SEARCH("Aux",$E23,1)),($H23*VLOOKUP($F23,'VESSEL FACTORS'!$A$2:$O$5,AG$5,FALSE)*0.0000011023*$M23*$N23*0.82),($H23*VLOOKUP($F23,'VESSEL FACTORS'!$A$2:$O$5,AG$5,FALSE)*0.0000011023*$M23*$N23*1)),IF($G23&lt;21,($H23*VLOOKUP($F23,'VESSEL FACTORS'!$A$2:$O$5,AG$5,FALSE)*0.0000011023*$M23*$N23*VLOOKUP($G23,'VESSEL FACTORS'!$A$16:$L$36,AG$5,FALSE)),($H23*VLOOKUP($F23,'VESSEL FACTORS'!$A$3:$O$5,AG$5,FALSE)*0.0000011023*$M23*$N23*($G23/100))))))))</f>
        <v>Enter vessel info</v>
      </c>
      <c r="AH23" s="76" t="str">
        <f>IF(OR($D23=" ",$E23=" ",$F23=" "),"Enter vessel info",IF(T($H23)&lt;&gt;"","Enter Activity",IF(OR($M23=0,$N23=0),"Enter Run Time",IF((VLOOKUP($F23,'VESSEL FACTORS'!$A$3:$O$5,AH$5,FALSE))="N/A","--",IF($G23=" ",IF(ISERROR(SEARCH("Aux",$E23,1)),($H23*VLOOKUP($F23,'VESSEL FACTORS'!$A$2:$O$5,AH$5,FALSE)*0.0000011023*$M23*$N23*0.82),($H23*VLOOKUP($F23,'VESSEL FACTORS'!$A$2:$O$5,AH$5,FALSE)*0.0000011023*$M23*$N23*1)),IF($G23&lt;21,($H23*VLOOKUP($F23,'VESSEL FACTORS'!$A$2:$O$5,AH$5,FALSE)*0.0000011023*$M23*$N23*VLOOKUP($G23,'VESSEL FACTORS'!$A$16:$L$36,AH$5,FALSE)),($H23*VLOOKUP($F23,'VESSEL FACTORS'!$A$3:$O$5,AH$5,FALSE)*0.0000011023*$M23*$N23*($G23/100))))))))</f>
        <v>Enter vessel info</v>
      </c>
      <c r="AI23" s="76" t="str">
        <f>IF(OR($D23=" ",$E23=" ",$F23=" "),"Enter vessel info",IF(T($H23)&lt;&gt;"","Enter Activity",IF(OR($M23=0,$N23=0),"Enter Run Time",IF((VLOOKUP($F23,'VESSEL FACTORS'!$A$3:$O$5,AI$5,FALSE))="N/A","--",IF($G23=" ",IF(ISERROR(SEARCH("Aux",$E23,1)),($H23*VLOOKUP($F23,'VESSEL FACTORS'!$A$2:$O$5,AI$5,FALSE)*0.0000011023*$M23*$N23*0.82),($H23*VLOOKUP($F23,'VESSEL FACTORS'!$A$2:$O$5,AI$5,FALSE)*0.0000011023*$M23*$N23*1)),IF($G23&lt;21,($H23*VLOOKUP($F23,'VESSEL FACTORS'!$A$2:$O$5,AI$5,FALSE)*0.0000011023*$M23*$N23*VLOOKUP($G23,'VESSEL FACTORS'!$A$16:$L$36,AI$5,FALSE)),($H23*VLOOKUP($F23,'VESSEL FACTORS'!$A$3:$O$5,AI$5,FALSE)*0.0000011023*$M23*$N23*($G23/100))))))))</f>
        <v>Enter vessel info</v>
      </c>
      <c r="AJ23" s="76" t="str">
        <f>IF(OR($D23=" ",$E23=" ",$F23=" "),"Enter vessel info",IF(T($H23)&lt;&gt;"","Enter Activity",IF(OR($M23=0,$N23=0),"Enter Run Time",IF((VLOOKUP($F23,'VESSEL FACTORS'!$A$3:$O$5,AJ$5,FALSE))="N/A","--",IF($G23=" ",IF(ISERROR(SEARCH("Aux",$E23,1)),($H23*VLOOKUP($F23,'VESSEL FACTORS'!$A$2:$O$5,AJ$5,FALSE)*0.0000011023*$M23*$N23*0.82),($H23*VLOOKUP($F23,'VESSEL FACTORS'!$A$2:$O$5,AJ$5,FALSE)*0.0000011023*$M23*$N23*1)),IF($G23&lt;21,($H23*VLOOKUP($F23,'VESSEL FACTORS'!$A$2:$O$5,AJ$5,FALSE)*0.0000011023*$M23*$N23*VLOOKUP($G23,'VESSEL FACTORS'!$A$16:$L$36,AJ$5,FALSE)),($H23*VLOOKUP($F23,'VESSEL FACTORS'!$A$3:$O$5,AJ$5,FALSE)*0.0000011023*$M23*$N23*($G23/100))))))))</f>
        <v>Enter vessel info</v>
      </c>
      <c r="AK23" s="76" t="str">
        <f>IF(OR($D23=" ",$E23=" ",$F23=" "),"Enter vessel info",IF(T($H23)&lt;&gt;"","Enter Activity",IF(OR($M23=0,$N23=0),"Enter Run Time",IF((VLOOKUP($F23,'VESSEL FACTORS'!$A$3:$O$5,AK$5,FALSE))="N/A","--",IF($G23=" ",IF(ISERROR(SEARCH("Aux",$E23,1)),($H23*VLOOKUP($F23,'VESSEL FACTORS'!$A$2:$O$5,AK$5,FALSE)*0.0000011023*$M23*$N23*0.82),($H23*VLOOKUP($F23,'VESSEL FACTORS'!$A$2:$O$5,AK$5,FALSE)*0.0000011023*$M23*$N23*1)),IF($G23&lt;21,($H23*VLOOKUP($F23,'VESSEL FACTORS'!$A$2:$O$5,AK$5,FALSE)*0.0000011023*$M23*$N23*VLOOKUP($G23,'VESSEL FACTORS'!$A$16:$L$36,AK$5,FALSE)),($H23*VLOOKUP($F23,'VESSEL FACTORS'!$A$3:$O$5,AK$5,FALSE)*0.0000011023*$M23*$N23*($G23/100))))))))</f>
        <v>Enter vessel info</v>
      </c>
      <c r="AL23" s="67" t="str">
        <f>IF(OR($D23=" ",$E23=" ",$F23=" "),"Enter vessel info",IF(T($H23)&lt;&gt;"","Enter Activity",IF(OR($M23=0,$N23=0),"Enter Run Time",IF((VLOOKUP($F23,'VESSEL FACTORS'!$A$3:$O$5,AL$5,FALSE))="N/A","--",IF($G23=" ",IF(ISERROR(SEARCH("Aux",$E23,1)),($H23*VLOOKUP($F23,'VESSEL FACTORS'!$A$2:$O$5,AL$5,FALSE)*0.0000011023*$M23*$N23*0.82),($H23*VLOOKUP($F23,'VESSEL FACTORS'!$A$2:$O$5,AL$5,FALSE)*0.0000011023*$M23*$N23*1)),IF($G23&lt;21,($H23*VLOOKUP($F23,'VESSEL FACTORS'!$A$2:$O$5,AL$5,FALSE)*0.0000011023*$M23*$N23*VLOOKUP($G23,'VESSEL FACTORS'!$A$16:$L$36,AL$5,FALSE)),($H23*VLOOKUP($F23,'VESSEL FACTORS'!$A$3:$O$5,AL$5,FALSE)*0.0000011023*$M23*$N23*($G23/100))))))))</f>
        <v>Enter vessel info</v>
      </c>
      <c r="AM23" s="315"/>
      <c r="AO23" s="74">
        <f>MONTH(EMISSIONS_1!P23)-MONTH(EMISSIONS_1!O23)+1</f>
        <v>1</v>
      </c>
      <c r="AP23" s="335">
        <f t="shared" si="12"/>
        <v>0</v>
      </c>
      <c r="AQ23" s="336">
        <f t="shared" ref="AQ23:BA30" si="34">IF(T($AB23)="",IF((AQ$6&gt;=MONTH($O23))*(AQ$6&lt;=MONTH($P23)), $AB23/$AO23, 0),0)</f>
        <v>0</v>
      </c>
      <c r="AR23" s="336">
        <f t="shared" si="34"/>
        <v>0</v>
      </c>
      <c r="AS23" s="336">
        <f t="shared" si="34"/>
        <v>0</v>
      </c>
      <c r="AT23" s="336">
        <f t="shared" si="34"/>
        <v>0</v>
      </c>
      <c r="AU23" s="336">
        <f t="shared" si="34"/>
        <v>0</v>
      </c>
      <c r="AV23" s="336">
        <f t="shared" si="34"/>
        <v>0</v>
      </c>
      <c r="AW23" s="336">
        <f t="shared" si="34"/>
        <v>0</v>
      </c>
      <c r="AX23" s="336">
        <f t="shared" si="34"/>
        <v>0</v>
      </c>
      <c r="AY23" s="336">
        <f t="shared" si="34"/>
        <v>0</v>
      </c>
      <c r="AZ23" s="336">
        <f t="shared" si="34"/>
        <v>0</v>
      </c>
      <c r="BA23" s="337">
        <f t="shared" si="34"/>
        <v>0</v>
      </c>
      <c r="BB23" s="335">
        <f t="shared" si="24"/>
        <v>0</v>
      </c>
      <c r="BC23" s="336">
        <f t="shared" si="24"/>
        <v>0</v>
      </c>
      <c r="BD23" s="336">
        <f t="shared" si="24"/>
        <v>0</v>
      </c>
      <c r="BE23" s="336">
        <f t="shared" si="24"/>
        <v>0</v>
      </c>
      <c r="BF23" s="336">
        <f t="shared" si="24"/>
        <v>0</v>
      </c>
      <c r="BG23" s="336">
        <f t="shared" si="24"/>
        <v>0</v>
      </c>
      <c r="BH23" s="336">
        <f t="shared" si="24"/>
        <v>0</v>
      </c>
      <c r="BI23" s="336">
        <f t="shared" si="24"/>
        <v>0</v>
      </c>
      <c r="BJ23" s="336">
        <f t="shared" si="24"/>
        <v>0</v>
      </c>
      <c r="BK23" s="336">
        <f t="shared" si="24"/>
        <v>0</v>
      </c>
      <c r="BL23" s="336">
        <f t="shared" si="24"/>
        <v>0</v>
      </c>
      <c r="BM23" s="337">
        <f t="shared" si="24"/>
        <v>0</v>
      </c>
      <c r="BN23" s="335">
        <f t="shared" si="25"/>
        <v>0</v>
      </c>
      <c r="BO23" s="336">
        <f t="shared" si="25"/>
        <v>0</v>
      </c>
      <c r="BP23" s="336">
        <f t="shared" si="25"/>
        <v>0</v>
      </c>
      <c r="BQ23" s="336">
        <f t="shared" si="25"/>
        <v>0</v>
      </c>
      <c r="BR23" s="336">
        <f t="shared" si="25"/>
        <v>0</v>
      </c>
      <c r="BS23" s="336">
        <f t="shared" si="25"/>
        <v>0</v>
      </c>
      <c r="BT23" s="336">
        <f t="shared" si="25"/>
        <v>0</v>
      </c>
      <c r="BU23" s="336">
        <f t="shared" si="25"/>
        <v>0</v>
      </c>
      <c r="BV23" s="336">
        <f t="shared" si="25"/>
        <v>0</v>
      </c>
      <c r="BW23" s="336">
        <f t="shared" si="25"/>
        <v>0</v>
      </c>
      <c r="BX23" s="336">
        <f t="shared" si="25"/>
        <v>0</v>
      </c>
      <c r="BY23" s="337">
        <f t="shared" si="25"/>
        <v>0</v>
      </c>
      <c r="BZ23" s="335">
        <f t="shared" si="26"/>
        <v>0</v>
      </c>
      <c r="CA23" s="336">
        <f t="shared" si="26"/>
        <v>0</v>
      </c>
      <c r="CB23" s="336">
        <f t="shared" si="26"/>
        <v>0</v>
      </c>
      <c r="CC23" s="336">
        <f t="shared" si="26"/>
        <v>0</v>
      </c>
      <c r="CD23" s="336">
        <f t="shared" si="26"/>
        <v>0</v>
      </c>
      <c r="CE23" s="336">
        <f t="shared" si="26"/>
        <v>0</v>
      </c>
      <c r="CF23" s="336">
        <f t="shared" si="26"/>
        <v>0</v>
      </c>
      <c r="CG23" s="336">
        <f t="shared" si="26"/>
        <v>0</v>
      </c>
      <c r="CH23" s="336">
        <f t="shared" si="26"/>
        <v>0</v>
      </c>
      <c r="CI23" s="336">
        <f t="shared" si="26"/>
        <v>0</v>
      </c>
      <c r="CJ23" s="336">
        <f t="shared" si="26"/>
        <v>0</v>
      </c>
      <c r="CK23" s="337">
        <f t="shared" si="26"/>
        <v>0</v>
      </c>
      <c r="CL23" s="335">
        <f t="shared" si="27"/>
        <v>0</v>
      </c>
      <c r="CM23" s="336">
        <f t="shared" si="27"/>
        <v>0</v>
      </c>
      <c r="CN23" s="336">
        <f t="shared" si="27"/>
        <v>0</v>
      </c>
      <c r="CO23" s="336">
        <f t="shared" si="27"/>
        <v>0</v>
      </c>
      <c r="CP23" s="336">
        <f t="shared" si="27"/>
        <v>0</v>
      </c>
      <c r="CQ23" s="336">
        <f t="shared" si="27"/>
        <v>0</v>
      </c>
      <c r="CR23" s="336">
        <f t="shared" si="27"/>
        <v>0</v>
      </c>
      <c r="CS23" s="336">
        <f t="shared" si="27"/>
        <v>0</v>
      </c>
      <c r="CT23" s="336">
        <f t="shared" si="27"/>
        <v>0</v>
      </c>
      <c r="CU23" s="336">
        <f t="shared" si="27"/>
        <v>0</v>
      </c>
      <c r="CV23" s="336">
        <f t="shared" si="27"/>
        <v>0</v>
      </c>
      <c r="CW23" s="337">
        <f t="shared" si="27"/>
        <v>0</v>
      </c>
      <c r="CX23" s="335">
        <f t="shared" si="28"/>
        <v>0</v>
      </c>
      <c r="CY23" s="336">
        <f t="shared" si="28"/>
        <v>0</v>
      </c>
      <c r="CZ23" s="336">
        <f t="shared" si="28"/>
        <v>0</v>
      </c>
      <c r="DA23" s="336">
        <f t="shared" si="28"/>
        <v>0</v>
      </c>
      <c r="DB23" s="336">
        <f t="shared" si="28"/>
        <v>0</v>
      </c>
      <c r="DC23" s="336">
        <f t="shared" si="28"/>
        <v>0</v>
      </c>
      <c r="DD23" s="336">
        <f t="shared" si="28"/>
        <v>0</v>
      </c>
      <c r="DE23" s="336">
        <f t="shared" si="28"/>
        <v>0</v>
      </c>
      <c r="DF23" s="336">
        <f t="shared" si="28"/>
        <v>0</v>
      </c>
      <c r="DG23" s="336">
        <f t="shared" si="28"/>
        <v>0</v>
      </c>
      <c r="DH23" s="336">
        <f t="shared" si="28"/>
        <v>0</v>
      </c>
      <c r="DI23" s="337">
        <f t="shared" si="28"/>
        <v>0</v>
      </c>
      <c r="DJ23" s="335">
        <f t="shared" si="29"/>
        <v>0</v>
      </c>
      <c r="DK23" s="336">
        <f t="shared" si="29"/>
        <v>0</v>
      </c>
      <c r="DL23" s="336">
        <f t="shared" si="29"/>
        <v>0</v>
      </c>
      <c r="DM23" s="336">
        <f t="shared" si="29"/>
        <v>0</v>
      </c>
      <c r="DN23" s="336">
        <f t="shared" si="29"/>
        <v>0</v>
      </c>
      <c r="DO23" s="336">
        <f t="shared" si="29"/>
        <v>0</v>
      </c>
      <c r="DP23" s="336">
        <f t="shared" si="29"/>
        <v>0</v>
      </c>
      <c r="DQ23" s="336">
        <f t="shared" si="29"/>
        <v>0</v>
      </c>
      <c r="DR23" s="336">
        <f t="shared" si="29"/>
        <v>0</v>
      </c>
      <c r="DS23" s="336">
        <f t="shared" si="29"/>
        <v>0</v>
      </c>
      <c r="DT23" s="336">
        <f t="shared" si="29"/>
        <v>0</v>
      </c>
      <c r="DU23" s="337">
        <f t="shared" si="29"/>
        <v>0</v>
      </c>
      <c r="DV23" s="335">
        <f t="shared" si="30"/>
        <v>0</v>
      </c>
      <c r="DW23" s="336">
        <f t="shared" si="30"/>
        <v>0</v>
      </c>
      <c r="DX23" s="336">
        <f t="shared" si="30"/>
        <v>0</v>
      </c>
      <c r="DY23" s="336">
        <f t="shared" si="30"/>
        <v>0</v>
      </c>
      <c r="DZ23" s="336">
        <f t="shared" si="30"/>
        <v>0</v>
      </c>
      <c r="EA23" s="336">
        <f t="shared" si="30"/>
        <v>0</v>
      </c>
      <c r="EB23" s="336">
        <f t="shared" si="30"/>
        <v>0</v>
      </c>
      <c r="EC23" s="336">
        <f t="shared" si="30"/>
        <v>0</v>
      </c>
      <c r="ED23" s="336">
        <f t="shared" si="30"/>
        <v>0</v>
      </c>
      <c r="EE23" s="336">
        <f t="shared" si="30"/>
        <v>0</v>
      </c>
      <c r="EF23" s="336">
        <f t="shared" si="30"/>
        <v>0</v>
      </c>
      <c r="EG23" s="337">
        <f t="shared" si="30"/>
        <v>0</v>
      </c>
      <c r="EH23" s="335">
        <f t="shared" si="31"/>
        <v>0</v>
      </c>
      <c r="EI23" s="336">
        <f t="shared" si="31"/>
        <v>0</v>
      </c>
      <c r="EJ23" s="336">
        <f t="shared" si="31"/>
        <v>0</v>
      </c>
      <c r="EK23" s="336">
        <f t="shared" si="31"/>
        <v>0</v>
      </c>
      <c r="EL23" s="336">
        <f t="shared" si="31"/>
        <v>0</v>
      </c>
      <c r="EM23" s="336">
        <f t="shared" si="31"/>
        <v>0</v>
      </c>
      <c r="EN23" s="336">
        <f t="shared" si="31"/>
        <v>0</v>
      </c>
      <c r="EO23" s="336">
        <f t="shared" si="31"/>
        <v>0</v>
      </c>
      <c r="EP23" s="336">
        <f t="shared" si="31"/>
        <v>0</v>
      </c>
      <c r="EQ23" s="336">
        <f t="shared" si="31"/>
        <v>0</v>
      </c>
      <c r="ER23" s="336">
        <f t="shared" si="31"/>
        <v>0</v>
      </c>
      <c r="ES23" s="337">
        <f t="shared" si="31"/>
        <v>0</v>
      </c>
      <c r="ET23" s="335">
        <f t="shared" si="32"/>
        <v>0</v>
      </c>
      <c r="EU23" s="336">
        <f t="shared" si="32"/>
        <v>0</v>
      </c>
      <c r="EV23" s="336">
        <f t="shared" si="32"/>
        <v>0</v>
      </c>
      <c r="EW23" s="336">
        <f t="shared" si="32"/>
        <v>0</v>
      </c>
      <c r="EX23" s="336">
        <f t="shared" si="32"/>
        <v>0</v>
      </c>
      <c r="EY23" s="336">
        <f t="shared" si="32"/>
        <v>0</v>
      </c>
      <c r="EZ23" s="336">
        <f t="shared" si="32"/>
        <v>0</v>
      </c>
      <c r="FA23" s="336">
        <f t="shared" si="32"/>
        <v>0</v>
      </c>
      <c r="FB23" s="336">
        <f t="shared" si="32"/>
        <v>0</v>
      </c>
      <c r="FC23" s="336">
        <f t="shared" si="32"/>
        <v>0</v>
      </c>
      <c r="FD23" s="336">
        <f t="shared" si="32"/>
        <v>0</v>
      </c>
      <c r="FE23" s="337">
        <f t="shared" si="32"/>
        <v>0</v>
      </c>
      <c r="FF23" s="335">
        <f t="shared" si="33"/>
        <v>0</v>
      </c>
      <c r="FG23" s="336">
        <f t="shared" si="33"/>
        <v>0</v>
      </c>
      <c r="FH23" s="336">
        <f t="shared" si="33"/>
        <v>0</v>
      </c>
      <c r="FI23" s="336">
        <f t="shared" si="33"/>
        <v>0</v>
      </c>
      <c r="FJ23" s="336">
        <f t="shared" si="33"/>
        <v>0</v>
      </c>
      <c r="FK23" s="336">
        <f t="shared" si="33"/>
        <v>0</v>
      </c>
      <c r="FL23" s="336">
        <f t="shared" si="33"/>
        <v>0</v>
      </c>
      <c r="FM23" s="336">
        <f t="shared" si="33"/>
        <v>0</v>
      </c>
      <c r="FN23" s="336">
        <f t="shared" si="33"/>
        <v>0</v>
      </c>
      <c r="FO23" s="336">
        <f t="shared" si="33"/>
        <v>0</v>
      </c>
      <c r="FP23" s="336">
        <f t="shared" si="33"/>
        <v>0</v>
      </c>
      <c r="FQ23" s="337">
        <f t="shared" si="33"/>
        <v>0</v>
      </c>
    </row>
    <row r="24" spans="1:173" ht="12.75" customHeight="1" x14ac:dyDescent="0.2">
      <c r="A24" s="74" t="str">
        <f t="shared" si="21"/>
        <v xml:space="preserve"> - </v>
      </c>
      <c r="B24" s="112"/>
      <c r="C24" s="171" t="s">
        <v>305</v>
      </c>
      <c r="D24" s="366" t="str">
        <f>IF(ISBLANK(EMISSIONS_1!D24), " ", EMISSIONS_1!D24)</f>
        <v xml:space="preserve"> </v>
      </c>
      <c r="E24" s="366" t="str">
        <f>IF(ISBLANK(EMISSIONS_1!E24), " ", EMISSIONS_1!E24)</f>
        <v xml:space="preserve"> </v>
      </c>
      <c r="F24" s="366" t="str">
        <f>IF(ISBLANK(EMISSIONS_1!F24), " ", EMISSIONS_1!F24)</f>
        <v xml:space="preserve"> </v>
      </c>
      <c r="G24" s="367"/>
      <c r="H24" s="368"/>
      <c r="I24" s="33" t="s">
        <v>299</v>
      </c>
      <c r="J24" s="367"/>
      <c r="K24" s="33">
        <f t="shared" si="22"/>
        <v>1</v>
      </c>
      <c r="L24" s="33">
        <f t="shared" si="23"/>
        <v>0</v>
      </c>
      <c r="M24" s="367">
        <v>0</v>
      </c>
      <c r="N24" s="373">
        <v>0</v>
      </c>
      <c r="O24" s="299"/>
      <c r="P24" s="300"/>
      <c r="Q24" s="73" t="str">
        <f t="shared" si="13"/>
        <v>Enter vessel info</v>
      </c>
      <c r="R24" s="79" t="str">
        <f t="shared" si="14"/>
        <v>Enter vessel info</v>
      </c>
      <c r="S24" s="79" t="str">
        <f t="shared" si="15"/>
        <v>Enter vessel info</v>
      </c>
      <c r="T24" s="79" t="str">
        <f t="shared" si="16"/>
        <v>Enter vessel info</v>
      </c>
      <c r="U24" s="79" t="str">
        <f t="shared" si="17"/>
        <v>Enter vessel info</v>
      </c>
      <c r="V24" s="79" t="str">
        <f t="shared" si="18"/>
        <v>Enter vessel info</v>
      </c>
      <c r="W24" s="79" t="str">
        <f t="shared" si="19"/>
        <v>Enter vessel info</v>
      </c>
      <c r="X24" s="79" t="str">
        <f t="shared" si="20"/>
        <v>Enter vessel info</v>
      </c>
      <c r="Y24" s="78" t="s">
        <v>115</v>
      </c>
      <c r="Z24" s="79" t="s">
        <v>115</v>
      </c>
      <c r="AA24" s="82" t="s">
        <v>115</v>
      </c>
      <c r="AB24" s="76" t="str">
        <f>IF(OR($D24=" ",$E24=" ",$F24=" "),"Enter vessel info",IF(T($H24)&lt;&gt;"","Enter Activity",IF(OR($M24=0,$N24=0),"Enter Run Time",IF((VLOOKUP($F24,'VESSEL FACTORS'!$A$3:$O$5,AB$5,FALSE))="N/A","--",IF($G24=" ",IF(ISERROR(SEARCH("Aux",$E24,1)),($H24*VLOOKUP($F24,'VESSEL FACTORS'!$A$2:$O$5,AB$5,FALSE)*0.0000011023*$M24*$N24*0.82),($H24*VLOOKUP($F24,'VESSEL FACTORS'!$A$2:$O$5,AB$5,FALSE)*0.0000011023*$M24*$N24*1)),IF($G24&lt;21,($H24*VLOOKUP($F24,'VESSEL FACTORS'!$A$2:$O$5,AB$5,FALSE)*0.0000011023*$M24*$N24*VLOOKUP($G24,'VESSEL FACTORS'!$A$16:$L$36,AB$5,FALSE)),($H24*VLOOKUP($F24,'VESSEL FACTORS'!$A$3:$O$5,AB$5,FALSE)*0.0000011023*$M24*$N24*($G24/100))))))))</f>
        <v>Enter vessel info</v>
      </c>
      <c r="AC24" s="76" t="str">
        <f>IF(OR($D24=" ",$E24=" ",$F24=" "),"Enter vessel info",IF(T($H24)&lt;&gt;"","Enter Activity",IF(OR($M24=0,$N24=0),"Enter Run Time",IF((VLOOKUP($F24,'VESSEL FACTORS'!$A$3:$O$5,AC$5,FALSE))="N/A","--",IF($G24=" ",IF(ISERROR(SEARCH("Aux",$E24,1)),($H24*VLOOKUP($F24,'VESSEL FACTORS'!$A$2:$O$5,AC$5,FALSE)*0.0000011023*$M24*$N24*0.82),($H24*VLOOKUP($F24,'VESSEL FACTORS'!$A$2:$O$5,AC$5,FALSE)*0.0000011023*$M24*$N24*1)),IF($G24&lt;21,($H24*VLOOKUP($F24,'VESSEL FACTORS'!$A$2:$O$5,AC$5,FALSE)*0.0000011023*$M24*$N24*VLOOKUP($G24,'VESSEL FACTORS'!$A$16:$L$36,AC$5,FALSE)),($H24*VLOOKUP($F24,'VESSEL FACTORS'!$A$3:$O$5,AC$5,FALSE)*0.0000011023*$M24*$N24*($G24/100))))))))</f>
        <v>Enter vessel info</v>
      </c>
      <c r="AD24" s="76" t="str">
        <f>IF(OR($D24=" ",$E24=" ",$F24=" "),"Enter vessel info",IF(T($H24)&lt;&gt;"","Enter Activity",IF(OR($M24=0,$N24=0),"Enter Run Time",IF((VLOOKUP($F24,'VESSEL FACTORS'!$A$3:$O$5,AD$5,FALSE))="N/A","--",IF($G24=" ",IF(ISERROR(SEARCH("Aux",$E24,1)),($H24*VLOOKUP($F24,'VESSEL FACTORS'!$A$2:$O$5,AD$5,FALSE)*0.0000011023*$M24*$N24*0.82),($H24*VLOOKUP($F24,'VESSEL FACTORS'!$A$2:$O$5,AD$5,FALSE)*0.0000011023*$M24*$N24*1)),IF($G24&lt;21,($H24*VLOOKUP($F24,'VESSEL FACTORS'!$A$2:$O$5,AD$5,FALSE)*0.0000011023*$M24*$N24*VLOOKUP($G24,'VESSEL FACTORS'!$A$16:$L$36,AD$5,FALSE)),($H24*VLOOKUP($F24,'VESSEL FACTORS'!$A$3:$O$5,AD$5,FALSE)*0.0000011023*$M24*$N24*($G24/100))))))))</f>
        <v>Enter vessel info</v>
      </c>
      <c r="AE24" s="76" t="str">
        <f>IF(OR($D24=" ",$E24=" ",$F24=" "),"Enter vessel info",IF(T($H24)&lt;&gt;"","Enter Activity",IF(OR($M24=0,$N24=0),"Enter Run Time",IF((VLOOKUP($F24,'VESSEL FACTORS'!$A$3:$O$5,AE$5,FALSE))="N/A","--",IF($G24=" ",IF(ISERROR(SEARCH("Aux",$E24,1)),($H24*VLOOKUP($F24,'VESSEL FACTORS'!$A$2:$O$5,AE$5,FALSE)*0.0000011023*$M24*$N24*0.82),($H24*VLOOKUP($F24,'VESSEL FACTORS'!$A$2:$O$5,AE$5,FALSE)*0.0000011023*$M24*$N24*1)),IF($G24&lt;21,($H24*VLOOKUP($F24,'VESSEL FACTORS'!$A$2:$O$5,AE$5,FALSE)*0.0000011023*$M24*$N24*VLOOKUP($G24,'VESSEL FACTORS'!$A$16:$L$36,AE$5,FALSE)),($H24*VLOOKUP($F24,'VESSEL FACTORS'!$A$3:$O$5,AE$5,FALSE)*0.0000011023*$M24*$N24*($G24/100))))))))</f>
        <v>Enter vessel info</v>
      </c>
      <c r="AF24" s="76" t="str">
        <f>IF(OR($D24=" ",$E24=" ",$F24=" "),"Enter vessel info",IF(T($H24)&lt;&gt;"","Enter Activity",IF(OR($M24=0,$N24=0),"Enter Run Time",IF((VLOOKUP($F24,'VESSEL FACTORS'!$A$3:$O$5,AF$5,FALSE))="N/A","--",IF($G24=" ",IF(ISERROR(SEARCH("Aux",$E24,1)),($H24*VLOOKUP($F24,'VESSEL FACTORS'!$A$2:$O$5,AF$5,FALSE)*0.0000011023*$M24*$N24*0.82),($H24*VLOOKUP($F24,'VESSEL FACTORS'!$A$2:$O$5,AF$5,FALSE)*0.0000011023*$M24*$N24*1)),IF($G24&lt;21,($H24*VLOOKUP($F24,'VESSEL FACTORS'!$A$2:$O$5,AF$5,FALSE)*0.0000011023*$M24*$N24*VLOOKUP($G24,'VESSEL FACTORS'!$A$16:$L$36,AF$5,FALSE)),($H24*VLOOKUP($F24,'VESSEL FACTORS'!$A$3:$O$5,AF$5,FALSE)*0.0000011023*$M24*$N24*($G24/100))))))))</f>
        <v>Enter vessel info</v>
      </c>
      <c r="AG24" s="76" t="str">
        <f>IF(OR($D24=" ",$E24=" ",$F24=" "),"Enter vessel info",IF(T($H24)&lt;&gt;"","Enter Activity",IF(OR($M24=0,$N24=0),"Enter Run Time",IF((VLOOKUP($F24,'VESSEL FACTORS'!$A$3:$O$5,AG$5,FALSE))="N/A","--",IF($G24=" ",IF(ISERROR(SEARCH("Aux",$E24,1)),($H24*VLOOKUP($F24,'VESSEL FACTORS'!$A$2:$O$5,AG$5,FALSE)*0.0000011023*$M24*$N24*0.82),($H24*VLOOKUP($F24,'VESSEL FACTORS'!$A$2:$O$5,AG$5,FALSE)*0.0000011023*$M24*$N24*1)),IF($G24&lt;21,($H24*VLOOKUP($F24,'VESSEL FACTORS'!$A$2:$O$5,AG$5,FALSE)*0.0000011023*$M24*$N24*VLOOKUP($G24,'VESSEL FACTORS'!$A$16:$L$36,AG$5,FALSE)),($H24*VLOOKUP($F24,'VESSEL FACTORS'!$A$3:$O$5,AG$5,FALSE)*0.0000011023*$M24*$N24*($G24/100))))))))</f>
        <v>Enter vessel info</v>
      </c>
      <c r="AH24" s="76" t="str">
        <f>IF(OR($D24=" ",$E24=" ",$F24=" "),"Enter vessel info",IF(T($H24)&lt;&gt;"","Enter Activity",IF(OR($M24=0,$N24=0),"Enter Run Time",IF((VLOOKUP($F24,'VESSEL FACTORS'!$A$3:$O$5,AH$5,FALSE))="N/A","--",IF($G24=" ",IF(ISERROR(SEARCH("Aux",$E24,1)),($H24*VLOOKUP($F24,'VESSEL FACTORS'!$A$2:$O$5,AH$5,FALSE)*0.0000011023*$M24*$N24*0.82),($H24*VLOOKUP($F24,'VESSEL FACTORS'!$A$2:$O$5,AH$5,FALSE)*0.0000011023*$M24*$N24*1)),IF($G24&lt;21,($H24*VLOOKUP($F24,'VESSEL FACTORS'!$A$2:$O$5,AH$5,FALSE)*0.0000011023*$M24*$N24*VLOOKUP($G24,'VESSEL FACTORS'!$A$16:$L$36,AH$5,FALSE)),($H24*VLOOKUP($F24,'VESSEL FACTORS'!$A$3:$O$5,AH$5,FALSE)*0.0000011023*$M24*$N24*($G24/100))))))))</f>
        <v>Enter vessel info</v>
      </c>
      <c r="AI24" s="76" t="str">
        <f>IF(OR($D24=" ",$E24=" ",$F24=" "),"Enter vessel info",IF(T($H24)&lt;&gt;"","Enter Activity",IF(OR($M24=0,$N24=0),"Enter Run Time",IF((VLOOKUP($F24,'VESSEL FACTORS'!$A$3:$O$5,AI$5,FALSE))="N/A","--",IF($G24=" ",IF(ISERROR(SEARCH("Aux",$E24,1)),($H24*VLOOKUP($F24,'VESSEL FACTORS'!$A$2:$O$5,AI$5,FALSE)*0.0000011023*$M24*$N24*0.82),($H24*VLOOKUP($F24,'VESSEL FACTORS'!$A$2:$O$5,AI$5,FALSE)*0.0000011023*$M24*$N24*1)),IF($G24&lt;21,($H24*VLOOKUP($F24,'VESSEL FACTORS'!$A$2:$O$5,AI$5,FALSE)*0.0000011023*$M24*$N24*VLOOKUP($G24,'VESSEL FACTORS'!$A$16:$L$36,AI$5,FALSE)),($H24*VLOOKUP($F24,'VESSEL FACTORS'!$A$3:$O$5,AI$5,FALSE)*0.0000011023*$M24*$N24*($G24/100))))))))</f>
        <v>Enter vessel info</v>
      </c>
      <c r="AJ24" s="76" t="str">
        <f>IF(OR($D24=" ",$E24=" ",$F24=" "),"Enter vessel info",IF(T($H24)&lt;&gt;"","Enter Activity",IF(OR($M24=0,$N24=0),"Enter Run Time",IF((VLOOKUP($F24,'VESSEL FACTORS'!$A$3:$O$5,AJ$5,FALSE))="N/A","--",IF($G24=" ",IF(ISERROR(SEARCH("Aux",$E24,1)),($H24*VLOOKUP($F24,'VESSEL FACTORS'!$A$2:$O$5,AJ$5,FALSE)*0.0000011023*$M24*$N24*0.82),($H24*VLOOKUP($F24,'VESSEL FACTORS'!$A$2:$O$5,AJ$5,FALSE)*0.0000011023*$M24*$N24*1)),IF($G24&lt;21,($H24*VLOOKUP($F24,'VESSEL FACTORS'!$A$2:$O$5,AJ$5,FALSE)*0.0000011023*$M24*$N24*VLOOKUP($G24,'VESSEL FACTORS'!$A$16:$L$36,AJ$5,FALSE)),($H24*VLOOKUP($F24,'VESSEL FACTORS'!$A$3:$O$5,AJ$5,FALSE)*0.0000011023*$M24*$N24*($G24/100))))))))</f>
        <v>Enter vessel info</v>
      </c>
      <c r="AK24" s="76" t="str">
        <f>IF(OR($D24=" ",$E24=" ",$F24=" "),"Enter vessel info",IF(T($H24)&lt;&gt;"","Enter Activity",IF(OR($M24=0,$N24=0),"Enter Run Time",IF((VLOOKUP($F24,'VESSEL FACTORS'!$A$3:$O$5,AK$5,FALSE))="N/A","--",IF($G24=" ",IF(ISERROR(SEARCH("Aux",$E24,1)),($H24*VLOOKUP($F24,'VESSEL FACTORS'!$A$2:$O$5,AK$5,FALSE)*0.0000011023*$M24*$N24*0.82),($H24*VLOOKUP($F24,'VESSEL FACTORS'!$A$2:$O$5,AK$5,FALSE)*0.0000011023*$M24*$N24*1)),IF($G24&lt;21,($H24*VLOOKUP($F24,'VESSEL FACTORS'!$A$2:$O$5,AK$5,FALSE)*0.0000011023*$M24*$N24*VLOOKUP($G24,'VESSEL FACTORS'!$A$16:$L$36,AK$5,FALSE)),($H24*VLOOKUP($F24,'VESSEL FACTORS'!$A$3:$O$5,AK$5,FALSE)*0.0000011023*$M24*$N24*($G24/100))))))))</f>
        <v>Enter vessel info</v>
      </c>
      <c r="AL24" s="67" t="str">
        <f>IF(OR($D24=" ",$E24=" ",$F24=" "),"Enter vessel info",IF(T($H24)&lt;&gt;"","Enter Activity",IF(OR($M24=0,$N24=0),"Enter Run Time",IF((VLOOKUP($F24,'VESSEL FACTORS'!$A$3:$O$5,AL$5,FALSE))="N/A","--",IF($G24=" ",IF(ISERROR(SEARCH("Aux",$E24,1)),($H24*VLOOKUP($F24,'VESSEL FACTORS'!$A$2:$O$5,AL$5,FALSE)*0.0000011023*$M24*$N24*0.82),($H24*VLOOKUP($F24,'VESSEL FACTORS'!$A$2:$O$5,AL$5,FALSE)*0.0000011023*$M24*$N24*1)),IF($G24&lt;21,($H24*VLOOKUP($F24,'VESSEL FACTORS'!$A$2:$O$5,AL$5,FALSE)*0.0000011023*$M24*$N24*VLOOKUP($G24,'VESSEL FACTORS'!$A$16:$L$36,AL$5,FALSE)),($H24*VLOOKUP($F24,'VESSEL FACTORS'!$A$3:$O$5,AL$5,FALSE)*0.0000011023*$M24*$N24*($G24/100))))))))</f>
        <v>Enter vessel info</v>
      </c>
      <c r="AM24" s="315"/>
      <c r="AO24" s="74">
        <f>MONTH(EMISSIONS_1!P24)-MONTH(EMISSIONS_1!O24)+1</f>
        <v>1</v>
      </c>
      <c r="AP24" s="335">
        <f t="shared" si="12"/>
        <v>0</v>
      </c>
      <c r="AQ24" s="336">
        <f t="shared" si="34"/>
        <v>0</v>
      </c>
      <c r="AR24" s="336">
        <f t="shared" si="34"/>
        <v>0</v>
      </c>
      <c r="AS24" s="336">
        <f t="shared" si="34"/>
        <v>0</v>
      </c>
      <c r="AT24" s="336">
        <f t="shared" si="34"/>
        <v>0</v>
      </c>
      <c r="AU24" s="336">
        <f t="shared" si="34"/>
        <v>0</v>
      </c>
      <c r="AV24" s="336">
        <f t="shared" si="34"/>
        <v>0</v>
      </c>
      <c r="AW24" s="336">
        <f t="shared" si="34"/>
        <v>0</v>
      </c>
      <c r="AX24" s="336">
        <f t="shared" si="34"/>
        <v>0</v>
      </c>
      <c r="AY24" s="336">
        <f t="shared" si="34"/>
        <v>0</v>
      </c>
      <c r="AZ24" s="336">
        <f t="shared" si="34"/>
        <v>0</v>
      </c>
      <c r="BA24" s="337">
        <f t="shared" si="34"/>
        <v>0</v>
      </c>
      <c r="BB24" s="335">
        <f t="shared" si="24"/>
        <v>0</v>
      </c>
      <c r="BC24" s="336">
        <f t="shared" si="24"/>
        <v>0</v>
      </c>
      <c r="BD24" s="336">
        <f t="shared" si="24"/>
        <v>0</v>
      </c>
      <c r="BE24" s="336">
        <f t="shared" si="24"/>
        <v>0</v>
      </c>
      <c r="BF24" s="336">
        <f t="shared" si="24"/>
        <v>0</v>
      </c>
      <c r="BG24" s="336">
        <f t="shared" si="24"/>
        <v>0</v>
      </c>
      <c r="BH24" s="336">
        <f t="shared" si="24"/>
        <v>0</v>
      </c>
      <c r="BI24" s="336">
        <f t="shared" si="24"/>
        <v>0</v>
      </c>
      <c r="BJ24" s="336">
        <f t="shared" si="24"/>
        <v>0</v>
      </c>
      <c r="BK24" s="336">
        <f t="shared" si="24"/>
        <v>0</v>
      </c>
      <c r="BL24" s="336">
        <f t="shared" si="24"/>
        <v>0</v>
      </c>
      <c r="BM24" s="337">
        <f t="shared" si="24"/>
        <v>0</v>
      </c>
      <c r="BN24" s="335">
        <f t="shared" si="25"/>
        <v>0</v>
      </c>
      <c r="BO24" s="336">
        <f t="shared" si="25"/>
        <v>0</v>
      </c>
      <c r="BP24" s="336">
        <f t="shared" si="25"/>
        <v>0</v>
      </c>
      <c r="BQ24" s="336">
        <f t="shared" si="25"/>
        <v>0</v>
      </c>
      <c r="BR24" s="336">
        <f t="shared" si="25"/>
        <v>0</v>
      </c>
      <c r="BS24" s="336">
        <f t="shared" si="25"/>
        <v>0</v>
      </c>
      <c r="BT24" s="336">
        <f t="shared" si="25"/>
        <v>0</v>
      </c>
      <c r="BU24" s="336">
        <f t="shared" si="25"/>
        <v>0</v>
      </c>
      <c r="BV24" s="336">
        <f t="shared" si="25"/>
        <v>0</v>
      </c>
      <c r="BW24" s="336">
        <f t="shared" si="25"/>
        <v>0</v>
      </c>
      <c r="BX24" s="336">
        <f t="shared" si="25"/>
        <v>0</v>
      </c>
      <c r="BY24" s="337">
        <f t="shared" si="25"/>
        <v>0</v>
      </c>
      <c r="BZ24" s="335">
        <f t="shared" si="26"/>
        <v>0</v>
      </c>
      <c r="CA24" s="336">
        <f t="shared" si="26"/>
        <v>0</v>
      </c>
      <c r="CB24" s="336">
        <f t="shared" si="26"/>
        <v>0</v>
      </c>
      <c r="CC24" s="336">
        <f t="shared" si="26"/>
        <v>0</v>
      </c>
      <c r="CD24" s="336">
        <f t="shared" si="26"/>
        <v>0</v>
      </c>
      <c r="CE24" s="336">
        <f t="shared" si="26"/>
        <v>0</v>
      </c>
      <c r="CF24" s="336">
        <f t="shared" si="26"/>
        <v>0</v>
      </c>
      <c r="CG24" s="336">
        <f t="shared" si="26"/>
        <v>0</v>
      </c>
      <c r="CH24" s="336">
        <f t="shared" si="26"/>
        <v>0</v>
      </c>
      <c r="CI24" s="336">
        <f t="shared" si="26"/>
        <v>0</v>
      </c>
      <c r="CJ24" s="336">
        <f t="shared" si="26"/>
        <v>0</v>
      </c>
      <c r="CK24" s="337">
        <f t="shared" si="26"/>
        <v>0</v>
      </c>
      <c r="CL24" s="335">
        <f t="shared" si="27"/>
        <v>0</v>
      </c>
      <c r="CM24" s="336">
        <f t="shared" si="27"/>
        <v>0</v>
      </c>
      <c r="CN24" s="336">
        <f t="shared" si="27"/>
        <v>0</v>
      </c>
      <c r="CO24" s="336">
        <f t="shared" si="27"/>
        <v>0</v>
      </c>
      <c r="CP24" s="336">
        <f t="shared" si="27"/>
        <v>0</v>
      </c>
      <c r="CQ24" s="336">
        <f t="shared" si="27"/>
        <v>0</v>
      </c>
      <c r="CR24" s="336">
        <f t="shared" si="27"/>
        <v>0</v>
      </c>
      <c r="CS24" s="336">
        <f t="shared" si="27"/>
        <v>0</v>
      </c>
      <c r="CT24" s="336">
        <f t="shared" si="27"/>
        <v>0</v>
      </c>
      <c r="CU24" s="336">
        <f t="shared" si="27"/>
        <v>0</v>
      </c>
      <c r="CV24" s="336">
        <f t="shared" si="27"/>
        <v>0</v>
      </c>
      <c r="CW24" s="337">
        <f t="shared" si="27"/>
        <v>0</v>
      </c>
      <c r="CX24" s="335">
        <f t="shared" si="28"/>
        <v>0</v>
      </c>
      <c r="CY24" s="336">
        <f t="shared" si="28"/>
        <v>0</v>
      </c>
      <c r="CZ24" s="336">
        <f t="shared" si="28"/>
        <v>0</v>
      </c>
      <c r="DA24" s="336">
        <f t="shared" si="28"/>
        <v>0</v>
      </c>
      <c r="DB24" s="336">
        <f t="shared" si="28"/>
        <v>0</v>
      </c>
      <c r="DC24" s="336">
        <f t="shared" si="28"/>
        <v>0</v>
      </c>
      <c r="DD24" s="336">
        <f t="shared" si="28"/>
        <v>0</v>
      </c>
      <c r="DE24" s="336">
        <f t="shared" si="28"/>
        <v>0</v>
      </c>
      <c r="DF24" s="336">
        <f t="shared" si="28"/>
        <v>0</v>
      </c>
      <c r="DG24" s="336">
        <f t="shared" si="28"/>
        <v>0</v>
      </c>
      <c r="DH24" s="336">
        <f t="shared" si="28"/>
        <v>0</v>
      </c>
      <c r="DI24" s="337">
        <f t="shared" si="28"/>
        <v>0</v>
      </c>
      <c r="DJ24" s="335">
        <f t="shared" si="29"/>
        <v>0</v>
      </c>
      <c r="DK24" s="336">
        <f t="shared" si="29"/>
        <v>0</v>
      </c>
      <c r="DL24" s="336">
        <f t="shared" si="29"/>
        <v>0</v>
      </c>
      <c r="DM24" s="336">
        <f t="shared" si="29"/>
        <v>0</v>
      </c>
      <c r="DN24" s="336">
        <f t="shared" si="29"/>
        <v>0</v>
      </c>
      <c r="DO24" s="336">
        <f t="shared" si="29"/>
        <v>0</v>
      </c>
      <c r="DP24" s="336">
        <f t="shared" si="29"/>
        <v>0</v>
      </c>
      <c r="DQ24" s="336">
        <f t="shared" si="29"/>
        <v>0</v>
      </c>
      <c r="DR24" s="336">
        <f t="shared" si="29"/>
        <v>0</v>
      </c>
      <c r="DS24" s="336">
        <f t="shared" si="29"/>
        <v>0</v>
      </c>
      <c r="DT24" s="336">
        <f t="shared" si="29"/>
        <v>0</v>
      </c>
      <c r="DU24" s="337">
        <f t="shared" si="29"/>
        <v>0</v>
      </c>
      <c r="DV24" s="335">
        <f t="shared" si="30"/>
        <v>0</v>
      </c>
      <c r="DW24" s="336">
        <f t="shared" si="30"/>
        <v>0</v>
      </c>
      <c r="DX24" s="336">
        <f t="shared" si="30"/>
        <v>0</v>
      </c>
      <c r="DY24" s="336">
        <f t="shared" si="30"/>
        <v>0</v>
      </c>
      <c r="DZ24" s="336">
        <f t="shared" si="30"/>
        <v>0</v>
      </c>
      <c r="EA24" s="336">
        <f t="shared" si="30"/>
        <v>0</v>
      </c>
      <c r="EB24" s="336">
        <f t="shared" si="30"/>
        <v>0</v>
      </c>
      <c r="EC24" s="336">
        <f t="shared" si="30"/>
        <v>0</v>
      </c>
      <c r="ED24" s="336">
        <f t="shared" si="30"/>
        <v>0</v>
      </c>
      <c r="EE24" s="336">
        <f t="shared" si="30"/>
        <v>0</v>
      </c>
      <c r="EF24" s="336">
        <f t="shared" si="30"/>
        <v>0</v>
      </c>
      <c r="EG24" s="337">
        <f t="shared" si="30"/>
        <v>0</v>
      </c>
      <c r="EH24" s="335">
        <f t="shared" si="31"/>
        <v>0</v>
      </c>
      <c r="EI24" s="336">
        <f t="shared" si="31"/>
        <v>0</v>
      </c>
      <c r="EJ24" s="336">
        <f t="shared" si="31"/>
        <v>0</v>
      </c>
      <c r="EK24" s="336">
        <f t="shared" si="31"/>
        <v>0</v>
      </c>
      <c r="EL24" s="336">
        <f t="shared" si="31"/>
        <v>0</v>
      </c>
      <c r="EM24" s="336">
        <f t="shared" si="31"/>
        <v>0</v>
      </c>
      <c r="EN24" s="336">
        <f t="shared" si="31"/>
        <v>0</v>
      </c>
      <c r="EO24" s="336">
        <f t="shared" si="31"/>
        <v>0</v>
      </c>
      <c r="EP24" s="336">
        <f t="shared" si="31"/>
        <v>0</v>
      </c>
      <c r="EQ24" s="336">
        <f t="shared" si="31"/>
        <v>0</v>
      </c>
      <c r="ER24" s="336">
        <f t="shared" si="31"/>
        <v>0</v>
      </c>
      <c r="ES24" s="337">
        <f t="shared" si="31"/>
        <v>0</v>
      </c>
      <c r="ET24" s="335">
        <f t="shared" si="32"/>
        <v>0</v>
      </c>
      <c r="EU24" s="336">
        <f t="shared" si="32"/>
        <v>0</v>
      </c>
      <c r="EV24" s="336">
        <f t="shared" si="32"/>
        <v>0</v>
      </c>
      <c r="EW24" s="336">
        <f t="shared" si="32"/>
        <v>0</v>
      </c>
      <c r="EX24" s="336">
        <f t="shared" si="32"/>
        <v>0</v>
      </c>
      <c r="EY24" s="336">
        <f t="shared" si="32"/>
        <v>0</v>
      </c>
      <c r="EZ24" s="336">
        <f t="shared" si="32"/>
        <v>0</v>
      </c>
      <c r="FA24" s="336">
        <f t="shared" si="32"/>
        <v>0</v>
      </c>
      <c r="FB24" s="336">
        <f t="shared" si="32"/>
        <v>0</v>
      </c>
      <c r="FC24" s="336">
        <f t="shared" si="32"/>
        <v>0</v>
      </c>
      <c r="FD24" s="336">
        <f t="shared" si="32"/>
        <v>0</v>
      </c>
      <c r="FE24" s="337">
        <f t="shared" si="32"/>
        <v>0</v>
      </c>
      <c r="FF24" s="335">
        <f t="shared" si="33"/>
        <v>0</v>
      </c>
      <c r="FG24" s="336">
        <f t="shared" si="33"/>
        <v>0</v>
      </c>
      <c r="FH24" s="336">
        <f t="shared" si="33"/>
        <v>0</v>
      </c>
      <c r="FI24" s="336">
        <f t="shared" si="33"/>
        <v>0</v>
      </c>
      <c r="FJ24" s="336">
        <f t="shared" si="33"/>
        <v>0</v>
      </c>
      <c r="FK24" s="336">
        <f t="shared" si="33"/>
        <v>0</v>
      </c>
      <c r="FL24" s="336">
        <f t="shared" si="33"/>
        <v>0</v>
      </c>
      <c r="FM24" s="336">
        <f t="shared" si="33"/>
        <v>0</v>
      </c>
      <c r="FN24" s="336">
        <f t="shared" si="33"/>
        <v>0</v>
      </c>
      <c r="FO24" s="336">
        <f t="shared" si="33"/>
        <v>0</v>
      </c>
      <c r="FP24" s="336">
        <f t="shared" si="33"/>
        <v>0</v>
      </c>
      <c r="FQ24" s="337">
        <f t="shared" si="33"/>
        <v>0</v>
      </c>
    </row>
    <row r="25" spans="1:173" ht="12.75" customHeight="1" x14ac:dyDescent="0.2">
      <c r="A25" s="74" t="str">
        <f t="shared" si="21"/>
        <v xml:space="preserve"> - </v>
      </c>
      <c r="B25" s="112"/>
      <c r="C25" s="171" t="s">
        <v>305</v>
      </c>
      <c r="D25" s="366" t="str">
        <f>IF(ISBLANK(EMISSIONS_1!D25), " ", EMISSIONS_1!D25)</f>
        <v xml:space="preserve"> </v>
      </c>
      <c r="E25" s="366" t="str">
        <f>IF(ISBLANK(EMISSIONS_1!E25), " ", EMISSIONS_1!E25)</f>
        <v xml:space="preserve"> </v>
      </c>
      <c r="F25" s="366" t="str">
        <f>IF(ISBLANK(EMISSIONS_1!F25), " ", EMISSIONS_1!F25)</f>
        <v xml:space="preserve"> </v>
      </c>
      <c r="G25" s="367"/>
      <c r="H25" s="368"/>
      <c r="I25" s="33" t="s">
        <v>299</v>
      </c>
      <c r="J25" s="367"/>
      <c r="K25" s="33">
        <f t="shared" si="22"/>
        <v>1</v>
      </c>
      <c r="L25" s="33">
        <f t="shared" si="23"/>
        <v>0</v>
      </c>
      <c r="M25" s="367">
        <v>0</v>
      </c>
      <c r="N25" s="373">
        <v>0</v>
      </c>
      <c r="O25" s="299"/>
      <c r="P25" s="300"/>
      <c r="Q25" s="73" t="str">
        <f t="shared" si="13"/>
        <v>Enter vessel info</v>
      </c>
      <c r="R25" s="79" t="str">
        <f t="shared" si="14"/>
        <v>Enter vessel info</v>
      </c>
      <c r="S25" s="79" t="str">
        <f t="shared" si="15"/>
        <v>Enter vessel info</v>
      </c>
      <c r="T25" s="79" t="str">
        <f t="shared" si="16"/>
        <v>Enter vessel info</v>
      </c>
      <c r="U25" s="79" t="str">
        <f t="shared" si="17"/>
        <v>Enter vessel info</v>
      </c>
      <c r="V25" s="79" t="str">
        <f t="shared" si="18"/>
        <v>Enter vessel info</v>
      </c>
      <c r="W25" s="79" t="str">
        <f t="shared" si="19"/>
        <v>Enter vessel info</v>
      </c>
      <c r="X25" s="79" t="str">
        <f t="shared" si="20"/>
        <v>Enter vessel info</v>
      </c>
      <c r="Y25" s="78" t="s">
        <v>115</v>
      </c>
      <c r="Z25" s="79" t="s">
        <v>115</v>
      </c>
      <c r="AA25" s="82" t="s">
        <v>115</v>
      </c>
      <c r="AB25" s="76" t="str">
        <f>IF(OR($D25=" ",$E25=" ",$F25=" "),"Enter vessel info",IF(T($H25)&lt;&gt;"","Enter Activity",IF(OR($M25=0,$N25=0),"Enter Run Time",IF((VLOOKUP($F25,'VESSEL FACTORS'!$A$3:$O$5,AB$5,FALSE))="N/A","--",IF($G25=" ",IF(ISERROR(SEARCH("Aux",$E25,1)),($H25*VLOOKUP($F25,'VESSEL FACTORS'!$A$2:$O$5,AB$5,FALSE)*0.0000011023*$M25*$N25*0.82),($H25*VLOOKUP($F25,'VESSEL FACTORS'!$A$2:$O$5,AB$5,FALSE)*0.0000011023*$M25*$N25*1)),IF($G25&lt;21,($H25*VLOOKUP($F25,'VESSEL FACTORS'!$A$2:$O$5,AB$5,FALSE)*0.0000011023*$M25*$N25*VLOOKUP($G25,'VESSEL FACTORS'!$A$16:$L$36,AB$5,FALSE)),($H25*VLOOKUP($F25,'VESSEL FACTORS'!$A$3:$O$5,AB$5,FALSE)*0.0000011023*$M25*$N25*($G25/100))))))))</f>
        <v>Enter vessel info</v>
      </c>
      <c r="AC25" s="76" t="str">
        <f>IF(OR($D25=" ",$E25=" ",$F25=" "),"Enter vessel info",IF(T($H25)&lt;&gt;"","Enter Activity",IF(OR($M25=0,$N25=0),"Enter Run Time",IF((VLOOKUP($F25,'VESSEL FACTORS'!$A$3:$O$5,AC$5,FALSE))="N/A","--",IF($G25=" ",IF(ISERROR(SEARCH("Aux",$E25,1)),($H25*VLOOKUP($F25,'VESSEL FACTORS'!$A$2:$O$5,AC$5,FALSE)*0.0000011023*$M25*$N25*0.82),($H25*VLOOKUP($F25,'VESSEL FACTORS'!$A$2:$O$5,AC$5,FALSE)*0.0000011023*$M25*$N25*1)),IF($G25&lt;21,($H25*VLOOKUP($F25,'VESSEL FACTORS'!$A$2:$O$5,AC$5,FALSE)*0.0000011023*$M25*$N25*VLOOKUP($G25,'VESSEL FACTORS'!$A$16:$L$36,AC$5,FALSE)),($H25*VLOOKUP($F25,'VESSEL FACTORS'!$A$3:$O$5,AC$5,FALSE)*0.0000011023*$M25*$N25*($G25/100))))))))</f>
        <v>Enter vessel info</v>
      </c>
      <c r="AD25" s="76" t="str">
        <f>IF(OR($D25=" ",$E25=" ",$F25=" "),"Enter vessel info",IF(T($H25)&lt;&gt;"","Enter Activity",IF(OR($M25=0,$N25=0),"Enter Run Time",IF((VLOOKUP($F25,'VESSEL FACTORS'!$A$3:$O$5,AD$5,FALSE))="N/A","--",IF($G25=" ",IF(ISERROR(SEARCH("Aux",$E25,1)),($H25*VLOOKUP($F25,'VESSEL FACTORS'!$A$2:$O$5,AD$5,FALSE)*0.0000011023*$M25*$N25*0.82),($H25*VLOOKUP($F25,'VESSEL FACTORS'!$A$2:$O$5,AD$5,FALSE)*0.0000011023*$M25*$N25*1)),IF($G25&lt;21,($H25*VLOOKUP($F25,'VESSEL FACTORS'!$A$2:$O$5,AD$5,FALSE)*0.0000011023*$M25*$N25*VLOOKUP($G25,'VESSEL FACTORS'!$A$16:$L$36,AD$5,FALSE)),($H25*VLOOKUP($F25,'VESSEL FACTORS'!$A$3:$O$5,AD$5,FALSE)*0.0000011023*$M25*$N25*($G25/100))))))))</f>
        <v>Enter vessel info</v>
      </c>
      <c r="AE25" s="76" t="str">
        <f>IF(OR($D25=" ",$E25=" ",$F25=" "),"Enter vessel info",IF(T($H25)&lt;&gt;"","Enter Activity",IF(OR($M25=0,$N25=0),"Enter Run Time",IF((VLOOKUP($F25,'VESSEL FACTORS'!$A$3:$O$5,AE$5,FALSE))="N/A","--",IF($G25=" ",IF(ISERROR(SEARCH("Aux",$E25,1)),($H25*VLOOKUP($F25,'VESSEL FACTORS'!$A$2:$O$5,AE$5,FALSE)*0.0000011023*$M25*$N25*0.82),($H25*VLOOKUP($F25,'VESSEL FACTORS'!$A$2:$O$5,AE$5,FALSE)*0.0000011023*$M25*$N25*1)),IF($G25&lt;21,($H25*VLOOKUP($F25,'VESSEL FACTORS'!$A$2:$O$5,AE$5,FALSE)*0.0000011023*$M25*$N25*VLOOKUP($G25,'VESSEL FACTORS'!$A$16:$L$36,AE$5,FALSE)),($H25*VLOOKUP($F25,'VESSEL FACTORS'!$A$3:$O$5,AE$5,FALSE)*0.0000011023*$M25*$N25*($G25/100))))))))</f>
        <v>Enter vessel info</v>
      </c>
      <c r="AF25" s="76" t="str">
        <f>IF(OR($D25=" ",$E25=" ",$F25=" "),"Enter vessel info",IF(T($H25)&lt;&gt;"","Enter Activity",IF(OR($M25=0,$N25=0),"Enter Run Time",IF((VLOOKUP($F25,'VESSEL FACTORS'!$A$3:$O$5,AF$5,FALSE))="N/A","--",IF($G25=" ",IF(ISERROR(SEARCH("Aux",$E25,1)),($H25*VLOOKUP($F25,'VESSEL FACTORS'!$A$2:$O$5,AF$5,FALSE)*0.0000011023*$M25*$N25*0.82),($H25*VLOOKUP($F25,'VESSEL FACTORS'!$A$2:$O$5,AF$5,FALSE)*0.0000011023*$M25*$N25*1)),IF($G25&lt;21,($H25*VLOOKUP($F25,'VESSEL FACTORS'!$A$2:$O$5,AF$5,FALSE)*0.0000011023*$M25*$N25*VLOOKUP($G25,'VESSEL FACTORS'!$A$16:$L$36,AF$5,FALSE)),($H25*VLOOKUP($F25,'VESSEL FACTORS'!$A$3:$O$5,AF$5,FALSE)*0.0000011023*$M25*$N25*($G25/100))))))))</f>
        <v>Enter vessel info</v>
      </c>
      <c r="AG25" s="76" t="str">
        <f>IF(OR($D25=" ",$E25=" ",$F25=" "),"Enter vessel info",IF(T($H25)&lt;&gt;"","Enter Activity",IF(OR($M25=0,$N25=0),"Enter Run Time",IF((VLOOKUP($F25,'VESSEL FACTORS'!$A$3:$O$5,AG$5,FALSE))="N/A","--",IF($G25=" ",IF(ISERROR(SEARCH("Aux",$E25,1)),($H25*VLOOKUP($F25,'VESSEL FACTORS'!$A$2:$O$5,AG$5,FALSE)*0.0000011023*$M25*$N25*0.82),($H25*VLOOKUP($F25,'VESSEL FACTORS'!$A$2:$O$5,AG$5,FALSE)*0.0000011023*$M25*$N25*1)),IF($G25&lt;21,($H25*VLOOKUP($F25,'VESSEL FACTORS'!$A$2:$O$5,AG$5,FALSE)*0.0000011023*$M25*$N25*VLOOKUP($G25,'VESSEL FACTORS'!$A$16:$L$36,AG$5,FALSE)),($H25*VLOOKUP($F25,'VESSEL FACTORS'!$A$3:$O$5,AG$5,FALSE)*0.0000011023*$M25*$N25*($G25/100))))))))</f>
        <v>Enter vessel info</v>
      </c>
      <c r="AH25" s="76" t="str">
        <f>IF(OR($D25=" ",$E25=" ",$F25=" "),"Enter vessel info",IF(T($H25)&lt;&gt;"","Enter Activity",IF(OR($M25=0,$N25=0),"Enter Run Time",IF((VLOOKUP($F25,'VESSEL FACTORS'!$A$3:$O$5,AH$5,FALSE))="N/A","--",IF($G25=" ",IF(ISERROR(SEARCH("Aux",$E25,1)),($H25*VLOOKUP($F25,'VESSEL FACTORS'!$A$2:$O$5,AH$5,FALSE)*0.0000011023*$M25*$N25*0.82),($H25*VLOOKUP($F25,'VESSEL FACTORS'!$A$2:$O$5,AH$5,FALSE)*0.0000011023*$M25*$N25*1)),IF($G25&lt;21,($H25*VLOOKUP($F25,'VESSEL FACTORS'!$A$2:$O$5,AH$5,FALSE)*0.0000011023*$M25*$N25*VLOOKUP($G25,'VESSEL FACTORS'!$A$16:$L$36,AH$5,FALSE)),($H25*VLOOKUP($F25,'VESSEL FACTORS'!$A$3:$O$5,AH$5,FALSE)*0.0000011023*$M25*$N25*($G25/100))))))))</f>
        <v>Enter vessel info</v>
      </c>
      <c r="AI25" s="76" t="str">
        <f>IF(OR($D25=" ",$E25=" ",$F25=" "),"Enter vessel info",IF(T($H25)&lt;&gt;"","Enter Activity",IF(OR($M25=0,$N25=0),"Enter Run Time",IF((VLOOKUP($F25,'VESSEL FACTORS'!$A$3:$O$5,AI$5,FALSE))="N/A","--",IF($G25=" ",IF(ISERROR(SEARCH("Aux",$E25,1)),($H25*VLOOKUP($F25,'VESSEL FACTORS'!$A$2:$O$5,AI$5,FALSE)*0.0000011023*$M25*$N25*0.82),($H25*VLOOKUP($F25,'VESSEL FACTORS'!$A$2:$O$5,AI$5,FALSE)*0.0000011023*$M25*$N25*1)),IF($G25&lt;21,($H25*VLOOKUP($F25,'VESSEL FACTORS'!$A$2:$O$5,AI$5,FALSE)*0.0000011023*$M25*$N25*VLOOKUP($G25,'VESSEL FACTORS'!$A$16:$L$36,AI$5,FALSE)),($H25*VLOOKUP($F25,'VESSEL FACTORS'!$A$3:$O$5,AI$5,FALSE)*0.0000011023*$M25*$N25*($G25/100))))))))</f>
        <v>Enter vessel info</v>
      </c>
      <c r="AJ25" s="76" t="str">
        <f>IF(OR($D25=" ",$E25=" ",$F25=" "),"Enter vessel info",IF(T($H25)&lt;&gt;"","Enter Activity",IF(OR($M25=0,$N25=0),"Enter Run Time",IF((VLOOKUP($F25,'VESSEL FACTORS'!$A$3:$O$5,AJ$5,FALSE))="N/A","--",IF($G25=" ",IF(ISERROR(SEARCH("Aux",$E25,1)),($H25*VLOOKUP($F25,'VESSEL FACTORS'!$A$2:$O$5,AJ$5,FALSE)*0.0000011023*$M25*$N25*0.82),($H25*VLOOKUP($F25,'VESSEL FACTORS'!$A$2:$O$5,AJ$5,FALSE)*0.0000011023*$M25*$N25*1)),IF($G25&lt;21,($H25*VLOOKUP($F25,'VESSEL FACTORS'!$A$2:$O$5,AJ$5,FALSE)*0.0000011023*$M25*$N25*VLOOKUP($G25,'VESSEL FACTORS'!$A$16:$L$36,AJ$5,FALSE)),($H25*VLOOKUP($F25,'VESSEL FACTORS'!$A$3:$O$5,AJ$5,FALSE)*0.0000011023*$M25*$N25*($G25/100))))))))</f>
        <v>Enter vessel info</v>
      </c>
      <c r="AK25" s="76" t="str">
        <f>IF(OR($D25=" ",$E25=" ",$F25=" "),"Enter vessel info",IF(T($H25)&lt;&gt;"","Enter Activity",IF(OR($M25=0,$N25=0),"Enter Run Time",IF((VLOOKUP($F25,'VESSEL FACTORS'!$A$3:$O$5,AK$5,FALSE))="N/A","--",IF($G25=" ",IF(ISERROR(SEARCH("Aux",$E25,1)),($H25*VLOOKUP($F25,'VESSEL FACTORS'!$A$2:$O$5,AK$5,FALSE)*0.0000011023*$M25*$N25*0.82),($H25*VLOOKUP($F25,'VESSEL FACTORS'!$A$2:$O$5,AK$5,FALSE)*0.0000011023*$M25*$N25*1)),IF($G25&lt;21,($H25*VLOOKUP($F25,'VESSEL FACTORS'!$A$2:$O$5,AK$5,FALSE)*0.0000011023*$M25*$N25*VLOOKUP($G25,'VESSEL FACTORS'!$A$16:$L$36,AK$5,FALSE)),($H25*VLOOKUP($F25,'VESSEL FACTORS'!$A$3:$O$5,AK$5,FALSE)*0.0000011023*$M25*$N25*($G25/100))))))))</f>
        <v>Enter vessel info</v>
      </c>
      <c r="AL25" s="67" t="str">
        <f>IF(OR($D25=" ",$E25=" ",$F25=" "),"Enter vessel info",IF(T($H25)&lt;&gt;"","Enter Activity",IF(OR($M25=0,$N25=0),"Enter Run Time",IF((VLOOKUP($F25,'VESSEL FACTORS'!$A$3:$O$5,AL$5,FALSE))="N/A","--",IF($G25=" ",IF(ISERROR(SEARCH("Aux",$E25,1)),($H25*VLOOKUP($F25,'VESSEL FACTORS'!$A$2:$O$5,AL$5,FALSE)*0.0000011023*$M25*$N25*0.82),($H25*VLOOKUP($F25,'VESSEL FACTORS'!$A$2:$O$5,AL$5,FALSE)*0.0000011023*$M25*$N25*1)),IF($G25&lt;21,($H25*VLOOKUP($F25,'VESSEL FACTORS'!$A$2:$O$5,AL$5,FALSE)*0.0000011023*$M25*$N25*VLOOKUP($G25,'VESSEL FACTORS'!$A$16:$L$36,AL$5,FALSE)),($H25*VLOOKUP($F25,'VESSEL FACTORS'!$A$3:$O$5,AL$5,FALSE)*0.0000011023*$M25*$N25*($G25/100))))))))</f>
        <v>Enter vessel info</v>
      </c>
      <c r="AM25" s="315"/>
      <c r="AO25" s="74">
        <f>MONTH(EMISSIONS_1!P25)-MONTH(EMISSIONS_1!O25)+1</f>
        <v>1</v>
      </c>
      <c r="AP25" s="335">
        <f t="shared" si="12"/>
        <v>0</v>
      </c>
      <c r="AQ25" s="336">
        <f t="shared" si="34"/>
        <v>0</v>
      </c>
      <c r="AR25" s="336">
        <f t="shared" si="34"/>
        <v>0</v>
      </c>
      <c r="AS25" s="336">
        <f t="shared" si="34"/>
        <v>0</v>
      </c>
      <c r="AT25" s="336">
        <f t="shared" si="34"/>
        <v>0</v>
      </c>
      <c r="AU25" s="336">
        <f t="shared" si="34"/>
        <v>0</v>
      </c>
      <c r="AV25" s="336">
        <f t="shared" si="34"/>
        <v>0</v>
      </c>
      <c r="AW25" s="336">
        <f t="shared" si="34"/>
        <v>0</v>
      </c>
      <c r="AX25" s="336">
        <f t="shared" si="34"/>
        <v>0</v>
      </c>
      <c r="AY25" s="336">
        <f t="shared" si="34"/>
        <v>0</v>
      </c>
      <c r="AZ25" s="336">
        <f t="shared" si="34"/>
        <v>0</v>
      </c>
      <c r="BA25" s="337">
        <f t="shared" si="34"/>
        <v>0</v>
      </c>
      <c r="BB25" s="335">
        <f t="shared" si="24"/>
        <v>0</v>
      </c>
      <c r="BC25" s="336">
        <f t="shared" si="24"/>
        <v>0</v>
      </c>
      <c r="BD25" s="336">
        <f t="shared" si="24"/>
        <v>0</v>
      </c>
      <c r="BE25" s="336">
        <f t="shared" si="24"/>
        <v>0</v>
      </c>
      <c r="BF25" s="336">
        <f t="shared" si="24"/>
        <v>0</v>
      </c>
      <c r="BG25" s="336">
        <f t="shared" si="24"/>
        <v>0</v>
      </c>
      <c r="BH25" s="336">
        <f t="shared" si="24"/>
        <v>0</v>
      </c>
      <c r="BI25" s="336">
        <f t="shared" si="24"/>
        <v>0</v>
      </c>
      <c r="BJ25" s="336">
        <f t="shared" si="24"/>
        <v>0</v>
      </c>
      <c r="BK25" s="336">
        <f t="shared" si="24"/>
        <v>0</v>
      </c>
      <c r="BL25" s="336">
        <f t="shared" si="24"/>
        <v>0</v>
      </c>
      <c r="BM25" s="337">
        <f t="shared" si="24"/>
        <v>0</v>
      </c>
      <c r="BN25" s="335">
        <f t="shared" si="25"/>
        <v>0</v>
      </c>
      <c r="BO25" s="336">
        <f t="shared" si="25"/>
        <v>0</v>
      </c>
      <c r="BP25" s="336">
        <f t="shared" si="25"/>
        <v>0</v>
      </c>
      <c r="BQ25" s="336">
        <f t="shared" si="25"/>
        <v>0</v>
      </c>
      <c r="BR25" s="336">
        <f t="shared" si="25"/>
        <v>0</v>
      </c>
      <c r="BS25" s="336">
        <f t="shared" si="25"/>
        <v>0</v>
      </c>
      <c r="BT25" s="336">
        <f t="shared" si="25"/>
        <v>0</v>
      </c>
      <c r="BU25" s="336">
        <f t="shared" si="25"/>
        <v>0</v>
      </c>
      <c r="BV25" s="336">
        <f t="shared" si="25"/>
        <v>0</v>
      </c>
      <c r="BW25" s="336">
        <f t="shared" si="25"/>
        <v>0</v>
      </c>
      <c r="BX25" s="336">
        <f t="shared" si="25"/>
        <v>0</v>
      </c>
      <c r="BY25" s="337">
        <f t="shared" si="25"/>
        <v>0</v>
      </c>
      <c r="BZ25" s="335">
        <f t="shared" si="26"/>
        <v>0</v>
      </c>
      <c r="CA25" s="336">
        <f t="shared" si="26"/>
        <v>0</v>
      </c>
      <c r="CB25" s="336">
        <f t="shared" si="26"/>
        <v>0</v>
      </c>
      <c r="CC25" s="336">
        <f t="shared" si="26"/>
        <v>0</v>
      </c>
      <c r="CD25" s="336">
        <f t="shared" si="26"/>
        <v>0</v>
      </c>
      <c r="CE25" s="336">
        <f t="shared" si="26"/>
        <v>0</v>
      </c>
      <c r="CF25" s="336">
        <f t="shared" si="26"/>
        <v>0</v>
      </c>
      <c r="CG25" s="336">
        <f t="shared" si="26"/>
        <v>0</v>
      </c>
      <c r="CH25" s="336">
        <f t="shared" si="26"/>
        <v>0</v>
      </c>
      <c r="CI25" s="336">
        <f t="shared" si="26"/>
        <v>0</v>
      </c>
      <c r="CJ25" s="336">
        <f t="shared" si="26"/>
        <v>0</v>
      </c>
      <c r="CK25" s="337">
        <f t="shared" si="26"/>
        <v>0</v>
      </c>
      <c r="CL25" s="335">
        <f t="shared" si="27"/>
        <v>0</v>
      </c>
      <c r="CM25" s="336">
        <f t="shared" si="27"/>
        <v>0</v>
      </c>
      <c r="CN25" s="336">
        <f t="shared" si="27"/>
        <v>0</v>
      </c>
      <c r="CO25" s="336">
        <f t="shared" si="27"/>
        <v>0</v>
      </c>
      <c r="CP25" s="336">
        <f t="shared" si="27"/>
        <v>0</v>
      </c>
      <c r="CQ25" s="336">
        <f t="shared" si="27"/>
        <v>0</v>
      </c>
      <c r="CR25" s="336">
        <f t="shared" si="27"/>
        <v>0</v>
      </c>
      <c r="CS25" s="336">
        <f t="shared" si="27"/>
        <v>0</v>
      </c>
      <c r="CT25" s="336">
        <f t="shared" si="27"/>
        <v>0</v>
      </c>
      <c r="CU25" s="336">
        <f t="shared" si="27"/>
        <v>0</v>
      </c>
      <c r="CV25" s="336">
        <f t="shared" si="27"/>
        <v>0</v>
      </c>
      <c r="CW25" s="337">
        <f t="shared" si="27"/>
        <v>0</v>
      </c>
      <c r="CX25" s="335">
        <f t="shared" si="28"/>
        <v>0</v>
      </c>
      <c r="CY25" s="336">
        <f t="shared" si="28"/>
        <v>0</v>
      </c>
      <c r="CZ25" s="336">
        <f t="shared" si="28"/>
        <v>0</v>
      </c>
      <c r="DA25" s="336">
        <f t="shared" si="28"/>
        <v>0</v>
      </c>
      <c r="DB25" s="336">
        <f t="shared" si="28"/>
        <v>0</v>
      </c>
      <c r="DC25" s="336">
        <f t="shared" si="28"/>
        <v>0</v>
      </c>
      <c r="DD25" s="336">
        <f t="shared" si="28"/>
        <v>0</v>
      </c>
      <c r="DE25" s="336">
        <f t="shared" si="28"/>
        <v>0</v>
      </c>
      <c r="DF25" s="336">
        <f t="shared" si="28"/>
        <v>0</v>
      </c>
      <c r="DG25" s="336">
        <f t="shared" si="28"/>
        <v>0</v>
      </c>
      <c r="DH25" s="336">
        <f t="shared" si="28"/>
        <v>0</v>
      </c>
      <c r="DI25" s="337">
        <f t="shared" si="28"/>
        <v>0</v>
      </c>
      <c r="DJ25" s="335">
        <f t="shared" si="29"/>
        <v>0</v>
      </c>
      <c r="DK25" s="336">
        <f t="shared" si="29"/>
        <v>0</v>
      </c>
      <c r="DL25" s="336">
        <f t="shared" si="29"/>
        <v>0</v>
      </c>
      <c r="DM25" s="336">
        <f t="shared" si="29"/>
        <v>0</v>
      </c>
      <c r="DN25" s="336">
        <f t="shared" si="29"/>
        <v>0</v>
      </c>
      <c r="DO25" s="336">
        <f t="shared" si="29"/>
        <v>0</v>
      </c>
      <c r="DP25" s="336">
        <f t="shared" si="29"/>
        <v>0</v>
      </c>
      <c r="DQ25" s="336">
        <f t="shared" si="29"/>
        <v>0</v>
      </c>
      <c r="DR25" s="336">
        <f t="shared" si="29"/>
        <v>0</v>
      </c>
      <c r="DS25" s="336">
        <f t="shared" si="29"/>
        <v>0</v>
      </c>
      <c r="DT25" s="336">
        <f t="shared" si="29"/>
        <v>0</v>
      </c>
      <c r="DU25" s="337">
        <f t="shared" si="29"/>
        <v>0</v>
      </c>
      <c r="DV25" s="335">
        <f t="shared" si="30"/>
        <v>0</v>
      </c>
      <c r="DW25" s="336">
        <f t="shared" si="30"/>
        <v>0</v>
      </c>
      <c r="DX25" s="336">
        <f t="shared" si="30"/>
        <v>0</v>
      </c>
      <c r="DY25" s="336">
        <f t="shared" si="30"/>
        <v>0</v>
      </c>
      <c r="DZ25" s="336">
        <f t="shared" si="30"/>
        <v>0</v>
      </c>
      <c r="EA25" s="336">
        <f t="shared" si="30"/>
        <v>0</v>
      </c>
      <c r="EB25" s="336">
        <f t="shared" si="30"/>
        <v>0</v>
      </c>
      <c r="EC25" s="336">
        <f t="shared" si="30"/>
        <v>0</v>
      </c>
      <c r="ED25" s="336">
        <f t="shared" si="30"/>
        <v>0</v>
      </c>
      <c r="EE25" s="336">
        <f t="shared" si="30"/>
        <v>0</v>
      </c>
      <c r="EF25" s="336">
        <f t="shared" si="30"/>
        <v>0</v>
      </c>
      <c r="EG25" s="337">
        <f t="shared" si="30"/>
        <v>0</v>
      </c>
      <c r="EH25" s="335">
        <f t="shared" si="31"/>
        <v>0</v>
      </c>
      <c r="EI25" s="336">
        <f t="shared" si="31"/>
        <v>0</v>
      </c>
      <c r="EJ25" s="336">
        <f t="shared" si="31"/>
        <v>0</v>
      </c>
      <c r="EK25" s="336">
        <f t="shared" si="31"/>
        <v>0</v>
      </c>
      <c r="EL25" s="336">
        <f t="shared" si="31"/>
        <v>0</v>
      </c>
      <c r="EM25" s="336">
        <f t="shared" si="31"/>
        <v>0</v>
      </c>
      <c r="EN25" s="336">
        <f t="shared" si="31"/>
        <v>0</v>
      </c>
      <c r="EO25" s="336">
        <f t="shared" si="31"/>
        <v>0</v>
      </c>
      <c r="EP25" s="336">
        <f t="shared" si="31"/>
        <v>0</v>
      </c>
      <c r="EQ25" s="336">
        <f t="shared" si="31"/>
        <v>0</v>
      </c>
      <c r="ER25" s="336">
        <f t="shared" si="31"/>
        <v>0</v>
      </c>
      <c r="ES25" s="337">
        <f t="shared" si="31"/>
        <v>0</v>
      </c>
      <c r="ET25" s="335">
        <f t="shared" si="32"/>
        <v>0</v>
      </c>
      <c r="EU25" s="336">
        <f t="shared" si="32"/>
        <v>0</v>
      </c>
      <c r="EV25" s="336">
        <f t="shared" si="32"/>
        <v>0</v>
      </c>
      <c r="EW25" s="336">
        <f t="shared" si="32"/>
        <v>0</v>
      </c>
      <c r="EX25" s="336">
        <f t="shared" si="32"/>
        <v>0</v>
      </c>
      <c r="EY25" s="336">
        <f t="shared" si="32"/>
        <v>0</v>
      </c>
      <c r="EZ25" s="336">
        <f t="shared" si="32"/>
        <v>0</v>
      </c>
      <c r="FA25" s="336">
        <f t="shared" si="32"/>
        <v>0</v>
      </c>
      <c r="FB25" s="336">
        <f t="shared" si="32"/>
        <v>0</v>
      </c>
      <c r="FC25" s="336">
        <f t="shared" si="32"/>
        <v>0</v>
      </c>
      <c r="FD25" s="336">
        <f t="shared" si="32"/>
        <v>0</v>
      </c>
      <c r="FE25" s="337">
        <f t="shared" si="32"/>
        <v>0</v>
      </c>
      <c r="FF25" s="335">
        <f t="shared" si="33"/>
        <v>0</v>
      </c>
      <c r="FG25" s="336">
        <f t="shared" si="33"/>
        <v>0</v>
      </c>
      <c r="FH25" s="336">
        <f t="shared" si="33"/>
        <v>0</v>
      </c>
      <c r="FI25" s="336">
        <f t="shared" si="33"/>
        <v>0</v>
      </c>
      <c r="FJ25" s="336">
        <f t="shared" si="33"/>
        <v>0</v>
      </c>
      <c r="FK25" s="336">
        <f t="shared" si="33"/>
        <v>0</v>
      </c>
      <c r="FL25" s="336">
        <f t="shared" si="33"/>
        <v>0</v>
      </c>
      <c r="FM25" s="336">
        <f t="shared" si="33"/>
        <v>0</v>
      </c>
      <c r="FN25" s="336">
        <f t="shared" si="33"/>
        <v>0</v>
      </c>
      <c r="FO25" s="336">
        <f t="shared" si="33"/>
        <v>0</v>
      </c>
      <c r="FP25" s="336">
        <f t="shared" si="33"/>
        <v>0</v>
      </c>
      <c r="FQ25" s="337">
        <f t="shared" si="33"/>
        <v>0</v>
      </c>
    </row>
    <row r="26" spans="1:173" ht="12.75" customHeight="1" x14ac:dyDescent="0.2">
      <c r="A26" s="74" t="str">
        <f t="shared" si="21"/>
        <v xml:space="preserve"> - </v>
      </c>
      <c r="B26" s="112"/>
      <c r="C26" s="171" t="s">
        <v>305</v>
      </c>
      <c r="D26" s="366" t="str">
        <f>IF(ISBLANK(EMISSIONS_1!D26), " ", EMISSIONS_1!D26)</f>
        <v xml:space="preserve"> </v>
      </c>
      <c r="E26" s="366" t="str">
        <f>IF(ISBLANK(EMISSIONS_1!E26), " ", EMISSIONS_1!E26)</f>
        <v xml:space="preserve"> </v>
      </c>
      <c r="F26" s="366" t="str">
        <f>IF(ISBLANK(EMISSIONS_1!F26), " ", EMISSIONS_1!F26)</f>
        <v xml:space="preserve"> </v>
      </c>
      <c r="G26" s="367"/>
      <c r="H26" s="368"/>
      <c r="I26" s="33" t="s">
        <v>299</v>
      </c>
      <c r="J26" s="367"/>
      <c r="K26" s="33">
        <f t="shared" si="22"/>
        <v>1</v>
      </c>
      <c r="L26" s="33">
        <f t="shared" si="23"/>
        <v>0</v>
      </c>
      <c r="M26" s="367">
        <v>0</v>
      </c>
      <c r="N26" s="373">
        <v>0</v>
      </c>
      <c r="O26" s="299"/>
      <c r="P26" s="300"/>
      <c r="Q26" s="73" t="str">
        <f t="shared" si="13"/>
        <v>Enter vessel info</v>
      </c>
      <c r="R26" s="79" t="str">
        <f t="shared" si="14"/>
        <v>Enter vessel info</v>
      </c>
      <c r="S26" s="79" t="str">
        <f t="shared" si="15"/>
        <v>Enter vessel info</v>
      </c>
      <c r="T26" s="79" t="str">
        <f t="shared" si="16"/>
        <v>Enter vessel info</v>
      </c>
      <c r="U26" s="79" t="str">
        <f t="shared" si="17"/>
        <v>Enter vessel info</v>
      </c>
      <c r="V26" s="79" t="str">
        <f t="shared" si="18"/>
        <v>Enter vessel info</v>
      </c>
      <c r="W26" s="79" t="str">
        <f t="shared" si="19"/>
        <v>Enter vessel info</v>
      </c>
      <c r="X26" s="79" t="str">
        <f t="shared" si="20"/>
        <v>Enter vessel info</v>
      </c>
      <c r="Y26" s="78" t="s">
        <v>115</v>
      </c>
      <c r="Z26" s="79" t="s">
        <v>115</v>
      </c>
      <c r="AA26" s="82" t="s">
        <v>115</v>
      </c>
      <c r="AB26" s="76" t="str">
        <f>IF(OR($D26=" ",$E26=" ",$F26=" "),"Enter vessel info",IF(T($H26)&lt;&gt;"","Enter Activity",IF(OR($M26=0,$N26=0),"Enter Run Time",IF((VLOOKUP($F26,'VESSEL FACTORS'!$A$3:$O$5,AB$5,FALSE))="N/A","--",IF($G26=" ",IF(ISERROR(SEARCH("Aux",$E26,1)),($H26*VLOOKUP($F26,'VESSEL FACTORS'!$A$2:$O$5,AB$5,FALSE)*0.0000011023*$M26*$N26*0.82),($H26*VLOOKUP($F26,'VESSEL FACTORS'!$A$2:$O$5,AB$5,FALSE)*0.0000011023*$M26*$N26*1)),IF($G26&lt;21,($H26*VLOOKUP($F26,'VESSEL FACTORS'!$A$2:$O$5,AB$5,FALSE)*0.0000011023*$M26*$N26*VLOOKUP($G26,'VESSEL FACTORS'!$A$16:$L$36,AB$5,FALSE)),($H26*VLOOKUP($F26,'VESSEL FACTORS'!$A$3:$O$5,AB$5,FALSE)*0.0000011023*$M26*$N26*($G26/100))))))))</f>
        <v>Enter vessel info</v>
      </c>
      <c r="AC26" s="76" t="str">
        <f>IF(OR($D26=" ",$E26=" ",$F26=" "),"Enter vessel info",IF(T($H26)&lt;&gt;"","Enter Activity",IF(OR($M26=0,$N26=0),"Enter Run Time",IF((VLOOKUP($F26,'VESSEL FACTORS'!$A$3:$O$5,AC$5,FALSE))="N/A","--",IF($G26=" ",IF(ISERROR(SEARCH("Aux",$E26,1)),($H26*VLOOKUP($F26,'VESSEL FACTORS'!$A$2:$O$5,AC$5,FALSE)*0.0000011023*$M26*$N26*0.82),($H26*VLOOKUP($F26,'VESSEL FACTORS'!$A$2:$O$5,AC$5,FALSE)*0.0000011023*$M26*$N26*1)),IF($G26&lt;21,($H26*VLOOKUP($F26,'VESSEL FACTORS'!$A$2:$O$5,AC$5,FALSE)*0.0000011023*$M26*$N26*VLOOKUP($G26,'VESSEL FACTORS'!$A$16:$L$36,AC$5,FALSE)),($H26*VLOOKUP($F26,'VESSEL FACTORS'!$A$3:$O$5,AC$5,FALSE)*0.0000011023*$M26*$N26*($G26/100))))))))</f>
        <v>Enter vessel info</v>
      </c>
      <c r="AD26" s="76" t="str">
        <f>IF(OR($D26=" ",$E26=" ",$F26=" "),"Enter vessel info",IF(T($H26)&lt;&gt;"","Enter Activity",IF(OR($M26=0,$N26=0),"Enter Run Time",IF((VLOOKUP($F26,'VESSEL FACTORS'!$A$3:$O$5,AD$5,FALSE))="N/A","--",IF($G26=" ",IF(ISERROR(SEARCH("Aux",$E26,1)),($H26*VLOOKUP($F26,'VESSEL FACTORS'!$A$2:$O$5,AD$5,FALSE)*0.0000011023*$M26*$N26*0.82),($H26*VLOOKUP($F26,'VESSEL FACTORS'!$A$2:$O$5,AD$5,FALSE)*0.0000011023*$M26*$N26*1)),IF($G26&lt;21,($H26*VLOOKUP($F26,'VESSEL FACTORS'!$A$2:$O$5,AD$5,FALSE)*0.0000011023*$M26*$N26*VLOOKUP($G26,'VESSEL FACTORS'!$A$16:$L$36,AD$5,FALSE)),($H26*VLOOKUP($F26,'VESSEL FACTORS'!$A$3:$O$5,AD$5,FALSE)*0.0000011023*$M26*$N26*($G26/100))))))))</f>
        <v>Enter vessel info</v>
      </c>
      <c r="AE26" s="76" t="str">
        <f>IF(OR($D26=" ",$E26=" ",$F26=" "),"Enter vessel info",IF(T($H26)&lt;&gt;"","Enter Activity",IF(OR($M26=0,$N26=0),"Enter Run Time",IF((VLOOKUP($F26,'VESSEL FACTORS'!$A$3:$O$5,AE$5,FALSE))="N/A","--",IF($G26=" ",IF(ISERROR(SEARCH("Aux",$E26,1)),($H26*VLOOKUP($F26,'VESSEL FACTORS'!$A$2:$O$5,AE$5,FALSE)*0.0000011023*$M26*$N26*0.82),($H26*VLOOKUP($F26,'VESSEL FACTORS'!$A$2:$O$5,AE$5,FALSE)*0.0000011023*$M26*$N26*1)),IF($G26&lt;21,($H26*VLOOKUP($F26,'VESSEL FACTORS'!$A$2:$O$5,AE$5,FALSE)*0.0000011023*$M26*$N26*VLOOKUP($G26,'VESSEL FACTORS'!$A$16:$L$36,AE$5,FALSE)),($H26*VLOOKUP($F26,'VESSEL FACTORS'!$A$3:$O$5,AE$5,FALSE)*0.0000011023*$M26*$N26*($G26/100))))))))</f>
        <v>Enter vessel info</v>
      </c>
      <c r="AF26" s="76" t="str">
        <f>IF(OR($D26=" ",$E26=" ",$F26=" "),"Enter vessel info",IF(T($H26)&lt;&gt;"","Enter Activity",IF(OR($M26=0,$N26=0),"Enter Run Time",IF((VLOOKUP($F26,'VESSEL FACTORS'!$A$3:$O$5,AF$5,FALSE))="N/A","--",IF($G26=" ",IF(ISERROR(SEARCH("Aux",$E26,1)),($H26*VLOOKUP($F26,'VESSEL FACTORS'!$A$2:$O$5,AF$5,FALSE)*0.0000011023*$M26*$N26*0.82),($H26*VLOOKUP($F26,'VESSEL FACTORS'!$A$2:$O$5,AF$5,FALSE)*0.0000011023*$M26*$N26*1)),IF($G26&lt;21,($H26*VLOOKUP($F26,'VESSEL FACTORS'!$A$2:$O$5,AF$5,FALSE)*0.0000011023*$M26*$N26*VLOOKUP($G26,'VESSEL FACTORS'!$A$16:$L$36,AF$5,FALSE)),($H26*VLOOKUP($F26,'VESSEL FACTORS'!$A$3:$O$5,AF$5,FALSE)*0.0000011023*$M26*$N26*($G26/100))))))))</f>
        <v>Enter vessel info</v>
      </c>
      <c r="AG26" s="76" t="str">
        <f>IF(OR($D26=" ",$E26=" ",$F26=" "),"Enter vessel info",IF(T($H26)&lt;&gt;"","Enter Activity",IF(OR($M26=0,$N26=0),"Enter Run Time",IF((VLOOKUP($F26,'VESSEL FACTORS'!$A$3:$O$5,AG$5,FALSE))="N/A","--",IF($G26=" ",IF(ISERROR(SEARCH("Aux",$E26,1)),($H26*VLOOKUP($F26,'VESSEL FACTORS'!$A$2:$O$5,AG$5,FALSE)*0.0000011023*$M26*$N26*0.82),($H26*VLOOKUP($F26,'VESSEL FACTORS'!$A$2:$O$5,AG$5,FALSE)*0.0000011023*$M26*$N26*1)),IF($G26&lt;21,($H26*VLOOKUP($F26,'VESSEL FACTORS'!$A$2:$O$5,AG$5,FALSE)*0.0000011023*$M26*$N26*VLOOKUP($G26,'VESSEL FACTORS'!$A$16:$L$36,AG$5,FALSE)),($H26*VLOOKUP($F26,'VESSEL FACTORS'!$A$3:$O$5,AG$5,FALSE)*0.0000011023*$M26*$N26*($G26/100))))))))</f>
        <v>Enter vessel info</v>
      </c>
      <c r="AH26" s="76" t="str">
        <f>IF(OR($D26=" ",$E26=" ",$F26=" "),"Enter vessel info",IF(T($H26)&lt;&gt;"","Enter Activity",IF(OR($M26=0,$N26=0),"Enter Run Time",IF((VLOOKUP($F26,'VESSEL FACTORS'!$A$3:$O$5,AH$5,FALSE))="N/A","--",IF($G26=" ",IF(ISERROR(SEARCH("Aux",$E26,1)),($H26*VLOOKUP($F26,'VESSEL FACTORS'!$A$2:$O$5,AH$5,FALSE)*0.0000011023*$M26*$N26*0.82),($H26*VLOOKUP($F26,'VESSEL FACTORS'!$A$2:$O$5,AH$5,FALSE)*0.0000011023*$M26*$N26*1)),IF($G26&lt;21,($H26*VLOOKUP($F26,'VESSEL FACTORS'!$A$2:$O$5,AH$5,FALSE)*0.0000011023*$M26*$N26*VLOOKUP($G26,'VESSEL FACTORS'!$A$16:$L$36,AH$5,FALSE)),($H26*VLOOKUP($F26,'VESSEL FACTORS'!$A$3:$O$5,AH$5,FALSE)*0.0000011023*$M26*$N26*($G26/100))))))))</f>
        <v>Enter vessel info</v>
      </c>
      <c r="AI26" s="76" t="str">
        <f>IF(OR($D26=" ",$E26=" ",$F26=" "),"Enter vessel info",IF(T($H26)&lt;&gt;"","Enter Activity",IF(OR($M26=0,$N26=0),"Enter Run Time",IF((VLOOKUP($F26,'VESSEL FACTORS'!$A$3:$O$5,AI$5,FALSE))="N/A","--",IF($G26=" ",IF(ISERROR(SEARCH("Aux",$E26,1)),($H26*VLOOKUP($F26,'VESSEL FACTORS'!$A$2:$O$5,AI$5,FALSE)*0.0000011023*$M26*$N26*0.82),($H26*VLOOKUP($F26,'VESSEL FACTORS'!$A$2:$O$5,AI$5,FALSE)*0.0000011023*$M26*$N26*1)),IF($G26&lt;21,($H26*VLOOKUP($F26,'VESSEL FACTORS'!$A$2:$O$5,AI$5,FALSE)*0.0000011023*$M26*$N26*VLOOKUP($G26,'VESSEL FACTORS'!$A$16:$L$36,AI$5,FALSE)),($H26*VLOOKUP($F26,'VESSEL FACTORS'!$A$3:$O$5,AI$5,FALSE)*0.0000011023*$M26*$N26*($G26/100))))))))</f>
        <v>Enter vessel info</v>
      </c>
      <c r="AJ26" s="76" t="str">
        <f>IF(OR($D26=" ",$E26=" ",$F26=" "),"Enter vessel info",IF(T($H26)&lt;&gt;"","Enter Activity",IF(OR($M26=0,$N26=0),"Enter Run Time",IF((VLOOKUP($F26,'VESSEL FACTORS'!$A$3:$O$5,AJ$5,FALSE))="N/A","--",IF($G26=" ",IF(ISERROR(SEARCH("Aux",$E26,1)),($H26*VLOOKUP($F26,'VESSEL FACTORS'!$A$2:$O$5,AJ$5,FALSE)*0.0000011023*$M26*$N26*0.82),($H26*VLOOKUP($F26,'VESSEL FACTORS'!$A$2:$O$5,AJ$5,FALSE)*0.0000011023*$M26*$N26*1)),IF($G26&lt;21,($H26*VLOOKUP($F26,'VESSEL FACTORS'!$A$2:$O$5,AJ$5,FALSE)*0.0000011023*$M26*$N26*VLOOKUP($G26,'VESSEL FACTORS'!$A$16:$L$36,AJ$5,FALSE)),($H26*VLOOKUP($F26,'VESSEL FACTORS'!$A$3:$O$5,AJ$5,FALSE)*0.0000011023*$M26*$N26*($G26/100))))))))</f>
        <v>Enter vessel info</v>
      </c>
      <c r="AK26" s="76" t="str">
        <f>IF(OR($D26=" ",$E26=" ",$F26=" "),"Enter vessel info",IF(T($H26)&lt;&gt;"","Enter Activity",IF(OR($M26=0,$N26=0),"Enter Run Time",IF((VLOOKUP($F26,'VESSEL FACTORS'!$A$3:$O$5,AK$5,FALSE))="N/A","--",IF($G26=" ",IF(ISERROR(SEARCH("Aux",$E26,1)),($H26*VLOOKUP($F26,'VESSEL FACTORS'!$A$2:$O$5,AK$5,FALSE)*0.0000011023*$M26*$N26*0.82),($H26*VLOOKUP($F26,'VESSEL FACTORS'!$A$2:$O$5,AK$5,FALSE)*0.0000011023*$M26*$N26*1)),IF($G26&lt;21,($H26*VLOOKUP($F26,'VESSEL FACTORS'!$A$2:$O$5,AK$5,FALSE)*0.0000011023*$M26*$N26*VLOOKUP($G26,'VESSEL FACTORS'!$A$16:$L$36,AK$5,FALSE)),($H26*VLOOKUP($F26,'VESSEL FACTORS'!$A$3:$O$5,AK$5,FALSE)*0.0000011023*$M26*$N26*($G26/100))))))))</f>
        <v>Enter vessel info</v>
      </c>
      <c r="AL26" s="67" t="str">
        <f>IF(OR($D26=" ",$E26=" ",$F26=" "),"Enter vessel info",IF(T($H26)&lt;&gt;"","Enter Activity",IF(OR($M26=0,$N26=0),"Enter Run Time",IF((VLOOKUP($F26,'VESSEL FACTORS'!$A$3:$O$5,AL$5,FALSE))="N/A","--",IF($G26=" ",IF(ISERROR(SEARCH("Aux",$E26,1)),($H26*VLOOKUP($F26,'VESSEL FACTORS'!$A$2:$O$5,AL$5,FALSE)*0.0000011023*$M26*$N26*0.82),($H26*VLOOKUP($F26,'VESSEL FACTORS'!$A$2:$O$5,AL$5,FALSE)*0.0000011023*$M26*$N26*1)),IF($G26&lt;21,($H26*VLOOKUP($F26,'VESSEL FACTORS'!$A$2:$O$5,AL$5,FALSE)*0.0000011023*$M26*$N26*VLOOKUP($G26,'VESSEL FACTORS'!$A$16:$L$36,AL$5,FALSE)),($H26*VLOOKUP($F26,'VESSEL FACTORS'!$A$3:$O$5,AL$5,FALSE)*0.0000011023*$M26*$N26*($G26/100))))))))</f>
        <v>Enter vessel info</v>
      </c>
      <c r="AM26" s="315"/>
      <c r="AO26" s="74">
        <f>MONTH(EMISSIONS_1!P26)-MONTH(EMISSIONS_1!O26)+1</f>
        <v>1</v>
      </c>
      <c r="AP26" s="335">
        <f t="shared" si="12"/>
        <v>0</v>
      </c>
      <c r="AQ26" s="336">
        <f t="shared" si="34"/>
        <v>0</v>
      </c>
      <c r="AR26" s="336">
        <f t="shared" si="34"/>
        <v>0</v>
      </c>
      <c r="AS26" s="336">
        <f t="shared" si="34"/>
        <v>0</v>
      </c>
      <c r="AT26" s="336">
        <f t="shared" si="34"/>
        <v>0</v>
      </c>
      <c r="AU26" s="336">
        <f t="shared" si="34"/>
        <v>0</v>
      </c>
      <c r="AV26" s="336">
        <f t="shared" si="34"/>
        <v>0</v>
      </c>
      <c r="AW26" s="336">
        <f t="shared" si="34"/>
        <v>0</v>
      </c>
      <c r="AX26" s="336">
        <f t="shared" si="34"/>
        <v>0</v>
      </c>
      <c r="AY26" s="336">
        <f t="shared" si="34"/>
        <v>0</v>
      </c>
      <c r="AZ26" s="336">
        <f t="shared" si="34"/>
        <v>0</v>
      </c>
      <c r="BA26" s="337">
        <f t="shared" si="34"/>
        <v>0</v>
      </c>
      <c r="BB26" s="335">
        <f t="shared" si="24"/>
        <v>0</v>
      </c>
      <c r="BC26" s="336">
        <f t="shared" si="24"/>
        <v>0</v>
      </c>
      <c r="BD26" s="336">
        <f t="shared" si="24"/>
        <v>0</v>
      </c>
      <c r="BE26" s="336">
        <f t="shared" si="24"/>
        <v>0</v>
      </c>
      <c r="BF26" s="336">
        <f t="shared" si="24"/>
        <v>0</v>
      </c>
      <c r="BG26" s="336">
        <f t="shared" si="24"/>
        <v>0</v>
      </c>
      <c r="BH26" s="336">
        <f t="shared" si="24"/>
        <v>0</v>
      </c>
      <c r="BI26" s="336">
        <f t="shared" si="24"/>
        <v>0</v>
      </c>
      <c r="BJ26" s="336">
        <f t="shared" si="24"/>
        <v>0</v>
      </c>
      <c r="BK26" s="336">
        <f t="shared" si="24"/>
        <v>0</v>
      </c>
      <c r="BL26" s="336">
        <f t="shared" si="24"/>
        <v>0</v>
      </c>
      <c r="BM26" s="337">
        <f t="shared" si="24"/>
        <v>0</v>
      </c>
      <c r="BN26" s="335">
        <f t="shared" si="25"/>
        <v>0</v>
      </c>
      <c r="BO26" s="336">
        <f t="shared" si="25"/>
        <v>0</v>
      </c>
      <c r="BP26" s="336">
        <f t="shared" si="25"/>
        <v>0</v>
      </c>
      <c r="BQ26" s="336">
        <f t="shared" si="25"/>
        <v>0</v>
      </c>
      <c r="BR26" s="336">
        <f t="shared" si="25"/>
        <v>0</v>
      </c>
      <c r="BS26" s="336">
        <f t="shared" si="25"/>
        <v>0</v>
      </c>
      <c r="BT26" s="336">
        <f t="shared" si="25"/>
        <v>0</v>
      </c>
      <c r="BU26" s="336">
        <f t="shared" si="25"/>
        <v>0</v>
      </c>
      <c r="BV26" s="336">
        <f t="shared" si="25"/>
        <v>0</v>
      </c>
      <c r="BW26" s="336">
        <f t="shared" si="25"/>
        <v>0</v>
      </c>
      <c r="BX26" s="336">
        <f t="shared" si="25"/>
        <v>0</v>
      </c>
      <c r="BY26" s="337">
        <f t="shared" si="25"/>
        <v>0</v>
      </c>
      <c r="BZ26" s="335">
        <f t="shared" si="26"/>
        <v>0</v>
      </c>
      <c r="CA26" s="336">
        <f t="shared" si="26"/>
        <v>0</v>
      </c>
      <c r="CB26" s="336">
        <f t="shared" si="26"/>
        <v>0</v>
      </c>
      <c r="CC26" s="336">
        <f t="shared" si="26"/>
        <v>0</v>
      </c>
      <c r="CD26" s="336">
        <f t="shared" si="26"/>
        <v>0</v>
      </c>
      <c r="CE26" s="336">
        <f t="shared" si="26"/>
        <v>0</v>
      </c>
      <c r="CF26" s="336">
        <f t="shared" si="26"/>
        <v>0</v>
      </c>
      <c r="CG26" s="336">
        <f t="shared" si="26"/>
        <v>0</v>
      </c>
      <c r="CH26" s="336">
        <f t="shared" si="26"/>
        <v>0</v>
      </c>
      <c r="CI26" s="336">
        <f t="shared" si="26"/>
        <v>0</v>
      </c>
      <c r="CJ26" s="336">
        <f t="shared" si="26"/>
        <v>0</v>
      </c>
      <c r="CK26" s="337">
        <f t="shared" si="26"/>
        <v>0</v>
      </c>
      <c r="CL26" s="335">
        <f t="shared" si="27"/>
        <v>0</v>
      </c>
      <c r="CM26" s="336">
        <f t="shared" si="27"/>
        <v>0</v>
      </c>
      <c r="CN26" s="336">
        <f t="shared" si="27"/>
        <v>0</v>
      </c>
      <c r="CO26" s="336">
        <f t="shared" si="27"/>
        <v>0</v>
      </c>
      <c r="CP26" s="336">
        <f t="shared" si="27"/>
        <v>0</v>
      </c>
      <c r="CQ26" s="336">
        <f t="shared" si="27"/>
        <v>0</v>
      </c>
      <c r="CR26" s="336">
        <f t="shared" si="27"/>
        <v>0</v>
      </c>
      <c r="CS26" s="336">
        <f t="shared" si="27"/>
        <v>0</v>
      </c>
      <c r="CT26" s="336">
        <f t="shared" si="27"/>
        <v>0</v>
      </c>
      <c r="CU26" s="336">
        <f t="shared" si="27"/>
        <v>0</v>
      </c>
      <c r="CV26" s="336">
        <f t="shared" si="27"/>
        <v>0</v>
      </c>
      <c r="CW26" s="337">
        <f t="shared" si="27"/>
        <v>0</v>
      </c>
      <c r="CX26" s="335">
        <f t="shared" si="28"/>
        <v>0</v>
      </c>
      <c r="CY26" s="336">
        <f t="shared" si="28"/>
        <v>0</v>
      </c>
      <c r="CZ26" s="336">
        <f t="shared" si="28"/>
        <v>0</v>
      </c>
      <c r="DA26" s="336">
        <f t="shared" si="28"/>
        <v>0</v>
      </c>
      <c r="DB26" s="336">
        <f t="shared" si="28"/>
        <v>0</v>
      </c>
      <c r="DC26" s="336">
        <f t="shared" si="28"/>
        <v>0</v>
      </c>
      <c r="DD26" s="336">
        <f t="shared" si="28"/>
        <v>0</v>
      </c>
      <c r="DE26" s="336">
        <f t="shared" si="28"/>
        <v>0</v>
      </c>
      <c r="DF26" s="336">
        <f t="shared" si="28"/>
        <v>0</v>
      </c>
      <c r="DG26" s="336">
        <f t="shared" si="28"/>
        <v>0</v>
      </c>
      <c r="DH26" s="336">
        <f t="shared" si="28"/>
        <v>0</v>
      </c>
      <c r="DI26" s="337">
        <f t="shared" si="28"/>
        <v>0</v>
      </c>
      <c r="DJ26" s="335">
        <f t="shared" si="29"/>
        <v>0</v>
      </c>
      <c r="DK26" s="336">
        <f t="shared" si="29"/>
        <v>0</v>
      </c>
      <c r="DL26" s="336">
        <f t="shared" si="29"/>
        <v>0</v>
      </c>
      <c r="DM26" s="336">
        <f t="shared" si="29"/>
        <v>0</v>
      </c>
      <c r="DN26" s="336">
        <f t="shared" si="29"/>
        <v>0</v>
      </c>
      <c r="DO26" s="336">
        <f t="shared" si="29"/>
        <v>0</v>
      </c>
      <c r="DP26" s="336">
        <f t="shared" si="29"/>
        <v>0</v>
      </c>
      <c r="DQ26" s="336">
        <f t="shared" si="29"/>
        <v>0</v>
      </c>
      <c r="DR26" s="336">
        <f t="shared" si="29"/>
        <v>0</v>
      </c>
      <c r="DS26" s="336">
        <f t="shared" si="29"/>
        <v>0</v>
      </c>
      <c r="DT26" s="336">
        <f t="shared" si="29"/>
        <v>0</v>
      </c>
      <c r="DU26" s="337">
        <f t="shared" si="29"/>
        <v>0</v>
      </c>
      <c r="DV26" s="335">
        <f t="shared" si="30"/>
        <v>0</v>
      </c>
      <c r="DW26" s="336">
        <f t="shared" si="30"/>
        <v>0</v>
      </c>
      <c r="DX26" s="336">
        <f t="shared" si="30"/>
        <v>0</v>
      </c>
      <c r="DY26" s="336">
        <f t="shared" si="30"/>
        <v>0</v>
      </c>
      <c r="DZ26" s="336">
        <f t="shared" si="30"/>
        <v>0</v>
      </c>
      <c r="EA26" s="336">
        <f t="shared" si="30"/>
        <v>0</v>
      </c>
      <c r="EB26" s="336">
        <f t="shared" si="30"/>
        <v>0</v>
      </c>
      <c r="EC26" s="336">
        <f t="shared" si="30"/>
        <v>0</v>
      </c>
      <c r="ED26" s="336">
        <f t="shared" si="30"/>
        <v>0</v>
      </c>
      <c r="EE26" s="336">
        <f t="shared" si="30"/>
        <v>0</v>
      </c>
      <c r="EF26" s="336">
        <f t="shared" si="30"/>
        <v>0</v>
      </c>
      <c r="EG26" s="337">
        <f t="shared" si="30"/>
        <v>0</v>
      </c>
      <c r="EH26" s="335">
        <f t="shared" si="31"/>
        <v>0</v>
      </c>
      <c r="EI26" s="336">
        <f t="shared" si="31"/>
        <v>0</v>
      </c>
      <c r="EJ26" s="336">
        <f t="shared" si="31"/>
        <v>0</v>
      </c>
      <c r="EK26" s="336">
        <f t="shared" si="31"/>
        <v>0</v>
      </c>
      <c r="EL26" s="336">
        <f t="shared" si="31"/>
        <v>0</v>
      </c>
      <c r="EM26" s="336">
        <f t="shared" si="31"/>
        <v>0</v>
      </c>
      <c r="EN26" s="336">
        <f t="shared" si="31"/>
        <v>0</v>
      </c>
      <c r="EO26" s="336">
        <f t="shared" si="31"/>
        <v>0</v>
      </c>
      <c r="EP26" s="336">
        <f t="shared" si="31"/>
        <v>0</v>
      </c>
      <c r="EQ26" s="336">
        <f t="shared" si="31"/>
        <v>0</v>
      </c>
      <c r="ER26" s="336">
        <f t="shared" si="31"/>
        <v>0</v>
      </c>
      <c r="ES26" s="337">
        <f t="shared" si="31"/>
        <v>0</v>
      </c>
      <c r="ET26" s="335">
        <f t="shared" si="32"/>
        <v>0</v>
      </c>
      <c r="EU26" s="336">
        <f t="shared" si="32"/>
        <v>0</v>
      </c>
      <c r="EV26" s="336">
        <f t="shared" si="32"/>
        <v>0</v>
      </c>
      <c r="EW26" s="336">
        <f t="shared" si="32"/>
        <v>0</v>
      </c>
      <c r="EX26" s="336">
        <f t="shared" si="32"/>
        <v>0</v>
      </c>
      <c r="EY26" s="336">
        <f t="shared" si="32"/>
        <v>0</v>
      </c>
      <c r="EZ26" s="336">
        <f t="shared" si="32"/>
        <v>0</v>
      </c>
      <c r="FA26" s="336">
        <f t="shared" si="32"/>
        <v>0</v>
      </c>
      <c r="FB26" s="336">
        <f t="shared" si="32"/>
        <v>0</v>
      </c>
      <c r="FC26" s="336">
        <f t="shared" si="32"/>
        <v>0</v>
      </c>
      <c r="FD26" s="336">
        <f t="shared" si="32"/>
        <v>0</v>
      </c>
      <c r="FE26" s="337">
        <f t="shared" si="32"/>
        <v>0</v>
      </c>
      <c r="FF26" s="335">
        <f t="shared" si="33"/>
        <v>0</v>
      </c>
      <c r="FG26" s="336">
        <f t="shared" si="33"/>
        <v>0</v>
      </c>
      <c r="FH26" s="336">
        <f t="shared" si="33"/>
        <v>0</v>
      </c>
      <c r="FI26" s="336">
        <f t="shared" si="33"/>
        <v>0</v>
      </c>
      <c r="FJ26" s="336">
        <f t="shared" si="33"/>
        <v>0</v>
      </c>
      <c r="FK26" s="336">
        <f t="shared" si="33"/>
        <v>0</v>
      </c>
      <c r="FL26" s="336">
        <f t="shared" si="33"/>
        <v>0</v>
      </c>
      <c r="FM26" s="336">
        <f t="shared" si="33"/>
        <v>0</v>
      </c>
      <c r="FN26" s="336">
        <f t="shared" si="33"/>
        <v>0</v>
      </c>
      <c r="FO26" s="336">
        <f t="shared" si="33"/>
        <v>0</v>
      </c>
      <c r="FP26" s="336">
        <f t="shared" si="33"/>
        <v>0</v>
      </c>
      <c r="FQ26" s="337">
        <f t="shared" si="33"/>
        <v>0</v>
      </c>
    </row>
    <row r="27" spans="1:173" ht="12.75" customHeight="1" x14ac:dyDescent="0.2">
      <c r="A27" s="74" t="str">
        <f t="shared" si="21"/>
        <v xml:space="preserve"> - </v>
      </c>
      <c r="B27" s="112"/>
      <c r="C27" s="171" t="s">
        <v>305</v>
      </c>
      <c r="D27" s="366" t="str">
        <f>IF(ISBLANK(EMISSIONS_1!D27), " ", EMISSIONS_1!D27)</f>
        <v xml:space="preserve"> </v>
      </c>
      <c r="E27" s="366" t="str">
        <f>IF(ISBLANK(EMISSIONS_1!E27), " ", EMISSIONS_1!E27)</f>
        <v xml:space="preserve"> </v>
      </c>
      <c r="F27" s="366" t="str">
        <f>IF(ISBLANK(EMISSIONS_1!F27), " ", EMISSIONS_1!F27)</f>
        <v xml:space="preserve"> </v>
      </c>
      <c r="G27" s="367"/>
      <c r="H27" s="368"/>
      <c r="I27" s="33" t="s">
        <v>299</v>
      </c>
      <c r="J27" s="367"/>
      <c r="K27" s="33">
        <f t="shared" si="22"/>
        <v>1</v>
      </c>
      <c r="L27" s="33">
        <f t="shared" si="23"/>
        <v>0</v>
      </c>
      <c r="M27" s="367">
        <v>0</v>
      </c>
      <c r="N27" s="373">
        <v>0</v>
      </c>
      <c r="O27" s="299"/>
      <c r="P27" s="300"/>
      <c r="Q27" s="73" t="str">
        <f t="shared" si="13"/>
        <v>Enter vessel info</v>
      </c>
      <c r="R27" s="79" t="str">
        <f t="shared" si="14"/>
        <v>Enter vessel info</v>
      </c>
      <c r="S27" s="79" t="str">
        <f t="shared" si="15"/>
        <v>Enter vessel info</v>
      </c>
      <c r="T27" s="79" t="str">
        <f t="shared" si="16"/>
        <v>Enter vessel info</v>
      </c>
      <c r="U27" s="79" t="str">
        <f t="shared" si="17"/>
        <v>Enter vessel info</v>
      </c>
      <c r="V27" s="79" t="str">
        <f t="shared" si="18"/>
        <v>Enter vessel info</v>
      </c>
      <c r="W27" s="79" t="str">
        <f t="shared" si="19"/>
        <v>Enter vessel info</v>
      </c>
      <c r="X27" s="79" t="str">
        <f t="shared" si="20"/>
        <v>Enter vessel info</v>
      </c>
      <c r="Y27" s="78" t="s">
        <v>115</v>
      </c>
      <c r="Z27" s="79" t="s">
        <v>115</v>
      </c>
      <c r="AA27" s="82" t="s">
        <v>115</v>
      </c>
      <c r="AB27" s="76" t="str">
        <f>IF(OR($D27=" ",$E27=" ",$F27=" "),"Enter vessel info",IF(T($H27)&lt;&gt;"","Enter Activity",IF(OR($M27=0,$N27=0),"Enter Run Time",IF((VLOOKUP($F27,'VESSEL FACTORS'!$A$3:$O$5,AB$5,FALSE))="N/A","--",IF($G27=" ",IF(ISERROR(SEARCH("Aux",$E27,1)),($H27*VLOOKUP($F27,'VESSEL FACTORS'!$A$2:$O$5,AB$5,FALSE)*0.0000011023*$M27*$N27*0.82),($H27*VLOOKUP($F27,'VESSEL FACTORS'!$A$2:$O$5,AB$5,FALSE)*0.0000011023*$M27*$N27*1)),IF($G27&lt;21,($H27*VLOOKUP($F27,'VESSEL FACTORS'!$A$2:$O$5,AB$5,FALSE)*0.0000011023*$M27*$N27*VLOOKUP($G27,'VESSEL FACTORS'!$A$16:$L$36,AB$5,FALSE)),($H27*VLOOKUP($F27,'VESSEL FACTORS'!$A$3:$O$5,AB$5,FALSE)*0.0000011023*$M27*$N27*($G27/100))))))))</f>
        <v>Enter vessel info</v>
      </c>
      <c r="AC27" s="76" t="str">
        <f>IF(OR($D27=" ",$E27=" ",$F27=" "),"Enter vessel info",IF(T($H27)&lt;&gt;"","Enter Activity",IF(OR($M27=0,$N27=0),"Enter Run Time",IF((VLOOKUP($F27,'VESSEL FACTORS'!$A$3:$O$5,AC$5,FALSE))="N/A","--",IF($G27=" ",IF(ISERROR(SEARCH("Aux",$E27,1)),($H27*VLOOKUP($F27,'VESSEL FACTORS'!$A$2:$O$5,AC$5,FALSE)*0.0000011023*$M27*$N27*0.82),($H27*VLOOKUP($F27,'VESSEL FACTORS'!$A$2:$O$5,AC$5,FALSE)*0.0000011023*$M27*$N27*1)),IF($G27&lt;21,($H27*VLOOKUP($F27,'VESSEL FACTORS'!$A$2:$O$5,AC$5,FALSE)*0.0000011023*$M27*$N27*VLOOKUP($G27,'VESSEL FACTORS'!$A$16:$L$36,AC$5,FALSE)),($H27*VLOOKUP($F27,'VESSEL FACTORS'!$A$3:$O$5,AC$5,FALSE)*0.0000011023*$M27*$N27*($G27/100))))))))</f>
        <v>Enter vessel info</v>
      </c>
      <c r="AD27" s="76" t="str">
        <f>IF(OR($D27=" ",$E27=" ",$F27=" "),"Enter vessel info",IF(T($H27)&lt;&gt;"","Enter Activity",IF(OR($M27=0,$N27=0),"Enter Run Time",IF((VLOOKUP($F27,'VESSEL FACTORS'!$A$3:$O$5,AD$5,FALSE))="N/A","--",IF($G27=" ",IF(ISERROR(SEARCH("Aux",$E27,1)),($H27*VLOOKUP($F27,'VESSEL FACTORS'!$A$2:$O$5,AD$5,FALSE)*0.0000011023*$M27*$N27*0.82),($H27*VLOOKUP($F27,'VESSEL FACTORS'!$A$2:$O$5,AD$5,FALSE)*0.0000011023*$M27*$N27*1)),IF($G27&lt;21,($H27*VLOOKUP($F27,'VESSEL FACTORS'!$A$2:$O$5,AD$5,FALSE)*0.0000011023*$M27*$N27*VLOOKUP($G27,'VESSEL FACTORS'!$A$16:$L$36,AD$5,FALSE)),($H27*VLOOKUP($F27,'VESSEL FACTORS'!$A$3:$O$5,AD$5,FALSE)*0.0000011023*$M27*$N27*($G27/100))))))))</f>
        <v>Enter vessel info</v>
      </c>
      <c r="AE27" s="76" t="str">
        <f>IF(OR($D27=" ",$E27=" ",$F27=" "),"Enter vessel info",IF(T($H27)&lt;&gt;"","Enter Activity",IF(OR($M27=0,$N27=0),"Enter Run Time",IF((VLOOKUP($F27,'VESSEL FACTORS'!$A$3:$O$5,AE$5,FALSE))="N/A","--",IF($G27=" ",IF(ISERROR(SEARCH("Aux",$E27,1)),($H27*VLOOKUP($F27,'VESSEL FACTORS'!$A$2:$O$5,AE$5,FALSE)*0.0000011023*$M27*$N27*0.82),($H27*VLOOKUP($F27,'VESSEL FACTORS'!$A$2:$O$5,AE$5,FALSE)*0.0000011023*$M27*$N27*1)),IF($G27&lt;21,($H27*VLOOKUP($F27,'VESSEL FACTORS'!$A$2:$O$5,AE$5,FALSE)*0.0000011023*$M27*$N27*VLOOKUP($G27,'VESSEL FACTORS'!$A$16:$L$36,AE$5,FALSE)),($H27*VLOOKUP($F27,'VESSEL FACTORS'!$A$3:$O$5,AE$5,FALSE)*0.0000011023*$M27*$N27*($G27/100))))))))</f>
        <v>Enter vessel info</v>
      </c>
      <c r="AF27" s="76" t="str">
        <f>IF(OR($D27=" ",$E27=" ",$F27=" "),"Enter vessel info",IF(T($H27)&lt;&gt;"","Enter Activity",IF(OR($M27=0,$N27=0),"Enter Run Time",IF((VLOOKUP($F27,'VESSEL FACTORS'!$A$3:$O$5,AF$5,FALSE))="N/A","--",IF($G27=" ",IF(ISERROR(SEARCH("Aux",$E27,1)),($H27*VLOOKUP($F27,'VESSEL FACTORS'!$A$2:$O$5,AF$5,FALSE)*0.0000011023*$M27*$N27*0.82),($H27*VLOOKUP($F27,'VESSEL FACTORS'!$A$2:$O$5,AF$5,FALSE)*0.0000011023*$M27*$N27*1)),IF($G27&lt;21,($H27*VLOOKUP($F27,'VESSEL FACTORS'!$A$2:$O$5,AF$5,FALSE)*0.0000011023*$M27*$N27*VLOOKUP($G27,'VESSEL FACTORS'!$A$16:$L$36,AF$5,FALSE)),($H27*VLOOKUP($F27,'VESSEL FACTORS'!$A$3:$O$5,AF$5,FALSE)*0.0000011023*$M27*$N27*($G27/100))))))))</f>
        <v>Enter vessel info</v>
      </c>
      <c r="AG27" s="76" t="str">
        <f>IF(OR($D27=" ",$E27=" ",$F27=" "),"Enter vessel info",IF(T($H27)&lt;&gt;"","Enter Activity",IF(OR($M27=0,$N27=0),"Enter Run Time",IF((VLOOKUP($F27,'VESSEL FACTORS'!$A$3:$O$5,AG$5,FALSE))="N/A","--",IF($G27=" ",IF(ISERROR(SEARCH("Aux",$E27,1)),($H27*VLOOKUP($F27,'VESSEL FACTORS'!$A$2:$O$5,AG$5,FALSE)*0.0000011023*$M27*$N27*0.82),($H27*VLOOKUP($F27,'VESSEL FACTORS'!$A$2:$O$5,AG$5,FALSE)*0.0000011023*$M27*$N27*1)),IF($G27&lt;21,($H27*VLOOKUP($F27,'VESSEL FACTORS'!$A$2:$O$5,AG$5,FALSE)*0.0000011023*$M27*$N27*VLOOKUP($G27,'VESSEL FACTORS'!$A$16:$L$36,AG$5,FALSE)),($H27*VLOOKUP($F27,'VESSEL FACTORS'!$A$3:$O$5,AG$5,FALSE)*0.0000011023*$M27*$N27*($G27/100))))))))</f>
        <v>Enter vessel info</v>
      </c>
      <c r="AH27" s="76" t="str">
        <f>IF(OR($D27=" ",$E27=" ",$F27=" "),"Enter vessel info",IF(T($H27)&lt;&gt;"","Enter Activity",IF(OR($M27=0,$N27=0),"Enter Run Time",IF((VLOOKUP($F27,'VESSEL FACTORS'!$A$3:$O$5,AH$5,FALSE))="N/A","--",IF($G27=" ",IF(ISERROR(SEARCH("Aux",$E27,1)),($H27*VLOOKUP($F27,'VESSEL FACTORS'!$A$2:$O$5,AH$5,FALSE)*0.0000011023*$M27*$N27*0.82),($H27*VLOOKUP($F27,'VESSEL FACTORS'!$A$2:$O$5,AH$5,FALSE)*0.0000011023*$M27*$N27*1)),IF($G27&lt;21,($H27*VLOOKUP($F27,'VESSEL FACTORS'!$A$2:$O$5,AH$5,FALSE)*0.0000011023*$M27*$N27*VLOOKUP($G27,'VESSEL FACTORS'!$A$16:$L$36,AH$5,FALSE)),($H27*VLOOKUP($F27,'VESSEL FACTORS'!$A$3:$O$5,AH$5,FALSE)*0.0000011023*$M27*$N27*($G27/100))))))))</f>
        <v>Enter vessel info</v>
      </c>
      <c r="AI27" s="76" t="str">
        <f>IF(OR($D27=" ",$E27=" ",$F27=" "),"Enter vessel info",IF(T($H27)&lt;&gt;"","Enter Activity",IF(OR($M27=0,$N27=0),"Enter Run Time",IF((VLOOKUP($F27,'VESSEL FACTORS'!$A$3:$O$5,AI$5,FALSE))="N/A","--",IF($G27=" ",IF(ISERROR(SEARCH("Aux",$E27,1)),($H27*VLOOKUP($F27,'VESSEL FACTORS'!$A$2:$O$5,AI$5,FALSE)*0.0000011023*$M27*$N27*0.82),($H27*VLOOKUP($F27,'VESSEL FACTORS'!$A$2:$O$5,AI$5,FALSE)*0.0000011023*$M27*$N27*1)),IF($G27&lt;21,($H27*VLOOKUP($F27,'VESSEL FACTORS'!$A$2:$O$5,AI$5,FALSE)*0.0000011023*$M27*$N27*VLOOKUP($G27,'VESSEL FACTORS'!$A$16:$L$36,AI$5,FALSE)),($H27*VLOOKUP($F27,'VESSEL FACTORS'!$A$3:$O$5,AI$5,FALSE)*0.0000011023*$M27*$N27*($G27/100))))))))</f>
        <v>Enter vessel info</v>
      </c>
      <c r="AJ27" s="76" t="str">
        <f>IF(OR($D27=" ",$E27=" ",$F27=" "),"Enter vessel info",IF(T($H27)&lt;&gt;"","Enter Activity",IF(OR($M27=0,$N27=0),"Enter Run Time",IF((VLOOKUP($F27,'VESSEL FACTORS'!$A$3:$O$5,AJ$5,FALSE))="N/A","--",IF($G27=" ",IF(ISERROR(SEARCH("Aux",$E27,1)),($H27*VLOOKUP($F27,'VESSEL FACTORS'!$A$2:$O$5,AJ$5,FALSE)*0.0000011023*$M27*$N27*0.82),($H27*VLOOKUP($F27,'VESSEL FACTORS'!$A$2:$O$5,AJ$5,FALSE)*0.0000011023*$M27*$N27*1)),IF($G27&lt;21,($H27*VLOOKUP($F27,'VESSEL FACTORS'!$A$2:$O$5,AJ$5,FALSE)*0.0000011023*$M27*$N27*VLOOKUP($G27,'VESSEL FACTORS'!$A$16:$L$36,AJ$5,FALSE)),($H27*VLOOKUP($F27,'VESSEL FACTORS'!$A$3:$O$5,AJ$5,FALSE)*0.0000011023*$M27*$N27*($G27/100))))))))</f>
        <v>Enter vessel info</v>
      </c>
      <c r="AK27" s="76" t="str">
        <f>IF(OR($D27=" ",$E27=" ",$F27=" "),"Enter vessel info",IF(T($H27)&lt;&gt;"","Enter Activity",IF(OR($M27=0,$N27=0),"Enter Run Time",IF((VLOOKUP($F27,'VESSEL FACTORS'!$A$3:$O$5,AK$5,FALSE))="N/A","--",IF($G27=" ",IF(ISERROR(SEARCH("Aux",$E27,1)),($H27*VLOOKUP($F27,'VESSEL FACTORS'!$A$2:$O$5,AK$5,FALSE)*0.0000011023*$M27*$N27*0.82),($H27*VLOOKUP($F27,'VESSEL FACTORS'!$A$2:$O$5,AK$5,FALSE)*0.0000011023*$M27*$N27*1)),IF($G27&lt;21,($H27*VLOOKUP($F27,'VESSEL FACTORS'!$A$2:$O$5,AK$5,FALSE)*0.0000011023*$M27*$N27*VLOOKUP($G27,'VESSEL FACTORS'!$A$16:$L$36,AK$5,FALSE)),($H27*VLOOKUP($F27,'VESSEL FACTORS'!$A$3:$O$5,AK$5,FALSE)*0.0000011023*$M27*$N27*($G27/100))))))))</f>
        <v>Enter vessel info</v>
      </c>
      <c r="AL27" s="67" t="str">
        <f>IF(OR($D27=" ",$E27=" ",$F27=" "),"Enter vessel info",IF(T($H27)&lt;&gt;"","Enter Activity",IF(OR($M27=0,$N27=0),"Enter Run Time",IF((VLOOKUP($F27,'VESSEL FACTORS'!$A$3:$O$5,AL$5,FALSE))="N/A","--",IF($G27=" ",IF(ISERROR(SEARCH("Aux",$E27,1)),($H27*VLOOKUP($F27,'VESSEL FACTORS'!$A$2:$O$5,AL$5,FALSE)*0.0000011023*$M27*$N27*0.82),($H27*VLOOKUP($F27,'VESSEL FACTORS'!$A$2:$O$5,AL$5,FALSE)*0.0000011023*$M27*$N27*1)),IF($G27&lt;21,($H27*VLOOKUP($F27,'VESSEL FACTORS'!$A$2:$O$5,AL$5,FALSE)*0.0000011023*$M27*$N27*VLOOKUP($G27,'VESSEL FACTORS'!$A$16:$L$36,AL$5,FALSE)),($H27*VLOOKUP($F27,'VESSEL FACTORS'!$A$3:$O$5,AL$5,FALSE)*0.0000011023*$M27*$N27*($G27/100))))))))</f>
        <v>Enter vessel info</v>
      </c>
      <c r="AM27" s="315"/>
      <c r="AO27" s="74">
        <f>MONTH(EMISSIONS_1!P27)-MONTH(EMISSIONS_1!O27)+1</f>
        <v>1</v>
      </c>
      <c r="AP27" s="335">
        <f t="shared" si="12"/>
        <v>0</v>
      </c>
      <c r="AQ27" s="336">
        <f t="shared" si="34"/>
        <v>0</v>
      </c>
      <c r="AR27" s="336">
        <f t="shared" si="34"/>
        <v>0</v>
      </c>
      <c r="AS27" s="336">
        <f t="shared" si="34"/>
        <v>0</v>
      </c>
      <c r="AT27" s="336">
        <f t="shared" si="34"/>
        <v>0</v>
      </c>
      <c r="AU27" s="336">
        <f t="shared" si="34"/>
        <v>0</v>
      </c>
      <c r="AV27" s="336">
        <f t="shared" si="34"/>
        <v>0</v>
      </c>
      <c r="AW27" s="336">
        <f t="shared" si="34"/>
        <v>0</v>
      </c>
      <c r="AX27" s="336">
        <f t="shared" si="34"/>
        <v>0</v>
      </c>
      <c r="AY27" s="336">
        <f t="shared" si="34"/>
        <v>0</v>
      </c>
      <c r="AZ27" s="336">
        <f t="shared" si="34"/>
        <v>0</v>
      </c>
      <c r="BA27" s="337">
        <f t="shared" si="34"/>
        <v>0</v>
      </c>
      <c r="BB27" s="335">
        <f t="shared" si="24"/>
        <v>0</v>
      </c>
      <c r="BC27" s="336">
        <f t="shared" si="24"/>
        <v>0</v>
      </c>
      <c r="BD27" s="336">
        <f t="shared" si="24"/>
        <v>0</v>
      </c>
      <c r="BE27" s="336">
        <f t="shared" si="24"/>
        <v>0</v>
      </c>
      <c r="BF27" s="336">
        <f t="shared" si="24"/>
        <v>0</v>
      </c>
      <c r="BG27" s="336">
        <f t="shared" si="24"/>
        <v>0</v>
      </c>
      <c r="BH27" s="336">
        <f t="shared" si="24"/>
        <v>0</v>
      </c>
      <c r="BI27" s="336">
        <f t="shared" si="24"/>
        <v>0</v>
      </c>
      <c r="BJ27" s="336">
        <f t="shared" si="24"/>
        <v>0</v>
      </c>
      <c r="BK27" s="336">
        <f t="shared" si="24"/>
        <v>0</v>
      </c>
      <c r="BL27" s="336">
        <f t="shared" si="24"/>
        <v>0</v>
      </c>
      <c r="BM27" s="337">
        <f t="shared" si="24"/>
        <v>0</v>
      </c>
      <c r="BN27" s="335">
        <f t="shared" si="25"/>
        <v>0</v>
      </c>
      <c r="BO27" s="336">
        <f t="shared" si="25"/>
        <v>0</v>
      </c>
      <c r="BP27" s="336">
        <f t="shared" si="25"/>
        <v>0</v>
      </c>
      <c r="BQ27" s="336">
        <f t="shared" si="25"/>
        <v>0</v>
      </c>
      <c r="BR27" s="336">
        <f t="shared" si="25"/>
        <v>0</v>
      </c>
      <c r="BS27" s="336">
        <f t="shared" si="25"/>
        <v>0</v>
      </c>
      <c r="BT27" s="336">
        <f t="shared" si="25"/>
        <v>0</v>
      </c>
      <c r="BU27" s="336">
        <f t="shared" si="25"/>
        <v>0</v>
      </c>
      <c r="BV27" s="336">
        <f t="shared" si="25"/>
        <v>0</v>
      </c>
      <c r="BW27" s="336">
        <f t="shared" si="25"/>
        <v>0</v>
      </c>
      <c r="BX27" s="336">
        <f t="shared" si="25"/>
        <v>0</v>
      </c>
      <c r="BY27" s="337">
        <f t="shared" si="25"/>
        <v>0</v>
      </c>
      <c r="BZ27" s="335">
        <f t="shared" si="26"/>
        <v>0</v>
      </c>
      <c r="CA27" s="336">
        <f t="shared" si="26"/>
        <v>0</v>
      </c>
      <c r="CB27" s="336">
        <f t="shared" si="26"/>
        <v>0</v>
      </c>
      <c r="CC27" s="336">
        <f t="shared" si="26"/>
        <v>0</v>
      </c>
      <c r="CD27" s="336">
        <f t="shared" si="26"/>
        <v>0</v>
      </c>
      <c r="CE27" s="336">
        <f t="shared" si="26"/>
        <v>0</v>
      </c>
      <c r="CF27" s="336">
        <f t="shared" si="26"/>
        <v>0</v>
      </c>
      <c r="CG27" s="336">
        <f t="shared" si="26"/>
        <v>0</v>
      </c>
      <c r="CH27" s="336">
        <f t="shared" si="26"/>
        <v>0</v>
      </c>
      <c r="CI27" s="336">
        <f t="shared" si="26"/>
        <v>0</v>
      </c>
      <c r="CJ27" s="336">
        <f t="shared" si="26"/>
        <v>0</v>
      </c>
      <c r="CK27" s="337">
        <f t="shared" si="26"/>
        <v>0</v>
      </c>
      <c r="CL27" s="335">
        <f t="shared" si="27"/>
        <v>0</v>
      </c>
      <c r="CM27" s="336">
        <f t="shared" si="27"/>
        <v>0</v>
      </c>
      <c r="CN27" s="336">
        <f t="shared" si="27"/>
        <v>0</v>
      </c>
      <c r="CO27" s="336">
        <f t="shared" si="27"/>
        <v>0</v>
      </c>
      <c r="CP27" s="336">
        <f t="shared" si="27"/>
        <v>0</v>
      </c>
      <c r="CQ27" s="336">
        <f t="shared" si="27"/>
        <v>0</v>
      </c>
      <c r="CR27" s="336">
        <f t="shared" si="27"/>
        <v>0</v>
      </c>
      <c r="CS27" s="336">
        <f t="shared" si="27"/>
        <v>0</v>
      </c>
      <c r="CT27" s="336">
        <f t="shared" si="27"/>
        <v>0</v>
      </c>
      <c r="CU27" s="336">
        <f t="shared" si="27"/>
        <v>0</v>
      </c>
      <c r="CV27" s="336">
        <f t="shared" si="27"/>
        <v>0</v>
      </c>
      <c r="CW27" s="337">
        <f t="shared" si="27"/>
        <v>0</v>
      </c>
      <c r="CX27" s="335">
        <f t="shared" si="28"/>
        <v>0</v>
      </c>
      <c r="CY27" s="336">
        <f t="shared" si="28"/>
        <v>0</v>
      </c>
      <c r="CZ27" s="336">
        <f t="shared" si="28"/>
        <v>0</v>
      </c>
      <c r="DA27" s="336">
        <f t="shared" si="28"/>
        <v>0</v>
      </c>
      <c r="DB27" s="336">
        <f t="shared" si="28"/>
        <v>0</v>
      </c>
      <c r="DC27" s="336">
        <f t="shared" si="28"/>
        <v>0</v>
      </c>
      <c r="DD27" s="336">
        <f t="shared" si="28"/>
        <v>0</v>
      </c>
      <c r="DE27" s="336">
        <f t="shared" si="28"/>
        <v>0</v>
      </c>
      <c r="DF27" s="336">
        <f t="shared" si="28"/>
        <v>0</v>
      </c>
      <c r="DG27" s="336">
        <f t="shared" si="28"/>
        <v>0</v>
      </c>
      <c r="DH27" s="336">
        <f t="shared" si="28"/>
        <v>0</v>
      </c>
      <c r="DI27" s="337">
        <f t="shared" si="28"/>
        <v>0</v>
      </c>
      <c r="DJ27" s="335">
        <f t="shared" si="29"/>
        <v>0</v>
      </c>
      <c r="DK27" s="336">
        <f t="shared" si="29"/>
        <v>0</v>
      </c>
      <c r="DL27" s="336">
        <f t="shared" si="29"/>
        <v>0</v>
      </c>
      <c r="DM27" s="336">
        <f t="shared" si="29"/>
        <v>0</v>
      </c>
      <c r="DN27" s="336">
        <f t="shared" si="29"/>
        <v>0</v>
      </c>
      <c r="DO27" s="336">
        <f t="shared" si="29"/>
        <v>0</v>
      </c>
      <c r="DP27" s="336">
        <f t="shared" si="29"/>
        <v>0</v>
      </c>
      <c r="DQ27" s="336">
        <f t="shared" si="29"/>
        <v>0</v>
      </c>
      <c r="DR27" s="336">
        <f t="shared" si="29"/>
        <v>0</v>
      </c>
      <c r="DS27" s="336">
        <f t="shared" si="29"/>
        <v>0</v>
      </c>
      <c r="DT27" s="336">
        <f t="shared" si="29"/>
        <v>0</v>
      </c>
      <c r="DU27" s="337">
        <f t="shared" si="29"/>
        <v>0</v>
      </c>
      <c r="DV27" s="335">
        <f t="shared" si="30"/>
        <v>0</v>
      </c>
      <c r="DW27" s="336">
        <f t="shared" si="30"/>
        <v>0</v>
      </c>
      <c r="DX27" s="336">
        <f t="shared" si="30"/>
        <v>0</v>
      </c>
      <c r="DY27" s="336">
        <f t="shared" si="30"/>
        <v>0</v>
      </c>
      <c r="DZ27" s="336">
        <f t="shared" si="30"/>
        <v>0</v>
      </c>
      <c r="EA27" s="336">
        <f t="shared" si="30"/>
        <v>0</v>
      </c>
      <c r="EB27" s="336">
        <f t="shared" si="30"/>
        <v>0</v>
      </c>
      <c r="EC27" s="336">
        <f t="shared" si="30"/>
        <v>0</v>
      </c>
      <c r="ED27" s="336">
        <f t="shared" si="30"/>
        <v>0</v>
      </c>
      <c r="EE27" s="336">
        <f t="shared" si="30"/>
        <v>0</v>
      </c>
      <c r="EF27" s="336">
        <f t="shared" si="30"/>
        <v>0</v>
      </c>
      <c r="EG27" s="337">
        <f t="shared" si="30"/>
        <v>0</v>
      </c>
      <c r="EH27" s="335">
        <f t="shared" si="31"/>
        <v>0</v>
      </c>
      <c r="EI27" s="336">
        <f t="shared" si="31"/>
        <v>0</v>
      </c>
      <c r="EJ27" s="336">
        <f t="shared" si="31"/>
        <v>0</v>
      </c>
      <c r="EK27" s="336">
        <f t="shared" si="31"/>
        <v>0</v>
      </c>
      <c r="EL27" s="336">
        <f t="shared" si="31"/>
        <v>0</v>
      </c>
      <c r="EM27" s="336">
        <f t="shared" si="31"/>
        <v>0</v>
      </c>
      <c r="EN27" s="336">
        <f t="shared" si="31"/>
        <v>0</v>
      </c>
      <c r="EO27" s="336">
        <f t="shared" si="31"/>
        <v>0</v>
      </c>
      <c r="EP27" s="336">
        <f t="shared" si="31"/>
        <v>0</v>
      </c>
      <c r="EQ27" s="336">
        <f t="shared" si="31"/>
        <v>0</v>
      </c>
      <c r="ER27" s="336">
        <f t="shared" si="31"/>
        <v>0</v>
      </c>
      <c r="ES27" s="337">
        <f t="shared" si="31"/>
        <v>0</v>
      </c>
      <c r="ET27" s="335">
        <f t="shared" si="32"/>
        <v>0</v>
      </c>
      <c r="EU27" s="336">
        <f t="shared" si="32"/>
        <v>0</v>
      </c>
      <c r="EV27" s="336">
        <f t="shared" si="32"/>
        <v>0</v>
      </c>
      <c r="EW27" s="336">
        <f t="shared" si="32"/>
        <v>0</v>
      </c>
      <c r="EX27" s="336">
        <f t="shared" si="32"/>
        <v>0</v>
      </c>
      <c r="EY27" s="336">
        <f t="shared" si="32"/>
        <v>0</v>
      </c>
      <c r="EZ27" s="336">
        <f t="shared" si="32"/>
        <v>0</v>
      </c>
      <c r="FA27" s="336">
        <f t="shared" si="32"/>
        <v>0</v>
      </c>
      <c r="FB27" s="336">
        <f t="shared" si="32"/>
        <v>0</v>
      </c>
      <c r="FC27" s="336">
        <f t="shared" si="32"/>
        <v>0</v>
      </c>
      <c r="FD27" s="336">
        <f t="shared" si="32"/>
        <v>0</v>
      </c>
      <c r="FE27" s="337">
        <f t="shared" si="32"/>
        <v>0</v>
      </c>
      <c r="FF27" s="335">
        <f t="shared" si="33"/>
        <v>0</v>
      </c>
      <c r="FG27" s="336">
        <f t="shared" si="33"/>
        <v>0</v>
      </c>
      <c r="FH27" s="336">
        <f t="shared" si="33"/>
        <v>0</v>
      </c>
      <c r="FI27" s="336">
        <f t="shared" si="33"/>
        <v>0</v>
      </c>
      <c r="FJ27" s="336">
        <f t="shared" si="33"/>
        <v>0</v>
      </c>
      <c r="FK27" s="336">
        <f t="shared" si="33"/>
        <v>0</v>
      </c>
      <c r="FL27" s="336">
        <f t="shared" si="33"/>
        <v>0</v>
      </c>
      <c r="FM27" s="336">
        <f t="shared" si="33"/>
        <v>0</v>
      </c>
      <c r="FN27" s="336">
        <f t="shared" si="33"/>
        <v>0</v>
      </c>
      <c r="FO27" s="336">
        <f t="shared" si="33"/>
        <v>0</v>
      </c>
      <c r="FP27" s="336">
        <f t="shared" si="33"/>
        <v>0</v>
      </c>
      <c r="FQ27" s="337">
        <f t="shared" si="33"/>
        <v>0</v>
      </c>
    </row>
    <row r="28" spans="1:173" ht="12.75" customHeight="1" x14ac:dyDescent="0.2">
      <c r="A28" s="74" t="str">
        <f t="shared" si="21"/>
        <v xml:space="preserve"> - </v>
      </c>
      <c r="B28" s="112"/>
      <c r="C28" s="171" t="s">
        <v>305</v>
      </c>
      <c r="D28" s="366" t="str">
        <f>IF(ISBLANK(EMISSIONS_1!D28), " ", EMISSIONS_1!D28)</f>
        <v xml:space="preserve"> </v>
      </c>
      <c r="E28" s="366" t="str">
        <f>IF(ISBLANK(EMISSIONS_1!E28), " ", EMISSIONS_1!E28)</f>
        <v xml:space="preserve"> </v>
      </c>
      <c r="F28" s="366" t="str">
        <f>IF(ISBLANK(EMISSIONS_1!F28), " ", EMISSIONS_1!F28)</f>
        <v xml:space="preserve"> </v>
      </c>
      <c r="G28" s="367"/>
      <c r="H28" s="368"/>
      <c r="I28" s="33" t="s">
        <v>299</v>
      </c>
      <c r="J28" s="367"/>
      <c r="K28" s="33">
        <f t="shared" si="22"/>
        <v>1</v>
      </c>
      <c r="L28" s="33">
        <f t="shared" si="23"/>
        <v>0</v>
      </c>
      <c r="M28" s="367">
        <v>0</v>
      </c>
      <c r="N28" s="373">
        <v>0</v>
      </c>
      <c r="O28" s="299"/>
      <c r="P28" s="300"/>
      <c r="Q28" s="73" t="str">
        <f t="shared" si="13"/>
        <v>Enter vessel info</v>
      </c>
      <c r="R28" s="79" t="str">
        <f t="shared" si="14"/>
        <v>Enter vessel info</v>
      </c>
      <c r="S28" s="79" t="str">
        <f t="shared" si="15"/>
        <v>Enter vessel info</v>
      </c>
      <c r="T28" s="79" t="str">
        <f t="shared" si="16"/>
        <v>Enter vessel info</v>
      </c>
      <c r="U28" s="79" t="str">
        <f t="shared" si="17"/>
        <v>Enter vessel info</v>
      </c>
      <c r="V28" s="79" t="str">
        <f t="shared" si="18"/>
        <v>Enter vessel info</v>
      </c>
      <c r="W28" s="79" t="str">
        <f t="shared" si="19"/>
        <v>Enter vessel info</v>
      </c>
      <c r="X28" s="79" t="str">
        <f t="shared" si="20"/>
        <v>Enter vessel info</v>
      </c>
      <c r="Y28" s="78" t="s">
        <v>115</v>
      </c>
      <c r="Z28" s="79" t="s">
        <v>115</v>
      </c>
      <c r="AA28" s="82" t="s">
        <v>115</v>
      </c>
      <c r="AB28" s="76" t="str">
        <f>IF(OR($D28=" ",$E28=" ",$F28=" "),"Enter vessel info",IF(T($H28)&lt;&gt;"","Enter Activity",IF(OR($M28=0,$N28=0),"Enter Run Time",IF((VLOOKUP($F28,'VESSEL FACTORS'!$A$3:$O$5,AB$5,FALSE))="N/A","--",IF($G28=" ",IF(ISERROR(SEARCH("Aux",$E28,1)),($H28*VLOOKUP($F28,'VESSEL FACTORS'!$A$2:$O$5,AB$5,FALSE)*0.0000011023*$M28*$N28*0.82),($H28*VLOOKUP($F28,'VESSEL FACTORS'!$A$2:$O$5,AB$5,FALSE)*0.0000011023*$M28*$N28*1)),IF($G28&lt;21,($H28*VLOOKUP($F28,'VESSEL FACTORS'!$A$2:$O$5,AB$5,FALSE)*0.0000011023*$M28*$N28*VLOOKUP($G28,'VESSEL FACTORS'!$A$16:$L$36,AB$5,FALSE)),($H28*VLOOKUP($F28,'VESSEL FACTORS'!$A$3:$O$5,AB$5,FALSE)*0.0000011023*$M28*$N28*($G28/100))))))))</f>
        <v>Enter vessel info</v>
      </c>
      <c r="AC28" s="76" t="str">
        <f>IF(OR($D28=" ",$E28=" ",$F28=" "),"Enter vessel info",IF(T($H28)&lt;&gt;"","Enter Activity",IF(OR($M28=0,$N28=0),"Enter Run Time",IF((VLOOKUP($F28,'VESSEL FACTORS'!$A$3:$O$5,AC$5,FALSE))="N/A","--",IF($G28=" ",IF(ISERROR(SEARCH("Aux",$E28,1)),($H28*VLOOKUP($F28,'VESSEL FACTORS'!$A$2:$O$5,AC$5,FALSE)*0.0000011023*$M28*$N28*0.82),($H28*VLOOKUP($F28,'VESSEL FACTORS'!$A$2:$O$5,AC$5,FALSE)*0.0000011023*$M28*$N28*1)),IF($G28&lt;21,($H28*VLOOKUP($F28,'VESSEL FACTORS'!$A$2:$O$5,AC$5,FALSE)*0.0000011023*$M28*$N28*VLOOKUP($G28,'VESSEL FACTORS'!$A$16:$L$36,AC$5,FALSE)),($H28*VLOOKUP($F28,'VESSEL FACTORS'!$A$3:$O$5,AC$5,FALSE)*0.0000011023*$M28*$N28*($G28/100))))))))</f>
        <v>Enter vessel info</v>
      </c>
      <c r="AD28" s="76" t="str">
        <f>IF(OR($D28=" ",$E28=" ",$F28=" "),"Enter vessel info",IF(T($H28)&lt;&gt;"","Enter Activity",IF(OR($M28=0,$N28=0),"Enter Run Time",IF((VLOOKUP($F28,'VESSEL FACTORS'!$A$3:$O$5,AD$5,FALSE))="N/A","--",IF($G28=" ",IF(ISERROR(SEARCH("Aux",$E28,1)),($H28*VLOOKUP($F28,'VESSEL FACTORS'!$A$2:$O$5,AD$5,FALSE)*0.0000011023*$M28*$N28*0.82),($H28*VLOOKUP($F28,'VESSEL FACTORS'!$A$2:$O$5,AD$5,FALSE)*0.0000011023*$M28*$N28*1)),IF($G28&lt;21,($H28*VLOOKUP($F28,'VESSEL FACTORS'!$A$2:$O$5,AD$5,FALSE)*0.0000011023*$M28*$N28*VLOOKUP($G28,'VESSEL FACTORS'!$A$16:$L$36,AD$5,FALSE)),($H28*VLOOKUP($F28,'VESSEL FACTORS'!$A$3:$O$5,AD$5,FALSE)*0.0000011023*$M28*$N28*($G28/100))))))))</f>
        <v>Enter vessel info</v>
      </c>
      <c r="AE28" s="76" t="str">
        <f>IF(OR($D28=" ",$E28=" ",$F28=" "),"Enter vessel info",IF(T($H28)&lt;&gt;"","Enter Activity",IF(OR($M28=0,$N28=0),"Enter Run Time",IF((VLOOKUP($F28,'VESSEL FACTORS'!$A$3:$O$5,AE$5,FALSE))="N/A","--",IF($G28=" ",IF(ISERROR(SEARCH("Aux",$E28,1)),($H28*VLOOKUP($F28,'VESSEL FACTORS'!$A$2:$O$5,AE$5,FALSE)*0.0000011023*$M28*$N28*0.82),($H28*VLOOKUP($F28,'VESSEL FACTORS'!$A$2:$O$5,AE$5,FALSE)*0.0000011023*$M28*$N28*1)),IF($G28&lt;21,($H28*VLOOKUP($F28,'VESSEL FACTORS'!$A$2:$O$5,AE$5,FALSE)*0.0000011023*$M28*$N28*VLOOKUP($G28,'VESSEL FACTORS'!$A$16:$L$36,AE$5,FALSE)),($H28*VLOOKUP($F28,'VESSEL FACTORS'!$A$3:$O$5,AE$5,FALSE)*0.0000011023*$M28*$N28*($G28/100))))))))</f>
        <v>Enter vessel info</v>
      </c>
      <c r="AF28" s="76" t="str">
        <f>IF(OR($D28=" ",$E28=" ",$F28=" "),"Enter vessel info",IF(T($H28)&lt;&gt;"","Enter Activity",IF(OR($M28=0,$N28=0),"Enter Run Time",IF((VLOOKUP($F28,'VESSEL FACTORS'!$A$3:$O$5,AF$5,FALSE))="N/A","--",IF($G28=" ",IF(ISERROR(SEARCH("Aux",$E28,1)),($H28*VLOOKUP($F28,'VESSEL FACTORS'!$A$2:$O$5,AF$5,FALSE)*0.0000011023*$M28*$N28*0.82),($H28*VLOOKUP($F28,'VESSEL FACTORS'!$A$2:$O$5,AF$5,FALSE)*0.0000011023*$M28*$N28*1)),IF($G28&lt;21,($H28*VLOOKUP($F28,'VESSEL FACTORS'!$A$2:$O$5,AF$5,FALSE)*0.0000011023*$M28*$N28*VLOOKUP($G28,'VESSEL FACTORS'!$A$16:$L$36,AF$5,FALSE)),($H28*VLOOKUP($F28,'VESSEL FACTORS'!$A$3:$O$5,AF$5,FALSE)*0.0000011023*$M28*$N28*($G28/100))))))))</f>
        <v>Enter vessel info</v>
      </c>
      <c r="AG28" s="76" t="str">
        <f>IF(OR($D28=" ",$E28=" ",$F28=" "),"Enter vessel info",IF(T($H28)&lt;&gt;"","Enter Activity",IF(OR($M28=0,$N28=0),"Enter Run Time",IF((VLOOKUP($F28,'VESSEL FACTORS'!$A$3:$O$5,AG$5,FALSE))="N/A","--",IF($G28=" ",IF(ISERROR(SEARCH("Aux",$E28,1)),($H28*VLOOKUP($F28,'VESSEL FACTORS'!$A$2:$O$5,AG$5,FALSE)*0.0000011023*$M28*$N28*0.82),($H28*VLOOKUP($F28,'VESSEL FACTORS'!$A$2:$O$5,AG$5,FALSE)*0.0000011023*$M28*$N28*1)),IF($G28&lt;21,($H28*VLOOKUP($F28,'VESSEL FACTORS'!$A$2:$O$5,AG$5,FALSE)*0.0000011023*$M28*$N28*VLOOKUP($G28,'VESSEL FACTORS'!$A$16:$L$36,AG$5,FALSE)),($H28*VLOOKUP($F28,'VESSEL FACTORS'!$A$3:$O$5,AG$5,FALSE)*0.0000011023*$M28*$N28*($G28/100))))))))</f>
        <v>Enter vessel info</v>
      </c>
      <c r="AH28" s="76" t="str">
        <f>IF(OR($D28=" ",$E28=" ",$F28=" "),"Enter vessel info",IF(T($H28)&lt;&gt;"","Enter Activity",IF(OR($M28=0,$N28=0),"Enter Run Time",IF((VLOOKUP($F28,'VESSEL FACTORS'!$A$3:$O$5,AH$5,FALSE))="N/A","--",IF($G28=" ",IF(ISERROR(SEARCH("Aux",$E28,1)),($H28*VLOOKUP($F28,'VESSEL FACTORS'!$A$2:$O$5,AH$5,FALSE)*0.0000011023*$M28*$N28*0.82),($H28*VLOOKUP($F28,'VESSEL FACTORS'!$A$2:$O$5,AH$5,FALSE)*0.0000011023*$M28*$N28*1)),IF($G28&lt;21,($H28*VLOOKUP($F28,'VESSEL FACTORS'!$A$2:$O$5,AH$5,FALSE)*0.0000011023*$M28*$N28*VLOOKUP($G28,'VESSEL FACTORS'!$A$16:$L$36,AH$5,FALSE)),($H28*VLOOKUP($F28,'VESSEL FACTORS'!$A$3:$O$5,AH$5,FALSE)*0.0000011023*$M28*$N28*($G28/100))))))))</f>
        <v>Enter vessel info</v>
      </c>
      <c r="AI28" s="76" t="str">
        <f>IF(OR($D28=" ",$E28=" ",$F28=" "),"Enter vessel info",IF(T($H28)&lt;&gt;"","Enter Activity",IF(OR($M28=0,$N28=0),"Enter Run Time",IF((VLOOKUP($F28,'VESSEL FACTORS'!$A$3:$O$5,AI$5,FALSE))="N/A","--",IF($G28=" ",IF(ISERROR(SEARCH("Aux",$E28,1)),($H28*VLOOKUP($F28,'VESSEL FACTORS'!$A$2:$O$5,AI$5,FALSE)*0.0000011023*$M28*$N28*0.82),($H28*VLOOKUP($F28,'VESSEL FACTORS'!$A$2:$O$5,AI$5,FALSE)*0.0000011023*$M28*$N28*1)),IF($G28&lt;21,($H28*VLOOKUP($F28,'VESSEL FACTORS'!$A$2:$O$5,AI$5,FALSE)*0.0000011023*$M28*$N28*VLOOKUP($G28,'VESSEL FACTORS'!$A$16:$L$36,AI$5,FALSE)),($H28*VLOOKUP($F28,'VESSEL FACTORS'!$A$3:$O$5,AI$5,FALSE)*0.0000011023*$M28*$N28*($G28/100))))))))</f>
        <v>Enter vessel info</v>
      </c>
      <c r="AJ28" s="76" t="str">
        <f>IF(OR($D28=" ",$E28=" ",$F28=" "),"Enter vessel info",IF(T($H28)&lt;&gt;"","Enter Activity",IF(OR($M28=0,$N28=0),"Enter Run Time",IF((VLOOKUP($F28,'VESSEL FACTORS'!$A$3:$O$5,AJ$5,FALSE))="N/A","--",IF($G28=" ",IF(ISERROR(SEARCH("Aux",$E28,1)),($H28*VLOOKUP($F28,'VESSEL FACTORS'!$A$2:$O$5,AJ$5,FALSE)*0.0000011023*$M28*$N28*0.82),($H28*VLOOKUP($F28,'VESSEL FACTORS'!$A$2:$O$5,AJ$5,FALSE)*0.0000011023*$M28*$N28*1)),IF($G28&lt;21,($H28*VLOOKUP($F28,'VESSEL FACTORS'!$A$2:$O$5,AJ$5,FALSE)*0.0000011023*$M28*$N28*VLOOKUP($G28,'VESSEL FACTORS'!$A$16:$L$36,AJ$5,FALSE)),($H28*VLOOKUP($F28,'VESSEL FACTORS'!$A$3:$O$5,AJ$5,FALSE)*0.0000011023*$M28*$N28*($G28/100))))))))</f>
        <v>Enter vessel info</v>
      </c>
      <c r="AK28" s="76" t="str">
        <f>IF(OR($D28=" ",$E28=" ",$F28=" "),"Enter vessel info",IF(T($H28)&lt;&gt;"","Enter Activity",IF(OR($M28=0,$N28=0),"Enter Run Time",IF((VLOOKUP($F28,'VESSEL FACTORS'!$A$3:$O$5,AK$5,FALSE))="N/A","--",IF($G28=" ",IF(ISERROR(SEARCH("Aux",$E28,1)),($H28*VLOOKUP($F28,'VESSEL FACTORS'!$A$2:$O$5,AK$5,FALSE)*0.0000011023*$M28*$N28*0.82),($H28*VLOOKUP($F28,'VESSEL FACTORS'!$A$2:$O$5,AK$5,FALSE)*0.0000011023*$M28*$N28*1)),IF($G28&lt;21,($H28*VLOOKUP($F28,'VESSEL FACTORS'!$A$2:$O$5,AK$5,FALSE)*0.0000011023*$M28*$N28*VLOOKUP($G28,'VESSEL FACTORS'!$A$16:$L$36,AK$5,FALSE)),($H28*VLOOKUP($F28,'VESSEL FACTORS'!$A$3:$O$5,AK$5,FALSE)*0.0000011023*$M28*$N28*($G28/100))))))))</f>
        <v>Enter vessel info</v>
      </c>
      <c r="AL28" s="67" t="str">
        <f>IF(OR($D28=" ",$E28=" ",$F28=" "),"Enter vessel info",IF(T($H28)&lt;&gt;"","Enter Activity",IF(OR($M28=0,$N28=0),"Enter Run Time",IF((VLOOKUP($F28,'VESSEL FACTORS'!$A$3:$O$5,AL$5,FALSE))="N/A","--",IF($G28=" ",IF(ISERROR(SEARCH("Aux",$E28,1)),($H28*VLOOKUP($F28,'VESSEL FACTORS'!$A$2:$O$5,AL$5,FALSE)*0.0000011023*$M28*$N28*0.82),($H28*VLOOKUP($F28,'VESSEL FACTORS'!$A$2:$O$5,AL$5,FALSE)*0.0000011023*$M28*$N28*1)),IF($G28&lt;21,($H28*VLOOKUP($F28,'VESSEL FACTORS'!$A$2:$O$5,AL$5,FALSE)*0.0000011023*$M28*$N28*VLOOKUP($G28,'VESSEL FACTORS'!$A$16:$L$36,AL$5,FALSE)),($H28*VLOOKUP($F28,'VESSEL FACTORS'!$A$3:$O$5,AL$5,FALSE)*0.0000011023*$M28*$N28*($G28/100))))))))</f>
        <v>Enter vessel info</v>
      </c>
      <c r="AM28" s="315"/>
      <c r="AO28" s="74">
        <f>MONTH(EMISSIONS_1!P28)-MONTH(EMISSIONS_1!O28)+1</f>
        <v>1</v>
      </c>
      <c r="AP28" s="335">
        <f t="shared" si="12"/>
        <v>0</v>
      </c>
      <c r="AQ28" s="336">
        <f t="shared" si="34"/>
        <v>0</v>
      </c>
      <c r="AR28" s="336">
        <f t="shared" si="34"/>
        <v>0</v>
      </c>
      <c r="AS28" s="336">
        <f t="shared" si="34"/>
        <v>0</v>
      </c>
      <c r="AT28" s="336">
        <f t="shared" si="34"/>
        <v>0</v>
      </c>
      <c r="AU28" s="336">
        <f t="shared" si="34"/>
        <v>0</v>
      </c>
      <c r="AV28" s="336">
        <f t="shared" si="34"/>
        <v>0</v>
      </c>
      <c r="AW28" s="336">
        <f t="shared" si="34"/>
        <v>0</v>
      </c>
      <c r="AX28" s="336">
        <f t="shared" si="34"/>
        <v>0</v>
      </c>
      <c r="AY28" s="336">
        <f t="shared" si="34"/>
        <v>0</v>
      </c>
      <c r="AZ28" s="336">
        <f t="shared" si="34"/>
        <v>0</v>
      </c>
      <c r="BA28" s="337">
        <f t="shared" si="34"/>
        <v>0</v>
      </c>
      <c r="BB28" s="335">
        <f t="shared" si="24"/>
        <v>0</v>
      </c>
      <c r="BC28" s="336">
        <f t="shared" si="24"/>
        <v>0</v>
      </c>
      <c r="BD28" s="336">
        <f t="shared" si="24"/>
        <v>0</v>
      </c>
      <c r="BE28" s="336">
        <f t="shared" si="24"/>
        <v>0</v>
      </c>
      <c r="BF28" s="336">
        <f t="shared" si="24"/>
        <v>0</v>
      </c>
      <c r="BG28" s="336">
        <f t="shared" si="24"/>
        <v>0</v>
      </c>
      <c r="BH28" s="336">
        <f t="shared" si="24"/>
        <v>0</v>
      </c>
      <c r="BI28" s="336">
        <f t="shared" si="24"/>
        <v>0</v>
      </c>
      <c r="BJ28" s="336">
        <f t="shared" si="24"/>
        <v>0</v>
      </c>
      <c r="BK28" s="336">
        <f t="shared" si="24"/>
        <v>0</v>
      </c>
      <c r="BL28" s="336">
        <f t="shared" si="24"/>
        <v>0</v>
      </c>
      <c r="BM28" s="337">
        <f t="shared" si="24"/>
        <v>0</v>
      </c>
      <c r="BN28" s="335">
        <f t="shared" si="25"/>
        <v>0</v>
      </c>
      <c r="BO28" s="336">
        <f t="shared" si="25"/>
        <v>0</v>
      </c>
      <c r="BP28" s="336">
        <f t="shared" si="25"/>
        <v>0</v>
      </c>
      <c r="BQ28" s="336">
        <f t="shared" si="25"/>
        <v>0</v>
      </c>
      <c r="BR28" s="336">
        <f t="shared" si="25"/>
        <v>0</v>
      </c>
      <c r="BS28" s="336">
        <f t="shared" si="25"/>
        <v>0</v>
      </c>
      <c r="BT28" s="336">
        <f t="shared" si="25"/>
        <v>0</v>
      </c>
      <c r="BU28" s="336">
        <f t="shared" si="25"/>
        <v>0</v>
      </c>
      <c r="BV28" s="336">
        <f t="shared" si="25"/>
        <v>0</v>
      </c>
      <c r="BW28" s="336">
        <f t="shared" si="25"/>
        <v>0</v>
      </c>
      <c r="BX28" s="336">
        <f t="shared" si="25"/>
        <v>0</v>
      </c>
      <c r="BY28" s="337">
        <f t="shared" si="25"/>
        <v>0</v>
      </c>
      <c r="BZ28" s="335">
        <f t="shared" si="26"/>
        <v>0</v>
      </c>
      <c r="CA28" s="336">
        <f t="shared" si="26"/>
        <v>0</v>
      </c>
      <c r="CB28" s="336">
        <f t="shared" si="26"/>
        <v>0</v>
      </c>
      <c r="CC28" s="336">
        <f t="shared" si="26"/>
        <v>0</v>
      </c>
      <c r="CD28" s="336">
        <f t="shared" si="26"/>
        <v>0</v>
      </c>
      <c r="CE28" s="336">
        <f t="shared" si="26"/>
        <v>0</v>
      </c>
      <c r="CF28" s="336">
        <f t="shared" si="26"/>
        <v>0</v>
      </c>
      <c r="CG28" s="336">
        <f t="shared" si="26"/>
        <v>0</v>
      </c>
      <c r="CH28" s="336">
        <f t="shared" si="26"/>
        <v>0</v>
      </c>
      <c r="CI28" s="336">
        <f t="shared" si="26"/>
        <v>0</v>
      </c>
      <c r="CJ28" s="336">
        <f t="shared" si="26"/>
        <v>0</v>
      </c>
      <c r="CK28" s="337">
        <f t="shared" si="26"/>
        <v>0</v>
      </c>
      <c r="CL28" s="335">
        <f t="shared" si="27"/>
        <v>0</v>
      </c>
      <c r="CM28" s="336">
        <f t="shared" si="27"/>
        <v>0</v>
      </c>
      <c r="CN28" s="336">
        <f t="shared" si="27"/>
        <v>0</v>
      </c>
      <c r="CO28" s="336">
        <f t="shared" si="27"/>
        <v>0</v>
      </c>
      <c r="CP28" s="336">
        <f t="shared" si="27"/>
        <v>0</v>
      </c>
      <c r="CQ28" s="336">
        <f t="shared" si="27"/>
        <v>0</v>
      </c>
      <c r="CR28" s="336">
        <f t="shared" si="27"/>
        <v>0</v>
      </c>
      <c r="CS28" s="336">
        <f t="shared" si="27"/>
        <v>0</v>
      </c>
      <c r="CT28" s="336">
        <f t="shared" si="27"/>
        <v>0</v>
      </c>
      <c r="CU28" s="336">
        <f t="shared" si="27"/>
        <v>0</v>
      </c>
      <c r="CV28" s="336">
        <f t="shared" si="27"/>
        <v>0</v>
      </c>
      <c r="CW28" s="337">
        <f t="shared" si="27"/>
        <v>0</v>
      </c>
      <c r="CX28" s="335">
        <f t="shared" si="28"/>
        <v>0</v>
      </c>
      <c r="CY28" s="336">
        <f t="shared" si="28"/>
        <v>0</v>
      </c>
      <c r="CZ28" s="336">
        <f t="shared" si="28"/>
        <v>0</v>
      </c>
      <c r="DA28" s="336">
        <f t="shared" si="28"/>
        <v>0</v>
      </c>
      <c r="DB28" s="336">
        <f t="shared" si="28"/>
        <v>0</v>
      </c>
      <c r="DC28" s="336">
        <f t="shared" si="28"/>
        <v>0</v>
      </c>
      <c r="DD28" s="336">
        <f t="shared" si="28"/>
        <v>0</v>
      </c>
      <c r="DE28" s="336">
        <f t="shared" si="28"/>
        <v>0</v>
      </c>
      <c r="DF28" s="336">
        <f t="shared" si="28"/>
        <v>0</v>
      </c>
      <c r="DG28" s="336">
        <f t="shared" si="28"/>
        <v>0</v>
      </c>
      <c r="DH28" s="336">
        <f t="shared" si="28"/>
        <v>0</v>
      </c>
      <c r="DI28" s="337">
        <f t="shared" si="28"/>
        <v>0</v>
      </c>
      <c r="DJ28" s="335">
        <f t="shared" si="29"/>
        <v>0</v>
      </c>
      <c r="DK28" s="336">
        <f t="shared" si="29"/>
        <v>0</v>
      </c>
      <c r="DL28" s="336">
        <f t="shared" si="29"/>
        <v>0</v>
      </c>
      <c r="DM28" s="336">
        <f t="shared" si="29"/>
        <v>0</v>
      </c>
      <c r="DN28" s="336">
        <f t="shared" si="29"/>
        <v>0</v>
      </c>
      <c r="DO28" s="336">
        <f t="shared" si="29"/>
        <v>0</v>
      </c>
      <c r="DP28" s="336">
        <f t="shared" si="29"/>
        <v>0</v>
      </c>
      <c r="DQ28" s="336">
        <f t="shared" si="29"/>
        <v>0</v>
      </c>
      <c r="DR28" s="336">
        <f t="shared" si="29"/>
        <v>0</v>
      </c>
      <c r="DS28" s="336">
        <f t="shared" si="29"/>
        <v>0</v>
      </c>
      <c r="DT28" s="336">
        <f t="shared" si="29"/>
        <v>0</v>
      </c>
      <c r="DU28" s="337">
        <f t="shared" si="29"/>
        <v>0</v>
      </c>
      <c r="DV28" s="335">
        <f t="shared" si="30"/>
        <v>0</v>
      </c>
      <c r="DW28" s="336">
        <f t="shared" si="30"/>
        <v>0</v>
      </c>
      <c r="DX28" s="336">
        <f t="shared" si="30"/>
        <v>0</v>
      </c>
      <c r="DY28" s="336">
        <f t="shared" si="30"/>
        <v>0</v>
      </c>
      <c r="DZ28" s="336">
        <f t="shared" si="30"/>
        <v>0</v>
      </c>
      <c r="EA28" s="336">
        <f t="shared" si="30"/>
        <v>0</v>
      </c>
      <c r="EB28" s="336">
        <f t="shared" si="30"/>
        <v>0</v>
      </c>
      <c r="EC28" s="336">
        <f t="shared" si="30"/>
        <v>0</v>
      </c>
      <c r="ED28" s="336">
        <f t="shared" si="30"/>
        <v>0</v>
      </c>
      <c r="EE28" s="336">
        <f t="shared" si="30"/>
        <v>0</v>
      </c>
      <c r="EF28" s="336">
        <f t="shared" si="30"/>
        <v>0</v>
      </c>
      <c r="EG28" s="337">
        <f t="shared" si="30"/>
        <v>0</v>
      </c>
      <c r="EH28" s="335">
        <f t="shared" si="31"/>
        <v>0</v>
      </c>
      <c r="EI28" s="336">
        <f t="shared" si="31"/>
        <v>0</v>
      </c>
      <c r="EJ28" s="336">
        <f t="shared" si="31"/>
        <v>0</v>
      </c>
      <c r="EK28" s="336">
        <f t="shared" si="31"/>
        <v>0</v>
      </c>
      <c r="EL28" s="336">
        <f t="shared" si="31"/>
        <v>0</v>
      </c>
      <c r="EM28" s="336">
        <f t="shared" si="31"/>
        <v>0</v>
      </c>
      <c r="EN28" s="336">
        <f t="shared" si="31"/>
        <v>0</v>
      </c>
      <c r="EO28" s="336">
        <f t="shared" si="31"/>
        <v>0</v>
      </c>
      <c r="EP28" s="336">
        <f t="shared" si="31"/>
        <v>0</v>
      </c>
      <c r="EQ28" s="336">
        <f t="shared" si="31"/>
        <v>0</v>
      </c>
      <c r="ER28" s="336">
        <f t="shared" si="31"/>
        <v>0</v>
      </c>
      <c r="ES28" s="337">
        <f t="shared" si="31"/>
        <v>0</v>
      </c>
      <c r="ET28" s="335">
        <f t="shared" si="32"/>
        <v>0</v>
      </c>
      <c r="EU28" s="336">
        <f t="shared" si="32"/>
        <v>0</v>
      </c>
      <c r="EV28" s="336">
        <f t="shared" si="32"/>
        <v>0</v>
      </c>
      <c r="EW28" s="336">
        <f t="shared" si="32"/>
        <v>0</v>
      </c>
      <c r="EX28" s="336">
        <f t="shared" si="32"/>
        <v>0</v>
      </c>
      <c r="EY28" s="336">
        <f t="shared" si="32"/>
        <v>0</v>
      </c>
      <c r="EZ28" s="336">
        <f t="shared" si="32"/>
        <v>0</v>
      </c>
      <c r="FA28" s="336">
        <f t="shared" si="32"/>
        <v>0</v>
      </c>
      <c r="FB28" s="336">
        <f t="shared" si="32"/>
        <v>0</v>
      </c>
      <c r="FC28" s="336">
        <f t="shared" si="32"/>
        <v>0</v>
      </c>
      <c r="FD28" s="336">
        <f t="shared" si="32"/>
        <v>0</v>
      </c>
      <c r="FE28" s="337">
        <f t="shared" si="32"/>
        <v>0</v>
      </c>
      <c r="FF28" s="335">
        <f t="shared" si="33"/>
        <v>0</v>
      </c>
      <c r="FG28" s="336">
        <f t="shared" si="33"/>
        <v>0</v>
      </c>
      <c r="FH28" s="336">
        <f t="shared" si="33"/>
        <v>0</v>
      </c>
      <c r="FI28" s="336">
        <f t="shared" si="33"/>
        <v>0</v>
      </c>
      <c r="FJ28" s="336">
        <f t="shared" si="33"/>
        <v>0</v>
      </c>
      <c r="FK28" s="336">
        <f t="shared" si="33"/>
        <v>0</v>
      </c>
      <c r="FL28" s="336">
        <f t="shared" si="33"/>
        <v>0</v>
      </c>
      <c r="FM28" s="336">
        <f t="shared" si="33"/>
        <v>0</v>
      </c>
      <c r="FN28" s="336">
        <f t="shared" si="33"/>
        <v>0</v>
      </c>
      <c r="FO28" s="336">
        <f t="shared" si="33"/>
        <v>0</v>
      </c>
      <c r="FP28" s="336">
        <f t="shared" si="33"/>
        <v>0</v>
      </c>
      <c r="FQ28" s="337">
        <f t="shared" si="33"/>
        <v>0</v>
      </c>
    </row>
    <row r="29" spans="1:173" ht="12.75" customHeight="1" x14ac:dyDescent="0.2">
      <c r="A29" s="74" t="str">
        <f t="shared" si="21"/>
        <v xml:space="preserve"> - </v>
      </c>
      <c r="B29" s="112"/>
      <c r="C29" s="171" t="s">
        <v>305</v>
      </c>
      <c r="D29" s="366" t="str">
        <f>IF(ISBLANK(EMISSIONS_1!D29), " ", EMISSIONS_1!D29)</f>
        <v xml:space="preserve"> </v>
      </c>
      <c r="E29" s="366" t="str">
        <f>IF(ISBLANK(EMISSIONS_1!E29), " ", EMISSIONS_1!E29)</f>
        <v xml:space="preserve"> </v>
      </c>
      <c r="F29" s="366" t="str">
        <f>IF(ISBLANK(EMISSIONS_1!F29), " ", EMISSIONS_1!F29)</f>
        <v xml:space="preserve"> </v>
      </c>
      <c r="G29" s="367"/>
      <c r="H29" s="368"/>
      <c r="I29" s="33" t="s">
        <v>299</v>
      </c>
      <c r="J29" s="367"/>
      <c r="K29" s="33">
        <f t="shared" si="22"/>
        <v>1</v>
      </c>
      <c r="L29" s="33">
        <f t="shared" si="23"/>
        <v>0</v>
      </c>
      <c r="M29" s="367">
        <v>0</v>
      </c>
      <c r="N29" s="373">
        <v>0</v>
      </c>
      <c r="O29" s="299"/>
      <c r="P29" s="300"/>
      <c r="Q29" s="73" t="str">
        <f t="shared" si="13"/>
        <v>Enter vessel info</v>
      </c>
      <c r="R29" s="79" t="str">
        <f t="shared" si="14"/>
        <v>Enter vessel info</v>
      </c>
      <c r="S29" s="79" t="str">
        <f t="shared" si="15"/>
        <v>Enter vessel info</v>
      </c>
      <c r="T29" s="79" t="str">
        <f t="shared" si="16"/>
        <v>Enter vessel info</v>
      </c>
      <c r="U29" s="79" t="str">
        <f t="shared" si="17"/>
        <v>Enter vessel info</v>
      </c>
      <c r="V29" s="79" t="str">
        <f t="shared" si="18"/>
        <v>Enter vessel info</v>
      </c>
      <c r="W29" s="79" t="str">
        <f t="shared" si="19"/>
        <v>Enter vessel info</v>
      </c>
      <c r="X29" s="79" t="str">
        <f t="shared" si="20"/>
        <v>Enter vessel info</v>
      </c>
      <c r="Y29" s="78" t="s">
        <v>115</v>
      </c>
      <c r="Z29" s="79" t="s">
        <v>115</v>
      </c>
      <c r="AA29" s="82" t="s">
        <v>115</v>
      </c>
      <c r="AB29" s="76" t="str">
        <f>IF(OR($D29=" ",$E29=" ",$F29=" "),"Enter vessel info",IF(T($H29)&lt;&gt;"","Enter Activity",IF(OR($M29=0,$N29=0),"Enter Run Time",IF((VLOOKUP($F29,'VESSEL FACTORS'!$A$3:$O$5,AB$5,FALSE))="N/A","--",IF($G29=" ",IF(ISERROR(SEARCH("Aux",$E29,1)),($H29*VLOOKUP($F29,'VESSEL FACTORS'!$A$2:$O$5,AB$5,FALSE)*0.0000011023*$M29*$N29*0.82),($H29*VLOOKUP($F29,'VESSEL FACTORS'!$A$2:$O$5,AB$5,FALSE)*0.0000011023*$M29*$N29*1)),IF($G29&lt;21,($H29*VLOOKUP($F29,'VESSEL FACTORS'!$A$2:$O$5,AB$5,FALSE)*0.0000011023*$M29*$N29*VLOOKUP($G29,'VESSEL FACTORS'!$A$16:$L$36,AB$5,FALSE)),($H29*VLOOKUP($F29,'VESSEL FACTORS'!$A$3:$O$5,AB$5,FALSE)*0.0000011023*$M29*$N29*($G29/100))))))))</f>
        <v>Enter vessel info</v>
      </c>
      <c r="AC29" s="76" t="str">
        <f>IF(OR($D29=" ",$E29=" ",$F29=" "),"Enter vessel info",IF(T($H29)&lt;&gt;"","Enter Activity",IF(OR($M29=0,$N29=0),"Enter Run Time",IF((VLOOKUP($F29,'VESSEL FACTORS'!$A$3:$O$5,AC$5,FALSE))="N/A","--",IF($G29=" ",IF(ISERROR(SEARCH("Aux",$E29,1)),($H29*VLOOKUP($F29,'VESSEL FACTORS'!$A$2:$O$5,AC$5,FALSE)*0.0000011023*$M29*$N29*0.82),($H29*VLOOKUP($F29,'VESSEL FACTORS'!$A$2:$O$5,AC$5,FALSE)*0.0000011023*$M29*$N29*1)),IF($G29&lt;21,($H29*VLOOKUP($F29,'VESSEL FACTORS'!$A$2:$O$5,AC$5,FALSE)*0.0000011023*$M29*$N29*VLOOKUP($G29,'VESSEL FACTORS'!$A$16:$L$36,AC$5,FALSE)),($H29*VLOOKUP($F29,'VESSEL FACTORS'!$A$3:$O$5,AC$5,FALSE)*0.0000011023*$M29*$N29*($G29/100))))))))</f>
        <v>Enter vessel info</v>
      </c>
      <c r="AD29" s="76" t="str">
        <f>IF(OR($D29=" ",$E29=" ",$F29=" "),"Enter vessel info",IF(T($H29)&lt;&gt;"","Enter Activity",IF(OR($M29=0,$N29=0),"Enter Run Time",IF((VLOOKUP($F29,'VESSEL FACTORS'!$A$3:$O$5,AD$5,FALSE))="N/A","--",IF($G29=" ",IF(ISERROR(SEARCH("Aux",$E29,1)),($H29*VLOOKUP($F29,'VESSEL FACTORS'!$A$2:$O$5,AD$5,FALSE)*0.0000011023*$M29*$N29*0.82),($H29*VLOOKUP($F29,'VESSEL FACTORS'!$A$2:$O$5,AD$5,FALSE)*0.0000011023*$M29*$N29*1)),IF($G29&lt;21,($H29*VLOOKUP($F29,'VESSEL FACTORS'!$A$2:$O$5,AD$5,FALSE)*0.0000011023*$M29*$N29*VLOOKUP($G29,'VESSEL FACTORS'!$A$16:$L$36,AD$5,FALSE)),($H29*VLOOKUP($F29,'VESSEL FACTORS'!$A$3:$O$5,AD$5,FALSE)*0.0000011023*$M29*$N29*($G29/100))))))))</f>
        <v>Enter vessel info</v>
      </c>
      <c r="AE29" s="76" t="str">
        <f>IF(OR($D29=" ",$E29=" ",$F29=" "),"Enter vessel info",IF(T($H29)&lt;&gt;"","Enter Activity",IF(OR($M29=0,$N29=0),"Enter Run Time",IF((VLOOKUP($F29,'VESSEL FACTORS'!$A$3:$O$5,AE$5,FALSE))="N/A","--",IF($G29=" ",IF(ISERROR(SEARCH("Aux",$E29,1)),($H29*VLOOKUP($F29,'VESSEL FACTORS'!$A$2:$O$5,AE$5,FALSE)*0.0000011023*$M29*$N29*0.82),($H29*VLOOKUP($F29,'VESSEL FACTORS'!$A$2:$O$5,AE$5,FALSE)*0.0000011023*$M29*$N29*1)),IF($G29&lt;21,($H29*VLOOKUP($F29,'VESSEL FACTORS'!$A$2:$O$5,AE$5,FALSE)*0.0000011023*$M29*$N29*VLOOKUP($G29,'VESSEL FACTORS'!$A$16:$L$36,AE$5,FALSE)),($H29*VLOOKUP($F29,'VESSEL FACTORS'!$A$3:$O$5,AE$5,FALSE)*0.0000011023*$M29*$N29*($G29/100))))))))</f>
        <v>Enter vessel info</v>
      </c>
      <c r="AF29" s="76" t="str">
        <f>IF(OR($D29=" ",$E29=" ",$F29=" "),"Enter vessel info",IF(T($H29)&lt;&gt;"","Enter Activity",IF(OR($M29=0,$N29=0),"Enter Run Time",IF((VLOOKUP($F29,'VESSEL FACTORS'!$A$3:$O$5,AF$5,FALSE))="N/A","--",IF($G29=" ",IF(ISERROR(SEARCH("Aux",$E29,1)),($H29*VLOOKUP($F29,'VESSEL FACTORS'!$A$2:$O$5,AF$5,FALSE)*0.0000011023*$M29*$N29*0.82),($H29*VLOOKUP($F29,'VESSEL FACTORS'!$A$2:$O$5,AF$5,FALSE)*0.0000011023*$M29*$N29*1)),IF($G29&lt;21,($H29*VLOOKUP($F29,'VESSEL FACTORS'!$A$2:$O$5,AF$5,FALSE)*0.0000011023*$M29*$N29*VLOOKUP($G29,'VESSEL FACTORS'!$A$16:$L$36,AF$5,FALSE)),($H29*VLOOKUP($F29,'VESSEL FACTORS'!$A$3:$O$5,AF$5,FALSE)*0.0000011023*$M29*$N29*($G29/100))))))))</f>
        <v>Enter vessel info</v>
      </c>
      <c r="AG29" s="76" t="str">
        <f>IF(OR($D29=" ",$E29=" ",$F29=" "),"Enter vessel info",IF(T($H29)&lt;&gt;"","Enter Activity",IF(OR($M29=0,$N29=0),"Enter Run Time",IF((VLOOKUP($F29,'VESSEL FACTORS'!$A$3:$O$5,AG$5,FALSE))="N/A","--",IF($G29=" ",IF(ISERROR(SEARCH("Aux",$E29,1)),($H29*VLOOKUP($F29,'VESSEL FACTORS'!$A$2:$O$5,AG$5,FALSE)*0.0000011023*$M29*$N29*0.82),($H29*VLOOKUP($F29,'VESSEL FACTORS'!$A$2:$O$5,AG$5,FALSE)*0.0000011023*$M29*$N29*1)),IF($G29&lt;21,($H29*VLOOKUP($F29,'VESSEL FACTORS'!$A$2:$O$5,AG$5,FALSE)*0.0000011023*$M29*$N29*VLOOKUP($G29,'VESSEL FACTORS'!$A$16:$L$36,AG$5,FALSE)),($H29*VLOOKUP($F29,'VESSEL FACTORS'!$A$3:$O$5,AG$5,FALSE)*0.0000011023*$M29*$N29*($G29/100))))))))</f>
        <v>Enter vessel info</v>
      </c>
      <c r="AH29" s="76" t="str">
        <f>IF(OR($D29=" ",$E29=" ",$F29=" "),"Enter vessel info",IF(T($H29)&lt;&gt;"","Enter Activity",IF(OR($M29=0,$N29=0),"Enter Run Time",IF((VLOOKUP($F29,'VESSEL FACTORS'!$A$3:$O$5,AH$5,FALSE))="N/A","--",IF($G29=" ",IF(ISERROR(SEARCH("Aux",$E29,1)),($H29*VLOOKUP($F29,'VESSEL FACTORS'!$A$2:$O$5,AH$5,FALSE)*0.0000011023*$M29*$N29*0.82),($H29*VLOOKUP($F29,'VESSEL FACTORS'!$A$2:$O$5,AH$5,FALSE)*0.0000011023*$M29*$N29*1)),IF($G29&lt;21,($H29*VLOOKUP($F29,'VESSEL FACTORS'!$A$2:$O$5,AH$5,FALSE)*0.0000011023*$M29*$N29*VLOOKUP($G29,'VESSEL FACTORS'!$A$16:$L$36,AH$5,FALSE)),($H29*VLOOKUP($F29,'VESSEL FACTORS'!$A$3:$O$5,AH$5,FALSE)*0.0000011023*$M29*$N29*($G29/100))))))))</f>
        <v>Enter vessel info</v>
      </c>
      <c r="AI29" s="76" t="str">
        <f>IF(OR($D29=" ",$E29=" ",$F29=" "),"Enter vessel info",IF(T($H29)&lt;&gt;"","Enter Activity",IF(OR($M29=0,$N29=0),"Enter Run Time",IF((VLOOKUP($F29,'VESSEL FACTORS'!$A$3:$O$5,AI$5,FALSE))="N/A","--",IF($G29=" ",IF(ISERROR(SEARCH("Aux",$E29,1)),($H29*VLOOKUP($F29,'VESSEL FACTORS'!$A$2:$O$5,AI$5,FALSE)*0.0000011023*$M29*$N29*0.82),($H29*VLOOKUP($F29,'VESSEL FACTORS'!$A$2:$O$5,AI$5,FALSE)*0.0000011023*$M29*$N29*1)),IF($G29&lt;21,($H29*VLOOKUP($F29,'VESSEL FACTORS'!$A$2:$O$5,AI$5,FALSE)*0.0000011023*$M29*$N29*VLOOKUP($G29,'VESSEL FACTORS'!$A$16:$L$36,AI$5,FALSE)),($H29*VLOOKUP($F29,'VESSEL FACTORS'!$A$3:$O$5,AI$5,FALSE)*0.0000011023*$M29*$N29*($G29/100))))))))</f>
        <v>Enter vessel info</v>
      </c>
      <c r="AJ29" s="76" t="str">
        <f>IF(OR($D29=" ",$E29=" ",$F29=" "),"Enter vessel info",IF(T($H29)&lt;&gt;"","Enter Activity",IF(OR($M29=0,$N29=0),"Enter Run Time",IF((VLOOKUP($F29,'VESSEL FACTORS'!$A$3:$O$5,AJ$5,FALSE))="N/A","--",IF($G29=" ",IF(ISERROR(SEARCH("Aux",$E29,1)),($H29*VLOOKUP($F29,'VESSEL FACTORS'!$A$2:$O$5,AJ$5,FALSE)*0.0000011023*$M29*$N29*0.82),($H29*VLOOKUP($F29,'VESSEL FACTORS'!$A$2:$O$5,AJ$5,FALSE)*0.0000011023*$M29*$N29*1)),IF($G29&lt;21,($H29*VLOOKUP($F29,'VESSEL FACTORS'!$A$2:$O$5,AJ$5,FALSE)*0.0000011023*$M29*$N29*VLOOKUP($G29,'VESSEL FACTORS'!$A$16:$L$36,AJ$5,FALSE)),($H29*VLOOKUP($F29,'VESSEL FACTORS'!$A$3:$O$5,AJ$5,FALSE)*0.0000011023*$M29*$N29*($G29/100))))))))</f>
        <v>Enter vessel info</v>
      </c>
      <c r="AK29" s="76" t="str">
        <f>IF(OR($D29=" ",$E29=" ",$F29=" "),"Enter vessel info",IF(T($H29)&lt;&gt;"","Enter Activity",IF(OR($M29=0,$N29=0),"Enter Run Time",IF((VLOOKUP($F29,'VESSEL FACTORS'!$A$3:$O$5,AK$5,FALSE))="N/A","--",IF($G29=" ",IF(ISERROR(SEARCH("Aux",$E29,1)),($H29*VLOOKUP($F29,'VESSEL FACTORS'!$A$2:$O$5,AK$5,FALSE)*0.0000011023*$M29*$N29*0.82),($H29*VLOOKUP($F29,'VESSEL FACTORS'!$A$2:$O$5,AK$5,FALSE)*0.0000011023*$M29*$N29*1)),IF($G29&lt;21,($H29*VLOOKUP($F29,'VESSEL FACTORS'!$A$2:$O$5,AK$5,FALSE)*0.0000011023*$M29*$N29*VLOOKUP($G29,'VESSEL FACTORS'!$A$16:$L$36,AK$5,FALSE)),($H29*VLOOKUP($F29,'VESSEL FACTORS'!$A$3:$O$5,AK$5,FALSE)*0.0000011023*$M29*$N29*($G29/100))))))))</f>
        <v>Enter vessel info</v>
      </c>
      <c r="AL29" s="67" t="str">
        <f>IF(OR($D29=" ",$E29=" ",$F29=" "),"Enter vessel info",IF(T($H29)&lt;&gt;"","Enter Activity",IF(OR($M29=0,$N29=0),"Enter Run Time",IF((VLOOKUP($F29,'VESSEL FACTORS'!$A$3:$O$5,AL$5,FALSE))="N/A","--",IF($G29=" ",IF(ISERROR(SEARCH("Aux",$E29,1)),($H29*VLOOKUP($F29,'VESSEL FACTORS'!$A$2:$O$5,AL$5,FALSE)*0.0000011023*$M29*$N29*0.82),($H29*VLOOKUP($F29,'VESSEL FACTORS'!$A$2:$O$5,AL$5,FALSE)*0.0000011023*$M29*$N29*1)),IF($G29&lt;21,($H29*VLOOKUP($F29,'VESSEL FACTORS'!$A$2:$O$5,AL$5,FALSE)*0.0000011023*$M29*$N29*VLOOKUP($G29,'VESSEL FACTORS'!$A$16:$L$36,AL$5,FALSE)),($H29*VLOOKUP($F29,'VESSEL FACTORS'!$A$3:$O$5,AL$5,FALSE)*0.0000011023*$M29*$N29*($G29/100))))))))</f>
        <v>Enter vessel info</v>
      </c>
      <c r="AM29" s="315"/>
      <c r="AO29" s="74">
        <f>MONTH(EMISSIONS_1!P29)-MONTH(EMISSIONS_1!O29)+1</f>
        <v>1</v>
      </c>
      <c r="AP29" s="335">
        <f t="shared" si="12"/>
        <v>0</v>
      </c>
      <c r="AQ29" s="336">
        <f t="shared" si="34"/>
        <v>0</v>
      </c>
      <c r="AR29" s="336">
        <f t="shared" si="34"/>
        <v>0</v>
      </c>
      <c r="AS29" s="336">
        <f t="shared" si="34"/>
        <v>0</v>
      </c>
      <c r="AT29" s="336">
        <f t="shared" si="34"/>
        <v>0</v>
      </c>
      <c r="AU29" s="336">
        <f t="shared" si="34"/>
        <v>0</v>
      </c>
      <c r="AV29" s="336">
        <f t="shared" si="34"/>
        <v>0</v>
      </c>
      <c r="AW29" s="336">
        <f t="shared" si="34"/>
        <v>0</v>
      </c>
      <c r="AX29" s="336">
        <f t="shared" si="34"/>
        <v>0</v>
      </c>
      <c r="AY29" s="336">
        <f t="shared" si="34"/>
        <v>0</v>
      </c>
      <c r="AZ29" s="336">
        <f t="shared" si="34"/>
        <v>0</v>
      </c>
      <c r="BA29" s="337">
        <f t="shared" si="34"/>
        <v>0</v>
      </c>
      <c r="BB29" s="335">
        <f t="shared" si="24"/>
        <v>0</v>
      </c>
      <c r="BC29" s="336">
        <f t="shared" si="24"/>
        <v>0</v>
      </c>
      <c r="BD29" s="336">
        <f t="shared" si="24"/>
        <v>0</v>
      </c>
      <c r="BE29" s="336">
        <f t="shared" si="24"/>
        <v>0</v>
      </c>
      <c r="BF29" s="336">
        <f t="shared" si="24"/>
        <v>0</v>
      </c>
      <c r="BG29" s="336">
        <f t="shared" si="24"/>
        <v>0</v>
      </c>
      <c r="BH29" s="336">
        <f t="shared" si="24"/>
        <v>0</v>
      </c>
      <c r="BI29" s="336">
        <f t="shared" si="24"/>
        <v>0</v>
      </c>
      <c r="BJ29" s="336">
        <f t="shared" si="24"/>
        <v>0</v>
      </c>
      <c r="BK29" s="336">
        <f t="shared" si="24"/>
        <v>0</v>
      </c>
      <c r="BL29" s="336">
        <f t="shared" si="24"/>
        <v>0</v>
      </c>
      <c r="BM29" s="337">
        <f t="shared" si="24"/>
        <v>0</v>
      </c>
      <c r="BN29" s="335">
        <f t="shared" si="25"/>
        <v>0</v>
      </c>
      <c r="BO29" s="336">
        <f t="shared" si="25"/>
        <v>0</v>
      </c>
      <c r="BP29" s="336">
        <f t="shared" si="25"/>
        <v>0</v>
      </c>
      <c r="BQ29" s="336">
        <f t="shared" si="25"/>
        <v>0</v>
      </c>
      <c r="BR29" s="336">
        <f t="shared" si="25"/>
        <v>0</v>
      </c>
      <c r="BS29" s="336">
        <f t="shared" si="25"/>
        <v>0</v>
      </c>
      <c r="BT29" s="336">
        <f t="shared" si="25"/>
        <v>0</v>
      </c>
      <c r="BU29" s="336">
        <f t="shared" si="25"/>
        <v>0</v>
      </c>
      <c r="BV29" s="336">
        <f t="shared" si="25"/>
        <v>0</v>
      </c>
      <c r="BW29" s="336">
        <f t="shared" si="25"/>
        <v>0</v>
      </c>
      <c r="BX29" s="336">
        <f t="shared" si="25"/>
        <v>0</v>
      </c>
      <c r="BY29" s="337">
        <f t="shared" si="25"/>
        <v>0</v>
      </c>
      <c r="BZ29" s="335">
        <f t="shared" si="26"/>
        <v>0</v>
      </c>
      <c r="CA29" s="336">
        <f t="shared" si="26"/>
        <v>0</v>
      </c>
      <c r="CB29" s="336">
        <f t="shared" si="26"/>
        <v>0</v>
      </c>
      <c r="CC29" s="336">
        <f t="shared" si="26"/>
        <v>0</v>
      </c>
      <c r="CD29" s="336">
        <f t="shared" si="26"/>
        <v>0</v>
      </c>
      <c r="CE29" s="336">
        <f t="shared" si="26"/>
        <v>0</v>
      </c>
      <c r="CF29" s="336">
        <f t="shared" si="26"/>
        <v>0</v>
      </c>
      <c r="CG29" s="336">
        <f t="shared" si="26"/>
        <v>0</v>
      </c>
      <c r="CH29" s="336">
        <f t="shared" si="26"/>
        <v>0</v>
      </c>
      <c r="CI29" s="336">
        <f t="shared" si="26"/>
        <v>0</v>
      </c>
      <c r="CJ29" s="336">
        <f t="shared" si="26"/>
        <v>0</v>
      </c>
      <c r="CK29" s="337">
        <f t="shared" si="26"/>
        <v>0</v>
      </c>
      <c r="CL29" s="335">
        <f t="shared" si="27"/>
        <v>0</v>
      </c>
      <c r="CM29" s="336">
        <f t="shared" si="27"/>
        <v>0</v>
      </c>
      <c r="CN29" s="336">
        <f t="shared" si="27"/>
        <v>0</v>
      </c>
      <c r="CO29" s="336">
        <f t="shared" si="27"/>
        <v>0</v>
      </c>
      <c r="CP29" s="336">
        <f t="shared" si="27"/>
        <v>0</v>
      </c>
      <c r="CQ29" s="336">
        <f t="shared" si="27"/>
        <v>0</v>
      </c>
      <c r="CR29" s="336">
        <f t="shared" si="27"/>
        <v>0</v>
      </c>
      <c r="CS29" s="336">
        <f t="shared" si="27"/>
        <v>0</v>
      </c>
      <c r="CT29" s="336">
        <f t="shared" si="27"/>
        <v>0</v>
      </c>
      <c r="CU29" s="336">
        <f t="shared" si="27"/>
        <v>0</v>
      </c>
      <c r="CV29" s="336">
        <f t="shared" si="27"/>
        <v>0</v>
      </c>
      <c r="CW29" s="337">
        <f t="shared" si="27"/>
        <v>0</v>
      </c>
      <c r="CX29" s="335">
        <f t="shared" si="28"/>
        <v>0</v>
      </c>
      <c r="CY29" s="336">
        <f t="shared" si="28"/>
        <v>0</v>
      </c>
      <c r="CZ29" s="336">
        <f t="shared" si="28"/>
        <v>0</v>
      </c>
      <c r="DA29" s="336">
        <f t="shared" si="28"/>
        <v>0</v>
      </c>
      <c r="DB29" s="336">
        <f t="shared" si="28"/>
        <v>0</v>
      </c>
      <c r="DC29" s="336">
        <f t="shared" si="28"/>
        <v>0</v>
      </c>
      <c r="DD29" s="336">
        <f t="shared" si="28"/>
        <v>0</v>
      </c>
      <c r="DE29" s="336">
        <f t="shared" si="28"/>
        <v>0</v>
      </c>
      <c r="DF29" s="336">
        <f t="shared" si="28"/>
        <v>0</v>
      </c>
      <c r="DG29" s="336">
        <f t="shared" si="28"/>
        <v>0</v>
      </c>
      <c r="DH29" s="336">
        <f t="shared" si="28"/>
        <v>0</v>
      </c>
      <c r="DI29" s="337">
        <f t="shared" si="28"/>
        <v>0</v>
      </c>
      <c r="DJ29" s="335">
        <f t="shared" si="29"/>
        <v>0</v>
      </c>
      <c r="DK29" s="336">
        <f t="shared" si="29"/>
        <v>0</v>
      </c>
      <c r="DL29" s="336">
        <f t="shared" si="29"/>
        <v>0</v>
      </c>
      <c r="DM29" s="336">
        <f t="shared" si="29"/>
        <v>0</v>
      </c>
      <c r="DN29" s="336">
        <f t="shared" si="29"/>
        <v>0</v>
      </c>
      <c r="DO29" s="336">
        <f t="shared" si="29"/>
        <v>0</v>
      </c>
      <c r="DP29" s="336">
        <f t="shared" si="29"/>
        <v>0</v>
      </c>
      <c r="DQ29" s="336">
        <f t="shared" si="29"/>
        <v>0</v>
      </c>
      <c r="DR29" s="336">
        <f t="shared" si="29"/>
        <v>0</v>
      </c>
      <c r="DS29" s="336">
        <f t="shared" si="29"/>
        <v>0</v>
      </c>
      <c r="DT29" s="336">
        <f t="shared" si="29"/>
        <v>0</v>
      </c>
      <c r="DU29" s="337">
        <f t="shared" si="29"/>
        <v>0</v>
      </c>
      <c r="DV29" s="335">
        <f t="shared" si="30"/>
        <v>0</v>
      </c>
      <c r="DW29" s="336">
        <f t="shared" si="30"/>
        <v>0</v>
      </c>
      <c r="DX29" s="336">
        <f t="shared" si="30"/>
        <v>0</v>
      </c>
      <c r="DY29" s="336">
        <f t="shared" si="30"/>
        <v>0</v>
      </c>
      <c r="DZ29" s="336">
        <f t="shared" si="30"/>
        <v>0</v>
      </c>
      <c r="EA29" s="336">
        <f t="shared" si="30"/>
        <v>0</v>
      </c>
      <c r="EB29" s="336">
        <f t="shared" si="30"/>
        <v>0</v>
      </c>
      <c r="EC29" s="336">
        <f t="shared" si="30"/>
        <v>0</v>
      </c>
      <c r="ED29" s="336">
        <f t="shared" si="30"/>
        <v>0</v>
      </c>
      <c r="EE29" s="336">
        <f t="shared" si="30"/>
        <v>0</v>
      </c>
      <c r="EF29" s="336">
        <f t="shared" si="30"/>
        <v>0</v>
      </c>
      <c r="EG29" s="337">
        <f t="shared" si="30"/>
        <v>0</v>
      </c>
      <c r="EH29" s="335">
        <f t="shared" si="31"/>
        <v>0</v>
      </c>
      <c r="EI29" s="336">
        <f t="shared" si="31"/>
        <v>0</v>
      </c>
      <c r="EJ29" s="336">
        <f t="shared" si="31"/>
        <v>0</v>
      </c>
      <c r="EK29" s="336">
        <f t="shared" si="31"/>
        <v>0</v>
      </c>
      <c r="EL29" s="336">
        <f t="shared" si="31"/>
        <v>0</v>
      </c>
      <c r="EM29" s="336">
        <f t="shared" si="31"/>
        <v>0</v>
      </c>
      <c r="EN29" s="336">
        <f t="shared" si="31"/>
        <v>0</v>
      </c>
      <c r="EO29" s="336">
        <f t="shared" si="31"/>
        <v>0</v>
      </c>
      <c r="EP29" s="336">
        <f t="shared" si="31"/>
        <v>0</v>
      </c>
      <c r="EQ29" s="336">
        <f t="shared" si="31"/>
        <v>0</v>
      </c>
      <c r="ER29" s="336">
        <f t="shared" si="31"/>
        <v>0</v>
      </c>
      <c r="ES29" s="337">
        <f t="shared" si="31"/>
        <v>0</v>
      </c>
      <c r="ET29" s="335">
        <f t="shared" si="32"/>
        <v>0</v>
      </c>
      <c r="EU29" s="336">
        <f t="shared" si="32"/>
        <v>0</v>
      </c>
      <c r="EV29" s="336">
        <f t="shared" si="32"/>
        <v>0</v>
      </c>
      <c r="EW29" s="336">
        <f t="shared" si="32"/>
        <v>0</v>
      </c>
      <c r="EX29" s="336">
        <f t="shared" si="32"/>
        <v>0</v>
      </c>
      <c r="EY29" s="336">
        <f t="shared" si="32"/>
        <v>0</v>
      </c>
      <c r="EZ29" s="336">
        <f t="shared" si="32"/>
        <v>0</v>
      </c>
      <c r="FA29" s="336">
        <f t="shared" si="32"/>
        <v>0</v>
      </c>
      <c r="FB29" s="336">
        <f t="shared" si="32"/>
        <v>0</v>
      </c>
      <c r="FC29" s="336">
        <f t="shared" si="32"/>
        <v>0</v>
      </c>
      <c r="FD29" s="336">
        <f t="shared" si="32"/>
        <v>0</v>
      </c>
      <c r="FE29" s="337">
        <f t="shared" si="32"/>
        <v>0</v>
      </c>
      <c r="FF29" s="335">
        <f t="shared" si="33"/>
        <v>0</v>
      </c>
      <c r="FG29" s="336">
        <f t="shared" si="33"/>
        <v>0</v>
      </c>
      <c r="FH29" s="336">
        <f t="shared" si="33"/>
        <v>0</v>
      </c>
      <c r="FI29" s="336">
        <f t="shared" si="33"/>
        <v>0</v>
      </c>
      <c r="FJ29" s="336">
        <f t="shared" si="33"/>
        <v>0</v>
      </c>
      <c r="FK29" s="336">
        <f t="shared" si="33"/>
        <v>0</v>
      </c>
      <c r="FL29" s="336">
        <f t="shared" si="33"/>
        <v>0</v>
      </c>
      <c r="FM29" s="336">
        <f t="shared" si="33"/>
        <v>0</v>
      </c>
      <c r="FN29" s="336">
        <f t="shared" si="33"/>
        <v>0</v>
      </c>
      <c r="FO29" s="336">
        <f t="shared" si="33"/>
        <v>0</v>
      </c>
      <c r="FP29" s="336">
        <f t="shared" si="33"/>
        <v>0</v>
      </c>
      <c r="FQ29" s="337">
        <f t="shared" si="33"/>
        <v>0</v>
      </c>
    </row>
    <row r="30" spans="1:173" x14ac:dyDescent="0.2">
      <c r="A30" s="74" t="str">
        <f t="shared" si="21"/>
        <v xml:space="preserve"> - </v>
      </c>
      <c r="B30" s="112"/>
      <c r="C30" s="171" t="s">
        <v>305</v>
      </c>
      <c r="D30" s="366" t="str">
        <f>IF(ISBLANK(EMISSIONS_1!D30), " ", EMISSIONS_1!D30)</f>
        <v xml:space="preserve"> </v>
      </c>
      <c r="E30" s="366" t="str">
        <f>IF(ISBLANK(EMISSIONS_1!E30), " ", EMISSIONS_1!E30)</f>
        <v xml:space="preserve"> </v>
      </c>
      <c r="F30" s="366" t="str">
        <f>IF(ISBLANK(EMISSIONS_1!F30), " ", EMISSIONS_1!F30)</f>
        <v xml:space="preserve"> </v>
      </c>
      <c r="G30" s="367"/>
      <c r="H30" s="368"/>
      <c r="I30" s="33" t="s">
        <v>299</v>
      </c>
      <c r="J30" s="367"/>
      <c r="K30" s="33">
        <f t="shared" si="22"/>
        <v>1</v>
      </c>
      <c r="L30" s="33">
        <f t="shared" si="23"/>
        <v>0</v>
      </c>
      <c r="M30" s="367">
        <v>0</v>
      </c>
      <c r="N30" s="373">
        <v>0</v>
      </c>
      <c r="O30" s="303"/>
      <c r="P30" s="301"/>
      <c r="Q30" s="73" t="str">
        <f t="shared" si="13"/>
        <v>Enter vessel info</v>
      </c>
      <c r="R30" s="79" t="str">
        <f t="shared" si="14"/>
        <v>Enter vessel info</v>
      </c>
      <c r="S30" s="79" t="str">
        <f t="shared" si="15"/>
        <v>Enter vessel info</v>
      </c>
      <c r="T30" s="79" t="str">
        <f t="shared" si="16"/>
        <v>Enter vessel info</v>
      </c>
      <c r="U30" s="79" t="str">
        <f t="shared" si="17"/>
        <v>Enter vessel info</v>
      </c>
      <c r="V30" s="79" t="str">
        <f t="shared" si="18"/>
        <v>Enter vessel info</v>
      </c>
      <c r="W30" s="79" t="str">
        <f t="shared" si="19"/>
        <v>Enter vessel info</v>
      </c>
      <c r="X30" s="79" t="str">
        <f t="shared" si="20"/>
        <v>Enter vessel info</v>
      </c>
      <c r="Y30" s="78" t="s">
        <v>115</v>
      </c>
      <c r="Z30" s="79" t="s">
        <v>115</v>
      </c>
      <c r="AA30" s="82" t="s">
        <v>115</v>
      </c>
      <c r="AB30" s="76" t="str">
        <f>IF(OR($D30=" ",$E30=" ",$F30=" "),"Enter vessel info",IF(T($H30)&lt;&gt;"","Enter Activity",IF(OR($M30=0,$N30=0),"Enter Run Time",IF((VLOOKUP($F30,'VESSEL FACTORS'!$A$3:$O$5,AB$5,FALSE))="N/A","--",IF($G30=" ",IF(ISERROR(SEARCH("Aux",$E30,1)),($H30*VLOOKUP($F30,'VESSEL FACTORS'!$A$2:$O$5,AB$5,FALSE)*0.0000011023*$M30*$N30*0.82),($H30*VLOOKUP($F30,'VESSEL FACTORS'!$A$2:$O$5,AB$5,FALSE)*0.0000011023*$M30*$N30*1)),IF($G30&lt;21,($H30*VLOOKUP($F30,'VESSEL FACTORS'!$A$2:$O$5,AB$5,FALSE)*0.0000011023*$M30*$N30*VLOOKUP($G30,'VESSEL FACTORS'!$A$16:$L$36,AB$5,FALSE)),($H30*VLOOKUP($F30,'VESSEL FACTORS'!$A$3:$O$5,AB$5,FALSE)*0.0000011023*$M30*$N30*($G30/100))))))))</f>
        <v>Enter vessel info</v>
      </c>
      <c r="AC30" s="76" t="str">
        <f>IF(OR($D30=" ",$E30=" ",$F30=" "),"Enter vessel info",IF(T($H30)&lt;&gt;"","Enter Activity",IF(OR($M30=0,$N30=0),"Enter Run Time",IF((VLOOKUP($F30,'VESSEL FACTORS'!$A$3:$O$5,AC$5,FALSE))="N/A","--",IF($G30=" ",IF(ISERROR(SEARCH("Aux",$E30,1)),($H30*VLOOKUP($F30,'VESSEL FACTORS'!$A$2:$O$5,AC$5,FALSE)*0.0000011023*$M30*$N30*0.82),($H30*VLOOKUP($F30,'VESSEL FACTORS'!$A$2:$O$5,AC$5,FALSE)*0.0000011023*$M30*$N30*1)),IF($G30&lt;21,($H30*VLOOKUP($F30,'VESSEL FACTORS'!$A$2:$O$5,AC$5,FALSE)*0.0000011023*$M30*$N30*VLOOKUP($G30,'VESSEL FACTORS'!$A$16:$L$36,AC$5,FALSE)),($H30*VLOOKUP($F30,'VESSEL FACTORS'!$A$3:$O$5,AC$5,FALSE)*0.0000011023*$M30*$N30*($G30/100))))))))</f>
        <v>Enter vessel info</v>
      </c>
      <c r="AD30" s="76" t="str">
        <f>IF(OR($D30=" ",$E30=" ",$F30=" "),"Enter vessel info",IF(T($H30)&lt;&gt;"","Enter Activity",IF(OR($M30=0,$N30=0),"Enter Run Time",IF((VLOOKUP($F30,'VESSEL FACTORS'!$A$3:$O$5,AD$5,FALSE))="N/A","--",IF($G30=" ",IF(ISERROR(SEARCH("Aux",$E30,1)),($H30*VLOOKUP($F30,'VESSEL FACTORS'!$A$2:$O$5,AD$5,FALSE)*0.0000011023*$M30*$N30*0.82),($H30*VLOOKUP($F30,'VESSEL FACTORS'!$A$2:$O$5,AD$5,FALSE)*0.0000011023*$M30*$N30*1)),IF($G30&lt;21,($H30*VLOOKUP($F30,'VESSEL FACTORS'!$A$2:$O$5,AD$5,FALSE)*0.0000011023*$M30*$N30*VLOOKUP($G30,'VESSEL FACTORS'!$A$16:$L$36,AD$5,FALSE)),($H30*VLOOKUP($F30,'VESSEL FACTORS'!$A$3:$O$5,AD$5,FALSE)*0.0000011023*$M30*$N30*($G30/100))))))))</f>
        <v>Enter vessel info</v>
      </c>
      <c r="AE30" s="76" t="str">
        <f>IF(OR($D30=" ",$E30=" ",$F30=" "),"Enter vessel info",IF(T($H30)&lt;&gt;"","Enter Activity",IF(OR($M30=0,$N30=0),"Enter Run Time",IF((VLOOKUP($F30,'VESSEL FACTORS'!$A$3:$O$5,AE$5,FALSE))="N/A","--",IF($G30=" ",IF(ISERROR(SEARCH("Aux",$E30,1)),($H30*VLOOKUP($F30,'VESSEL FACTORS'!$A$2:$O$5,AE$5,FALSE)*0.0000011023*$M30*$N30*0.82),($H30*VLOOKUP($F30,'VESSEL FACTORS'!$A$2:$O$5,AE$5,FALSE)*0.0000011023*$M30*$N30*1)),IF($G30&lt;21,($H30*VLOOKUP($F30,'VESSEL FACTORS'!$A$2:$O$5,AE$5,FALSE)*0.0000011023*$M30*$N30*VLOOKUP($G30,'VESSEL FACTORS'!$A$16:$L$36,AE$5,FALSE)),($H30*VLOOKUP($F30,'VESSEL FACTORS'!$A$3:$O$5,AE$5,FALSE)*0.0000011023*$M30*$N30*($G30/100))))))))</f>
        <v>Enter vessel info</v>
      </c>
      <c r="AF30" s="76" t="str">
        <f>IF(OR($D30=" ",$E30=" ",$F30=" "),"Enter vessel info",IF(T($H30)&lt;&gt;"","Enter Activity",IF(OR($M30=0,$N30=0),"Enter Run Time",IF((VLOOKUP($F30,'VESSEL FACTORS'!$A$3:$O$5,AF$5,FALSE))="N/A","--",IF($G30=" ",IF(ISERROR(SEARCH("Aux",$E30,1)),($H30*VLOOKUP($F30,'VESSEL FACTORS'!$A$2:$O$5,AF$5,FALSE)*0.0000011023*$M30*$N30*0.82),($H30*VLOOKUP($F30,'VESSEL FACTORS'!$A$2:$O$5,AF$5,FALSE)*0.0000011023*$M30*$N30*1)),IF($G30&lt;21,($H30*VLOOKUP($F30,'VESSEL FACTORS'!$A$2:$O$5,AF$5,FALSE)*0.0000011023*$M30*$N30*VLOOKUP($G30,'VESSEL FACTORS'!$A$16:$L$36,AF$5,FALSE)),($H30*VLOOKUP($F30,'VESSEL FACTORS'!$A$3:$O$5,AF$5,FALSE)*0.0000011023*$M30*$N30*($G30/100))))))))</f>
        <v>Enter vessel info</v>
      </c>
      <c r="AG30" s="76" t="str">
        <f>IF(OR($D30=" ",$E30=" ",$F30=" "),"Enter vessel info",IF(T($H30)&lt;&gt;"","Enter Activity",IF(OR($M30=0,$N30=0),"Enter Run Time",IF((VLOOKUP($F30,'VESSEL FACTORS'!$A$3:$O$5,AG$5,FALSE))="N/A","--",IF($G30=" ",IF(ISERROR(SEARCH("Aux",$E30,1)),($H30*VLOOKUP($F30,'VESSEL FACTORS'!$A$2:$O$5,AG$5,FALSE)*0.0000011023*$M30*$N30*0.82),($H30*VLOOKUP($F30,'VESSEL FACTORS'!$A$2:$O$5,AG$5,FALSE)*0.0000011023*$M30*$N30*1)),IF($G30&lt;21,($H30*VLOOKUP($F30,'VESSEL FACTORS'!$A$2:$O$5,AG$5,FALSE)*0.0000011023*$M30*$N30*VLOOKUP($G30,'VESSEL FACTORS'!$A$16:$L$36,AG$5,FALSE)),($H30*VLOOKUP($F30,'VESSEL FACTORS'!$A$3:$O$5,AG$5,FALSE)*0.0000011023*$M30*$N30*($G30/100))))))))</f>
        <v>Enter vessel info</v>
      </c>
      <c r="AH30" s="76" t="str">
        <f>IF(OR($D30=" ",$E30=" ",$F30=" "),"Enter vessel info",IF(T($H30)&lt;&gt;"","Enter Activity",IF(OR($M30=0,$N30=0),"Enter Run Time",IF((VLOOKUP($F30,'VESSEL FACTORS'!$A$3:$O$5,AH$5,FALSE))="N/A","--",IF($G30=" ",IF(ISERROR(SEARCH("Aux",$E30,1)),($H30*VLOOKUP($F30,'VESSEL FACTORS'!$A$2:$O$5,AH$5,FALSE)*0.0000011023*$M30*$N30*0.82),($H30*VLOOKUP($F30,'VESSEL FACTORS'!$A$2:$O$5,AH$5,FALSE)*0.0000011023*$M30*$N30*1)),IF($G30&lt;21,($H30*VLOOKUP($F30,'VESSEL FACTORS'!$A$2:$O$5,AH$5,FALSE)*0.0000011023*$M30*$N30*VLOOKUP($G30,'VESSEL FACTORS'!$A$16:$L$36,AH$5,FALSE)),($H30*VLOOKUP($F30,'VESSEL FACTORS'!$A$3:$O$5,AH$5,FALSE)*0.0000011023*$M30*$N30*($G30/100))))))))</f>
        <v>Enter vessel info</v>
      </c>
      <c r="AI30" s="76" t="str">
        <f>IF(OR($D30=" ",$E30=" ",$F30=" "),"Enter vessel info",IF(T($H30)&lt;&gt;"","Enter Activity",IF(OR($M30=0,$N30=0),"Enter Run Time",IF((VLOOKUP($F30,'VESSEL FACTORS'!$A$3:$O$5,AI$5,FALSE))="N/A","--",IF($G30=" ",IF(ISERROR(SEARCH("Aux",$E30,1)),($H30*VLOOKUP($F30,'VESSEL FACTORS'!$A$2:$O$5,AI$5,FALSE)*0.0000011023*$M30*$N30*0.82),($H30*VLOOKUP($F30,'VESSEL FACTORS'!$A$2:$O$5,AI$5,FALSE)*0.0000011023*$M30*$N30*1)),IF($G30&lt;21,($H30*VLOOKUP($F30,'VESSEL FACTORS'!$A$2:$O$5,AI$5,FALSE)*0.0000011023*$M30*$N30*VLOOKUP($G30,'VESSEL FACTORS'!$A$16:$L$36,AI$5,FALSE)),($H30*VLOOKUP($F30,'VESSEL FACTORS'!$A$3:$O$5,AI$5,FALSE)*0.0000011023*$M30*$N30*($G30/100))))))))</f>
        <v>Enter vessel info</v>
      </c>
      <c r="AJ30" s="76" t="str">
        <f>IF(OR($D30=" ",$E30=" ",$F30=" "),"Enter vessel info",IF(T($H30)&lt;&gt;"","Enter Activity",IF(OR($M30=0,$N30=0),"Enter Run Time",IF((VLOOKUP($F30,'VESSEL FACTORS'!$A$3:$O$5,AJ$5,FALSE))="N/A","--",IF($G30=" ",IF(ISERROR(SEARCH("Aux",$E30,1)),($H30*VLOOKUP($F30,'VESSEL FACTORS'!$A$2:$O$5,AJ$5,FALSE)*0.0000011023*$M30*$N30*0.82),($H30*VLOOKUP($F30,'VESSEL FACTORS'!$A$2:$O$5,AJ$5,FALSE)*0.0000011023*$M30*$N30*1)),IF($G30&lt;21,($H30*VLOOKUP($F30,'VESSEL FACTORS'!$A$2:$O$5,AJ$5,FALSE)*0.0000011023*$M30*$N30*VLOOKUP($G30,'VESSEL FACTORS'!$A$16:$L$36,AJ$5,FALSE)),($H30*VLOOKUP($F30,'VESSEL FACTORS'!$A$3:$O$5,AJ$5,FALSE)*0.0000011023*$M30*$N30*($G30/100))))))))</f>
        <v>Enter vessel info</v>
      </c>
      <c r="AK30" s="76" t="str">
        <f>IF(OR($D30=" ",$E30=" ",$F30=" "),"Enter vessel info",IF(T($H30)&lt;&gt;"","Enter Activity",IF(OR($M30=0,$N30=0),"Enter Run Time",IF((VLOOKUP($F30,'VESSEL FACTORS'!$A$3:$O$5,AK$5,FALSE))="N/A","--",IF($G30=" ",IF(ISERROR(SEARCH("Aux",$E30,1)),($H30*VLOOKUP($F30,'VESSEL FACTORS'!$A$2:$O$5,AK$5,FALSE)*0.0000011023*$M30*$N30*0.82),($H30*VLOOKUP($F30,'VESSEL FACTORS'!$A$2:$O$5,AK$5,FALSE)*0.0000011023*$M30*$N30*1)),IF($G30&lt;21,($H30*VLOOKUP($F30,'VESSEL FACTORS'!$A$2:$O$5,AK$5,FALSE)*0.0000011023*$M30*$N30*VLOOKUP($G30,'VESSEL FACTORS'!$A$16:$L$36,AK$5,FALSE)),($H30*VLOOKUP($F30,'VESSEL FACTORS'!$A$3:$O$5,AK$5,FALSE)*0.0000011023*$M30*$N30*($G30/100))))))))</f>
        <v>Enter vessel info</v>
      </c>
      <c r="AL30" s="67" t="str">
        <f>IF(OR($D30=" ",$E30=" ",$F30=" "),"Enter vessel info",IF(T($H30)&lt;&gt;"","Enter Activity",IF(OR($M30=0,$N30=0),"Enter Run Time",IF((VLOOKUP($F30,'VESSEL FACTORS'!$A$3:$O$5,AL$5,FALSE))="N/A","--",IF($G30=" ",IF(ISERROR(SEARCH("Aux",$E30,1)),($H30*VLOOKUP($F30,'VESSEL FACTORS'!$A$2:$O$5,AL$5,FALSE)*0.0000011023*$M30*$N30*0.82),($H30*VLOOKUP($F30,'VESSEL FACTORS'!$A$2:$O$5,AL$5,FALSE)*0.0000011023*$M30*$N30*1)),IF($G30&lt;21,($H30*VLOOKUP($F30,'VESSEL FACTORS'!$A$2:$O$5,AL$5,FALSE)*0.0000011023*$M30*$N30*VLOOKUP($G30,'VESSEL FACTORS'!$A$16:$L$36,AL$5,FALSE)),($H30*VLOOKUP($F30,'VESSEL FACTORS'!$A$3:$O$5,AL$5,FALSE)*0.0000011023*$M30*$N30*($G30/100))))))))</f>
        <v>Enter vessel info</v>
      </c>
      <c r="AM30" s="74"/>
      <c r="AO30" s="74">
        <f>MONTH(EMISSIONS_1!P30)-MONTH(EMISSIONS_1!O30)+1</f>
        <v>1</v>
      </c>
      <c r="AP30" s="335">
        <f t="shared" si="12"/>
        <v>0</v>
      </c>
      <c r="AQ30" s="336">
        <f t="shared" si="34"/>
        <v>0</v>
      </c>
      <c r="AR30" s="336">
        <f t="shared" si="34"/>
        <v>0</v>
      </c>
      <c r="AS30" s="336">
        <f t="shared" si="34"/>
        <v>0</v>
      </c>
      <c r="AT30" s="336">
        <f t="shared" si="34"/>
        <v>0</v>
      </c>
      <c r="AU30" s="336">
        <f t="shared" si="34"/>
        <v>0</v>
      </c>
      <c r="AV30" s="336">
        <f t="shared" si="34"/>
        <v>0</v>
      </c>
      <c r="AW30" s="336">
        <f t="shared" si="34"/>
        <v>0</v>
      </c>
      <c r="AX30" s="336">
        <f t="shared" si="34"/>
        <v>0</v>
      </c>
      <c r="AY30" s="336">
        <f t="shared" si="34"/>
        <v>0</v>
      </c>
      <c r="AZ30" s="336">
        <f t="shared" si="34"/>
        <v>0</v>
      </c>
      <c r="BA30" s="337">
        <f t="shared" si="34"/>
        <v>0</v>
      </c>
      <c r="BB30" s="335">
        <f t="shared" si="24"/>
        <v>0</v>
      </c>
      <c r="BC30" s="336">
        <f t="shared" si="24"/>
        <v>0</v>
      </c>
      <c r="BD30" s="336">
        <f t="shared" si="24"/>
        <v>0</v>
      </c>
      <c r="BE30" s="336">
        <f t="shared" si="24"/>
        <v>0</v>
      </c>
      <c r="BF30" s="336">
        <f t="shared" si="24"/>
        <v>0</v>
      </c>
      <c r="BG30" s="336">
        <f t="shared" si="24"/>
        <v>0</v>
      </c>
      <c r="BH30" s="336">
        <f t="shared" si="24"/>
        <v>0</v>
      </c>
      <c r="BI30" s="336">
        <f t="shared" si="24"/>
        <v>0</v>
      </c>
      <c r="BJ30" s="336">
        <f t="shared" si="24"/>
        <v>0</v>
      </c>
      <c r="BK30" s="336">
        <f t="shared" si="24"/>
        <v>0</v>
      </c>
      <c r="BL30" s="336">
        <f t="shared" si="24"/>
        <v>0</v>
      </c>
      <c r="BM30" s="337">
        <f t="shared" si="24"/>
        <v>0</v>
      </c>
      <c r="BN30" s="335">
        <f t="shared" si="25"/>
        <v>0</v>
      </c>
      <c r="BO30" s="336">
        <f t="shared" si="25"/>
        <v>0</v>
      </c>
      <c r="BP30" s="336">
        <f t="shared" si="25"/>
        <v>0</v>
      </c>
      <c r="BQ30" s="336">
        <f t="shared" si="25"/>
        <v>0</v>
      </c>
      <c r="BR30" s="336">
        <f t="shared" si="25"/>
        <v>0</v>
      </c>
      <c r="BS30" s="336">
        <f t="shared" si="25"/>
        <v>0</v>
      </c>
      <c r="BT30" s="336">
        <f t="shared" si="25"/>
        <v>0</v>
      </c>
      <c r="BU30" s="336">
        <f t="shared" si="25"/>
        <v>0</v>
      </c>
      <c r="BV30" s="336">
        <f t="shared" si="25"/>
        <v>0</v>
      </c>
      <c r="BW30" s="336">
        <f t="shared" si="25"/>
        <v>0</v>
      </c>
      <c r="BX30" s="336">
        <f t="shared" si="25"/>
        <v>0</v>
      </c>
      <c r="BY30" s="337">
        <f t="shared" si="25"/>
        <v>0</v>
      </c>
      <c r="BZ30" s="335">
        <f t="shared" si="26"/>
        <v>0</v>
      </c>
      <c r="CA30" s="336">
        <f t="shared" si="26"/>
        <v>0</v>
      </c>
      <c r="CB30" s="336">
        <f t="shared" si="26"/>
        <v>0</v>
      </c>
      <c r="CC30" s="336">
        <f t="shared" si="26"/>
        <v>0</v>
      </c>
      <c r="CD30" s="336">
        <f t="shared" si="26"/>
        <v>0</v>
      </c>
      <c r="CE30" s="336">
        <f t="shared" si="26"/>
        <v>0</v>
      </c>
      <c r="CF30" s="336">
        <f t="shared" si="26"/>
        <v>0</v>
      </c>
      <c r="CG30" s="336">
        <f t="shared" si="26"/>
        <v>0</v>
      </c>
      <c r="CH30" s="336">
        <f t="shared" si="26"/>
        <v>0</v>
      </c>
      <c r="CI30" s="336">
        <f t="shared" si="26"/>
        <v>0</v>
      </c>
      <c r="CJ30" s="336">
        <f t="shared" si="26"/>
        <v>0</v>
      </c>
      <c r="CK30" s="337">
        <f t="shared" si="26"/>
        <v>0</v>
      </c>
      <c r="CL30" s="335">
        <f t="shared" si="27"/>
        <v>0</v>
      </c>
      <c r="CM30" s="336">
        <f t="shared" si="27"/>
        <v>0</v>
      </c>
      <c r="CN30" s="336">
        <f t="shared" si="27"/>
        <v>0</v>
      </c>
      <c r="CO30" s="336">
        <f t="shared" si="27"/>
        <v>0</v>
      </c>
      <c r="CP30" s="336">
        <f t="shared" si="27"/>
        <v>0</v>
      </c>
      <c r="CQ30" s="336">
        <f t="shared" si="27"/>
        <v>0</v>
      </c>
      <c r="CR30" s="336">
        <f t="shared" si="27"/>
        <v>0</v>
      </c>
      <c r="CS30" s="336">
        <f t="shared" si="27"/>
        <v>0</v>
      </c>
      <c r="CT30" s="336">
        <f t="shared" si="27"/>
        <v>0</v>
      </c>
      <c r="CU30" s="336">
        <f t="shared" si="27"/>
        <v>0</v>
      </c>
      <c r="CV30" s="336">
        <f t="shared" si="27"/>
        <v>0</v>
      </c>
      <c r="CW30" s="337">
        <f t="shared" si="27"/>
        <v>0</v>
      </c>
      <c r="CX30" s="335">
        <f t="shared" si="28"/>
        <v>0</v>
      </c>
      <c r="CY30" s="336">
        <f t="shared" si="28"/>
        <v>0</v>
      </c>
      <c r="CZ30" s="336">
        <f t="shared" si="28"/>
        <v>0</v>
      </c>
      <c r="DA30" s="336">
        <f t="shared" si="28"/>
        <v>0</v>
      </c>
      <c r="DB30" s="336">
        <f t="shared" si="28"/>
        <v>0</v>
      </c>
      <c r="DC30" s="336">
        <f t="shared" si="28"/>
        <v>0</v>
      </c>
      <c r="DD30" s="336">
        <f t="shared" si="28"/>
        <v>0</v>
      </c>
      <c r="DE30" s="336">
        <f t="shared" si="28"/>
        <v>0</v>
      </c>
      <c r="DF30" s="336">
        <f t="shared" si="28"/>
        <v>0</v>
      </c>
      <c r="DG30" s="336">
        <f t="shared" si="28"/>
        <v>0</v>
      </c>
      <c r="DH30" s="336">
        <f t="shared" si="28"/>
        <v>0</v>
      </c>
      <c r="DI30" s="337">
        <f t="shared" si="28"/>
        <v>0</v>
      </c>
      <c r="DJ30" s="335">
        <f t="shared" si="29"/>
        <v>0</v>
      </c>
      <c r="DK30" s="336">
        <f t="shared" si="29"/>
        <v>0</v>
      </c>
      <c r="DL30" s="336">
        <f t="shared" si="29"/>
        <v>0</v>
      </c>
      <c r="DM30" s="336">
        <f t="shared" si="29"/>
        <v>0</v>
      </c>
      <c r="DN30" s="336">
        <f t="shared" si="29"/>
        <v>0</v>
      </c>
      <c r="DO30" s="336">
        <f t="shared" si="29"/>
        <v>0</v>
      </c>
      <c r="DP30" s="336">
        <f t="shared" si="29"/>
        <v>0</v>
      </c>
      <c r="DQ30" s="336">
        <f t="shared" si="29"/>
        <v>0</v>
      </c>
      <c r="DR30" s="336">
        <f t="shared" si="29"/>
        <v>0</v>
      </c>
      <c r="DS30" s="336">
        <f t="shared" si="29"/>
        <v>0</v>
      </c>
      <c r="DT30" s="336">
        <f t="shared" si="29"/>
        <v>0</v>
      </c>
      <c r="DU30" s="337">
        <f t="shared" si="29"/>
        <v>0</v>
      </c>
      <c r="DV30" s="335">
        <f t="shared" si="30"/>
        <v>0</v>
      </c>
      <c r="DW30" s="336">
        <f t="shared" si="30"/>
        <v>0</v>
      </c>
      <c r="DX30" s="336">
        <f t="shared" si="30"/>
        <v>0</v>
      </c>
      <c r="DY30" s="336">
        <f t="shared" si="30"/>
        <v>0</v>
      </c>
      <c r="DZ30" s="336">
        <f t="shared" si="30"/>
        <v>0</v>
      </c>
      <c r="EA30" s="336">
        <f t="shared" si="30"/>
        <v>0</v>
      </c>
      <c r="EB30" s="336">
        <f t="shared" si="30"/>
        <v>0</v>
      </c>
      <c r="EC30" s="336">
        <f t="shared" si="30"/>
        <v>0</v>
      </c>
      <c r="ED30" s="336">
        <f t="shared" si="30"/>
        <v>0</v>
      </c>
      <c r="EE30" s="336">
        <f t="shared" si="30"/>
        <v>0</v>
      </c>
      <c r="EF30" s="336">
        <f t="shared" si="30"/>
        <v>0</v>
      </c>
      <c r="EG30" s="337">
        <f t="shared" si="30"/>
        <v>0</v>
      </c>
      <c r="EH30" s="335">
        <f t="shared" si="31"/>
        <v>0</v>
      </c>
      <c r="EI30" s="336">
        <f t="shared" si="31"/>
        <v>0</v>
      </c>
      <c r="EJ30" s="336">
        <f t="shared" si="31"/>
        <v>0</v>
      </c>
      <c r="EK30" s="336">
        <f t="shared" si="31"/>
        <v>0</v>
      </c>
      <c r="EL30" s="336">
        <f t="shared" si="31"/>
        <v>0</v>
      </c>
      <c r="EM30" s="336">
        <f t="shared" si="31"/>
        <v>0</v>
      </c>
      <c r="EN30" s="336">
        <f t="shared" si="31"/>
        <v>0</v>
      </c>
      <c r="EO30" s="336">
        <f t="shared" si="31"/>
        <v>0</v>
      </c>
      <c r="EP30" s="336">
        <f t="shared" si="31"/>
        <v>0</v>
      </c>
      <c r="EQ30" s="336">
        <f t="shared" si="31"/>
        <v>0</v>
      </c>
      <c r="ER30" s="336">
        <f t="shared" si="31"/>
        <v>0</v>
      </c>
      <c r="ES30" s="337">
        <f t="shared" si="31"/>
        <v>0</v>
      </c>
      <c r="ET30" s="335">
        <f t="shared" si="32"/>
        <v>0</v>
      </c>
      <c r="EU30" s="336">
        <f t="shared" si="32"/>
        <v>0</v>
      </c>
      <c r="EV30" s="336">
        <f t="shared" si="32"/>
        <v>0</v>
      </c>
      <c r="EW30" s="336">
        <f t="shared" si="32"/>
        <v>0</v>
      </c>
      <c r="EX30" s="336">
        <f t="shared" si="32"/>
        <v>0</v>
      </c>
      <c r="EY30" s="336">
        <f t="shared" si="32"/>
        <v>0</v>
      </c>
      <c r="EZ30" s="336">
        <f t="shared" si="32"/>
        <v>0</v>
      </c>
      <c r="FA30" s="336">
        <f t="shared" si="32"/>
        <v>0</v>
      </c>
      <c r="FB30" s="336">
        <f t="shared" si="32"/>
        <v>0</v>
      </c>
      <c r="FC30" s="336">
        <f t="shared" si="32"/>
        <v>0</v>
      </c>
      <c r="FD30" s="336">
        <f t="shared" si="32"/>
        <v>0</v>
      </c>
      <c r="FE30" s="337">
        <f t="shared" si="32"/>
        <v>0</v>
      </c>
      <c r="FF30" s="335">
        <f t="shared" si="33"/>
        <v>0</v>
      </c>
      <c r="FG30" s="336">
        <f t="shared" si="33"/>
        <v>0</v>
      </c>
      <c r="FH30" s="336">
        <f t="shared" si="33"/>
        <v>0</v>
      </c>
      <c r="FI30" s="336">
        <f t="shared" si="33"/>
        <v>0</v>
      </c>
      <c r="FJ30" s="336">
        <f t="shared" si="33"/>
        <v>0</v>
      </c>
      <c r="FK30" s="336">
        <f t="shared" si="33"/>
        <v>0</v>
      </c>
      <c r="FL30" s="336">
        <f t="shared" si="33"/>
        <v>0</v>
      </c>
      <c r="FM30" s="336">
        <f t="shared" si="33"/>
        <v>0</v>
      </c>
      <c r="FN30" s="336">
        <f t="shared" si="33"/>
        <v>0</v>
      </c>
      <c r="FO30" s="336">
        <f t="shared" si="33"/>
        <v>0</v>
      </c>
      <c r="FP30" s="336">
        <f t="shared" si="33"/>
        <v>0</v>
      </c>
      <c r="FQ30" s="337">
        <f t="shared" si="33"/>
        <v>0</v>
      </c>
    </row>
    <row r="31" spans="1:173" ht="12.75" customHeight="1" x14ac:dyDescent="0.2">
      <c r="A31" s="251"/>
      <c r="B31" s="252"/>
      <c r="C31" s="253"/>
      <c r="D31" s="254"/>
      <c r="E31" s="254"/>
      <c r="F31" s="254"/>
      <c r="G31" s="255"/>
      <c r="H31" s="255"/>
      <c r="I31" s="255"/>
      <c r="J31" s="255"/>
      <c r="K31" s="255"/>
      <c r="L31" s="255"/>
      <c r="M31" s="256"/>
      <c r="N31" s="257"/>
      <c r="O31" s="258"/>
      <c r="P31" s="259"/>
      <c r="Q31" s="266" t="s">
        <v>2</v>
      </c>
      <c r="R31" s="261"/>
      <c r="S31" s="261" t="s">
        <v>2</v>
      </c>
      <c r="T31" s="261"/>
      <c r="U31" s="261"/>
      <c r="V31" s="261"/>
      <c r="W31" s="261"/>
      <c r="X31" s="261"/>
      <c r="Y31" s="260"/>
      <c r="Z31" s="261"/>
      <c r="AA31" s="416"/>
      <c r="AB31" s="260" t="s">
        <v>2</v>
      </c>
      <c r="AC31" s="261"/>
      <c r="AD31" s="261"/>
      <c r="AE31" s="261"/>
      <c r="AF31" s="261"/>
      <c r="AG31" s="262"/>
      <c r="AH31" s="261"/>
      <c r="AI31" s="263"/>
      <c r="AJ31" s="263"/>
      <c r="AK31" s="263"/>
      <c r="AL31" s="264"/>
      <c r="AM31" s="73"/>
      <c r="AP31" s="338"/>
      <c r="AQ31" s="339"/>
      <c r="AR31" s="339"/>
      <c r="AS31" s="339"/>
      <c r="AT31" s="339"/>
      <c r="AU31" s="339"/>
      <c r="AV31" s="339"/>
      <c r="AW31" s="339"/>
      <c r="AX31" s="339"/>
      <c r="AY31" s="339"/>
      <c r="AZ31" s="339"/>
      <c r="BA31" s="340"/>
      <c r="BB31" s="338"/>
      <c r="BC31" s="339"/>
      <c r="BD31" s="339"/>
      <c r="BE31" s="339"/>
      <c r="BF31" s="339"/>
      <c r="BG31" s="339"/>
      <c r="BH31" s="339"/>
      <c r="BI31" s="339"/>
      <c r="BJ31" s="339"/>
      <c r="BK31" s="339"/>
      <c r="BL31" s="339"/>
      <c r="BM31" s="340"/>
      <c r="BN31" s="338"/>
      <c r="BO31" s="339"/>
      <c r="BP31" s="339"/>
      <c r="BQ31" s="339"/>
      <c r="BR31" s="339"/>
      <c r="BS31" s="339"/>
      <c r="BT31" s="339"/>
      <c r="BU31" s="339"/>
      <c r="BV31" s="339"/>
      <c r="BW31" s="339"/>
      <c r="BX31" s="339"/>
      <c r="BY31" s="340"/>
      <c r="BZ31" s="338"/>
      <c r="CA31" s="339"/>
      <c r="CB31" s="339"/>
      <c r="CC31" s="339"/>
      <c r="CD31" s="339"/>
      <c r="CE31" s="339"/>
      <c r="CF31" s="339"/>
      <c r="CG31" s="339"/>
      <c r="CH31" s="339"/>
      <c r="CI31" s="339"/>
      <c r="CJ31" s="339"/>
      <c r="CK31" s="340"/>
      <c r="CL31" s="338"/>
      <c r="CM31" s="339"/>
      <c r="CN31" s="339"/>
      <c r="CO31" s="339"/>
      <c r="CP31" s="339"/>
      <c r="CQ31" s="339"/>
      <c r="CR31" s="339"/>
      <c r="CS31" s="339"/>
      <c r="CT31" s="339"/>
      <c r="CU31" s="339"/>
      <c r="CV31" s="339"/>
      <c r="CW31" s="340"/>
      <c r="CX31" s="338"/>
      <c r="CY31" s="339"/>
      <c r="CZ31" s="339"/>
      <c r="DA31" s="339"/>
      <c r="DB31" s="339"/>
      <c r="DC31" s="339"/>
      <c r="DD31" s="339"/>
      <c r="DE31" s="339"/>
      <c r="DF31" s="339"/>
      <c r="DG31" s="339"/>
      <c r="DH31" s="339"/>
      <c r="DI31" s="340"/>
      <c r="DJ31" s="338"/>
      <c r="DK31" s="339"/>
      <c r="DL31" s="339"/>
      <c r="DM31" s="339"/>
      <c r="DN31" s="339"/>
      <c r="DO31" s="339"/>
      <c r="DP31" s="339"/>
      <c r="DQ31" s="339"/>
      <c r="DR31" s="339"/>
      <c r="DS31" s="339"/>
      <c r="DT31" s="339"/>
      <c r="DU31" s="340"/>
      <c r="DV31" s="338"/>
      <c r="DW31" s="339"/>
      <c r="DX31" s="339"/>
      <c r="DY31" s="339"/>
      <c r="DZ31" s="339"/>
      <c r="EA31" s="339"/>
      <c r="EB31" s="339"/>
      <c r="EC31" s="339"/>
      <c r="ED31" s="339"/>
      <c r="EE31" s="339"/>
      <c r="EF31" s="339"/>
      <c r="EG31" s="340"/>
      <c r="EH31" s="338"/>
      <c r="EI31" s="339"/>
      <c r="EJ31" s="339"/>
      <c r="EK31" s="339"/>
      <c r="EL31" s="339"/>
      <c r="EM31" s="339"/>
      <c r="EN31" s="339"/>
      <c r="EO31" s="339"/>
      <c r="EP31" s="339"/>
      <c r="EQ31" s="339"/>
      <c r="ER31" s="339"/>
      <c r="ES31" s="340"/>
      <c r="ET31" s="338"/>
      <c r="EU31" s="339"/>
      <c r="EV31" s="339"/>
      <c r="EW31" s="339"/>
      <c r="EX31" s="339"/>
      <c r="EY31" s="339"/>
      <c r="EZ31" s="339"/>
      <c r="FA31" s="339"/>
      <c r="FB31" s="339"/>
      <c r="FC31" s="339"/>
      <c r="FD31" s="339"/>
      <c r="FE31" s="340"/>
      <c r="FF31" s="338"/>
      <c r="FG31" s="339"/>
      <c r="FH31" s="339"/>
      <c r="FI31" s="339"/>
      <c r="FJ31" s="339"/>
      <c r="FK31" s="339"/>
      <c r="FL31" s="339"/>
      <c r="FM31" s="339"/>
      <c r="FN31" s="339"/>
      <c r="FO31" s="339"/>
      <c r="FP31" s="339"/>
      <c r="FQ31" s="340"/>
    </row>
    <row r="32" spans="1:173" ht="12.75" customHeight="1" x14ac:dyDescent="0.2">
      <c r="A32" s="74" t="str">
        <f t="shared" si="21"/>
        <v xml:space="preserve"> - </v>
      </c>
      <c r="B32" s="361" t="s">
        <v>39</v>
      </c>
      <c r="C32" s="172" t="s">
        <v>305</v>
      </c>
      <c r="D32" s="366" t="str">
        <f>IF(ISBLANK(EMISSIONS_1!D32), " ", EMISSIONS_1!D32)</f>
        <v xml:space="preserve"> </v>
      </c>
      <c r="E32" s="366" t="str">
        <f>IF(ISBLANK(EMISSIONS_1!E32), " ", EMISSIONS_1!E32)</f>
        <v xml:space="preserve"> </v>
      </c>
      <c r="F32" s="366" t="str">
        <f>IF(ISBLANK(EMISSIONS_1!F32), " ", EMISSIONS_1!F32)</f>
        <v xml:space="preserve"> </v>
      </c>
      <c r="G32" s="367"/>
      <c r="H32" s="368"/>
      <c r="I32" s="33" t="s">
        <v>299</v>
      </c>
      <c r="J32" s="367"/>
      <c r="K32" s="33">
        <f t="shared" ref="K32:K43" si="35">IF($J$4="NO Attribution",1,IF($J$4="Enter NO. PLATFORMS",IF(J32="",1,1/J32),IF($J$4="Enter EMISS TO SUBTRACT",IF(J32="",0,J32),1)))</f>
        <v>1</v>
      </c>
      <c r="L32" s="33" t="e">
        <f>IF(#REF!="Enter Emissions (tpy)",IF( J32="", 0, J32), 0)</f>
        <v>#REF!</v>
      </c>
      <c r="M32" s="367">
        <v>0</v>
      </c>
      <c r="N32" s="373">
        <v>0</v>
      </c>
      <c r="O32" s="299"/>
      <c r="P32" s="300"/>
      <c r="Q32" s="73" t="str">
        <f t="shared" ref="Q32:Q43" si="36">IF(T(AB32)=" ",(IF($M32=0,(IF($N32=0,0,AB32/$N32/$M32*2000)),AB32/$N32/$M32*2000)),T(AB32))</f>
        <v>Enter vessel info</v>
      </c>
      <c r="R32" s="79" t="str">
        <f t="shared" ref="R32:R43" si="37">IF(T(AC32)=" ",(IF($M32=0,(IF($N32=0,0,AC32/$N32/$M32*2000)),AC32/$N32/$M32*2000)),T(AC32))</f>
        <v>Enter vessel info</v>
      </c>
      <c r="S32" s="79" t="str">
        <f t="shared" ref="S32:S43" si="38">IF(T(AD32)=" ",(IF($M32=0,(IF($N32=0,0,AD32/$N32/$M32*2000)),AD32/$N32/$M32*2000)),T(AD32))</f>
        <v>Enter vessel info</v>
      </c>
      <c r="T32" s="79" t="str">
        <f t="shared" ref="T32:T43" si="39">IF(T(AE32)=" ",(IF($M32=0,(IF($N32=0,0,AE32/$N32/$M32*2000)),AE32/$N32/$M32*2000)),T(AE32))</f>
        <v>Enter vessel info</v>
      </c>
      <c r="U32" s="79" t="str">
        <f t="shared" ref="U32:U43" si="40">IF(T(AF32)=" ",(IF($M32=0,(IF($N32=0,0,AF32/$N32/$M32*2000)),AF32/$N32/$M32*2000)),T(AF32))</f>
        <v>Enter vessel info</v>
      </c>
      <c r="V32" s="79" t="str">
        <f t="shared" ref="V32:V43" si="41">IF(T(AG32)=" ",(IF($M32=0,(IF($N32=0,0,AG32/$N32/$M32*2000)),AG32/$N32/$M32*2000)),T(AG32))</f>
        <v>Enter vessel info</v>
      </c>
      <c r="W32" s="79" t="str">
        <f t="shared" ref="W32:W43" si="42">IF(T(AH32)=" ",(IF($M32=0,(IF($N32=0,0,AH32/$N32/$M32*2000)),AH32/$N32/$M32*2000)),T(AH32))</f>
        <v>Enter vessel info</v>
      </c>
      <c r="X32" s="79" t="str">
        <f t="shared" ref="X32:X43" si="43">IF(T(AI32)=" ",(IF($M32=0,(IF($N32=0,0,AI32/$N32/$M32*2000)),AI32/$N32/$M32*2000)),T(AI32))</f>
        <v>Enter vessel info</v>
      </c>
      <c r="Y32" s="78" t="s">
        <v>115</v>
      </c>
      <c r="Z32" s="79" t="s">
        <v>115</v>
      </c>
      <c r="AA32" s="82" t="s">
        <v>115</v>
      </c>
      <c r="AB32" s="76" t="str">
        <f>IF(OR($D32=" ",$E32=" ",$F32=" "),"Enter vessel info",IF(T($H32)&lt;&gt;"","Enter Activity",IF(OR($M32=0,$N32=0),"Enter Run Time",IF((VLOOKUP($F32,'VESSEL FACTORS'!$A$3:$O$5,AB$5,FALSE))="N/A","--",IF($G32=" ",IF(ISERROR(SEARCH("Aux",$E32,1)),($H32*VLOOKUP($F32,'VESSEL FACTORS'!$A$2:$O$5,AB$5,FALSE)*0.0000011023*$M32*$N32*0.82),($H32*VLOOKUP($F32,'VESSEL FACTORS'!$A$2:$O$5,AB$5,FALSE)*0.0000011023*$M32*$N32*1)),IF($G32&lt;21,($H32*VLOOKUP($F32,'VESSEL FACTORS'!$A$2:$O$5,AB$5,FALSE)*0.0000011023*$M32*$N32*VLOOKUP($G32,'VESSEL FACTORS'!$A$16:$L$36,AB$5,FALSE)),($H32*VLOOKUP($F32,'VESSEL FACTORS'!$A$3:$O$5,AB$5,FALSE)*0.0000011023*$M32*$N32*($G32/100))))))))</f>
        <v>Enter vessel info</v>
      </c>
      <c r="AC32" s="76" t="str">
        <f>IF(OR($D32=" ",$E32=" ",$F32=" "),"Enter vessel info",IF(T($H32)&lt;&gt;"","Enter Activity",IF(OR($M32=0,$N32=0),"Enter Run Time",IF((VLOOKUP($F32,'VESSEL FACTORS'!$A$3:$O$5,AC$5,FALSE))="N/A","--",IF($G32=" ",IF(ISERROR(SEARCH("Aux",$E32,1)),($H32*VLOOKUP($F32,'VESSEL FACTORS'!$A$2:$O$5,AC$5,FALSE)*0.0000011023*$M32*$N32*0.82),($H32*VLOOKUP($F32,'VESSEL FACTORS'!$A$2:$O$5,AC$5,FALSE)*0.0000011023*$M32*$N32*1)),IF($G32&lt;21,($H32*VLOOKUP($F32,'VESSEL FACTORS'!$A$2:$O$5,AC$5,FALSE)*0.0000011023*$M32*$N32*VLOOKUP($G32,'VESSEL FACTORS'!$A$16:$L$36,AC$5,FALSE)),($H32*VLOOKUP($F32,'VESSEL FACTORS'!$A$3:$O$5,AC$5,FALSE)*0.0000011023*$M32*$N32*($G32/100))))))))</f>
        <v>Enter vessel info</v>
      </c>
      <c r="AD32" s="76" t="str">
        <f>IF(OR($D32=" ",$E32=" ",$F32=" "),"Enter vessel info",IF(T($H32)&lt;&gt;"","Enter Activity",IF(OR($M32=0,$N32=0),"Enter Run Time",IF((VLOOKUP($F32,'VESSEL FACTORS'!$A$3:$O$5,AD$5,FALSE))="N/A","--",IF($G32=" ",IF(ISERROR(SEARCH("Aux",$E32,1)),($H32*VLOOKUP($F32,'VESSEL FACTORS'!$A$2:$O$5,AD$5,FALSE)*0.0000011023*$M32*$N32*0.82),($H32*VLOOKUP($F32,'VESSEL FACTORS'!$A$2:$O$5,AD$5,FALSE)*0.0000011023*$M32*$N32*1)),IF($G32&lt;21,($H32*VLOOKUP($F32,'VESSEL FACTORS'!$A$2:$O$5,AD$5,FALSE)*0.0000011023*$M32*$N32*VLOOKUP($G32,'VESSEL FACTORS'!$A$16:$L$36,AD$5,FALSE)),($H32*VLOOKUP($F32,'VESSEL FACTORS'!$A$3:$O$5,AD$5,FALSE)*0.0000011023*$M32*$N32*($G32/100))))))))</f>
        <v>Enter vessel info</v>
      </c>
      <c r="AE32" s="76" t="str">
        <f>IF(OR($D32=" ",$E32=" ",$F32=" "),"Enter vessel info",IF(T($H32)&lt;&gt;"","Enter Activity",IF(OR($M32=0,$N32=0),"Enter Run Time",IF((VLOOKUP($F32,'VESSEL FACTORS'!$A$3:$O$5,AE$5,FALSE))="N/A","--",IF($G32=" ",IF(ISERROR(SEARCH("Aux",$E32,1)),($H32*VLOOKUP($F32,'VESSEL FACTORS'!$A$2:$O$5,AE$5,FALSE)*0.0000011023*$M32*$N32*0.82),($H32*VLOOKUP($F32,'VESSEL FACTORS'!$A$2:$O$5,AE$5,FALSE)*0.0000011023*$M32*$N32*1)),IF($G32&lt;21,($H32*VLOOKUP($F32,'VESSEL FACTORS'!$A$2:$O$5,AE$5,FALSE)*0.0000011023*$M32*$N32*VLOOKUP($G32,'VESSEL FACTORS'!$A$16:$L$36,AE$5,FALSE)),($H32*VLOOKUP($F32,'VESSEL FACTORS'!$A$3:$O$5,AE$5,FALSE)*0.0000011023*$M32*$N32*($G32/100))))))))</f>
        <v>Enter vessel info</v>
      </c>
      <c r="AF32" s="76" t="str">
        <f>IF(OR($D32=" ",$E32=" ",$F32=" "),"Enter vessel info",IF(T($H32)&lt;&gt;"","Enter Activity",IF(OR($M32=0,$N32=0),"Enter Run Time",IF((VLOOKUP($F32,'VESSEL FACTORS'!$A$3:$O$5,AF$5,FALSE))="N/A","--",IF($G32=" ",IF(ISERROR(SEARCH("Aux",$E32,1)),($H32*VLOOKUP($F32,'VESSEL FACTORS'!$A$2:$O$5,AF$5,FALSE)*0.0000011023*$M32*$N32*0.82),($H32*VLOOKUP($F32,'VESSEL FACTORS'!$A$2:$O$5,AF$5,FALSE)*0.0000011023*$M32*$N32*1)),IF($G32&lt;21,($H32*VLOOKUP($F32,'VESSEL FACTORS'!$A$2:$O$5,AF$5,FALSE)*0.0000011023*$M32*$N32*VLOOKUP($G32,'VESSEL FACTORS'!$A$16:$L$36,AF$5,FALSE)),($H32*VLOOKUP($F32,'VESSEL FACTORS'!$A$3:$O$5,AF$5,FALSE)*0.0000011023*$M32*$N32*($G32/100))))))))</f>
        <v>Enter vessel info</v>
      </c>
      <c r="AG32" s="76" t="str">
        <f>IF(OR($D32=" ",$E32=" ",$F32=" "),"Enter vessel info",IF(T($H32)&lt;&gt;"","Enter Activity",IF(OR($M32=0,$N32=0),"Enter Run Time",IF((VLOOKUP($F32,'VESSEL FACTORS'!$A$3:$O$5,AG$5,FALSE))="N/A","--",IF($G32=" ",IF(ISERROR(SEARCH("Aux",$E32,1)),($H32*VLOOKUP($F32,'VESSEL FACTORS'!$A$2:$O$5,AG$5,FALSE)*0.0000011023*$M32*$N32*0.82),($H32*VLOOKUP($F32,'VESSEL FACTORS'!$A$2:$O$5,AG$5,FALSE)*0.0000011023*$M32*$N32*1)),IF($G32&lt;21,($H32*VLOOKUP($F32,'VESSEL FACTORS'!$A$2:$O$5,AG$5,FALSE)*0.0000011023*$M32*$N32*VLOOKUP($G32,'VESSEL FACTORS'!$A$16:$L$36,AG$5,FALSE)),($H32*VLOOKUP($F32,'VESSEL FACTORS'!$A$3:$O$5,AG$5,FALSE)*0.0000011023*$M32*$N32*($G32/100))))))))</f>
        <v>Enter vessel info</v>
      </c>
      <c r="AH32" s="76" t="str">
        <f>IF(OR($D32=" ",$E32=" ",$F32=" "),"Enter vessel info",IF(T($H32)&lt;&gt;"","Enter Activity",IF(OR($M32=0,$N32=0),"Enter Run Time",IF((VLOOKUP($F32,'VESSEL FACTORS'!$A$3:$O$5,AH$5,FALSE))="N/A","--",IF($G32=" ",IF(ISERROR(SEARCH("Aux",$E32,1)),($H32*VLOOKUP($F32,'VESSEL FACTORS'!$A$2:$O$5,AH$5,FALSE)*0.0000011023*$M32*$N32*0.82),($H32*VLOOKUP($F32,'VESSEL FACTORS'!$A$2:$O$5,AH$5,FALSE)*0.0000011023*$M32*$N32*1)),IF($G32&lt;21,($H32*VLOOKUP($F32,'VESSEL FACTORS'!$A$2:$O$5,AH$5,FALSE)*0.0000011023*$M32*$N32*VLOOKUP($G32,'VESSEL FACTORS'!$A$16:$L$36,AH$5,FALSE)),($H32*VLOOKUP($F32,'VESSEL FACTORS'!$A$3:$O$5,AH$5,FALSE)*0.0000011023*$M32*$N32*($G32/100))))))))</f>
        <v>Enter vessel info</v>
      </c>
      <c r="AI32" s="76" t="str">
        <f>IF(OR($D32=" ",$E32=" ",$F32=" "),"Enter vessel info",IF(T($H32)&lt;&gt;"","Enter Activity",IF(OR($M32=0,$N32=0),"Enter Run Time",IF((VLOOKUP($F32,'VESSEL FACTORS'!$A$3:$O$5,AI$5,FALSE))="N/A","--",IF($G32=" ",IF(ISERROR(SEARCH("Aux",$E32,1)),($H32*VLOOKUP($F32,'VESSEL FACTORS'!$A$2:$O$5,AI$5,FALSE)*0.0000011023*$M32*$N32*0.82),($H32*VLOOKUP($F32,'VESSEL FACTORS'!$A$2:$O$5,AI$5,FALSE)*0.0000011023*$M32*$N32*1)),IF($G32&lt;21,($H32*VLOOKUP($F32,'VESSEL FACTORS'!$A$2:$O$5,AI$5,FALSE)*0.0000011023*$M32*$N32*VLOOKUP($G32,'VESSEL FACTORS'!$A$16:$L$36,AI$5,FALSE)),($H32*VLOOKUP($F32,'VESSEL FACTORS'!$A$3:$O$5,AI$5,FALSE)*0.0000011023*$M32*$N32*($G32/100))))))))</f>
        <v>Enter vessel info</v>
      </c>
      <c r="AJ32" s="76" t="str">
        <f>IF(OR($D32=" ",$E32=" ",$F32=" "),"Enter vessel info",IF(T($H32)&lt;&gt;"","Enter Activity",IF(OR($M32=0,$N32=0),"Enter Run Time",IF((VLOOKUP($F32,'VESSEL FACTORS'!$A$3:$O$5,AJ$5,FALSE))="N/A","--",IF($G32=" ",IF(ISERROR(SEARCH("Aux",$E32,1)),($H32*VLOOKUP($F32,'VESSEL FACTORS'!$A$2:$O$5,AJ$5,FALSE)*0.0000011023*$M32*$N32*0.82),($H32*VLOOKUP($F32,'VESSEL FACTORS'!$A$2:$O$5,AJ$5,FALSE)*0.0000011023*$M32*$N32*1)),IF($G32&lt;21,($H32*VLOOKUP($F32,'VESSEL FACTORS'!$A$2:$O$5,AJ$5,FALSE)*0.0000011023*$M32*$N32*VLOOKUP($G32,'VESSEL FACTORS'!$A$16:$L$36,AJ$5,FALSE)),($H32*VLOOKUP($F32,'VESSEL FACTORS'!$A$3:$O$5,AJ$5,FALSE)*0.0000011023*$M32*$N32*($G32/100))))))))</f>
        <v>Enter vessel info</v>
      </c>
      <c r="AK32" s="76" t="str">
        <f>IF(OR($D32=" ",$E32=" ",$F32=" "),"Enter vessel info",IF(T($H32)&lt;&gt;"","Enter Activity",IF(OR($M32=0,$N32=0),"Enter Run Time",IF((VLOOKUP($F32,'VESSEL FACTORS'!$A$3:$O$5,AK$5,FALSE))="N/A","--",IF($G32=" ",IF(ISERROR(SEARCH("Aux",$E32,1)),($H32*VLOOKUP($F32,'VESSEL FACTORS'!$A$2:$O$5,AK$5,FALSE)*0.0000011023*$M32*$N32*0.82),($H32*VLOOKUP($F32,'VESSEL FACTORS'!$A$2:$O$5,AK$5,FALSE)*0.0000011023*$M32*$N32*1)),IF($G32&lt;21,($H32*VLOOKUP($F32,'VESSEL FACTORS'!$A$2:$O$5,AK$5,FALSE)*0.0000011023*$M32*$N32*VLOOKUP($G32,'VESSEL FACTORS'!$A$16:$L$36,AK$5,FALSE)),($H32*VLOOKUP($F32,'VESSEL FACTORS'!$A$3:$O$5,AK$5,FALSE)*0.0000011023*$M32*$N32*($G32/100))))))))</f>
        <v>Enter vessel info</v>
      </c>
      <c r="AL32" s="67" t="str">
        <f>IF(OR($D32=" ",$E32=" ",$F32=" "),"Enter vessel info",IF(T($H32)&lt;&gt;"","Enter Activity",IF(OR($M32=0,$N32=0),"Enter Run Time",IF((VLOOKUP($F32,'VESSEL FACTORS'!$A$3:$O$5,AL$5,FALSE))="N/A","--",IF($G32=" ",IF(ISERROR(SEARCH("Aux",$E32,1)),($H32*VLOOKUP($F32,'VESSEL FACTORS'!$A$2:$O$5,AL$5,FALSE)*0.0000011023*$M32*$N32*0.82),($H32*VLOOKUP($F32,'VESSEL FACTORS'!$A$2:$O$5,AL$5,FALSE)*0.0000011023*$M32*$N32*1)),IF($G32&lt;21,($H32*VLOOKUP($F32,'VESSEL FACTORS'!$A$2:$O$5,AL$5,FALSE)*0.0000011023*$M32*$N32*VLOOKUP($G32,'VESSEL FACTORS'!$A$16:$L$36,AL$5,FALSE)),($H32*VLOOKUP($F32,'VESSEL FACTORS'!$A$3:$O$5,AL$5,FALSE)*0.0000011023*$M32*$N32*($G32/100))))))))</f>
        <v>Enter vessel info</v>
      </c>
      <c r="AM32" s="73"/>
      <c r="AO32" s="74">
        <f>MONTH(EMISSIONS_1!P32)-MONTH(EMISSIONS_1!O32)+1</f>
        <v>1</v>
      </c>
      <c r="AP32" s="335">
        <f t="shared" ref="AP32:BA39" si="44">IF(T($AB32)="",IF((AP$6&gt;=MONTH($O32))*(AP$6&lt;=MONTH($P32)), $AB32/$AO32, 0),0)</f>
        <v>0</v>
      </c>
      <c r="AQ32" s="336">
        <f t="shared" si="44"/>
        <v>0</v>
      </c>
      <c r="AR32" s="336">
        <f t="shared" si="44"/>
        <v>0</v>
      </c>
      <c r="AS32" s="336">
        <f t="shared" si="44"/>
        <v>0</v>
      </c>
      <c r="AT32" s="336">
        <f t="shared" si="44"/>
        <v>0</v>
      </c>
      <c r="AU32" s="336">
        <f t="shared" si="44"/>
        <v>0</v>
      </c>
      <c r="AV32" s="336">
        <f t="shared" si="44"/>
        <v>0</v>
      </c>
      <c r="AW32" s="336">
        <f t="shared" si="44"/>
        <v>0</v>
      </c>
      <c r="AX32" s="336">
        <f t="shared" si="44"/>
        <v>0</v>
      </c>
      <c r="AY32" s="336">
        <f t="shared" si="44"/>
        <v>0</v>
      </c>
      <c r="AZ32" s="336">
        <f t="shared" si="44"/>
        <v>0</v>
      </c>
      <c r="BA32" s="337">
        <f t="shared" si="44"/>
        <v>0</v>
      </c>
      <c r="BB32" s="335">
        <f t="shared" ref="BB32:BM43" si="45">IF(T($AC32)="",IF((BB$6&gt;=MONTH($O32))*(BB$6&lt;=MONTH($P32)), $AC32/$AO32, 0),0)</f>
        <v>0</v>
      </c>
      <c r="BC32" s="336">
        <f t="shared" si="45"/>
        <v>0</v>
      </c>
      <c r="BD32" s="336">
        <f t="shared" si="45"/>
        <v>0</v>
      </c>
      <c r="BE32" s="336">
        <f t="shared" si="45"/>
        <v>0</v>
      </c>
      <c r="BF32" s="336">
        <f t="shared" si="45"/>
        <v>0</v>
      </c>
      <c r="BG32" s="336">
        <f t="shared" si="45"/>
        <v>0</v>
      </c>
      <c r="BH32" s="336">
        <f t="shared" si="45"/>
        <v>0</v>
      </c>
      <c r="BI32" s="336">
        <f t="shared" si="45"/>
        <v>0</v>
      </c>
      <c r="BJ32" s="336">
        <f t="shared" si="45"/>
        <v>0</v>
      </c>
      <c r="BK32" s="336">
        <f t="shared" si="45"/>
        <v>0</v>
      </c>
      <c r="BL32" s="336">
        <f t="shared" si="45"/>
        <v>0</v>
      </c>
      <c r="BM32" s="337">
        <f t="shared" si="45"/>
        <v>0</v>
      </c>
      <c r="BN32" s="335">
        <f t="shared" ref="BN32:BY43" si="46">IF(T($AD32)="",IF((BN$6&gt;=MONTH($O32))*(BN$6&lt;=MONTH($P32)), $AD32/$AO32, 0),0)</f>
        <v>0</v>
      </c>
      <c r="BO32" s="336">
        <f t="shared" si="46"/>
        <v>0</v>
      </c>
      <c r="BP32" s="336">
        <f t="shared" si="46"/>
        <v>0</v>
      </c>
      <c r="BQ32" s="336">
        <f t="shared" si="46"/>
        <v>0</v>
      </c>
      <c r="BR32" s="336">
        <f t="shared" si="46"/>
        <v>0</v>
      </c>
      <c r="BS32" s="336">
        <f t="shared" si="46"/>
        <v>0</v>
      </c>
      <c r="BT32" s="336">
        <f t="shared" si="46"/>
        <v>0</v>
      </c>
      <c r="BU32" s="336">
        <f t="shared" si="46"/>
        <v>0</v>
      </c>
      <c r="BV32" s="336">
        <f t="shared" si="46"/>
        <v>0</v>
      </c>
      <c r="BW32" s="336">
        <f t="shared" si="46"/>
        <v>0</v>
      </c>
      <c r="BX32" s="336">
        <f t="shared" si="46"/>
        <v>0</v>
      </c>
      <c r="BY32" s="337">
        <f t="shared" si="46"/>
        <v>0</v>
      </c>
      <c r="BZ32" s="335">
        <f t="shared" ref="BZ32:CK43" si="47">IF(T($AE32)="",IF((BZ$6&gt;=MONTH($O32))*(BZ$6&lt;=MONTH($P32)), $AE32/$AO32, 0),0)</f>
        <v>0</v>
      </c>
      <c r="CA32" s="336">
        <f t="shared" si="47"/>
        <v>0</v>
      </c>
      <c r="CB32" s="336">
        <f t="shared" si="47"/>
        <v>0</v>
      </c>
      <c r="CC32" s="336">
        <f t="shared" si="47"/>
        <v>0</v>
      </c>
      <c r="CD32" s="336">
        <f t="shared" si="47"/>
        <v>0</v>
      </c>
      <c r="CE32" s="336">
        <f t="shared" si="47"/>
        <v>0</v>
      </c>
      <c r="CF32" s="336">
        <f t="shared" si="47"/>
        <v>0</v>
      </c>
      <c r="CG32" s="336">
        <f t="shared" si="47"/>
        <v>0</v>
      </c>
      <c r="CH32" s="336">
        <f t="shared" si="47"/>
        <v>0</v>
      </c>
      <c r="CI32" s="336">
        <f t="shared" si="47"/>
        <v>0</v>
      </c>
      <c r="CJ32" s="336">
        <f t="shared" si="47"/>
        <v>0</v>
      </c>
      <c r="CK32" s="337">
        <f t="shared" si="47"/>
        <v>0</v>
      </c>
      <c r="CL32" s="335">
        <f t="shared" ref="CL32:CW43" si="48">IF(T($AF32)="",IF((CL$6&gt;=MONTH($O32))*(CL$6&lt;=MONTH($P32)), $AF32/$AO32, 0),0)</f>
        <v>0</v>
      </c>
      <c r="CM32" s="336">
        <f t="shared" si="48"/>
        <v>0</v>
      </c>
      <c r="CN32" s="336">
        <f t="shared" si="48"/>
        <v>0</v>
      </c>
      <c r="CO32" s="336">
        <f t="shared" si="48"/>
        <v>0</v>
      </c>
      <c r="CP32" s="336">
        <f t="shared" si="48"/>
        <v>0</v>
      </c>
      <c r="CQ32" s="336">
        <f t="shared" si="48"/>
        <v>0</v>
      </c>
      <c r="CR32" s="336">
        <f t="shared" si="48"/>
        <v>0</v>
      </c>
      <c r="CS32" s="336">
        <f t="shared" si="48"/>
        <v>0</v>
      </c>
      <c r="CT32" s="336">
        <f t="shared" si="48"/>
        <v>0</v>
      </c>
      <c r="CU32" s="336">
        <f t="shared" si="48"/>
        <v>0</v>
      </c>
      <c r="CV32" s="336">
        <f t="shared" si="48"/>
        <v>0</v>
      </c>
      <c r="CW32" s="337">
        <f t="shared" si="48"/>
        <v>0</v>
      </c>
      <c r="CX32" s="335">
        <f t="shared" ref="CX32:DI43" si="49">IF(T($AG32)="",IF((CX$6&gt;=MONTH($O32))*(CX$6&lt;=MONTH($P32)), $AG32/$AO32, 0),0)</f>
        <v>0</v>
      </c>
      <c r="CY32" s="336">
        <f t="shared" si="49"/>
        <v>0</v>
      </c>
      <c r="CZ32" s="336">
        <f t="shared" si="49"/>
        <v>0</v>
      </c>
      <c r="DA32" s="336">
        <f t="shared" si="49"/>
        <v>0</v>
      </c>
      <c r="DB32" s="336">
        <f t="shared" si="49"/>
        <v>0</v>
      </c>
      <c r="DC32" s="336">
        <f t="shared" si="49"/>
        <v>0</v>
      </c>
      <c r="DD32" s="336">
        <f t="shared" si="49"/>
        <v>0</v>
      </c>
      <c r="DE32" s="336">
        <f t="shared" si="49"/>
        <v>0</v>
      </c>
      <c r="DF32" s="336">
        <f t="shared" si="49"/>
        <v>0</v>
      </c>
      <c r="DG32" s="336">
        <f t="shared" si="49"/>
        <v>0</v>
      </c>
      <c r="DH32" s="336">
        <f t="shared" si="49"/>
        <v>0</v>
      </c>
      <c r="DI32" s="337">
        <f t="shared" si="49"/>
        <v>0</v>
      </c>
      <c r="DJ32" s="335">
        <f t="shared" ref="DJ32:DU43" si="50">IF(T($AH32)="",IF((DJ$6&gt;=MONTH($O32))*(DJ$6&lt;=MONTH($P32)), $AH32/$AO32, 0),0)</f>
        <v>0</v>
      </c>
      <c r="DK32" s="336">
        <f t="shared" si="50"/>
        <v>0</v>
      </c>
      <c r="DL32" s="336">
        <f t="shared" si="50"/>
        <v>0</v>
      </c>
      <c r="DM32" s="336">
        <f t="shared" si="50"/>
        <v>0</v>
      </c>
      <c r="DN32" s="336">
        <f t="shared" si="50"/>
        <v>0</v>
      </c>
      <c r="DO32" s="336">
        <f t="shared" si="50"/>
        <v>0</v>
      </c>
      <c r="DP32" s="336">
        <f t="shared" si="50"/>
        <v>0</v>
      </c>
      <c r="DQ32" s="336">
        <f t="shared" si="50"/>
        <v>0</v>
      </c>
      <c r="DR32" s="336">
        <f t="shared" si="50"/>
        <v>0</v>
      </c>
      <c r="DS32" s="336">
        <f t="shared" si="50"/>
        <v>0</v>
      </c>
      <c r="DT32" s="336">
        <f t="shared" si="50"/>
        <v>0</v>
      </c>
      <c r="DU32" s="337">
        <f t="shared" si="50"/>
        <v>0</v>
      </c>
      <c r="DV32" s="335">
        <f t="shared" ref="DV32:EG43" si="51">IF(T($AI32)="",IF((DV$6&gt;=MONTH($O32))*(DV$6&lt;=MONTH($P32)), $AI32/$AO32, 0),0)</f>
        <v>0</v>
      </c>
      <c r="DW32" s="336">
        <f t="shared" si="51"/>
        <v>0</v>
      </c>
      <c r="DX32" s="336">
        <f t="shared" si="51"/>
        <v>0</v>
      </c>
      <c r="DY32" s="336">
        <f t="shared" si="51"/>
        <v>0</v>
      </c>
      <c r="DZ32" s="336">
        <f t="shared" si="51"/>
        <v>0</v>
      </c>
      <c r="EA32" s="336">
        <f t="shared" si="51"/>
        <v>0</v>
      </c>
      <c r="EB32" s="336">
        <f t="shared" si="51"/>
        <v>0</v>
      </c>
      <c r="EC32" s="336">
        <f t="shared" si="51"/>
        <v>0</v>
      </c>
      <c r="ED32" s="336">
        <f t="shared" si="51"/>
        <v>0</v>
      </c>
      <c r="EE32" s="336">
        <f t="shared" si="51"/>
        <v>0</v>
      </c>
      <c r="EF32" s="336">
        <f t="shared" si="51"/>
        <v>0</v>
      </c>
      <c r="EG32" s="337">
        <f t="shared" si="51"/>
        <v>0</v>
      </c>
      <c r="EH32" s="335">
        <f t="shared" ref="EH32:ES43" si="52">IF(T($AJ32)="",IF((EH$6&gt;=MONTH($O32))*(EH$6&lt;=MONTH($P32)), $AJ32/$AO32, 0),0)</f>
        <v>0</v>
      </c>
      <c r="EI32" s="336">
        <f t="shared" si="52"/>
        <v>0</v>
      </c>
      <c r="EJ32" s="336">
        <f t="shared" si="52"/>
        <v>0</v>
      </c>
      <c r="EK32" s="336">
        <f t="shared" si="52"/>
        <v>0</v>
      </c>
      <c r="EL32" s="336">
        <f t="shared" si="52"/>
        <v>0</v>
      </c>
      <c r="EM32" s="336">
        <f t="shared" si="52"/>
        <v>0</v>
      </c>
      <c r="EN32" s="336">
        <f t="shared" si="52"/>
        <v>0</v>
      </c>
      <c r="EO32" s="336">
        <f t="shared" si="52"/>
        <v>0</v>
      </c>
      <c r="EP32" s="336">
        <f t="shared" si="52"/>
        <v>0</v>
      </c>
      <c r="EQ32" s="336">
        <f t="shared" si="52"/>
        <v>0</v>
      </c>
      <c r="ER32" s="336">
        <f t="shared" si="52"/>
        <v>0</v>
      </c>
      <c r="ES32" s="337">
        <f t="shared" si="52"/>
        <v>0</v>
      </c>
      <c r="ET32" s="335">
        <f t="shared" ref="ET32:FE43" si="53">IF(T($AK32)="",IF((ET$6&gt;=MONTH($O32))*(ET$6&lt;=MONTH($P32)), $AK32/$AO32, 0),0)</f>
        <v>0</v>
      </c>
      <c r="EU32" s="336">
        <f t="shared" si="53"/>
        <v>0</v>
      </c>
      <c r="EV32" s="336">
        <f t="shared" si="53"/>
        <v>0</v>
      </c>
      <c r="EW32" s="336">
        <f t="shared" si="53"/>
        <v>0</v>
      </c>
      <c r="EX32" s="336">
        <f t="shared" si="53"/>
        <v>0</v>
      </c>
      <c r="EY32" s="336">
        <f t="shared" si="53"/>
        <v>0</v>
      </c>
      <c r="EZ32" s="336">
        <f t="shared" si="53"/>
        <v>0</v>
      </c>
      <c r="FA32" s="336">
        <f t="shared" si="53"/>
        <v>0</v>
      </c>
      <c r="FB32" s="336">
        <f t="shared" si="53"/>
        <v>0</v>
      </c>
      <c r="FC32" s="336">
        <f t="shared" si="53"/>
        <v>0</v>
      </c>
      <c r="FD32" s="336">
        <f t="shared" si="53"/>
        <v>0</v>
      </c>
      <c r="FE32" s="337">
        <f t="shared" si="53"/>
        <v>0</v>
      </c>
      <c r="FF32" s="335">
        <f t="shared" ref="FF32:FQ43" si="54">IF(T($AL32)="",IF((FF$6&gt;=MONTH($O32))*(FF$6&lt;=MONTH($P32)), $AL32/$AO32, 0),0)</f>
        <v>0</v>
      </c>
      <c r="FG32" s="336">
        <f t="shared" si="54"/>
        <v>0</v>
      </c>
      <c r="FH32" s="336">
        <f t="shared" si="54"/>
        <v>0</v>
      </c>
      <c r="FI32" s="336">
        <f t="shared" si="54"/>
        <v>0</v>
      </c>
      <c r="FJ32" s="336">
        <f t="shared" si="54"/>
        <v>0</v>
      </c>
      <c r="FK32" s="336">
        <f t="shared" si="54"/>
        <v>0</v>
      </c>
      <c r="FL32" s="336">
        <f t="shared" si="54"/>
        <v>0</v>
      </c>
      <c r="FM32" s="336">
        <f t="shared" si="54"/>
        <v>0</v>
      </c>
      <c r="FN32" s="336">
        <f t="shared" si="54"/>
        <v>0</v>
      </c>
      <c r="FO32" s="336">
        <f t="shared" si="54"/>
        <v>0</v>
      </c>
      <c r="FP32" s="336">
        <f t="shared" si="54"/>
        <v>0</v>
      </c>
      <c r="FQ32" s="337">
        <f t="shared" si="54"/>
        <v>0</v>
      </c>
    </row>
    <row r="33" spans="1:173" ht="12.75" customHeight="1" x14ac:dyDescent="0.2">
      <c r="A33" s="74" t="str">
        <f t="shared" si="21"/>
        <v xml:space="preserve"> - </v>
      </c>
      <c r="B33" s="361" t="s">
        <v>38</v>
      </c>
      <c r="C33" s="171" t="s">
        <v>305</v>
      </c>
      <c r="D33" s="366" t="str">
        <f>IF(ISBLANK(EMISSIONS_1!D33), " ", EMISSIONS_1!D33)</f>
        <v xml:space="preserve"> </v>
      </c>
      <c r="E33" s="366" t="str">
        <f>IF(ISBLANK(EMISSIONS_1!E33), " ", EMISSIONS_1!E33)</f>
        <v xml:space="preserve"> </v>
      </c>
      <c r="F33" s="366" t="str">
        <f>IF(ISBLANK(EMISSIONS_1!F33), " ", EMISSIONS_1!F33)</f>
        <v xml:space="preserve"> </v>
      </c>
      <c r="G33" s="367"/>
      <c r="H33" s="368"/>
      <c r="I33" s="33" t="s">
        <v>299</v>
      </c>
      <c r="J33" s="367"/>
      <c r="K33" s="33">
        <f t="shared" si="35"/>
        <v>1</v>
      </c>
      <c r="L33" s="33" t="e">
        <f>IF(#REF!="Enter Emissions (tpy)",IF( J33="", 0, J33), 0)</f>
        <v>#REF!</v>
      </c>
      <c r="M33" s="367">
        <v>0</v>
      </c>
      <c r="N33" s="373">
        <v>0</v>
      </c>
      <c r="O33" s="299"/>
      <c r="P33" s="300"/>
      <c r="Q33" s="73" t="str">
        <f t="shared" si="36"/>
        <v>Enter vessel info</v>
      </c>
      <c r="R33" s="79" t="str">
        <f t="shared" si="37"/>
        <v>Enter vessel info</v>
      </c>
      <c r="S33" s="79" t="str">
        <f t="shared" si="38"/>
        <v>Enter vessel info</v>
      </c>
      <c r="T33" s="79" t="str">
        <f t="shared" si="39"/>
        <v>Enter vessel info</v>
      </c>
      <c r="U33" s="79" t="str">
        <f t="shared" si="40"/>
        <v>Enter vessel info</v>
      </c>
      <c r="V33" s="79" t="str">
        <f t="shared" si="41"/>
        <v>Enter vessel info</v>
      </c>
      <c r="W33" s="79" t="str">
        <f t="shared" si="42"/>
        <v>Enter vessel info</v>
      </c>
      <c r="X33" s="79" t="str">
        <f t="shared" si="43"/>
        <v>Enter vessel info</v>
      </c>
      <c r="Y33" s="78" t="s">
        <v>115</v>
      </c>
      <c r="Z33" s="79" t="s">
        <v>115</v>
      </c>
      <c r="AA33" s="82" t="s">
        <v>115</v>
      </c>
      <c r="AB33" s="76" t="str">
        <f>IF(OR($D33=" ",$E33=" ",$F33=" "),"Enter vessel info",IF(T($H33)&lt;&gt;"","Enter Activity",IF(OR($M33=0,$N33=0),"Enter Run Time",IF((VLOOKUP($F33,'VESSEL FACTORS'!$A$3:$O$5,AB$5,FALSE))="N/A","--",IF($G33=" ",IF(ISERROR(SEARCH("Aux",$E33,1)),($H33*VLOOKUP($F33,'VESSEL FACTORS'!$A$2:$O$5,AB$5,FALSE)*0.0000011023*$M33*$N33*0.82),($H33*VLOOKUP($F33,'VESSEL FACTORS'!$A$2:$O$5,AB$5,FALSE)*0.0000011023*$M33*$N33*1)),IF($G33&lt;21,($H33*VLOOKUP($F33,'VESSEL FACTORS'!$A$2:$O$5,AB$5,FALSE)*0.0000011023*$M33*$N33*VLOOKUP($G33,'VESSEL FACTORS'!$A$16:$L$36,AB$5,FALSE)),($H33*VLOOKUP($F33,'VESSEL FACTORS'!$A$3:$O$5,AB$5,FALSE)*0.0000011023*$M33*$N33*($G33/100))))))))</f>
        <v>Enter vessel info</v>
      </c>
      <c r="AC33" s="76" t="str">
        <f>IF(OR($D33=" ",$E33=" ",$F33=" "),"Enter vessel info",IF(T($H33)&lt;&gt;"","Enter Activity",IF(OR($M33=0,$N33=0),"Enter Run Time",IF((VLOOKUP($F33,'VESSEL FACTORS'!$A$3:$O$5,AC$5,FALSE))="N/A","--",IF($G33=" ",IF(ISERROR(SEARCH("Aux",$E33,1)),($H33*VLOOKUP($F33,'VESSEL FACTORS'!$A$2:$O$5,AC$5,FALSE)*0.0000011023*$M33*$N33*0.82),($H33*VLOOKUP($F33,'VESSEL FACTORS'!$A$2:$O$5,AC$5,FALSE)*0.0000011023*$M33*$N33*1)),IF($G33&lt;21,($H33*VLOOKUP($F33,'VESSEL FACTORS'!$A$2:$O$5,AC$5,FALSE)*0.0000011023*$M33*$N33*VLOOKUP($G33,'VESSEL FACTORS'!$A$16:$L$36,AC$5,FALSE)),($H33*VLOOKUP($F33,'VESSEL FACTORS'!$A$3:$O$5,AC$5,FALSE)*0.0000011023*$M33*$N33*($G33/100))))))))</f>
        <v>Enter vessel info</v>
      </c>
      <c r="AD33" s="76" t="str">
        <f>IF(OR($D33=" ",$E33=" ",$F33=" "),"Enter vessel info",IF(T($H33)&lt;&gt;"","Enter Activity",IF(OR($M33=0,$N33=0),"Enter Run Time",IF((VLOOKUP($F33,'VESSEL FACTORS'!$A$3:$O$5,AD$5,FALSE))="N/A","--",IF($G33=" ",IF(ISERROR(SEARCH("Aux",$E33,1)),($H33*VLOOKUP($F33,'VESSEL FACTORS'!$A$2:$O$5,AD$5,FALSE)*0.0000011023*$M33*$N33*0.82),($H33*VLOOKUP($F33,'VESSEL FACTORS'!$A$2:$O$5,AD$5,FALSE)*0.0000011023*$M33*$N33*1)),IF($G33&lt;21,($H33*VLOOKUP($F33,'VESSEL FACTORS'!$A$2:$O$5,AD$5,FALSE)*0.0000011023*$M33*$N33*VLOOKUP($G33,'VESSEL FACTORS'!$A$16:$L$36,AD$5,FALSE)),($H33*VLOOKUP($F33,'VESSEL FACTORS'!$A$3:$O$5,AD$5,FALSE)*0.0000011023*$M33*$N33*($G33/100))))))))</f>
        <v>Enter vessel info</v>
      </c>
      <c r="AE33" s="76" t="str">
        <f>IF(OR($D33=" ",$E33=" ",$F33=" "),"Enter vessel info",IF(T($H33)&lt;&gt;"","Enter Activity",IF(OR($M33=0,$N33=0),"Enter Run Time",IF((VLOOKUP($F33,'VESSEL FACTORS'!$A$3:$O$5,AE$5,FALSE))="N/A","--",IF($G33=" ",IF(ISERROR(SEARCH("Aux",$E33,1)),($H33*VLOOKUP($F33,'VESSEL FACTORS'!$A$2:$O$5,AE$5,FALSE)*0.0000011023*$M33*$N33*0.82),($H33*VLOOKUP($F33,'VESSEL FACTORS'!$A$2:$O$5,AE$5,FALSE)*0.0000011023*$M33*$N33*1)),IF($G33&lt;21,($H33*VLOOKUP($F33,'VESSEL FACTORS'!$A$2:$O$5,AE$5,FALSE)*0.0000011023*$M33*$N33*VLOOKUP($G33,'VESSEL FACTORS'!$A$16:$L$36,AE$5,FALSE)),($H33*VLOOKUP($F33,'VESSEL FACTORS'!$A$3:$O$5,AE$5,FALSE)*0.0000011023*$M33*$N33*($G33/100))))))))</f>
        <v>Enter vessel info</v>
      </c>
      <c r="AF33" s="76" t="str">
        <f>IF(OR($D33=" ",$E33=" ",$F33=" "),"Enter vessel info",IF(T($H33)&lt;&gt;"","Enter Activity",IF(OR($M33=0,$N33=0),"Enter Run Time",IF((VLOOKUP($F33,'VESSEL FACTORS'!$A$3:$O$5,AF$5,FALSE))="N/A","--",IF($G33=" ",IF(ISERROR(SEARCH("Aux",$E33,1)),($H33*VLOOKUP($F33,'VESSEL FACTORS'!$A$2:$O$5,AF$5,FALSE)*0.0000011023*$M33*$N33*0.82),($H33*VLOOKUP($F33,'VESSEL FACTORS'!$A$2:$O$5,AF$5,FALSE)*0.0000011023*$M33*$N33*1)),IF($G33&lt;21,($H33*VLOOKUP($F33,'VESSEL FACTORS'!$A$2:$O$5,AF$5,FALSE)*0.0000011023*$M33*$N33*VLOOKUP($G33,'VESSEL FACTORS'!$A$16:$L$36,AF$5,FALSE)),($H33*VLOOKUP($F33,'VESSEL FACTORS'!$A$3:$O$5,AF$5,FALSE)*0.0000011023*$M33*$N33*($G33/100))))))))</f>
        <v>Enter vessel info</v>
      </c>
      <c r="AG33" s="76" t="str">
        <f>IF(OR($D33=" ",$E33=" ",$F33=" "),"Enter vessel info",IF(T($H33)&lt;&gt;"","Enter Activity",IF(OR($M33=0,$N33=0),"Enter Run Time",IF((VLOOKUP($F33,'VESSEL FACTORS'!$A$3:$O$5,AG$5,FALSE))="N/A","--",IF($G33=" ",IF(ISERROR(SEARCH("Aux",$E33,1)),($H33*VLOOKUP($F33,'VESSEL FACTORS'!$A$2:$O$5,AG$5,FALSE)*0.0000011023*$M33*$N33*0.82),($H33*VLOOKUP($F33,'VESSEL FACTORS'!$A$2:$O$5,AG$5,FALSE)*0.0000011023*$M33*$N33*1)),IF($G33&lt;21,($H33*VLOOKUP($F33,'VESSEL FACTORS'!$A$2:$O$5,AG$5,FALSE)*0.0000011023*$M33*$N33*VLOOKUP($G33,'VESSEL FACTORS'!$A$16:$L$36,AG$5,FALSE)),($H33*VLOOKUP($F33,'VESSEL FACTORS'!$A$3:$O$5,AG$5,FALSE)*0.0000011023*$M33*$N33*($G33/100))))))))</f>
        <v>Enter vessel info</v>
      </c>
      <c r="AH33" s="76" t="str">
        <f>IF(OR($D33=" ",$E33=" ",$F33=" "),"Enter vessel info",IF(T($H33)&lt;&gt;"","Enter Activity",IF(OR($M33=0,$N33=0),"Enter Run Time",IF((VLOOKUP($F33,'VESSEL FACTORS'!$A$3:$O$5,AH$5,FALSE))="N/A","--",IF($G33=" ",IF(ISERROR(SEARCH("Aux",$E33,1)),($H33*VLOOKUP($F33,'VESSEL FACTORS'!$A$2:$O$5,AH$5,FALSE)*0.0000011023*$M33*$N33*0.82),($H33*VLOOKUP($F33,'VESSEL FACTORS'!$A$2:$O$5,AH$5,FALSE)*0.0000011023*$M33*$N33*1)),IF($G33&lt;21,($H33*VLOOKUP($F33,'VESSEL FACTORS'!$A$2:$O$5,AH$5,FALSE)*0.0000011023*$M33*$N33*VLOOKUP($G33,'VESSEL FACTORS'!$A$16:$L$36,AH$5,FALSE)),($H33*VLOOKUP($F33,'VESSEL FACTORS'!$A$3:$O$5,AH$5,FALSE)*0.0000011023*$M33*$N33*($G33/100))))))))</f>
        <v>Enter vessel info</v>
      </c>
      <c r="AI33" s="76" t="str">
        <f>IF(OR($D33=" ",$E33=" ",$F33=" "),"Enter vessel info",IF(T($H33)&lt;&gt;"","Enter Activity",IF(OR($M33=0,$N33=0),"Enter Run Time",IF((VLOOKUP($F33,'VESSEL FACTORS'!$A$3:$O$5,AI$5,FALSE))="N/A","--",IF($G33=" ",IF(ISERROR(SEARCH("Aux",$E33,1)),($H33*VLOOKUP($F33,'VESSEL FACTORS'!$A$2:$O$5,AI$5,FALSE)*0.0000011023*$M33*$N33*0.82),($H33*VLOOKUP($F33,'VESSEL FACTORS'!$A$2:$O$5,AI$5,FALSE)*0.0000011023*$M33*$N33*1)),IF($G33&lt;21,($H33*VLOOKUP($F33,'VESSEL FACTORS'!$A$2:$O$5,AI$5,FALSE)*0.0000011023*$M33*$N33*VLOOKUP($G33,'VESSEL FACTORS'!$A$16:$L$36,AI$5,FALSE)),($H33*VLOOKUP($F33,'VESSEL FACTORS'!$A$3:$O$5,AI$5,FALSE)*0.0000011023*$M33*$N33*($G33/100))))))))</f>
        <v>Enter vessel info</v>
      </c>
      <c r="AJ33" s="76" t="str">
        <f>IF(OR($D33=" ",$E33=" ",$F33=" "),"Enter vessel info",IF(T($H33)&lt;&gt;"","Enter Activity",IF(OR($M33=0,$N33=0),"Enter Run Time",IF((VLOOKUP($F33,'VESSEL FACTORS'!$A$3:$O$5,AJ$5,FALSE))="N/A","--",IF($G33=" ",IF(ISERROR(SEARCH("Aux",$E33,1)),($H33*VLOOKUP($F33,'VESSEL FACTORS'!$A$2:$O$5,AJ$5,FALSE)*0.0000011023*$M33*$N33*0.82),($H33*VLOOKUP($F33,'VESSEL FACTORS'!$A$2:$O$5,AJ$5,FALSE)*0.0000011023*$M33*$N33*1)),IF($G33&lt;21,($H33*VLOOKUP($F33,'VESSEL FACTORS'!$A$2:$O$5,AJ$5,FALSE)*0.0000011023*$M33*$N33*VLOOKUP($G33,'VESSEL FACTORS'!$A$16:$L$36,AJ$5,FALSE)),($H33*VLOOKUP($F33,'VESSEL FACTORS'!$A$3:$O$5,AJ$5,FALSE)*0.0000011023*$M33*$N33*($G33/100))))))))</f>
        <v>Enter vessel info</v>
      </c>
      <c r="AK33" s="76" t="str">
        <f>IF(OR($D33=" ",$E33=" ",$F33=" "),"Enter vessel info",IF(T($H33)&lt;&gt;"","Enter Activity",IF(OR($M33=0,$N33=0),"Enter Run Time",IF((VLOOKUP($F33,'VESSEL FACTORS'!$A$3:$O$5,AK$5,FALSE))="N/A","--",IF($G33=" ",IF(ISERROR(SEARCH("Aux",$E33,1)),($H33*VLOOKUP($F33,'VESSEL FACTORS'!$A$2:$O$5,AK$5,FALSE)*0.0000011023*$M33*$N33*0.82),($H33*VLOOKUP($F33,'VESSEL FACTORS'!$A$2:$O$5,AK$5,FALSE)*0.0000011023*$M33*$N33*1)),IF($G33&lt;21,($H33*VLOOKUP($F33,'VESSEL FACTORS'!$A$2:$O$5,AK$5,FALSE)*0.0000011023*$M33*$N33*VLOOKUP($G33,'VESSEL FACTORS'!$A$16:$L$36,AK$5,FALSE)),($H33*VLOOKUP($F33,'VESSEL FACTORS'!$A$3:$O$5,AK$5,FALSE)*0.0000011023*$M33*$N33*($G33/100))))))))</f>
        <v>Enter vessel info</v>
      </c>
      <c r="AL33" s="67" t="str">
        <f>IF(OR($D33=" ",$E33=" ",$F33=" "),"Enter vessel info",IF(T($H33)&lt;&gt;"","Enter Activity",IF(OR($M33=0,$N33=0),"Enter Run Time",IF((VLOOKUP($F33,'VESSEL FACTORS'!$A$3:$O$5,AL$5,FALSE))="N/A","--",IF($G33=" ",IF(ISERROR(SEARCH("Aux",$E33,1)),($H33*VLOOKUP($F33,'VESSEL FACTORS'!$A$2:$O$5,AL$5,FALSE)*0.0000011023*$M33*$N33*0.82),($H33*VLOOKUP($F33,'VESSEL FACTORS'!$A$2:$O$5,AL$5,FALSE)*0.0000011023*$M33*$N33*1)),IF($G33&lt;21,($H33*VLOOKUP($F33,'VESSEL FACTORS'!$A$2:$O$5,AL$5,FALSE)*0.0000011023*$M33*$N33*VLOOKUP($G33,'VESSEL FACTORS'!$A$16:$L$36,AL$5,FALSE)),($H33*VLOOKUP($F33,'VESSEL FACTORS'!$A$3:$O$5,AL$5,FALSE)*0.0000011023*$M33*$N33*($G33/100))))))))</f>
        <v>Enter vessel info</v>
      </c>
      <c r="AM33" s="73"/>
      <c r="AO33" s="74">
        <f>MONTH(EMISSIONS_1!P33)-MONTH(EMISSIONS_1!O33)+1</f>
        <v>1</v>
      </c>
      <c r="AP33" s="335">
        <f t="shared" si="44"/>
        <v>0</v>
      </c>
      <c r="AQ33" s="336">
        <f t="shared" si="44"/>
        <v>0</v>
      </c>
      <c r="AR33" s="336">
        <f t="shared" si="44"/>
        <v>0</v>
      </c>
      <c r="AS33" s="336">
        <f t="shared" si="44"/>
        <v>0</v>
      </c>
      <c r="AT33" s="336">
        <f t="shared" si="44"/>
        <v>0</v>
      </c>
      <c r="AU33" s="336">
        <f t="shared" si="44"/>
        <v>0</v>
      </c>
      <c r="AV33" s="336">
        <f t="shared" si="44"/>
        <v>0</v>
      </c>
      <c r="AW33" s="336">
        <f t="shared" si="44"/>
        <v>0</v>
      </c>
      <c r="AX33" s="336">
        <f t="shared" si="44"/>
        <v>0</v>
      </c>
      <c r="AY33" s="336">
        <f t="shared" si="44"/>
        <v>0</v>
      </c>
      <c r="AZ33" s="336">
        <f t="shared" si="44"/>
        <v>0</v>
      </c>
      <c r="BA33" s="337">
        <f t="shared" si="44"/>
        <v>0</v>
      </c>
      <c r="BB33" s="335">
        <f t="shared" si="45"/>
        <v>0</v>
      </c>
      <c r="BC33" s="336">
        <f t="shared" si="45"/>
        <v>0</v>
      </c>
      <c r="BD33" s="336">
        <f t="shared" si="45"/>
        <v>0</v>
      </c>
      <c r="BE33" s="336">
        <f t="shared" si="45"/>
        <v>0</v>
      </c>
      <c r="BF33" s="336">
        <f t="shared" si="45"/>
        <v>0</v>
      </c>
      <c r="BG33" s="336">
        <f t="shared" si="45"/>
        <v>0</v>
      </c>
      <c r="BH33" s="336">
        <f t="shared" si="45"/>
        <v>0</v>
      </c>
      <c r="BI33" s="336">
        <f t="shared" si="45"/>
        <v>0</v>
      </c>
      <c r="BJ33" s="336">
        <f t="shared" si="45"/>
        <v>0</v>
      </c>
      <c r="BK33" s="336">
        <f t="shared" si="45"/>
        <v>0</v>
      </c>
      <c r="BL33" s="336">
        <f t="shared" si="45"/>
        <v>0</v>
      </c>
      <c r="BM33" s="337">
        <f t="shared" si="45"/>
        <v>0</v>
      </c>
      <c r="BN33" s="335">
        <f t="shared" si="46"/>
        <v>0</v>
      </c>
      <c r="BO33" s="336">
        <f t="shared" si="46"/>
        <v>0</v>
      </c>
      <c r="BP33" s="336">
        <f t="shared" si="46"/>
        <v>0</v>
      </c>
      <c r="BQ33" s="336">
        <f t="shared" si="46"/>
        <v>0</v>
      </c>
      <c r="BR33" s="336">
        <f t="shared" si="46"/>
        <v>0</v>
      </c>
      <c r="BS33" s="336">
        <f t="shared" si="46"/>
        <v>0</v>
      </c>
      <c r="BT33" s="336">
        <f t="shared" si="46"/>
        <v>0</v>
      </c>
      <c r="BU33" s="336">
        <f t="shared" si="46"/>
        <v>0</v>
      </c>
      <c r="BV33" s="336">
        <f t="shared" si="46"/>
        <v>0</v>
      </c>
      <c r="BW33" s="336">
        <f t="shared" si="46"/>
        <v>0</v>
      </c>
      <c r="BX33" s="336">
        <f t="shared" si="46"/>
        <v>0</v>
      </c>
      <c r="BY33" s="337">
        <f t="shared" si="46"/>
        <v>0</v>
      </c>
      <c r="BZ33" s="335">
        <f t="shared" si="47"/>
        <v>0</v>
      </c>
      <c r="CA33" s="336">
        <f t="shared" si="47"/>
        <v>0</v>
      </c>
      <c r="CB33" s="336">
        <f t="shared" si="47"/>
        <v>0</v>
      </c>
      <c r="CC33" s="336">
        <f t="shared" si="47"/>
        <v>0</v>
      </c>
      <c r="CD33" s="336">
        <f t="shared" si="47"/>
        <v>0</v>
      </c>
      <c r="CE33" s="336">
        <f t="shared" si="47"/>
        <v>0</v>
      </c>
      <c r="CF33" s="336">
        <f t="shared" si="47"/>
        <v>0</v>
      </c>
      <c r="CG33" s="336">
        <f t="shared" si="47"/>
        <v>0</v>
      </c>
      <c r="CH33" s="336">
        <f t="shared" si="47"/>
        <v>0</v>
      </c>
      <c r="CI33" s="336">
        <f t="shared" si="47"/>
        <v>0</v>
      </c>
      <c r="CJ33" s="336">
        <f t="shared" si="47"/>
        <v>0</v>
      </c>
      <c r="CK33" s="337">
        <f t="shared" si="47"/>
        <v>0</v>
      </c>
      <c r="CL33" s="335">
        <f t="shared" si="48"/>
        <v>0</v>
      </c>
      <c r="CM33" s="336">
        <f t="shared" si="48"/>
        <v>0</v>
      </c>
      <c r="CN33" s="336">
        <f t="shared" si="48"/>
        <v>0</v>
      </c>
      <c r="CO33" s="336">
        <f t="shared" si="48"/>
        <v>0</v>
      </c>
      <c r="CP33" s="336">
        <f t="shared" si="48"/>
        <v>0</v>
      </c>
      <c r="CQ33" s="336">
        <f t="shared" si="48"/>
        <v>0</v>
      </c>
      <c r="CR33" s="336">
        <f t="shared" si="48"/>
        <v>0</v>
      </c>
      <c r="CS33" s="336">
        <f t="shared" si="48"/>
        <v>0</v>
      </c>
      <c r="CT33" s="336">
        <f t="shared" si="48"/>
        <v>0</v>
      </c>
      <c r="CU33" s="336">
        <f t="shared" si="48"/>
        <v>0</v>
      </c>
      <c r="CV33" s="336">
        <f t="shared" si="48"/>
        <v>0</v>
      </c>
      <c r="CW33" s="337">
        <f t="shared" si="48"/>
        <v>0</v>
      </c>
      <c r="CX33" s="335">
        <f t="shared" si="49"/>
        <v>0</v>
      </c>
      <c r="CY33" s="336">
        <f t="shared" si="49"/>
        <v>0</v>
      </c>
      <c r="CZ33" s="336">
        <f t="shared" si="49"/>
        <v>0</v>
      </c>
      <c r="DA33" s="336">
        <f t="shared" si="49"/>
        <v>0</v>
      </c>
      <c r="DB33" s="336">
        <f t="shared" si="49"/>
        <v>0</v>
      </c>
      <c r="DC33" s="336">
        <f t="shared" si="49"/>
        <v>0</v>
      </c>
      <c r="DD33" s="336">
        <f t="shared" si="49"/>
        <v>0</v>
      </c>
      <c r="DE33" s="336">
        <f t="shared" si="49"/>
        <v>0</v>
      </c>
      <c r="DF33" s="336">
        <f t="shared" si="49"/>
        <v>0</v>
      </c>
      <c r="DG33" s="336">
        <f t="shared" si="49"/>
        <v>0</v>
      </c>
      <c r="DH33" s="336">
        <f t="shared" si="49"/>
        <v>0</v>
      </c>
      <c r="DI33" s="337">
        <f t="shared" si="49"/>
        <v>0</v>
      </c>
      <c r="DJ33" s="335">
        <f t="shared" si="50"/>
        <v>0</v>
      </c>
      <c r="DK33" s="336">
        <f t="shared" si="50"/>
        <v>0</v>
      </c>
      <c r="DL33" s="336">
        <f t="shared" si="50"/>
        <v>0</v>
      </c>
      <c r="DM33" s="336">
        <f t="shared" si="50"/>
        <v>0</v>
      </c>
      <c r="DN33" s="336">
        <f t="shared" si="50"/>
        <v>0</v>
      </c>
      <c r="DO33" s="336">
        <f t="shared" si="50"/>
        <v>0</v>
      </c>
      <c r="DP33" s="336">
        <f t="shared" si="50"/>
        <v>0</v>
      </c>
      <c r="DQ33" s="336">
        <f t="shared" si="50"/>
        <v>0</v>
      </c>
      <c r="DR33" s="336">
        <f t="shared" si="50"/>
        <v>0</v>
      </c>
      <c r="DS33" s="336">
        <f t="shared" si="50"/>
        <v>0</v>
      </c>
      <c r="DT33" s="336">
        <f t="shared" si="50"/>
        <v>0</v>
      </c>
      <c r="DU33" s="337">
        <f t="shared" si="50"/>
        <v>0</v>
      </c>
      <c r="DV33" s="335">
        <f t="shared" si="51"/>
        <v>0</v>
      </c>
      <c r="DW33" s="336">
        <f t="shared" si="51"/>
        <v>0</v>
      </c>
      <c r="DX33" s="336">
        <f t="shared" si="51"/>
        <v>0</v>
      </c>
      <c r="DY33" s="336">
        <f t="shared" si="51"/>
        <v>0</v>
      </c>
      <c r="DZ33" s="336">
        <f t="shared" si="51"/>
        <v>0</v>
      </c>
      <c r="EA33" s="336">
        <f t="shared" si="51"/>
        <v>0</v>
      </c>
      <c r="EB33" s="336">
        <f t="shared" si="51"/>
        <v>0</v>
      </c>
      <c r="EC33" s="336">
        <f t="shared" si="51"/>
        <v>0</v>
      </c>
      <c r="ED33" s="336">
        <f t="shared" si="51"/>
        <v>0</v>
      </c>
      <c r="EE33" s="336">
        <f t="shared" si="51"/>
        <v>0</v>
      </c>
      <c r="EF33" s="336">
        <f t="shared" si="51"/>
        <v>0</v>
      </c>
      <c r="EG33" s="337">
        <f t="shared" si="51"/>
        <v>0</v>
      </c>
      <c r="EH33" s="335">
        <f t="shared" si="52"/>
        <v>0</v>
      </c>
      <c r="EI33" s="336">
        <f t="shared" si="52"/>
        <v>0</v>
      </c>
      <c r="EJ33" s="336">
        <f t="shared" si="52"/>
        <v>0</v>
      </c>
      <c r="EK33" s="336">
        <f t="shared" si="52"/>
        <v>0</v>
      </c>
      <c r="EL33" s="336">
        <f t="shared" si="52"/>
        <v>0</v>
      </c>
      <c r="EM33" s="336">
        <f t="shared" si="52"/>
        <v>0</v>
      </c>
      <c r="EN33" s="336">
        <f t="shared" si="52"/>
        <v>0</v>
      </c>
      <c r="EO33" s="336">
        <f t="shared" si="52"/>
        <v>0</v>
      </c>
      <c r="EP33" s="336">
        <f t="shared" si="52"/>
        <v>0</v>
      </c>
      <c r="EQ33" s="336">
        <f t="shared" si="52"/>
        <v>0</v>
      </c>
      <c r="ER33" s="336">
        <f t="shared" si="52"/>
        <v>0</v>
      </c>
      <c r="ES33" s="337">
        <f t="shared" si="52"/>
        <v>0</v>
      </c>
      <c r="ET33" s="335">
        <f t="shared" si="53"/>
        <v>0</v>
      </c>
      <c r="EU33" s="336">
        <f t="shared" si="53"/>
        <v>0</v>
      </c>
      <c r="EV33" s="336">
        <f t="shared" si="53"/>
        <v>0</v>
      </c>
      <c r="EW33" s="336">
        <f t="shared" si="53"/>
        <v>0</v>
      </c>
      <c r="EX33" s="336">
        <f t="shared" si="53"/>
        <v>0</v>
      </c>
      <c r="EY33" s="336">
        <f t="shared" si="53"/>
        <v>0</v>
      </c>
      <c r="EZ33" s="336">
        <f t="shared" si="53"/>
        <v>0</v>
      </c>
      <c r="FA33" s="336">
        <f t="shared" si="53"/>
        <v>0</v>
      </c>
      <c r="FB33" s="336">
        <f t="shared" si="53"/>
        <v>0</v>
      </c>
      <c r="FC33" s="336">
        <f t="shared" si="53"/>
        <v>0</v>
      </c>
      <c r="FD33" s="336">
        <f t="shared" si="53"/>
        <v>0</v>
      </c>
      <c r="FE33" s="337">
        <f t="shared" si="53"/>
        <v>0</v>
      </c>
      <c r="FF33" s="335">
        <f t="shared" si="54"/>
        <v>0</v>
      </c>
      <c r="FG33" s="336">
        <f t="shared" si="54"/>
        <v>0</v>
      </c>
      <c r="FH33" s="336">
        <f t="shared" si="54"/>
        <v>0</v>
      </c>
      <c r="FI33" s="336">
        <f t="shared" si="54"/>
        <v>0</v>
      </c>
      <c r="FJ33" s="336">
        <f t="shared" si="54"/>
        <v>0</v>
      </c>
      <c r="FK33" s="336">
        <f t="shared" si="54"/>
        <v>0</v>
      </c>
      <c r="FL33" s="336">
        <f t="shared" si="54"/>
        <v>0</v>
      </c>
      <c r="FM33" s="336">
        <f t="shared" si="54"/>
        <v>0</v>
      </c>
      <c r="FN33" s="336">
        <f t="shared" si="54"/>
        <v>0</v>
      </c>
      <c r="FO33" s="336">
        <f t="shared" si="54"/>
        <v>0</v>
      </c>
      <c r="FP33" s="336">
        <f t="shared" si="54"/>
        <v>0</v>
      </c>
      <c r="FQ33" s="337">
        <f t="shared" si="54"/>
        <v>0</v>
      </c>
    </row>
    <row r="34" spans="1:173" ht="12.75" customHeight="1" x14ac:dyDescent="0.2">
      <c r="A34" s="74" t="str">
        <f t="shared" si="21"/>
        <v xml:space="preserve"> - </v>
      </c>
      <c r="B34" s="112"/>
      <c r="C34" s="171" t="s">
        <v>305</v>
      </c>
      <c r="D34" s="366" t="str">
        <f>IF(ISBLANK(EMISSIONS_1!D34), " ", EMISSIONS_1!D34)</f>
        <v xml:space="preserve"> </v>
      </c>
      <c r="E34" s="366" t="str">
        <f>IF(ISBLANK(EMISSIONS_1!E34), " ", EMISSIONS_1!E34)</f>
        <v xml:space="preserve"> </v>
      </c>
      <c r="F34" s="366" t="str">
        <f>IF(ISBLANK(EMISSIONS_1!F34), " ", EMISSIONS_1!F34)</f>
        <v xml:space="preserve"> </v>
      </c>
      <c r="G34" s="367"/>
      <c r="H34" s="368"/>
      <c r="I34" s="33" t="s">
        <v>299</v>
      </c>
      <c r="J34" s="367"/>
      <c r="K34" s="33">
        <f t="shared" si="35"/>
        <v>1</v>
      </c>
      <c r="L34" s="33" t="e">
        <f>IF(#REF!="Enter Emissions (tpy)",IF( J34="", 0, J34), 0)</f>
        <v>#REF!</v>
      </c>
      <c r="M34" s="367">
        <v>0</v>
      </c>
      <c r="N34" s="373">
        <v>0</v>
      </c>
      <c r="O34" s="299"/>
      <c r="P34" s="300"/>
      <c r="Q34" s="73" t="str">
        <f t="shared" si="36"/>
        <v>Enter vessel info</v>
      </c>
      <c r="R34" s="79" t="str">
        <f t="shared" si="37"/>
        <v>Enter vessel info</v>
      </c>
      <c r="S34" s="79" t="str">
        <f t="shared" si="38"/>
        <v>Enter vessel info</v>
      </c>
      <c r="T34" s="79" t="str">
        <f t="shared" si="39"/>
        <v>Enter vessel info</v>
      </c>
      <c r="U34" s="79" t="str">
        <f t="shared" si="40"/>
        <v>Enter vessel info</v>
      </c>
      <c r="V34" s="79" t="str">
        <f t="shared" si="41"/>
        <v>Enter vessel info</v>
      </c>
      <c r="W34" s="79" t="str">
        <f t="shared" si="42"/>
        <v>Enter vessel info</v>
      </c>
      <c r="X34" s="79" t="str">
        <f t="shared" si="43"/>
        <v>Enter vessel info</v>
      </c>
      <c r="Y34" s="78" t="s">
        <v>115</v>
      </c>
      <c r="Z34" s="79" t="s">
        <v>115</v>
      </c>
      <c r="AA34" s="82" t="s">
        <v>115</v>
      </c>
      <c r="AB34" s="76" t="str">
        <f>IF(OR($D34=" ",$E34=" ",$F34=" "),"Enter vessel info",IF(T($H34)&lt;&gt;"","Enter Activity",IF(OR($M34=0,$N34=0),"Enter Run Time",IF((VLOOKUP($F34,'VESSEL FACTORS'!$A$3:$O$5,AB$5,FALSE))="N/A","--",IF($G34=" ",IF(ISERROR(SEARCH("Aux",$E34,1)),($H34*VLOOKUP($F34,'VESSEL FACTORS'!$A$2:$O$5,AB$5,FALSE)*0.0000011023*$M34*$N34*0.82),($H34*VLOOKUP($F34,'VESSEL FACTORS'!$A$2:$O$5,AB$5,FALSE)*0.0000011023*$M34*$N34*1)),IF($G34&lt;21,($H34*VLOOKUP($F34,'VESSEL FACTORS'!$A$2:$O$5,AB$5,FALSE)*0.0000011023*$M34*$N34*VLOOKUP($G34,'VESSEL FACTORS'!$A$16:$L$36,AB$5,FALSE)),($H34*VLOOKUP($F34,'VESSEL FACTORS'!$A$3:$O$5,AB$5,FALSE)*0.0000011023*$M34*$N34*($G34/100))))))))</f>
        <v>Enter vessel info</v>
      </c>
      <c r="AC34" s="76" t="str">
        <f>IF(OR($D34=" ",$E34=" ",$F34=" "),"Enter vessel info",IF(T($H34)&lt;&gt;"","Enter Activity",IF(OR($M34=0,$N34=0),"Enter Run Time",IF((VLOOKUP($F34,'VESSEL FACTORS'!$A$3:$O$5,AC$5,FALSE))="N/A","--",IF($G34=" ",IF(ISERROR(SEARCH("Aux",$E34,1)),($H34*VLOOKUP($F34,'VESSEL FACTORS'!$A$2:$O$5,AC$5,FALSE)*0.0000011023*$M34*$N34*0.82),($H34*VLOOKUP($F34,'VESSEL FACTORS'!$A$2:$O$5,AC$5,FALSE)*0.0000011023*$M34*$N34*1)),IF($G34&lt;21,($H34*VLOOKUP($F34,'VESSEL FACTORS'!$A$2:$O$5,AC$5,FALSE)*0.0000011023*$M34*$N34*VLOOKUP($G34,'VESSEL FACTORS'!$A$16:$L$36,AC$5,FALSE)),($H34*VLOOKUP($F34,'VESSEL FACTORS'!$A$3:$O$5,AC$5,FALSE)*0.0000011023*$M34*$N34*($G34/100))))))))</f>
        <v>Enter vessel info</v>
      </c>
      <c r="AD34" s="76" t="str">
        <f>IF(OR($D34=" ",$E34=" ",$F34=" "),"Enter vessel info",IF(T($H34)&lt;&gt;"","Enter Activity",IF(OR($M34=0,$N34=0),"Enter Run Time",IF((VLOOKUP($F34,'VESSEL FACTORS'!$A$3:$O$5,AD$5,FALSE))="N/A","--",IF($G34=" ",IF(ISERROR(SEARCH("Aux",$E34,1)),($H34*VLOOKUP($F34,'VESSEL FACTORS'!$A$2:$O$5,AD$5,FALSE)*0.0000011023*$M34*$N34*0.82),($H34*VLOOKUP($F34,'VESSEL FACTORS'!$A$2:$O$5,AD$5,FALSE)*0.0000011023*$M34*$N34*1)),IF($G34&lt;21,($H34*VLOOKUP($F34,'VESSEL FACTORS'!$A$2:$O$5,AD$5,FALSE)*0.0000011023*$M34*$N34*VLOOKUP($G34,'VESSEL FACTORS'!$A$16:$L$36,AD$5,FALSE)),($H34*VLOOKUP($F34,'VESSEL FACTORS'!$A$3:$O$5,AD$5,FALSE)*0.0000011023*$M34*$N34*($G34/100))))))))</f>
        <v>Enter vessel info</v>
      </c>
      <c r="AE34" s="76" t="str">
        <f>IF(OR($D34=" ",$E34=" ",$F34=" "),"Enter vessel info",IF(T($H34)&lt;&gt;"","Enter Activity",IF(OR($M34=0,$N34=0),"Enter Run Time",IF((VLOOKUP($F34,'VESSEL FACTORS'!$A$3:$O$5,AE$5,FALSE))="N/A","--",IF($G34=" ",IF(ISERROR(SEARCH("Aux",$E34,1)),($H34*VLOOKUP($F34,'VESSEL FACTORS'!$A$2:$O$5,AE$5,FALSE)*0.0000011023*$M34*$N34*0.82),($H34*VLOOKUP($F34,'VESSEL FACTORS'!$A$2:$O$5,AE$5,FALSE)*0.0000011023*$M34*$N34*1)),IF($G34&lt;21,($H34*VLOOKUP($F34,'VESSEL FACTORS'!$A$2:$O$5,AE$5,FALSE)*0.0000011023*$M34*$N34*VLOOKUP($G34,'VESSEL FACTORS'!$A$16:$L$36,AE$5,FALSE)),($H34*VLOOKUP($F34,'VESSEL FACTORS'!$A$3:$O$5,AE$5,FALSE)*0.0000011023*$M34*$N34*($G34/100))))))))</f>
        <v>Enter vessel info</v>
      </c>
      <c r="AF34" s="76" t="str">
        <f>IF(OR($D34=" ",$E34=" ",$F34=" "),"Enter vessel info",IF(T($H34)&lt;&gt;"","Enter Activity",IF(OR($M34=0,$N34=0),"Enter Run Time",IF((VLOOKUP($F34,'VESSEL FACTORS'!$A$3:$O$5,AF$5,FALSE))="N/A","--",IF($G34=" ",IF(ISERROR(SEARCH("Aux",$E34,1)),($H34*VLOOKUP($F34,'VESSEL FACTORS'!$A$2:$O$5,AF$5,FALSE)*0.0000011023*$M34*$N34*0.82),($H34*VLOOKUP($F34,'VESSEL FACTORS'!$A$2:$O$5,AF$5,FALSE)*0.0000011023*$M34*$N34*1)),IF($G34&lt;21,($H34*VLOOKUP($F34,'VESSEL FACTORS'!$A$2:$O$5,AF$5,FALSE)*0.0000011023*$M34*$N34*VLOOKUP($G34,'VESSEL FACTORS'!$A$16:$L$36,AF$5,FALSE)),($H34*VLOOKUP($F34,'VESSEL FACTORS'!$A$3:$O$5,AF$5,FALSE)*0.0000011023*$M34*$N34*($G34/100))))))))</f>
        <v>Enter vessel info</v>
      </c>
      <c r="AG34" s="76" t="str">
        <f>IF(OR($D34=" ",$E34=" ",$F34=" "),"Enter vessel info",IF(T($H34)&lt;&gt;"","Enter Activity",IF(OR($M34=0,$N34=0),"Enter Run Time",IF((VLOOKUP($F34,'VESSEL FACTORS'!$A$3:$O$5,AG$5,FALSE))="N/A","--",IF($G34=" ",IF(ISERROR(SEARCH("Aux",$E34,1)),($H34*VLOOKUP($F34,'VESSEL FACTORS'!$A$2:$O$5,AG$5,FALSE)*0.0000011023*$M34*$N34*0.82),($H34*VLOOKUP($F34,'VESSEL FACTORS'!$A$2:$O$5,AG$5,FALSE)*0.0000011023*$M34*$N34*1)),IF($G34&lt;21,($H34*VLOOKUP($F34,'VESSEL FACTORS'!$A$2:$O$5,AG$5,FALSE)*0.0000011023*$M34*$N34*VLOOKUP($G34,'VESSEL FACTORS'!$A$16:$L$36,AG$5,FALSE)),($H34*VLOOKUP($F34,'VESSEL FACTORS'!$A$3:$O$5,AG$5,FALSE)*0.0000011023*$M34*$N34*($G34/100))))))))</f>
        <v>Enter vessel info</v>
      </c>
      <c r="AH34" s="76" t="str">
        <f>IF(OR($D34=" ",$E34=" ",$F34=" "),"Enter vessel info",IF(T($H34)&lt;&gt;"","Enter Activity",IF(OR($M34=0,$N34=0),"Enter Run Time",IF((VLOOKUP($F34,'VESSEL FACTORS'!$A$3:$O$5,AH$5,FALSE))="N/A","--",IF($G34=" ",IF(ISERROR(SEARCH("Aux",$E34,1)),($H34*VLOOKUP($F34,'VESSEL FACTORS'!$A$2:$O$5,AH$5,FALSE)*0.0000011023*$M34*$N34*0.82),($H34*VLOOKUP($F34,'VESSEL FACTORS'!$A$2:$O$5,AH$5,FALSE)*0.0000011023*$M34*$N34*1)),IF($G34&lt;21,($H34*VLOOKUP($F34,'VESSEL FACTORS'!$A$2:$O$5,AH$5,FALSE)*0.0000011023*$M34*$N34*VLOOKUP($G34,'VESSEL FACTORS'!$A$16:$L$36,AH$5,FALSE)),($H34*VLOOKUP($F34,'VESSEL FACTORS'!$A$3:$O$5,AH$5,FALSE)*0.0000011023*$M34*$N34*($G34/100))))))))</f>
        <v>Enter vessel info</v>
      </c>
      <c r="AI34" s="76" t="str">
        <f>IF(OR($D34=" ",$E34=" ",$F34=" "),"Enter vessel info",IF(T($H34)&lt;&gt;"","Enter Activity",IF(OR($M34=0,$N34=0),"Enter Run Time",IF((VLOOKUP($F34,'VESSEL FACTORS'!$A$3:$O$5,AI$5,FALSE))="N/A","--",IF($G34=" ",IF(ISERROR(SEARCH("Aux",$E34,1)),($H34*VLOOKUP($F34,'VESSEL FACTORS'!$A$2:$O$5,AI$5,FALSE)*0.0000011023*$M34*$N34*0.82),($H34*VLOOKUP($F34,'VESSEL FACTORS'!$A$2:$O$5,AI$5,FALSE)*0.0000011023*$M34*$N34*1)),IF($G34&lt;21,($H34*VLOOKUP($F34,'VESSEL FACTORS'!$A$2:$O$5,AI$5,FALSE)*0.0000011023*$M34*$N34*VLOOKUP($G34,'VESSEL FACTORS'!$A$16:$L$36,AI$5,FALSE)),($H34*VLOOKUP($F34,'VESSEL FACTORS'!$A$3:$O$5,AI$5,FALSE)*0.0000011023*$M34*$N34*($G34/100))))))))</f>
        <v>Enter vessel info</v>
      </c>
      <c r="AJ34" s="76" t="str">
        <f>IF(OR($D34=" ",$E34=" ",$F34=" "),"Enter vessel info",IF(T($H34)&lt;&gt;"","Enter Activity",IF(OR($M34=0,$N34=0),"Enter Run Time",IF((VLOOKUP($F34,'VESSEL FACTORS'!$A$3:$O$5,AJ$5,FALSE))="N/A","--",IF($G34=" ",IF(ISERROR(SEARCH("Aux",$E34,1)),($H34*VLOOKUP($F34,'VESSEL FACTORS'!$A$2:$O$5,AJ$5,FALSE)*0.0000011023*$M34*$N34*0.82),($H34*VLOOKUP($F34,'VESSEL FACTORS'!$A$2:$O$5,AJ$5,FALSE)*0.0000011023*$M34*$N34*1)),IF($G34&lt;21,($H34*VLOOKUP($F34,'VESSEL FACTORS'!$A$2:$O$5,AJ$5,FALSE)*0.0000011023*$M34*$N34*VLOOKUP($G34,'VESSEL FACTORS'!$A$16:$L$36,AJ$5,FALSE)),($H34*VLOOKUP($F34,'VESSEL FACTORS'!$A$3:$O$5,AJ$5,FALSE)*0.0000011023*$M34*$N34*($G34/100))))))))</f>
        <v>Enter vessel info</v>
      </c>
      <c r="AK34" s="76" t="str">
        <f>IF(OR($D34=" ",$E34=" ",$F34=" "),"Enter vessel info",IF(T($H34)&lt;&gt;"","Enter Activity",IF(OR($M34=0,$N34=0),"Enter Run Time",IF((VLOOKUP($F34,'VESSEL FACTORS'!$A$3:$O$5,AK$5,FALSE))="N/A","--",IF($G34=" ",IF(ISERROR(SEARCH("Aux",$E34,1)),($H34*VLOOKUP($F34,'VESSEL FACTORS'!$A$2:$O$5,AK$5,FALSE)*0.0000011023*$M34*$N34*0.82),($H34*VLOOKUP($F34,'VESSEL FACTORS'!$A$2:$O$5,AK$5,FALSE)*0.0000011023*$M34*$N34*1)),IF($G34&lt;21,($H34*VLOOKUP($F34,'VESSEL FACTORS'!$A$2:$O$5,AK$5,FALSE)*0.0000011023*$M34*$N34*VLOOKUP($G34,'VESSEL FACTORS'!$A$16:$L$36,AK$5,FALSE)),($H34*VLOOKUP($F34,'VESSEL FACTORS'!$A$3:$O$5,AK$5,FALSE)*0.0000011023*$M34*$N34*($G34/100))))))))</f>
        <v>Enter vessel info</v>
      </c>
      <c r="AL34" s="67" t="str">
        <f>IF(OR($D34=" ",$E34=" ",$F34=" "),"Enter vessel info",IF(T($H34)&lt;&gt;"","Enter Activity",IF(OR($M34=0,$N34=0),"Enter Run Time",IF((VLOOKUP($F34,'VESSEL FACTORS'!$A$3:$O$5,AL$5,FALSE))="N/A","--",IF($G34=" ",IF(ISERROR(SEARCH("Aux",$E34,1)),($H34*VLOOKUP($F34,'VESSEL FACTORS'!$A$2:$O$5,AL$5,FALSE)*0.0000011023*$M34*$N34*0.82),($H34*VLOOKUP($F34,'VESSEL FACTORS'!$A$2:$O$5,AL$5,FALSE)*0.0000011023*$M34*$N34*1)),IF($G34&lt;21,($H34*VLOOKUP($F34,'VESSEL FACTORS'!$A$2:$O$5,AL$5,FALSE)*0.0000011023*$M34*$N34*VLOOKUP($G34,'VESSEL FACTORS'!$A$16:$L$36,AL$5,FALSE)),($H34*VLOOKUP($F34,'VESSEL FACTORS'!$A$3:$O$5,AL$5,FALSE)*0.0000011023*$M34*$N34*($G34/100))))))))</f>
        <v>Enter vessel info</v>
      </c>
      <c r="AM34" s="73"/>
      <c r="AO34" s="74">
        <f>MONTH(EMISSIONS_1!P34)-MONTH(EMISSIONS_1!O34)+1</f>
        <v>1</v>
      </c>
      <c r="AP34" s="335">
        <f t="shared" si="44"/>
        <v>0</v>
      </c>
      <c r="AQ34" s="336">
        <f t="shared" si="44"/>
        <v>0</v>
      </c>
      <c r="AR34" s="336">
        <f t="shared" si="44"/>
        <v>0</v>
      </c>
      <c r="AS34" s="336">
        <f t="shared" si="44"/>
        <v>0</v>
      </c>
      <c r="AT34" s="336">
        <f t="shared" si="44"/>
        <v>0</v>
      </c>
      <c r="AU34" s="336">
        <f t="shared" si="44"/>
        <v>0</v>
      </c>
      <c r="AV34" s="336">
        <f t="shared" si="44"/>
        <v>0</v>
      </c>
      <c r="AW34" s="336">
        <f t="shared" si="44"/>
        <v>0</v>
      </c>
      <c r="AX34" s="336">
        <f t="shared" si="44"/>
        <v>0</v>
      </c>
      <c r="AY34" s="336">
        <f t="shared" si="44"/>
        <v>0</v>
      </c>
      <c r="AZ34" s="336">
        <f t="shared" si="44"/>
        <v>0</v>
      </c>
      <c r="BA34" s="337">
        <f t="shared" si="44"/>
        <v>0</v>
      </c>
      <c r="BB34" s="335">
        <f t="shared" si="45"/>
        <v>0</v>
      </c>
      <c r="BC34" s="336">
        <f t="shared" si="45"/>
        <v>0</v>
      </c>
      <c r="BD34" s="336">
        <f t="shared" si="45"/>
        <v>0</v>
      </c>
      <c r="BE34" s="336">
        <f t="shared" si="45"/>
        <v>0</v>
      </c>
      <c r="BF34" s="336">
        <f t="shared" si="45"/>
        <v>0</v>
      </c>
      <c r="BG34" s="336">
        <f t="shared" si="45"/>
        <v>0</v>
      </c>
      <c r="BH34" s="336">
        <f t="shared" si="45"/>
        <v>0</v>
      </c>
      <c r="BI34" s="336">
        <f t="shared" si="45"/>
        <v>0</v>
      </c>
      <c r="BJ34" s="336">
        <f t="shared" si="45"/>
        <v>0</v>
      </c>
      <c r="BK34" s="336">
        <f t="shared" si="45"/>
        <v>0</v>
      </c>
      <c r="BL34" s="336">
        <f t="shared" si="45"/>
        <v>0</v>
      </c>
      <c r="BM34" s="337">
        <f t="shared" si="45"/>
        <v>0</v>
      </c>
      <c r="BN34" s="335">
        <f t="shared" si="46"/>
        <v>0</v>
      </c>
      <c r="BO34" s="336">
        <f t="shared" si="46"/>
        <v>0</v>
      </c>
      <c r="BP34" s="336">
        <f t="shared" si="46"/>
        <v>0</v>
      </c>
      <c r="BQ34" s="336">
        <f t="shared" si="46"/>
        <v>0</v>
      </c>
      <c r="BR34" s="336">
        <f t="shared" si="46"/>
        <v>0</v>
      </c>
      <c r="BS34" s="336">
        <f t="shared" si="46"/>
        <v>0</v>
      </c>
      <c r="BT34" s="336">
        <f t="shared" si="46"/>
        <v>0</v>
      </c>
      <c r="BU34" s="336">
        <f t="shared" si="46"/>
        <v>0</v>
      </c>
      <c r="BV34" s="336">
        <f t="shared" si="46"/>
        <v>0</v>
      </c>
      <c r="BW34" s="336">
        <f t="shared" si="46"/>
        <v>0</v>
      </c>
      <c r="BX34" s="336">
        <f t="shared" si="46"/>
        <v>0</v>
      </c>
      <c r="BY34" s="337">
        <f t="shared" si="46"/>
        <v>0</v>
      </c>
      <c r="BZ34" s="335">
        <f t="shared" si="47"/>
        <v>0</v>
      </c>
      <c r="CA34" s="336">
        <f t="shared" si="47"/>
        <v>0</v>
      </c>
      <c r="CB34" s="336">
        <f t="shared" si="47"/>
        <v>0</v>
      </c>
      <c r="CC34" s="336">
        <f t="shared" si="47"/>
        <v>0</v>
      </c>
      <c r="CD34" s="336">
        <f t="shared" si="47"/>
        <v>0</v>
      </c>
      <c r="CE34" s="336">
        <f t="shared" si="47"/>
        <v>0</v>
      </c>
      <c r="CF34" s="336">
        <f t="shared" si="47"/>
        <v>0</v>
      </c>
      <c r="CG34" s="336">
        <f t="shared" si="47"/>
        <v>0</v>
      </c>
      <c r="CH34" s="336">
        <f t="shared" si="47"/>
        <v>0</v>
      </c>
      <c r="CI34" s="336">
        <f t="shared" si="47"/>
        <v>0</v>
      </c>
      <c r="CJ34" s="336">
        <f t="shared" si="47"/>
        <v>0</v>
      </c>
      <c r="CK34" s="337">
        <f t="shared" si="47"/>
        <v>0</v>
      </c>
      <c r="CL34" s="335">
        <f t="shared" si="48"/>
        <v>0</v>
      </c>
      <c r="CM34" s="336">
        <f t="shared" si="48"/>
        <v>0</v>
      </c>
      <c r="CN34" s="336">
        <f t="shared" si="48"/>
        <v>0</v>
      </c>
      <c r="CO34" s="336">
        <f t="shared" si="48"/>
        <v>0</v>
      </c>
      <c r="CP34" s="336">
        <f t="shared" si="48"/>
        <v>0</v>
      </c>
      <c r="CQ34" s="336">
        <f t="shared" si="48"/>
        <v>0</v>
      </c>
      <c r="CR34" s="336">
        <f t="shared" si="48"/>
        <v>0</v>
      </c>
      <c r="CS34" s="336">
        <f t="shared" si="48"/>
        <v>0</v>
      </c>
      <c r="CT34" s="336">
        <f t="shared" si="48"/>
        <v>0</v>
      </c>
      <c r="CU34" s="336">
        <f t="shared" si="48"/>
        <v>0</v>
      </c>
      <c r="CV34" s="336">
        <f t="shared" si="48"/>
        <v>0</v>
      </c>
      <c r="CW34" s="337">
        <f t="shared" si="48"/>
        <v>0</v>
      </c>
      <c r="CX34" s="335">
        <f t="shared" si="49"/>
        <v>0</v>
      </c>
      <c r="CY34" s="336">
        <f t="shared" si="49"/>
        <v>0</v>
      </c>
      <c r="CZ34" s="336">
        <f t="shared" si="49"/>
        <v>0</v>
      </c>
      <c r="DA34" s="336">
        <f t="shared" si="49"/>
        <v>0</v>
      </c>
      <c r="DB34" s="336">
        <f t="shared" si="49"/>
        <v>0</v>
      </c>
      <c r="DC34" s="336">
        <f t="shared" si="49"/>
        <v>0</v>
      </c>
      <c r="DD34" s="336">
        <f t="shared" si="49"/>
        <v>0</v>
      </c>
      <c r="DE34" s="336">
        <f t="shared" si="49"/>
        <v>0</v>
      </c>
      <c r="DF34" s="336">
        <f t="shared" si="49"/>
        <v>0</v>
      </c>
      <c r="DG34" s="336">
        <f t="shared" si="49"/>
        <v>0</v>
      </c>
      <c r="DH34" s="336">
        <f t="shared" si="49"/>
        <v>0</v>
      </c>
      <c r="DI34" s="337">
        <f t="shared" si="49"/>
        <v>0</v>
      </c>
      <c r="DJ34" s="335">
        <f t="shared" si="50"/>
        <v>0</v>
      </c>
      <c r="DK34" s="336">
        <f t="shared" si="50"/>
        <v>0</v>
      </c>
      <c r="DL34" s="336">
        <f t="shared" si="50"/>
        <v>0</v>
      </c>
      <c r="DM34" s="336">
        <f t="shared" si="50"/>
        <v>0</v>
      </c>
      <c r="DN34" s="336">
        <f t="shared" si="50"/>
        <v>0</v>
      </c>
      <c r="DO34" s="336">
        <f t="shared" si="50"/>
        <v>0</v>
      </c>
      <c r="DP34" s="336">
        <f t="shared" si="50"/>
        <v>0</v>
      </c>
      <c r="DQ34" s="336">
        <f t="shared" si="50"/>
        <v>0</v>
      </c>
      <c r="DR34" s="336">
        <f t="shared" si="50"/>
        <v>0</v>
      </c>
      <c r="DS34" s="336">
        <f t="shared" si="50"/>
        <v>0</v>
      </c>
      <c r="DT34" s="336">
        <f t="shared" si="50"/>
        <v>0</v>
      </c>
      <c r="DU34" s="337">
        <f t="shared" si="50"/>
        <v>0</v>
      </c>
      <c r="DV34" s="335">
        <f t="shared" si="51"/>
        <v>0</v>
      </c>
      <c r="DW34" s="336">
        <f t="shared" si="51"/>
        <v>0</v>
      </c>
      <c r="DX34" s="336">
        <f t="shared" si="51"/>
        <v>0</v>
      </c>
      <c r="DY34" s="336">
        <f t="shared" si="51"/>
        <v>0</v>
      </c>
      <c r="DZ34" s="336">
        <f t="shared" si="51"/>
        <v>0</v>
      </c>
      <c r="EA34" s="336">
        <f t="shared" si="51"/>
        <v>0</v>
      </c>
      <c r="EB34" s="336">
        <f t="shared" si="51"/>
        <v>0</v>
      </c>
      <c r="EC34" s="336">
        <f t="shared" si="51"/>
        <v>0</v>
      </c>
      <c r="ED34" s="336">
        <f t="shared" si="51"/>
        <v>0</v>
      </c>
      <c r="EE34" s="336">
        <f t="shared" si="51"/>
        <v>0</v>
      </c>
      <c r="EF34" s="336">
        <f t="shared" si="51"/>
        <v>0</v>
      </c>
      <c r="EG34" s="337">
        <f t="shared" si="51"/>
        <v>0</v>
      </c>
      <c r="EH34" s="335">
        <f t="shared" si="52"/>
        <v>0</v>
      </c>
      <c r="EI34" s="336">
        <f t="shared" si="52"/>
        <v>0</v>
      </c>
      <c r="EJ34" s="336">
        <f t="shared" si="52"/>
        <v>0</v>
      </c>
      <c r="EK34" s="336">
        <f t="shared" si="52"/>
        <v>0</v>
      </c>
      <c r="EL34" s="336">
        <f t="shared" si="52"/>
        <v>0</v>
      </c>
      <c r="EM34" s="336">
        <f t="shared" si="52"/>
        <v>0</v>
      </c>
      <c r="EN34" s="336">
        <f t="shared" si="52"/>
        <v>0</v>
      </c>
      <c r="EO34" s="336">
        <f t="shared" si="52"/>
        <v>0</v>
      </c>
      <c r="EP34" s="336">
        <f t="shared" si="52"/>
        <v>0</v>
      </c>
      <c r="EQ34" s="336">
        <f t="shared" si="52"/>
        <v>0</v>
      </c>
      <c r="ER34" s="336">
        <f t="shared" si="52"/>
        <v>0</v>
      </c>
      <c r="ES34" s="337">
        <f t="shared" si="52"/>
        <v>0</v>
      </c>
      <c r="ET34" s="335">
        <f t="shared" si="53"/>
        <v>0</v>
      </c>
      <c r="EU34" s="336">
        <f t="shared" si="53"/>
        <v>0</v>
      </c>
      <c r="EV34" s="336">
        <f t="shared" si="53"/>
        <v>0</v>
      </c>
      <c r="EW34" s="336">
        <f t="shared" si="53"/>
        <v>0</v>
      </c>
      <c r="EX34" s="336">
        <f t="shared" si="53"/>
        <v>0</v>
      </c>
      <c r="EY34" s="336">
        <f t="shared" si="53"/>
        <v>0</v>
      </c>
      <c r="EZ34" s="336">
        <f t="shared" si="53"/>
        <v>0</v>
      </c>
      <c r="FA34" s="336">
        <f t="shared" si="53"/>
        <v>0</v>
      </c>
      <c r="FB34" s="336">
        <f t="shared" si="53"/>
        <v>0</v>
      </c>
      <c r="FC34" s="336">
        <f t="shared" si="53"/>
        <v>0</v>
      </c>
      <c r="FD34" s="336">
        <f t="shared" si="53"/>
        <v>0</v>
      </c>
      <c r="FE34" s="337">
        <f t="shared" si="53"/>
        <v>0</v>
      </c>
      <c r="FF34" s="335">
        <f t="shared" si="54"/>
        <v>0</v>
      </c>
      <c r="FG34" s="336">
        <f t="shared" si="54"/>
        <v>0</v>
      </c>
      <c r="FH34" s="336">
        <f t="shared" si="54"/>
        <v>0</v>
      </c>
      <c r="FI34" s="336">
        <f t="shared" si="54"/>
        <v>0</v>
      </c>
      <c r="FJ34" s="336">
        <f t="shared" si="54"/>
        <v>0</v>
      </c>
      <c r="FK34" s="336">
        <f t="shared" si="54"/>
        <v>0</v>
      </c>
      <c r="FL34" s="336">
        <f t="shared" si="54"/>
        <v>0</v>
      </c>
      <c r="FM34" s="336">
        <f t="shared" si="54"/>
        <v>0</v>
      </c>
      <c r="FN34" s="336">
        <f t="shared" si="54"/>
        <v>0</v>
      </c>
      <c r="FO34" s="336">
        <f t="shared" si="54"/>
        <v>0</v>
      </c>
      <c r="FP34" s="336">
        <f t="shared" si="54"/>
        <v>0</v>
      </c>
      <c r="FQ34" s="337">
        <f t="shared" si="54"/>
        <v>0</v>
      </c>
    </row>
    <row r="35" spans="1:173" ht="12.75" customHeight="1" x14ac:dyDescent="0.2">
      <c r="A35" s="74" t="str">
        <f t="shared" si="21"/>
        <v xml:space="preserve"> - </v>
      </c>
      <c r="B35" s="112"/>
      <c r="C35" s="171" t="s">
        <v>305</v>
      </c>
      <c r="D35" s="366" t="str">
        <f>IF(ISBLANK(EMISSIONS_1!D35), " ", EMISSIONS_1!D35)</f>
        <v xml:space="preserve"> </v>
      </c>
      <c r="E35" s="366" t="str">
        <f>IF(ISBLANK(EMISSIONS_1!E35), " ", EMISSIONS_1!E35)</f>
        <v xml:space="preserve"> </v>
      </c>
      <c r="F35" s="366" t="str">
        <f>IF(ISBLANK(EMISSIONS_1!F35), " ", EMISSIONS_1!F35)</f>
        <v xml:space="preserve"> </v>
      </c>
      <c r="G35" s="367"/>
      <c r="H35" s="368"/>
      <c r="I35" s="33" t="s">
        <v>299</v>
      </c>
      <c r="J35" s="367"/>
      <c r="K35" s="33">
        <f t="shared" si="35"/>
        <v>1</v>
      </c>
      <c r="L35" s="33" t="e">
        <f>IF(#REF!="Enter Emissions (tpy)",IF( J35="", 0, J35), 0)</f>
        <v>#REF!</v>
      </c>
      <c r="M35" s="367">
        <v>0</v>
      </c>
      <c r="N35" s="373">
        <v>0</v>
      </c>
      <c r="O35" s="299"/>
      <c r="P35" s="300"/>
      <c r="Q35" s="73" t="str">
        <f t="shared" si="36"/>
        <v>Enter vessel info</v>
      </c>
      <c r="R35" s="79" t="str">
        <f t="shared" si="37"/>
        <v>Enter vessel info</v>
      </c>
      <c r="S35" s="79" t="str">
        <f t="shared" si="38"/>
        <v>Enter vessel info</v>
      </c>
      <c r="T35" s="79" t="str">
        <f t="shared" si="39"/>
        <v>Enter vessel info</v>
      </c>
      <c r="U35" s="79" t="str">
        <f t="shared" si="40"/>
        <v>Enter vessel info</v>
      </c>
      <c r="V35" s="79" t="str">
        <f t="shared" si="41"/>
        <v>Enter vessel info</v>
      </c>
      <c r="W35" s="79" t="str">
        <f t="shared" si="42"/>
        <v>Enter vessel info</v>
      </c>
      <c r="X35" s="79" t="str">
        <f t="shared" si="43"/>
        <v>Enter vessel info</v>
      </c>
      <c r="Y35" s="78" t="s">
        <v>115</v>
      </c>
      <c r="Z35" s="79" t="s">
        <v>115</v>
      </c>
      <c r="AA35" s="82" t="s">
        <v>115</v>
      </c>
      <c r="AB35" s="76" t="str">
        <f>IF(OR($D35=" ",$E35=" ",$F35=" "),"Enter vessel info",IF(T($H35)&lt;&gt;"","Enter Activity",IF(OR($M35=0,$N35=0),"Enter Run Time",IF((VLOOKUP($F35,'VESSEL FACTORS'!$A$3:$O$5,AB$5,FALSE))="N/A","--",IF($G35=" ",IF(ISERROR(SEARCH("Aux",$E35,1)),($H35*VLOOKUP($F35,'VESSEL FACTORS'!$A$2:$O$5,AB$5,FALSE)*0.0000011023*$M35*$N35*0.82),($H35*VLOOKUP($F35,'VESSEL FACTORS'!$A$2:$O$5,AB$5,FALSE)*0.0000011023*$M35*$N35*1)),IF($G35&lt;21,($H35*VLOOKUP($F35,'VESSEL FACTORS'!$A$2:$O$5,AB$5,FALSE)*0.0000011023*$M35*$N35*VLOOKUP($G35,'VESSEL FACTORS'!$A$16:$L$36,AB$5,FALSE)),($H35*VLOOKUP($F35,'VESSEL FACTORS'!$A$3:$O$5,AB$5,FALSE)*0.0000011023*$M35*$N35*($G35/100))))))))</f>
        <v>Enter vessel info</v>
      </c>
      <c r="AC35" s="76" t="str">
        <f>IF(OR($D35=" ",$E35=" ",$F35=" "),"Enter vessel info",IF(T($H35)&lt;&gt;"","Enter Activity",IF(OR($M35=0,$N35=0),"Enter Run Time",IF((VLOOKUP($F35,'VESSEL FACTORS'!$A$3:$O$5,AC$5,FALSE))="N/A","--",IF($G35=" ",IF(ISERROR(SEARCH("Aux",$E35,1)),($H35*VLOOKUP($F35,'VESSEL FACTORS'!$A$2:$O$5,AC$5,FALSE)*0.0000011023*$M35*$N35*0.82),($H35*VLOOKUP($F35,'VESSEL FACTORS'!$A$2:$O$5,AC$5,FALSE)*0.0000011023*$M35*$N35*1)),IF($G35&lt;21,($H35*VLOOKUP($F35,'VESSEL FACTORS'!$A$2:$O$5,AC$5,FALSE)*0.0000011023*$M35*$N35*VLOOKUP($G35,'VESSEL FACTORS'!$A$16:$L$36,AC$5,FALSE)),($H35*VLOOKUP($F35,'VESSEL FACTORS'!$A$3:$O$5,AC$5,FALSE)*0.0000011023*$M35*$N35*($G35/100))))))))</f>
        <v>Enter vessel info</v>
      </c>
      <c r="AD35" s="76" t="str">
        <f>IF(OR($D35=" ",$E35=" ",$F35=" "),"Enter vessel info",IF(T($H35)&lt;&gt;"","Enter Activity",IF(OR($M35=0,$N35=0),"Enter Run Time",IF((VLOOKUP($F35,'VESSEL FACTORS'!$A$3:$O$5,AD$5,FALSE))="N/A","--",IF($G35=" ",IF(ISERROR(SEARCH("Aux",$E35,1)),($H35*VLOOKUP($F35,'VESSEL FACTORS'!$A$2:$O$5,AD$5,FALSE)*0.0000011023*$M35*$N35*0.82),($H35*VLOOKUP($F35,'VESSEL FACTORS'!$A$2:$O$5,AD$5,FALSE)*0.0000011023*$M35*$N35*1)),IF($G35&lt;21,($H35*VLOOKUP($F35,'VESSEL FACTORS'!$A$2:$O$5,AD$5,FALSE)*0.0000011023*$M35*$N35*VLOOKUP($G35,'VESSEL FACTORS'!$A$16:$L$36,AD$5,FALSE)),($H35*VLOOKUP($F35,'VESSEL FACTORS'!$A$3:$O$5,AD$5,FALSE)*0.0000011023*$M35*$N35*($G35/100))))))))</f>
        <v>Enter vessel info</v>
      </c>
      <c r="AE35" s="76" t="str">
        <f>IF(OR($D35=" ",$E35=" ",$F35=" "),"Enter vessel info",IF(T($H35)&lt;&gt;"","Enter Activity",IF(OR($M35=0,$N35=0),"Enter Run Time",IF((VLOOKUP($F35,'VESSEL FACTORS'!$A$3:$O$5,AE$5,FALSE))="N/A","--",IF($G35=" ",IF(ISERROR(SEARCH("Aux",$E35,1)),($H35*VLOOKUP($F35,'VESSEL FACTORS'!$A$2:$O$5,AE$5,FALSE)*0.0000011023*$M35*$N35*0.82),($H35*VLOOKUP($F35,'VESSEL FACTORS'!$A$2:$O$5,AE$5,FALSE)*0.0000011023*$M35*$N35*1)),IF($G35&lt;21,($H35*VLOOKUP($F35,'VESSEL FACTORS'!$A$2:$O$5,AE$5,FALSE)*0.0000011023*$M35*$N35*VLOOKUP($G35,'VESSEL FACTORS'!$A$16:$L$36,AE$5,FALSE)),($H35*VLOOKUP($F35,'VESSEL FACTORS'!$A$3:$O$5,AE$5,FALSE)*0.0000011023*$M35*$N35*($G35/100))))))))</f>
        <v>Enter vessel info</v>
      </c>
      <c r="AF35" s="76" t="str">
        <f>IF(OR($D35=" ",$E35=" ",$F35=" "),"Enter vessel info",IF(T($H35)&lt;&gt;"","Enter Activity",IF(OR($M35=0,$N35=0),"Enter Run Time",IF((VLOOKUP($F35,'VESSEL FACTORS'!$A$3:$O$5,AF$5,FALSE))="N/A","--",IF($G35=" ",IF(ISERROR(SEARCH("Aux",$E35,1)),($H35*VLOOKUP($F35,'VESSEL FACTORS'!$A$2:$O$5,AF$5,FALSE)*0.0000011023*$M35*$N35*0.82),($H35*VLOOKUP($F35,'VESSEL FACTORS'!$A$2:$O$5,AF$5,FALSE)*0.0000011023*$M35*$N35*1)),IF($G35&lt;21,($H35*VLOOKUP($F35,'VESSEL FACTORS'!$A$2:$O$5,AF$5,FALSE)*0.0000011023*$M35*$N35*VLOOKUP($G35,'VESSEL FACTORS'!$A$16:$L$36,AF$5,FALSE)),($H35*VLOOKUP($F35,'VESSEL FACTORS'!$A$3:$O$5,AF$5,FALSE)*0.0000011023*$M35*$N35*($G35/100))))))))</f>
        <v>Enter vessel info</v>
      </c>
      <c r="AG35" s="76" t="str">
        <f>IF(OR($D35=" ",$E35=" ",$F35=" "),"Enter vessel info",IF(T($H35)&lt;&gt;"","Enter Activity",IF(OR($M35=0,$N35=0),"Enter Run Time",IF((VLOOKUP($F35,'VESSEL FACTORS'!$A$3:$O$5,AG$5,FALSE))="N/A","--",IF($G35=" ",IF(ISERROR(SEARCH("Aux",$E35,1)),($H35*VLOOKUP($F35,'VESSEL FACTORS'!$A$2:$O$5,AG$5,FALSE)*0.0000011023*$M35*$N35*0.82),($H35*VLOOKUP($F35,'VESSEL FACTORS'!$A$2:$O$5,AG$5,FALSE)*0.0000011023*$M35*$N35*1)),IF($G35&lt;21,($H35*VLOOKUP($F35,'VESSEL FACTORS'!$A$2:$O$5,AG$5,FALSE)*0.0000011023*$M35*$N35*VLOOKUP($G35,'VESSEL FACTORS'!$A$16:$L$36,AG$5,FALSE)),($H35*VLOOKUP($F35,'VESSEL FACTORS'!$A$3:$O$5,AG$5,FALSE)*0.0000011023*$M35*$N35*($G35/100))))))))</f>
        <v>Enter vessel info</v>
      </c>
      <c r="AH35" s="76" t="str">
        <f>IF(OR($D35=" ",$E35=" ",$F35=" "),"Enter vessel info",IF(T($H35)&lt;&gt;"","Enter Activity",IF(OR($M35=0,$N35=0),"Enter Run Time",IF((VLOOKUP($F35,'VESSEL FACTORS'!$A$3:$O$5,AH$5,FALSE))="N/A","--",IF($G35=" ",IF(ISERROR(SEARCH("Aux",$E35,1)),($H35*VLOOKUP($F35,'VESSEL FACTORS'!$A$2:$O$5,AH$5,FALSE)*0.0000011023*$M35*$N35*0.82),($H35*VLOOKUP($F35,'VESSEL FACTORS'!$A$2:$O$5,AH$5,FALSE)*0.0000011023*$M35*$N35*1)),IF($G35&lt;21,($H35*VLOOKUP($F35,'VESSEL FACTORS'!$A$2:$O$5,AH$5,FALSE)*0.0000011023*$M35*$N35*VLOOKUP($G35,'VESSEL FACTORS'!$A$16:$L$36,AH$5,FALSE)),($H35*VLOOKUP($F35,'VESSEL FACTORS'!$A$3:$O$5,AH$5,FALSE)*0.0000011023*$M35*$N35*($G35/100))))))))</f>
        <v>Enter vessel info</v>
      </c>
      <c r="AI35" s="76" t="str">
        <f>IF(OR($D35=" ",$E35=" ",$F35=" "),"Enter vessel info",IF(T($H35)&lt;&gt;"","Enter Activity",IF(OR($M35=0,$N35=0),"Enter Run Time",IF((VLOOKUP($F35,'VESSEL FACTORS'!$A$3:$O$5,AI$5,FALSE))="N/A","--",IF($G35=" ",IF(ISERROR(SEARCH("Aux",$E35,1)),($H35*VLOOKUP($F35,'VESSEL FACTORS'!$A$2:$O$5,AI$5,FALSE)*0.0000011023*$M35*$N35*0.82),($H35*VLOOKUP($F35,'VESSEL FACTORS'!$A$2:$O$5,AI$5,FALSE)*0.0000011023*$M35*$N35*1)),IF($G35&lt;21,($H35*VLOOKUP($F35,'VESSEL FACTORS'!$A$2:$O$5,AI$5,FALSE)*0.0000011023*$M35*$N35*VLOOKUP($G35,'VESSEL FACTORS'!$A$16:$L$36,AI$5,FALSE)),($H35*VLOOKUP($F35,'VESSEL FACTORS'!$A$3:$O$5,AI$5,FALSE)*0.0000011023*$M35*$N35*($G35/100))))))))</f>
        <v>Enter vessel info</v>
      </c>
      <c r="AJ35" s="76" t="str">
        <f>IF(OR($D35=" ",$E35=" ",$F35=" "),"Enter vessel info",IF(T($H35)&lt;&gt;"","Enter Activity",IF(OR($M35=0,$N35=0),"Enter Run Time",IF((VLOOKUP($F35,'VESSEL FACTORS'!$A$3:$O$5,AJ$5,FALSE))="N/A","--",IF($G35=" ",IF(ISERROR(SEARCH("Aux",$E35,1)),($H35*VLOOKUP($F35,'VESSEL FACTORS'!$A$2:$O$5,AJ$5,FALSE)*0.0000011023*$M35*$N35*0.82),($H35*VLOOKUP($F35,'VESSEL FACTORS'!$A$2:$O$5,AJ$5,FALSE)*0.0000011023*$M35*$N35*1)),IF($G35&lt;21,($H35*VLOOKUP($F35,'VESSEL FACTORS'!$A$2:$O$5,AJ$5,FALSE)*0.0000011023*$M35*$N35*VLOOKUP($G35,'VESSEL FACTORS'!$A$16:$L$36,AJ$5,FALSE)),($H35*VLOOKUP($F35,'VESSEL FACTORS'!$A$3:$O$5,AJ$5,FALSE)*0.0000011023*$M35*$N35*($G35/100))))))))</f>
        <v>Enter vessel info</v>
      </c>
      <c r="AK35" s="76" t="str">
        <f>IF(OR($D35=" ",$E35=" ",$F35=" "),"Enter vessel info",IF(T($H35)&lt;&gt;"","Enter Activity",IF(OR($M35=0,$N35=0),"Enter Run Time",IF((VLOOKUP($F35,'VESSEL FACTORS'!$A$3:$O$5,AK$5,FALSE))="N/A","--",IF($G35=" ",IF(ISERROR(SEARCH("Aux",$E35,1)),($H35*VLOOKUP($F35,'VESSEL FACTORS'!$A$2:$O$5,AK$5,FALSE)*0.0000011023*$M35*$N35*0.82),($H35*VLOOKUP($F35,'VESSEL FACTORS'!$A$2:$O$5,AK$5,FALSE)*0.0000011023*$M35*$N35*1)),IF($G35&lt;21,($H35*VLOOKUP($F35,'VESSEL FACTORS'!$A$2:$O$5,AK$5,FALSE)*0.0000011023*$M35*$N35*VLOOKUP($G35,'VESSEL FACTORS'!$A$16:$L$36,AK$5,FALSE)),($H35*VLOOKUP($F35,'VESSEL FACTORS'!$A$3:$O$5,AK$5,FALSE)*0.0000011023*$M35*$N35*($G35/100))))))))</f>
        <v>Enter vessel info</v>
      </c>
      <c r="AL35" s="67" t="str">
        <f>IF(OR($D35=" ",$E35=" ",$F35=" "),"Enter vessel info",IF(T($H35)&lt;&gt;"","Enter Activity",IF(OR($M35=0,$N35=0),"Enter Run Time",IF((VLOOKUP($F35,'VESSEL FACTORS'!$A$3:$O$5,AL$5,FALSE))="N/A","--",IF($G35=" ",IF(ISERROR(SEARCH("Aux",$E35,1)),($H35*VLOOKUP($F35,'VESSEL FACTORS'!$A$2:$O$5,AL$5,FALSE)*0.0000011023*$M35*$N35*0.82),($H35*VLOOKUP($F35,'VESSEL FACTORS'!$A$2:$O$5,AL$5,FALSE)*0.0000011023*$M35*$N35*1)),IF($G35&lt;21,($H35*VLOOKUP($F35,'VESSEL FACTORS'!$A$2:$O$5,AL$5,FALSE)*0.0000011023*$M35*$N35*VLOOKUP($G35,'VESSEL FACTORS'!$A$16:$L$36,AL$5,FALSE)),($H35*VLOOKUP($F35,'VESSEL FACTORS'!$A$3:$O$5,AL$5,FALSE)*0.0000011023*$M35*$N35*($G35/100))))))))</f>
        <v>Enter vessel info</v>
      </c>
      <c r="AM35" s="73"/>
      <c r="AO35" s="74">
        <f>MONTH(EMISSIONS_1!P35)-MONTH(EMISSIONS_1!O35)+1</f>
        <v>1</v>
      </c>
      <c r="AP35" s="335">
        <f t="shared" si="44"/>
        <v>0</v>
      </c>
      <c r="AQ35" s="336">
        <f t="shared" si="44"/>
        <v>0</v>
      </c>
      <c r="AR35" s="336">
        <f t="shared" si="44"/>
        <v>0</v>
      </c>
      <c r="AS35" s="336">
        <f t="shared" si="44"/>
        <v>0</v>
      </c>
      <c r="AT35" s="336">
        <f t="shared" si="44"/>
        <v>0</v>
      </c>
      <c r="AU35" s="336">
        <f t="shared" si="44"/>
        <v>0</v>
      </c>
      <c r="AV35" s="336">
        <f t="shared" si="44"/>
        <v>0</v>
      </c>
      <c r="AW35" s="336">
        <f t="shared" si="44"/>
        <v>0</v>
      </c>
      <c r="AX35" s="336">
        <f t="shared" si="44"/>
        <v>0</v>
      </c>
      <c r="AY35" s="336">
        <f t="shared" si="44"/>
        <v>0</v>
      </c>
      <c r="AZ35" s="336">
        <f t="shared" si="44"/>
        <v>0</v>
      </c>
      <c r="BA35" s="337">
        <f t="shared" si="44"/>
        <v>0</v>
      </c>
      <c r="BB35" s="335">
        <f t="shared" si="45"/>
        <v>0</v>
      </c>
      <c r="BC35" s="336">
        <f t="shared" si="45"/>
        <v>0</v>
      </c>
      <c r="BD35" s="336">
        <f t="shared" si="45"/>
        <v>0</v>
      </c>
      <c r="BE35" s="336">
        <f t="shared" si="45"/>
        <v>0</v>
      </c>
      <c r="BF35" s="336">
        <f t="shared" si="45"/>
        <v>0</v>
      </c>
      <c r="BG35" s="336">
        <f t="shared" si="45"/>
        <v>0</v>
      </c>
      <c r="BH35" s="336">
        <f t="shared" si="45"/>
        <v>0</v>
      </c>
      <c r="BI35" s="336">
        <f t="shared" si="45"/>
        <v>0</v>
      </c>
      <c r="BJ35" s="336">
        <f t="shared" si="45"/>
        <v>0</v>
      </c>
      <c r="BK35" s="336">
        <f t="shared" si="45"/>
        <v>0</v>
      </c>
      <c r="BL35" s="336">
        <f t="shared" si="45"/>
        <v>0</v>
      </c>
      <c r="BM35" s="337">
        <f t="shared" si="45"/>
        <v>0</v>
      </c>
      <c r="BN35" s="335">
        <f t="shared" si="46"/>
        <v>0</v>
      </c>
      <c r="BO35" s="336">
        <f t="shared" si="46"/>
        <v>0</v>
      </c>
      <c r="BP35" s="336">
        <f t="shared" si="46"/>
        <v>0</v>
      </c>
      <c r="BQ35" s="336">
        <f t="shared" si="46"/>
        <v>0</v>
      </c>
      <c r="BR35" s="336">
        <f t="shared" si="46"/>
        <v>0</v>
      </c>
      <c r="BS35" s="336">
        <f t="shared" si="46"/>
        <v>0</v>
      </c>
      <c r="BT35" s="336">
        <f t="shared" si="46"/>
        <v>0</v>
      </c>
      <c r="BU35" s="336">
        <f t="shared" si="46"/>
        <v>0</v>
      </c>
      <c r="BV35" s="336">
        <f t="shared" si="46"/>
        <v>0</v>
      </c>
      <c r="BW35" s="336">
        <f t="shared" si="46"/>
        <v>0</v>
      </c>
      <c r="BX35" s="336">
        <f t="shared" si="46"/>
        <v>0</v>
      </c>
      <c r="BY35" s="337">
        <f t="shared" si="46"/>
        <v>0</v>
      </c>
      <c r="BZ35" s="335">
        <f t="shared" si="47"/>
        <v>0</v>
      </c>
      <c r="CA35" s="336">
        <f t="shared" si="47"/>
        <v>0</v>
      </c>
      <c r="CB35" s="336">
        <f t="shared" si="47"/>
        <v>0</v>
      </c>
      <c r="CC35" s="336">
        <f t="shared" si="47"/>
        <v>0</v>
      </c>
      <c r="CD35" s="336">
        <f t="shared" si="47"/>
        <v>0</v>
      </c>
      <c r="CE35" s="336">
        <f t="shared" si="47"/>
        <v>0</v>
      </c>
      <c r="CF35" s="336">
        <f t="shared" si="47"/>
        <v>0</v>
      </c>
      <c r="CG35" s="336">
        <f t="shared" si="47"/>
        <v>0</v>
      </c>
      <c r="CH35" s="336">
        <f t="shared" si="47"/>
        <v>0</v>
      </c>
      <c r="CI35" s="336">
        <f t="shared" si="47"/>
        <v>0</v>
      </c>
      <c r="CJ35" s="336">
        <f t="shared" si="47"/>
        <v>0</v>
      </c>
      <c r="CK35" s="337">
        <f t="shared" si="47"/>
        <v>0</v>
      </c>
      <c r="CL35" s="335">
        <f t="shared" si="48"/>
        <v>0</v>
      </c>
      <c r="CM35" s="336">
        <f t="shared" si="48"/>
        <v>0</v>
      </c>
      <c r="CN35" s="336">
        <f t="shared" si="48"/>
        <v>0</v>
      </c>
      <c r="CO35" s="336">
        <f t="shared" si="48"/>
        <v>0</v>
      </c>
      <c r="CP35" s="336">
        <f t="shared" si="48"/>
        <v>0</v>
      </c>
      <c r="CQ35" s="336">
        <f t="shared" si="48"/>
        <v>0</v>
      </c>
      <c r="CR35" s="336">
        <f t="shared" si="48"/>
        <v>0</v>
      </c>
      <c r="CS35" s="336">
        <f t="shared" si="48"/>
        <v>0</v>
      </c>
      <c r="CT35" s="336">
        <f t="shared" si="48"/>
        <v>0</v>
      </c>
      <c r="CU35" s="336">
        <f t="shared" si="48"/>
        <v>0</v>
      </c>
      <c r="CV35" s="336">
        <f t="shared" si="48"/>
        <v>0</v>
      </c>
      <c r="CW35" s="337">
        <f t="shared" si="48"/>
        <v>0</v>
      </c>
      <c r="CX35" s="335">
        <f t="shared" si="49"/>
        <v>0</v>
      </c>
      <c r="CY35" s="336">
        <f t="shared" si="49"/>
        <v>0</v>
      </c>
      <c r="CZ35" s="336">
        <f t="shared" si="49"/>
        <v>0</v>
      </c>
      <c r="DA35" s="336">
        <f t="shared" si="49"/>
        <v>0</v>
      </c>
      <c r="DB35" s="336">
        <f t="shared" si="49"/>
        <v>0</v>
      </c>
      <c r="DC35" s="336">
        <f t="shared" si="49"/>
        <v>0</v>
      </c>
      <c r="DD35" s="336">
        <f t="shared" si="49"/>
        <v>0</v>
      </c>
      <c r="DE35" s="336">
        <f t="shared" si="49"/>
        <v>0</v>
      </c>
      <c r="DF35" s="336">
        <f t="shared" si="49"/>
        <v>0</v>
      </c>
      <c r="DG35" s="336">
        <f t="shared" si="49"/>
        <v>0</v>
      </c>
      <c r="DH35" s="336">
        <f t="shared" si="49"/>
        <v>0</v>
      </c>
      <c r="DI35" s="337">
        <f t="shared" si="49"/>
        <v>0</v>
      </c>
      <c r="DJ35" s="335">
        <f t="shared" si="50"/>
        <v>0</v>
      </c>
      <c r="DK35" s="336">
        <f t="shared" si="50"/>
        <v>0</v>
      </c>
      <c r="DL35" s="336">
        <f t="shared" si="50"/>
        <v>0</v>
      </c>
      <c r="DM35" s="336">
        <f t="shared" si="50"/>
        <v>0</v>
      </c>
      <c r="DN35" s="336">
        <f t="shared" si="50"/>
        <v>0</v>
      </c>
      <c r="DO35" s="336">
        <f t="shared" si="50"/>
        <v>0</v>
      </c>
      <c r="DP35" s="336">
        <f t="shared" si="50"/>
        <v>0</v>
      </c>
      <c r="DQ35" s="336">
        <f t="shared" si="50"/>
        <v>0</v>
      </c>
      <c r="DR35" s="336">
        <f t="shared" si="50"/>
        <v>0</v>
      </c>
      <c r="DS35" s="336">
        <f t="shared" si="50"/>
        <v>0</v>
      </c>
      <c r="DT35" s="336">
        <f t="shared" si="50"/>
        <v>0</v>
      </c>
      <c r="DU35" s="337">
        <f t="shared" si="50"/>
        <v>0</v>
      </c>
      <c r="DV35" s="335">
        <f t="shared" si="51"/>
        <v>0</v>
      </c>
      <c r="DW35" s="336">
        <f t="shared" si="51"/>
        <v>0</v>
      </c>
      <c r="DX35" s="336">
        <f t="shared" si="51"/>
        <v>0</v>
      </c>
      <c r="DY35" s="336">
        <f t="shared" si="51"/>
        <v>0</v>
      </c>
      <c r="DZ35" s="336">
        <f t="shared" si="51"/>
        <v>0</v>
      </c>
      <c r="EA35" s="336">
        <f t="shared" si="51"/>
        <v>0</v>
      </c>
      <c r="EB35" s="336">
        <f t="shared" si="51"/>
        <v>0</v>
      </c>
      <c r="EC35" s="336">
        <f t="shared" si="51"/>
        <v>0</v>
      </c>
      <c r="ED35" s="336">
        <f t="shared" si="51"/>
        <v>0</v>
      </c>
      <c r="EE35" s="336">
        <f t="shared" si="51"/>
        <v>0</v>
      </c>
      <c r="EF35" s="336">
        <f t="shared" si="51"/>
        <v>0</v>
      </c>
      <c r="EG35" s="337">
        <f t="shared" si="51"/>
        <v>0</v>
      </c>
      <c r="EH35" s="335">
        <f t="shared" si="52"/>
        <v>0</v>
      </c>
      <c r="EI35" s="336">
        <f t="shared" si="52"/>
        <v>0</v>
      </c>
      <c r="EJ35" s="336">
        <f t="shared" si="52"/>
        <v>0</v>
      </c>
      <c r="EK35" s="336">
        <f t="shared" si="52"/>
        <v>0</v>
      </c>
      <c r="EL35" s="336">
        <f t="shared" si="52"/>
        <v>0</v>
      </c>
      <c r="EM35" s="336">
        <f t="shared" si="52"/>
        <v>0</v>
      </c>
      <c r="EN35" s="336">
        <f t="shared" si="52"/>
        <v>0</v>
      </c>
      <c r="EO35" s="336">
        <f t="shared" si="52"/>
        <v>0</v>
      </c>
      <c r="EP35" s="336">
        <f t="shared" si="52"/>
        <v>0</v>
      </c>
      <c r="EQ35" s="336">
        <f t="shared" si="52"/>
        <v>0</v>
      </c>
      <c r="ER35" s="336">
        <f t="shared" si="52"/>
        <v>0</v>
      </c>
      <c r="ES35" s="337">
        <f t="shared" si="52"/>
        <v>0</v>
      </c>
      <c r="ET35" s="335">
        <f t="shared" si="53"/>
        <v>0</v>
      </c>
      <c r="EU35" s="336">
        <f t="shared" si="53"/>
        <v>0</v>
      </c>
      <c r="EV35" s="336">
        <f t="shared" si="53"/>
        <v>0</v>
      </c>
      <c r="EW35" s="336">
        <f t="shared" si="53"/>
        <v>0</v>
      </c>
      <c r="EX35" s="336">
        <f t="shared" si="53"/>
        <v>0</v>
      </c>
      <c r="EY35" s="336">
        <f t="shared" si="53"/>
        <v>0</v>
      </c>
      <c r="EZ35" s="336">
        <f t="shared" si="53"/>
        <v>0</v>
      </c>
      <c r="FA35" s="336">
        <f t="shared" si="53"/>
        <v>0</v>
      </c>
      <c r="FB35" s="336">
        <f t="shared" si="53"/>
        <v>0</v>
      </c>
      <c r="FC35" s="336">
        <f t="shared" si="53"/>
        <v>0</v>
      </c>
      <c r="FD35" s="336">
        <f t="shared" si="53"/>
        <v>0</v>
      </c>
      <c r="FE35" s="337">
        <f t="shared" si="53"/>
        <v>0</v>
      </c>
      <c r="FF35" s="335">
        <f t="shared" si="54"/>
        <v>0</v>
      </c>
      <c r="FG35" s="336">
        <f t="shared" si="54"/>
        <v>0</v>
      </c>
      <c r="FH35" s="336">
        <f t="shared" si="54"/>
        <v>0</v>
      </c>
      <c r="FI35" s="336">
        <f t="shared" si="54"/>
        <v>0</v>
      </c>
      <c r="FJ35" s="336">
        <f t="shared" si="54"/>
        <v>0</v>
      </c>
      <c r="FK35" s="336">
        <f t="shared" si="54"/>
        <v>0</v>
      </c>
      <c r="FL35" s="336">
        <f t="shared" si="54"/>
        <v>0</v>
      </c>
      <c r="FM35" s="336">
        <f t="shared" si="54"/>
        <v>0</v>
      </c>
      <c r="FN35" s="336">
        <f t="shared" si="54"/>
        <v>0</v>
      </c>
      <c r="FO35" s="336">
        <f t="shared" si="54"/>
        <v>0</v>
      </c>
      <c r="FP35" s="336">
        <f t="shared" si="54"/>
        <v>0</v>
      </c>
      <c r="FQ35" s="337">
        <f t="shared" si="54"/>
        <v>0</v>
      </c>
    </row>
    <row r="36" spans="1:173" ht="12.75" customHeight="1" x14ac:dyDescent="0.2">
      <c r="A36" s="74" t="str">
        <f t="shared" si="21"/>
        <v xml:space="preserve"> - </v>
      </c>
      <c r="B36" s="112"/>
      <c r="C36" s="171" t="s">
        <v>305</v>
      </c>
      <c r="D36" s="366" t="str">
        <f>IF(ISBLANK(EMISSIONS_1!D36), " ", EMISSIONS_1!D36)</f>
        <v xml:space="preserve"> </v>
      </c>
      <c r="E36" s="366" t="str">
        <f>IF(ISBLANK(EMISSIONS_1!E36), " ", EMISSIONS_1!E36)</f>
        <v xml:space="preserve"> </v>
      </c>
      <c r="F36" s="366" t="str">
        <f>IF(ISBLANK(EMISSIONS_1!F36), " ", EMISSIONS_1!F36)</f>
        <v xml:space="preserve"> </v>
      </c>
      <c r="G36" s="367"/>
      <c r="H36" s="368"/>
      <c r="I36" s="33" t="s">
        <v>299</v>
      </c>
      <c r="J36" s="367"/>
      <c r="K36" s="33">
        <f t="shared" si="35"/>
        <v>1</v>
      </c>
      <c r="L36" s="33" t="e">
        <f>IF(#REF!="Enter Emissions (tpy)",IF( J36="", 0, J36), 0)</f>
        <v>#REF!</v>
      </c>
      <c r="M36" s="367">
        <v>0</v>
      </c>
      <c r="N36" s="373">
        <v>0</v>
      </c>
      <c r="O36" s="299"/>
      <c r="P36" s="300"/>
      <c r="Q36" s="73" t="str">
        <f t="shared" si="36"/>
        <v>Enter vessel info</v>
      </c>
      <c r="R36" s="79" t="str">
        <f t="shared" si="37"/>
        <v>Enter vessel info</v>
      </c>
      <c r="S36" s="79" t="str">
        <f t="shared" si="38"/>
        <v>Enter vessel info</v>
      </c>
      <c r="T36" s="79" t="str">
        <f t="shared" si="39"/>
        <v>Enter vessel info</v>
      </c>
      <c r="U36" s="79" t="str">
        <f t="shared" si="40"/>
        <v>Enter vessel info</v>
      </c>
      <c r="V36" s="79" t="str">
        <f t="shared" si="41"/>
        <v>Enter vessel info</v>
      </c>
      <c r="W36" s="79" t="str">
        <f t="shared" si="42"/>
        <v>Enter vessel info</v>
      </c>
      <c r="X36" s="79" t="str">
        <f t="shared" si="43"/>
        <v>Enter vessel info</v>
      </c>
      <c r="Y36" s="78" t="s">
        <v>115</v>
      </c>
      <c r="Z36" s="79" t="s">
        <v>115</v>
      </c>
      <c r="AA36" s="82" t="s">
        <v>115</v>
      </c>
      <c r="AB36" s="76" t="str">
        <f>IF(OR($D36=" ",$E36=" ",$F36=" "),"Enter vessel info",IF(T($H36)&lt;&gt;"","Enter Activity",IF(OR($M36=0,$N36=0),"Enter Run Time",IF((VLOOKUP($F36,'VESSEL FACTORS'!$A$3:$O$5,AB$5,FALSE))="N/A","--",IF($G36=" ",IF(ISERROR(SEARCH("Aux",$E36,1)),($H36*VLOOKUP($F36,'VESSEL FACTORS'!$A$2:$O$5,AB$5,FALSE)*0.0000011023*$M36*$N36*0.82),($H36*VLOOKUP($F36,'VESSEL FACTORS'!$A$2:$O$5,AB$5,FALSE)*0.0000011023*$M36*$N36*1)),IF($G36&lt;21,($H36*VLOOKUP($F36,'VESSEL FACTORS'!$A$2:$O$5,AB$5,FALSE)*0.0000011023*$M36*$N36*VLOOKUP($G36,'VESSEL FACTORS'!$A$16:$L$36,AB$5,FALSE)),($H36*VLOOKUP($F36,'VESSEL FACTORS'!$A$3:$O$5,AB$5,FALSE)*0.0000011023*$M36*$N36*($G36/100))))))))</f>
        <v>Enter vessel info</v>
      </c>
      <c r="AC36" s="76" t="str">
        <f>IF(OR($D36=" ",$E36=" ",$F36=" "),"Enter vessel info",IF(T($H36)&lt;&gt;"","Enter Activity",IF(OR($M36=0,$N36=0),"Enter Run Time",IF((VLOOKUP($F36,'VESSEL FACTORS'!$A$3:$O$5,AC$5,FALSE))="N/A","--",IF($G36=" ",IF(ISERROR(SEARCH("Aux",$E36,1)),($H36*VLOOKUP($F36,'VESSEL FACTORS'!$A$2:$O$5,AC$5,FALSE)*0.0000011023*$M36*$N36*0.82),($H36*VLOOKUP($F36,'VESSEL FACTORS'!$A$2:$O$5,AC$5,FALSE)*0.0000011023*$M36*$N36*1)),IF($G36&lt;21,($H36*VLOOKUP($F36,'VESSEL FACTORS'!$A$2:$O$5,AC$5,FALSE)*0.0000011023*$M36*$N36*VLOOKUP($G36,'VESSEL FACTORS'!$A$16:$L$36,AC$5,FALSE)),($H36*VLOOKUP($F36,'VESSEL FACTORS'!$A$3:$O$5,AC$5,FALSE)*0.0000011023*$M36*$N36*($G36/100))))))))</f>
        <v>Enter vessel info</v>
      </c>
      <c r="AD36" s="76" t="str">
        <f>IF(OR($D36=" ",$E36=" ",$F36=" "),"Enter vessel info",IF(T($H36)&lt;&gt;"","Enter Activity",IF(OR($M36=0,$N36=0),"Enter Run Time",IF((VLOOKUP($F36,'VESSEL FACTORS'!$A$3:$O$5,AD$5,FALSE))="N/A","--",IF($G36=" ",IF(ISERROR(SEARCH("Aux",$E36,1)),($H36*VLOOKUP($F36,'VESSEL FACTORS'!$A$2:$O$5,AD$5,FALSE)*0.0000011023*$M36*$N36*0.82),($H36*VLOOKUP($F36,'VESSEL FACTORS'!$A$2:$O$5,AD$5,FALSE)*0.0000011023*$M36*$N36*1)),IF($G36&lt;21,($H36*VLOOKUP($F36,'VESSEL FACTORS'!$A$2:$O$5,AD$5,FALSE)*0.0000011023*$M36*$N36*VLOOKUP($G36,'VESSEL FACTORS'!$A$16:$L$36,AD$5,FALSE)),($H36*VLOOKUP($F36,'VESSEL FACTORS'!$A$3:$O$5,AD$5,FALSE)*0.0000011023*$M36*$N36*($G36/100))))))))</f>
        <v>Enter vessel info</v>
      </c>
      <c r="AE36" s="76" t="str">
        <f>IF(OR($D36=" ",$E36=" ",$F36=" "),"Enter vessel info",IF(T($H36)&lt;&gt;"","Enter Activity",IF(OR($M36=0,$N36=0),"Enter Run Time",IF((VLOOKUP($F36,'VESSEL FACTORS'!$A$3:$O$5,AE$5,FALSE))="N/A","--",IF($G36=" ",IF(ISERROR(SEARCH("Aux",$E36,1)),($H36*VLOOKUP($F36,'VESSEL FACTORS'!$A$2:$O$5,AE$5,FALSE)*0.0000011023*$M36*$N36*0.82),($H36*VLOOKUP($F36,'VESSEL FACTORS'!$A$2:$O$5,AE$5,FALSE)*0.0000011023*$M36*$N36*1)),IF($G36&lt;21,($H36*VLOOKUP($F36,'VESSEL FACTORS'!$A$2:$O$5,AE$5,FALSE)*0.0000011023*$M36*$N36*VLOOKUP($G36,'VESSEL FACTORS'!$A$16:$L$36,AE$5,FALSE)),($H36*VLOOKUP($F36,'VESSEL FACTORS'!$A$3:$O$5,AE$5,FALSE)*0.0000011023*$M36*$N36*($G36/100))))))))</f>
        <v>Enter vessel info</v>
      </c>
      <c r="AF36" s="76" t="str">
        <f>IF(OR($D36=" ",$E36=" ",$F36=" "),"Enter vessel info",IF(T($H36)&lt;&gt;"","Enter Activity",IF(OR($M36=0,$N36=0),"Enter Run Time",IF((VLOOKUP($F36,'VESSEL FACTORS'!$A$3:$O$5,AF$5,FALSE))="N/A","--",IF($G36=" ",IF(ISERROR(SEARCH("Aux",$E36,1)),($H36*VLOOKUP($F36,'VESSEL FACTORS'!$A$2:$O$5,AF$5,FALSE)*0.0000011023*$M36*$N36*0.82),($H36*VLOOKUP($F36,'VESSEL FACTORS'!$A$2:$O$5,AF$5,FALSE)*0.0000011023*$M36*$N36*1)),IF($G36&lt;21,($H36*VLOOKUP($F36,'VESSEL FACTORS'!$A$2:$O$5,AF$5,FALSE)*0.0000011023*$M36*$N36*VLOOKUP($G36,'VESSEL FACTORS'!$A$16:$L$36,AF$5,FALSE)),($H36*VLOOKUP($F36,'VESSEL FACTORS'!$A$3:$O$5,AF$5,FALSE)*0.0000011023*$M36*$N36*($G36/100))))))))</f>
        <v>Enter vessel info</v>
      </c>
      <c r="AG36" s="76" t="str">
        <f>IF(OR($D36=" ",$E36=" ",$F36=" "),"Enter vessel info",IF(T($H36)&lt;&gt;"","Enter Activity",IF(OR($M36=0,$N36=0),"Enter Run Time",IF((VLOOKUP($F36,'VESSEL FACTORS'!$A$3:$O$5,AG$5,FALSE))="N/A","--",IF($G36=" ",IF(ISERROR(SEARCH("Aux",$E36,1)),($H36*VLOOKUP($F36,'VESSEL FACTORS'!$A$2:$O$5,AG$5,FALSE)*0.0000011023*$M36*$N36*0.82),($H36*VLOOKUP($F36,'VESSEL FACTORS'!$A$2:$O$5,AG$5,FALSE)*0.0000011023*$M36*$N36*1)),IF($G36&lt;21,($H36*VLOOKUP($F36,'VESSEL FACTORS'!$A$2:$O$5,AG$5,FALSE)*0.0000011023*$M36*$N36*VLOOKUP($G36,'VESSEL FACTORS'!$A$16:$L$36,AG$5,FALSE)),($H36*VLOOKUP($F36,'VESSEL FACTORS'!$A$3:$O$5,AG$5,FALSE)*0.0000011023*$M36*$N36*($G36/100))))))))</f>
        <v>Enter vessel info</v>
      </c>
      <c r="AH36" s="76" t="str">
        <f>IF(OR($D36=" ",$E36=" ",$F36=" "),"Enter vessel info",IF(T($H36)&lt;&gt;"","Enter Activity",IF(OR($M36=0,$N36=0),"Enter Run Time",IF((VLOOKUP($F36,'VESSEL FACTORS'!$A$3:$O$5,AH$5,FALSE))="N/A","--",IF($G36=" ",IF(ISERROR(SEARCH("Aux",$E36,1)),($H36*VLOOKUP($F36,'VESSEL FACTORS'!$A$2:$O$5,AH$5,FALSE)*0.0000011023*$M36*$N36*0.82),($H36*VLOOKUP($F36,'VESSEL FACTORS'!$A$2:$O$5,AH$5,FALSE)*0.0000011023*$M36*$N36*1)),IF($G36&lt;21,($H36*VLOOKUP($F36,'VESSEL FACTORS'!$A$2:$O$5,AH$5,FALSE)*0.0000011023*$M36*$N36*VLOOKUP($G36,'VESSEL FACTORS'!$A$16:$L$36,AH$5,FALSE)),($H36*VLOOKUP($F36,'VESSEL FACTORS'!$A$3:$O$5,AH$5,FALSE)*0.0000011023*$M36*$N36*($G36/100))))))))</f>
        <v>Enter vessel info</v>
      </c>
      <c r="AI36" s="76" t="str">
        <f>IF(OR($D36=" ",$E36=" ",$F36=" "),"Enter vessel info",IF(T($H36)&lt;&gt;"","Enter Activity",IF(OR($M36=0,$N36=0),"Enter Run Time",IF((VLOOKUP($F36,'VESSEL FACTORS'!$A$3:$O$5,AI$5,FALSE))="N/A","--",IF($G36=" ",IF(ISERROR(SEARCH("Aux",$E36,1)),($H36*VLOOKUP($F36,'VESSEL FACTORS'!$A$2:$O$5,AI$5,FALSE)*0.0000011023*$M36*$N36*0.82),($H36*VLOOKUP($F36,'VESSEL FACTORS'!$A$2:$O$5,AI$5,FALSE)*0.0000011023*$M36*$N36*1)),IF($G36&lt;21,($H36*VLOOKUP($F36,'VESSEL FACTORS'!$A$2:$O$5,AI$5,FALSE)*0.0000011023*$M36*$N36*VLOOKUP($G36,'VESSEL FACTORS'!$A$16:$L$36,AI$5,FALSE)),($H36*VLOOKUP($F36,'VESSEL FACTORS'!$A$3:$O$5,AI$5,FALSE)*0.0000011023*$M36*$N36*($G36/100))))))))</f>
        <v>Enter vessel info</v>
      </c>
      <c r="AJ36" s="76" t="str">
        <f>IF(OR($D36=" ",$E36=" ",$F36=" "),"Enter vessel info",IF(T($H36)&lt;&gt;"","Enter Activity",IF(OR($M36=0,$N36=0),"Enter Run Time",IF((VLOOKUP($F36,'VESSEL FACTORS'!$A$3:$O$5,AJ$5,FALSE))="N/A","--",IF($G36=" ",IF(ISERROR(SEARCH("Aux",$E36,1)),($H36*VLOOKUP($F36,'VESSEL FACTORS'!$A$2:$O$5,AJ$5,FALSE)*0.0000011023*$M36*$N36*0.82),($H36*VLOOKUP($F36,'VESSEL FACTORS'!$A$2:$O$5,AJ$5,FALSE)*0.0000011023*$M36*$N36*1)),IF($G36&lt;21,($H36*VLOOKUP($F36,'VESSEL FACTORS'!$A$2:$O$5,AJ$5,FALSE)*0.0000011023*$M36*$N36*VLOOKUP($G36,'VESSEL FACTORS'!$A$16:$L$36,AJ$5,FALSE)),($H36*VLOOKUP($F36,'VESSEL FACTORS'!$A$3:$O$5,AJ$5,FALSE)*0.0000011023*$M36*$N36*($G36/100))))))))</f>
        <v>Enter vessel info</v>
      </c>
      <c r="AK36" s="76" t="str">
        <f>IF(OR($D36=" ",$E36=" ",$F36=" "),"Enter vessel info",IF(T($H36)&lt;&gt;"","Enter Activity",IF(OR($M36=0,$N36=0),"Enter Run Time",IF((VLOOKUP($F36,'VESSEL FACTORS'!$A$3:$O$5,AK$5,FALSE))="N/A","--",IF($G36=" ",IF(ISERROR(SEARCH("Aux",$E36,1)),($H36*VLOOKUP($F36,'VESSEL FACTORS'!$A$2:$O$5,AK$5,FALSE)*0.0000011023*$M36*$N36*0.82),($H36*VLOOKUP($F36,'VESSEL FACTORS'!$A$2:$O$5,AK$5,FALSE)*0.0000011023*$M36*$N36*1)),IF($G36&lt;21,($H36*VLOOKUP($F36,'VESSEL FACTORS'!$A$2:$O$5,AK$5,FALSE)*0.0000011023*$M36*$N36*VLOOKUP($G36,'VESSEL FACTORS'!$A$16:$L$36,AK$5,FALSE)),($H36*VLOOKUP($F36,'VESSEL FACTORS'!$A$3:$O$5,AK$5,FALSE)*0.0000011023*$M36*$N36*($G36/100))))))))</f>
        <v>Enter vessel info</v>
      </c>
      <c r="AL36" s="67" t="str">
        <f>IF(OR($D36=" ",$E36=" ",$F36=" "),"Enter vessel info",IF(T($H36)&lt;&gt;"","Enter Activity",IF(OR($M36=0,$N36=0),"Enter Run Time",IF((VLOOKUP($F36,'VESSEL FACTORS'!$A$3:$O$5,AL$5,FALSE))="N/A","--",IF($G36=" ",IF(ISERROR(SEARCH("Aux",$E36,1)),($H36*VLOOKUP($F36,'VESSEL FACTORS'!$A$2:$O$5,AL$5,FALSE)*0.0000011023*$M36*$N36*0.82),($H36*VLOOKUP($F36,'VESSEL FACTORS'!$A$2:$O$5,AL$5,FALSE)*0.0000011023*$M36*$N36*1)),IF($G36&lt;21,($H36*VLOOKUP($F36,'VESSEL FACTORS'!$A$2:$O$5,AL$5,FALSE)*0.0000011023*$M36*$N36*VLOOKUP($G36,'VESSEL FACTORS'!$A$16:$L$36,AL$5,FALSE)),($H36*VLOOKUP($F36,'VESSEL FACTORS'!$A$3:$O$5,AL$5,FALSE)*0.0000011023*$M36*$N36*($G36/100))))))))</f>
        <v>Enter vessel info</v>
      </c>
      <c r="AM36" s="73"/>
      <c r="AO36" s="74">
        <f>MONTH(EMISSIONS_1!P36)-MONTH(EMISSIONS_1!O36)+1</f>
        <v>1</v>
      </c>
      <c r="AP36" s="335">
        <f t="shared" si="44"/>
        <v>0</v>
      </c>
      <c r="AQ36" s="336">
        <f t="shared" si="44"/>
        <v>0</v>
      </c>
      <c r="AR36" s="336">
        <f t="shared" si="44"/>
        <v>0</v>
      </c>
      <c r="AS36" s="336">
        <f t="shared" si="44"/>
        <v>0</v>
      </c>
      <c r="AT36" s="336">
        <f t="shared" si="44"/>
        <v>0</v>
      </c>
      <c r="AU36" s="336">
        <f t="shared" si="44"/>
        <v>0</v>
      </c>
      <c r="AV36" s="336">
        <f t="shared" si="44"/>
        <v>0</v>
      </c>
      <c r="AW36" s="336">
        <f t="shared" si="44"/>
        <v>0</v>
      </c>
      <c r="AX36" s="336">
        <f t="shared" si="44"/>
        <v>0</v>
      </c>
      <c r="AY36" s="336">
        <f t="shared" si="44"/>
        <v>0</v>
      </c>
      <c r="AZ36" s="336">
        <f t="shared" si="44"/>
        <v>0</v>
      </c>
      <c r="BA36" s="337">
        <f t="shared" si="44"/>
        <v>0</v>
      </c>
      <c r="BB36" s="335">
        <f t="shared" si="45"/>
        <v>0</v>
      </c>
      <c r="BC36" s="336">
        <f t="shared" si="45"/>
        <v>0</v>
      </c>
      <c r="BD36" s="336">
        <f t="shared" si="45"/>
        <v>0</v>
      </c>
      <c r="BE36" s="336">
        <f t="shared" si="45"/>
        <v>0</v>
      </c>
      <c r="BF36" s="336">
        <f t="shared" si="45"/>
        <v>0</v>
      </c>
      <c r="BG36" s="336">
        <f t="shared" si="45"/>
        <v>0</v>
      </c>
      <c r="BH36" s="336">
        <f t="shared" si="45"/>
        <v>0</v>
      </c>
      <c r="BI36" s="336">
        <f t="shared" si="45"/>
        <v>0</v>
      </c>
      <c r="BJ36" s="336">
        <f t="shared" si="45"/>
        <v>0</v>
      </c>
      <c r="BK36" s="336">
        <f t="shared" si="45"/>
        <v>0</v>
      </c>
      <c r="BL36" s="336">
        <f t="shared" si="45"/>
        <v>0</v>
      </c>
      <c r="BM36" s="337">
        <f t="shared" si="45"/>
        <v>0</v>
      </c>
      <c r="BN36" s="335">
        <f t="shared" si="46"/>
        <v>0</v>
      </c>
      <c r="BO36" s="336">
        <f t="shared" si="46"/>
        <v>0</v>
      </c>
      <c r="BP36" s="336">
        <f t="shared" si="46"/>
        <v>0</v>
      </c>
      <c r="BQ36" s="336">
        <f t="shared" si="46"/>
        <v>0</v>
      </c>
      <c r="BR36" s="336">
        <f t="shared" si="46"/>
        <v>0</v>
      </c>
      <c r="BS36" s="336">
        <f t="shared" si="46"/>
        <v>0</v>
      </c>
      <c r="BT36" s="336">
        <f t="shared" si="46"/>
        <v>0</v>
      </c>
      <c r="BU36" s="336">
        <f t="shared" si="46"/>
        <v>0</v>
      </c>
      <c r="BV36" s="336">
        <f t="shared" si="46"/>
        <v>0</v>
      </c>
      <c r="BW36" s="336">
        <f t="shared" si="46"/>
        <v>0</v>
      </c>
      <c r="BX36" s="336">
        <f t="shared" si="46"/>
        <v>0</v>
      </c>
      <c r="BY36" s="337">
        <f t="shared" si="46"/>
        <v>0</v>
      </c>
      <c r="BZ36" s="335">
        <f t="shared" si="47"/>
        <v>0</v>
      </c>
      <c r="CA36" s="336">
        <f t="shared" si="47"/>
        <v>0</v>
      </c>
      <c r="CB36" s="336">
        <f t="shared" si="47"/>
        <v>0</v>
      </c>
      <c r="CC36" s="336">
        <f t="shared" si="47"/>
        <v>0</v>
      </c>
      <c r="CD36" s="336">
        <f t="shared" si="47"/>
        <v>0</v>
      </c>
      <c r="CE36" s="336">
        <f t="shared" si="47"/>
        <v>0</v>
      </c>
      <c r="CF36" s="336">
        <f t="shared" si="47"/>
        <v>0</v>
      </c>
      <c r="CG36" s="336">
        <f t="shared" si="47"/>
        <v>0</v>
      </c>
      <c r="CH36" s="336">
        <f t="shared" si="47"/>
        <v>0</v>
      </c>
      <c r="CI36" s="336">
        <f t="shared" si="47"/>
        <v>0</v>
      </c>
      <c r="CJ36" s="336">
        <f t="shared" si="47"/>
        <v>0</v>
      </c>
      <c r="CK36" s="337">
        <f t="shared" si="47"/>
        <v>0</v>
      </c>
      <c r="CL36" s="335">
        <f t="shared" si="48"/>
        <v>0</v>
      </c>
      <c r="CM36" s="336">
        <f t="shared" si="48"/>
        <v>0</v>
      </c>
      <c r="CN36" s="336">
        <f t="shared" si="48"/>
        <v>0</v>
      </c>
      <c r="CO36" s="336">
        <f t="shared" si="48"/>
        <v>0</v>
      </c>
      <c r="CP36" s="336">
        <f t="shared" si="48"/>
        <v>0</v>
      </c>
      <c r="CQ36" s="336">
        <f t="shared" si="48"/>
        <v>0</v>
      </c>
      <c r="CR36" s="336">
        <f t="shared" si="48"/>
        <v>0</v>
      </c>
      <c r="CS36" s="336">
        <f t="shared" si="48"/>
        <v>0</v>
      </c>
      <c r="CT36" s="336">
        <f t="shared" si="48"/>
        <v>0</v>
      </c>
      <c r="CU36" s="336">
        <f t="shared" si="48"/>
        <v>0</v>
      </c>
      <c r="CV36" s="336">
        <f t="shared" si="48"/>
        <v>0</v>
      </c>
      <c r="CW36" s="337">
        <f t="shared" si="48"/>
        <v>0</v>
      </c>
      <c r="CX36" s="335">
        <f t="shared" si="49"/>
        <v>0</v>
      </c>
      <c r="CY36" s="336">
        <f t="shared" si="49"/>
        <v>0</v>
      </c>
      <c r="CZ36" s="336">
        <f t="shared" si="49"/>
        <v>0</v>
      </c>
      <c r="DA36" s="336">
        <f t="shared" si="49"/>
        <v>0</v>
      </c>
      <c r="DB36" s="336">
        <f t="shared" si="49"/>
        <v>0</v>
      </c>
      <c r="DC36" s="336">
        <f t="shared" si="49"/>
        <v>0</v>
      </c>
      <c r="DD36" s="336">
        <f t="shared" si="49"/>
        <v>0</v>
      </c>
      <c r="DE36" s="336">
        <f t="shared" si="49"/>
        <v>0</v>
      </c>
      <c r="DF36" s="336">
        <f t="shared" si="49"/>
        <v>0</v>
      </c>
      <c r="DG36" s="336">
        <f t="shared" si="49"/>
        <v>0</v>
      </c>
      <c r="DH36" s="336">
        <f t="shared" si="49"/>
        <v>0</v>
      </c>
      <c r="DI36" s="337">
        <f t="shared" si="49"/>
        <v>0</v>
      </c>
      <c r="DJ36" s="335">
        <f t="shared" si="50"/>
        <v>0</v>
      </c>
      <c r="DK36" s="336">
        <f t="shared" si="50"/>
        <v>0</v>
      </c>
      <c r="DL36" s="336">
        <f t="shared" si="50"/>
        <v>0</v>
      </c>
      <c r="DM36" s="336">
        <f t="shared" si="50"/>
        <v>0</v>
      </c>
      <c r="DN36" s="336">
        <f t="shared" si="50"/>
        <v>0</v>
      </c>
      <c r="DO36" s="336">
        <f t="shared" si="50"/>
        <v>0</v>
      </c>
      <c r="DP36" s="336">
        <f t="shared" si="50"/>
        <v>0</v>
      </c>
      <c r="DQ36" s="336">
        <f t="shared" si="50"/>
        <v>0</v>
      </c>
      <c r="DR36" s="336">
        <f t="shared" si="50"/>
        <v>0</v>
      </c>
      <c r="DS36" s="336">
        <f t="shared" si="50"/>
        <v>0</v>
      </c>
      <c r="DT36" s="336">
        <f t="shared" si="50"/>
        <v>0</v>
      </c>
      <c r="DU36" s="337">
        <f t="shared" si="50"/>
        <v>0</v>
      </c>
      <c r="DV36" s="335">
        <f t="shared" si="51"/>
        <v>0</v>
      </c>
      <c r="DW36" s="336">
        <f t="shared" si="51"/>
        <v>0</v>
      </c>
      <c r="DX36" s="336">
        <f t="shared" si="51"/>
        <v>0</v>
      </c>
      <c r="DY36" s="336">
        <f t="shared" si="51"/>
        <v>0</v>
      </c>
      <c r="DZ36" s="336">
        <f t="shared" si="51"/>
        <v>0</v>
      </c>
      <c r="EA36" s="336">
        <f t="shared" si="51"/>
        <v>0</v>
      </c>
      <c r="EB36" s="336">
        <f t="shared" si="51"/>
        <v>0</v>
      </c>
      <c r="EC36" s="336">
        <f t="shared" si="51"/>
        <v>0</v>
      </c>
      <c r="ED36" s="336">
        <f t="shared" si="51"/>
        <v>0</v>
      </c>
      <c r="EE36" s="336">
        <f t="shared" si="51"/>
        <v>0</v>
      </c>
      <c r="EF36" s="336">
        <f t="shared" si="51"/>
        <v>0</v>
      </c>
      <c r="EG36" s="337">
        <f t="shared" si="51"/>
        <v>0</v>
      </c>
      <c r="EH36" s="335">
        <f t="shared" si="52"/>
        <v>0</v>
      </c>
      <c r="EI36" s="336">
        <f t="shared" si="52"/>
        <v>0</v>
      </c>
      <c r="EJ36" s="336">
        <f t="shared" si="52"/>
        <v>0</v>
      </c>
      <c r="EK36" s="336">
        <f t="shared" si="52"/>
        <v>0</v>
      </c>
      <c r="EL36" s="336">
        <f t="shared" si="52"/>
        <v>0</v>
      </c>
      <c r="EM36" s="336">
        <f t="shared" si="52"/>
        <v>0</v>
      </c>
      <c r="EN36" s="336">
        <f t="shared" si="52"/>
        <v>0</v>
      </c>
      <c r="EO36" s="336">
        <f t="shared" si="52"/>
        <v>0</v>
      </c>
      <c r="EP36" s="336">
        <f t="shared" si="52"/>
        <v>0</v>
      </c>
      <c r="EQ36" s="336">
        <f t="shared" si="52"/>
        <v>0</v>
      </c>
      <c r="ER36" s="336">
        <f t="shared" si="52"/>
        <v>0</v>
      </c>
      <c r="ES36" s="337">
        <f t="shared" si="52"/>
        <v>0</v>
      </c>
      <c r="ET36" s="335">
        <f t="shared" si="53"/>
        <v>0</v>
      </c>
      <c r="EU36" s="336">
        <f t="shared" si="53"/>
        <v>0</v>
      </c>
      <c r="EV36" s="336">
        <f t="shared" si="53"/>
        <v>0</v>
      </c>
      <c r="EW36" s="336">
        <f t="shared" si="53"/>
        <v>0</v>
      </c>
      <c r="EX36" s="336">
        <f t="shared" si="53"/>
        <v>0</v>
      </c>
      <c r="EY36" s="336">
        <f t="shared" si="53"/>
        <v>0</v>
      </c>
      <c r="EZ36" s="336">
        <f t="shared" si="53"/>
        <v>0</v>
      </c>
      <c r="FA36" s="336">
        <f t="shared" si="53"/>
        <v>0</v>
      </c>
      <c r="FB36" s="336">
        <f t="shared" si="53"/>
        <v>0</v>
      </c>
      <c r="FC36" s="336">
        <f t="shared" si="53"/>
        <v>0</v>
      </c>
      <c r="FD36" s="336">
        <f t="shared" si="53"/>
        <v>0</v>
      </c>
      <c r="FE36" s="337">
        <f t="shared" si="53"/>
        <v>0</v>
      </c>
      <c r="FF36" s="335">
        <f t="shared" si="54"/>
        <v>0</v>
      </c>
      <c r="FG36" s="336">
        <f t="shared" si="54"/>
        <v>0</v>
      </c>
      <c r="FH36" s="336">
        <f t="shared" si="54"/>
        <v>0</v>
      </c>
      <c r="FI36" s="336">
        <f t="shared" si="54"/>
        <v>0</v>
      </c>
      <c r="FJ36" s="336">
        <f t="shared" si="54"/>
        <v>0</v>
      </c>
      <c r="FK36" s="336">
        <f t="shared" si="54"/>
        <v>0</v>
      </c>
      <c r="FL36" s="336">
        <f t="shared" si="54"/>
        <v>0</v>
      </c>
      <c r="FM36" s="336">
        <f t="shared" si="54"/>
        <v>0</v>
      </c>
      <c r="FN36" s="336">
        <f t="shared" si="54"/>
        <v>0</v>
      </c>
      <c r="FO36" s="336">
        <f t="shared" si="54"/>
        <v>0</v>
      </c>
      <c r="FP36" s="336">
        <f t="shared" si="54"/>
        <v>0</v>
      </c>
      <c r="FQ36" s="337">
        <f t="shared" si="54"/>
        <v>0</v>
      </c>
    </row>
    <row r="37" spans="1:173" ht="12.75" customHeight="1" x14ac:dyDescent="0.2">
      <c r="A37" s="74" t="str">
        <f t="shared" si="21"/>
        <v xml:space="preserve"> - </v>
      </c>
      <c r="B37" s="112"/>
      <c r="C37" s="171" t="s">
        <v>305</v>
      </c>
      <c r="D37" s="366" t="str">
        <f>IF(ISBLANK(EMISSIONS_1!D37), " ", EMISSIONS_1!D37)</f>
        <v xml:space="preserve"> </v>
      </c>
      <c r="E37" s="366" t="str">
        <f>IF(ISBLANK(EMISSIONS_1!E37), " ", EMISSIONS_1!E37)</f>
        <v xml:space="preserve"> </v>
      </c>
      <c r="F37" s="366" t="str">
        <f>IF(ISBLANK(EMISSIONS_1!F37), " ", EMISSIONS_1!F37)</f>
        <v xml:space="preserve"> </v>
      </c>
      <c r="G37" s="367"/>
      <c r="H37" s="368"/>
      <c r="I37" s="33" t="s">
        <v>299</v>
      </c>
      <c r="J37" s="367"/>
      <c r="K37" s="33">
        <f t="shared" si="35"/>
        <v>1</v>
      </c>
      <c r="L37" s="33" t="e">
        <f>IF(#REF!="Enter Emissions (tpy)",IF( J37="", 0, J37), 0)</f>
        <v>#REF!</v>
      </c>
      <c r="M37" s="367">
        <v>0</v>
      </c>
      <c r="N37" s="373">
        <v>0</v>
      </c>
      <c r="O37" s="299"/>
      <c r="P37" s="300"/>
      <c r="Q37" s="73" t="str">
        <f t="shared" si="36"/>
        <v>Enter vessel info</v>
      </c>
      <c r="R37" s="79" t="str">
        <f t="shared" si="37"/>
        <v>Enter vessel info</v>
      </c>
      <c r="S37" s="79" t="str">
        <f t="shared" si="38"/>
        <v>Enter vessel info</v>
      </c>
      <c r="T37" s="79" t="str">
        <f t="shared" si="39"/>
        <v>Enter vessel info</v>
      </c>
      <c r="U37" s="79" t="str">
        <f t="shared" si="40"/>
        <v>Enter vessel info</v>
      </c>
      <c r="V37" s="79" t="str">
        <f t="shared" si="41"/>
        <v>Enter vessel info</v>
      </c>
      <c r="W37" s="79" t="str">
        <f t="shared" si="42"/>
        <v>Enter vessel info</v>
      </c>
      <c r="X37" s="79" t="str">
        <f t="shared" si="43"/>
        <v>Enter vessel info</v>
      </c>
      <c r="Y37" s="78" t="s">
        <v>115</v>
      </c>
      <c r="Z37" s="79" t="s">
        <v>115</v>
      </c>
      <c r="AA37" s="82" t="s">
        <v>115</v>
      </c>
      <c r="AB37" s="76" t="str">
        <f>IF(OR($D37=" ",$E37=" ",$F37=" "),"Enter vessel info",IF(T($H37)&lt;&gt;"","Enter Activity",IF(OR($M37=0,$N37=0),"Enter Run Time",IF((VLOOKUP($F37,'VESSEL FACTORS'!$A$3:$O$5,AB$5,FALSE))="N/A","--",IF($G37=" ",IF(ISERROR(SEARCH("Aux",$E37,1)),($H37*VLOOKUP($F37,'VESSEL FACTORS'!$A$2:$O$5,AB$5,FALSE)*0.0000011023*$M37*$N37*0.82),($H37*VLOOKUP($F37,'VESSEL FACTORS'!$A$2:$O$5,AB$5,FALSE)*0.0000011023*$M37*$N37*1)),IF($G37&lt;21,($H37*VLOOKUP($F37,'VESSEL FACTORS'!$A$2:$O$5,AB$5,FALSE)*0.0000011023*$M37*$N37*VLOOKUP($G37,'VESSEL FACTORS'!$A$16:$L$36,AB$5,FALSE)),($H37*VLOOKUP($F37,'VESSEL FACTORS'!$A$3:$O$5,AB$5,FALSE)*0.0000011023*$M37*$N37*($G37/100))))))))</f>
        <v>Enter vessel info</v>
      </c>
      <c r="AC37" s="76" t="str">
        <f>IF(OR($D37=" ",$E37=" ",$F37=" "),"Enter vessel info",IF(T($H37)&lt;&gt;"","Enter Activity",IF(OR($M37=0,$N37=0),"Enter Run Time",IF((VLOOKUP($F37,'VESSEL FACTORS'!$A$3:$O$5,AC$5,FALSE))="N/A","--",IF($G37=" ",IF(ISERROR(SEARCH("Aux",$E37,1)),($H37*VLOOKUP($F37,'VESSEL FACTORS'!$A$2:$O$5,AC$5,FALSE)*0.0000011023*$M37*$N37*0.82),($H37*VLOOKUP($F37,'VESSEL FACTORS'!$A$2:$O$5,AC$5,FALSE)*0.0000011023*$M37*$N37*1)),IF($G37&lt;21,($H37*VLOOKUP($F37,'VESSEL FACTORS'!$A$2:$O$5,AC$5,FALSE)*0.0000011023*$M37*$N37*VLOOKUP($G37,'VESSEL FACTORS'!$A$16:$L$36,AC$5,FALSE)),($H37*VLOOKUP($F37,'VESSEL FACTORS'!$A$3:$O$5,AC$5,FALSE)*0.0000011023*$M37*$N37*($G37/100))))))))</f>
        <v>Enter vessel info</v>
      </c>
      <c r="AD37" s="76" t="str">
        <f>IF(OR($D37=" ",$E37=" ",$F37=" "),"Enter vessel info",IF(T($H37)&lt;&gt;"","Enter Activity",IF(OR($M37=0,$N37=0),"Enter Run Time",IF((VLOOKUP($F37,'VESSEL FACTORS'!$A$3:$O$5,AD$5,FALSE))="N/A","--",IF($G37=" ",IF(ISERROR(SEARCH("Aux",$E37,1)),($H37*VLOOKUP($F37,'VESSEL FACTORS'!$A$2:$O$5,AD$5,FALSE)*0.0000011023*$M37*$N37*0.82),($H37*VLOOKUP($F37,'VESSEL FACTORS'!$A$2:$O$5,AD$5,FALSE)*0.0000011023*$M37*$N37*1)),IF($G37&lt;21,($H37*VLOOKUP($F37,'VESSEL FACTORS'!$A$2:$O$5,AD$5,FALSE)*0.0000011023*$M37*$N37*VLOOKUP($G37,'VESSEL FACTORS'!$A$16:$L$36,AD$5,FALSE)),($H37*VLOOKUP($F37,'VESSEL FACTORS'!$A$3:$O$5,AD$5,FALSE)*0.0000011023*$M37*$N37*($G37/100))))))))</f>
        <v>Enter vessel info</v>
      </c>
      <c r="AE37" s="76" t="str">
        <f>IF(OR($D37=" ",$E37=" ",$F37=" "),"Enter vessel info",IF(T($H37)&lt;&gt;"","Enter Activity",IF(OR($M37=0,$N37=0),"Enter Run Time",IF((VLOOKUP($F37,'VESSEL FACTORS'!$A$3:$O$5,AE$5,FALSE))="N/A","--",IF($G37=" ",IF(ISERROR(SEARCH("Aux",$E37,1)),($H37*VLOOKUP($F37,'VESSEL FACTORS'!$A$2:$O$5,AE$5,FALSE)*0.0000011023*$M37*$N37*0.82),($H37*VLOOKUP($F37,'VESSEL FACTORS'!$A$2:$O$5,AE$5,FALSE)*0.0000011023*$M37*$N37*1)),IF($G37&lt;21,($H37*VLOOKUP($F37,'VESSEL FACTORS'!$A$2:$O$5,AE$5,FALSE)*0.0000011023*$M37*$N37*VLOOKUP($G37,'VESSEL FACTORS'!$A$16:$L$36,AE$5,FALSE)),($H37*VLOOKUP($F37,'VESSEL FACTORS'!$A$3:$O$5,AE$5,FALSE)*0.0000011023*$M37*$N37*($G37/100))))))))</f>
        <v>Enter vessel info</v>
      </c>
      <c r="AF37" s="76" t="str">
        <f>IF(OR($D37=" ",$E37=" ",$F37=" "),"Enter vessel info",IF(T($H37)&lt;&gt;"","Enter Activity",IF(OR($M37=0,$N37=0),"Enter Run Time",IF((VLOOKUP($F37,'VESSEL FACTORS'!$A$3:$O$5,AF$5,FALSE))="N/A","--",IF($G37=" ",IF(ISERROR(SEARCH("Aux",$E37,1)),($H37*VLOOKUP($F37,'VESSEL FACTORS'!$A$2:$O$5,AF$5,FALSE)*0.0000011023*$M37*$N37*0.82),($H37*VLOOKUP($F37,'VESSEL FACTORS'!$A$2:$O$5,AF$5,FALSE)*0.0000011023*$M37*$N37*1)),IF($G37&lt;21,($H37*VLOOKUP($F37,'VESSEL FACTORS'!$A$2:$O$5,AF$5,FALSE)*0.0000011023*$M37*$N37*VLOOKUP($G37,'VESSEL FACTORS'!$A$16:$L$36,AF$5,FALSE)),($H37*VLOOKUP($F37,'VESSEL FACTORS'!$A$3:$O$5,AF$5,FALSE)*0.0000011023*$M37*$N37*($G37/100))))))))</f>
        <v>Enter vessel info</v>
      </c>
      <c r="AG37" s="76" t="str">
        <f>IF(OR($D37=" ",$E37=" ",$F37=" "),"Enter vessel info",IF(T($H37)&lt;&gt;"","Enter Activity",IF(OR($M37=0,$N37=0),"Enter Run Time",IF((VLOOKUP($F37,'VESSEL FACTORS'!$A$3:$O$5,AG$5,FALSE))="N/A","--",IF($G37=" ",IF(ISERROR(SEARCH("Aux",$E37,1)),($H37*VLOOKUP($F37,'VESSEL FACTORS'!$A$2:$O$5,AG$5,FALSE)*0.0000011023*$M37*$N37*0.82),($H37*VLOOKUP($F37,'VESSEL FACTORS'!$A$2:$O$5,AG$5,FALSE)*0.0000011023*$M37*$N37*1)),IF($G37&lt;21,($H37*VLOOKUP($F37,'VESSEL FACTORS'!$A$2:$O$5,AG$5,FALSE)*0.0000011023*$M37*$N37*VLOOKUP($G37,'VESSEL FACTORS'!$A$16:$L$36,AG$5,FALSE)),($H37*VLOOKUP($F37,'VESSEL FACTORS'!$A$3:$O$5,AG$5,FALSE)*0.0000011023*$M37*$N37*($G37/100))))))))</f>
        <v>Enter vessel info</v>
      </c>
      <c r="AH37" s="76" t="str">
        <f>IF(OR($D37=" ",$E37=" ",$F37=" "),"Enter vessel info",IF(T($H37)&lt;&gt;"","Enter Activity",IF(OR($M37=0,$N37=0),"Enter Run Time",IF((VLOOKUP($F37,'VESSEL FACTORS'!$A$3:$O$5,AH$5,FALSE))="N/A","--",IF($G37=" ",IF(ISERROR(SEARCH("Aux",$E37,1)),($H37*VLOOKUP($F37,'VESSEL FACTORS'!$A$2:$O$5,AH$5,FALSE)*0.0000011023*$M37*$N37*0.82),($H37*VLOOKUP($F37,'VESSEL FACTORS'!$A$2:$O$5,AH$5,FALSE)*0.0000011023*$M37*$N37*1)),IF($G37&lt;21,($H37*VLOOKUP($F37,'VESSEL FACTORS'!$A$2:$O$5,AH$5,FALSE)*0.0000011023*$M37*$N37*VLOOKUP($G37,'VESSEL FACTORS'!$A$16:$L$36,AH$5,FALSE)),($H37*VLOOKUP($F37,'VESSEL FACTORS'!$A$3:$O$5,AH$5,FALSE)*0.0000011023*$M37*$N37*($G37/100))))))))</f>
        <v>Enter vessel info</v>
      </c>
      <c r="AI37" s="76" t="str">
        <f>IF(OR($D37=" ",$E37=" ",$F37=" "),"Enter vessel info",IF(T($H37)&lt;&gt;"","Enter Activity",IF(OR($M37=0,$N37=0),"Enter Run Time",IF((VLOOKUP($F37,'VESSEL FACTORS'!$A$3:$O$5,AI$5,FALSE))="N/A","--",IF($G37=" ",IF(ISERROR(SEARCH("Aux",$E37,1)),($H37*VLOOKUP($F37,'VESSEL FACTORS'!$A$2:$O$5,AI$5,FALSE)*0.0000011023*$M37*$N37*0.82),($H37*VLOOKUP($F37,'VESSEL FACTORS'!$A$2:$O$5,AI$5,FALSE)*0.0000011023*$M37*$N37*1)),IF($G37&lt;21,($H37*VLOOKUP($F37,'VESSEL FACTORS'!$A$2:$O$5,AI$5,FALSE)*0.0000011023*$M37*$N37*VLOOKUP($G37,'VESSEL FACTORS'!$A$16:$L$36,AI$5,FALSE)),($H37*VLOOKUP($F37,'VESSEL FACTORS'!$A$3:$O$5,AI$5,FALSE)*0.0000011023*$M37*$N37*($G37/100))))))))</f>
        <v>Enter vessel info</v>
      </c>
      <c r="AJ37" s="76" t="str">
        <f>IF(OR($D37=" ",$E37=" ",$F37=" "),"Enter vessel info",IF(T($H37)&lt;&gt;"","Enter Activity",IF(OR($M37=0,$N37=0),"Enter Run Time",IF((VLOOKUP($F37,'VESSEL FACTORS'!$A$3:$O$5,AJ$5,FALSE))="N/A","--",IF($G37=" ",IF(ISERROR(SEARCH("Aux",$E37,1)),($H37*VLOOKUP($F37,'VESSEL FACTORS'!$A$2:$O$5,AJ$5,FALSE)*0.0000011023*$M37*$N37*0.82),($H37*VLOOKUP($F37,'VESSEL FACTORS'!$A$2:$O$5,AJ$5,FALSE)*0.0000011023*$M37*$N37*1)),IF($G37&lt;21,($H37*VLOOKUP($F37,'VESSEL FACTORS'!$A$2:$O$5,AJ$5,FALSE)*0.0000011023*$M37*$N37*VLOOKUP($G37,'VESSEL FACTORS'!$A$16:$L$36,AJ$5,FALSE)),($H37*VLOOKUP($F37,'VESSEL FACTORS'!$A$3:$O$5,AJ$5,FALSE)*0.0000011023*$M37*$N37*($G37/100))))))))</f>
        <v>Enter vessel info</v>
      </c>
      <c r="AK37" s="76" t="str">
        <f>IF(OR($D37=" ",$E37=" ",$F37=" "),"Enter vessel info",IF(T($H37)&lt;&gt;"","Enter Activity",IF(OR($M37=0,$N37=0),"Enter Run Time",IF((VLOOKUP($F37,'VESSEL FACTORS'!$A$3:$O$5,AK$5,FALSE))="N/A","--",IF($G37=" ",IF(ISERROR(SEARCH("Aux",$E37,1)),($H37*VLOOKUP($F37,'VESSEL FACTORS'!$A$2:$O$5,AK$5,FALSE)*0.0000011023*$M37*$N37*0.82),($H37*VLOOKUP($F37,'VESSEL FACTORS'!$A$2:$O$5,AK$5,FALSE)*0.0000011023*$M37*$N37*1)),IF($G37&lt;21,($H37*VLOOKUP($F37,'VESSEL FACTORS'!$A$2:$O$5,AK$5,FALSE)*0.0000011023*$M37*$N37*VLOOKUP($G37,'VESSEL FACTORS'!$A$16:$L$36,AK$5,FALSE)),($H37*VLOOKUP($F37,'VESSEL FACTORS'!$A$3:$O$5,AK$5,FALSE)*0.0000011023*$M37*$N37*($G37/100))))))))</f>
        <v>Enter vessel info</v>
      </c>
      <c r="AL37" s="67" t="str">
        <f>IF(OR($D37=" ",$E37=" ",$F37=" "),"Enter vessel info",IF(T($H37)&lt;&gt;"","Enter Activity",IF(OR($M37=0,$N37=0),"Enter Run Time",IF((VLOOKUP($F37,'VESSEL FACTORS'!$A$3:$O$5,AL$5,FALSE))="N/A","--",IF($G37=" ",IF(ISERROR(SEARCH("Aux",$E37,1)),($H37*VLOOKUP($F37,'VESSEL FACTORS'!$A$2:$O$5,AL$5,FALSE)*0.0000011023*$M37*$N37*0.82),($H37*VLOOKUP($F37,'VESSEL FACTORS'!$A$2:$O$5,AL$5,FALSE)*0.0000011023*$M37*$N37*1)),IF($G37&lt;21,($H37*VLOOKUP($F37,'VESSEL FACTORS'!$A$2:$O$5,AL$5,FALSE)*0.0000011023*$M37*$N37*VLOOKUP($G37,'VESSEL FACTORS'!$A$16:$L$36,AL$5,FALSE)),($H37*VLOOKUP($F37,'VESSEL FACTORS'!$A$3:$O$5,AL$5,FALSE)*0.0000011023*$M37*$N37*($G37/100))))))))</f>
        <v>Enter vessel info</v>
      </c>
      <c r="AM37" s="73"/>
      <c r="AO37" s="74">
        <f>MONTH(EMISSIONS_1!P37)-MONTH(EMISSIONS_1!O37)+1</f>
        <v>1</v>
      </c>
      <c r="AP37" s="335">
        <f t="shared" si="44"/>
        <v>0</v>
      </c>
      <c r="AQ37" s="336">
        <f t="shared" si="44"/>
        <v>0</v>
      </c>
      <c r="AR37" s="336">
        <f t="shared" si="44"/>
        <v>0</v>
      </c>
      <c r="AS37" s="336">
        <f t="shared" si="44"/>
        <v>0</v>
      </c>
      <c r="AT37" s="336">
        <f t="shared" si="44"/>
        <v>0</v>
      </c>
      <c r="AU37" s="336">
        <f t="shared" si="44"/>
        <v>0</v>
      </c>
      <c r="AV37" s="336">
        <f t="shared" si="44"/>
        <v>0</v>
      </c>
      <c r="AW37" s="336">
        <f t="shared" si="44"/>
        <v>0</v>
      </c>
      <c r="AX37" s="336">
        <f t="shared" si="44"/>
        <v>0</v>
      </c>
      <c r="AY37" s="336">
        <f t="shared" si="44"/>
        <v>0</v>
      </c>
      <c r="AZ37" s="336">
        <f t="shared" si="44"/>
        <v>0</v>
      </c>
      <c r="BA37" s="337">
        <f t="shared" si="44"/>
        <v>0</v>
      </c>
      <c r="BB37" s="335">
        <f t="shared" si="45"/>
        <v>0</v>
      </c>
      <c r="BC37" s="336">
        <f t="shared" si="45"/>
        <v>0</v>
      </c>
      <c r="BD37" s="336">
        <f t="shared" si="45"/>
        <v>0</v>
      </c>
      <c r="BE37" s="336">
        <f t="shared" si="45"/>
        <v>0</v>
      </c>
      <c r="BF37" s="336">
        <f t="shared" si="45"/>
        <v>0</v>
      </c>
      <c r="BG37" s="336">
        <f t="shared" si="45"/>
        <v>0</v>
      </c>
      <c r="BH37" s="336">
        <f t="shared" si="45"/>
        <v>0</v>
      </c>
      <c r="BI37" s="336">
        <f t="shared" si="45"/>
        <v>0</v>
      </c>
      <c r="BJ37" s="336">
        <f t="shared" si="45"/>
        <v>0</v>
      </c>
      <c r="BK37" s="336">
        <f t="shared" si="45"/>
        <v>0</v>
      </c>
      <c r="BL37" s="336">
        <f t="shared" si="45"/>
        <v>0</v>
      </c>
      <c r="BM37" s="337">
        <f t="shared" si="45"/>
        <v>0</v>
      </c>
      <c r="BN37" s="335">
        <f t="shared" si="46"/>
        <v>0</v>
      </c>
      <c r="BO37" s="336">
        <f t="shared" si="46"/>
        <v>0</v>
      </c>
      <c r="BP37" s="336">
        <f t="shared" si="46"/>
        <v>0</v>
      </c>
      <c r="BQ37" s="336">
        <f t="shared" si="46"/>
        <v>0</v>
      </c>
      <c r="BR37" s="336">
        <f t="shared" si="46"/>
        <v>0</v>
      </c>
      <c r="BS37" s="336">
        <f t="shared" si="46"/>
        <v>0</v>
      </c>
      <c r="BT37" s="336">
        <f t="shared" si="46"/>
        <v>0</v>
      </c>
      <c r="BU37" s="336">
        <f t="shared" si="46"/>
        <v>0</v>
      </c>
      <c r="BV37" s="336">
        <f t="shared" si="46"/>
        <v>0</v>
      </c>
      <c r="BW37" s="336">
        <f t="shared" si="46"/>
        <v>0</v>
      </c>
      <c r="BX37" s="336">
        <f t="shared" si="46"/>
        <v>0</v>
      </c>
      <c r="BY37" s="337">
        <f t="shared" si="46"/>
        <v>0</v>
      </c>
      <c r="BZ37" s="335">
        <f t="shared" si="47"/>
        <v>0</v>
      </c>
      <c r="CA37" s="336">
        <f t="shared" si="47"/>
        <v>0</v>
      </c>
      <c r="CB37" s="336">
        <f t="shared" si="47"/>
        <v>0</v>
      </c>
      <c r="CC37" s="336">
        <f t="shared" si="47"/>
        <v>0</v>
      </c>
      <c r="CD37" s="336">
        <f t="shared" si="47"/>
        <v>0</v>
      </c>
      <c r="CE37" s="336">
        <f t="shared" si="47"/>
        <v>0</v>
      </c>
      <c r="CF37" s="336">
        <f t="shared" si="47"/>
        <v>0</v>
      </c>
      <c r="CG37" s="336">
        <f t="shared" si="47"/>
        <v>0</v>
      </c>
      <c r="CH37" s="336">
        <f t="shared" si="47"/>
        <v>0</v>
      </c>
      <c r="CI37" s="336">
        <f t="shared" si="47"/>
        <v>0</v>
      </c>
      <c r="CJ37" s="336">
        <f t="shared" si="47"/>
        <v>0</v>
      </c>
      <c r="CK37" s="337">
        <f t="shared" si="47"/>
        <v>0</v>
      </c>
      <c r="CL37" s="335">
        <f t="shared" si="48"/>
        <v>0</v>
      </c>
      <c r="CM37" s="336">
        <f t="shared" si="48"/>
        <v>0</v>
      </c>
      <c r="CN37" s="336">
        <f t="shared" si="48"/>
        <v>0</v>
      </c>
      <c r="CO37" s="336">
        <f t="shared" si="48"/>
        <v>0</v>
      </c>
      <c r="CP37" s="336">
        <f t="shared" si="48"/>
        <v>0</v>
      </c>
      <c r="CQ37" s="336">
        <f t="shared" si="48"/>
        <v>0</v>
      </c>
      <c r="CR37" s="336">
        <f t="shared" si="48"/>
        <v>0</v>
      </c>
      <c r="CS37" s="336">
        <f t="shared" si="48"/>
        <v>0</v>
      </c>
      <c r="CT37" s="336">
        <f t="shared" si="48"/>
        <v>0</v>
      </c>
      <c r="CU37" s="336">
        <f t="shared" si="48"/>
        <v>0</v>
      </c>
      <c r="CV37" s="336">
        <f t="shared" si="48"/>
        <v>0</v>
      </c>
      <c r="CW37" s="337">
        <f t="shared" si="48"/>
        <v>0</v>
      </c>
      <c r="CX37" s="335">
        <f t="shared" si="49"/>
        <v>0</v>
      </c>
      <c r="CY37" s="336">
        <f t="shared" si="49"/>
        <v>0</v>
      </c>
      <c r="CZ37" s="336">
        <f t="shared" si="49"/>
        <v>0</v>
      </c>
      <c r="DA37" s="336">
        <f t="shared" si="49"/>
        <v>0</v>
      </c>
      <c r="DB37" s="336">
        <f t="shared" si="49"/>
        <v>0</v>
      </c>
      <c r="DC37" s="336">
        <f t="shared" si="49"/>
        <v>0</v>
      </c>
      <c r="DD37" s="336">
        <f t="shared" si="49"/>
        <v>0</v>
      </c>
      <c r="DE37" s="336">
        <f t="shared" si="49"/>
        <v>0</v>
      </c>
      <c r="DF37" s="336">
        <f t="shared" si="49"/>
        <v>0</v>
      </c>
      <c r="DG37" s="336">
        <f t="shared" si="49"/>
        <v>0</v>
      </c>
      <c r="DH37" s="336">
        <f t="shared" si="49"/>
        <v>0</v>
      </c>
      <c r="DI37" s="337">
        <f t="shared" si="49"/>
        <v>0</v>
      </c>
      <c r="DJ37" s="335">
        <f t="shared" si="50"/>
        <v>0</v>
      </c>
      <c r="DK37" s="336">
        <f t="shared" si="50"/>
        <v>0</v>
      </c>
      <c r="DL37" s="336">
        <f t="shared" si="50"/>
        <v>0</v>
      </c>
      <c r="DM37" s="336">
        <f t="shared" si="50"/>
        <v>0</v>
      </c>
      <c r="DN37" s="336">
        <f t="shared" si="50"/>
        <v>0</v>
      </c>
      <c r="DO37" s="336">
        <f t="shared" si="50"/>
        <v>0</v>
      </c>
      <c r="DP37" s="336">
        <f t="shared" si="50"/>
        <v>0</v>
      </c>
      <c r="DQ37" s="336">
        <f t="shared" si="50"/>
        <v>0</v>
      </c>
      <c r="DR37" s="336">
        <f t="shared" si="50"/>
        <v>0</v>
      </c>
      <c r="DS37" s="336">
        <f t="shared" si="50"/>
        <v>0</v>
      </c>
      <c r="DT37" s="336">
        <f t="shared" si="50"/>
        <v>0</v>
      </c>
      <c r="DU37" s="337">
        <f t="shared" si="50"/>
        <v>0</v>
      </c>
      <c r="DV37" s="335">
        <f t="shared" si="51"/>
        <v>0</v>
      </c>
      <c r="DW37" s="336">
        <f t="shared" si="51"/>
        <v>0</v>
      </c>
      <c r="DX37" s="336">
        <f t="shared" si="51"/>
        <v>0</v>
      </c>
      <c r="DY37" s="336">
        <f t="shared" si="51"/>
        <v>0</v>
      </c>
      <c r="DZ37" s="336">
        <f t="shared" si="51"/>
        <v>0</v>
      </c>
      <c r="EA37" s="336">
        <f t="shared" si="51"/>
        <v>0</v>
      </c>
      <c r="EB37" s="336">
        <f t="shared" si="51"/>
        <v>0</v>
      </c>
      <c r="EC37" s="336">
        <f t="shared" si="51"/>
        <v>0</v>
      </c>
      <c r="ED37" s="336">
        <f t="shared" si="51"/>
        <v>0</v>
      </c>
      <c r="EE37" s="336">
        <f t="shared" si="51"/>
        <v>0</v>
      </c>
      <c r="EF37" s="336">
        <f t="shared" si="51"/>
        <v>0</v>
      </c>
      <c r="EG37" s="337">
        <f t="shared" si="51"/>
        <v>0</v>
      </c>
      <c r="EH37" s="335">
        <f t="shared" si="52"/>
        <v>0</v>
      </c>
      <c r="EI37" s="336">
        <f t="shared" si="52"/>
        <v>0</v>
      </c>
      <c r="EJ37" s="336">
        <f t="shared" si="52"/>
        <v>0</v>
      </c>
      <c r="EK37" s="336">
        <f t="shared" si="52"/>
        <v>0</v>
      </c>
      <c r="EL37" s="336">
        <f t="shared" si="52"/>
        <v>0</v>
      </c>
      <c r="EM37" s="336">
        <f t="shared" si="52"/>
        <v>0</v>
      </c>
      <c r="EN37" s="336">
        <f t="shared" si="52"/>
        <v>0</v>
      </c>
      <c r="EO37" s="336">
        <f t="shared" si="52"/>
        <v>0</v>
      </c>
      <c r="EP37" s="336">
        <f t="shared" si="52"/>
        <v>0</v>
      </c>
      <c r="EQ37" s="336">
        <f t="shared" si="52"/>
        <v>0</v>
      </c>
      <c r="ER37" s="336">
        <f t="shared" si="52"/>
        <v>0</v>
      </c>
      <c r="ES37" s="337">
        <f t="shared" si="52"/>
        <v>0</v>
      </c>
      <c r="ET37" s="335">
        <f t="shared" si="53"/>
        <v>0</v>
      </c>
      <c r="EU37" s="336">
        <f t="shared" si="53"/>
        <v>0</v>
      </c>
      <c r="EV37" s="336">
        <f t="shared" si="53"/>
        <v>0</v>
      </c>
      <c r="EW37" s="336">
        <f t="shared" si="53"/>
        <v>0</v>
      </c>
      <c r="EX37" s="336">
        <f t="shared" si="53"/>
        <v>0</v>
      </c>
      <c r="EY37" s="336">
        <f t="shared" si="53"/>
        <v>0</v>
      </c>
      <c r="EZ37" s="336">
        <f t="shared" si="53"/>
        <v>0</v>
      </c>
      <c r="FA37" s="336">
        <f t="shared" si="53"/>
        <v>0</v>
      </c>
      <c r="FB37" s="336">
        <f t="shared" si="53"/>
        <v>0</v>
      </c>
      <c r="FC37" s="336">
        <f t="shared" si="53"/>
        <v>0</v>
      </c>
      <c r="FD37" s="336">
        <f t="shared" si="53"/>
        <v>0</v>
      </c>
      <c r="FE37" s="337">
        <f t="shared" si="53"/>
        <v>0</v>
      </c>
      <c r="FF37" s="335">
        <f t="shared" si="54"/>
        <v>0</v>
      </c>
      <c r="FG37" s="336">
        <f t="shared" si="54"/>
        <v>0</v>
      </c>
      <c r="FH37" s="336">
        <f t="shared" si="54"/>
        <v>0</v>
      </c>
      <c r="FI37" s="336">
        <f t="shared" si="54"/>
        <v>0</v>
      </c>
      <c r="FJ37" s="336">
        <f t="shared" si="54"/>
        <v>0</v>
      </c>
      <c r="FK37" s="336">
        <f t="shared" si="54"/>
        <v>0</v>
      </c>
      <c r="FL37" s="336">
        <f t="shared" si="54"/>
        <v>0</v>
      </c>
      <c r="FM37" s="336">
        <f t="shared" si="54"/>
        <v>0</v>
      </c>
      <c r="FN37" s="336">
        <f t="shared" si="54"/>
        <v>0</v>
      </c>
      <c r="FO37" s="336">
        <f t="shared" si="54"/>
        <v>0</v>
      </c>
      <c r="FP37" s="336">
        <f t="shared" si="54"/>
        <v>0</v>
      </c>
      <c r="FQ37" s="337">
        <f t="shared" si="54"/>
        <v>0</v>
      </c>
    </row>
    <row r="38" spans="1:173" ht="12.75" customHeight="1" x14ac:dyDescent="0.2">
      <c r="A38" s="74" t="str">
        <f t="shared" si="21"/>
        <v xml:space="preserve"> - </v>
      </c>
      <c r="B38" s="112"/>
      <c r="C38" s="171" t="s">
        <v>305</v>
      </c>
      <c r="D38" s="366" t="str">
        <f>IF(ISBLANK(EMISSIONS_1!D38), " ", EMISSIONS_1!D38)</f>
        <v xml:space="preserve"> </v>
      </c>
      <c r="E38" s="366" t="str">
        <f>IF(ISBLANK(EMISSIONS_1!E38), " ", EMISSIONS_1!E38)</f>
        <v xml:space="preserve"> </v>
      </c>
      <c r="F38" s="366" t="str">
        <f>IF(ISBLANK(EMISSIONS_1!F38), " ", EMISSIONS_1!F38)</f>
        <v xml:space="preserve"> </v>
      </c>
      <c r="G38" s="367"/>
      <c r="H38" s="368"/>
      <c r="I38" s="33" t="s">
        <v>299</v>
      </c>
      <c r="J38" s="367"/>
      <c r="K38" s="33">
        <f t="shared" si="35"/>
        <v>1</v>
      </c>
      <c r="L38" s="33" t="e">
        <f>IF(#REF!="Enter Emissions (tpy)",IF( J38="", 0, J38), 0)</f>
        <v>#REF!</v>
      </c>
      <c r="M38" s="367">
        <v>0</v>
      </c>
      <c r="N38" s="373">
        <v>0</v>
      </c>
      <c r="O38" s="299"/>
      <c r="P38" s="300"/>
      <c r="Q38" s="73" t="str">
        <f t="shared" si="36"/>
        <v>Enter vessel info</v>
      </c>
      <c r="R38" s="79" t="str">
        <f t="shared" si="37"/>
        <v>Enter vessel info</v>
      </c>
      <c r="S38" s="79" t="str">
        <f t="shared" si="38"/>
        <v>Enter vessel info</v>
      </c>
      <c r="T38" s="79" t="str">
        <f t="shared" si="39"/>
        <v>Enter vessel info</v>
      </c>
      <c r="U38" s="79" t="str">
        <f t="shared" si="40"/>
        <v>Enter vessel info</v>
      </c>
      <c r="V38" s="79" t="str">
        <f t="shared" si="41"/>
        <v>Enter vessel info</v>
      </c>
      <c r="W38" s="79" t="str">
        <f t="shared" si="42"/>
        <v>Enter vessel info</v>
      </c>
      <c r="X38" s="79" t="str">
        <f t="shared" si="43"/>
        <v>Enter vessel info</v>
      </c>
      <c r="Y38" s="78" t="s">
        <v>115</v>
      </c>
      <c r="Z38" s="79" t="s">
        <v>115</v>
      </c>
      <c r="AA38" s="82" t="s">
        <v>115</v>
      </c>
      <c r="AB38" s="76" t="str">
        <f>IF(OR($D38=" ",$E38=" ",$F38=" "),"Enter vessel info",IF(T($H38)&lt;&gt;"","Enter Activity",IF(OR($M38=0,$N38=0),"Enter Run Time",IF((VLOOKUP($F38,'VESSEL FACTORS'!$A$3:$O$5,AB$5,FALSE))="N/A","--",IF($G38=" ",IF(ISERROR(SEARCH("Aux",$E38,1)),($H38*VLOOKUP($F38,'VESSEL FACTORS'!$A$2:$O$5,AB$5,FALSE)*0.0000011023*$M38*$N38*0.82),($H38*VLOOKUP($F38,'VESSEL FACTORS'!$A$2:$O$5,AB$5,FALSE)*0.0000011023*$M38*$N38*1)),IF($G38&lt;21,($H38*VLOOKUP($F38,'VESSEL FACTORS'!$A$2:$O$5,AB$5,FALSE)*0.0000011023*$M38*$N38*VLOOKUP($G38,'VESSEL FACTORS'!$A$16:$L$36,AB$5,FALSE)),($H38*VLOOKUP($F38,'VESSEL FACTORS'!$A$3:$O$5,AB$5,FALSE)*0.0000011023*$M38*$N38*($G38/100))))))))</f>
        <v>Enter vessel info</v>
      </c>
      <c r="AC38" s="76" t="str">
        <f>IF(OR($D38=" ",$E38=" ",$F38=" "),"Enter vessel info",IF(T($H38)&lt;&gt;"","Enter Activity",IF(OR($M38=0,$N38=0),"Enter Run Time",IF((VLOOKUP($F38,'VESSEL FACTORS'!$A$3:$O$5,AC$5,FALSE))="N/A","--",IF($G38=" ",IF(ISERROR(SEARCH("Aux",$E38,1)),($H38*VLOOKUP($F38,'VESSEL FACTORS'!$A$2:$O$5,AC$5,FALSE)*0.0000011023*$M38*$N38*0.82),($H38*VLOOKUP($F38,'VESSEL FACTORS'!$A$2:$O$5,AC$5,FALSE)*0.0000011023*$M38*$N38*1)),IF($G38&lt;21,($H38*VLOOKUP($F38,'VESSEL FACTORS'!$A$2:$O$5,AC$5,FALSE)*0.0000011023*$M38*$N38*VLOOKUP($G38,'VESSEL FACTORS'!$A$16:$L$36,AC$5,FALSE)),($H38*VLOOKUP($F38,'VESSEL FACTORS'!$A$3:$O$5,AC$5,FALSE)*0.0000011023*$M38*$N38*($G38/100))))))))</f>
        <v>Enter vessel info</v>
      </c>
      <c r="AD38" s="76" t="str">
        <f>IF(OR($D38=" ",$E38=" ",$F38=" "),"Enter vessel info",IF(T($H38)&lt;&gt;"","Enter Activity",IF(OR($M38=0,$N38=0),"Enter Run Time",IF((VLOOKUP($F38,'VESSEL FACTORS'!$A$3:$O$5,AD$5,FALSE))="N/A","--",IF($G38=" ",IF(ISERROR(SEARCH("Aux",$E38,1)),($H38*VLOOKUP($F38,'VESSEL FACTORS'!$A$2:$O$5,AD$5,FALSE)*0.0000011023*$M38*$N38*0.82),($H38*VLOOKUP($F38,'VESSEL FACTORS'!$A$2:$O$5,AD$5,FALSE)*0.0000011023*$M38*$N38*1)),IF($G38&lt;21,($H38*VLOOKUP($F38,'VESSEL FACTORS'!$A$2:$O$5,AD$5,FALSE)*0.0000011023*$M38*$N38*VLOOKUP($G38,'VESSEL FACTORS'!$A$16:$L$36,AD$5,FALSE)),($H38*VLOOKUP($F38,'VESSEL FACTORS'!$A$3:$O$5,AD$5,FALSE)*0.0000011023*$M38*$N38*($G38/100))))))))</f>
        <v>Enter vessel info</v>
      </c>
      <c r="AE38" s="76" t="str">
        <f>IF(OR($D38=" ",$E38=" ",$F38=" "),"Enter vessel info",IF(T($H38)&lt;&gt;"","Enter Activity",IF(OR($M38=0,$N38=0),"Enter Run Time",IF((VLOOKUP($F38,'VESSEL FACTORS'!$A$3:$O$5,AE$5,FALSE))="N/A","--",IF($G38=" ",IF(ISERROR(SEARCH("Aux",$E38,1)),($H38*VLOOKUP($F38,'VESSEL FACTORS'!$A$2:$O$5,AE$5,FALSE)*0.0000011023*$M38*$N38*0.82),($H38*VLOOKUP($F38,'VESSEL FACTORS'!$A$2:$O$5,AE$5,FALSE)*0.0000011023*$M38*$N38*1)),IF($G38&lt;21,($H38*VLOOKUP($F38,'VESSEL FACTORS'!$A$2:$O$5,AE$5,FALSE)*0.0000011023*$M38*$N38*VLOOKUP($G38,'VESSEL FACTORS'!$A$16:$L$36,AE$5,FALSE)),($H38*VLOOKUP($F38,'VESSEL FACTORS'!$A$3:$O$5,AE$5,FALSE)*0.0000011023*$M38*$N38*($G38/100))))))))</f>
        <v>Enter vessel info</v>
      </c>
      <c r="AF38" s="76" t="str">
        <f>IF(OR($D38=" ",$E38=" ",$F38=" "),"Enter vessel info",IF(T($H38)&lt;&gt;"","Enter Activity",IF(OR($M38=0,$N38=0),"Enter Run Time",IF((VLOOKUP($F38,'VESSEL FACTORS'!$A$3:$O$5,AF$5,FALSE))="N/A","--",IF($G38=" ",IF(ISERROR(SEARCH("Aux",$E38,1)),($H38*VLOOKUP($F38,'VESSEL FACTORS'!$A$2:$O$5,AF$5,FALSE)*0.0000011023*$M38*$N38*0.82),($H38*VLOOKUP($F38,'VESSEL FACTORS'!$A$2:$O$5,AF$5,FALSE)*0.0000011023*$M38*$N38*1)),IF($G38&lt;21,($H38*VLOOKUP($F38,'VESSEL FACTORS'!$A$2:$O$5,AF$5,FALSE)*0.0000011023*$M38*$N38*VLOOKUP($G38,'VESSEL FACTORS'!$A$16:$L$36,AF$5,FALSE)),($H38*VLOOKUP($F38,'VESSEL FACTORS'!$A$3:$O$5,AF$5,FALSE)*0.0000011023*$M38*$N38*($G38/100))))))))</f>
        <v>Enter vessel info</v>
      </c>
      <c r="AG38" s="76" t="str">
        <f>IF(OR($D38=" ",$E38=" ",$F38=" "),"Enter vessel info",IF(T($H38)&lt;&gt;"","Enter Activity",IF(OR($M38=0,$N38=0),"Enter Run Time",IF((VLOOKUP($F38,'VESSEL FACTORS'!$A$3:$O$5,AG$5,FALSE))="N/A","--",IF($G38=" ",IF(ISERROR(SEARCH("Aux",$E38,1)),($H38*VLOOKUP($F38,'VESSEL FACTORS'!$A$2:$O$5,AG$5,FALSE)*0.0000011023*$M38*$N38*0.82),($H38*VLOOKUP($F38,'VESSEL FACTORS'!$A$2:$O$5,AG$5,FALSE)*0.0000011023*$M38*$N38*1)),IF($G38&lt;21,($H38*VLOOKUP($F38,'VESSEL FACTORS'!$A$2:$O$5,AG$5,FALSE)*0.0000011023*$M38*$N38*VLOOKUP($G38,'VESSEL FACTORS'!$A$16:$L$36,AG$5,FALSE)),($H38*VLOOKUP($F38,'VESSEL FACTORS'!$A$3:$O$5,AG$5,FALSE)*0.0000011023*$M38*$N38*($G38/100))))))))</f>
        <v>Enter vessel info</v>
      </c>
      <c r="AH38" s="76" t="str">
        <f>IF(OR($D38=" ",$E38=" ",$F38=" "),"Enter vessel info",IF(T($H38)&lt;&gt;"","Enter Activity",IF(OR($M38=0,$N38=0),"Enter Run Time",IF((VLOOKUP($F38,'VESSEL FACTORS'!$A$3:$O$5,AH$5,FALSE))="N/A","--",IF($G38=" ",IF(ISERROR(SEARCH("Aux",$E38,1)),($H38*VLOOKUP($F38,'VESSEL FACTORS'!$A$2:$O$5,AH$5,FALSE)*0.0000011023*$M38*$N38*0.82),($H38*VLOOKUP($F38,'VESSEL FACTORS'!$A$2:$O$5,AH$5,FALSE)*0.0000011023*$M38*$N38*1)),IF($G38&lt;21,($H38*VLOOKUP($F38,'VESSEL FACTORS'!$A$2:$O$5,AH$5,FALSE)*0.0000011023*$M38*$N38*VLOOKUP($G38,'VESSEL FACTORS'!$A$16:$L$36,AH$5,FALSE)),($H38*VLOOKUP($F38,'VESSEL FACTORS'!$A$3:$O$5,AH$5,FALSE)*0.0000011023*$M38*$N38*($G38/100))))))))</f>
        <v>Enter vessel info</v>
      </c>
      <c r="AI38" s="76" t="str">
        <f>IF(OR($D38=" ",$E38=" ",$F38=" "),"Enter vessel info",IF(T($H38)&lt;&gt;"","Enter Activity",IF(OR($M38=0,$N38=0),"Enter Run Time",IF((VLOOKUP($F38,'VESSEL FACTORS'!$A$3:$O$5,AI$5,FALSE))="N/A","--",IF($G38=" ",IF(ISERROR(SEARCH("Aux",$E38,1)),($H38*VLOOKUP($F38,'VESSEL FACTORS'!$A$2:$O$5,AI$5,FALSE)*0.0000011023*$M38*$N38*0.82),($H38*VLOOKUP($F38,'VESSEL FACTORS'!$A$2:$O$5,AI$5,FALSE)*0.0000011023*$M38*$N38*1)),IF($G38&lt;21,($H38*VLOOKUP($F38,'VESSEL FACTORS'!$A$2:$O$5,AI$5,FALSE)*0.0000011023*$M38*$N38*VLOOKUP($G38,'VESSEL FACTORS'!$A$16:$L$36,AI$5,FALSE)),($H38*VLOOKUP($F38,'VESSEL FACTORS'!$A$3:$O$5,AI$5,FALSE)*0.0000011023*$M38*$N38*($G38/100))))))))</f>
        <v>Enter vessel info</v>
      </c>
      <c r="AJ38" s="76" t="str">
        <f>IF(OR($D38=" ",$E38=" ",$F38=" "),"Enter vessel info",IF(T($H38)&lt;&gt;"","Enter Activity",IF(OR($M38=0,$N38=0),"Enter Run Time",IF((VLOOKUP($F38,'VESSEL FACTORS'!$A$3:$O$5,AJ$5,FALSE))="N/A","--",IF($G38=" ",IF(ISERROR(SEARCH("Aux",$E38,1)),($H38*VLOOKUP($F38,'VESSEL FACTORS'!$A$2:$O$5,AJ$5,FALSE)*0.0000011023*$M38*$N38*0.82),($H38*VLOOKUP($F38,'VESSEL FACTORS'!$A$2:$O$5,AJ$5,FALSE)*0.0000011023*$M38*$N38*1)),IF($G38&lt;21,($H38*VLOOKUP($F38,'VESSEL FACTORS'!$A$2:$O$5,AJ$5,FALSE)*0.0000011023*$M38*$N38*VLOOKUP($G38,'VESSEL FACTORS'!$A$16:$L$36,AJ$5,FALSE)),($H38*VLOOKUP($F38,'VESSEL FACTORS'!$A$3:$O$5,AJ$5,FALSE)*0.0000011023*$M38*$N38*($G38/100))))))))</f>
        <v>Enter vessel info</v>
      </c>
      <c r="AK38" s="76" t="str">
        <f>IF(OR($D38=" ",$E38=" ",$F38=" "),"Enter vessel info",IF(T($H38)&lt;&gt;"","Enter Activity",IF(OR($M38=0,$N38=0),"Enter Run Time",IF((VLOOKUP($F38,'VESSEL FACTORS'!$A$3:$O$5,AK$5,FALSE))="N/A","--",IF($G38=" ",IF(ISERROR(SEARCH("Aux",$E38,1)),($H38*VLOOKUP($F38,'VESSEL FACTORS'!$A$2:$O$5,AK$5,FALSE)*0.0000011023*$M38*$N38*0.82),($H38*VLOOKUP($F38,'VESSEL FACTORS'!$A$2:$O$5,AK$5,FALSE)*0.0000011023*$M38*$N38*1)),IF($G38&lt;21,($H38*VLOOKUP($F38,'VESSEL FACTORS'!$A$2:$O$5,AK$5,FALSE)*0.0000011023*$M38*$N38*VLOOKUP($G38,'VESSEL FACTORS'!$A$16:$L$36,AK$5,FALSE)),($H38*VLOOKUP($F38,'VESSEL FACTORS'!$A$3:$O$5,AK$5,FALSE)*0.0000011023*$M38*$N38*($G38/100))))))))</f>
        <v>Enter vessel info</v>
      </c>
      <c r="AL38" s="67" t="str">
        <f>IF(OR($D38=" ",$E38=" ",$F38=" "),"Enter vessel info",IF(T($H38)&lt;&gt;"","Enter Activity",IF(OR($M38=0,$N38=0),"Enter Run Time",IF((VLOOKUP($F38,'VESSEL FACTORS'!$A$3:$O$5,AL$5,FALSE))="N/A","--",IF($G38=" ",IF(ISERROR(SEARCH("Aux",$E38,1)),($H38*VLOOKUP($F38,'VESSEL FACTORS'!$A$2:$O$5,AL$5,FALSE)*0.0000011023*$M38*$N38*0.82),($H38*VLOOKUP($F38,'VESSEL FACTORS'!$A$2:$O$5,AL$5,FALSE)*0.0000011023*$M38*$N38*1)),IF($G38&lt;21,($H38*VLOOKUP($F38,'VESSEL FACTORS'!$A$2:$O$5,AL$5,FALSE)*0.0000011023*$M38*$N38*VLOOKUP($G38,'VESSEL FACTORS'!$A$16:$L$36,AL$5,FALSE)),($H38*VLOOKUP($F38,'VESSEL FACTORS'!$A$3:$O$5,AL$5,FALSE)*0.0000011023*$M38*$N38*($G38/100))))))))</f>
        <v>Enter vessel info</v>
      </c>
      <c r="AM38" s="73"/>
      <c r="AO38" s="74">
        <f>MONTH(EMISSIONS_1!P38)-MONTH(EMISSIONS_1!O38)+1</f>
        <v>1</v>
      </c>
      <c r="AP38" s="335">
        <f t="shared" si="44"/>
        <v>0</v>
      </c>
      <c r="AQ38" s="336">
        <f t="shared" si="44"/>
        <v>0</v>
      </c>
      <c r="AR38" s="336">
        <f t="shared" si="44"/>
        <v>0</v>
      </c>
      <c r="AS38" s="336">
        <f t="shared" si="44"/>
        <v>0</v>
      </c>
      <c r="AT38" s="336">
        <f t="shared" si="44"/>
        <v>0</v>
      </c>
      <c r="AU38" s="336">
        <f t="shared" si="44"/>
        <v>0</v>
      </c>
      <c r="AV38" s="336">
        <f t="shared" si="44"/>
        <v>0</v>
      </c>
      <c r="AW38" s="336">
        <f t="shared" si="44"/>
        <v>0</v>
      </c>
      <c r="AX38" s="336">
        <f t="shared" si="44"/>
        <v>0</v>
      </c>
      <c r="AY38" s="336">
        <f t="shared" si="44"/>
        <v>0</v>
      </c>
      <c r="AZ38" s="336">
        <f t="shared" si="44"/>
        <v>0</v>
      </c>
      <c r="BA38" s="337">
        <f t="shared" si="44"/>
        <v>0</v>
      </c>
      <c r="BB38" s="335">
        <f t="shared" si="45"/>
        <v>0</v>
      </c>
      <c r="BC38" s="336">
        <f t="shared" si="45"/>
        <v>0</v>
      </c>
      <c r="BD38" s="336">
        <f t="shared" si="45"/>
        <v>0</v>
      </c>
      <c r="BE38" s="336">
        <f t="shared" si="45"/>
        <v>0</v>
      </c>
      <c r="BF38" s="336">
        <f t="shared" si="45"/>
        <v>0</v>
      </c>
      <c r="BG38" s="336">
        <f t="shared" si="45"/>
        <v>0</v>
      </c>
      <c r="BH38" s="336">
        <f t="shared" si="45"/>
        <v>0</v>
      </c>
      <c r="BI38" s="336">
        <f t="shared" si="45"/>
        <v>0</v>
      </c>
      <c r="BJ38" s="336">
        <f t="shared" si="45"/>
        <v>0</v>
      </c>
      <c r="BK38" s="336">
        <f t="shared" si="45"/>
        <v>0</v>
      </c>
      <c r="BL38" s="336">
        <f t="shared" si="45"/>
        <v>0</v>
      </c>
      <c r="BM38" s="337">
        <f t="shared" si="45"/>
        <v>0</v>
      </c>
      <c r="BN38" s="335">
        <f t="shared" si="46"/>
        <v>0</v>
      </c>
      <c r="BO38" s="336">
        <f t="shared" si="46"/>
        <v>0</v>
      </c>
      <c r="BP38" s="336">
        <f t="shared" si="46"/>
        <v>0</v>
      </c>
      <c r="BQ38" s="336">
        <f t="shared" si="46"/>
        <v>0</v>
      </c>
      <c r="BR38" s="336">
        <f t="shared" si="46"/>
        <v>0</v>
      </c>
      <c r="BS38" s="336">
        <f t="shared" si="46"/>
        <v>0</v>
      </c>
      <c r="BT38" s="336">
        <f t="shared" si="46"/>
        <v>0</v>
      </c>
      <c r="BU38" s="336">
        <f t="shared" si="46"/>
        <v>0</v>
      </c>
      <c r="BV38" s="336">
        <f t="shared" si="46"/>
        <v>0</v>
      </c>
      <c r="BW38" s="336">
        <f t="shared" si="46"/>
        <v>0</v>
      </c>
      <c r="BX38" s="336">
        <f t="shared" si="46"/>
        <v>0</v>
      </c>
      <c r="BY38" s="337">
        <f t="shared" si="46"/>
        <v>0</v>
      </c>
      <c r="BZ38" s="335">
        <f t="shared" si="47"/>
        <v>0</v>
      </c>
      <c r="CA38" s="336">
        <f t="shared" si="47"/>
        <v>0</v>
      </c>
      <c r="CB38" s="336">
        <f t="shared" si="47"/>
        <v>0</v>
      </c>
      <c r="CC38" s="336">
        <f t="shared" si="47"/>
        <v>0</v>
      </c>
      <c r="CD38" s="336">
        <f t="shared" si="47"/>
        <v>0</v>
      </c>
      <c r="CE38" s="336">
        <f t="shared" si="47"/>
        <v>0</v>
      </c>
      <c r="CF38" s="336">
        <f t="shared" si="47"/>
        <v>0</v>
      </c>
      <c r="CG38" s="336">
        <f t="shared" si="47"/>
        <v>0</v>
      </c>
      <c r="CH38" s="336">
        <f t="shared" si="47"/>
        <v>0</v>
      </c>
      <c r="CI38" s="336">
        <f t="shared" si="47"/>
        <v>0</v>
      </c>
      <c r="CJ38" s="336">
        <f t="shared" si="47"/>
        <v>0</v>
      </c>
      <c r="CK38" s="337">
        <f t="shared" si="47"/>
        <v>0</v>
      </c>
      <c r="CL38" s="335">
        <f t="shared" si="48"/>
        <v>0</v>
      </c>
      <c r="CM38" s="336">
        <f t="shared" si="48"/>
        <v>0</v>
      </c>
      <c r="CN38" s="336">
        <f t="shared" si="48"/>
        <v>0</v>
      </c>
      <c r="CO38" s="336">
        <f t="shared" si="48"/>
        <v>0</v>
      </c>
      <c r="CP38" s="336">
        <f t="shared" si="48"/>
        <v>0</v>
      </c>
      <c r="CQ38" s="336">
        <f t="shared" si="48"/>
        <v>0</v>
      </c>
      <c r="CR38" s="336">
        <f t="shared" si="48"/>
        <v>0</v>
      </c>
      <c r="CS38" s="336">
        <f t="shared" si="48"/>
        <v>0</v>
      </c>
      <c r="CT38" s="336">
        <f t="shared" si="48"/>
        <v>0</v>
      </c>
      <c r="CU38" s="336">
        <f t="shared" si="48"/>
        <v>0</v>
      </c>
      <c r="CV38" s="336">
        <f t="shared" si="48"/>
        <v>0</v>
      </c>
      <c r="CW38" s="337">
        <f t="shared" si="48"/>
        <v>0</v>
      </c>
      <c r="CX38" s="335">
        <f t="shared" si="49"/>
        <v>0</v>
      </c>
      <c r="CY38" s="336">
        <f t="shared" si="49"/>
        <v>0</v>
      </c>
      <c r="CZ38" s="336">
        <f t="shared" si="49"/>
        <v>0</v>
      </c>
      <c r="DA38" s="336">
        <f t="shared" si="49"/>
        <v>0</v>
      </c>
      <c r="DB38" s="336">
        <f t="shared" si="49"/>
        <v>0</v>
      </c>
      <c r="DC38" s="336">
        <f t="shared" si="49"/>
        <v>0</v>
      </c>
      <c r="DD38" s="336">
        <f t="shared" si="49"/>
        <v>0</v>
      </c>
      <c r="DE38" s="336">
        <f t="shared" si="49"/>
        <v>0</v>
      </c>
      <c r="DF38" s="336">
        <f t="shared" si="49"/>
        <v>0</v>
      </c>
      <c r="DG38" s="336">
        <f t="shared" si="49"/>
        <v>0</v>
      </c>
      <c r="DH38" s="336">
        <f t="shared" si="49"/>
        <v>0</v>
      </c>
      <c r="DI38" s="337">
        <f t="shared" si="49"/>
        <v>0</v>
      </c>
      <c r="DJ38" s="335">
        <f t="shared" si="50"/>
        <v>0</v>
      </c>
      <c r="DK38" s="336">
        <f t="shared" si="50"/>
        <v>0</v>
      </c>
      <c r="DL38" s="336">
        <f t="shared" si="50"/>
        <v>0</v>
      </c>
      <c r="DM38" s="336">
        <f t="shared" si="50"/>
        <v>0</v>
      </c>
      <c r="DN38" s="336">
        <f t="shared" si="50"/>
        <v>0</v>
      </c>
      <c r="DO38" s="336">
        <f t="shared" si="50"/>
        <v>0</v>
      </c>
      <c r="DP38" s="336">
        <f t="shared" si="50"/>
        <v>0</v>
      </c>
      <c r="DQ38" s="336">
        <f t="shared" si="50"/>
        <v>0</v>
      </c>
      <c r="DR38" s="336">
        <f t="shared" si="50"/>
        <v>0</v>
      </c>
      <c r="DS38" s="336">
        <f t="shared" si="50"/>
        <v>0</v>
      </c>
      <c r="DT38" s="336">
        <f t="shared" si="50"/>
        <v>0</v>
      </c>
      <c r="DU38" s="337">
        <f t="shared" si="50"/>
        <v>0</v>
      </c>
      <c r="DV38" s="335">
        <f t="shared" si="51"/>
        <v>0</v>
      </c>
      <c r="DW38" s="336">
        <f t="shared" si="51"/>
        <v>0</v>
      </c>
      <c r="DX38" s="336">
        <f t="shared" si="51"/>
        <v>0</v>
      </c>
      <c r="DY38" s="336">
        <f t="shared" si="51"/>
        <v>0</v>
      </c>
      <c r="DZ38" s="336">
        <f t="shared" si="51"/>
        <v>0</v>
      </c>
      <c r="EA38" s="336">
        <f t="shared" si="51"/>
        <v>0</v>
      </c>
      <c r="EB38" s="336">
        <f t="shared" si="51"/>
        <v>0</v>
      </c>
      <c r="EC38" s="336">
        <f t="shared" si="51"/>
        <v>0</v>
      </c>
      <c r="ED38" s="336">
        <f t="shared" si="51"/>
        <v>0</v>
      </c>
      <c r="EE38" s="336">
        <f t="shared" si="51"/>
        <v>0</v>
      </c>
      <c r="EF38" s="336">
        <f t="shared" si="51"/>
        <v>0</v>
      </c>
      <c r="EG38" s="337">
        <f t="shared" si="51"/>
        <v>0</v>
      </c>
      <c r="EH38" s="335">
        <f t="shared" si="52"/>
        <v>0</v>
      </c>
      <c r="EI38" s="336">
        <f t="shared" si="52"/>
        <v>0</v>
      </c>
      <c r="EJ38" s="336">
        <f t="shared" si="52"/>
        <v>0</v>
      </c>
      <c r="EK38" s="336">
        <f t="shared" si="52"/>
        <v>0</v>
      </c>
      <c r="EL38" s="336">
        <f t="shared" si="52"/>
        <v>0</v>
      </c>
      <c r="EM38" s="336">
        <f t="shared" si="52"/>
        <v>0</v>
      </c>
      <c r="EN38" s="336">
        <f t="shared" si="52"/>
        <v>0</v>
      </c>
      <c r="EO38" s="336">
        <f t="shared" si="52"/>
        <v>0</v>
      </c>
      <c r="EP38" s="336">
        <f t="shared" si="52"/>
        <v>0</v>
      </c>
      <c r="EQ38" s="336">
        <f t="shared" si="52"/>
        <v>0</v>
      </c>
      <c r="ER38" s="336">
        <f t="shared" si="52"/>
        <v>0</v>
      </c>
      <c r="ES38" s="337">
        <f t="shared" si="52"/>
        <v>0</v>
      </c>
      <c r="ET38" s="335">
        <f t="shared" si="53"/>
        <v>0</v>
      </c>
      <c r="EU38" s="336">
        <f t="shared" si="53"/>
        <v>0</v>
      </c>
      <c r="EV38" s="336">
        <f t="shared" si="53"/>
        <v>0</v>
      </c>
      <c r="EW38" s="336">
        <f t="shared" si="53"/>
        <v>0</v>
      </c>
      <c r="EX38" s="336">
        <f t="shared" si="53"/>
        <v>0</v>
      </c>
      <c r="EY38" s="336">
        <f t="shared" si="53"/>
        <v>0</v>
      </c>
      <c r="EZ38" s="336">
        <f t="shared" si="53"/>
        <v>0</v>
      </c>
      <c r="FA38" s="336">
        <f t="shared" si="53"/>
        <v>0</v>
      </c>
      <c r="FB38" s="336">
        <f t="shared" si="53"/>
        <v>0</v>
      </c>
      <c r="FC38" s="336">
        <f t="shared" si="53"/>
        <v>0</v>
      </c>
      <c r="FD38" s="336">
        <f t="shared" si="53"/>
        <v>0</v>
      </c>
      <c r="FE38" s="337">
        <f t="shared" si="53"/>
        <v>0</v>
      </c>
      <c r="FF38" s="335">
        <f t="shared" si="54"/>
        <v>0</v>
      </c>
      <c r="FG38" s="336">
        <f t="shared" si="54"/>
        <v>0</v>
      </c>
      <c r="FH38" s="336">
        <f t="shared" si="54"/>
        <v>0</v>
      </c>
      <c r="FI38" s="336">
        <f t="shared" si="54"/>
        <v>0</v>
      </c>
      <c r="FJ38" s="336">
        <f t="shared" si="54"/>
        <v>0</v>
      </c>
      <c r="FK38" s="336">
        <f t="shared" si="54"/>
        <v>0</v>
      </c>
      <c r="FL38" s="336">
        <f t="shared" si="54"/>
        <v>0</v>
      </c>
      <c r="FM38" s="336">
        <f t="shared" si="54"/>
        <v>0</v>
      </c>
      <c r="FN38" s="336">
        <f t="shared" si="54"/>
        <v>0</v>
      </c>
      <c r="FO38" s="336">
        <f t="shared" si="54"/>
        <v>0</v>
      </c>
      <c r="FP38" s="336">
        <f t="shared" si="54"/>
        <v>0</v>
      </c>
      <c r="FQ38" s="337">
        <f t="shared" si="54"/>
        <v>0</v>
      </c>
    </row>
    <row r="39" spans="1:173" ht="12.75" customHeight="1" x14ac:dyDescent="0.2">
      <c r="A39" s="74" t="str">
        <f t="shared" si="21"/>
        <v xml:space="preserve"> - </v>
      </c>
      <c r="B39" s="112"/>
      <c r="C39" s="171" t="s">
        <v>305</v>
      </c>
      <c r="D39" s="366" t="str">
        <f>IF(ISBLANK(EMISSIONS_1!D39), " ", EMISSIONS_1!D39)</f>
        <v xml:space="preserve"> </v>
      </c>
      <c r="E39" s="366" t="str">
        <f>IF(ISBLANK(EMISSIONS_1!E39), " ", EMISSIONS_1!E39)</f>
        <v xml:space="preserve"> </v>
      </c>
      <c r="F39" s="366" t="str">
        <f>IF(ISBLANK(EMISSIONS_1!F39), " ", EMISSIONS_1!F39)</f>
        <v xml:space="preserve"> </v>
      </c>
      <c r="G39" s="367"/>
      <c r="H39" s="368"/>
      <c r="I39" s="33" t="s">
        <v>299</v>
      </c>
      <c r="J39" s="367"/>
      <c r="K39" s="33">
        <f t="shared" si="35"/>
        <v>1</v>
      </c>
      <c r="L39" s="33" t="e">
        <f>IF(#REF!="Enter Emissions (tpy)",IF( J39="", 0, J39), 0)</f>
        <v>#REF!</v>
      </c>
      <c r="M39" s="367">
        <v>0</v>
      </c>
      <c r="N39" s="373">
        <v>0</v>
      </c>
      <c r="O39" s="299"/>
      <c r="P39" s="300"/>
      <c r="Q39" s="73" t="str">
        <f t="shared" si="36"/>
        <v>Enter vessel info</v>
      </c>
      <c r="R39" s="79" t="str">
        <f t="shared" si="37"/>
        <v>Enter vessel info</v>
      </c>
      <c r="S39" s="79" t="str">
        <f t="shared" si="38"/>
        <v>Enter vessel info</v>
      </c>
      <c r="T39" s="79" t="str">
        <f t="shared" si="39"/>
        <v>Enter vessel info</v>
      </c>
      <c r="U39" s="79" t="str">
        <f t="shared" si="40"/>
        <v>Enter vessel info</v>
      </c>
      <c r="V39" s="79" t="str">
        <f t="shared" si="41"/>
        <v>Enter vessel info</v>
      </c>
      <c r="W39" s="79" t="str">
        <f t="shared" si="42"/>
        <v>Enter vessel info</v>
      </c>
      <c r="X39" s="79" t="str">
        <f t="shared" si="43"/>
        <v>Enter vessel info</v>
      </c>
      <c r="Y39" s="78" t="s">
        <v>115</v>
      </c>
      <c r="Z39" s="79" t="s">
        <v>115</v>
      </c>
      <c r="AA39" s="82" t="s">
        <v>115</v>
      </c>
      <c r="AB39" s="76" t="str">
        <f>IF(OR($D39=" ",$E39=" ",$F39=" "),"Enter vessel info",IF(T($H39)&lt;&gt;"","Enter Activity",IF(OR($M39=0,$N39=0),"Enter Run Time",IF((VLOOKUP($F39,'VESSEL FACTORS'!$A$3:$O$5,AB$5,FALSE))="N/A","--",IF($G39=" ",IF(ISERROR(SEARCH("Aux",$E39,1)),($H39*VLOOKUP($F39,'VESSEL FACTORS'!$A$2:$O$5,AB$5,FALSE)*0.0000011023*$M39*$N39*0.82),($H39*VLOOKUP($F39,'VESSEL FACTORS'!$A$2:$O$5,AB$5,FALSE)*0.0000011023*$M39*$N39*1)),IF($G39&lt;21,($H39*VLOOKUP($F39,'VESSEL FACTORS'!$A$2:$O$5,AB$5,FALSE)*0.0000011023*$M39*$N39*VLOOKUP($G39,'VESSEL FACTORS'!$A$16:$L$36,AB$5,FALSE)),($H39*VLOOKUP($F39,'VESSEL FACTORS'!$A$3:$O$5,AB$5,FALSE)*0.0000011023*$M39*$N39*($G39/100))))))))</f>
        <v>Enter vessel info</v>
      </c>
      <c r="AC39" s="76" t="str">
        <f>IF(OR($D39=" ",$E39=" ",$F39=" "),"Enter vessel info",IF(T($H39)&lt;&gt;"","Enter Activity",IF(OR($M39=0,$N39=0),"Enter Run Time",IF((VLOOKUP($F39,'VESSEL FACTORS'!$A$3:$O$5,AC$5,FALSE))="N/A","--",IF($G39=" ",IF(ISERROR(SEARCH("Aux",$E39,1)),($H39*VLOOKUP($F39,'VESSEL FACTORS'!$A$2:$O$5,AC$5,FALSE)*0.0000011023*$M39*$N39*0.82),($H39*VLOOKUP($F39,'VESSEL FACTORS'!$A$2:$O$5,AC$5,FALSE)*0.0000011023*$M39*$N39*1)),IF($G39&lt;21,($H39*VLOOKUP($F39,'VESSEL FACTORS'!$A$2:$O$5,AC$5,FALSE)*0.0000011023*$M39*$N39*VLOOKUP($G39,'VESSEL FACTORS'!$A$16:$L$36,AC$5,FALSE)),($H39*VLOOKUP($F39,'VESSEL FACTORS'!$A$3:$O$5,AC$5,FALSE)*0.0000011023*$M39*$N39*($G39/100))))))))</f>
        <v>Enter vessel info</v>
      </c>
      <c r="AD39" s="76" t="str">
        <f>IF(OR($D39=" ",$E39=" ",$F39=" "),"Enter vessel info",IF(T($H39)&lt;&gt;"","Enter Activity",IF(OR($M39=0,$N39=0),"Enter Run Time",IF((VLOOKUP($F39,'VESSEL FACTORS'!$A$3:$O$5,AD$5,FALSE))="N/A","--",IF($G39=" ",IF(ISERROR(SEARCH("Aux",$E39,1)),($H39*VLOOKUP($F39,'VESSEL FACTORS'!$A$2:$O$5,AD$5,FALSE)*0.0000011023*$M39*$N39*0.82),($H39*VLOOKUP($F39,'VESSEL FACTORS'!$A$2:$O$5,AD$5,FALSE)*0.0000011023*$M39*$N39*1)),IF($G39&lt;21,($H39*VLOOKUP($F39,'VESSEL FACTORS'!$A$2:$O$5,AD$5,FALSE)*0.0000011023*$M39*$N39*VLOOKUP($G39,'VESSEL FACTORS'!$A$16:$L$36,AD$5,FALSE)),($H39*VLOOKUP($F39,'VESSEL FACTORS'!$A$3:$O$5,AD$5,FALSE)*0.0000011023*$M39*$N39*($G39/100))))))))</f>
        <v>Enter vessel info</v>
      </c>
      <c r="AE39" s="76" t="str">
        <f>IF(OR($D39=" ",$E39=" ",$F39=" "),"Enter vessel info",IF(T($H39)&lt;&gt;"","Enter Activity",IF(OR($M39=0,$N39=0),"Enter Run Time",IF((VLOOKUP($F39,'VESSEL FACTORS'!$A$3:$O$5,AE$5,FALSE))="N/A","--",IF($G39=" ",IF(ISERROR(SEARCH("Aux",$E39,1)),($H39*VLOOKUP($F39,'VESSEL FACTORS'!$A$2:$O$5,AE$5,FALSE)*0.0000011023*$M39*$N39*0.82),($H39*VLOOKUP($F39,'VESSEL FACTORS'!$A$2:$O$5,AE$5,FALSE)*0.0000011023*$M39*$N39*1)),IF($G39&lt;21,($H39*VLOOKUP($F39,'VESSEL FACTORS'!$A$2:$O$5,AE$5,FALSE)*0.0000011023*$M39*$N39*VLOOKUP($G39,'VESSEL FACTORS'!$A$16:$L$36,AE$5,FALSE)),($H39*VLOOKUP($F39,'VESSEL FACTORS'!$A$3:$O$5,AE$5,FALSE)*0.0000011023*$M39*$N39*($G39/100))))))))</f>
        <v>Enter vessel info</v>
      </c>
      <c r="AF39" s="76" t="str">
        <f>IF(OR($D39=" ",$E39=" ",$F39=" "),"Enter vessel info",IF(T($H39)&lt;&gt;"","Enter Activity",IF(OR($M39=0,$N39=0),"Enter Run Time",IF((VLOOKUP($F39,'VESSEL FACTORS'!$A$3:$O$5,AF$5,FALSE))="N/A","--",IF($G39=" ",IF(ISERROR(SEARCH("Aux",$E39,1)),($H39*VLOOKUP($F39,'VESSEL FACTORS'!$A$2:$O$5,AF$5,FALSE)*0.0000011023*$M39*$N39*0.82),($H39*VLOOKUP($F39,'VESSEL FACTORS'!$A$2:$O$5,AF$5,FALSE)*0.0000011023*$M39*$N39*1)),IF($G39&lt;21,($H39*VLOOKUP($F39,'VESSEL FACTORS'!$A$2:$O$5,AF$5,FALSE)*0.0000011023*$M39*$N39*VLOOKUP($G39,'VESSEL FACTORS'!$A$16:$L$36,AF$5,FALSE)),($H39*VLOOKUP($F39,'VESSEL FACTORS'!$A$3:$O$5,AF$5,FALSE)*0.0000011023*$M39*$N39*($G39/100))))))))</f>
        <v>Enter vessel info</v>
      </c>
      <c r="AG39" s="76" t="str">
        <f>IF(OR($D39=" ",$E39=" ",$F39=" "),"Enter vessel info",IF(T($H39)&lt;&gt;"","Enter Activity",IF(OR($M39=0,$N39=0),"Enter Run Time",IF((VLOOKUP($F39,'VESSEL FACTORS'!$A$3:$O$5,AG$5,FALSE))="N/A","--",IF($G39=" ",IF(ISERROR(SEARCH("Aux",$E39,1)),($H39*VLOOKUP($F39,'VESSEL FACTORS'!$A$2:$O$5,AG$5,FALSE)*0.0000011023*$M39*$N39*0.82),($H39*VLOOKUP($F39,'VESSEL FACTORS'!$A$2:$O$5,AG$5,FALSE)*0.0000011023*$M39*$N39*1)),IF($G39&lt;21,($H39*VLOOKUP($F39,'VESSEL FACTORS'!$A$2:$O$5,AG$5,FALSE)*0.0000011023*$M39*$N39*VLOOKUP($G39,'VESSEL FACTORS'!$A$16:$L$36,AG$5,FALSE)),($H39*VLOOKUP($F39,'VESSEL FACTORS'!$A$3:$O$5,AG$5,FALSE)*0.0000011023*$M39*$N39*($G39/100))))))))</f>
        <v>Enter vessel info</v>
      </c>
      <c r="AH39" s="76" t="str">
        <f>IF(OR($D39=" ",$E39=" ",$F39=" "),"Enter vessel info",IF(T($H39)&lt;&gt;"","Enter Activity",IF(OR($M39=0,$N39=0),"Enter Run Time",IF((VLOOKUP($F39,'VESSEL FACTORS'!$A$3:$O$5,AH$5,FALSE))="N/A","--",IF($G39=" ",IF(ISERROR(SEARCH("Aux",$E39,1)),($H39*VLOOKUP($F39,'VESSEL FACTORS'!$A$2:$O$5,AH$5,FALSE)*0.0000011023*$M39*$N39*0.82),($H39*VLOOKUP($F39,'VESSEL FACTORS'!$A$2:$O$5,AH$5,FALSE)*0.0000011023*$M39*$N39*1)),IF($G39&lt;21,($H39*VLOOKUP($F39,'VESSEL FACTORS'!$A$2:$O$5,AH$5,FALSE)*0.0000011023*$M39*$N39*VLOOKUP($G39,'VESSEL FACTORS'!$A$16:$L$36,AH$5,FALSE)),($H39*VLOOKUP($F39,'VESSEL FACTORS'!$A$3:$O$5,AH$5,FALSE)*0.0000011023*$M39*$N39*($G39/100))))))))</f>
        <v>Enter vessel info</v>
      </c>
      <c r="AI39" s="76" t="str">
        <f>IF(OR($D39=" ",$E39=" ",$F39=" "),"Enter vessel info",IF(T($H39)&lt;&gt;"","Enter Activity",IF(OR($M39=0,$N39=0),"Enter Run Time",IF((VLOOKUP($F39,'VESSEL FACTORS'!$A$3:$O$5,AI$5,FALSE))="N/A","--",IF($G39=" ",IF(ISERROR(SEARCH("Aux",$E39,1)),($H39*VLOOKUP($F39,'VESSEL FACTORS'!$A$2:$O$5,AI$5,FALSE)*0.0000011023*$M39*$N39*0.82),($H39*VLOOKUP($F39,'VESSEL FACTORS'!$A$2:$O$5,AI$5,FALSE)*0.0000011023*$M39*$N39*1)),IF($G39&lt;21,($H39*VLOOKUP($F39,'VESSEL FACTORS'!$A$2:$O$5,AI$5,FALSE)*0.0000011023*$M39*$N39*VLOOKUP($G39,'VESSEL FACTORS'!$A$16:$L$36,AI$5,FALSE)),($H39*VLOOKUP($F39,'VESSEL FACTORS'!$A$3:$O$5,AI$5,FALSE)*0.0000011023*$M39*$N39*($G39/100))))))))</f>
        <v>Enter vessel info</v>
      </c>
      <c r="AJ39" s="76" t="str">
        <f>IF(OR($D39=" ",$E39=" ",$F39=" "),"Enter vessel info",IF(T($H39)&lt;&gt;"","Enter Activity",IF(OR($M39=0,$N39=0),"Enter Run Time",IF((VLOOKUP($F39,'VESSEL FACTORS'!$A$3:$O$5,AJ$5,FALSE))="N/A","--",IF($G39=" ",IF(ISERROR(SEARCH("Aux",$E39,1)),($H39*VLOOKUP($F39,'VESSEL FACTORS'!$A$2:$O$5,AJ$5,FALSE)*0.0000011023*$M39*$N39*0.82),($H39*VLOOKUP($F39,'VESSEL FACTORS'!$A$2:$O$5,AJ$5,FALSE)*0.0000011023*$M39*$N39*1)),IF($G39&lt;21,($H39*VLOOKUP($F39,'VESSEL FACTORS'!$A$2:$O$5,AJ$5,FALSE)*0.0000011023*$M39*$N39*VLOOKUP($G39,'VESSEL FACTORS'!$A$16:$L$36,AJ$5,FALSE)),($H39*VLOOKUP($F39,'VESSEL FACTORS'!$A$3:$O$5,AJ$5,FALSE)*0.0000011023*$M39*$N39*($G39/100))))))))</f>
        <v>Enter vessel info</v>
      </c>
      <c r="AK39" s="76" t="str">
        <f>IF(OR($D39=" ",$E39=" ",$F39=" "),"Enter vessel info",IF(T($H39)&lt;&gt;"","Enter Activity",IF(OR($M39=0,$N39=0),"Enter Run Time",IF((VLOOKUP($F39,'VESSEL FACTORS'!$A$3:$O$5,AK$5,FALSE))="N/A","--",IF($G39=" ",IF(ISERROR(SEARCH("Aux",$E39,1)),($H39*VLOOKUP($F39,'VESSEL FACTORS'!$A$2:$O$5,AK$5,FALSE)*0.0000011023*$M39*$N39*0.82),($H39*VLOOKUP($F39,'VESSEL FACTORS'!$A$2:$O$5,AK$5,FALSE)*0.0000011023*$M39*$N39*1)),IF($G39&lt;21,($H39*VLOOKUP($F39,'VESSEL FACTORS'!$A$2:$O$5,AK$5,FALSE)*0.0000011023*$M39*$N39*VLOOKUP($G39,'VESSEL FACTORS'!$A$16:$L$36,AK$5,FALSE)),($H39*VLOOKUP($F39,'VESSEL FACTORS'!$A$3:$O$5,AK$5,FALSE)*0.0000011023*$M39*$N39*($G39/100))))))))</f>
        <v>Enter vessel info</v>
      </c>
      <c r="AL39" s="67" t="str">
        <f>IF(OR($D39=" ",$E39=" ",$F39=" "),"Enter vessel info",IF(T($H39)&lt;&gt;"","Enter Activity",IF(OR($M39=0,$N39=0),"Enter Run Time",IF((VLOOKUP($F39,'VESSEL FACTORS'!$A$3:$O$5,AL$5,FALSE))="N/A","--",IF($G39=" ",IF(ISERROR(SEARCH("Aux",$E39,1)),($H39*VLOOKUP($F39,'VESSEL FACTORS'!$A$2:$O$5,AL$5,FALSE)*0.0000011023*$M39*$N39*0.82),($H39*VLOOKUP($F39,'VESSEL FACTORS'!$A$2:$O$5,AL$5,FALSE)*0.0000011023*$M39*$N39*1)),IF($G39&lt;21,($H39*VLOOKUP($F39,'VESSEL FACTORS'!$A$2:$O$5,AL$5,FALSE)*0.0000011023*$M39*$N39*VLOOKUP($G39,'VESSEL FACTORS'!$A$16:$L$36,AL$5,FALSE)),($H39*VLOOKUP($F39,'VESSEL FACTORS'!$A$3:$O$5,AL$5,FALSE)*0.0000011023*$M39*$N39*($G39/100))))))))</f>
        <v>Enter vessel info</v>
      </c>
      <c r="AM39" s="73"/>
      <c r="AO39" s="74">
        <f>MONTH(EMISSIONS_1!P39)-MONTH(EMISSIONS_1!O39)+1</f>
        <v>1</v>
      </c>
      <c r="AP39" s="335">
        <f t="shared" si="44"/>
        <v>0</v>
      </c>
      <c r="AQ39" s="336">
        <f t="shared" si="44"/>
        <v>0</v>
      </c>
      <c r="AR39" s="336">
        <f t="shared" si="44"/>
        <v>0</v>
      </c>
      <c r="AS39" s="336">
        <f t="shared" si="44"/>
        <v>0</v>
      </c>
      <c r="AT39" s="336">
        <f t="shared" si="44"/>
        <v>0</v>
      </c>
      <c r="AU39" s="336">
        <f t="shared" si="44"/>
        <v>0</v>
      </c>
      <c r="AV39" s="336">
        <f t="shared" si="44"/>
        <v>0</v>
      </c>
      <c r="AW39" s="336">
        <f t="shared" si="44"/>
        <v>0</v>
      </c>
      <c r="AX39" s="336">
        <f t="shared" si="44"/>
        <v>0</v>
      </c>
      <c r="AY39" s="336">
        <f t="shared" si="44"/>
        <v>0</v>
      </c>
      <c r="AZ39" s="336">
        <f t="shared" si="44"/>
        <v>0</v>
      </c>
      <c r="BA39" s="337">
        <f t="shared" si="44"/>
        <v>0</v>
      </c>
      <c r="BB39" s="335">
        <f t="shared" si="45"/>
        <v>0</v>
      </c>
      <c r="BC39" s="336">
        <f t="shared" si="45"/>
        <v>0</v>
      </c>
      <c r="BD39" s="336">
        <f t="shared" si="45"/>
        <v>0</v>
      </c>
      <c r="BE39" s="336">
        <f t="shared" si="45"/>
        <v>0</v>
      </c>
      <c r="BF39" s="336">
        <f t="shared" si="45"/>
        <v>0</v>
      </c>
      <c r="BG39" s="336">
        <f t="shared" si="45"/>
        <v>0</v>
      </c>
      <c r="BH39" s="336">
        <f t="shared" si="45"/>
        <v>0</v>
      </c>
      <c r="BI39" s="336">
        <f t="shared" si="45"/>
        <v>0</v>
      </c>
      <c r="BJ39" s="336">
        <f t="shared" si="45"/>
        <v>0</v>
      </c>
      <c r="BK39" s="336">
        <f t="shared" si="45"/>
        <v>0</v>
      </c>
      <c r="BL39" s="336">
        <f t="shared" si="45"/>
        <v>0</v>
      </c>
      <c r="BM39" s="337">
        <f t="shared" si="45"/>
        <v>0</v>
      </c>
      <c r="BN39" s="335">
        <f t="shared" si="46"/>
        <v>0</v>
      </c>
      <c r="BO39" s="336">
        <f t="shared" si="46"/>
        <v>0</v>
      </c>
      <c r="BP39" s="336">
        <f t="shared" si="46"/>
        <v>0</v>
      </c>
      <c r="BQ39" s="336">
        <f t="shared" si="46"/>
        <v>0</v>
      </c>
      <c r="BR39" s="336">
        <f t="shared" si="46"/>
        <v>0</v>
      </c>
      <c r="BS39" s="336">
        <f t="shared" si="46"/>
        <v>0</v>
      </c>
      <c r="BT39" s="336">
        <f t="shared" si="46"/>
        <v>0</v>
      </c>
      <c r="BU39" s="336">
        <f t="shared" si="46"/>
        <v>0</v>
      </c>
      <c r="BV39" s="336">
        <f t="shared" si="46"/>
        <v>0</v>
      </c>
      <c r="BW39" s="336">
        <f t="shared" si="46"/>
        <v>0</v>
      </c>
      <c r="BX39" s="336">
        <f t="shared" si="46"/>
        <v>0</v>
      </c>
      <c r="BY39" s="337">
        <f t="shared" si="46"/>
        <v>0</v>
      </c>
      <c r="BZ39" s="335">
        <f t="shared" si="47"/>
        <v>0</v>
      </c>
      <c r="CA39" s="336">
        <f t="shared" si="47"/>
        <v>0</v>
      </c>
      <c r="CB39" s="336">
        <f t="shared" si="47"/>
        <v>0</v>
      </c>
      <c r="CC39" s="336">
        <f t="shared" si="47"/>
        <v>0</v>
      </c>
      <c r="CD39" s="336">
        <f t="shared" si="47"/>
        <v>0</v>
      </c>
      <c r="CE39" s="336">
        <f t="shared" si="47"/>
        <v>0</v>
      </c>
      <c r="CF39" s="336">
        <f t="shared" si="47"/>
        <v>0</v>
      </c>
      <c r="CG39" s="336">
        <f t="shared" si="47"/>
        <v>0</v>
      </c>
      <c r="CH39" s="336">
        <f t="shared" si="47"/>
        <v>0</v>
      </c>
      <c r="CI39" s="336">
        <f t="shared" si="47"/>
        <v>0</v>
      </c>
      <c r="CJ39" s="336">
        <f t="shared" si="47"/>
        <v>0</v>
      </c>
      <c r="CK39" s="337">
        <f t="shared" si="47"/>
        <v>0</v>
      </c>
      <c r="CL39" s="335">
        <f t="shared" si="48"/>
        <v>0</v>
      </c>
      <c r="CM39" s="336">
        <f t="shared" si="48"/>
        <v>0</v>
      </c>
      <c r="CN39" s="336">
        <f t="shared" si="48"/>
        <v>0</v>
      </c>
      <c r="CO39" s="336">
        <f t="shared" si="48"/>
        <v>0</v>
      </c>
      <c r="CP39" s="336">
        <f t="shared" si="48"/>
        <v>0</v>
      </c>
      <c r="CQ39" s="336">
        <f t="shared" si="48"/>
        <v>0</v>
      </c>
      <c r="CR39" s="336">
        <f t="shared" si="48"/>
        <v>0</v>
      </c>
      <c r="CS39" s="336">
        <f t="shared" si="48"/>
        <v>0</v>
      </c>
      <c r="CT39" s="336">
        <f t="shared" si="48"/>
        <v>0</v>
      </c>
      <c r="CU39" s="336">
        <f t="shared" si="48"/>
        <v>0</v>
      </c>
      <c r="CV39" s="336">
        <f t="shared" si="48"/>
        <v>0</v>
      </c>
      <c r="CW39" s="337">
        <f t="shared" si="48"/>
        <v>0</v>
      </c>
      <c r="CX39" s="335">
        <f t="shared" si="49"/>
        <v>0</v>
      </c>
      <c r="CY39" s="336">
        <f t="shared" si="49"/>
        <v>0</v>
      </c>
      <c r="CZ39" s="336">
        <f t="shared" si="49"/>
        <v>0</v>
      </c>
      <c r="DA39" s="336">
        <f t="shared" si="49"/>
        <v>0</v>
      </c>
      <c r="DB39" s="336">
        <f t="shared" si="49"/>
        <v>0</v>
      </c>
      <c r="DC39" s="336">
        <f t="shared" si="49"/>
        <v>0</v>
      </c>
      <c r="DD39" s="336">
        <f t="shared" si="49"/>
        <v>0</v>
      </c>
      <c r="DE39" s="336">
        <f t="shared" si="49"/>
        <v>0</v>
      </c>
      <c r="DF39" s="336">
        <f t="shared" si="49"/>
        <v>0</v>
      </c>
      <c r="DG39" s="336">
        <f t="shared" si="49"/>
        <v>0</v>
      </c>
      <c r="DH39" s="336">
        <f t="shared" si="49"/>
        <v>0</v>
      </c>
      <c r="DI39" s="337">
        <f t="shared" si="49"/>
        <v>0</v>
      </c>
      <c r="DJ39" s="335">
        <f t="shared" si="50"/>
        <v>0</v>
      </c>
      <c r="DK39" s="336">
        <f t="shared" si="50"/>
        <v>0</v>
      </c>
      <c r="DL39" s="336">
        <f t="shared" si="50"/>
        <v>0</v>
      </c>
      <c r="DM39" s="336">
        <f t="shared" si="50"/>
        <v>0</v>
      </c>
      <c r="DN39" s="336">
        <f t="shared" si="50"/>
        <v>0</v>
      </c>
      <c r="DO39" s="336">
        <f t="shared" si="50"/>
        <v>0</v>
      </c>
      <c r="DP39" s="336">
        <f t="shared" si="50"/>
        <v>0</v>
      </c>
      <c r="DQ39" s="336">
        <f t="shared" si="50"/>
        <v>0</v>
      </c>
      <c r="DR39" s="336">
        <f t="shared" si="50"/>
        <v>0</v>
      </c>
      <c r="DS39" s="336">
        <f t="shared" si="50"/>
        <v>0</v>
      </c>
      <c r="DT39" s="336">
        <f t="shared" si="50"/>
        <v>0</v>
      </c>
      <c r="DU39" s="337">
        <f t="shared" si="50"/>
        <v>0</v>
      </c>
      <c r="DV39" s="335">
        <f t="shared" si="51"/>
        <v>0</v>
      </c>
      <c r="DW39" s="336">
        <f t="shared" si="51"/>
        <v>0</v>
      </c>
      <c r="DX39" s="336">
        <f t="shared" si="51"/>
        <v>0</v>
      </c>
      <c r="DY39" s="336">
        <f t="shared" si="51"/>
        <v>0</v>
      </c>
      <c r="DZ39" s="336">
        <f t="shared" si="51"/>
        <v>0</v>
      </c>
      <c r="EA39" s="336">
        <f t="shared" si="51"/>
        <v>0</v>
      </c>
      <c r="EB39" s="336">
        <f t="shared" si="51"/>
        <v>0</v>
      </c>
      <c r="EC39" s="336">
        <f t="shared" si="51"/>
        <v>0</v>
      </c>
      <c r="ED39" s="336">
        <f t="shared" si="51"/>
        <v>0</v>
      </c>
      <c r="EE39" s="336">
        <f t="shared" si="51"/>
        <v>0</v>
      </c>
      <c r="EF39" s="336">
        <f t="shared" si="51"/>
        <v>0</v>
      </c>
      <c r="EG39" s="337">
        <f t="shared" si="51"/>
        <v>0</v>
      </c>
      <c r="EH39" s="335">
        <f t="shared" si="52"/>
        <v>0</v>
      </c>
      <c r="EI39" s="336">
        <f t="shared" si="52"/>
        <v>0</v>
      </c>
      <c r="EJ39" s="336">
        <f t="shared" si="52"/>
        <v>0</v>
      </c>
      <c r="EK39" s="336">
        <f t="shared" si="52"/>
        <v>0</v>
      </c>
      <c r="EL39" s="336">
        <f t="shared" si="52"/>
        <v>0</v>
      </c>
      <c r="EM39" s="336">
        <f t="shared" si="52"/>
        <v>0</v>
      </c>
      <c r="EN39" s="336">
        <f t="shared" si="52"/>
        <v>0</v>
      </c>
      <c r="EO39" s="336">
        <f t="shared" si="52"/>
        <v>0</v>
      </c>
      <c r="EP39" s="336">
        <f t="shared" si="52"/>
        <v>0</v>
      </c>
      <c r="EQ39" s="336">
        <f t="shared" si="52"/>
        <v>0</v>
      </c>
      <c r="ER39" s="336">
        <f t="shared" si="52"/>
        <v>0</v>
      </c>
      <c r="ES39" s="337">
        <f t="shared" si="52"/>
        <v>0</v>
      </c>
      <c r="ET39" s="335">
        <f t="shared" si="53"/>
        <v>0</v>
      </c>
      <c r="EU39" s="336">
        <f t="shared" si="53"/>
        <v>0</v>
      </c>
      <c r="EV39" s="336">
        <f t="shared" si="53"/>
        <v>0</v>
      </c>
      <c r="EW39" s="336">
        <f t="shared" si="53"/>
        <v>0</v>
      </c>
      <c r="EX39" s="336">
        <f t="shared" si="53"/>
        <v>0</v>
      </c>
      <c r="EY39" s="336">
        <f t="shared" si="53"/>
        <v>0</v>
      </c>
      <c r="EZ39" s="336">
        <f t="shared" si="53"/>
        <v>0</v>
      </c>
      <c r="FA39" s="336">
        <f t="shared" si="53"/>
        <v>0</v>
      </c>
      <c r="FB39" s="336">
        <f t="shared" si="53"/>
        <v>0</v>
      </c>
      <c r="FC39" s="336">
        <f t="shared" si="53"/>
        <v>0</v>
      </c>
      <c r="FD39" s="336">
        <f t="shared" si="53"/>
        <v>0</v>
      </c>
      <c r="FE39" s="337">
        <f t="shared" si="53"/>
        <v>0</v>
      </c>
      <c r="FF39" s="335">
        <f t="shared" si="54"/>
        <v>0</v>
      </c>
      <c r="FG39" s="336">
        <f t="shared" si="54"/>
        <v>0</v>
      </c>
      <c r="FH39" s="336">
        <f t="shared" si="54"/>
        <v>0</v>
      </c>
      <c r="FI39" s="336">
        <f t="shared" si="54"/>
        <v>0</v>
      </c>
      <c r="FJ39" s="336">
        <f t="shared" si="54"/>
        <v>0</v>
      </c>
      <c r="FK39" s="336">
        <f t="shared" si="54"/>
        <v>0</v>
      </c>
      <c r="FL39" s="336">
        <f t="shared" si="54"/>
        <v>0</v>
      </c>
      <c r="FM39" s="336">
        <f t="shared" si="54"/>
        <v>0</v>
      </c>
      <c r="FN39" s="336">
        <f t="shared" si="54"/>
        <v>0</v>
      </c>
      <c r="FO39" s="336">
        <f t="shared" si="54"/>
        <v>0</v>
      </c>
      <c r="FP39" s="336">
        <f t="shared" si="54"/>
        <v>0</v>
      </c>
      <c r="FQ39" s="337">
        <f t="shared" si="54"/>
        <v>0</v>
      </c>
    </row>
    <row r="40" spans="1:173" ht="12.75" customHeight="1" x14ac:dyDescent="0.2">
      <c r="A40" s="74" t="str">
        <f t="shared" si="21"/>
        <v xml:space="preserve"> - </v>
      </c>
      <c r="B40" s="112"/>
      <c r="C40" s="171" t="s">
        <v>305</v>
      </c>
      <c r="D40" s="366" t="str">
        <f>IF(ISBLANK(EMISSIONS_1!D40), " ", EMISSIONS_1!D40)</f>
        <v xml:space="preserve"> </v>
      </c>
      <c r="E40" s="366" t="str">
        <f>IF(ISBLANK(EMISSIONS_1!E40), " ", EMISSIONS_1!E40)</f>
        <v xml:space="preserve"> </v>
      </c>
      <c r="F40" s="366" t="str">
        <f>IF(ISBLANK(EMISSIONS_1!F40), " ", EMISSIONS_1!F40)</f>
        <v xml:space="preserve"> </v>
      </c>
      <c r="G40" s="367"/>
      <c r="H40" s="368"/>
      <c r="I40" s="33" t="s">
        <v>299</v>
      </c>
      <c r="J40" s="367"/>
      <c r="K40" s="33">
        <f t="shared" si="35"/>
        <v>1</v>
      </c>
      <c r="L40" s="33">
        <f t="shared" si="23"/>
        <v>0</v>
      </c>
      <c r="M40" s="367">
        <v>0</v>
      </c>
      <c r="N40" s="373">
        <v>0</v>
      </c>
      <c r="O40" s="299"/>
      <c r="P40" s="300"/>
      <c r="Q40" s="73" t="str">
        <f t="shared" si="36"/>
        <v>Enter vessel info</v>
      </c>
      <c r="R40" s="79" t="str">
        <f t="shared" si="37"/>
        <v>Enter vessel info</v>
      </c>
      <c r="S40" s="79" t="str">
        <f t="shared" si="38"/>
        <v>Enter vessel info</v>
      </c>
      <c r="T40" s="79" t="str">
        <f t="shared" si="39"/>
        <v>Enter vessel info</v>
      </c>
      <c r="U40" s="79" t="str">
        <f t="shared" si="40"/>
        <v>Enter vessel info</v>
      </c>
      <c r="V40" s="79" t="str">
        <f t="shared" si="41"/>
        <v>Enter vessel info</v>
      </c>
      <c r="W40" s="79" t="str">
        <f t="shared" si="42"/>
        <v>Enter vessel info</v>
      </c>
      <c r="X40" s="79" t="str">
        <f t="shared" si="43"/>
        <v>Enter vessel info</v>
      </c>
      <c r="Y40" s="78" t="s">
        <v>115</v>
      </c>
      <c r="Z40" s="79" t="s">
        <v>115</v>
      </c>
      <c r="AA40" s="82" t="s">
        <v>115</v>
      </c>
      <c r="AB40" s="76" t="str">
        <f>IF(OR($D40=" ",$E40=" ",$F40=" "),"Enter vessel info",IF(T($H40)&lt;&gt;"","Enter Activity",IF(OR($M40=0,$N40=0),"Enter Run Time",IF((VLOOKUP($F40,'VESSEL FACTORS'!$A$3:$O$5,AB$5,FALSE))="N/A","--",IF($G40=" ",IF(ISERROR(SEARCH("Aux",$E40,1)),($H40*VLOOKUP($F40,'VESSEL FACTORS'!$A$2:$O$5,AB$5,FALSE)*0.0000011023*$M40*$N40*0.82),($H40*VLOOKUP($F40,'VESSEL FACTORS'!$A$2:$O$5,AB$5,FALSE)*0.0000011023*$M40*$N40*1)),IF($G40&lt;21,($H40*VLOOKUP($F40,'VESSEL FACTORS'!$A$2:$O$5,AB$5,FALSE)*0.0000011023*$M40*$N40*VLOOKUP($G40,'VESSEL FACTORS'!$A$16:$L$36,AB$5,FALSE)),($H40*VLOOKUP($F40,'VESSEL FACTORS'!$A$3:$O$5,AB$5,FALSE)*0.0000011023*$M40*$N40*($G40/100))))))))</f>
        <v>Enter vessel info</v>
      </c>
      <c r="AC40" s="76" t="str">
        <f>IF(OR($D40=" ",$E40=" ",$F40=" "),"Enter vessel info",IF(T($H40)&lt;&gt;"","Enter Activity",IF(OR($M40=0,$N40=0),"Enter Run Time",IF((VLOOKUP($F40,'VESSEL FACTORS'!$A$3:$O$5,AC$5,FALSE))="N/A","--",IF($G40=" ",IF(ISERROR(SEARCH("Aux",$E40,1)),($H40*VLOOKUP($F40,'VESSEL FACTORS'!$A$2:$O$5,AC$5,FALSE)*0.0000011023*$M40*$N40*0.82),($H40*VLOOKUP($F40,'VESSEL FACTORS'!$A$2:$O$5,AC$5,FALSE)*0.0000011023*$M40*$N40*1)),IF($G40&lt;21,($H40*VLOOKUP($F40,'VESSEL FACTORS'!$A$2:$O$5,AC$5,FALSE)*0.0000011023*$M40*$N40*VLOOKUP($G40,'VESSEL FACTORS'!$A$16:$L$36,AC$5,FALSE)),($H40*VLOOKUP($F40,'VESSEL FACTORS'!$A$3:$O$5,AC$5,FALSE)*0.0000011023*$M40*$N40*($G40/100))))))))</f>
        <v>Enter vessel info</v>
      </c>
      <c r="AD40" s="76" t="str">
        <f>IF(OR($D40=" ",$E40=" ",$F40=" "),"Enter vessel info",IF(T($H40)&lt;&gt;"","Enter Activity",IF(OR($M40=0,$N40=0),"Enter Run Time",IF((VLOOKUP($F40,'VESSEL FACTORS'!$A$3:$O$5,AD$5,FALSE))="N/A","--",IF($G40=" ",IF(ISERROR(SEARCH("Aux",$E40,1)),($H40*VLOOKUP($F40,'VESSEL FACTORS'!$A$2:$O$5,AD$5,FALSE)*0.0000011023*$M40*$N40*0.82),($H40*VLOOKUP($F40,'VESSEL FACTORS'!$A$2:$O$5,AD$5,FALSE)*0.0000011023*$M40*$N40*1)),IF($G40&lt;21,($H40*VLOOKUP($F40,'VESSEL FACTORS'!$A$2:$O$5,AD$5,FALSE)*0.0000011023*$M40*$N40*VLOOKUP($G40,'VESSEL FACTORS'!$A$16:$L$36,AD$5,FALSE)),($H40*VLOOKUP($F40,'VESSEL FACTORS'!$A$3:$O$5,AD$5,FALSE)*0.0000011023*$M40*$N40*($G40/100))))))))</f>
        <v>Enter vessel info</v>
      </c>
      <c r="AE40" s="76" t="str">
        <f>IF(OR($D40=" ",$E40=" ",$F40=" "),"Enter vessel info",IF(T($H40)&lt;&gt;"","Enter Activity",IF(OR($M40=0,$N40=0),"Enter Run Time",IF((VLOOKUP($F40,'VESSEL FACTORS'!$A$3:$O$5,AE$5,FALSE))="N/A","--",IF($G40=" ",IF(ISERROR(SEARCH("Aux",$E40,1)),($H40*VLOOKUP($F40,'VESSEL FACTORS'!$A$2:$O$5,AE$5,FALSE)*0.0000011023*$M40*$N40*0.82),($H40*VLOOKUP($F40,'VESSEL FACTORS'!$A$2:$O$5,AE$5,FALSE)*0.0000011023*$M40*$N40*1)),IF($G40&lt;21,($H40*VLOOKUP($F40,'VESSEL FACTORS'!$A$2:$O$5,AE$5,FALSE)*0.0000011023*$M40*$N40*VLOOKUP($G40,'VESSEL FACTORS'!$A$16:$L$36,AE$5,FALSE)),($H40*VLOOKUP($F40,'VESSEL FACTORS'!$A$3:$O$5,AE$5,FALSE)*0.0000011023*$M40*$N40*($G40/100))))))))</f>
        <v>Enter vessel info</v>
      </c>
      <c r="AF40" s="76" t="str">
        <f>IF(OR($D40=" ",$E40=" ",$F40=" "),"Enter vessel info",IF(T($H40)&lt;&gt;"","Enter Activity",IF(OR($M40=0,$N40=0),"Enter Run Time",IF((VLOOKUP($F40,'VESSEL FACTORS'!$A$3:$O$5,AF$5,FALSE))="N/A","--",IF($G40=" ",IF(ISERROR(SEARCH("Aux",$E40,1)),($H40*VLOOKUP($F40,'VESSEL FACTORS'!$A$2:$O$5,AF$5,FALSE)*0.0000011023*$M40*$N40*0.82),($H40*VLOOKUP($F40,'VESSEL FACTORS'!$A$2:$O$5,AF$5,FALSE)*0.0000011023*$M40*$N40*1)),IF($G40&lt;21,($H40*VLOOKUP($F40,'VESSEL FACTORS'!$A$2:$O$5,AF$5,FALSE)*0.0000011023*$M40*$N40*VLOOKUP($G40,'VESSEL FACTORS'!$A$16:$L$36,AF$5,FALSE)),($H40*VLOOKUP($F40,'VESSEL FACTORS'!$A$3:$O$5,AF$5,FALSE)*0.0000011023*$M40*$N40*($G40/100))))))))</f>
        <v>Enter vessel info</v>
      </c>
      <c r="AG40" s="76" t="str">
        <f>IF(OR($D40=" ",$E40=" ",$F40=" "),"Enter vessel info",IF(T($H40)&lt;&gt;"","Enter Activity",IF(OR($M40=0,$N40=0),"Enter Run Time",IF((VLOOKUP($F40,'VESSEL FACTORS'!$A$3:$O$5,AG$5,FALSE))="N/A","--",IF($G40=" ",IF(ISERROR(SEARCH("Aux",$E40,1)),($H40*VLOOKUP($F40,'VESSEL FACTORS'!$A$2:$O$5,AG$5,FALSE)*0.0000011023*$M40*$N40*0.82),($H40*VLOOKUP($F40,'VESSEL FACTORS'!$A$2:$O$5,AG$5,FALSE)*0.0000011023*$M40*$N40*1)),IF($G40&lt;21,($H40*VLOOKUP($F40,'VESSEL FACTORS'!$A$2:$O$5,AG$5,FALSE)*0.0000011023*$M40*$N40*VLOOKUP($G40,'VESSEL FACTORS'!$A$16:$L$36,AG$5,FALSE)),($H40*VLOOKUP($F40,'VESSEL FACTORS'!$A$3:$O$5,AG$5,FALSE)*0.0000011023*$M40*$N40*($G40/100))))))))</f>
        <v>Enter vessel info</v>
      </c>
      <c r="AH40" s="76" t="str">
        <f>IF(OR($D40=" ",$E40=" ",$F40=" "),"Enter vessel info",IF(T($H40)&lt;&gt;"","Enter Activity",IF(OR($M40=0,$N40=0),"Enter Run Time",IF((VLOOKUP($F40,'VESSEL FACTORS'!$A$3:$O$5,AH$5,FALSE))="N/A","--",IF($G40=" ",IF(ISERROR(SEARCH("Aux",$E40,1)),($H40*VLOOKUP($F40,'VESSEL FACTORS'!$A$2:$O$5,AH$5,FALSE)*0.0000011023*$M40*$N40*0.82),($H40*VLOOKUP($F40,'VESSEL FACTORS'!$A$2:$O$5,AH$5,FALSE)*0.0000011023*$M40*$N40*1)),IF($G40&lt;21,($H40*VLOOKUP($F40,'VESSEL FACTORS'!$A$2:$O$5,AH$5,FALSE)*0.0000011023*$M40*$N40*VLOOKUP($G40,'VESSEL FACTORS'!$A$16:$L$36,AH$5,FALSE)),($H40*VLOOKUP($F40,'VESSEL FACTORS'!$A$3:$O$5,AH$5,FALSE)*0.0000011023*$M40*$N40*($G40/100))))))))</f>
        <v>Enter vessel info</v>
      </c>
      <c r="AI40" s="76" t="str">
        <f>IF(OR($D40=" ",$E40=" ",$F40=" "),"Enter vessel info",IF(T($H40)&lt;&gt;"","Enter Activity",IF(OR($M40=0,$N40=0),"Enter Run Time",IF((VLOOKUP($F40,'VESSEL FACTORS'!$A$3:$O$5,AI$5,FALSE))="N/A","--",IF($G40=" ",IF(ISERROR(SEARCH("Aux",$E40,1)),($H40*VLOOKUP($F40,'VESSEL FACTORS'!$A$2:$O$5,AI$5,FALSE)*0.0000011023*$M40*$N40*0.82),($H40*VLOOKUP($F40,'VESSEL FACTORS'!$A$2:$O$5,AI$5,FALSE)*0.0000011023*$M40*$N40*1)),IF($G40&lt;21,($H40*VLOOKUP($F40,'VESSEL FACTORS'!$A$2:$O$5,AI$5,FALSE)*0.0000011023*$M40*$N40*VLOOKUP($G40,'VESSEL FACTORS'!$A$16:$L$36,AI$5,FALSE)),($H40*VLOOKUP($F40,'VESSEL FACTORS'!$A$3:$O$5,AI$5,FALSE)*0.0000011023*$M40*$N40*($G40/100))))))))</f>
        <v>Enter vessel info</v>
      </c>
      <c r="AJ40" s="76" t="str">
        <f>IF(OR($D40=" ",$E40=" ",$F40=" "),"Enter vessel info",IF(T($H40)&lt;&gt;"","Enter Activity",IF(OR($M40=0,$N40=0),"Enter Run Time",IF((VLOOKUP($F40,'VESSEL FACTORS'!$A$3:$O$5,AJ$5,FALSE))="N/A","--",IF($G40=" ",IF(ISERROR(SEARCH("Aux",$E40,1)),($H40*VLOOKUP($F40,'VESSEL FACTORS'!$A$2:$O$5,AJ$5,FALSE)*0.0000011023*$M40*$N40*0.82),($H40*VLOOKUP($F40,'VESSEL FACTORS'!$A$2:$O$5,AJ$5,FALSE)*0.0000011023*$M40*$N40*1)),IF($G40&lt;21,($H40*VLOOKUP($F40,'VESSEL FACTORS'!$A$2:$O$5,AJ$5,FALSE)*0.0000011023*$M40*$N40*VLOOKUP($G40,'VESSEL FACTORS'!$A$16:$L$36,AJ$5,FALSE)),($H40*VLOOKUP($F40,'VESSEL FACTORS'!$A$3:$O$5,AJ$5,FALSE)*0.0000011023*$M40*$N40*($G40/100))))))))</f>
        <v>Enter vessel info</v>
      </c>
      <c r="AK40" s="76" t="str">
        <f>IF(OR($D40=" ",$E40=" ",$F40=" "),"Enter vessel info",IF(T($H40)&lt;&gt;"","Enter Activity",IF(OR($M40=0,$N40=0),"Enter Run Time",IF((VLOOKUP($F40,'VESSEL FACTORS'!$A$3:$O$5,AK$5,FALSE))="N/A","--",IF($G40=" ",IF(ISERROR(SEARCH("Aux",$E40,1)),($H40*VLOOKUP($F40,'VESSEL FACTORS'!$A$2:$O$5,AK$5,FALSE)*0.0000011023*$M40*$N40*0.82),($H40*VLOOKUP($F40,'VESSEL FACTORS'!$A$2:$O$5,AK$5,FALSE)*0.0000011023*$M40*$N40*1)),IF($G40&lt;21,($H40*VLOOKUP($F40,'VESSEL FACTORS'!$A$2:$O$5,AK$5,FALSE)*0.0000011023*$M40*$N40*VLOOKUP($G40,'VESSEL FACTORS'!$A$16:$L$36,AK$5,FALSE)),($H40*VLOOKUP($F40,'VESSEL FACTORS'!$A$3:$O$5,AK$5,FALSE)*0.0000011023*$M40*$N40*($G40/100))))))))</f>
        <v>Enter vessel info</v>
      </c>
      <c r="AL40" s="67" t="str">
        <f>IF(OR($D40=" ",$E40=" ",$F40=" "),"Enter vessel info",IF(T($H40)&lt;&gt;"","Enter Activity",IF(OR($M40=0,$N40=0),"Enter Run Time",IF((VLOOKUP($F40,'VESSEL FACTORS'!$A$3:$O$5,AL$5,FALSE))="N/A","--",IF($G40=" ",IF(ISERROR(SEARCH("Aux",$E40,1)),($H40*VLOOKUP($F40,'VESSEL FACTORS'!$A$2:$O$5,AL$5,FALSE)*0.0000011023*$M40*$N40*0.82),($H40*VLOOKUP($F40,'VESSEL FACTORS'!$A$2:$O$5,AL$5,FALSE)*0.0000011023*$M40*$N40*1)),IF($G40&lt;21,($H40*VLOOKUP($F40,'VESSEL FACTORS'!$A$2:$O$5,AL$5,FALSE)*0.0000011023*$M40*$N40*VLOOKUP($G40,'VESSEL FACTORS'!$A$16:$L$36,AL$5,FALSE)),($H40*VLOOKUP($F40,'VESSEL FACTORS'!$A$3:$O$5,AL$5,FALSE)*0.0000011023*$M40*$N40*($G40/100))))))))</f>
        <v>Enter vessel info</v>
      </c>
      <c r="AM40" s="73"/>
      <c r="AO40" s="74">
        <f>MONTH(EMISSIONS_1!P40)-MONTH(EMISSIONS_1!O40)+1</f>
        <v>1</v>
      </c>
      <c r="AP40" s="335">
        <f t="shared" ref="AP40:BA43" si="55">IF(T($AB40)="",IF((AP$6&gt;=MONTH($O40))*(AP$6&lt;=MONTH($P40)), $AB40/$AO40, 0),0)</f>
        <v>0</v>
      </c>
      <c r="AQ40" s="336">
        <f t="shared" si="55"/>
        <v>0</v>
      </c>
      <c r="AR40" s="336">
        <f t="shared" si="55"/>
        <v>0</v>
      </c>
      <c r="AS40" s="336">
        <f t="shared" si="55"/>
        <v>0</v>
      </c>
      <c r="AT40" s="336">
        <f t="shared" si="55"/>
        <v>0</v>
      </c>
      <c r="AU40" s="336">
        <f t="shared" si="55"/>
        <v>0</v>
      </c>
      <c r="AV40" s="336">
        <f t="shared" si="55"/>
        <v>0</v>
      </c>
      <c r="AW40" s="336">
        <f t="shared" si="55"/>
        <v>0</v>
      </c>
      <c r="AX40" s="336">
        <f t="shared" si="55"/>
        <v>0</v>
      </c>
      <c r="AY40" s="336">
        <f t="shared" si="55"/>
        <v>0</v>
      </c>
      <c r="AZ40" s="336">
        <f t="shared" si="55"/>
        <v>0</v>
      </c>
      <c r="BA40" s="337">
        <f t="shared" si="55"/>
        <v>0</v>
      </c>
      <c r="BB40" s="335">
        <f t="shared" si="45"/>
        <v>0</v>
      </c>
      <c r="BC40" s="336">
        <f t="shared" si="45"/>
        <v>0</v>
      </c>
      <c r="BD40" s="336">
        <f t="shared" si="45"/>
        <v>0</v>
      </c>
      <c r="BE40" s="336">
        <f t="shared" si="45"/>
        <v>0</v>
      </c>
      <c r="BF40" s="336">
        <f t="shared" si="45"/>
        <v>0</v>
      </c>
      <c r="BG40" s="336">
        <f t="shared" si="45"/>
        <v>0</v>
      </c>
      <c r="BH40" s="336">
        <f t="shared" si="45"/>
        <v>0</v>
      </c>
      <c r="BI40" s="336">
        <f t="shared" si="45"/>
        <v>0</v>
      </c>
      <c r="BJ40" s="336">
        <f t="shared" si="45"/>
        <v>0</v>
      </c>
      <c r="BK40" s="336">
        <f t="shared" si="45"/>
        <v>0</v>
      </c>
      <c r="BL40" s="336">
        <f t="shared" si="45"/>
        <v>0</v>
      </c>
      <c r="BM40" s="337">
        <f t="shared" si="45"/>
        <v>0</v>
      </c>
      <c r="BN40" s="335">
        <f t="shared" si="46"/>
        <v>0</v>
      </c>
      <c r="BO40" s="336">
        <f t="shared" si="46"/>
        <v>0</v>
      </c>
      <c r="BP40" s="336">
        <f t="shared" si="46"/>
        <v>0</v>
      </c>
      <c r="BQ40" s="336">
        <f t="shared" si="46"/>
        <v>0</v>
      </c>
      <c r="BR40" s="336">
        <f t="shared" si="46"/>
        <v>0</v>
      </c>
      <c r="BS40" s="336">
        <f t="shared" si="46"/>
        <v>0</v>
      </c>
      <c r="BT40" s="336">
        <f t="shared" si="46"/>
        <v>0</v>
      </c>
      <c r="BU40" s="336">
        <f t="shared" si="46"/>
        <v>0</v>
      </c>
      <c r="BV40" s="336">
        <f t="shared" si="46"/>
        <v>0</v>
      </c>
      <c r="BW40" s="336">
        <f t="shared" si="46"/>
        <v>0</v>
      </c>
      <c r="BX40" s="336">
        <f t="shared" si="46"/>
        <v>0</v>
      </c>
      <c r="BY40" s="337">
        <f t="shared" si="46"/>
        <v>0</v>
      </c>
      <c r="BZ40" s="335">
        <f t="shared" si="47"/>
        <v>0</v>
      </c>
      <c r="CA40" s="336">
        <f t="shared" si="47"/>
        <v>0</v>
      </c>
      <c r="CB40" s="336">
        <f t="shared" si="47"/>
        <v>0</v>
      </c>
      <c r="CC40" s="336">
        <f t="shared" si="47"/>
        <v>0</v>
      </c>
      <c r="CD40" s="336">
        <f t="shared" si="47"/>
        <v>0</v>
      </c>
      <c r="CE40" s="336">
        <f t="shared" si="47"/>
        <v>0</v>
      </c>
      <c r="CF40" s="336">
        <f t="shared" si="47"/>
        <v>0</v>
      </c>
      <c r="CG40" s="336">
        <f t="shared" si="47"/>
        <v>0</v>
      </c>
      <c r="CH40" s="336">
        <f t="shared" si="47"/>
        <v>0</v>
      </c>
      <c r="CI40" s="336">
        <f t="shared" si="47"/>
        <v>0</v>
      </c>
      <c r="CJ40" s="336">
        <f t="shared" si="47"/>
        <v>0</v>
      </c>
      <c r="CK40" s="337">
        <f t="shared" si="47"/>
        <v>0</v>
      </c>
      <c r="CL40" s="335">
        <f t="shared" si="48"/>
        <v>0</v>
      </c>
      <c r="CM40" s="336">
        <f t="shared" si="48"/>
        <v>0</v>
      </c>
      <c r="CN40" s="336">
        <f t="shared" si="48"/>
        <v>0</v>
      </c>
      <c r="CO40" s="336">
        <f t="shared" si="48"/>
        <v>0</v>
      </c>
      <c r="CP40" s="336">
        <f t="shared" si="48"/>
        <v>0</v>
      </c>
      <c r="CQ40" s="336">
        <f t="shared" si="48"/>
        <v>0</v>
      </c>
      <c r="CR40" s="336">
        <f t="shared" si="48"/>
        <v>0</v>
      </c>
      <c r="CS40" s="336">
        <f t="shared" si="48"/>
        <v>0</v>
      </c>
      <c r="CT40" s="336">
        <f t="shared" si="48"/>
        <v>0</v>
      </c>
      <c r="CU40" s="336">
        <f t="shared" si="48"/>
        <v>0</v>
      </c>
      <c r="CV40" s="336">
        <f t="shared" si="48"/>
        <v>0</v>
      </c>
      <c r="CW40" s="337">
        <f t="shared" si="48"/>
        <v>0</v>
      </c>
      <c r="CX40" s="335">
        <f t="shared" si="49"/>
        <v>0</v>
      </c>
      <c r="CY40" s="336">
        <f t="shared" si="49"/>
        <v>0</v>
      </c>
      <c r="CZ40" s="336">
        <f t="shared" si="49"/>
        <v>0</v>
      </c>
      <c r="DA40" s="336">
        <f t="shared" si="49"/>
        <v>0</v>
      </c>
      <c r="DB40" s="336">
        <f t="shared" si="49"/>
        <v>0</v>
      </c>
      <c r="DC40" s="336">
        <f t="shared" si="49"/>
        <v>0</v>
      </c>
      <c r="DD40" s="336">
        <f t="shared" si="49"/>
        <v>0</v>
      </c>
      <c r="DE40" s="336">
        <f t="shared" si="49"/>
        <v>0</v>
      </c>
      <c r="DF40" s="336">
        <f t="shared" si="49"/>
        <v>0</v>
      </c>
      <c r="DG40" s="336">
        <f t="shared" si="49"/>
        <v>0</v>
      </c>
      <c r="DH40" s="336">
        <f t="shared" si="49"/>
        <v>0</v>
      </c>
      <c r="DI40" s="337">
        <f t="shared" si="49"/>
        <v>0</v>
      </c>
      <c r="DJ40" s="335">
        <f t="shared" si="50"/>
        <v>0</v>
      </c>
      <c r="DK40" s="336">
        <f t="shared" si="50"/>
        <v>0</v>
      </c>
      <c r="DL40" s="336">
        <f t="shared" si="50"/>
        <v>0</v>
      </c>
      <c r="DM40" s="336">
        <f t="shared" si="50"/>
        <v>0</v>
      </c>
      <c r="DN40" s="336">
        <f t="shared" si="50"/>
        <v>0</v>
      </c>
      <c r="DO40" s="336">
        <f t="shared" si="50"/>
        <v>0</v>
      </c>
      <c r="DP40" s="336">
        <f t="shared" si="50"/>
        <v>0</v>
      </c>
      <c r="DQ40" s="336">
        <f t="shared" si="50"/>
        <v>0</v>
      </c>
      <c r="DR40" s="336">
        <f t="shared" si="50"/>
        <v>0</v>
      </c>
      <c r="DS40" s="336">
        <f t="shared" si="50"/>
        <v>0</v>
      </c>
      <c r="DT40" s="336">
        <f t="shared" si="50"/>
        <v>0</v>
      </c>
      <c r="DU40" s="337">
        <f t="shared" si="50"/>
        <v>0</v>
      </c>
      <c r="DV40" s="335">
        <f t="shared" si="51"/>
        <v>0</v>
      </c>
      <c r="DW40" s="336">
        <f t="shared" si="51"/>
        <v>0</v>
      </c>
      <c r="DX40" s="336">
        <f t="shared" si="51"/>
        <v>0</v>
      </c>
      <c r="DY40" s="336">
        <f t="shared" si="51"/>
        <v>0</v>
      </c>
      <c r="DZ40" s="336">
        <f t="shared" si="51"/>
        <v>0</v>
      </c>
      <c r="EA40" s="336">
        <f t="shared" si="51"/>
        <v>0</v>
      </c>
      <c r="EB40" s="336">
        <f t="shared" si="51"/>
        <v>0</v>
      </c>
      <c r="EC40" s="336">
        <f t="shared" si="51"/>
        <v>0</v>
      </c>
      <c r="ED40" s="336">
        <f t="shared" si="51"/>
        <v>0</v>
      </c>
      <c r="EE40" s="336">
        <f t="shared" si="51"/>
        <v>0</v>
      </c>
      <c r="EF40" s="336">
        <f t="shared" si="51"/>
        <v>0</v>
      </c>
      <c r="EG40" s="337">
        <f t="shared" si="51"/>
        <v>0</v>
      </c>
      <c r="EH40" s="335">
        <f t="shared" si="52"/>
        <v>0</v>
      </c>
      <c r="EI40" s="336">
        <f t="shared" si="52"/>
        <v>0</v>
      </c>
      <c r="EJ40" s="336">
        <f t="shared" si="52"/>
        <v>0</v>
      </c>
      <c r="EK40" s="336">
        <f t="shared" si="52"/>
        <v>0</v>
      </c>
      <c r="EL40" s="336">
        <f t="shared" si="52"/>
        <v>0</v>
      </c>
      <c r="EM40" s="336">
        <f t="shared" si="52"/>
        <v>0</v>
      </c>
      <c r="EN40" s="336">
        <f t="shared" si="52"/>
        <v>0</v>
      </c>
      <c r="EO40" s="336">
        <f t="shared" si="52"/>
        <v>0</v>
      </c>
      <c r="EP40" s="336">
        <f t="shared" si="52"/>
        <v>0</v>
      </c>
      <c r="EQ40" s="336">
        <f t="shared" si="52"/>
        <v>0</v>
      </c>
      <c r="ER40" s="336">
        <f t="shared" si="52"/>
        <v>0</v>
      </c>
      <c r="ES40" s="337">
        <f t="shared" si="52"/>
        <v>0</v>
      </c>
      <c r="ET40" s="335">
        <f t="shared" si="53"/>
        <v>0</v>
      </c>
      <c r="EU40" s="336">
        <f t="shared" si="53"/>
        <v>0</v>
      </c>
      <c r="EV40" s="336">
        <f t="shared" si="53"/>
        <v>0</v>
      </c>
      <c r="EW40" s="336">
        <f t="shared" si="53"/>
        <v>0</v>
      </c>
      <c r="EX40" s="336">
        <f t="shared" si="53"/>
        <v>0</v>
      </c>
      <c r="EY40" s="336">
        <f t="shared" si="53"/>
        <v>0</v>
      </c>
      <c r="EZ40" s="336">
        <f t="shared" si="53"/>
        <v>0</v>
      </c>
      <c r="FA40" s="336">
        <f t="shared" si="53"/>
        <v>0</v>
      </c>
      <c r="FB40" s="336">
        <f t="shared" si="53"/>
        <v>0</v>
      </c>
      <c r="FC40" s="336">
        <f t="shared" si="53"/>
        <v>0</v>
      </c>
      <c r="FD40" s="336">
        <f t="shared" si="53"/>
        <v>0</v>
      </c>
      <c r="FE40" s="337">
        <f t="shared" si="53"/>
        <v>0</v>
      </c>
      <c r="FF40" s="335">
        <f t="shared" si="54"/>
        <v>0</v>
      </c>
      <c r="FG40" s="336">
        <f t="shared" si="54"/>
        <v>0</v>
      </c>
      <c r="FH40" s="336">
        <f t="shared" si="54"/>
        <v>0</v>
      </c>
      <c r="FI40" s="336">
        <f t="shared" si="54"/>
        <v>0</v>
      </c>
      <c r="FJ40" s="336">
        <f t="shared" si="54"/>
        <v>0</v>
      </c>
      <c r="FK40" s="336">
        <f t="shared" si="54"/>
        <v>0</v>
      </c>
      <c r="FL40" s="336">
        <f t="shared" si="54"/>
        <v>0</v>
      </c>
      <c r="FM40" s="336">
        <f t="shared" si="54"/>
        <v>0</v>
      </c>
      <c r="FN40" s="336">
        <f t="shared" si="54"/>
        <v>0</v>
      </c>
      <c r="FO40" s="336">
        <f t="shared" si="54"/>
        <v>0</v>
      </c>
      <c r="FP40" s="336">
        <f t="shared" si="54"/>
        <v>0</v>
      </c>
      <c r="FQ40" s="337">
        <f t="shared" si="54"/>
        <v>0</v>
      </c>
    </row>
    <row r="41" spans="1:173" ht="12.75" customHeight="1" x14ac:dyDescent="0.2">
      <c r="A41" s="74" t="str">
        <f t="shared" si="21"/>
        <v xml:space="preserve"> - </v>
      </c>
      <c r="B41" s="112"/>
      <c r="C41" s="171" t="s">
        <v>305</v>
      </c>
      <c r="D41" s="366" t="str">
        <f>IF(ISBLANK(EMISSIONS_1!D41), " ", EMISSIONS_1!D41)</f>
        <v xml:space="preserve"> </v>
      </c>
      <c r="E41" s="366" t="str">
        <f>IF(ISBLANK(EMISSIONS_1!E41), " ", EMISSIONS_1!E41)</f>
        <v xml:space="preserve"> </v>
      </c>
      <c r="F41" s="366" t="str">
        <f>IF(ISBLANK(EMISSIONS_1!F41), " ", EMISSIONS_1!F41)</f>
        <v xml:space="preserve"> </v>
      </c>
      <c r="G41" s="367"/>
      <c r="H41" s="368"/>
      <c r="I41" s="33" t="s">
        <v>299</v>
      </c>
      <c r="J41" s="367"/>
      <c r="K41" s="33">
        <f t="shared" si="35"/>
        <v>1</v>
      </c>
      <c r="L41" s="33">
        <f t="shared" si="23"/>
        <v>0</v>
      </c>
      <c r="M41" s="367">
        <v>0</v>
      </c>
      <c r="N41" s="373">
        <v>0</v>
      </c>
      <c r="O41" s="299"/>
      <c r="P41" s="300"/>
      <c r="Q41" s="73" t="str">
        <f t="shared" si="36"/>
        <v>Enter vessel info</v>
      </c>
      <c r="R41" s="79" t="str">
        <f t="shared" si="37"/>
        <v>Enter vessel info</v>
      </c>
      <c r="S41" s="79" t="str">
        <f t="shared" si="38"/>
        <v>Enter vessel info</v>
      </c>
      <c r="T41" s="79" t="str">
        <f t="shared" si="39"/>
        <v>Enter vessel info</v>
      </c>
      <c r="U41" s="79" t="str">
        <f t="shared" si="40"/>
        <v>Enter vessel info</v>
      </c>
      <c r="V41" s="79" t="str">
        <f t="shared" si="41"/>
        <v>Enter vessel info</v>
      </c>
      <c r="W41" s="79" t="str">
        <f t="shared" si="42"/>
        <v>Enter vessel info</v>
      </c>
      <c r="X41" s="79" t="str">
        <f t="shared" si="43"/>
        <v>Enter vessel info</v>
      </c>
      <c r="Y41" s="78" t="s">
        <v>115</v>
      </c>
      <c r="Z41" s="79" t="s">
        <v>115</v>
      </c>
      <c r="AA41" s="82" t="s">
        <v>115</v>
      </c>
      <c r="AB41" s="76" t="str">
        <f>IF(OR($D41=" ",$E41=" ",$F41=" "),"Enter vessel info",IF(T($H41)&lt;&gt;"","Enter Activity",IF(OR($M41=0,$N41=0),"Enter Run Time",IF((VLOOKUP($F41,'VESSEL FACTORS'!$A$3:$O$5,AB$5,FALSE))="N/A","--",IF($G41=" ",IF(ISERROR(SEARCH("Aux",$E41,1)),($H41*VLOOKUP($F41,'VESSEL FACTORS'!$A$2:$O$5,AB$5,FALSE)*0.0000011023*$M41*$N41*0.82),($H41*VLOOKUP($F41,'VESSEL FACTORS'!$A$2:$O$5,AB$5,FALSE)*0.0000011023*$M41*$N41*1)),IF($G41&lt;21,($H41*VLOOKUP($F41,'VESSEL FACTORS'!$A$2:$O$5,AB$5,FALSE)*0.0000011023*$M41*$N41*VLOOKUP($G41,'VESSEL FACTORS'!$A$16:$L$36,AB$5,FALSE)),($H41*VLOOKUP($F41,'VESSEL FACTORS'!$A$3:$O$5,AB$5,FALSE)*0.0000011023*$M41*$N41*($G41/100))))))))</f>
        <v>Enter vessel info</v>
      </c>
      <c r="AC41" s="76" t="str">
        <f>IF(OR($D41=" ",$E41=" ",$F41=" "),"Enter vessel info",IF(T($H41)&lt;&gt;"","Enter Activity",IF(OR($M41=0,$N41=0),"Enter Run Time",IF((VLOOKUP($F41,'VESSEL FACTORS'!$A$3:$O$5,AC$5,FALSE))="N/A","--",IF($G41=" ",IF(ISERROR(SEARCH("Aux",$E41,1)),($H41*VLOOKUP($F41,'VESSEL FACTORS'!$A$2:$O$5,AC$5,FALSE)*0.0000011023*$M41*$N41*0.82),($H41*VLOOKUP($F41,'VESSEL FACTORS'!$A$2:$O$5,AC$5,FALSE)*0.0000011023*$M41*$N41*1)),IF($G41&lt;21,($H41*VLOOKUP($F41,'VESSEL FACTORS'!$A$2:$O$5,AC$5,FALSE)*0.0000011023*$M41*$N41*VLOOKUP($G41,'VESSEL FACTORS'!$A$16:$L$36,AC$5,FALSE)),($H41*VLOOKUP($F41,'VESSEL FACTORS'!$A$3:$O$5,AC$5,FALSE)*0.0000011023*$M41*$N41*($G41/100))))))))</f>
        <v>Enter vessel info</v>
      </c>
      <c r="AD41" s="76" t="str">
        <f>IF(OR($D41=" ",$E41=" ",$F41=" "),"Enter vessel info",IF(T($H41)&lt;&gt;"","Enter Activity",IF(OR($M41=0,$N41=0),"Enter Run Time",IF((VLOOKUP($F41,'VESSEL FACTORS'!$A$3:$O$5,AD$5,FALSE))="N/A","--",IF($G41=" ",IF(ISERROR(SEARCH("Aux",$E41,1)),($H41*VLOOKUP($F41,'VESSEL FACTORS'!$A$2:$O$5,AD$5,FALSE)*0.0000011023*$M41*$N41*0.82),($H41*VLOOKUP($F41,'VESSEL FACTORS'!$A$2:$O$5,AD$5,FALSE)*0.0000011023*$M41*$N41*1)),IF($G41&lt;21,($H41*VLOOKUP($F41,'VESSEL FACTORS'!$A$2:$O$5,AD$5,FALSE)*0.0000011023*$M41*$N41*VLOOKUP($G41,'VESSEL FACTORS'!$A$16:$L$36,AD$5,FALSE)),($H41*VLOOKUP($F41,'VESSEL FACTORS'!$A$3:$O$5,AD$5,FALSE)*0.0000011023*$M41*$N41*($G41/100))))))))</f>
        <v>Enter vessel info</v>
      </c>
      <c r="AE41" s="76" t="str">
        <f>IF(OR($D41=" ",$E41=" ",$F41=" "),"Enter vessel info",IF(T($H41)&lt;&gt;"","Enter Activity",IF(OR($M41=0,$N41=0),"Enter Run Time",IF((VLOOKUP($F41,'VESSEL FACTORS'!$A$3:$O$5,AE$5,FALSE))="N/A","--",IF($G41=" ",IF(ISERROR(SEARCH("Aux",$E41,1)),($H41*VLOOKUP($F41,'VESSEL FACTORS'!$A$2:$O$5,AE$5,FALSE)*0.0000011023*$M41*$N41*0.82),($H41*VLOOKUP($F41,'VESSEL FACTORS'!$A$2:$O$5,AE$5,FALSE)*0.0000011023*$M41*$N41*1)),IF($G41&lt;21,($H41*VLOOKUP($F41,'VESSEL FACTORS'!$A$2:$O$5,AE$5,FALSE)*0.0000011023*$M41*$N41*VLOOKUP($G41,'VESSEL FACTORS'!$A$16:$L$36,AE$5,FALSE)),($H41*VLOOKUP($F41,'VESSEL FACTORS'!$A$3:$O$5,AE$5,FALSE)*0.0000011023*$M41*$N41*($G41/100))))))))</f>
        <v>Enter vessel info</v>
      </c>
      <c r="AF41" s="76" t="str">
        <f>IF(OR($D41=" ",$E41=" ",$F41=" "),"Enter vessel info",IF(T($H41)&lt;&gt;"","Enter Activity",IF(OR($M41=0,$N41=0),"Enter Run Time",IF((VLOOKUP($F41,'VESSEL FACTORS'!$A$3:$O$5,AF$5,FALSE))="N/A","--",IF($G41=" ",IF(ISERROR(SEARCH("Aux",$E41,1)),($H41*VLOOKUP($F41,'VESSEL FACTORS'!$A$2:$O$5,AF$5,FALSE)*0.0000011023*$M41*$N41*0.82),($H41*VLOOKUP($F41,'VESSEL FACTORS'!$A$2:$O$5,AF$5,FALSE)*0.0000011023*$M41*$N41*1)),IF($G41&lt;21,($H41*VLOOKUP($F41,'VESSEL FACTORS'!$A$2:$O$5,AF$5,FALSE)*0.0000011023*$M41*$N41*VLOOKUP($G41,'VESSEL FACTORS'!$A$16:$L$36,AF$5,FALSE)),($H41*VLOOKUP($F41,'VESSEL FACTORS'!$A$3:$O$5,AF$5,FALSE)*0.0000011023*$M41*$N41*($G41/100))))))))</f>
        <v>Enter vessel info</v>
      </c>
      <c r="AG41" s="76" t="str">
        <f>IF(OR($D41=" ",$E41=" ",$F41=" "),"Enter vessel info",IF(T($H41)&lt;&gt;"","Enter Activity",IF(OR($M41=0,$N41=0),"Enter Run Time",IF((VLOOKUP($F41,'VESSEL FACTORS'!$A$3:$O$5,AG$5,FALSE))="N/A","--",IF($G41=" ",IF(ISERROR(SEARCH("Aux",$E41,1)),($H41*VLOOKUP($F41,'VESSEL FACTORS'!$A$2:$O$5,AG$5,FALSE)*0.0000011023*$M41*$N41*0.82),($H41*VLOOKUP($F41,'VESSEL FACTORS'!$A$2:$O$5,AG$5,FALSE)*0.0000011023*$M41*$N41*1)),IF($G41&lt;21,($H41*VLOOKUP($F41,'VESSEL FACTORS'!$A$2:$O$5,AG$5,FALSE)*0.0000011023*$M41*$N41*VLOOKUP($G41,'VESSEL FACTORS'!$A$16:$L$36,AG$5,FALSE)),($H41*VLOOKUP($F41,'VESSEL FACTORS'!$A$3:$O$5,AG$5,FALSE)*0.0000011023*$M41*$N41*($G41/100))))))))</f>
        <v>Enter vessel info</v>
      </c>
      <c r="AH41" s="76" t="str">
        <f>IF(OR($D41=" ",$E41=" ",$F41=" "),"Enter vessel info",IF(T($H41)&lt;&gt;"","Enter Activity",IF(OR($M41=0,$N41=0),"Enter Run Time",IF((VLOOKUP($F41,'VESSEL FACTORS'!$A$3:$O$5,AH$5,FALSE))="N/A","--",IF($G41=" ",IF(ISERROR(SEARCH("Aux",$E41,1)),($H41*VLOOKUP($F41,'VESSEL FACTORS'!$A$2:$O$5,AH$5,FALSE)*0.0000011023*$M41*$N41*0.82),($H41*VLOOKUP($F41,'VESSEL FACTORS'!$A$2:$O$5,AH$5,FALSE)*0.0000011023*$M41*$N41*1)),IF($G41&lt;21,($H41*VLOOKUP($F41,'VESSEL FACTORS'!$A$2:$O$5,AH$5,FALSE)*0.0000011023*$M41*$N41*VLOOKUP($G41,'VESSEL FACTORS'!$A$16:$L$36,AH$5,FALSE)),($H41*VLOOKUP($F41,'VESSEL FACTORS'!$A$3:$O$5,AH$5,FALSE)*0.0000011023*$M41*$N41*($G41/100))))))))</f>
        <v>Enter vessel info</v>
      </c>
      <c r="AI41" s="76" t="str">
        <f>IF(OR($D41=" ",$E41=" ",$F41=" "),"Enter vessel info",IF(T($H41)&lt;&gt;"","Enter Activity",IF(OR($M41=0,$N41=0),"Enter Run Time",IF((VLOOKUP($F41,'VESSEL FACTORS'!$A$3:$O$5,AI$5,FALSE))="N/A","--",IF($G41=" ",IF(ISERROR(SEARCH("Aux",$E41,1)),($H41*VLOOKUP($F41,'VESSEL FACTORS'!$A$2:$O$5,AI$5,FALSE)*0.0000011023*$M41*$N41*0.82),($H41*VLOOKUP($F41,'VESSEL FACTORS'!$A$2:$O$5,AI$5,FALSE)*0.0000011023*$M41*$N41*1)),IF($G41&lt;21,($H41*VLOOKUP($F41,'VESSEL FACTORS'!$A$2:$O$5,AI$5,FALSE)*0.0000011023*$M41*$N41*VLOOKUP($G41,'VESSEL FACTORS'!$A$16:$L$36,AI$5,FALSE)),($H41*VLOOKUP($F41,'VESSEL FACTORS'!$A$3:$O$5,AI$5,FALSE)*0.0000011023*$M41*$N41*($G41/100))))))))</f>
        <v>Enter vessel info</v>
      </c>
      <c r="AJ41" s="76" t="str">
        <f>IF(OR($D41=" ",$E41=" ",$F41=" "),"Enter vessel info",IF(T($H41)&lt;&gt;"","Enter Activity",IF(OR($M41=0,$N41=0),"Enter Run Time",IF((VLOOKUP($F41,'VESSEL FACTORS'!$A$3:$O$5,AJ$5,FALSE))="N/A","--",IF($G41=" ",IF(ISERROR(SEARCH("Aux",$E41,1)),($H41*VLOOKUP($F41,'VESSEL FACTORS'!$A$2:$O$5,AJ$5,FALSE)*0.0000011023*$M41*$N41*0.82),($H41*VLOOKUP($F41,'VESSEL FACTORS'!$A$2:$O$5,AJ$5,FALSE)*0.0000011023*$M41*$N41*1)),IF($G41&lt;21,($H41*VLOOKUP($F41,'VESSEL FACTORS'!$A$2:$O$5,AJ$5,FALSE)*0.0000011023*$M41*$N41*VLOOKUP($G41,'VESSEL FACTORS'!$A$16:$L$36,AJ$5,FALSE)),($H41*VLOOKUP($F41,'VESSEL FACTORS'!$A$3:$O$5,AJ$5,FALSE)*0.0000011023*$M41*$N41*($G41/100))))))))</f>
        <v>Enter vessel info</v>
      </c>
      <c r="AK41" s="76" t="str">
        <f>IF(OR($D41=" ",$E41=" ",$F41=" "),"Enter vessel info",IF(T($H41)&lt;&gt;"","Enter Activity",IF(OR($M41=0,$N41=0),"Enter Run Time",IF((VLOOKUP($F41,'VESSEL FACTORS'!$A$3:$O$5,AK$5,FALSE))="N/A","--",IF($G41=" ",IF(ISERROR(SEARCH("Aux",$E41,1)),($H41*VLOOKUP($F41,'VESSEL FACTORS'!$A$2:$O$5,AK$5,FALSE)*0.0000011023*$M41*$N41*0.82),($H41*VLOOKUP($F41,'VESSEL FACTORS'!$A$2:$O$5,AK$5,FALSE)*0.0000011023*$M41*$N41*1)),IF($G41&lt;21,($H41*VLOOKUP($F41,'VESSEL FACTORS'!$A$2:$O$5,AK$5,FALSE)*0.0000011023*$M41*$N41*VLOOKUP($G41,'VESSEL FACTORS'!$A$16:$L$36,AK$5,FALSE)),($H41*VLOOKUP($F41,'VESSEL FACTORS'!$A$3:$O$5,AK$5,FALSE)*0.0000011023*$M41*$N41*($G41/100))))))))</f>
        <v>Enter vessel info</v>
      </c>
      <c r="AL41" s="67" t="str">
        <f>IF(OR($D41=" ",$E41=" ",$F41=" "),"Enter vessel info",IF(T($H41)&lt;&gt;"","Enter Activity",IF(OR($M41=0,$N41=0),"Enter Run Time",IF((VLOOKUP($F41,'VESSEL FACTORS'!$A$3:$O$5,AL$5,FALSE))="N/A","--",IF($G41=" ",IF(ISERROR(SEARCH("Aux",$E41,1)),($H41*VLOOKUP($F41,'VESSEL FACTORS'!$A$2:$O$5,AL$5,FALSE)*0.0000011023*$M41*$N41*0.82),($H41*VLOOKUP($F41,'VESSEL FACTORS'!$A$2:$O$5,AL$5,FALSE)*0.0000011023*$M41*$N41*1)),IF($G41&lt;21,($H41*VLOOKUP($F41,'VESSEL FACTORS'!$A$2:$O$5,AL$5,FALSE)*0.0000011023*$M41*$N41*VLOOKUP($G41,'VESSEL FACTORS'!$A$16:$L$36,AL$5,FALSE)),($H41*VLOOKUP($F41,'VESSEL FACTORS'!$A$3:$O$5,AL$5,FALSE)*0.0000011023*$M41*$N41*($G41/100))))))))</f>
        <v>Enter vessel info</v>
      </c>
      <c r="AM41" s="73"/>
      <c r="AO41" s="74">
        <f>MONTH(EMISSIONS_1!P41)-MONTH(EMISSIONS_1!O41)+1</f>
        <v>1</v>
      </c>
      <c r="AP41" s="335">
        <f t="shared" si="55"/>
        <v>0</v>
      </c>
      <c r="AQ41" s="336">
        <f t="shared" si="55"/>
        <v>0</v>
      </c>
      <c r="AR41" s="336">
        <f t="shared" si="55"/>
        <v>0</v>
      </c>
      <c r="AS41" s="336">
        <f t="shared" si="55"/>
        <v>0</v>
      </c>
      <c r="AT41" s="336">
        <f t="shared" si="55"/>
        <v>0</v>
      </c>
      <c r="AU41" s="336">
        <f t="shared" si="55"/>
        <v>0</v>
      </c>
      <c r="AV41" s="336">
        <f t="shared" si="55"/>
        <v>0</v>
      </c>
      <c r="AW41" s="336">
        <f t="shared" si="55"/>
        <v>0</v>
      </c>
      <c r="AX41" s="336">
        <f t="shared" si="55"/>
        <v>0</v>
      </c>
      <c r="AY41" s="336">
        <f t="shared" si="55"/>
        <v>0</v>
      </c>
      <c r="AZ41" s="336">
        <f t="shared" si="55"/>
        <v>0</v>
      </c>
      <c r="BA41" s="337">
        <f t="shared" si="55"/>
        <v>0</v>
      </c>
      <c r="BB41" s="335">
        <f t="shared" si="45"/>
        <v>0</v>
      </c>
      <c r="BC41" s="336">
        <f t="shared" si="45"/>
        <v>0</v>
      </c>
      <c r="BD41" s="336">
        <f t="shared" si="45"/>
        <v>0</v>
      </c>
      <c r="BE41" s="336">
        <f t="shared" si="45"/>
        <v>0</v>
      </c>
      <c r="BF41" s="336">
        <f t="shared" si="45"/>
        <v>0</v>
      </c>
      <c r="BG41" s="336">
        <f t="shared" si="45"/>
        <v>0</v>
      </c>
      <c r="BH41" s="336">
        <f t="shared" si="45"/>
        <v>0</v>
      </c>
      <c r="BI41" s="336">
        <f t="shared" si="45"/>
        <v>0</v>
      </c>
      <c r="BJ41" s="336">
        <f t="shared" si="45"/>
        <v>0</v>
      </c>
      <c r="BK41" s="336">
        <f t="shared" si="45"/>
        <v>0</v>
      </c>
      <c r="BL41" s="336">
        <f t="shared" si="45"/>
        <v>0</v>
      </c>
      <c r="BM41" s="337">
        <f t="shared" si="45"/>
        <v>0</v>
      </c>
      <c r="BN41" s="335">
        <f t="shared" si="46"/>
        <v>0</v>
      </c>
      <c r="BO41" s="336">
        <f t="shared" si="46"/>
        <v>0</v>
      </c>
      <c r="BP41" s="336">
        <f t="shared" si="46"/>
        <v>0</v>
      </c>
      <c r="BQ41" s="336">
        <f t="shared" si="46"/>
        <v>0</v>
      </c>
      <c r="BR41" s="336">
        <f t="shared" si="46"/>
        <v>0</v>
      </c>
      <c r="BS41" s="336">
        <f t="shared" si="46"/>
        <v>0</v>
      </c>
      <c r="BT41" s="336">
        <f t="shared" si="46"/>
        <v>0</v>
      </c>
      <c r="BU41" s="336">
        <f t="shared" si="46"/>
        <v>0</v>
      </c>
      <c r="BV41" s="336">
        <f t="shared" si="46"/>
        <v>0</v>
      </c>
      <c r="BW41" s="336">
        <f t="shared" si="46"/>
        <v>0</v>
      </c>
      <c r="BX41" s="336">
        <f t="shared" si="46"/>
        <v>0</v>
      </c>
      <c r="BY41" s="337">
        <f t="shared" si="46"/>
        <v>0</v>
      </c>
      <c r="BZ41" s="335">
        <f t="shared" si="47"/>
        <v>0</v>
      </c>
      <c r="CA41" s="336">
        <f t="shared" si="47"/>
        <v>0</v>
      </c>
      <c r="CB41" s="336">
        <f t="shared" si="47"/>
        <v>0</v>
      </c>
      <c r="CC41" s="336">
        <f t="shared" si="47"/>
        <v>0</v>
      </c>
      <c r="CD41" s="336">
        <f t="shared" si="47"/>
        <v>0</v>
      </c>
      <c r="CE41" s="336">
        <f t="shared" si="47"/>
        <v>0</v>
      </c>
      <c r="CF41" s="336">
        <f t="shared" si="47"/>
        <v>0</v>
      </c>
      <c r="CG41" s="336">
        <f t="shared" si="47"/>
        <v>0</v>
      </c>
      <c r="CH41" s="336">
        <f t="shared" si="47"/>
        <v>0</v>
      </c>
      <c r="CI41" s="336">
        <f t="shared" si="47"/>
        <v>0</v>
      </c>
      <c r="CJ41" s="336">
        <f t="shared" si="47"/>
        <v>0</v>
      </c>
      <c r="CK41" s="337">
        <f t="shared" si="47"/>
        <v>0</v>
      </c>
      <c r="CL41" s="335">
        <f t="shared" si="48"/>
        <v>0</v>
      </c>
      <c r="CM41" s="336">
        <f t="shared" si="48"/>
        <v>0</v>
      </c>
      <c r="CN41" s="336">
        <f t="shared" si="48"/>
        <v>0</v>
      </c>
      <c r="CO41" s="336">
        <f t="shared" si="48"/>
        <v>0</v>
      </c>
      <c r="CP41" s="336">
        <f t="shared" si="48"/>
        <v>0</v>
      </c>
      <c r="CQ41" s="336">
        <f t="shared" si="48"/>
        <v>0</v>
      </c>
      <c r="CR41" s="336">
        <f t="shared" si="48"/>
        <v>0</v>
      </c>
      <c r="CS41" s="336">
        <f t="shared" si="48"/>
        <v>0</v>
      </c>
      <c r="CT41" s="336">
        <f t="shared" si="48"/>
        <v>0</v>
      </c>
      <c r="CU41" s="336">
        <f t="shared" si="48"/>
        <v>0</v>
      </c>
      <c r="CV41" s="336">
        <f t="shared" si="48"/>
        <v>0</v>
      </c>
      <c r="CW41" s="337">
        <f t="shared" si="48"/>
        <v>0</v>
      </c>
      <c r="CX41" s="335">
        <f t="shared" si="49"/>
        <v>0</v>
      </c>
      <c r="CY41" s="336">
        <f t="shared" si="49"/>
        <v>0</v>
      </c>
      <c r="CZ41" s="336">
        <f t="shared" si="49"/>
        <v>0</v>
      </c>
      <c r="DA41" s="336">
        <f t="shared" si="49"/>
        <v>0</v>
      </c>
      <c r="DB41" s="336">
        <f t="shared" si="49"/>
        <v>0</v>
      </c>
      <c r="DC41" s="336">
        <f t="shared" si="49"/>
        <v>0</v>
      </c>
      <c r="DD41" s="336">
        <f t="shared" si="49"/>
        <v>0</v>
      </c>
      <c r="DE41" s="336">
        <f t="shared" si="49"/>
        <v>0</v>
      </c>
      <c r="DF41" s="336">
        <f t="shared" si="49"/>
        <v>0</v>
      </c>
      <c r="DG41" s="336">
        <f t="shared" si="49"/>
        <v>0</v>
      </c>
      <c r="DH41" s="336">
        <f t="shared" si="49"/>
        <v>0</v>
      </c>
      <c r="DI41" s="337">
        <f t="shared" si="49"/>
        <v>0</v>
      </c>
      <c r="DJ41" s="335">
        <f t="shared" si="50"/>
        <v>0</v>
      </c>
      <c r="DK41" s="336">
        <f t="shared" si="50"/>
        <v>0</v>
      </c>
      <c r="DL41" s="336">
        <f t="shared" si="50"/>
        <v>0</v>
      </c>
      <c r="DM41" s="336">
        <f t="shared" si="50"/>
        <v>0</v>
      </c>
      <c r="DN41" s="336">
        <f t="shared" si="50"/>
        <v>0</v>
      </c>
      <c r="DO41" s="336">
        <f t="shared" si="50"/>
        <v>0</v>
      </c>
      <c r="DP41" s="336">
        <f t="shared" si="50"/>
        <v>0</v>
      </c>
      <c r="DQ41" s="336">
        <f t="shared" si="50"/>
        <v>0</v>
      </c>
      <c r="DR41" s="336">
        <f t="shared" si="50"/>
        <v>0</v>
      </c>
      <c r="DS41" s="336">
        <f t="shared" si="50"/>
        <v>0</v>
      </c>
      <c r="DT41" s="336">
        <f t="shared" si="50"/>
        <v>0</v>
      </c>
      <c r="DU41" s="337">
        <f t="shared" si="50"/>
        <v>0</v>
      </c>
      <c r="DV41" s="335">
        <f t="shared" si="51"/>
        <v>0</v>
      </c>
      <c r="DW41" s="336">
        <f t="shared" si="51"/>
        <v>0</v>
      </c>
      <c r="DX41" s="336">
        <f t="shared" si="51"/>
        <v>0</v>
      </c>
      <c r="DY41" s="336">
        <f t="shared" si="51"/>
        <v>0</v>
      </c>
      <c r="DZ41" s="336">
        <f t="shared" si="51"/>
        <v>0</v>
      </c>
      <c r="EA41" s="336">
        <f t="shared" si="51"/>
        <v>0</v>
      </c>
      <c r="EB41" s="336">
        <f t="shared" si="51"/>
        <v>0</v>
      </c>
      <c r="EC41" s="336">
        <f t="shared" si="51"/>
        <v>0</v>
      </c>
      <c r="ED41" s="336">
        <f t="shared" si="51"/>
        <v>0</v>
      </c>
      <c r="EE41" s="336">
        <f t="shared" si="51"/>
        <v>0</v>
      </c>
      <c r="EF41" s="336">
        <f t="shared" si="51"/>
        <v>0</v>
      </c>
      <c r="EG41" s="337">
        <f t="shared" si="51"/>
        <v>0</v>
      </c>
      <c r="EH41" s="335">
        <f t="shared" si="52"/>
        <v>0</v>
      </c>
      <c r="EI41" s="336">
        <f t="shared" si="52"/>
        <v>0</v>
      </c>
      <c r="EJ41" s="336">
        <f t="shared" si="52"/>
        <v>0</v>
      </c>
      <c r="EK41" s="336">
        <f t="shared" si="52"/>
        <v>0</v>
      </c>
      <c r="EL41" s="336">
        <f t="shared" si="52"/>
        <v>0</v>
      </c>
      <c r="EM41" s="336">
        <f t="shared" si="52"/>
        <v>0</v>
      </c>
      <c r="EN41" s="336">
        <f t="shared" si="52"/>
        <v>0</v>
      </c>
      <c r="EO41" s="336">
        <f t="shared" si="52"/>
        <v>0</v>
      </c>
      <c r="EP41" s="336">
        <f t="shared" si="52"/>
        <v>0</v>
      </c>
      <c r="EQ41" s="336">
        <f t="shared" si="52"/>
        <v>0</v>
      </c>
      <c r="ER41" s="336">
        <f t="shared" si="52"/>
        <v>0</v>
      </c>
      <c r="ES41" s="337">
        <f t="shared" si="52"/>
        <v>0</v>
      </c>
      <c r="ET41" s="335">
        <f t="shared" si="53"/>
        <v>0</v>
      </c>
      <c r="EU41" s="336">
        <f t="shared" si="53"/>
        <v>0</v>
      </c>
      <c r="EV41" s="336">
        <f t="shared" si="53"/>
        <v>0</v>
      </c>
      <c r="EW41" s="336">
        <f t="shared" si="53"/>
        <v>0</v>
      </c>
      <c r="EX41" s="336">
        <f t="shared" si="53"/>
        <v>0</v>
      </c>
      <c r="EY41" s="336">
        <f t="shared" si="53"/>
        <v>0</v>
      </c>
      <c r="EZ41" s="336">
        <f t="shared" si="53"/>
        <v>0</v>
      </c>
      <c r="FA41" s="336">
        <f t="shared" si="53"/>
        <v>0</v>
      </c>
      <c r="FB41" s="336">
        <f t="shared" si="53"/>
        <v>0</v>
      </c>
      <c r="FC41" s="336">
        <f t="shared" si="53"/>
        <v>0</v>
      </c>
      <c r="FD41" s="336">
        <f t="shared" si="53"/>
        <v>0</v>
      </c>
      <c r="FE41" s="337">
        <f t="shared" si="53"/>
        <v>0</v>
      </c>
      <c r="FF41" s="335">
        <f t="shared" si="54"/>
        <v>0</v>
      </c>
      <c r="FG41" s="336">
        <f t="shared" si="54"/>
        <v>0</v>
      </c>
      <c r="FH41" s="336">
        <f t="shared" si="54"/>
        <v>0</v>
      </c>
      <c r="FI41" s="336">
        <f t="shared" si="54"/>
        <v>0</v>
      </c>
      <c r="FJ41" s="336">
        <f t="shared" si="54"/>
        <v>0</v>
      </c>
      <c r="FK41" s="336">
        <f t="shared" si="54"/>
        <v>0</v>
      </c>
      <c r="FL41" s="336">
        <f t="shared" si="54"/>
        <v>0</v>
      </c>
      <c r="FM41" s="336">
        <f t="shared" si="54"/>
        <v>0</v>
      </c>
      <c r="FN41" s="336">
        <f t="shared" si="54"/>
        <v>0</v>
      </c>
      <c r="FO41" s="336">
        <f t="shared" si="54"/>
        <v>0</v>
      </c>
      <c r="FP41" s="336">
        <f t="shared" si="54"/>
        <v>0</v>
      </c>
      <c r="FQ41" s="337">
        <f t="shared" si="54"/>
        <v>0</v>
      </c>
    </row>
    <row r="42" spans="1:173" ht="12.75" customHeight="1" x14ac:dyDescent="0.2">
      <c r="A42" s="74" t="str">
        <f t="shared" si="21"/>
        <v xml:space="preserve"> - </v>
      </c>
      <c r="B42" s="112"/>
      <c r="C42" s="171" t="s">
        <v>305</v>
      </c>
      <c r="D42" s="366" t="str">
        <f>IF(ISBLANK(EMISSIONS_1!D42), " ", EMISSIONS_1!D42)</f>
        <v xml:space="preserve"> </v>
      </c>
      <c r="E42" s="366" t="str">
        <f>IF(ISBLANK(EMISSIONS_1!E42), " ", EMISSIONS_1!E42)</f>
        <v xml:space="preserve"> </v>
      </c>
      <c r="F42" s="366" t="str">
        <f>IF(ISBLANK(EMISSIONS_1!F42), " ", EMISSIONS_1!F42)</f>
        <v xml:space="preserve"> </v>
      </c>
      <c r="G42" s="367"/>
      <c r="H42" s="368"/>
      <c r="I42" s="33" t="s">
        <v>299</v>
      </c>
      <c r="J42" s="367"/>
      <c r="K42" s="33">
        <f t="shared" si="35"/>
        <v>1</v>
      </c>
      <c r="L42" s="33">
        <f t="shared" si="23"/>
        <v>0</v>
      </c>
      <c r="M42" s="367">
        <v>0</v>
      </c>
      <c r="N42" s="373">
        <v>0</v>
      </c>
      <c r="O42" s="299"/>
      <c r="P42" s="300"/>
      <c r="Q42" s="73" t="str">
        <f t="shared" si="36"/>
        <v>Enter vessel info</v>
      </c>
      <c r="R42" s="79" t="str">
        <f t="shared" si="37"/>
        <v>Enter vessel info</v>
      </c>
      <c r="S42" s="79" t="str">
        <f t="shared" si="38"/>
        <v>Enter vessel info</v>
      </c>
      <c r="T42" s="79" t="str">
        <f t="shared" si="39"/>
        <v>Enter vessel info</v>
      </c>
      <c r="U42" s="79" t="str">
        <f t="shared" si="40"/>
        <v>Enter vessel info</v>
      </c>
      <c r="V42" s="79" t="str">
        <f t="shared" si="41"/>
        <v>Enter vessel info</v>
      </c>
      <c r="W42" s="79" t="str">
        <f t="shared" si="42"/>
        <v>Enter vessel info</v>
      </c>
      <c r="X42" s="79" t="str">
        <f t="shared" si="43"/>
        <v>Enter vessel info</v>
      </c>
      <c r="Y42" s="78" t="s">
        <v>115</v>
      </c>
      <c r="Z42" s="79" t="s">
        <v>115</v>
      </c>
      <c r="AA42" s="82" t="s">
        <v>115</v>
      </c>
      <c r="AB42" s="76" t="str">
        <f>IF(OR($D42=" ",$E42=" ",$F42=" "),"Enter vessel info",IF(T($H42)&lt;&gt;"","Enter Activity",IF(OR($M42=0,$N42=0),"Enter Run Time",IF((VLOOKUP($F42,'VESSEL FACTORS'!$A$3:$O$5,AB$5,FALSE))="N/A","--",IF($G42=" ",IF(ISERROR(SEARCH("Aux",$E42,1)),($H42*VLOOKUP($F42,'VESSEL FACTORS'!$A$2:$O$5,AB$5,FALSE)*0.0000011023*$M42*$N42*0.82),($H42*VLOOKUP($F42,'VESSEL FACTORS'!$A$2:$O$5,AB$5,FALSE)*0.0000011023*$M42*$N42*1)),IF($G42&lt;21,($H42*VLOOKUP($F42,'VESSEL FACTORS'!$A$2:$O$5,AB$5,FALSE)*0.0000011023*$M42*$N42*VLOOKUP($G42,'VESSEL FACTORS'!$A$16:$L$36,AB$5,FALSE)),($H42*VLOOKUP($F42,'VESSEL FACTORS'!$A$3:$O$5,AB$5,FALSE)*0.0000011023*$M42*$N42*($G42/100))))))))</f>
        <v>Enter vessel info</v>
      </c>
      <c r="AC42" s="76" t="str">
        <f>IF(OR($D42=" ",$E42=" ",$F42=" "),"Enter vessel info",IF(T($H42)&lt;&gt;"","Enter Activity",IF(OR($M42=0,$N42=0),"Enter Run Time",IF((VLOOKUP($F42,'VESSEL FACTORS'!$A$3:$O$5,AC$5,FALSE))="N/A","--",IF($G42=" ",IF(ISERROR(SEARCH("Aux",$E42,1)),($H42*VLOOKUP($F42,'VESSEL FACTORS'!$A$2:$O$5,AC$5,FALSE)*0.0000011023*$M42*$N42*0.82),($H42*VLOOKUP($F42,'VESSEL FACTORS'!$A$2:$O$5,AC$5,FALSE)*0.0000011023*$M42*$N42*1)),IF($G42&lt;21,($H42*VLOOKUP($F42,'VESSEL FACTORS'!$A$2:$O$5,AC$5,FALSE)*0.0000011023*$M42*$N42*VLOOKUP($G42,'VESSEL FACTORS'!$A$16:$L$36,AC$5,FALSE)),($H42*VLOOKUP($F42,'VESSEL FACTORS'!$A$3:$O$5,AC$5,FALSE)*0.0000011023*$M42*$N42*($G42/100))))))))</f>
        <v>Enter vessel info</v>
      </c>
      <c r="AD42" s="76" t="str">
        <f>IF(OR($D42=" ",$E42=" ",$F42=" "),"Enter vessel info",IF(T($H42)&lt;&gt;"","Enter Activity",IF(OR($M42=0,$N42=0),"Enter Run Time",IF((VLOOKUP($F42,'VESSEL FACTORS'!$A$3:$O$5,AD$5,FALSE))="N/A","--",IF($G42=" ",IF(ISERROR(SEARCH("Aux",$E42,1)),($H42*VLOOKUP($F42,'VESSEL FACTORS'!$A$2:$O$5,AD$5,FALSE)*0.0000011023*$M42*$N42*0.82),($H42*VLOOKUP($F42,'VESSEL FACTORS'!$A$2:$O$5,AD$5,FALSE)*0.0000011023*$M42*$N42*1)),IF($G42&lt;21,($H42*VLOOKUP($F42,'VESSEL FACTORS'!$A$2:$O$5,AD$5,FALSE)*0.0000011023*$M42*$N42*VLOOKUP($G42,'VESSEL FACTORS'!$A$16:$L$36,AD$5,FALSE)),($H42*VLOOKUP($F42,'VESSEL FACTORS'!$A$3:$O$5,AD$5,FALSE)*0.0000011023*$M42*$N42*($G42/100))))))))</f>
        <v>Enter vessel info</v>
      </c>
      <c r="AE42" s="76" t="str">
        <f>IF(OR($D42=" ",$E42=" ",$F42=" "),"Enter vessel info",IF(T($H42)&lt;&gt;"","Enter Activity",IF(OR($M42=0,$N42=0),"Enter Run Time",IF((VLOOKUP($F42,'VESSEL FACTORS'!$A$3:$O$5,AE$5,FALSE))="N/A","--",IF($G42=" ",IF(ISERROR(SEARCH("Aux",$E42,1)),($H42*VLOOKUP($F42,'VESSEL FACTORS'!$A$2:$O$5,AE$5,FALSE)*0.0000011023*$M42*$N42*0.82),($H42*VLOOKUP($F42,'VESSEL FACTORS'!$A$2:$O$5,AE$5,FALSE)*0.0000011023*$M42*$N42*1)),IF($G42&lt;21,($H42*VLOOKUP($F42,'VESSEL FACTORS'!$A$2:$O$5,AE$5,FALSE)*0.0000011023*$M42*$N42*VLOOKUP($G42,'VESSEL FACTORS'!$A$16:$L$36,AE$5,FALSE)),($H42*VLOOKUP($F42,'VESSEL FACTORS'!$A$3:$O$5,AE$5,FALSE)*0.0000011023*$M42*$N42*($G42/100))))))))</f>
        <v>Enter vessel info</v>
      </c>
      <c r="AF42" s="76" t="str">
        <f>IF(OR($D42=" ",$E42=" ",$F42=" "),"Enter vessel info",IF(T($H42)&lt;&gt;"","Enter Activity",IF(OR($M42=0,$N42=0),"Enter Run Time",IF((VLOOKUP($F42,'VESSEL FACTORS'!$A$3:$O$5,AF$5,FALSE))="N/A","--",IF($G42=" ",IF(ISERROR(SEARCH("Aux",$E42,1)),($H42*VLOOKUP($F42,'VESSEL FACTORS'!$A$2:$O$5,AF$5,FALSE)*0.0000011023*$M42*$N42*0.82),($H42*VLOOKUP($F42,'VESSEL FACTORS'!$A$2:$O$5,AF$5,FALSE)*0.0000011023*$M42*$N42*1)),IF($G42&lt;21,($H42*VLOOKUP($F42,'VESSEL FACTORS'!$A$2:$O$5,AF$5,FALSE)*0.0000011023*$M42*$N42*VLOOKUP($G42,'VESSEL FACTORS'!$A$16:$L$36,AF$5,FALSE)),($H42*VLOOKUP($F42,'VESSEL FACTORS'!$A$3:$O$5,AF$5,FALSE)*0.0000011023*$M42*$N42*($G42/100))))))))</f>
        <v>Enter vessel info</v>
      </c>
      <c r="AG42" s="76" t="str">
        <f>IF(OR($D42=" ",$E42=" ",$F42=" "),"Enter vessel info",IF(T($H42)&lt;&gt;"","Enter Activity",IF(OR($M42=0,$N42=0),"Enter Run Time",IF((VLOOKUP($F42,'VESSEL FACTORS'!$A$3:$O$5,AG$5,FALSE))="N/A","--",IF($G42=" ",IF(ISERROR(SEARCH("Aux",$E42,1)),($H42*VLOOKUP($F42,'VESSEL FACTORS'!$A$2:$O$5,AG$5,FALSE)*0.0000011023*$M42*$N42*0.82),($H42*VLOOKUP($F42,'VESSEL FACTORS'!$A$2:$O$5,AG$5,FALSE)*0.0000011023*$M42*$N42*1)),IF($G42&lt;21,($H42*VLOOKUP($F42,'VESSEL FACTORS'!$A$2:$O$5,AG$5,FALSE)*0.0000011023*$M42*$N42*VLOOKUP($G42,'VESSEL FACTORS'!$A$16:$L$36,AG$5,FALSE)),($H42*VLOOKUP($F42,'VESSEL FACTORS'!$A$3:$O$5,AG$5,FALSE)*0.0000011023*$M42*$N42*($G42/100))))))))</f>
        <v>Enter vessel info</v>
      </c>
      <c r="AH42" s="76" t="str">
        <f>IF(OR($D42=" ",$E42=" ",$F42=" "),"Enter vessel info",IF(T($H42)&lt;&gt;"","Enter Activity",IF(OR($M42=0,$N42=0),"Enter Run Time",IF((VLOOKUP($F42,'VESSEL FACTORS'!$A$3:$O$5,AH$5,FALSE))="N/A","--",IF($G42=" ",IF(ISERROR(SEARCH("Aux",$E42,1)),($H42*VLOOKUP($F42,'VESSEL FACTORS'!$A$2:$O$5,AH$5,FALSE)*0.0000011023*$M42*$N42*0.82),($H42*VLOOKUP($F42,'VESSEL FACTORS'!$A$2:$O$5,AH$5,FALSE)*0.0000011023*$M42*$N42*1)),IF($G42&lt;21,($H42*VLOOKUP($F42,'VESSEL FACTORS'!$A$2:$O$5,AH$5,FALSE)*0.0000011023*$M42*$N42*VLOOKUP($G42,'VESSEL FACTORS'!$A$16:$L$36,AH$5,FALSE)),($H42*VLOOKUP($F42,'VESSEL FACTORS'!$A$3:$O$5,AH$5,FALSE)*0.0000011023*$M42*$N42*($G42/100))))))))</f>
        <v>Enter vessel info</v>
      </c>
      <c r="AI42" s="76" t="str">
        <f>IF(OR($D42=" ",$E42=" ",$F42=" "),"Enter vessel info",IF(T($H42)&lt;&gt;"","Enter Activity",IF(OR($M42=0,$N42=0),"Enter Run Time",IF((VLOOKUP($F42,'VESSEL FACTORS'!$A$3:$O$5,AI$5,FALSE))="N/A","--",IF($G42=" ",IF(ISERROR(SEARCH("Aux",$E42,1)),($H42*VLOOKUP($F42,'VESSEL FACTORS'!$A$2:$O$5,AI$5,FALSE)*0.0000011023*$M42*$N42*0.82),($H42*VLOOKUP($F42,'VESSEL FACTORS'!$A$2:$O$5,AI$5,FALSE)*0.0000011023*$M42*$N42*1)),IF($G42&lt;21,($H42*VLOOKUP($F42,'VESSEL FACTORS'!$A$2:$O$5,AI$5,FALSE)*0.0000011023*$M42*$N42*VLOOKUP($G42,'VESSEL FACTORS'!$A$16:$L$36,AI$5,FALSE)),($H42*VLOOKUP($F42,'VESSEL FACTORS'!$A$3:$O$5,AI$5,FALSE)*0.0000011023*$M42*$N42*($G42/100))))))))</f>
        <v>Enter vessel info</v>
      </c>
      <c r="AJ42" s="76" t="str">
        <f>IF(OR($D42=" ",$E42=" ",$F42=" "),"Enter vessel info",IF(T($H42)&lt;&gt;"","Enter Activity",IF(OR($M42=0,$N42=0),"Enter Run Time",IF((VLOOKUP($F42,'VESSEL FACTORS'!$A$3:$O$5,AJ$5,FALSE))="N/A","--",IF($G42=" ",IF(ISERROR(SEARCH("Aux",$E42,1)),($H42*VLOOKUP($F42,'VESSEL FACTORS'!$A$2:$O$5,AJ$5,FALSE)*0.0000011023*$M42*$N42*0.82),($H42*VLOOKUP($F42,'VESSEL FACTORS'!$A$2:$O$5,AJ$5,FALSE)*0.0000011023*$M42*$N42*1)),IF($G42&lt;21,($H42*VLOOKUP($F42,'VESSEL FACTORS'!$A$2:$O$5,AJ$5,FALSE)*0.0000011023*$M42*$N42*VLOOKUP($G42,'VESSEL FACTORS'!$A$16:$L$36,AJ$5,FALSE)),($H42*VLOOKUP($F42,'VESSEL FACTORS'!$A$3:$O$5,AJ$5,FALSE)*0.0000011023*$M42*$N42*($G42/100))))))))</f>
        <v>Enter vessel info</v>
      </c>
      <c r="AK42" s="76" t="str">
        <f>IF(OR($D42=" ",$E42=" ",$F42=" "),"Enter vessel info",IF(T($H42)&lt;&gt;"","Enter Activity",IF(OR($M42=0,$N42=0),"Enter Run Time",IF((VLOOKUP($F42,'VESSEL FACTORS'!$A$3:$O$5,AK$5,FALSE))="N/A","--",IF($G42=" ",IF(ISERROR(SEARCH("Aux",$E42,1)),($H42*VLOOKUP($F42,'VESSEL FACTORS'!$A$2:$O$5,AK$5,FALSE)*0.0000011023*$M42*$N42*0.82),($H42*VLOOKUP($F42,'VESSEL FACTORS'!$A$2:$O$5,AK$5,FALSE)*0.0000011023*$M42*$N42*1)),IF($G42&lt;21,($H42*VLOOKUP($F42,'VESSEL FACTORS'!$A$2:$O$5,AK$5,FALSE)*0.0000011023*$M42*$N42*VLOOKUP($G42,'VESSEL FACTORS'!$A$16:$L$36,AK$5,FALSE)),($H42*VLOOKUP($F42,'VESSEL FACTORS'!$A$3:$O$5,AK$5,FALSE)*0.0000011023*$M42*$N42*($G42/100))))))))</f>
        <v>Enter vessel info</v>
      </c>
      <c r="AL42" s="67" t="str">
        <f>IF(OR($D42=" ",$E42=" ",$F42=" "),"Enter vessel info",IF(T($H42)&lt;&gt;"","Enter Activity",IF(OR($M42=0,$N42=0),"Enter Run Time",IF((VLOOKUP($F42,'VESSEL FACTORS'!$A$3:$O$5,AL$5,FALSE))="N/A","--",IF($G42=" ",IF(ISERROR(SEARCH("Aux",$E42,1)),($H42*VLOOKUP($F42,'VESSEL FACTORS'!$A$2:$O$5,AL$5,FALSE)*0.0000011023*$M42*$N42*0.82),($H42*VLOOKUP($F42,'VESSEL FACTORS'!$A$2:$O$5,AL$5,FALSE)*0.0000011023*$M42*$N42*1)),IF($G42&lt;21,($H42*VLOOKUP($F42,'VESSEL FACTORS'!$A$2:$O$5,AL$5,FALSE)*0.0000011023*$M42*$N42*VLOOKUP($G42,'VESSEL FACTORS'!$A$16:$L$36,AL$5,FALSE)),($H42*VLOOKUP($F42,'VESSEL FACTORS'!$A$3:$O$5,AL$5,FALSE)*0.0000011023*$M42*$N42*($G42/100))))))))</f>
        <v>Enter vessel info</v>
      </c>
      <c r="AM42" s="73"/>
      <c r="AO42" s="74">
        <f>MONTH(EMISSIONS_1!P42)-MONTH(EMISSIONS_1!O42)+1</f>
        <v>1</v>
      </c>
      <c r="AP42" s="335">
        <f t="shared" si="55"/>
        <v>0</v>
      </c>
      <c r="AQ42" s="336">
        <f t="shared" si="55"/>
        <v>0</v>
      </c>
      <c r="AR42" s="336">
        <f t="shared" si="55"/>
        <v>0</v>
      </c>
      <c r="AS42" s="336">
        <f t="shared" si="55"/>
        <v>0</v>
      </c>
      <c r="AT42" s="336">
        <f t="shared" si="55"/>
        <v>0</v>
      </c>
      <c r="AU42" s="336">
        <f t="shared" si="55"/>
        <v>0</v>
      </c>
      <c r="AV42" s="336">
        <f t="shared" si="55"/>
        <v>0</v>
      </c>
      <c r="AW42" s="336">
        <f t="shared" si="55"/>
        <v>0</v>
      </c>
      <c r="AX42" s="336">
        <f t="shared" si="55"/>
        <v>0</v>
      </c>
      <c r="AY42" s="336">
        <f t="shared" si="55"/>
        <v>0</v>
      </c>
      <c r="AZ42" s="336">
        <f t="shared" si="55"/>
        <v>0</v>
      </c>
      <c r="BA42" s="337">
        <f t="shared" si="55"/>
        <v>0</v>
      </c>
      <c r="BB42" s="335">
        <f t="shared" si="45"/>
        <v>0</v>
      </c>
      <c r="BC42" s="336">
        <f t="shared" si="45"/>
        <v>0</v>
      </c>
      <c r="BD42" s="336">
        <f t="shared" si="45"/>
        <v>0</v>
      </c>
      <c r="BE42" s="336">
        <f t="shared" si="45"/>
        <v>0</v>
      </c>
      <c r="BF42" s="336">
        <f t="shared" si="45"/>
        <v>0</v>
      </c>
      <c r="BG42" s="336">
        <f t="shared" si="45"/>
        <v>0</v>
      </c>
      <c r="BH42" s="336">
        <f t="shared" si="45"/>
        <v>0</v>
      </c>
      <c r="BI42" s="336">
        <f t="shared" si="45"/>
        <v>0</v>
      </c>
      <c r="BJ42" s="336">
        <f t="shared" si="45"/>
        <v>0</v>
      </c>
      <c r="BK42" s="336">
        <f t="shared" si="45"/>
        <v>0</v>
      </c>
      <c r="BL42" s="336">
        <f t="shared" si="45"/>
        <v>0</v>
      </c>
      <c r="BM42" s="337">
        <f t="shared" si="45"/>
        <v>0</v>
      </c>
      <c r="BN42" s="335">
        <f t="shared" si="46"/>
        <v>0</v>
      </c>
      <c r="BO42" s="336">
        <f t="shared" si="46"/>
        <v>0</v>
      </c>
      <c r="BP42" s="336">
        <f t="shared" si="46"/>
        <v>0</v>
      </c>
      <c r="BQ42" s="336">
        <f t="shared" si="46"/>
        <v>0</v>
      </c>
      <c r="BR42" s="336">
        <f t="shared" si="46"/>
        <v>0</v>
      </c>
      <c r="BS42" s="336">
        <f t="shared" si="46"/>
        <v>0</v>
      </c>
      <c r="BT42" s="336">
        <f t="shared" si="46"/>
        <v>0</v>
      </c>
      <c r="BU42" s="336">
        <f t="shared" si="46"/>
        <v>0</v>
      </c>
      <c r="BV42" s="336">
        <f t="shared" si="46"/>
        <v>0</v>
      </c>
      <c r="BW42" s="336">
        <f t="shared" si="46"/>
        <v>0</v>
      </c>
      <c r="BX42" s="336">
        <f t="shared" si="46"/>
        <v>0</v>
      </c>
      <c r="BY42" s="337">
        <f t="shared" si="46"/>
        <v>0</v>
      </c>
      <c r="BZ42" s="335">
        <f t="shared" si="47"/>
        <v>0</v>
      </c>
      <c r="CA42" s="336">
        <f t="shared" si="47"/>
        <v>0</v>
      </c>
      <c r="CB42" s="336">
        <f t="shared" si="47"/>
        <v>0</v>
      </c>
      <c r="CC42" s="336">
        <f t="shared" si="47"/>
        <v>0</v>
      </c>
      <c r="CD42" s="336">
        <f t="shared" si="47"/>
        <v>0</v>
      </c>
      <c r="CE42" s="336">
        <f t="shared" si="47"/>
        <v>0</v>
      </c>
      <c r="CF42" s="336">
        <f t="shared" si="47"/>
        <v>0</v>
      </c>
      <c r="CG42" s="336">
        <f t="shared" si="47"/>
        <v>0</v>
      </c>
      <c r="CH42" s="336">
        <f t="shared" si="47"/>
        <v>0</v>
      </c>
      <c r="CI42" s="336">
        <f t="shared" si="47"/>
        <v>0</v>
      </c>
      <c r="CJ42" s="336">
        <f t="shared" si="47"/>
        <v>0</v>
      </c>
      <c r="CK42" s="337">
        <f t="shared" si="47"/>
        <v>0</v>
      </c>
      <c r="CL42" s="335">
        <f t="shared" si="48"/>
        <v>0</v>
      </c>
      <c r="CM42" s="336">
        <f t="shared" si="48"/>
        <v>0</v>
      </c>
      <c r="CN42" s="336">
        <f t="shared" si="48"/>
        <v>0</v>
      </c>
      <c r="CO42" s="336">
        <f t="shared" si="48"/>
        <v>0</v>
      </c>
      <c r="CP42" s="336">
        <f t="shared" si="48"/>
        <v>0</v>
      </c>
      <c r="CQ42" s="336">
        <f t="shared" si="48"/>
        <v>0</v>
      </c>
      <c r="CR42" s="336">
        <f t="shared" si="48"/>
        <v>0</v>
      </c>
      <c r="CS42" s="336">
        <f t="shared" si="48"/>
        <v>0</v>
      </c>
      <c r="CT42" s="336">
        <f t="shared" si="48"/>
        <v>0</v>
      </c>
      <c r="CU42" s="336">
        <f t="shared" si="48"/>
        <v>0</v>
      </c>
      <c r="CV42" s="336">
        <f t="shared" si="48"/>
        <v>0</v>
      </c>
      <c r="CW42" s="337">
        <f t="shared" si="48"/>
        <v>0</v>
      </c>
      <c r="CX42" s="335">
        <f t="shared" si="49"/>
        <v>0</v>
      </c>
      <c r="CY42" s="336">
        <f t="shared" si="49"/>
        <v>0</v>
      </c>
      <c r="CZ42" s="336">
        <f t="shared" si="49"/>
        <v>0</v>
      </c>
      <c r="DA42" s="336">
        <f t="shared" si="49"/>
        <v>0</v>
      </c>
      <c r="DB42" s="336">
        <f t="shared" si="49"/>
        <v>0</v>
      </c>
      <c r="DC42" s="336">
        <f t="shared" si="49"/>
        <v>0</v>
      </c>
      <c r="DD42" s="336">
        <f t="shared" si="49"/>
        <v>0</v>
      </c>
      <c r="DE42" s="336">
        <f t="shared" si="49"/>
        <v>0</v>
      </c>
      <c r="DF42" s="336">
        <f t="shared" si="49"/>
        <v>0</v>
      </c>
      <c r="DG42" s="336">
        <f t="shared" si="49"/>
        <v>0</v>
      </c>
      <c r="DH42" s="336">
        <f t="shared" si="49"/>
        <v>0</v>
      </c>
      <c r="DI42" s="337">
        <f t="shared" si="49"/>
        <v>0</v>
      </c>
      <c r="DJ42" s="335">
        <f t="shared" si="50"/>
        <v>0</v>
      </c>
      <c r="DK42" s="336">
        <f t="shared" si="50"/>
        <v>0</v>
      </c>
      <c r="DL42" s="336">
        <f t="shared" si="50"/>
        <v>0</v>
      </c>
      <c r="DM42" s="336">
        <f t="shared" si="50"/>
        <v>0</v>
      </c>
      <c r="DN42" s="336">
        <f t="shared" si="50"/>
        <v>0</v>
      </c>
      <c r="DO42" s="336">
        <f t="shared" si="50"/>
        <v>0</v>
      </c>
      <c r="DP42" s="336">
        <f t="shared" si="50"/>
        <v>0</v>
      </c>
      <c r="DQ42" s="336">
        <f t="shared" si="50"/>
        <v>0</v>
      </c>
      <c r="DR42" s="336">
        <f t="shared" si="50"/>
        <v>0</v>
      </c>
      <c r="DS42" s="336">
        <f t="shared" si="50"/>
        <v>0</v>
      </c>
      <c r="DT42" s="336">
        <f t="shared" si="50"/>
        <v>0</v>
      </c>
      <c r="DU42" s="337">
        <f t="shared" si="50"/>
        <v>0</v>
      </c>
      <c r="DV42" s="335">
        <f t="shared" si="51"/>
        <v>0</v>
      </c>
      <c r="DW42" s="336">
        <f t="shared" si="51"/>
        <v>0</v>
      </c>
      <c r="DX42" s="336">
        <f t="shared" si="51"/>
        <v>0</v>
      </c>
      <c r="DY42" s="336">
        <f t="shared" si="51"/>
        <v>0</v>
      </c>
      <c r="DZ42" s="336">
        <f t="shared" si="51"/>
        <v>0</v>
      </c>
      <c r="EA42" s="336">
        <f t="shared" si="51"/>
        <v>0</v>
      </c>
      <c r="EB42" s="336">
        <f t="shared" si="51"/>
        <v>0</v>
      </c>
      <c r="EC42" s="336">
        <f t="shared" si="51"/>
        <v>0</v>
      </c>
      <c r="ED42" s="336">
        <f t="shared" si="51"/>
        <v>0</v>
      </c>
      <c r="EE42" s="336">
        <f t="shared" si="51"/>
        <v>0</v>
      </c>
      <c r="EF42" s="336">
        <f t="shared" si="51"/>
        <v>0</v>
      </c>
      <c r="EG42" s="337">
        <f t="shared" si="51"/>
        <v>0</v>
      </c>
      <c r="EH42" s="335">
        <f t="shared" si="52"/>
        <v>0</v>
      </c>
      <c r="EI42" s="336">
        <f t="shared" si="52"/>
        <v>0</v>
      </c>
      <c r="EJ42" s="336">
        <f t="shared" si="52"/>
        <v>0</v>
      </c>
      <c r="EK42" s="336">
        <f t="shared" si="52"/>
        <v>0</v>
      </c>
      <c r="EL42" s="336">
        <f t="shared" si="52"/>
        <v>0</v>
      </c>
      <c r="EM42" s="336">
        <f t="shared" si="52"/>
        <v>0</v>
      </c>
      <c r="EN42" s="336">
        <f t="shared" si="52"/>
        <v>0</v>
      </c>
      <c r="EO42" s="336">
        <f t="shared" si="52"/>
        <v>0</v>
      </c>
      <c r="EP42" s="336">
        <f t="shared" si="52"/>
        <v>0</v>
      </c>
      <c r="EQ42" s="336">
        <f t="shared" si="52"/>
        <v>0</v>
      </c>
      <c r="ER42" s="336">
        <f t="shared" si="52"/>
        <v>0</v>
      </c>
      <c r="ES42" s="337">
        <f t="shared" si="52"/>
        <v>0</v>
      </c>
      <c r="ET42" s="335">
        <f t="shared" si="53"/>
        <v>0</v>
      </c>
      <c r="EU42" s="336">
        <f t="shared" si="53"/>
        <v>0</v>
      </c>
      <c r="EV42" s="336">
        <f t="shared" si="53"/>
        <v>0</v>
      </c>
      <c r="EW42" s="336">
        <f t="shared" si="53"/>
        <v>0</v>
      </c>
      <c r="EX42" s="336">
        <f t="shared" si="53"/>
        <v>0</v>
      </c>
      <c r="EY42" s="336">
        <f t="shared" si="53"/>
        <v>0</v>
      </c>
      <c r="EZ42" s="336">
        <f t="shared" si="53"/>
        <v>0</v>
      </c>
      <c r="FA42" s="336">
        <f t="shared" si="53"/>
        <v>0</v>
      </c>
      <c r="FB42" s="336">
        <f t="shared" si="53"/>
        <v>0</v>
      </c>
      <c r="FC42" s="336">
        <f t="shared" si="53"/>
        <v>0</v>
      </c>
      <c r="FD42" s="336">
        <f t="shared" si="53"/>
        <v>0</v>
      </c>
      <c r="FE42" s="337">
        <f t="shared" si="53"/>
        <v>0</v>
      </c>
      <c r="FF42" s="335">
        <f t="shared" si="54"/>
        <v>0</v>
      </c>
      <c r="FG42" s="336">
        <f t="shared" si="54"/>
        <v>0</v>
      </c>
      <c r="FH42" s="336">
        <f t="shared" si="54"/>
        <v>0</v>
      </c>
      <c r="FI42" s="336">
        <f t="shared" si="54"/>
        <v>0</v>
      </c>
      <c r="FJ42" s="336">
        <f t="shared" si="54"/>
        <v>0</v>
      </c>
      <c r="FK42" s="336">
        <f t="shared" si="54"/>
        <v>0</v>
      </c>
      <c r="FL42" s="336">
        <f t="shared" si="54"/>
        <v>0</v>
      </c>
      <c r="FM42" s="336">
        <f t="shared" si="54"/>
        <v>0</v>
      </c>
      <c r="FN42" s="336">
        <f t="shared" si="54"/>
        <v>0</v>
      </c>
      <c r="FO42" s="336">
        <f t="shared" si="54"/>
        <v>0</v>
      </c>
      <c r="FP42" s="336">
        <f t="shared" si="54"/>
        <v>0</v>
      </c>
      <c r="FQ42" s="337">
        <f t="shared" si="54"/>
        <v>0</v>
      </c>
    </row>
    <row r="43" spans="1:173" ht="12.75" customHeight="1" x14ac:dyDescent="0.2">
      <c r="A43" s="74" t="str">
        <f t="shared" si="21"/>
        <v xml:space="preserve"> - </v>
      </c>
      <c r="B43" s="112"/>
      <c r="C43" s="171" t="s">
        <v>305</v>
      </c>
      <c r="D43" s="366" t="str">
        <f>IF(ISBLANK(EMISSIONS_1!D43), " ", EMISSIONS_1!D43)</f>
        <v xml:space="preserve"> </v>
      </c>
      <c r="E43" s="366" t="str">
        <f>IF(ISBLANK(EMISSIONS_1!E43), " ", EMISSIONS_1!E43)</f>
        <v xml:space="preserve"> </v>
      </c>
      <c r="F43" s="366" t="str">
        <f>IF(ISBLANK(EMISSIONS_1!F43), " ", EMISSIONS_1!F43)</f>
        <v xml:space="preserve"> </v>
      </c>
      <c r="G43" s="367"/>
      <c r="H43" s="368"/>
      <c r="I43" s="33" t="s">
        <v>299</v>
      </c>
      <c r="J43" s="367"/>
      <c r="K43" s="33">
        <f t="shared" si="35"/>
        <v>1</v>
      </c>
      <c r="L43" s="33">
        <f t="shared" si="23"/>
        <v>0</v>
      </c>
      <c r="M43" s="367">
        <v>0</v>
      </c>
      <c r="N43" s="373">
        <v>0</v>
      </c>
      <c r="O43" s="303"/>
      <c r="P43" s="301"/>
      <c r="Q43" s="73" t="str">
        <f t="shared" si="36"/>
        <v>Enter vessel info</v>
      </c>
      <c r="R43" s="79" t="str">
        <f t="shared" si="37"/>
        <v>Enter vessel info</v>
      </c>
      <c r="S43" s="79" t="str">
        <f t="shared" si="38"/>
        <v>Enter vessel info</v>
      </c>
      <c r="T43" s="79" t="str">
        <f t="shared" si="39"/>
        <v>Enter vessel info</v>
      </c>
      <c r="U43" s="79" t="str">
        <f t="shared" si="40"/>
        <v>Enter vessel info</v>
      </c>
      <c r="V43" s="79" t="str">
        <f t="shared" si="41"/>
        <v>Enter vessel info</v>
      </c>
      <c r="W43" s="79" t="str">
        <f t="shared" si="42"/>
        <v>Enter vessel info</v>
      </c>
      <c r="X43" s="79" t="str">
        <f t="shared" si="43"/>
        <v>Enter vessel info</v>
      </c>
      <c r="Y43" s="78" t="s">
        <v>115</v>
      </c>
      <c r="Z43" s="79" t="s">
        <v>115</v>
      </c>
      <c r="AA43" s="82" t="s">
        <v>115</v>
      </c>
      <c r="AB43" s="76" t="str">
        <f>IF(OR($D43=" ",$E43=" ",$F43=" "),"Enter vessel info",IF(T($H43)&lt;&gt;"","Enter Activity",IF(OR($M43=0,$N43=0),"Enter Run Time",IF((VLOOKUP($F43,'VESSEL FACTORS'!$A$3:$O$5,AB$5,FALSE))="N/A","--",IF($G43=" ",IF(ISERROR(SEARCH("Aux",$E43,1)),($H43*VLOOKUP($F43,'VESSEL FACTORS'!$A$2:$O$5,AB$5,FALSE)*0.0000011023*$M43*$N43*0.82),($H43*VLOOKUP($F43,'VESSEL FACTORS'!$A$2:$O$5,AB$5,FALSE)*0.0000011023*$M43*$N43*1)),IF($G43&lt;21,($H43*VLOOKUP($F43,'VESSEL FACTORS'!$A$2:$O$5,AB$5,FALSE)*0.0000011023*$M43*$N43*VLOOKUP($G43,'VESSEL FACTORS'!$A$16:$L$36,AB$5,FALSE)),($H43*VLOOKUP($F43,'VESSEL FACTORS'!$A$3:$O$5,AB$5,FALSE)*0.0000011023*$M43*$N43*($G43/100))))))))</f>
        <v>Enter vessel info</v>
      </c>
      <c r="AC43" s="76" t="str">
        <f>IF(OR($D43=" ",$E43=" ",$F43=" "),"Enter vessel info",IF(T($H43)&lt;&gt;"","Enter Activity",IF(OR($M43=0,$N43=0),"Enter Run Time",IF((VLOOKUP($F43,'VESSEL FACTORS'!$A$3:$O$5,AC$5,FALSE))="N/A","--",IF($G43=" ",IF(ISERROR(SEARCH("Aux",$E43,1)),($H43*VLOOKUP($F43,'VESSEL FACTORS'!$A$2:$O$5,AC$5,FALSE)*0.0000011023*$M43*$N43*0.82),($H43*VLOOKUP($F43,'VESSEL FACTORS'!$A$2:$O$5,AC$5,FALSE)*0.0000011023*$M43*$N43*1)),IF($G43&lt;21,($H43*VLOOKUP($F43,'VESSEL FACTORS'!$A$2:$O$5,AC$5,FALSE)*0.0000011023*$M43*$N43*VLOOKUP($G43,'VESSEL FACTORS'!$A$16:$L$36,AC$5,FALSE)),($H43*VLOOKUP($F43,'VESSEL FACTORS'!$A$3:$O$5,AC$5,FALSE)*0.0000011023*$M43*$N43*($G43/100))))))))</f>
        <v>Enter vessel info</v>
      </c>
      <c r="AD43" s="76" t="str">
        <f>IF(OR($D43=" ",$E43=" ",$F43=" "),"Enter vessel info",IF(T($H43)&lt;&gt;"","Enter Activity",IF(OR($M43=0,$N43=0),"Enter Run Time",IF((VLOOKUP($F43,'VESSEL FACTORS'!$A$3:$O$5,AD$5,FALSE))="N/A","--",IF($G43=" ",IF(ISERROR(SEARCH("Aux",$E43,1)),($H43*VLOOKUP($F43,'VESSEL FACTORS'!$A$2:$O$5,AD$5,FALSE)*0.0000011023*$M43*$N43*0.82),($H43*VLOOKUP($F43,'VESSEL FACTORS'!$A$2:$O$5,AD$5,FALSE)*0.0000011023*$M43*$N43*1)),IF($G43&lt;21,($H43*VLOOKUP($F43,'VESSEL FACTORS'!$A$2:$O$5,AD$5,FALSE)*0.0000011023*$M43*$N43*VLOOKUP($G43,'VESSEL FACTORS'!$A$16:$L$36,AD$5,FALSE)),($H43*VLOOKUP($F43,'VESSEL FACTORS'!$A$3:$O$5,AD$5,FALSE)*0.0000011023*$M43*$N43*($G43/100))))))))</f>
        <v>Enter vessel info</v>
      </c>
      <c r="AE43" s="76" t="str">
        <f>IF(OR($D43=" ",$E43=" ",$F43=" "),"Enter vessel info",IF(T($H43)&lt;&gt;"","Enter Activity",IF(OR($M43=0,$N43=0),"Enter Run Time",IF((VLOOKUP($F43,'VESSEL FACTORS'!$A$3:$O$5,AE$5,FALSE))="N/A","--",IF($G43=" ",IF(ISERROR(SEARCH("Aux",$E43,1)),($H43*VLOOKUP($F43,'VESSEL FACTORS'!$A$2:$O$5,AE$5,FALSE)*0.0000011023*$M43*$N43*0.82),($H43*VLOOKUP($F43,'VESSEL FACTORS'!$A$2:$O$5,AE$5,FALSE)*0.0000011023*$M43*$N43*1)),IF($G43&lt;21,($H43*VLOOKUP($F43,'VESSEL FACTORS'!$A$2:$O$5,AE$5,FALSE)*0.0000011023*$M43*$N43*VLOOKUP($G43,'VESSEL FACTORS'!$A$16:$L$36,AE$5,FALSE)),($H43*VLOOKUP($F43,'VESSEL FACTORS'!$A$3:$O$5,AE$5,FALSE)*0.0000011023*$M43*$N43*($G43/100))))))))</f>
        <v>Enter vessel info</v>
      </c>
      <c r="AF43" s="76" t="str">
        <f>IF(OR($D43=" ",$E43=" ",$F43=" "),"Enter vessel info",IF(T($H43)&lt;&gt;"","Enter Activity",IF(OR($M43=0,$N43=0),"Enter Run Time",IF((VLOOKUP($F43,'VESSEL FACTORS'!$A$3:$O$5,AF$5,FALSE))="N/A","--",IF($G43=" ",IF(ISERROR(SEARCH("Aux",$E43,1)),($H43*VLOOKUP($F43,'VESSEL FACTORS'!$A$2:$O$5,AF$5,FALSE)*0.0000011023*$M43*$N43*0.82),($H43*VLOOKUP($F43,'VESSEL FACTORS'!$A$2:$O$5,AF$5,FALSE)*0.0000011023*$M43*$N43*1)),IF($G43&lt;21,($H43*VLOOKUP($F43,'VESSEL FACTORS'!$A$2:$O$5,AF$5,FALSE)*0.0000011023*$M43*$N43*VLOOKUP($G43,'VESSEL FACTORS'!$A$16:$L$36,AF$5,FALSE)),($H43*VLOOKUP($F43,'VESSEL FACTORS'!$A$3:$O$5,AF$5,FALSE)*0.0000011023*$M43*$N43*($G43/100))))))))</f>
        <v>Enter vessel info</v>
      </c>
      <c r="AG43" s="76" t="str">
        <f>IF(OR($D43=" ",$E43=" ",$F43=" "),"Enter vessel info",IF(T($H43)&lt;&gt;"","Enter Activity",IF(OR($M43=0,$N43=0),"Enter Run Time",IF((VLOOKUP($F43,'VESSEL FACTORS'!$A$3:$O$5,AG$5,FALSE))="N/A","--",IF($G43=" ",IF(ISERROR(SEARCH("Aux",$E43,1)),($H43*VLOOKUP($F43,'VESSEL FACTORS'!$A$2:$O$5,AG$5,FALSE)*0.0000011023*$M43*$N43*0.82),($H43*VLOOKUP($F43,'VESSEL FACTORS'!$A$2:$O$5,AG$5,FALSE)*0.0000011023*$M43*$N43*1)),IF($G43&lt;21,($H43*VLOOKUP($F43,'VESSEL FACTORS'!$A$2:$O$5,AG$5,FALSE)*0.0000011023*$M43*$N43*VLOOKUP($G43,'VESSEL FACTORS'!$A$16:$L$36,AG$5,FALSE)),($H43*VLOOKUP($F43,'VESSEL FACTORS'!$A$3:$O$5,AG$5,FALSE)*0.0000011023*$M43*$N43*($G43/100))))))))</f>
        <v>Enter vessel info</v>
      </c>
      <c r="AH43" s="76" t="str">
        <f>IF(OR($D43=" ",$E43=" ",$F43=" "),"Enter vessel info",IF(T($H43)&lt;&gt;"","Enter Activity",IF(OR($M43=0,$N43=0),"Enter Run Time",IF((VLOOKUP($F43,'VESSEL FACTORS'!$A$3:$O$5,AH$5,FALSE))="N/A","--",IF($G43=" ",IF(ISERROR(SEARCH("Aux",$E43,1)),($H43*VLOOKUP($F43,'VESSEL FACTORS'!$A$2:$O$5,AH$5,FALSE)*0.0000011023*$M43*$N43*0.82),($H43*VLOOKUP($F43,'VESSEL FACTORS'!$A$2:$O$5,AH$5,FALSE)*0.0000011023*$M43*$N43*1)),IF($G43&lt;21,($H43*VLOOKUP($F43,'VESSEL FACTORS'!$A$2:$O$5,AH$5,FALSE)*0.0000011023*$M43*$N43*VLOOKUP($G43,'VESSEL FACTORS'!$A$16:$L$36,AH$5,FALSE)),($H43*VLOOKUP($F43,'VESSEL FACTORS'!$A$3:$O$5,AH$5,FALSE)*0.0000011023*$M43*$N43*($G43/100))))))))</f>
        <v>Enter vessel info</v>
      </c>
      <c r="AI43" s="76" t="str">
        <f>IF(OR($D43=" ",$E43=" ",$F43=" "),"Enter vessel info",IF(T($H43)&lt;&gt;"","Enter Activity",IF(OR($M43=0,$N43=0),"Enter Run Time",IF((VLOOKUP($F43,'VESSEL FACTORS'!$A$3:$O$5,AI$5,FALSE))="N/A","--",IF($G43=" ",IF(ISERROR(SEARCH("Aux",$E43,1)),($H43*VLOOKUP($F43,'VESSEL FACTORS'!$A$2:$O$5,AI$5,FALSE)*0.0000011023*$M43*$N43*0.82),($H43*VLOOKUP($F43,'VESSEL FACTORS'!$A$2:$O$5,AI$5,FALSE)*0.0000011023*$M43*$N43*1)),IF($G43&lt;21,($H43*VLOOKUP($F43,'VESSEL FACTORS'!$A$2:$O$5,AI$5,FALSE)*0.0000011023*$M43*$N43*VLOOKUP($G43,'VESSEL FACTORS'!$A$16:$L$36,AI$5,FALSE)),($H43*VLOOKUP($F43,'VESSEL FACTORS'!$A$3:$O$5,AI$5,FALSE)*0.0000011023*$M43*$N43*($G43/100))))))))</f>
        <v>Enter vessel info</v>
      </c>
      <c r="AJ43" s="76" t="str">
        <f>IF(OR($D43=" ",$E43=" ",$F43=" "),"Enter vessel info",IF(T($H43)&lt;&gt;"","Enter Activity",IF(OR($M43=0,$N43=0),"Enter Run Time",IF((VLOOKUP($F43,'VESSEL FACTORS'!$A$3:$O$5,AJ$5,FALSE))="N/A","--",IF($G43=" ",IF(ISERROR(SEARCH("Aux",$E43,1)),($H43*VLOOKUP($F43,'VESSEL FACTORS'!$A$2:$O$5,AJ$5,FALSE)*0.0000011023*$M43*$N43*0.82),($H43*VLOOKUP($F43,'VESSEL FACTORS'!$A$2:$O$5,AJ$5,FALSE)*0.0000011023*$M43*$N43*1)),IF($G43&lt;21,($H43*VLOOKUP($F43,'VESSEL FACTORS'!$A$2:$O$5,AJ$5,FALSE)*0.0000011023*$M43*$N43*VLOOKUP($G43,'VESSEL FACTORS'!$A$16:$L$36,AJ$5,FALSE)),($H43*VLOOKUP($F43,'VESSEL FACTORS'!$A$3:$O$5,AJ$5,FALSE)*0.0000011023*$M43*$N43*($G43/100))))))))</f>
        <v>Enter vessel info</v>
      </c>
      <c r="AK43" s="76" t="str">
        <f>IF(OR($D43=" ",$E43=" ",$F43=" "),"Enter vessel info",IF(T($H43)&lt;&gt;"","Enter Activity",IF(OR($M43=0,$N43=0),"Enter Run Time",IF((VLOOKUP($F43,'VESSEL FACTORS'!$A$3:$O$5,AK$5,FALSE))="N/A","--",IF($G43=" ",IF(ISERROR(SEARCH("Aux",$E43,1)),($H43*VLOOKUP($F43,'VESSEL FACTORS'!$A$2:$O$5,AK$5,FALSE)*0.0000011023*$M43*$N43*0.82),($H43*VLOOKUP($F43,'VESSEL FACTORS'!$A$2:$O$5,AK$5,FALSE)*0.0000011023*$M43*$N43*1)),IF($G43&lt;21,($H43*VLOOKUP($F43,'VESSEL FACTORS'!$A$2:$O$5,AK$5,FALSE)*0.0000011023*$M43*$N43*VLOOKUP($G43,'VESSEL FACTORS'!$A$16:$L$36,AK$5,FALSE)),($H43*VLOOKUP($F43,'VESSEL FACTORS'!$A$3:$O$5,AK$5,FALSE)*0.0000011023*$M43*$N43*($G43/100))))))))</f>
        <v>Enter vessel info</v>
      </c>
      <c r="AL43" s="67" t="str">
        <f>IF(OR($D43=" ",$E43=" ",$F43=" "),"Enter vessel info",IF(T($H43)&lt;&gt;"","Enter Activity",IF(OR($M43=0,$N43=0),"Enter Run Time",IF((VLOOKUP($F43,'VESSEL FACTORS'!$A$3:$O$5,AL$5,FALSE))="N/A","--",IF($G43=" ",IF(ISERROR(SEARCH("Aux",$E43,1)),($H43*VLOOKUP($F43,'VESSEL FACTORS'!$A$2:$O$5,AL$5,FALSE)*0.0000011023*$M43*$N43*0.82),($H43*VLOOKUP($F43,'VESSEL FACTORS'!$A$2:$O$5,AL$5,FALSE)*0.0000011023*$M43*$N43*1)),IF($G43&lt;21,($H43*VLOOKUP($F43,'VESSEL FACTORS'!$A$2:$O$5,AL$5,FALSE)*0.0000011023*$M43*$N43*VLOOKUP($G43,'VESSEL FACTORS'!$A$16:$L$36,AL$5,FALSE)),($H43*VLOOKUP($F43,'VESSEL FACTORS'!$A$3:$O$5,AL$5,FALSE)*0.0000011023*$M43*$N43*($G43/100))))))))</f>
        <v>Enter vessel info</v>
      </c>
      <c r="AM43" s="73"/>
      <c r="AO43" s="74">
        <f>MONTH(EMISSIONS_1!P43)-MONTH(EMISSIONS_1!O43)+1</f>
        <v>1</v>
      </c>
      <c r="AP43" s="335">
        <f t="shared" si="55"/>
        <v>0</v>
      </c>
      <c r="AQ43" s="336">
        <f t="shared" si="55"/>
        <v>0</v>
      </c>
      <c r="AR43" s="336">
        <f t="shared" si="55"/>
        <v>0</v>
      </c>
      <c r="AS43" s="336">
        <f t="shared" si="55"/>
        <v>0</v>
      </c>
      <c r="AT43" s="336">
        <f t="shared" si="55"/>
        <v>0</v>
      </c>
      <c r="AU43" s="336">
        <f t="shared" si="55"/>
        <v>0</v>
      </c>
      <c r="AV43" s="336">
        <f t="shared" si="55"/>
        <v>0</v>
      </c>
      <c r="AW43" s="336">
        <f t="shared" si="55"/>
        <v>0</v>
      </c>
      <c r="AX43" s="336">
        <f t="shared" si="55"/>
        <v>0</v>
      </c>
      <c r="AY43" s="336">
        <f t="shared" si="55"/>
        <v>0</v>
      </c>
      <c r="AZ43" s="336">
        <f t="shared" si="55"/>
        <v>0</v>
      </c>
      <c r="BA43" s="337">
        <f t="shared" si="55"/>
        <v>0</v>
      </c>
      <c r="BB43" s="335">
        <f t="shared" si="45"/>
        <v>0</v>
      </c>
      <c r="BC43" s="336">
        <f t="shared" si="45"/>
        <v>0</v>
      </c>
      <c r="BD43" s="336">
        <f t="shared" si="45"/>
        <v>0</v>
      </c>
      <c r="BE43" s="336">
        <f t="shared" si="45"/>
        <v>0</v>
      </c>
      <c r="BF43" s="336">
        <f t="shared" si="45"/>
        <v>0</v>
      </c>
      <c r="BG43" s="336">
        <f t="shared" si="45"/>
        <v>0</v>
      </c>
      <c r="BH43" s="336">
        <f t="shared" si="45"/>
        <v>0</v>
      </c>
      <c r="BI43" s="336">
        <f t="shared" si="45"/>
        <v>0</v>
      </c>
      <c r="BJ43" s="336">
        <f t="shared" si="45"/>
        <v>0</v>
      </c>
      <c r="BK43" s="336">
        <f t="shared" si="45"/>
        <v>0</v>
      </c>
      <c r="BL43" s="336">
        <f t="shared" si="45"/>
        <v>0</v>
      </c>
      <c r="BM43" s="337">
        <f t="shared" si="45"/>
        <v>0</v>
      </c>
      <c r="BN43" s="335">
        <f t="shared" si="46"/>
        <v>0</v>
      </c>
      <c r="BO43" s="336">
        <f t="shared" si="46"/>
        <v>0</v>
      </c>
      <c r="BP43" s="336">
        <f t="shared" si="46"/>
        <v>0</v>
      </c>
      <c r="BQ43" s="336">
        <f t="shared" si="46"/>
        <v>0</v>
      </c>
      <c r="BR43" s="336">
        <f t="shared" si="46"/>
        <v>0</v>
      </c>
      <c r="BS43" s="336">
        <f t="shared" si="46"/>
        <v>0</v>
      </c>
      <c r="BT43" s="336">
        <f t="shared" si="46"/>
        <v>0</v>
      </c>
      <c r="BU43" s="336">
        <f t="shared" si="46"/>
        <v>0</v>
      </c>
      <c r="BV43" s="336">
        <f t="shared" si="46"/>
        <v>0</v>
      </c>
      <c r="BW43" s="336">
        <f t="shared" si="46"/>
        <v>0</v>
      </c>
      <c r="BX43" s="336">
        <f t="shared" si="46"/>
        <v>0</v>
      </c>
      <c r="BY43" s="337">
        <f t="shared" si="46"/>
        <v>0</v>
      </c>
      <c r="BZ43" s="335">
        <f t="shared" si="47"/>
        <v>0</v>
      </c>
      <c r="CA43" s="336">
        <f t="shared" si="47"/>
        <v>0</v>
      </c>
      <c r="CB43" s="336">
        <f t="shared" si="47"/>
        <v>0</v>
      </c>
      <c r="CC43" s="336">
        <f t="shared" si="47"/>
        <v>0</v>
      </c>
      <c r="CD43" s="336">
        <f t="shared" si="47"/>
        <v>0</v>
      </c>
      <c r="CE43" s="336">
        <f t="shared" si="47"/>
        <v>0</v>
      </c>
      <c r="CF43" s="336">
        <f t="shared" si="47"/>
        <v>0</v>
      </c>
      <c r="CG43" s="336">
        <f t="shared" si="47"/>
        <v>0</v>
      </c>
      <c r="CH43" s="336">
        <f t="shared" si="47"/>
        <v>0</v>
      </c>
      <c r="CI43" s="336">
        <f t="shared" si="47"/>
        <v>0</v>
      </c>
      <c r="CJ43" s="336">
        <f t="shared" si="47"/>
        <v>0</v>
      </c>
      <c r="CK43" s="337">
        <f t="shared" si="47"/>
        <v>0</v>
      </c>
      <c r="CL43" s="335">
        <f t="shared" si="48"/>
        <v>0</v>
      </c>
      <c r="CM43" s="336">
        <f t="shared" si="48"/>
        <v>0</v>
      </c>
      <c r="CN43" s="336">
        <f t="shared" si="48"/>
        <v>0</v>
      </c>
      <c r="CO43" s="336">
        <f t="shared" si="48"/>
        <v>0</v>
      </c>
      <c r="CP43" s="336">
        <f t="shared" si="48"/>
        <v>0</v>
      </c>
      <c r="CQ43" s="336">
        <f t="shared" si="48"/>
        <v>0</v>
      </c>
      <c r="CR43" s="336">
        <f t="shared" si="48"/>
        <v>0</v>
      </c>
      <c r="CS43" s="336">
        <f t="shared" si="48"/>
        <v>0</v>
      </c>
      <c r="CT43" s="336">
        <f t="shared" si="48"/>
        <v>0</v>
      </c>
      <c r="CU43" s="336">
        <f t="shared" si="48"/>
        <v>0</v>
      </c>
      <c r="CV43" s="336">
        <f t="shared" si="48"/>
        <v>0</v>
      </c>
      <c r="CW43" s="337">
        <f t="shared" si="48"/>
        <v>0</v>
      </c>
      <c r="CX43" s="335">
        <f t="shared" si="49"/>
        <v>0</v>
      </c>
      <c r="CY43" s="336">
        <f t="shared" si="49"/>
        <v>0</v>
      </c>
      <c r="CZ43" s="336">
        <f t="shared" si="49"/>
        <v>0</v>
      </c>
      <c r="DA43" s="336">
        <f t="shared" si="49"/>
        <v>0</v>
      </c>
      <c r="DB43" s="336">
        <f t="shared" si="49"/>
        <v>0</v>
      </c>
      <c r="DC43" s="336">
        <f t="shared" si="49"/>
        <v>0</v>
      </c>
      <c r="DD43" s="336">
        <f t="shared" si="49"/>
        <v>0</v>
      </c>
      <c r="DE43" s="336">
        <f t="shared" si="49"/>
        <v>0</v>
      </c>
      <c r="DF43" s="336">
        <f t="shared" si="49"/>
        <v>0</v>
      </c>
      <c r="DG43" s="336">
        <f t="shared" si="49"/>
        <v>0</v>
      </c>
      <c r="DH43" s="336">
        <f t="shared" si="49"/>
        <v>0</v>
      </c>
      <c r="DI43" s="337">
        <f t="shared" si="49"/>
        <v>0</v>
      </c>
      <c r="DJ43" s="335">
        <f t="shared" si="50"/>
        <v>0</v>
      </c>
      <c r="DK43" s="336">
        <f t="shared" si="50"/>
        <v>0</v>
      </c>
      <c r="DL43" s="336">
        <f t="shared" si="50"/>
        <v>0</v>
      </c>
      <c r="DM43" s="336">
        <f t="shared" si="50"/>
        <v>0</v>
      </c>
      <c r="DN43" s="336">
        <f t="shared" si="50"/>
        <v>0</v>
      </c>
      <c r="DO43" s="336">
        <f t="shared" si="50"/>
        <v>0</v>
      </c>
      <c r="DP43" s="336">
        <f t="shared" si="50"/>
        <v>0</v>
      </c>
      <c r="DQ43" s="336">
        <f t="shared" si="50"/>
        <v>0</v>
      </c>
      <c r="DR43" s="336">
        <f t="shared" si="50"/>
        <v>0</v>
      </c>
      <c r="DS43" s="336">
        <f t="shared" si="50"/>
        <v>0</v>
      </c>
      <c r="DT43" s="336">
        <f t="shared" si="50"/>
        <v>0</v>
      </c>
      <c r="DU43" s="337">
        <f t="shared" si="50"/>
        <v>0</v>
      </c>
      <c r="DV43" s="335">
        <f t="shared" si="51"/>
        <v>0</v>
      </c>
      <c r="DW43" s="336">
        <f t="shared" si="51"/>
        <v>0</v>
      </c>
      <c r="DX43" s="336">
        <f t="shared" si="51"/>
        <v>0</v>
      </c>
      <c r="DY43" s="336">
        <f t="shared" si="51"/>
        <v>0</v>
      </c>
      <c r="DZ43" s="336">
        <f t="shared" si="51"/>
        <v>0</v>
      </c>
      <c r="EA43" s="336">
        <f t="shared" si="51"/>
        <v>0</v>
      </c>
      <c r="EB43" s="336">
        <f t="shared" si="51"/>
        <v>0</v>
      </c>
      <c r="EC43" s="336">
        <f t="shared" si="51"/>
        <v>0</v>
      </c>
      <c r="ED43" s="336">
        <f t="shared" si="51"/>
        <v>0</v>
      </c>
      <c r="EE43" s="336">
        <f t="shared" si="51"/>
        <v>0</v>
      </c>
      <c r="EF43" s="336">
        <f t="shared" si="51"/>
        <v>0</v>
      </c>
      <c r="EG43" s="337">
        <f t="shared" si="51"/>
        <v>0</v>
      </c>
      <c r="EH43" s="335">
        <f t="shared" si="52"/>
        <v>0</v>
      </c>
      <c r="EI43" s="336">
        <f t="shared" si="52"/>
        <v>0</v>
      </c>
      <c r="EJ43" s="336">
        <f t="shared" si="52"/>
        <v>0</v>
      </c>
      <c r="EK43" s="336">
        <f t="shared" si="52"/>
        <v>0</v>
      </c>
      <c r="EL43" s="336">
        <f t="shared" si="52"/>
        <v>0</v>
      </c>
      <c r="EM43" s="336">
        <f t="shared" si="52"/>
        <v>0</v>
      </c>
      <c r="EN43" s="336">
        <f t="shared" si="52"/>
        <v>0</v>
      </c>
      <c r="EO43" s="336">
        <f t="shared" si="52"/>
        <v>0</v>
      </c>
      <c r="EP43" s="336">
        <f t="shared" si="52"/>
        <v>0</v>
      </c>
      <c r="EQ43" s="336">
        <f t="shared" si="52"/>
        <v>0</v>
      </c>
      <c r="ER43" s="336">
        <f t="shared" si="52"/>
        <v>0</v>
      </c>
      <c r="ES43" s="337">
        <f t="shared" si="52"/>
        <v>0</v>
      </c>
      <c r="ET43" s="335">
        <f t="shared" si="53"/>
        <v>0</v>
      </c>
      <c r="EU43" s="336">
        <f t="shared" si="53"/>
        <v>0</v>
      </c>
      <c r="EV43" s="336">
        <f t="shared" si="53"/>
        <v>0</v>
      </c>
      <c r="EW43" s="336">
        <f t="shared" si="53"/>
        <v>0</v>
      </c>
      <c r="EX43" s="336">
        <f t="shared" si="53"/>
        <v>0</v>
      </c>
      <c r="EY43" s="336">
        <f t="shared" si="53"/>
        <v>0</v>
      </c>
      <c r="EZ43" s="336">
        <f t="shared" si="53"/>
        <v>0</v>
      </c>
      <c r="FA43" s="336">
        <f t="shared" si="53"/>
        <v>0</v>
      </c>
      <c r="FB43" s="336">
        <f t="shared" si="53"/>
        <v>0</v>
      </c>
      <c r="FC43" s="336">
        <f t="shared" si="53"/>
        <v>0</v>
      </c>
      <c r="FD43" s="336">
        <f t="shared" si="53"/>
        <v>0</v>
      </c>
      <c r="FE43" s="337">
        <f t="shared" si="53"/>
        <v>0</v>
      </c>
      <c r="FF43" s="335">
        <f t="shared" si="54"/>
        <v>0</v>
      </c>
      <c r="FG43" s="336">
        <f t="shared" si="54"/>
        <v>0</v>
      </c>
      <c r="FH43" s="336">
        <f t="shared" si="54"/>
        <v>0</v>
      </c>
      <c r="FI43" s="336">
        <f t="shared" si="54"/>
        <v>0</v>
      </c>
      <c r="FJ43" s="336">
        <f t="shared" si="54"/>
        <v>0</v>
      </c>
      <c r="FK43" s="336">
        <f t="shared" si="54"/>
        <v>0</v>
      </c>
      <c r="FL43" s="336">
        <f t="shared" si="54"/>
        <v>0</v>
      </c>
      <c r="FM43" s="336">
        <f t="shared" si="54"/>
        <v>0</v>
      </c>
      <c r="FN43" s="336">
        <f t="shared" si="54"/>
        <v>0</v>
      </c>
      <c r="FO43" s="336">
        <f t="shared" si="54"/>
        <v>0</v>
      </c>
      <c r="FP43" s="336">
        <f t="shared" si="54"/>
        <v>0</v>
      </c>
      <c r="FQ43" s="337">
        <f t="shared" si="54"/>
        <v>0</v>
      </c>
    </row>
    <row r="44" spans="1:173" ht="12.75" customHeight="1" x14ac:dyDescent="0.2">
      <c r="A44" s="251"/>
      <c r="B44" s="252"/>
      <c r="C44" s="253"/>
      <c r="D44" s="254"/>
      <c r="E44" s="254"/>
      <c r="F44" s="254"/>
      <c r="G44" s="255"/>
      <c r="H44" s="255"/>
      <c r="I44" s="255"/>
      <c r="J44" s="255"/>
      <c r="K44" s="255"/>
      <c r="L44" s="255"/>
      <c r="M44" s="256"/>
      <c r="N44" s="257"/>
      <c r="O44" s="305"/>
      <c r="P44" s="304"/>
      <c r="Q44" s="266" t="s">
        <v>2</v>
      </c>
      <c r="R44" s="261"/>
      <c r="S44" s="261" t="s">
        <v>2</v>
      </c>
      <c r="T44" s="261"/>
      <c r="U44" s="261"/>
      <c r="V44" s="261"/>
      <c r="W44" s="261"/>
      <c r="X44" s="261"/>
      <c r="Y44" s="260"/>
      <c r="Z44" s="261"/>
      <c r="AA44" s="416"/>
      <c r="AB44" s="260"/>
      <c r="AC44" s="260"/>
      <c r="AD44" s="260"/>
      <c r="AE44" s="261"/>
      <c r="AF44" s="261"/>
      <c r="AG44" s="266"/>
      <c r="AH44" s="261"/>
      <c r="AI44" s="263"/>
      <c r="AJ44" s="263"/>
      <c r="AK44" s="263"/>
      <c r="AL44" s="264"/>
      <c r="AM44" s="73"/>
      <c r="AP44" s="338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40"/>
      <c r="BB44" s="338"/>
      <c r="BC44" s="339"/>
      <c r="BD44" s="339"/>
      <c r="BE44" s="339"/>
      <c r="BF44" s="339"/>
      <c r="BG44" s="339"/>
      <c r="BH44" s="339"/>
      <c r="BI44" s="339"/>
      <c r="BJ44" s="339"/>
      <c r="BK44" s="339"/>
      <c r="BL44" s="339"/>
      <c r="BM44" s="340"/>
      <c r="BN44" s="338"/>
      <c r="BO44" s="339"/>
      <c r="BP44" s="339"/>
      <c r="BQ44" s="339"/>
      <c r="BR44" s="339"/>
      <c r="BS44" s="339"/>
      <c r="BT44" s="339"/>
      <c r="BU44" s="339"/>
      <c r="BV44" s="339"/>
      <c r="BW44" s="339"/>
      <c r="BX44" s="339"/>
      <c r="BY44" s="340"/>
      <c r="BZ44" s="338"/>
      <c r="CA44" s="339"/>
      <c r="CB44" s="339"/>
      <c r="CC44" s="339"/>
      <c r="CD44" s="339"/>
      <c r="CE44" s="339"/>
      <c r="CF44" s="339"/>
      <c r="CG44" s="339"/>
      <c r="CH44" s="339"/>
      <c r="CI44" s="339"/>
      <c r="CJ44" s="339"/>
      <c r="CK44" s="340"/>
      <c r="CL44" s="338"/>
      <c r="CM44" s="339"/>
      <c r="CN44" s="339"/>
      <c r="CO44" s="339"/>
      <c r="CP44" s="339"/>
      <c r="CQ44" s="339"/>
      <c r="CR44" s="339"/>
      <c r="CS44" s="339"/>
      <c r="CT44" s="339"/>
      <c r="CU44" s="339"/>
      <c r="CV44" s="339"/>
      <c r="CW44" s="340"/>
      <c r="CX44" s="338"/>
      <c r="CY44" s="339"/>
      <c r="CZ44" s="339"/>
      <c r="DA44" s="339"/>
      <c r="DB44" s="339"/>
      <c r="DC44" s="339"/>
      <c r="DD44" s="339"/>
      <c r="DE44" s="339"/>
      <c r="DF44" s="339"/>
      <c r="DG44" s="339"/>
      <c r="DH44" s="339"/>
      <c r="DI44" s="340"/>
      <c r="DJ44" s="338"/>
      <c r="DK44" s="339"/>
      <c r="DL44" s="339"/>
      <c r="DM44" s="339"/>
      <c r="DN44" s="339"/>
      <c r="DO44" s="339"/>
      <c r="DP44" s="339"/>
      <c r="DQ44" s="339"/>
      <c r="DR44" s="339"/>
      <c r="DS44" s="339"/>
      <c r="DT44" s="339"/>
      <c r="DU44" s="340"/>
      <c r="DV44" s="338"/>
      <c r="DW44" s="339"/>
      <c r="DX44" s="339"/>
      <c r="DY44" s="339"/>
      <c r="DZ44" s="339"/>
      <c r="EA44" s="339"/>
      <c r="EB44" s="339"/>
      <c r="EC44" s="339"/>
      <c r="ED44" s="339"/>
      <c r="EE44" s="339"/>
      <c r="EF44" s="339"/>
      <c r="EG44" s="340"/>
      <c r="EH44" s="338"/>
      <c r="EI44" s="339"/>
      <c r="EJ44" s="339"/>
      <c r="EK44" s="339"/>
      <c r="EL44" s="339"/>
      <c r="EM44" s="339"/>
      <c r="EN44" s="339"/>
      <c r="EO44" s="339"/>
      <c r="EP44" s="339"/>
      <c r="EQ44" s="339"/>
      <c r="ER44" s="339"/>
      <c r="ES44" s="340"/>
      <c r="ET44" s="338"/>
      <c r="EU44" s="339"/>
      <c r="EV44" s="339"/>
      <c r="EW44" s="339"/>
      <c r="EX44" s="339"/>
      <c r="EY44" s="339"/>
      <c r="EZ44" s="339"/>
      <c r="FA44" s="339"/>
      <c r="FB44" s="339"/>
      <c r="FC44" s="339"/>
      <c r="FD44" s="339"/>
      <c r="FE44" s="340"/>
      <c r="FF44" s="338"/>
      <c r="FG44" s="339"/>
      <c r="FH44" s="339"/>
      <c r="FI44" s="339"/>
      <c r="FJ44" s="339"/>
      <c r="FK44" s="339"/>
      <c r="FL44" s="339"/>
      <c r="FM44" s="339"/>
      <c r="FN44" s="339"/>
      <c r="FO44" s="339"/>
      <c r="FP44" s="339"/>
      <c r="FQ44" s="340"/>
    </row>
    <row r="45" spans="1:173" ht="12.75" customHeight="1" x14ac:dyDescent="0.2">
      <c r="A45" s="1" t="str">
        <f>C45</f>
        <v>LIQUID FLARING</v>
      </c>
      <c r="B45" s="245" t="s">
        <v>37</v>
      </c>
      <c r="C45" s="29" t="s">
        <v>216</v>
      </c>
      <c r="D45" s="325" t="s">
        <v>115</v>
      </c>
      <c r="E45" s="325" t="s">
        <v>115</v>
      </c>
      <c r="F45" s="325" t="s">
        <v>115</v>
      </c>
      <c r="G45" s="64" t="s">
        <v>115</v>
      </c>
      <c r="H45" s="367"/>
      <c r="I45" s="33" t="s">
        <v>149</v>
      </c>
      <c r="J45" s="33" t="s">
        <v>115</v>
      </c>
      <c r="K45" s="33"/>
      <c r="L45" s="33"/>
      <c r="M45" s="367">
        <v>0</v>
      </c>
      <c r="N45" s="373">
        <v>0</v>
      </c>
      <c r="O45" s="299"/>
      <c r="P45" s="300"/>
      <c r="Q45" s="73" t="str">
        <f>IF(VLOOKUP($A45,'STATIONARY FACTORS'!$A$4:$O$22,Q$5,FALSE)="N/A","--",IF($H45=0,"Enter Activity",IF($M45=0,"Enter Run Time",IF($N45=0,"Enter Run Time",$H45/$M45*42/1000*(VLOOKUP($A45,'STATIONARY FACTORS'!$A$4:$O$22,Q$5,FALSE))))))</f>
        <v>Enter Activity</v>
      </c>
      <c r="R45" s="79" t="str">
        <f>IF(VLOOKUP($A45,'STATIONARY FACTORS'!$A$4:$O$22,R$5,FALSE)="N/A","--",IF($H45=0,"Enter Activity",IF($M45=0,"Enter Run Time",IF($N45=0,"Enter Run Time",$H45/$M45*42/1000*(VLOOKUP($A45,'STATIONARY FACTORS'!$A$4:$O$22,R$5,FALSE))))))</f>
        <v>Enter Activity</v>
      </c>
      <c r="S45" s="79" t="str">
        <f>IF(VLOOKUP($A45,'STATIONARY FACTORS'!$A$4:$O$22,S$5,FALSE)="N/A","--",IF($H45=0,"Enter Activity",IF($M45=0,"Enter Run Time",IF($N45=0,"Enter Run Time",$H45/$M45*42/1000*(VLOOKUP($A45,'STATIONARY FACTORS'!$A$4:$O$22,S$5,FALSE))))))</f>
        <v>Enter Activity</v>
      </c>
      <c r="T45" s="79" t="str">
        <f>IF(VLOOKUP($A45,'STATIONARY FACTORS'!$A$4:$O$22,T$5,FALSE)="N/A","--",IF($H45=0,"Enter Activity",IF($M45=0,"Enter Run Time",IF($N45=0,"Enter Run Time",$H45/$M45*42/1000*(VLOOKUP($A45,'STATIONARY FACTORS'!$A$4:$O$22,T$5,FALSE))))))</f>
        <v>Enter Activity</v>
      </c>
      <c r="U45" s="79" t="str">
        <f>IF(VLOOKUP($A45,'STATIONARY FACTORS'!$A$4:$O$22,U$5,FALSE)="N/A","--",IF($H45=0,"Enter Activity",IF($M45=0,"Enter Run Time",IF($N45=0,"Enter Run Time",$H45/$M45*42/1000*(VLOOKUP($A45,'STATIONARY FACTORS'!$A$4:$O$22,U$5,FALSE))))))</f>
        <v>Enter Activity</v>
      </c>
      <c r="V45" s="79" t="str">
        <f>IF(VLOOKUP($A45,'STATIONARY FACTORS'!$A$4:$O$22,V$5,FALSE)="N/A","--",IF($H45=0,"Enter Activity",IF($M45=0,"Enter Run Time",IF($N45=0,"Enter Run Time",$H45/$M45*42/1000*(VLOOKUP($A45,'STATIONARY FACTORS'!$A$4:$O$22,V$5,FALSE))))))</f>
        <v>Enter Activity</v>
      </c>
      <c r="W45" s="79" t="str">
        <f>IF(VLOOKUP($A45,'STATIONARY FACTORS'!$A$4:$O$22,W$5,FALSE)="N/A","--",IF($H45=0,"Enter Activity",IF($M45=0,"Enter Run Time",IF($N45=0,"Enter Run Time",$H45/$M45*42/1000*(VLOOKUP($A45,'STATIONARY FACTORS'!$A$4:$O$22,W$5,FALSE))))))</f>
        <v>Enter Activity</v>
      </c>
      <c r="X45" s="79" t="str">
        <f>IF(VLOOKUP($A45,'STATIONARY FACTORS'!$A$4:$O$22,X$5,FALSE)="N/A","--",IF($H45=0,"Enter Activity",IF($M45=0,"Enter Run Time",IF($N45=0,"Enter Run Time",$H45/$M45*42/1000*(VLOOKUP($A45,'STATIONARY FACTORS'!$A$4:$O$22,X$5,FALSE))))))</f>
        <v>--</v>
      </c>
      <c r="Y45" s="78" t="str">
        <f>IF(VLOOKUP($A45,'STATIONARY FACTORS'!$A$4:$O$22,Y$5,FALSE)="N/A","--",IF($H45=0,"Enter Activity",IF($M45=0,"Enter Run Time",IF($N45=0,"Enter Run Time",$H45/$M45*42/1000*(VLOOKUP($A45,'STATIONARY FACTORS'!$A$4:$O$22,Y$5,FALSE))))))</f>
        <v>--</v>
      </c>
      <c r="Z45" s="79" t="str">
        <f>IF(VLOOKUP($A45,'STATIONARY FACTORS'!$A$4:$O$22,Z$5,FALSE)="N/A","--",IF($H45=0,"Enter Activity",IF($M45=0,"Enter Run Time",IF($N45=0,"Enter Run Time",$H45/$M45*42/1000*(VLOOKUP($A45,'STATIONARY FACTORS'!$A$4:$O$22,Z$5,FALSE))))))</f>
        <v>--</v>
      </c>
      <c r="AA45" s="82" t="str">
        <f>IF(VLOOKUP($A45,'STATIONARY FACTORS'!$A$4:$O$22,AA$5,FALSE)="N/A","--",IF($H45=0,"Enter Activity",IF($M45=0,"Enter Run Time",IF($N45=0,"Enter Run Time",$H45/$M45*42/1000*(VLOOKUP($A45,'STATIONARY FACTORS'!$A$4:$O$22,AA$5,FALSE))))))</f>
        <v>--</v>
      </c>
      <c r="AB45" s="76" t="str">
        <f t="shared" ref="AB45:AL46" si="56">IF(T(Q45)=" ", IF($M45=0, "Enter Run Time", IF($N45=0, "Enter Run Time", Q45*$M45*$N45/2000)), Q45)</f>
        <v>Enter Activity</v>
      </c>
      <c r="AC45" s="65" t="str">
        <f t="shared" si="56"/>
        <v>Enter Activity</v>
      </c>
      <c r="AD45" s="65" t="str">
        <f t="shared" si="56"/>
        <v>Enter Activity</v>
      </c>
      <c r="AE45" s="65" t="str">
        <f t="shared" si="56"/>
        <v>Enter Activity</v>
      </c>
      <c r="AF45" s="65" t="str">
        <f t="shared" si="56"/>
        <v>Enter Activity</v>
      </c>
      <c r="AG45" s="84" t="str">
        <f t="shared" si="56"/>
        <v>Enter Activity</v>
      </c>
      <c r="AH45" s="69" t="str">
        <f t="shared" si="56"/>
        <v>Enter Activity</v>
      </c>
      <c r="AI45" s="79" t="str">
        <f t="shared" si="56"/>
        <v>--</v>
      </c>
      <c r="AJ45" s="79" t="str">
        <f t="shared" si="56"/>
        <v>--</v>
      </c>
      <c r="AK45" s="79" t="str">
        <f t="shared" si="56"/>
        <v>--</v>
      </c>
      <c r="AL45" s="382" t="str">
        <f t="shared" si="56"/>
        <v>--</v>
      </c>
      <c r="AM45" s="315"/>
      <c r="AN45" s="290" t="s">
        <v>2</v>
      </c>
      <c r="AO45" s="74">
        <f>MONTH(EMISSIONS_1!P45)-MONTH(EMISSIONS_1!O45)+1</f>
        <v>1</v>
      </c>
      <c r="AP45" s="153">
        <f t="shared" ref="AP45:BA46" si="57">IF(T($AB45)="",IF((AP$6&gt;=MONTH($O45))*(AP$6&lt;=MONTH($P45)), $AB45/$AO45, 0),0)</f>
        <v>0</v>
      </c>
      <c r="AQ45" s="36">
        <f t="shared" si="57"/>
        <v>0</v>
      </c>
      <c r="AR45" s="36">
        <f t="shared" si="57"/>
        <v>0</v>
      </c>
      <c r="AS45" s="36">
        <f t="shared" si="57"/>
        <v>0</v>
      </c>
      <c r="AT45" s="36">
        <f t="shared" si="57"/>
        <v>0</v>
      </c>
      <c r="AU45" s="36">
        <f t="shared" si="57"/>
        <v>0</v>
      </c>
      <c r="AV45" s="36">
        <f t="shared" si="57"/>
        <v>0</v>
      </c>
      <c r="AW45" s="36">
        <f t="shared" si="57"/>
        <v>0</v>
      </c>
      <c r="AX45" s="36">
        <f t="shared" si="57"/>
        <v>0</v>
      </c>
      <c r="AY45" s="36">
        <f t="shared" si="57"/>
        <v>0</v>
      </c>
      <c r="AZ45" s="36">
        <f t="shared" si="57"/>
        <v>0</v>
      </c>
      <c r="BA45" s="36">
        <f t="shared" si="57"/>
        <v>0</v>
      </c>
      <c r="BB45" s="153">
        <f t="shared" ref="BB45:BM46" si="58">IF(T($AC45)="",IF((BB$6&gt;=MONTH($O45))*(BB$6&lt;=MONTH($P45)), $AC45/$AO45, 0),0)</f>
        <v>0</v>
      </c>
      <c r="BC45" s="36">
        <f t="shared" si="58"/>
        <v>0</v>
      </c>
      <c r="BD45" s="36">
        <f t="shared" si="58"/>
        <v>0</v>
      </c>
      <c r="BE45" s="36">
        <f t="shared" si="58"/>
        <v>0</v>
      </c>
      <c r="BF45" s="36">
        <f t="shared" si="58"/>
        <v>0</v>
      </c>
      <c r="BG45" s="36">
        <f t="shared" si="58"/>
        <v>0</v>
      </c>
      <c r="BH45" s="36">
        <f t="shared" si="58"/>
        <v>0</v>
      </c>
      <c r="BI45" s="36">
        <f t="shared" si="58"/>
        <v>0</v>
      </c>
      <c r="BJ45" s="36">
        <f t="shared" si="58"/>
        <v>0</v>
      </c>
      <c r="BK45" s="36">
        <f t="shared" si="58"/>
        <v>0</v>
      </c>
      <c r="BL45" s="36">
        <f t="shared" si="58"/>
        <v>0</v>
      </c>
      <c r="BM45" s="36">
        <f t="shared" si="58"/>
        <v>0</v>
      </c>
      <c r="BN45" s="153">
        <f t="shared" ref="BN45:BY46" si="59">IF(T($AD45)="",IF((BN$6&gt;=MONTH($O45))*(BN$6&lt;=MONTH($P45)), $AD45/$AO45, 0),0)</f>
        <v>0</v>
      </c>
      <c r="BO45" s="36">
        <f t="shared" si="59"/>
        <v>0</v>
      </c>
      <c r="BP45" s="36">
        <f t="shared" si="59"/>
        <v>0</v>
      </c>
      <c r="BQ45" s="36">
        <f t="shared" si="59"/>
        <v>0</v>
      </c>
      <c r="BR45" s="36">
        <f t="shared" si="59"/>
        <v>0</v>
      </c>
      <c r="BS45" s="36">
        <f t="shared" si="59"/>
        <v>0</v>
      </c>
      <c r="BT45" s="36">
        <f t="shared" si="59"/>
        <v>0</v>
      </c>
      <c r="BU45" s="36">
        <f t="shared" si="59"/>
        <v>0</v>
      </c>
      <c r="BV45" s="36">
        <f t="shared" si="59"/>
        <v>0</v>
      </c>
      <c r="BW45" s="36">
        <f t="shared" si="59"/>
        <v>0</v>
      </c>
      <c r="BX45" s="36">
        <f t="shared" si="59"/>
        <v>0</v>
      </c>
      <c r="BY45" s="36">
        <f t="shared" si="59"/>
        <v>0</v>
      </c>
      <c r="BZ45" s="153">
        <f t="shared" ref="BZ45:CK46" si="60">IF(T($AE45)="",IF((BZ$6&gt;=MONTH($O45))*(BZ$6&lt;=MONTH($P45)), $AE45/$AO45, 0),0)</f>
        <v>0</v>
      </c>
      <c r="CA45" s="36">
        <f t="shared" si="60"/>
        <v>0</v>
      </c>
      <c r="CB45" s="36">
        <f t="shared" si="60"/>
        <v>0</v>
      </c>
      <c r="CC45" s="36">
        <f t="shared" si="60"/>
        <v>0</v>
      </c>
      <c r="CD45" s="36">
        <f t="shared" si="60"/>
        <v>0</v>
      </c>
      <c r="CE45" s="36">
        <f t="shared" si="60"/>
        <v>0</v>
      </c>
      <c r="CF45" s="36">
        <f t="shared" si="60"/>
        <v>0</v>
      </c>
      <c r="CG45" s="36">
        <f t="shared" si="60"/>
        <v>0</v>
      </c>
      <c r="CH45" s="36">
        <f t="shared" si="60"/>
        <v>0</v>
      </c>
      <c r="CI45" s="36">
        <f t="shared" si="60"/>
        <v>0</v>
      </c>
      <c r="CJ45" s="36">
        <f t="shared" si="60"/>
        <v>0</v>
      </c>
      <c r="CK45" s="36">
        <f t="shared" si="60"/>
        <v>0</v>
      </c>
      <c r="CL45" s="153">
        <f t="shared" ref="CL45:CW46" si="61">IF(T($AF45)="",IF((CL$6&gt;=MONTH($O45))*(CL$6&lt;=MONTH($P45)), $AF45/$AO45, 0),0)</f>
        <v>0</v>
      </c>
      <c r="CM45" s="36">
        <f t="shared" si="61"/>
        <v>0</v>
      </c>
      <c r="CN45" s="36">
        <f t="shared" si="61"/>
        <v>0</v>
      </c>
      <c r="CO45" s="36">
        <f t="shared" si="61"/>
        <v>0</v>
      </c>
      <c r="CP45" s="36">
        <f t="shared" si="61"/>
        <v>0</v>
      </c>
      <c r="CQ45" s="36">
        <f t="shared" si="61"/>
        <v>0</v>
      </c>
      <c r="CR45" s="36">
        <f t="shared" si="61"/>
        <v>0</v>
      </c>
      <c r="CS45" s="36">
        <f t="shared" si="61"/>
        <v>0</v>
      </c>
      <c r="CT45" s="36">
        <f t="shared" si="61"/>
        <v>0</v>
      </c>
      <c r="CU45" s="36">
        <f t="shared" si="61"/>
        <v>0</v>
      </c>
      <c r="CV45" s="36">
        <f t="shared" si="61"/>
        <v>0</v>
      </c>
      <c r="CW45" s="36">
        <f t="shared" si="61"/>
        <v>0</v>
      </c>
      <c r="CX45" s="153">
        <f t="shared" ref="CX45:DI46" si="62">IF(T($AG45)="",IF((CX$6&gt;=MONTH($O45))*(CX$6&lt;=MONTH($P45)), $AG45/$AO45, 0),0)</f>
        <v>0</v>
      </c>
      <c r="CY45" s="36">
        <f t="shared" si="62"/>
        <v>0</v>
      </c>
      <c r="CZ45" s="36">
        <f t="shared" si="62"/>
        <v>0</v>
      </c>
      <c r="DA45" s="36">
        <f t="shared" si="62"/>
        <v>0</v>
      </c>
      <c r="DB45" s="36">
        <f t="shared" si="62"/>
        <v>0</v>
      </c>
      <c r="DC45" s="36">
        <f t="shared" si="62"/>
        <v>0</v>
      </c>
      <c r="DD45" s="36">
        <f t="shared" si="62"/>
        <v>0</v>
      </c>
      <c r="DE45" s="36">
        <f t="shared" si="62"/>
        <v>0</v>
      </c>
      <c r="DF45" s="36">
        <f t="shared" si="62"/>
        <v>0</v>
      </c>
      <c r="DG45" s="36">
        <f t="shared" si="62"/>
        <v>0</v>
      </c>
      <c r="DH45" s="36">
        <f t="shared" si="62"/>
        <v>0</v>
      </c>
      <c r="DI45" s="36">
        <f t="shared" si="62"/>
        <v>0</v>
      </c>
      <c r="DJ45" s="153">
        <f t="shared" ref="DJ45:DU46" si="63">IF(T($AH45)="",IF((DJ$6&gt;=MONTH($O45))*(DJ$6&lt;=MONTH($P45)), $AH45/$AO45, 0),0)</f>
        <v>0</v>
      </c>
      <c r="DK45" s="36">
        <f t="shared" si="63"/>
        <v>0</v>
      </c>
      <c r="DL45" s="36">
        <f t="shared" si="63"/>
        <v>0</v>
      </c>
      <c r="DM45" s="36">
        <f t="shared" si="63"/>
        <v>0</v>
      </c>
      <c r="DN45" s="36">
        <f t="shared" si="63"/>
        <v>0</v>
      </c>
      <c r="DO45" s="36">
        <f t="shared" si="63"/>
        <v>0</v>
      </c>
      <c r="DP45" s="36">
        <f t="shared" si="63"/>
        <v>0</v>
      </c>
      <c r="DQ45" s="36">
        <f t="shared" si="63"/>
        <v>0</v>
      </c>
      <c r="DR45" s="36">
        <f t="shared" si="63"/>
        <v>0</v>
      </c>
      <c r="DS45" s="36">
        <f t="shared" si="63"/>
        <v>0</v>
      </c>
      <c r="DT45" s="36">
        <f t="shared" si="63"/>
        <v>0</v>
      </c>
      <c r="DU45" s="36">
        <f t="shared" si="63"/>
        <v>0</v>
      </c>
      <c r="DV45" s="153">
        <f t="shared" ref="DV45:EG46" si="64">IF(T($AI45)="",IF((DV$6&gt;=MONTH($O45))*(DV$6&lt;=MONTH($P45)), $AI45/$AO45, 0),0)</f>
        <v>0</v>
      </c>
      <c r="DW45" s="36">
        <f t="shared" si="64"/>
        <v>0</v>
      </c>
      <c r="DX45" s="36">
        <f t="shared" si="64"/>
        <v>0</v>
      </c>
      <c r="DY45" s="36">
        <f t="shared" si="64"/>
        <v>0</v>
      </c>
      <c r="DZ45" s="36">
        <f t="shared" si="64"/>
        <v>0</v>
      </c>
      <c r="EA45" s="36">
        <f t="shared" si="64"/>
        <v>0</v>
      </c>
      <c r="EB45" s="36">
        <f t="shared" si="64"/>
        <v>0</v>
      </c>
      <c r="EC45" s="36">
        <f t="shared" si="64"/>
        <v>0</v>
      </c>
      <c r="ED45" s="36">
        <f t="shared" si="64"/>
        <v>0</v>
      </c>
      <c r="EE45" s="36">
        <f t="shared" si="64"/>
        <v>0</v>
      </c>
      <c r="EF45" s="36">
        <f t="shared" si="64"/>
        <v>0</v>
      </c>
      <c r="EG45" s="36">
        <f t="shared" si="64"/>
        <v>0</v>
      </c>
      <c r="EH45" s="153">
        <f t="shared" ref="EH45:ES46" si="65">IF(T($AJ45)="",IF((EH$6&gt;=MONTH($O45))*(EH$6&lt;=MONTH($P45)), $AJ45/$AO45, 0),0)</f>
        <v>0</v>
      </c>
      <c r="EI45" s="36">
        <f t="shared" si="65"/>
        <v>0</v>
      </c>
      <c r="EJ45" s="36">
        <f t="shared" si="65"/>
        <v>0</v>
      </c>
      <c r="EK45" s="36">
        <f t="shared" si="65"/>
        <v>0</v>
      </c>
      <c r="EL45" s="36">
        <f t="shared" si="65"/>
        <v>0</v>
      </c>
      <c r="EM45" s="36">
        <f t="shared" si="65"/>
        <v>0</v>
      </c>
      <c r="EN45" s="36">
        <f t="shared" si="65"/>
        <v>0</v>
      </c>
      <c r="EO45" s="36">
        <f t="shared" si="65"/>
        <v>0</v>
      </c>
      <c r="EP45" s="36">
        <f t="shared" si="65"/>
        <v>0</v>
      </c>
      <c r="EQ45" s="36">
        <f t="shared" si="65"/>
        <v>0</v>
      </c>
      <c r="ER45" s="36">
        <f t="shared" si="65"/>
        <v>0</v>
      </c>
      <c r="ES45" s="36">
        <f t="shared" si="65"/>
        <v>0</v>
      </c>
      <c r="ET45" s="153">
        <f t="shared" ref="ET45:FE46" si="66">IF(T($AK45)="",IF((ET$6&gt;=MONTH($O45))*(ET$6&lt;=MONTH($P45)), $AK45/$AO45, 0),0)</f>
        <v>0</v>
      </c>
      <c r="EU45" s="36">
        <f t="shared" si="66"/>
        <v>0</v>
      </c>
      <c r="EV45" s="36">
        <f t="shared" si="66"/>
        <v>0</v>
      </c>
      <c r="EW45" s="36">
        <f t="shared" si="66"/>
        <v>0</v>
      </c>
      <c r="EX45" s="36">
        <f t="shared" si="66"/>
        <v>0</v>
      </c>
      <c r="EY45" s="36">
        <f t="shared" si="66"/>
        <v>0</v>
      </c>
      <c r="EZ45" s="36">
        <f t="shared" si="66"/>
        <v>0</v>
      </c>
      <c r="FA45" s="36">
        <f t="shared" si="66"/>
        <v>0</v>
      </c>
      <c r="FB45" s="36">
        <f t="shared" si="66"/>
        <v>0</v>
      </c>
      <c r="FC45" s="36">
        <f t="shared" si="66"/>
        <v>0</v>
      </c>
      <c r="FD45" s="36">
        <f t="shared" si="66"/>
        <v>0</v>
      </c>
      <c r="FE45" s="36">
        <f t="shared" si="66"/>
        <v>0</v>
      </c>
      <c r="FF45" s="153">
        <f t="shared" ref="FF45:FQ46" si="67">IF(T($AL45)="",IF((FF$6&gt;=MONTH($O45))*(FF$6&lt;=MONTH($P45)), $AL45/$AO45, 0),0)</f>
        <v>0</v>
      </c>
      <c r="FG45" s="36">
        <f t="shared" si="67"/>
        <v>0</v>
      </c>
      <c r="FH45" s="36">
        <f t="shared" si="67"/>
        <v>0</v>
      </c>
      <c r="FI45" s="36">
        <f t="shared" si="67"/>
        <v>0</v>
      </c>
      <c r="FJ45" s="36">
        <f t="shared" si="67"/>
        <v>0</v>
      </c>
      <c r="FK45" s="36">
        <f t="shared" si="67"/>
        <v>0</v>
      </c>
      <c r="FL45" s="36">
        <f t="shared" si="67"/>
        <v>0</v>
      </c>
      <c r="FM45" s="36">
        <f t="shared" si="67"/>
        <v>0</v>
      </c>
      <c r="FN45" s="36">
        <f t="shared" si="67"/>
        <v>0</v>
      </c>
      <c r="FO45" s="36">
        <f t="shared" si="67"/>
        <v>0</v>
      </c>
      <c r="FP45" s="36">
        <f t="shared" si="67"/>
        <v>0</v>
      </c>
      <c r="FQ45" s="36">
        <f t="shared" si="67"/>
        <v>0</v>
      </c>
    </row>
    <row r="46" spans="1:173" ht="12.75" customHeight="1" x14ac:dyDescent="0.2">
      <c r="A46" s="1" t="s">
        <v>23</v>
      </c>
      <c r="B46" s="245" t="s">
        <v>41</v>
      </c>
      <c r="C46" s="32" t="s">
        <v>42</v>
      </c>
      <c r="D46" s="325" t="s">
        <v>115</v>
      </c>
      <c r="E46" s="325" t="s">
        <v>115</v>
      </c>
      <c r="F46" s="325" t="s">
        <v>115</v>
      </c>
      <c r="G46" s="64" t="s">
        <v>115</v>
      </c>
      <c r="H46" s="367"/>
      <c r="I46" s="33" t="s">
        <v>35</v>
      </c>
      <c r="J46" s="33" t="s">
        <v>115</v>
      </c>
      <c r="K46" s="33"/>
      <c r="L46" s="33"/>
      <c r="M46" s="367">
        <v>0</v>
      </c>
      <c r="N46" s="373">
        <v>0</v>
      </c>
      <c r="O46" s="299"/>
      <c r="P46" s="300"/>
      <c r="Q46" s="147" t="str">
        <f>IF(VLOOKUP($A46,'STATIONARY FACTORS'!$A$4:$O$22,Q$5,FALSE)="N/A","--",IF($H46=0,"Enter Activity",IF($M46=0,"Enter Run Time",IF($N46=0,"Enter Run Time",$H46*(VLOOKUP($A46,'STATIONARY FACTORS'!$A$4:$O$22,Q$5,FALSE)/1000000)))))</f>
        <v>Enter Activity</v>
      </c>
      <c r="R46" s="65" t="str">
        <f>IF(VLOOKUP($A46,'STATIONARY FACTORS'!$A$4:$O$22,R$5,FALSE)="N/A","--",IF($H46=0,"Enter Activity",IF($M46=0,"Enter Run Time",IF($N46=0,"Enter Run Time",$H46*(VLOOKUP($A46,'STATIONARY FACTORS'!$A$4:$O$22,R$5,FALSE)/1000000)))))</f>
        <v>Enter Activity</v>
      </c>
      <c r="S46" s="65" t="str">
        <f>IF(VLOOKUP($A46,'STATIONARY FACTORS'!$A$4:$O$22,S$5,FALSE)="N/A","--",IF($H46=0,"Enter Activity",IF($M46=0,"Enter Run Time",IF($N46=0,"Enter Run Time",$H46*(VLOOKUP($A46,'STATIONARY FACTORS'!$A$4:$O$22,S$5,FALSE)/1000000)))))</f>
        <v>Enter Activity</v>
      </c>
      <c r="T46" s="65" t="str">
        <f>IF(VLOOKUP($A46,'STATIONARY FACTORS'!$A$4:$O$22,T$5,FALSE)="N/A","--",IF($H46=0,"Enter Activity",IF($M46=0,"Enter Run Time",IF($N46=0,"Enter Run Time",$H46*(VLOOKUP($A46,'STATIONARY FACTORS'!$A$4:$O$22,T$5,FALSE)/1000000)))))</f>
        <v>Enter Activity</v>
      </c>
      <c r="U46" s="65" t="str">
        <f>IF(VLOOKUP($A46,'STATIONARY FACTORS'!$A$4:$O$22,U$5,FALSE)="N/A","--",IF($H46=0,"Enter Activity",IF($M46=0,"Enter Run Time",IF($N46=0,"Enter Run Time",$H46*(VLOOKUP($A46,'STATIONARY FACTORS'!$A$4:$O$22,U$5,FALSE)/1000000)))))</f>
        <v>Enter Activity</v>
      </c>
      <c r="V46" s="65" t="str">
        <f>IF(VLOOKUP($A46,'STATIONARY FACTORS'!$A$4:$O$22,V$5,FALSE)="N/A","--",IF($H46=0,"Enter Activity",IF($M46=0,"Enter Run Time",IF($N46=0,"Enter Run Time",$H46*(VLOOKUP($A46,'STATIONARY FACTORS'!$A$4:$O$22,V$5,FALSE)/1000000)))))</f>
        <v>Enter Activity</v>
      </c>
      <c r="W46" s="65" t="str">
        <f>IF(VLOOKUP($A46,'STATIONARY FACTORS'!$A$4:$O$22,W$5,FALSE)="N/A","--",IF($H46=0,"Enter Activity",IF($M46=0,"Enter Run Time",IF($N46=0,"Enter Run Time",$H46*(VLOOKUP($A46,'STATIONARY FACTORS'!$A$4:$O$22,W$5,FALSE)/1000000)))))</f>
        <v>--</v>
      </c>
      <c r="X46" s="65" t="str">
        <f>IF(VLOOKUP($A46,'STATIONARY FACTORS'!$A$4:$O$22,X$5,FALSE)="N/A","--",IF($H46=0,"Enter Activity",IF($M46=0,"Enter Run Time",IF($N46=0,"Enter Run Time",$H46*(VLOOKUP($A46,'STATIONARY FACTORS'!$A$4:$O$22,X$5,FALSE)/1000000)))))</f>
        <v>--</v>
      </c>
      <c r="Y46" s="76" t="str">
        <f>IF(VLOOKUP($A46,'STATIONARY FACTORS'!$A$4:$O$22,Y$5,FALSE)="N/A","--",IF($H46=0,"Enter Activity",IF($M46=0,"Enter Run Time",IF($N46=0,"Enter Run Time",$H46*(VLOOKUP($A46,'STATIONARY FACTORS'!$A$4:$O$22,Y$5,FALSE)/1000000)))))</f>
        <v>Enter Activity</v>
      </c>
      <c r="Z46" s="65" t="str">
        <f>IF(VLOOKUP($A46,'STATIONARY FACTORS'!$A$4:$O$22,Z$5,FALSE)="N/A","--",IF($H46=0,"Enter Activity",IF($M46=0,"Enter Run Time",IF($N46=0,"Enter Run Time",$H46*(VLOOKUP($A46,'STATIONARY FACTORS'!$A$4:$O$22,Z$5,FALSE)/1000000)))))</f>
        <v>Enter Activity</v>
      </c>
      <c r="AA46" s="418" t="str">
        <f>IF(VLOOKUP($A46,'STATIONARY FACTORS'!$A$4:$O$22,AA$5,FALSE)="N/A","--",IF($H46=0,"Enter Activity",IF($M46=0,"Enter Run Time",IF($N46=0,"Enter Run Time",$H46*(VLOOKUP($A46,'STATIONARY FACTORS'!$A$4:$O$22,AA$5,FALSE)/1000000)))))</f>
        <v>Enter Activity</v>
      </c>
      <c r="AB46" s="76" t="str">
        <f t="shared" si="56"/>
        <v>Enter Activity</v>
      </c>
      <c r="AC46" s="65" t="str">
        <f t="shared" si="56"/>
        <v>Enter Activity</v>
      </c>
      <c r="AD46" s="65" t="str">
        <f t="shared" si="56"/>
        <v>Enter Activity</v>
      </c>
      <c r="AE46" s="65" t="str">
        <f t="shared" si="56"/>
        <v>Enter Activity</v>
      </c>
      <c r="AF46" s="65" t="str">
        <f t="shared" si="56"/>
        <v>Enter Activity</v>
      </c>
      <c r="AG46" s="84" t="str">
        <f t="shared" si="56"/>
        <v>Enter Activity</v>
      </c>
      <c r="AH46" s="65" t="str">
        <f t="shared" si="56"/>
        <v>--</v>
      </c>
      <c r="AI46" s="79" t="str">
        <f t="shared" si="56"/>
        <v>--</v>
      </c>
      <c r="AJ46" s="79" t="str">
        <f t="shared" si="56"/>
        <v>Enter Activity</v>
      </c>
      <c r="AK46" s="79" t="str">
        <f t="shared" si="56"/>
        <v>Enter Activity</v>
      </c>
      <c r="AL46" s="382" t="str">
        <f t="shared" si="56"/>
        <v>Enter Activity</v>
      </c>
      <c r="AM46" s="315"/>
      <c r="AN46" s="290"/>
      <c r="AO46" s="74">
        <f>MONTH(EMISSIONS_1!P46)-MONTH(EMISSIONS_1!O46)+1</f>
        <v>1</v>
      </c>
      <c r="AP46" s="153">
        <f t="shared" si="57"/>
        <v>0</v>
      </c>
      <c r="AQ46" s="36">
        <f t="shared" si="57"/>
        <v>0</v>
      </c>
      <c r="AR46" s="36">
        <f t="shared" si="57"/>
        <v>0</v>
      </c>
      <c r="AS46" s="36">
        <f t="shared" si="57"/>
        <v>0</v>
      </c>
      <c r="AT46" s="36">
        <f t="shared" si="57"/>
        <v>0</v>
      </c>
      <c r="AU46" s="36">
        <f t="shared" si="57"/>
        <v>0</v>
      </c>
      <c r="AV46" s="36">
        <f t="shared" si="57"/>
        <v>0</v>
      </c>
      <c r="AW46" s="36">
        <f t="shared" si="57"/>
        <v>0</v>
      </c>
      <c r="AX46" s="36">
        <f t="shared" si="57"/>
        <v>0</v>
      </c>
      <c r="AY46" s="36">
        <f t="shared" si="57"/>
        <v>0</v>
      </c>
      <c r="AZ46" s="36">
        <f t="shared" si="57"/>
        <v>0</v>
      </c>
      <c r="BA46" s="36">
        <f t="shared" si="57"/>
        <v>0</v>
      </c>
      <c r="BB46" s="153">
        <f t="shared" si="58"/>
        <v>0</v>
      </c>
      <c r="BC46" s="36">
        <f t="shared" si="58"/>
        <v>0</v>
      </c>
      <c r="BD46" s="36">
        <f t="shared" si="58"/>
        <v>0</v>
      </c>
      <c r="BE46" s="36">
        <f t="shared" si="58"/>
        <v>0</v>
      </c>
      <c r="BF46" s="36">
        <f t="shared" si="58"/>
        <v>0</v>
      </c>
      <c r="BG46" s="36">
        <f t="shared" si="58"/>
        <v>0</v>
      </c>
      <c r="BH46" s="36">
        <f t="shared" si="58"/>
        <v>0</v>
      </c>
      <c r="BI46" s="36">
        <f t="shared" si="58"/>
        <v>0</v>
      </c>
      <c r="BJ46" s="36">
        <f t="shared" si="58"/>
        <v>0</v>
      </c>
      <c r="BK46" s="36">
        <f t="shared" si="58"/>
        <v>0</v>
      </c>
      <c r="BL46" s="36">
        <f t="shared" si="58"/>
        <v>0</v>
      </c>
      <c r="BM46" s="36">
        <f t="shared" si="58"/>
        <v>0</v>
      </c>
      <c r="BN46" s="153">
        <f t="shared" si="59"/>
        <v>0</v>
      </c>
      <c r="BO46" s="36">
        <f t="shared" si="59"/>
        <v>0</v>
      </c>
      <c r="BP46" s="36">
        <f t="shared" si="59"/>
        <v>0</v>
      </c>
      <c r="BQ46" s="36">
        <f t="shared" si="59"/>
        <v>0</v>
      </c>
      <c r="BR46" s="36">
        <f t="shared" si="59"/>
        <v>0</v>
      </c>
      <c r="BS46" s="36">
        <f t="shared" si="59"/>
        <v>0</v>
      </c>
      <c r="BT46" s="36">
        <f t="shared" si="59"/>
        <v>0</v>
      </c>
      <c r="BU46" s="36">
        <f t="shared" si="59"/>
        <v>0</v>
      </c>
      <c r="BV46" s="36">
        <f t="shared" si="59"/>
        <v>0</v>
      </c>
      <c r="BW46" s="36">
        <f t="shared" si="59"/>
        <v>0</v>
      </c>
      <c r="BX46" s="36">
        <f t="shared" si="59"/>
        <v>0</v>
      </c>
      <c r="BY46" s="36">
        <f t="shared" si="59"/>
        <v>0</v>
      </c>
      <c r="BZ46" s="153">
        <f t="shared" si="60"/>
        <v>0</v>
      </c>
      <c r="CA46" s="36">
        <f t="shared" si="60"/>
        <v>0</v>
      </c>
      <c r="CB46" s="36">
        <f t="shared" si="60"/>
        <v>0</v>
      </c>
      <c r="CC46" s="36">
        <f t="shared" si="60"/>
        <v>0</v>
      </c>
      <c r="CD46" s="36">
        <f t="shared" si="60"/>
        <v>0</v>
      </c>
      <c r="CE46" s="36">
        <f t="shared" si="60"/>
        <v>0</v>
      </c>
      <c r="CF46" s="36">
        <f t="shared" si="60"/>
        <v>0</v>
      </c>
      <c r="CG46" s="36">
        <f t="shared" si="60"/>
        <v>0</v>
      </c>
      <c r="CH46" s="36">
        <f t="shared" si="60"/>
        <v>0</v>
      </c>
      <c r="CI46" s="36">
        <f t="shared" si="60"/>
        <v>0</v>
      </c>
      <c r="CJ46" s="36">
        <f t="shared" si="60"/>
        <v>0</v>
      </c>
      <c r="CK46" s="36">
        <f t="shared" si="60"/>
        <v>0</v>
      </c>
      <c r="CL46" s="153">
        <f t="shared" si="61"/>
        <v>0</v>
      </c>
      <c r="CM46" s="36">
        <f t="shared" si="61"/>
        <v>0</v>
      </c>
      <c r="CN46" s="36">
        <f t="shared" si="61"/>
        <v>0</v>
      </c>
      <c r="CO46" s="36">
        <f t="shared" si="61"/>
        <v>0</v>
      </c>
      <c r="CP46" s="36">
        <f t="shared" si="61"/>
        <v>0</v>
      </c>
      <c r="CQ46" s="36">
        <f t="shared" si="61"/>
        <v>0</v>
      </c>
      <c r="CR46" s="36">
        <f t="shared" si="61"/>
        <v>0</v>
      </c>
      <c r="CS46" s="36">
        <f t="shared" si="61"/>
        <v>0</v>
      </c>
      <c r="CT46" s="36">
        <f t="shared" si="61"/>
        <v>0</v>
      </c>
      <c r="CU46" s="36">
        <f t="shared" si="61"/>
        <v>0</v>
      </c>
      <c r="CV46" s="36">
        <f t="shared" si="61"/>
        <v>0</v>
      </c>
      <c r="CW46" s="36">
        <f t="shared" si="61"/>
        <v>0</v>
      </c>
      <c r="CX46" s="153">
        <f t="shared" si="62"/>
        <v>0</v>
      </c>
      <c r="CY46" s="36">
        <f t="shared" si="62"/>
        <v>0</v>
      </c>
      <c r="CZ46" s="36">
        <f t="shared" si="62"/>
        <v>0</v>
      </c>
      <c r="DA46" s="36">
        <f t="shared" si="62"/>
        <v>0</v>
      </c>
      <c r="DB46" s="36">
        <f t="shared" si="62"/>
        <v>0</v>
      </c>
      <c r="DC46" s="36">
        <f t="shared" si="62"/>
        <v>0</v>
      </c>
      <c r="DD46" s="36">
        <f t="shared" si="62"/>
        <v>0</v>
      </c>
      <c r="DE46" s="36">
        <f t="shared" si="62"/>
        <v>0</v>
      </c>
      <c r="DF46" s="36">
        <f t="shared" si="62"/>
        <v>0</v>
      </c>
      <c r="DG46" s="36">
        <f t="shared" si="62"/>
        <v>0</v>
      </c>
      <c r="DH46" s="36">
        <f t="shared" si="62"/>
        <v>0</v>
      </c>
      <c r="DI46" s="36">
        <f t="shared" si="62"/>
        <v>0</v>
      </c>
      <c r="DJ46" s="153">
        <f t="shared" si="63"/>
        <v>0</v>
      </c>
      <c r="DK46" s="36">
        <f t="shared" si="63"/>
        <v>0</v>
      </c>
      <c r="DL46" s="36">
        <f t="shared" si="63"/>
        <v>0</v>
      </c>
      <c r="DM46" s="36">
        <f t="shared" si="63"/>
        <v>0</v>
      </c>
      <c r="DN46" s="36">
        <f t="shared" si="63"/>
        <v>0</v>
      </c>
      <c r="DO46" s="36">
        <f t="shared" si="63"/>
        <v>0</v>
      </c>
      <c r="DP46" s="36">
        <f t="shared" si="63"/>
        <v>0</v>
      </c>
      <c r="DQ46" s="36">
        <f t="shared" si="63"/>
        <v>0</v>
      </c>
      <c r="DR46" s="36">
        <f t="shared" si="63"/>
        <v>0</v>
      </c>
      <c r="DS46" s="36">
        <f t="shared" si="63"/>
        <v>0</v>
      </c>
      <c r="DT46" s="36">
        <f t="shared" si="63"/>
        <v>0</v>
      </c>
      <c r="DU46" s="36">
        <f t="shared" si="63"/>
        <v>0</v>
      </c>
      <c r="DV46" s="153">
        <f t="shared" si="64"/>
        <v>0</v>
      </c>
      <c r="DW46" s="36">
        <f t="shared" si="64"/>
        <v>0</v>
      </c>
      <c r="DX46" s="36">
        <f t="shared" si="64"/>
        <v>0</v>
      </c>
      <c r="DY46" s="36">
        <f t="shared" si="64"/>
        <v>0</v>
      </c>
      <c r="DZ46" s="36">
        <f t="shared" si="64"/>
        <v>0</v>
      </c>
      <c r="EA46" s="36">
        <f t="shared" si="64"/>
        <v>0</v>
      </c>
      <c r="EB46" s="36">
        <f t="shared" si="64"/>
        <v>0</v>
      </c>
      <c r="EC46" s="36">
        <f t="shared" si="64"/>
        <v>0</v>
      </c>
      <c r="ED46" s="36">
        <f t="shared" si="64"/>
        <v>0</v>
      </c>
      <c r="EE46" s="36">
        <f t="shared" si="64"/>
        <v>0</v>
      </c>
      <c r="EF46" s="36">
        <f t="shared" si="64"/>
        <v>0</v>
      </c>
      <c r="EG46" s="36">
        <f t="shared" si="64"/>
        <v>0</v>
      </c>
      <c r="EH46" s="153">
        <f t="shared" si="65"/>
        <v>0</v>
      </c>
      <c r="EI46" s="36">
        <f t="shared" si="65"/>
        <v>0</v>
      </c>
      <c r="EJ46" s="36">
        <f t="shared" si="65"/>
        <v>0</v>
      </c>
      <c r="EK46" s="36">
        <f t="shared" si="65"/>
        <v>0</v>
      </c>
      <c r="EL46" s="36">
        <f t="shared" si="65"/>
        <v>0</v>
      </c>
      <c r="EM46" s="36">
        <f t="shared" si="65"/>
        <v>0</v>
      </c>
      <c r="EN46" s="36">
        <f t="shared" si="65"/>
        <v>0</v>
      </c>
      <c r="EO46" s="36">
        <f t="shared" si="65"/>
        <v>0</v>
      </c>
      <c r="EP46" s="36">
        <f t="shared" si="65"/>
        <v>0</v>
      </c>
      <c r="EQ46" s="36">
        <f t="shared" si="65"/>
        <v>0</v>
      </c>
      <c r="ER46" s="36">
        <f t="shared" si="65"/>
        <v>0</v>
      </c>
      <c r="ES46" s="36">
        <f t="shared" si="65"/>
        <v>0</v>
      </c>
      <c r="ET46" s="153">
        <f t="shared" si="66"/>
        <v>0</v>
      </c>
      <c r="EU46" s="36">
        <f t="shared" si="66"/>
        <v>0</v>
      </c>
      <c r="EV46" s="36">
        <f t="shared" si="66"/>
        <v>0</v>
      </c>
      <c r="EW46" s="36">
        <f t="shared" si="66"/>
        <v>0</v>
      </c>
      <c r="EX46" s="36">
        <f t="shared" si="66"/>
        <v>0</v>
      </c>
      <c r="EY46" s="36">
        <f t="shared" si="66"/>
        <v>0</v>
      </c>
      <c r="EZ46" s="36">
        <f t="shared" si="66"/>
        <v>0</v>
      </c>
      <c r="FA46" s="36">
        <f t="shared" si="66"/>
        <v>0</v>
      </c>
      <c r="FB46" s="36">
        <f t="shared" si="66"/>
        <v>0</v>
      </c>
      <c r="FC46" s="36">
        <f t="shared" si="66"/>
        <v>0</v>
      </c>
      <c r="FD46" s="36">
        <f t="shared" si="66"/>
        <v>0</v>
      </c>
      <c r="FE46" s="36">
        <f t="shared" si="66"/>
        <v>0</v>
      </c>
      <c r="FF46" s="153">
        <f t="shared" si="67"/>
        <v>0</v>
      </c>
      <c r="FG46" s="36">
        <f t="shared" si="67"/>
        <v>0</v>
      </c>
      <c r="FH46" s="36">
        <f t="shared" si="67"/>
        <v>0</v>
      </c>
      <c r="FI46" s="36">
        <f t="shared" si="67"/>
        <v>0</v>
      </c>
      <c r="FJ46" s="36">
        <f t="shared" si="67"/>
        <v>0</v>
      </c>
      <c r="FK46" s="36">
        <f t="shared" si="67"/>
        <v>0</v>
      </c>
      <c r="FL46" s="36">
        <f t="shared" si="67"/>
        <v>0</v>
      </c>
      <c r="FM46" s="36">
        <f t="shared" si="67"/>
        <v>0</v>
      </c>
      <c r="FN46" s="36">
        <f t="shared" si="67"/>
        <v>0</v>
      </c>
      <c r="FO46" s="36">
        <f t="shared" si="67"/>
        <v>0</v>
      </c>
      <c r="FP46" s="36">
        <f t="shared" si="67"/>
        <v>0</v>
      </c>
      <c r="FQ46" s="36">
        <f t="shared" si="67"/>
        <v>0</v>
      </c>
    </row>
    <row r="47" spans="1:173" ht="12.75" customHeight="1" x14ac:dyDescent="0.2">
      <c r="A47" s="251"/>
      <c r="B47" s="252"/>
      <c r="C47" s="253"/>
      <c r="D47" s="253"/>
      <c r="E47" s="253"/>
      <c r="F47" s="253"/>
      <c r="G47" s="267"/>
      <c r="H47" s="267"/>
      <c r="I47" s="267"/>
      <c r="J47" s="255"/>
      <c r="K47" s="255"/>
      <c r="L47" s="255"/>
      <c r="M47" s="255"/>
      <c r="N47" s="257"/>
      <c r="O47" s="305"/>
      <c r="P47" s="259"/>
      <c r="Q47" s="284"/>
      <c r="R47" s="269"/>
      <c r="S47" s="269"/>
      <c r="T47" s="269"/>
      <c r="U47" s="269"/>
      <c r="V47" s="269"/>
      <c r="W47" s="269"/>
      <c r="X47" s="269"/>
      <c r="Y47" s="268"/>
      <c r="Z47" s="269"/>
      <c r="AA47" s="417"/>
      <c r="AB47" s="413"/>
      <c r="AC47" s="272"/>
      <c r="AD47" s="272"/>
      <c r="AE47" s="272"/>
      <c r="AF47" s="272"/>
      <c r="AG47" s="273"/>
      <c r="AH47" s="272"/>
      <c r="AI47" s="272"/>
      <c r="AJ47" s="388"/>
      <c r="AK47" s="388"/>
      <c r="AL47" s="389"/>
      <c r="AM47" s="137"/>
      <c r="AN47" s="228"/>
      <c r="AP47" s="338"/>
      <c r="AQ47" s="339"/>
      <c r="AR47" s="339"/>
      <c r="AS47" s="339"/>
      <c r="AT47" s="339"/>
      <c r="AU47" s="339"/>
      <c r="AV47" s="339"/>
      <c r="AW47" s="339"/>
      <c r="AX47" s="339"/>
      <c r="AY47" s="339"/>
      <c r="AZ47" s="339"/>
      <c r="BA47" s="339"/>
      <c r="BB47" s="338"/>
      <c r="BC47" s="339"/>
      <c r="BD47" s="339"/>
      <c r="BE47" s="339"/>
      <c r="BF47" s="339"/>
      <c r="BG47" s="339"/>
      <c r="BH47" s="339"/>
      <c r="BI47" s="339"/>
      <c r="BJ47" s="339"/>
      <c r="BK47" s="339"/>
      <c r="BL47" s="339"/>
      <c r="BM47" s="339"/>
      <c r="BN47" s="338"/>
      <c r="BO47" s="339"/>
      <c r="BP47" s="339"/>
      <c r="BQ47" s="339"/>
      <c r="BR47" s="339"/>
      <c r="BS47" s="339"/>
      <c r="BT47" s="339"/>
      <c r="BU47" s="339"/>
      <c r="BV47" s="339"/>
      <c r="BW47" s="339"/>
      <c r="BX47" s="339"/>
      <c r="BY47" s="339"/>
      <c r="BZ47" s="338"/>
      <c r="CA47" s="339"/>
      <c r="CB47" s="339"/>
      <c r="CC47" s="339"/>
      <c r="CD47" s="339"/>
      <c r="CE47" s="339"/>
      <c r="CF47" s="339"/>
      <c r="CG47" s="339"/>
      <c r="CH47" s="339"/>
      <c r="CI47" s="339"/>
      <c r="CJ47" s="339"/>
      <c r="CK47" s="339"/>
      <c r="CL47" s="338"/>
      <c r="CM47" s="339"/>
      <c r="CN47" s="339"/>
      <c r="CO47" s="339"/>
      <c r="CP47" s="339"/>
      <c r="CQ47" s="339"/>
      <c r="CR47" s="339"/>
      <c r="CS47" s="339"/>
      <c r="CT47" s="339"/>
      <c r="CU47" s="339"/>
      <c r="CV47" s="339"/>
      <c r="CW47" s="339"/>
      <c r="CX47" s="338"/>
      <c r="CY47" s="339"/>
      <c r="CZ47" s="339"/>
      <c r="DA47" s="339"/>
      <c r="DB47" s="339"/>
      <c r="DC47" s="339"/>
      <c r="DD47" s="339"/>
      <c r="DE47" s="339"/>
      <c r="DF47" s="339"/>
      <c r="DG47" s="339"/>
      <c r="DH47" s="339"/>
      <c r="DI47" s="339"/>
      <c r="DJ47" s="338"/>
      <c r="DK47" s="339"/>
      <c r="DL47" s="339"/>
      <c r="DM47" s="339"/>
      <c r="DN47" s="339"/>
      <c r="DO47" s="339"/>
      <c r="DP47" s="339"/>
      <c r="DQ47" s="339"/>
      <c r="DR47" s="339"/>
      <c r="DS47" s="339"/>
      <c r="DT47" s="339"/>
      <c r="DU47" s="339"/>
      <c r="DV47" s="338"/>
      <c r="DW47" s="339"/>
      <c r="DX47" s="339"/>
      <c r="DY47" s="339"/>
      <c r="DZ47" s="339"/>
      <c r="EA47" s="339"/>
      <c r="EB47" s="339"/>
      <c r="EC47" s="339"/>
      <c r="ED47" s="339"/>
      <c r="EE47" s="339"/>
      <c r="EF47" s="339"/>
      <c r="EG47" s="339"/>
      <c r="EH47" s="338"/>
      <c r="EI47" s="339"/>
      <c r="EJ47" s="339"/>
      <c r="EK47" s="339"/>
      <c r="EL47" s="339"/>
      <c r="EM47" s="339"/>
      <c r="EN47" s="339"/>
      <c r="EO47" s="339"/>
      <c r="EP47" s="339"/>
      <c r="EQ47" s="339"/>
      <c r="ER47" s="339"/>
      <c r="ES47" s="339"/>
      <c r="ET47" s="338"/>
      <c r="EU47" s="339"/>
      <c r="EV47" s="339"/>
      <c r="EW47" s="339"/>
      <c r="EX47" s="339"/>
      <c r="EY47" s="339"/>
      <c r="EZ47" s="339"/>
      <c r="FA47" s="339"/>
      <c r="FB47" s="339"/>
      <c r="FC47" s="339"/>
      <c r="FD47" s="339"/>
      <c r="FE47" s="339"/>
      <c r="FF47" s="338"/>
      <c r="FG47" s="339"/>
      <c r="FH47" s="339"/>
      <c r="FI47" s="339"/>
      <c r="FJ47" s="339"/>
      <c r="FK47" s="339"/>
      <c r="FL47" s="339"/>
      <c r="FM47" s="339"/>
      <c r="FN47" s="339"/>
      <c r="FO47" s="339"/>
      <c r="FP47" s="339"/>
      <c r="FQ47" s="339"/>
    </row>
    <row r="48" spans="1:173" ht="12.75" customHeight="1" x14ac:dyDescent="0.2">
      <c r="A48" s="74" t="str">
        <f t="shared" ref="A48:A59" si="68">CONCATENATE(D48, "-", E48)</f>
        <v xml:space="preserve"> -N/A</v>
      </c>
      <c r="B48" s="361" t="s">
        <v>300</v>
      </c>
      <c r="C48" s="172" t="s">
        <v>300</v>
      </c>
      <c r="D48" s="366" t="str">
        <f>IF(ISBLANK(EMISSIONS_1!D48), " ", EMISSIONS_1!D48)</f>
        <v xml:space="preserve"> </v>
      </c>
      <c r="E48" s="351" t="s">
        <v>73</v>
      </c>
      <c r="F48" s="351" t="s">
        <v>73</v>
      </c>
      <c r="G48" s="363" t="s">
        <v>115</v>
      </c>
      <c r="H48" s="374"/>
      <c r="I48" s="125" t="s">
        <v>143</v>
      </c>
      <c r="J48" s="33" t="s">
        <v>115</v>
      </c>
      <c r="K48" s="125"/>
      <c r="L48" s="125"/>
      <c r="M48" s="375">
        <v>0</v>
      </c>
      <c r="N48" s="376">
        <v>0</v>
      </c>
      <c r="O48" s="299"/>
      <c r="P48" s="300"/>
      <c r="Q48" s="73" t="str">
        <f t="shared" ref="Q48:Q59" si="69">IF(T(AB48)=" ",(IF($M48=0,(IF($N48=0,0,AB48/$N48/$M48*2000)),AB48/$N48/$M48*2000)),T(AB48))</f>
        <v>Enter Activity</v>
      </c>
      <c r="R48" s="73" t="str">
        <f t="shared" ref="R48:R59" si="70">IF(T(AC48)=" ",(IF($M48=0,(IF($N48=0,0,AC48/$N48/$M48*2000)),AC48/$N48/$M48*2000)),T(AC48))</f>
        <v>Enter Activity</v>
      </c>
      <c r="S48" s="73" t="str">
        <f t="shared" ref="S48:S59" si="71">IF(T(AD48)=" ",(IF($M48=0,(IF($N48=0,0,AD48/$N48/$M48*2000)),AD48/$N48/$M48*2000)),T(AD48))</f>
        <v>Enter Activity</v>
      </c>
      <c r="T48" s="73" t="str">
        <f t="shared" ref="T48:T59" si="72">IF(T(AE48)=" ",(IF($M48=0,(IF($N48=0,0,AE48/$N48/$M48*2000)),AE48/$N48/$M48*2000)),T(AE48))</f>
        <v>Enter Activity</v>
      </c>
      <c r="U48" s="73" t="str">
        <f t="shared" ref="U48:U59" si="73">IF(T(AF48)=" ",(IF($M48=0,(IF($N48=0,0,AF48/$N48/$M48*2000)),AF48/$N48/$M48*2000)),T(AF48))</f>
        <v>Enter Activity</v>
      </c>
      <c r="V48" s="73" t="str">
        <f t="shared" ref="V48:V59" si="74">IF(T(AG48)=" ",(IF($M48=0,(IF($N48=0,0,AG48/$N48/$M48*2000)),AG48/$N48/$M48*2000)),T(AG48))</f>
        <v>Enter Activity</v>
      </c>
      <c r="W48" s="79" t="s">
        <v>115</v>
      </c>
      <c r="X48" s="73" t="str">
        <f t="shared" ref="X48:X59" si="75">IF(T(AI48)=" ",(IF($M48=0,(IF($N48=0,0,AI48/$N48/$M48*2000)),AI48/$N48/$M48*2000)),T(AI48))</f>
        <v>Enter Activity</v>
      </c>
      <c r="Y48" s="78" t="s">
        <v>115</v>
      </c>
      <c r="Z48" s="79" t="s">
        <v>115</v>
      </c>
      <c r="AA48" s="82" t="s">
        <v>115</v>
      </c>
      <c r="AB48" s="76" t="str">
        <f xml:space="preserve"> IF($H48=0, "Enter Activity", IF(($M48=0)*($N48=0), "Enter Run Time", (H48*'VESSEL FACTORS'!$D$41)/2000))</f>
        <v>Enter Activity</v>
      </c>
      <c r="AC48" s="65" t="str">
        <f xml:space="preserve"> IF($H48=0, "Enter Activity", IF(($M48=0)*($N48=0), "Enter Run Time", (H48*'VESSEL FACTORS'!$D$41)/2000))</f>
        <v>Enter Activity</v>
      </c>
      <c r="AD48" s="65" t="str">
        <f>IF($H48=0, "Enter Activity", IF(($M48=0)*($N48=0), "Enter Run Time",  (H48*'VESSEL FACTORS'!$F$41)/2000))</f>
        <v>Enter Activity</v>
      </c>
      <c r="AE48" s="65" t="str">
        <f>IF($H48=0, "Enter Activity", IF(($M48=0)*($N48=0), "Enter Run Time", (H48*'VESSEL FACTORS'!$H$41)/2000))</f>
        <v>Enter Activity</v>
      </c>
      <c r="AF48" s="65" t="str">
        <f>IF($H48=0, "Enter Activity", IF(($M48=0)*($N48=0), "Enter Run Time", (H48*'VESSEL FACTORS'!$I$41)/2000))</f>
        <v>Enter Activity</v>
      </c>
      <c r="AG48" s="84" t="str">
        <f>IF($H48=0, "Enter Activity", IF(($M48=0)*($N48=0), "Enter Run Time", (H48*'VESSEL FACTORS'!$J$41)/2000))</f>
        <v>Enter Activity</v>
      </c>
      <c r="AH48" s="70" t="s">
        <v>115</v>
      </c>
      <c r="AI48" s="79" t="str">
        <f>IF($H48=0, "Enter Activity", IF(($M48=0)*($N48=0), "Enter Run Time",  (H48*'VESSEL FACTORS'!$L$41)/2000))</f>
        <v>Enter Activity</v>
      </c>
      <c r="AJ48" s="70" t="s">
        <v>115</v>
      </c>
      <c r="AK48" s="70" t="s">
        <v>115</v>
      </c>
      <c r="AL48" s="71" t="s">
        <v>115</v>
      </c>
      <c r="AM48" s="73"/>
      <c r="AO48" s="74">
        <f>MONTH(EMISSIONS_1!P48)-MONTH(EMISSIONS_1!O48)+1</f>
        <v>1</v>
      </c>
      <c r="AP48" s="341">
        <f t="shared" ref="AP48:BA54" si="76">IF(T($AB48)="",IF((AP$6&gt;=MONTH($O48))*(AP$6&lt;=MONTH($P48)), $AB48/$AO48, 0),0)</f>
        <v>0</v>
      </c>
      <c r="AQ48" s="342">
        <f t="shared" si="76"/>
        <v>0</v>
      </c>
      <c r="AR48" s="342">
        <f t="shared" si="76"/>
        <v>0</v>
      </c>
      <c r="AS48" s="342">
        <f t="shared" si="76"/>
        <v>0</v>
      </c>
      <c r="AT48" s="342">
        <f t="shared" si="76"/>
        <v>0</v>
      </c>
      <c r="AU48" s="342">
        <f t="shared" si="76"/>
        <v>0</v>
      </c>
      <c r="AV48" s="342">
        <f t="shared" si="76"/>
        <v>0</v>
      </c>
      <c r="AW48" s="342">
        <f t="shared" si="76"/>
        <v>0</v>
      </c>
      <c r="AX48" s="342">
        <f t="shared" si="76"/>
        <v>0</v>
      </c>
      <c r="AY48" s="342">
        <f t="shared" si="76"/>
        <v>0</v>
      </c>
      <c r="AZ48" s="342">
        <f t="shared" si="76"/>
        <v>0</v>
      </c>
      <c r="BA48" s="343">
        <f t="shared" si="76"/>
        <v>0</v>
      </c>
      <c r="BB48" s="341">
        <f t="shared" ref="BB48:BM59" si="77">IF(T($AC48)="",IF((BB$6&gt;=MONTH($O48))*(BB$6&lt;=MONTH($P48)), $AC48/$AO48, 0),0)</f>
        <v>0</v>
      </c>
      <c r="BC48" s="342">
        <f t="shared" si="77"/>
        <v>0</v>
      </c>
      <c r="BD48" s="342">
        <f t="shared" si="77"/>
        <v>0</v>
      </c>
      <c r="BE48" s="342">
        <f t="shared" si="77"/>
        <v>0</v>
      </c>
      <c r="BF48" s="342">
        <f t="shared" si="77"/>
        <v>0</v>
      </c>
      <c r="BG48" s="342">
        <f t="shared" si="77"/>
        <v>0</v>
      </c>
      <c r="BH48" s="342">
        <f t="shared" si="77"/>
        <v>0</v>
      </c>
      <c r="BI48" s="342">
        <f t="shared" si="77"/>
        <v>0</v>
      </c>
      <c r="BJ48" s="342">
        <f t="shared" si="77"/>
        <v>0</v>
      </c>
      <c r="BK48" s="342">
        <f t="shared" si="77"/>
        <v>0</v>
      </c>
      <c r="BL48" s="342">
        <f t="shared" si="77"/>
        <v>0</v>
      </c>
      <c r="BM48" s="343">
        <f t="shared" si="77"/>
        <v>0</v>
      </c>
      <c r="BN48" s="341">
        <f t="shared" ref="BN48:BY59" si="78">IF(T($AD48)="",IF((BN$6&gt;=MONTH($O48))*(BN$6&lt;=MONTH($P48)), $AD48/$AO48, 0),0)</f>
        <v>0</v>
      </c>
      <c r="BO48" s="342">
        <f t="shared" si="78"/>
        <v>0</v>
      </c>
      <c r="BP48" s="342">
        <f t="shared" si="78"/>
        <v>0</v>
      </c>
      <c r="BQ48" s="342">
        <f t="shared" si="78"/>
        <v>0</v>
      </c>
      <c r="BR48" s="342">
        <f t="shared" si="78"/>
        <v>0</v>
      </c>
      <c r="BS48" s="342">
        <f t="shared" si="78"/>
        <v>0</v>
      </c>
      <c r="BT48" s="342">
        <f t="shared" si="78"/>
        <v>0</v>
      </c>
      <c r="BU48" s="342">
        <f t="shared" si="78"/>
        <v>0</v>
      </c>
      <c r="BV48" s="342">
        <f t="shared" si="78"/>
        <v>0</v>
      </c>
      <c r="BW48" s="342">
        <f t="shared" si="78"/>
        <v>0</v>
      </c>
      <c r="BX48" s="342">
        <f t="shared" si="78"/>
        <v>0</v>
      </c>
      <c r="BY48" s="343">
        <f t="shared" si="78"/>
        <v>0</v>
      </c>
      <c r="BZ48" s="341">
        <f t="shared" ref="BZ48:CK59" si="79">IF(T($AE48)="",IF((BZ$6&gt;=MONTH($O48))*(BZ$6&lt;=MONTH($P48)), $AE48/$AO48, 0),0)</f>
        <v>0</v>
      </c>
      <c r="CA48" s="342">
        <f t="shared" si="79"/>
        <v>0</v>
      </c>
      <c r="CB48" s="342">
        <f t="shared" si="79"/>
        <v>0</v>
      </c>
      <c r="CC48" s="342">
        <f t="shared" si="79"/>
        <v>0</v>
      </c>
      <c r="CD48" s="342">
        <f t="shared" si="79"/>
        <v>0</v>
      </c>
      <c r="CE48" s="342">
        <f t="shared" si="79"/>
        <v>0</v>
      </c>
      <c r="CF48" s="342">
        <f t="shared" si="79"/>
        <v>0</v>
      </c>
      <c r="CG48" s="342">
        <f t="shared" si="79"/>
        <v>0</v>
      </c>
      <c r="CH48" s="342">
        <f t="shared" si="79"/>
        <v>0</v>
      </c>
      <c r="CI48" s="342">
        <f t="shared" si="79"/>
        <v>0</v>
      </c>
      <c r="CJ48" s="342">
        <f t="shared" si="79"/>
        <v>0</v>
      </c>
      <c r="CK48" s="343">
        <f t="shared" si="79"/>
        <v>0</v>
      </c>
      <c r="CL48" s="341">
        <f t="shared" ref="CL48:CW59" si="80">IF(T($AF48)="",IF((CL$6&gt;=MONTH($O48))*(CL$6&lt;=MONTH($P48)), $AF48/$AO48, 0),0)</f>
        <v>0</v>
      </c>
      <c r="CM48" s="342">
        <f t="shared" si="80"/>
        <v>0</v>
      </c>
      <c r="CN48" s="342">
        <f t="shared" si="80"/>
        <v>0</v>
      </c>
      <c r="CO48" s="342">
        <f t="shared" si="80"/>
        <v>0</v>
      </c>
      <c r="CP48" s="342">
        <f t="shared" si="80"/>
        <v>0</v>
      </c>
      <c r="CQ48" s="342">
        <f t="shared" si="80"/>
        <v>0</v>
      </c>
      <c r="CR48" s="342">
        <f t="shared" si="80"/>
        <v>0</v>
      </c>
      <c r="CS48" s="342">
        <f t="shared" si="80"/>
        <v>0</v>
      </c>
      <c r="CT48" s="342">
        <f t="shared" si="80"/>
        <v>0</v>
      </c>
      <c r="CU48" s="342">
        <f t="shared" si="80"/>
        <v>0</v>
      </c>
      <c r="CV48" s="342">
        <f t="shared" si="80"/>
        <v>0</v>
      </c>
      <c r="CW48" s="343">
        <f t="shared" si="80"/>
        <v>0</v>
      </c>
      <c r="CX48" s="341">
        <f t="shared" ref="CX48:DI59" si="81">IF(T($AG48)="",IF((CX$6&gt;=MONTH($O48))*(CX$6&lt;=MONTH($P48)), $AG48/$AO48, 0),0)</f>
        <v>0</v>
      </c>
      <c r="CY48" s="342">
        <f t="shared" si="81"/>
        <v>0</v>
      </c>
      <c r="CZ48" s="342">
        <f t="shared" si="81"/>
        <v>0</v>
      </c>
      <c r="DA48" s="342">
        <f t="shared" si="81"/>
        <v>0</v>
      </c>
      <c r="DB48" s="342">
        <f t="shared" si="81"/>
        <v>0</v>
      </c>
      <c r="DC48" s="342">
        <f t="shared" si="81"/>
        <v>0</v>
      </c>
      <c r="DD48" s="342">
        <f t="shared" si="81"/>
        <v>0</v>
      </c>
      <c r="DE48" s="342">
        <f t="shared" si="81"/>
        <v>0</v>
      </c>
      <c r="DF48" s="342">
        <f t="shared" si="81"/>
        <v>0</v>
      </c>
      <c r="DG48" s="342">
        <f t="shared" si="81"/>
        <v>0</v>
      </c>
      <c r="DH48" s="342">
        <f t="shared" si="81"/>
        <v>0</v>
      </c>
      <c r="DI48" s="343">
        <f t="shared" si="81"/>
        <v>0</v>
      </c>
      <c r="DJ48" s="341">
        <f t="shared" ref="DJ48:DU59" si="82">IF(T($AH48)="",IF((DJ$6&gt;=MONTH($O48))*(DJ$6&lt;=MONTH($P48)), $AH48/$AO48, 0),0)</f>
        <v>0</v>
      </c>
      <c r="DK48" s="342">
        <f t="shared" si="82"/>
        <v>0</v>
      </c>
      <c r="DL48" s="342">
        <f t="shared" si="82"/>
        <v>0</v>
      </c>
      <c r="DM48" s="342">
        <f t="shared" si="82"/>
        <v>0</v>
      </c>
      <c r="DN48" s="342">
        <f t="shared" si="82"/>
        <v>0</v>
      </c>
      <c r="DO48" s="342">
        <f t="shared" si="82"/>
        <v>0</v>
      </c>
      <c r="DP48" s="342">
        <f t="shared" si="82"/>
        <v>0</v>
      </c>
      <c r="DQ48" s="342">
        <f t="shared" si="82"/>
        <v>0</v>
      </c>
      <c r="DR48" s="342">
        <f t="shared" si="82"/>
        <v>0</v>
      </c>
      <c r="DS48" s="342">
        <f t="shared" si="82"/>
        <v>0</v>
      </c>
      <c r="DT48" s="342">
        <f t="shared" si="82"/>
        <v>0</v>
      </c>
      <c r="DU48" s="343">
        <f t="shared" si="82"/>
        <v>0</v>
      </c>
      <c r="DV48" s="341">
        <f t="shared" ref="DV48:EG59" si="83">IF(T($AI48)="",IF((DV$6&gt;=MONTH($O48))*(DV$6&lt;=MONTH($P48)), $AI48/$AO48, 0),0)</f>
        <v>0</v>
      </c>
      <c r="DW48" s="342">
        <f t="shared" si="83"/>
        <v>0</v>
      </c>
      <c r="DX48" s="342">
        <f t="shared" si="83"/>
        <v>0</v>
      </c>
      <c r="DY48" s="342">
        <f t="shared" si="83"/>
        <v>0</v>
      </c>
      <c r="DZ48" s="342">
        <f t="shared" si="83"/>
        <v>0</v>
      </c>
      <c r="EA48" s="342">
        <f t="shared" si="83"/>
        <v>0</v>
      </c>
      <c r="EB48" s="342">
        <f t="shared" si="83"/>
        <v>0</v>
      </c>
      <c r="EC48" s="342">
        <f t="shared" si="83"/>
        <v>0</v>
      </c>
      <c r="ED48" s="342">
        <f t="shared" si="83"/>
        <v>0</v>
      </c>
      <c r="EE48" s="342">
        <f t="shared" si="83"/>
        <v>0</v>
      </c>
      <c r="EF48" s="342">
        <f t="shared" si="83"/>
        <v>0</v>
      </c>
      <c r="EG48" s="343">
        <f t="shared" si="83"/>
        <v>0</v>
      </c>
      <c r="EH48" s="341">
        <f t="shared" ref="EH48:ES59" si="84">IF(T($AJ48)="",IF((EH$6&gt;=MONTH($O48))*(EH$6&lt;=MONTH($P48)), $AJ48/$AO48, 0),0)</f>
        <v>0</v>
      </c>
      <c r="EI48" s="342">
        <f t="shared" si="84"/>
        <v>0</v>
      </c>
      <c r="EJ48" s="342">
        <f t="shared" si="84"/>
        <v>0</v>
      </c>
      <c r="EK48" s="342">
        <f t="shared" si="84"/>
        <v>0</v>
      </c>
      <c r="EL48" s="342">
        <f t="shared" si="84"/>
        <v>0</v>
      </c>
      <c r="EM48" s="342">
        <f t="shared" si="84"/>
        <v>0</v>
      </c>
      <c r="EN48" s="342">
        <f t="shared" si="84"/>
        <v>0</v>
      </c>
      <c r="EO48" s="342">
        <f t="shared" si="84"/>
        <v>0</v>
      </c>
      <c r="EP48" s="342">
        <f t="shared" si="84"/>
        <v>0</v>
      </c>
      <c r="EQ48" s="342">
        <f t="shared" si="84"/>
        <v>0</v>
      </c>
      <c r="ER48" s="342">
        <f t="shared" si="84"/>
        <v>0</v>
      </c>
      <c r="ES48" s="343">
        <f t="shared" si="84"/>
        <v>0</v>
      </c>
      <c r="ET48" s="341">
        <f t="shared" ref="ET48:FE59" si="85">IF(T($AK48)="",IF((ET$6&gt;=MONTH($O48))*(ET$6&lt;=MONTH($P48)), $AK48/$AO48, 0),0)</f>
        <v>0</v>
      </c>
      <c r="EU48" s="342">
        <f t="shared" si="85"/>
        <v>0</v>
      </c>
      <c r="EV48" s="342">
        <f t="shared" si="85"/>
        <v>0</v>
      </c>
      <c r="EW48" s="342">
        <f t="shared" si="85"/>
        <v>0</v>
      </c>
      <c r="EX48" s="342">
        <f t="shared" si="85"/>
        <v>0</v>
      </c>
      <c r="EY48" s="342">
        <f t="shared" si="85"/>
        <v>0</v>
      </c>
      <c r="EZ48" s="342">
        <f t="shared" si="85"/>
        <v>0</v>
      </c>
      <c r="FA48" s="342">
        <f t="shared" si="85"/>
        <v>0</v>
      </c>
      <c r="FB48" s="342">
        <f t="shared" si="85"/>
        <v>0</v>
      </c>
      <c r="FC48" s="342">
        <f t="shared" si="85"/>
        <v>0</v>
      </c>
      <c r="FD48" s="342">
        <f t="shared" si="85"/>
        <v>0</v>
      </c>
      <c r="FE48" s="343">
        <f t="shared" si="85"/>
        <v>0</v>
      </c>
      <c r="FF48" s="341">
        <f t="shared" ref="FF48:FQ59" si="86">IF(T($AL48)="",IF((FF$6&gt;=MONTH($O48))*(FF$6&lt;=MONTH($P48)), $AL48/$AO48, 0),0)</f>
        <v>0</v>
      </c>
      <c r="FG48" s="342">
        <f t="shared" si="86"/>
        <v>0</v>
      </c>
      <c r="FH48" s="342">
        <f t="shared" si="86"/>
        <v>0</v>
      </c>
      <c r="FI48" s="342">
        <f t="shared" si="86"/>
        <v>0</v>
      </c>
      <c r="FJ48" s="342">
        <f t="shared" si="86"/>
        <v>0</v>
      </c>
      <c r="FK48" s="342">
        <f t="shared" si="86"/>
        <v>0</v>
      </c>
      <c r="FL48" s="342">
        <f t="shared" si="86"/>
        <v>0</v>
      </c>
      <c r="FM48" s="342">
        <f t="shared" si="86"/>
        <v>0</v>
      </c>
      <c r="FN48" s="342">
        <f t="shared" si="86"/>
        <v>0</v>
      </c>
      <c r="FO48" s="342">
        <f t="shared" si="86"/>
        <v>0</v>
      </c>
      <c r="FP48" s="342">
        <f t="shared" si="86"/>
        <v>0</v>
      </c>
      <c r="FQ48" s="343">
        <f t="shared" si="86"/>
        <v>0</v>
      </c>
    </row>
    <row r="49" spans="1:173" ht="12.75" customHeight="1" x14ac:dyDescent="0.2">
      <c r="A49" s="74" t="str">
        <f t="shared" si="68"/>
        <v xml:space="preserve"> -N/A</v>
      </c>
      <c r="B49" s="361" t="s">
        <v>301</v>
      </c>
      <c r="C49" s="171" t="s">
        <v>300</v>
      </c>
      <c r="D49" s="366" t="str">
        <f>IF(ISBLANK(EMISSIONS_1!D49), " ", EMISSIONS_1!D49)</f>
        <v xml:space="preserve"> </v>
      </c>
      <c r="E49" s="351" t="s">
        <v>73</v>
      </c>
      <c r="F49" s="351" t="s">
        <v>73</v>
      </c>
      <c r="G49" s="33" t="s">
        <v>115</v>
      </c>
      <c r="H49" s="368"/>
      <c r="I49" s="64" t="s">
        <v>143</v>
      </c>
      <c r="J49" s="33" t="s">
        <v>115</v>
      </c>
      <c r="K49" s="64"/>
      <c r="L49" s="64"/>
      <c r="M49" s="367">
        <v>0</v>
      </c>
      <c r="N49" s="373">
        <v>0</v>
      </c>
      <c r="O49" s="299"/>
      <c r="P49" s="300"/>
      <c r="Q49" s="73" t="str">
        <f t="shared" si="69"/>
        <v>Enter Activity</v>
      </c>
      <c r="R49" s="73" t="str">
        <f t="shared" si="70"/>
        <v>Enter Activity</v>
      </c>
      <c r="S49" s="73" t="str">
        <f t="shared" si="71"/>
        <v>Enter Activity</v>
      </c>
      <c r="T49" s="73" t="str">
        <f t="shared" si="72"/>
        <v>Enter Activity</v>
      </c>
      <c r="U49" s="73" t="str">
        <f t="shared" si="73"/>
        <v>Enter Activity</v>
      </c>
      <c r="V49" s="73" t="str">
        <f t="shared" si="74"/>
        <v>Enter Activity</v>
      </c>
      <c r="W49" s="79" t="s">
        <v>115</v>
      </c>
      <c r="X49" s="73" t="str">
        <f t="shared" si="75"/>
        <v>Enter Activity</v>
      </c>
      <c r="Y49" s="78" t="s">
        <v>115</v>
      </c>
      <c r="Z49" s="79" t="s">
        <v>115</v>
      </c>
      <c r="AA49" s="82" t="s">
        <v>115</v>
      </c>
      <c r="AB49" s="76" t="str">
        <f xml:space="preserve"> IF($H49=0, "Enter Activity", IF(($M49=0)*($N49=0), "Enter Run Time", (H49*'VESSEL FACTORS'!$D$41)/2000))</f>
        <v>Enter Activity</v>
      </c>
      <c r="AC49" s="65" t="str">
        <f xml:space="preserve"> IF($H49=0, "Enter Activity", IF(($M49=0)*($N49=0), "Enter Run Time", (H49*'VESSEL FACTORS'!$D$41)/2000))</f>
        <v>Enter Activity</v>
      </c>
      <c r="AD49" s="65" t="str">
        <f>IF($H49=0, "Enter Activity", IF(($M49=0)*($N49=0), "Enter Run Time",  (H49*'VESSEL FACTORS'!$F$41)/2000))</f>
        <v>Enter Activity</v>
      </c>
      <c r="AE49" s="65" t="str">
        <f>IF($H49=0, "Enter Activity", IF(($M49=0)*($N49=0), "Enter Run Time", (H49*'VESSEL FACTORS'!$H$41)/2000))</f>
        <v>Enter Activity</v>
      </c>
      <c r="AF49" s="65" t="str">
        <f>IF($H49=0, "Enter Activity", IF(($M49=0)*($N49=0), "Enter Run Time", (H49*'VESSEL FACTORS'!$I$41)/2000))</f>
        <v>Enter Activity</v>
      </c>
      <c r="AG49" s="84" t="str">
        <f>IF($H49=0, "Enter Activity", IF(($M49=0)*($N49=0), "Enter Run Time", (H49*'VESSEL FACTORS'!$J$41)/2000))</f>
        <v>Enter Activity</v>
      </c>
      <c r="AH49" s="70" t="s">
        <v>115</v>
      </c>
      <c r="AI49" s="79" t="str">
        <f>IF($H49=0, "Enter Activity", IF(($M49=0)*($N49=0), "Enter Run Time",  (H49*'VESSEL FACTORS'!$L$41)/2000))</f>
        <v>Enter Activity</v>
      </c>
      <c r="AJ49" s="70" t="s">
        <v>115</v>
      </c>
      <c r="AK49" s="70" t="s">
        <v>115</v>
      </c>
      <c r="AL49" s="71" t="s">
        <v>115</v>
      </c>
      <c r="AM49" s="73"/>
      <c r="AO49" s="74">
        <f>MONTH(EMISSIONS_1!P49)-MONTH(EMISSIONS_1!O49)+1</f>
        <v>1</v>
      </c>
      <c r="AP49" s="341">
        <f t="shared" si="76"/>
        <v>0</v>
      </c>
      <c r="AQ49" s="342">
        <f t="shared" si="76"/>
        <v>0</v>
      </c>
      <c r="AR49" s="342">
        <f t="shared" si="76"/>
        <v>0</v>
      </c>
      <c r="AS49" s="342">
        <f t="shared" si="76"/>
        <v>0</v>
      </c>
      <c r="AT49" s="342">
        <f t="shared" si="76"/>
        <v>0</v>
      </c>
      <c r="AU49" s="342">
        <f t="shared" si="76"/>
        <v>0</v>
      </c>
      <c r="AV49" s="342">
        <f t="shared" si="76"/>
        <v>0</v>
      </c>
      <c r="AW49" s="342">
        <f t="shared" si="76"/>
        <v>0</v>
      </c>
      <c r="AX49" s="342">
        <f t="shared" si="76"/>
        <v>0</v>
      </c>
      <c r="AY49" s="342">
        <f t="shared" si="76"/>
        <v>0</v>
      </c>
      <c r="AZ49" s="342">
        <f t="shared" si="76"/>
        <v>0</v>
      </c>
      <c r="BA49" s="343">
        <f t="shared" si="76"/>
        <v>0</v>
      </c>
      <c r="BB49" s="341">
        <f t="shared" si="77"/>
        <v>0</v>
      </c>
      <c r="BC49" s="342">
        <f t="shared" si="77"/>
        <v>0</v>
      </c>
      <c r="BD49" s="342">
        <f t="shared" si="77"/>
        <v>0</v>
      </c>
      <c r="BE49" s="342">
        <f t="shared" si="77"/>
        <v>0</v>
      </c>
      <c r="BF49" s="342">
        <f t="shared" si="77"/>
        <v>0</v>
      </c>
      <c r="BG49" s="342">
        <f t="shared" si="77"/>
        <v>0</v>
      </c>
      <c r="BH49" s="342">
        <f t="shared" si="77"/>
        <v>0</v>
      </c>
      <c r="BI49" s="342">
        <f t="shared" si="77"/>
        <v>0</v>
      </c>
      <c r="BJ49" s="342">
        <f t="shared" si="77"/>
        <v>0</v>
      </c>
      <c r="BK49" s="342">
        <f t="shared" si="77"/>
        <v>0</v>
      </c>
      <c r="BL49" s="342">
        <f t="shared" si="77"/>
        <v>0</v>
      </c>
      <c r="BM49" s="343">
        <f t="shared" si="77"/>
        <v>0</v>
      </c>
      <c r="BN49" s="341">
        <f t="shared" si="78"/>
        <v>0</v>
      </c>
      <c r="BO49" s="342">
        <f t="shared" si="78"/>
        <v>0</v>
      </c>
      <c r="BP49" s="342">
        <f t="shared" si="78"/>
        <v>0</v>
      </c>
      <c r="BQ49" s="342">
        <f t="shared" si="78"/>
        <v>0</v>
      </c>
      <c r="BR49" s="342">
        <f t="shared" si="78"/>
        <v>0</v>
      </c>
      <c r="BS49" s="342">
        <f t="shared" si="78"/>
        <v>0</v>
      </c>
      <c r="BT49" s="342">
        <f t="shared" si="78"/>
        <v>0</v>
      </c>
      <c r="BU49" s="342">
        <f t="shared" si="78"/>
        <v>0</v>
      </c>
      <c r="BV49" s="342">
        <f t="shared" si="78"/>
        <v>0</v>
      </c>
      <c r="BW49" s="342">
        <f t="shared" si="78"/>
        <v>0</v>
      </c>
      <c r="BX49" s="342">
        <f t="shared" si="78"/>
        <v>0</v>
      </c>
      <c r="BY49" s="343">
        <f t="shared" si="78"/>
        <v>0</v>
      </c>
      <c r="BZ49" s="341">
        <f t="shared" si="79"/>
        <v>0</v>
      </c>
      <c r="CA49" s="342">
        <f t="shared" si="79"/>
        <v>0</v>
      </c>
      <c r="CB49" s="342">
        <f t="shared" si="79"/>
        <v>0</v>
      </c>
      <c r="CC49" s="342">
        <f t="shared" si="79"/>
        <v>0</v>
      </c>
      <c r="CD49" s="342">
        <f t="shared" si="79"/>
        <v>0</v>
      </c>
      <c r="CE49" s="342">
        <f t="shared" si="79"/>
        <v>0</v>
      </c>
      <c r="CF49" s="342">
        <f t="shared" si="79"/>
        <v>0</v>
      </c>
      <c r="CG49" s="342">
        <f t="shared" si="79"/>
        <v>0</v>
      </c>
      <c r="CH49" s="342">
        <f t="shared" si="79"/>
        <v>0</v>
      </c>
      <c r="CI49" s="342">
        <f t="shared" si="79"/>
        <v>0</v>
      </c>
      <c r="CJ49" s="342">
        <f t="shared" si="79"/>
        <v>0</v>
      </c>
      <c r="CK49" s="343">
        <f t="shared" si="79"/>
        <v>0</v>
      </c>
      <c r="CL49" s="341">
        <f t="shared" si="80"/>
        <v>0</v>
      </c>
      <c r="CM49" s="342">
        <f t="shared" si="80"/>
        <v>0</v>
      </c>
      <c r="CN49" s="342">
        <f t="shared" si="80"/>
        <v>0</v>
      </c>
      <c r="CO49" s="342">
        <f t="shared" si="80"/>
        <v>0</v>
      </c>
      <c r="CP49" s="342">
        <f t="shared" si="80"/>
        <v>0</v>
      </c>
      <c r="CQ49" s="342">
        <f t="shared" si="80"/>
        <v>0</v>
      </c>
      <c r="CR49" s="342">
        <f t="shared" si="80"/>
        <v>0</v>
      </c>
      <c r="CS49" s="342">
        <f t="shared" si="80"/>
        <v>0</v>
      </c>
      <c r="CT49" s="342">
        <f t="shared" si="80"/>
        <v>0</v>
      </c>
      <c r="CU49" s="342">
        <f t="shared" si="80"/>
        <v>0</v>
      </c>
      <c r="CV49" s="342">
        <f t="shared" si="80"/>
        <v>0</v>
      </c>
      <c r="CW49" s="343">
        <f t="shared" si="80"/>
        <v>0</v>
      </c>
      <c r="CX49" s="341">
        <f t="shared" si="81"/>
        <v>0</v>
      </c>
      <c r="CY49" s="342">
        <f t="shared" si="81"/>
        <v>0</v>
      </c>
      <c r="CZ49" s="342">
        <f t="shared" si="81"/>
        <v>0</v>
      </c>
      <c r="DA49" s="342">
        <f t="shared" si="81"/>
        <v>0</v>
      </c>
      <c r="DB49" s="342">
        <f t="shared" si="81"/>
        <v>0</v>
      </c>
      <c r="DC49" s="342">
        <f t="shared" si="81"/>
        <v>0</v>
      </c>
      <c r="DD49" s="342">
        <f t="shared" si="81"/>
        <v>0</v>
      </c>
      <c r="DE49" s="342">
        <f t="shared" si="81"/>
        <v>0</v>
      </c>
      <c r="DF49" s="342">
        <f t="shared" si="81"/>
        <v>0</v>
      </c>
      <c r="DG49" s="342">
        <f t="shared" si="81"/>
        <v>0</v>
      </c>
      <c r="DH49" s="342">
        <f t="shared" si="81"/>
        <v>0</v>
      </c>
      <c r="DI49" s="343">
        <f t="shared" si="81"/>
        <v>0</v>
      </c>
      <c r="DJ49" s="341">
        <f t="shared" si="82"/>
        <v>0</v>
      </c>
      <c r="DK49" s="342">
        <f t="shared" si="82"/>
        <v>0</v>
      </c>
      <c r="DL49" s="342">
        <f t="shared" si="82"/>
        <v>0</v>
      </c>
      <c r="DM49" s="342">
        <f t="shared" si="82"/>
        <v>0</v>
      </c>
      <c r="DN49" s="342">
        <f t="shared" si="82"/>
        <v>0</v>
      </c>
      <c r="DO49" s="342">
        <f t="shared" si="82"/>
        <v>0</v>
      </c>
      <c r="DP49" s="342">
        <f t="shared" si="82"/>
        <v>0</v>
      </c>
      <c r="DQ49" s="342">
        <f t="shared" si="82"/>
        <v>0</v>
      </c>
      <c r="DR49" s="342">
        <f t="shared" si="82"/>
        <v>0</v>
      </c>
      <c r="DS49" s="342">
        <f t="shared" si="82"/>
        <v>0</v>
      </c>
      <c r="DT49" s="342">
        <f t="shared" si="82"/>
        <v>0</v>
      </c>
      <c r="DU49" s="343">
        <f t="shared" si="82"/>
        <v>0</v>
      </c>
      <c r="DV49" s="341">
        <f t="shared" si="83"/>
        <v>0</v>
      </c>
      <c r="DW49" s="342">
        <f t="shared" si="83"/>
        <v>0</v>
      </c>
      <c r="DX49" s="342">
        <f t="shared" si="83"/>
        <v>0</v>
      </c>
      <c r="DY49" s="342">
        <f t="shared" si="83"/>
        <v>0</v>
      </c>
      <c r="DZ49" s="342">
        <f t="shared" si="83"/>
        <v>0</v>
      </c>
      <c r="EA49" s="342">
        <f t="shared" si="83"/>
        <v>0</v>
      </c>
      <c r="EB49" s="342">
        <f t="shared" si="83"/>
        <v>0</v>
      </c>
      <c r="EC49" s="342">
        <f t="shared" si="83"/>
        <v>0</v>
      </c>
      <c r="ED49" s="342">
        <f t="shared" si="83"/>
        <v>0</v>
      </c>
      <c r="EE49" s="342">
        <f t="shared" si="83"/>
        <v>0</v>
      </c>
      <c r="EF49" s="342">
        <f t="shared" si="83"/>
        <v>0</v>
      </c>
      <c r="EG49" s="343">
        <f t="shared" si="83"/>
        <v>0</v>
      </c>
      <c r="EH49" s="341">
        <f t="shared" si="84"/>
        <v>0</v>
      </c>
      <c r="EI49" s="342">
        <f t="shared" si="84"/>
        <v>0</v>
      </c>
      <c r="EJ49" s="342">
        <f t="shared" si="84"/>
        <v>0</v>
      </c>
      <c r="EK49" s="342">
        <f t="shared" si="84"/>
        <v>0</v>
      </c>
      <c r="EL49" s="342">
        <f t="shared" si="84"/>
        <v>0</v>
      </c>
      <c r="EM49" s="342">
        <f t="shared" si="84"/>
        <v>0</v>
      </c>
      <c r="EN49" s="342">
        <f t="shared" si="84"/>
        <v>0</v>
      </c>
      <c r="EO49" s="342">
        <f t="shared" si="84"/>
        <v>0</v>
      </c>
      <c r="EP49" s="342">
        <f t="shared" si="84"/>
        <v>0</v>
      </c>
      <c r="EQ49" s="342">
        <f t="shared" si="84"/>
        <v>0</v>
      </c>
      <c r="ER49" s="342">
        <f t="shared" si="84"/>
        <v>0</v>
      </c>
      <c r="ES49" s="343">
        <f t="shared" si="84"/>
        <v>0</v>
      </c>
      <c r="ET49" s="341">
        <f t="shared" si="85"/>
        <v>0</v>
      </c>
      <c r="EU49" s="342">
        <f t="shared" si="85"/>
        <v>0</v>
      </c>
      <c r="EV49" s="342">
        <f t="shared" si="85"/>
        <v>0</v>
      </c>
      <c r="EW49" s="342">
        <f t="shared" si="85"/>
        <v>0</v>
      </c>
      <c r="EX49" s="342">
        <f t="shared" si="85"/>
        <v>0</v>
      </c>
      <c r="EY49" s="342">
        <f t="shared" si="85"/>
        <v>0</v>
      </c>
      <c r="EZ49" s="342">
        <f t="shared" si="85"/>
        <v>0</v>
      </c>
      <c r="FA49" s="342">
        <f t="shared" si="85"/>
        <v>0</v>
      </c>
      <c r="FB49" s="342">
        <f t="shared" si="85"/>
        <v>0</v>
      </c>
      <c r="FC49" s="342">
        <f t="shared" si="85"/>
        <v>0</v>
      </c>
      <c r="FD49" s="342">
        <f t="shared" si="85"/>
        <v>0</v>
      </c>
      <c r="FE49" s="343">
        <f t="shared" si="85"/>
        <v>0</v>
      </c>
      <c r="FF49" s="341">
        <f t="shared" si="86"/>
        <v>0</v>
      </c>
      <c r="FG49" s="342">
        <f t="shared" si="86"/>
        <v>0</v>
      </c>
      <c r="FH49" s="342">
        <f t="shared" si="86"/>
        <v>0</v>
      </c>
      <c r="FI49" s="342">
        <f t="shared" si="86"/>
        <v>0</v>
      </c>
      <c r="FJ49" s="342">
        <f t="shared" si="86"/>
        <v>0</v>
      </c>
      <c r="FK49" s="342">
        <f t="shared" si="86"/>
        <v>0</v>
      </c>
      <c r="FL49" s="342">
        <f t="shared" si="86"/>
        <v>0</v>
      </c>
      <c r="FM49" s="342">
        <f t="shared" si="86"/>
        <v>0</v>
      </c>
      <c r="FN49" s="342">
        <f t="shared" si="86"/>
        <v>0</v>
      </c>
      <c r="FO49" s="342">
        <f t="shared" si="86"/>
        <v>0</v>
      </c>
      <c r="FP49" s="342">
        <f t="shared" si="86"/>
        <v>0</v>
      </c>
      <c r="FQ49" s="343">
        <f t="shared" si="86"/>
        <v>0</v>
      </c>
    </row>
    <row r="50" spans="1:173" ht="12.75" customHeight="1" x14ac:dyDescent="0.2">
      <c r="A50" s="74" t="str">
        <f t="shared" si="68"/>
        <v xml:space="preserve"> -N/A</v>
      </c>
      <c r="B50" s="362"/>
      <c r="C50" s="171" t="s">
        <v>300</v>
      </c>
      <c r="D50" s="366" t="str">
        <f>IF(ISBLANK(EMISSIONS_1!D50), " ", EMISSIONS_1!D50)</f>
        <v xml:space="preserve"> </v>
      </c>
      <c r="E50" s="351" t="s">
        <v>73</v>
      </c>
      <c r="F50" s="351" t="s">
        <v>73</v>
      </c>
      <c r="G50" s="33" t="s">
        <v>115</v>
      </c>
      <c r="H50" s="368"/>
      <c r="I50" s="64" t="s">
        <v>143</v>
      </c>
      <c r="J50" s="33" t="s">
        <v>115</v>
      </c>
      <c r="K50" s="64"/>
      <c r="L50" s="64"/>
      <c r="M50" s="367">
        <v>0</v>
      </c>
      <c r="N50" s="373">
        <v>0</v>
      </c>
      <c r="O50" s="299"/>
      <c r="P50" s="300"/>
      <c r="Q50" s="73" t="str">
        <f t="shared" si="69"/>
        <v>Enter Activity</v>
      </c>
      <c r="R50" s="73" t="str">
        <f t="shared" si="70"/>
        <v>Enter Activity</v>
      </c>
      <c r="S50" s="73" t="str">
        <f t="shared" si="71"/>
        <v>Enter Activity</v>
      </c>
      <c r="T50" s="73" t="str">
        <f t="shared" si="72"/>
        <v>Enter Activity</v>
      </c>
      <c r="U50" s="73" t="str">
        <f t="shared" si="73"/>
        <v>Enter Activity</v>
      </c>
      <c r="V50" s="73" t="str">
        <f t="shared" si="74"/>
        <v>Enter Activity</v>
      </c>
      <c r="W50" s="79" t="s">
        <v>115</v>
      </c>
      <c r="X50" s="73" t="str">
        <f t="shared" si="75"/>
        <v>Enter Activity</v>
      </c>
      <c r="Y50" s="78" t="s">
        <v>115</v>
      </c>
      <c r="Z50" s="79" t="s">
        <v>115</v>
      </c>
      <c r="AA50" s="82" t="s">
        <v>115</v>
      </c>
      <c r="AB50" s="76" t="str">
        <f xml:space="preserve"> IF($H50=0, "Enter Activity", IF(($M50=0)*($N50=0), "Enter Run Time", (H50*'VESSEL FACTORS'!$D$41)/2000))</f>
        <v>Enter Activity</v>
      </c>
      <c r="AC50" s="65" t="str">
        <f xml:space="preserve"> IF($H50=0, "Enter Activity", IF(($M50=0)*($N50=0), "Enter Run Time", (H50*'VESSEL FACTORS'!$D$41)/2000))</f>
        <v>Enter Activity</v>
      </c>
      <c r="AD50" s="65" t="str">
        <f>IF($H50=0, "Enter Activity", IF(($M50=0)*($N50=0), "Enter Run Time",  (H50*'VESSEL FACTORS'!$F$41)/2000))</f>
        <v>Enter Activity</v>
      </c>
      <c r="AE50" s="65" t="str">
        <f>IF($H50=0, "Enter Activity", IF(($M50=0)*($N50=0), "Enter Run Time", (H50*'VESSEL FACTORS'!$H$41)/2000))</f>
        <v>Enter Activity</v>
      </c>
      <c r="AF50" s="65" t="str">
        <f>IF($H50=0, "Enter Activity", IF(($M50=0)*($N50=0), "Enter Run Time", (H50*'VESSEL FACTORS'!$I$41)/2000))</f>
        <v>Enter Activity</v>
      </c>
      <c r="AG50" s="84" t="str">
        <f>IF($H50=0, "Enter Activity", IF(($M50=0)*($N50=0), "Enter Run Time", (H50*'VESSEL FACTORS'!$J$41)/2000))</f>
        <v>Enter Activity</v>
      </c>
      <c r="AH50" s="70" t="s">
        <v>115</v>
      </c>
      <c r="AI50" s="79" t="str">
        <f>IF($H50=0, "Enter Activity", IF(($M50=0)*($N50=0), "Enter Run Time",  (H50*'VESSEL FACTORS'!$L$41)/2000))</f>
        <v>Enter Activity</v>
      </c>
      <c r="AJ50" s="70" t="s">
        <v>115</v>
      </c>
      <c r="AK50" s="70" t="s">
        <v>115</v>
      </c>
      <c r="AL50" s="71" t="s">
        <v>115</v>
      </c>
      <c r="AM50" s="73"/>
      <c r="AO50" s="74">
        <f>MONTH(EMISSIONS_1!P50)-MONTH(EMISSIONS_1!O50)+1</f>
        <v>1</v>
      </c>
      <c r="AP50" s="341">
        <f t="shared" si="76"/>
        <v>0</v>
      </c>
      <c r="AQ50" s="342">
        <f t="shared" si="76"/>
        <v>0</v>
      </c>
      <c r="AR50" s="342">
        <f t="shared" si="76"/>
        <v>0</v>
      </c>
      <c r="AS50" s="342">
        <f t="shared" si="76"/>
        <v>0</v>
      </c>
      <c r="AT50" s="342">
        <f t="shared" si="76"/>
        <v>0</v>
      </c>
      <c r="AU50" s="342">
        <f t="shared" si="76"/>
        <v>0</v>
      </c>
      <c r="AV50" s="342">
        <f t="shared" si="76"/>
        <v>0</v>
      </c>
      <c r="AW50" s="342">
        <f t="shared" si="76"/>
        <v>0</v>
      </c>
      <c r="AX50" s="342">
        <f t="shared" si="76"/>
        <v>0</v>
      </c>
      <c r="AY50" s="342">
        <f t="shared" si="76"/>
        <v>0</v>
      </c>
      <c r="AZ50" s="342">
        <f t="shared" si="76"/>
        <v>0</v>
      </c>
      <c r="BA50" s="343">
        <f t="shared" si="76"/>
        <v>0</v>
      </c>
      <c r="BB50" s="341">
        <f t="shared" si="77"/>
        <v>0</v>
      </c>
      <c r="BC50" s="342">
        <f t="shared" si="77"/>
        <v>0</v>
      </c>
      <c r="BD50" s="342">
        <f t="shared" si="77"/>
        <v>0</v>
      </c>
      <c r="BE50" s="342">
        <f t="shared" si="77"/>
        <v>0</v>
      </c>
      <c r="BF50" s="342">
        <f t="shared" si="77"/>
        <v>0</v>
      </c>
      <c r="BG50" s="342">
        <f t="shared" si="77"/>
        <v>0</v>
      </c>
      <c r="BH50" s="342">
        <f t="shared" si="77"/>
        <v>0</v>
      </c>
      <c r="BI50" s="342">
        <f t="shared" si="77"/>
        <v>0</v>
      </c>
      <c r="BJ50" s="342">
        <f t="shared" si="77"/>
        <v>0</v>
      </c>
      <c r="BK50" s="342">
        <f t="shared" si="77"/>
        <v>0</v>
      </c>
      <c r="BL50" s="342">
        <f t="shared" si="77"/>
        <v>0</v>
      </c>
      <c r="BM50" s="343">
        <f t="shared" si="77"/>
        <v>0</v>
      </c>
      <c r="BN50" s="341">
        <f t="shared" si="78"/>
        <v>0</v>
      </c>
      <c r="BO50" s="342">
        <f t="shared" si="78"/>
        <v>0</v>
      </c>
      <c r="BP50" s="342">
        <f t="shared" si="78"/>
        <v>0</v>
      </c>
      <c r="BQ50" s="342">
        <f t="shared" si="78"/>
        <v>0</v>
      </c>
      <c r="BR50" s="342">
        <f t="shared" si="78"/>
        <v>0</v>
      </c>
      <c r="BS50" s="342">
        <f t="shared" si="78"/>
        <v>0</v>
      </c>
      <c r="BT50" s="342">
        <f t="shared" si="78"/>
        <v>0</v>
      </c>
      <c r="BU50" s="342">
        <f t="shared" si="78"/>
        <v>0</v>
      </c>
      <c r="BV50" s="342">
        <f t="shared" si="78"/>
        <v>0</v>
      </c>
      <c r="BW50" s="342">
        <f t="shared" si="78"/>
        <v>0</v>
      </c>
      <c r="BX50" s="342">
        <f t="shared" si="78"/>
        <v>0</v>
      </c>
      <c r="BY50" s="343">
        <f t="shared" si="78"/>
        <v>0</v>
      </c>
      <c r="BZ50" s="341">
        <f t="shared" si="79"/>
        <v>0</v>
      </c>
      <c r="CA50" s="342">
        <f t="shared" si="79"/>
        <v>0</v>
      </c>
      <c r="CB50" s="342">
        <f t="shared" si="79"/>
        <v>0</v>
      </c>
      <c r="CC50" s="342">
        <f t="shared" si="79"/>
        <v>0</v>
      </c>
      <c r="CD50" s="342">
        <f t="shared" si="79"/>
        <v>0</v>
      </c>
      <c r="CE50" s="342">
        <f t="shared" si="79"/>
        <v>0</v>
      </c>
      <c r="CF50" s="342">
        <f t="shared" si="79"/>
        <v>0</v>
      </c>
      <c r="CG50" s="342">
        <f t="shared" si="79"/>
        <v>0</v>
      </c>
      <c r="CH50" s="342">
        <f t="shared" si="79"/>
        <v>0</v>
      </c>
      <c r="CI50" s="342">
        <f t="shared" si="79"/>
        <v>0</v>
      </c>
      <c r="CJ50" s="342">
        <f t="shared" si="79"/>
        <v>0</v>
      </c>
      <c r="CK50" s="343">
        <f t="shared" si="79"/>
        <v>0</v>
      </c>
      <c r="CL50" s="341">
        <f t="shared" si="80"/>
        <v>0</v>
      </c>
      <c r="CM50" s="342">
        <f t="shared" si="80"/>
        <v>0</v>
      </c>
      <c r="CN50" s="342">
        <f t="shared" si="80"/>
        <v>0</v>
      </c>
      <c r="CO50" s="342">
        <f t="shared" si="80"/>
        <v>0</v>
      </c>
      <c r="CP50" s="342">
        <f t="shared" si="80"/>
        <v>0</v>
      </c>
      <c r="CQ50" s="342">
        <f t="shared" si="80"/>
        <v>0</v>
      </c>
      <c r="CR50" s="342">
        <f t="shared" si="80"/>
        <v>0</v>
      </c>
      <c r="CS50" s="342">
        <f t="shared" si="80"/>
        <v>0</v>
      </c>
      <c r="CT50" s="342">
        <f t="shared" si="80"/>
        <v>0</v>
      </c>
      <c r="CU50" s="342">
        <f t="shared" si="80"/>
        <v>0</v>
      </c>
      <c r="CV50" s="342">
        <f t="shared" si="80"/>
        <v>0</v>
      </c>
      <c r="CW50" s="343">
        <f t="shared" si="80"/>
        <v>0</v>
      </c>
      <c r="CX50" s="341">
        <f t="shared" si="81"/>
        <v>0</v>
      </c>
      <c r="CY50" s="342">
        <f t="shared" si="81"/>
        <v>0</v>
      </c>
      <c r="CZ50" s="342">
        <f t="shared" si="81"/>
        <v>0</v>
      </c>
      <c r="DA50" s="342">
        <f t="shared" si="81"/>
        <v>0</v>
      </c>
      <c r="DB50" s="342">
        <f t="shared" si="81"/>
        <v>0</v>
      </c>
      <c r="DC50" s="342">
        <f t="shared" si="81"/>
        <v>0</v>
      </c>
      <c r="DD50" s="342">
        <f t="shared" si="81"/>
        <v>0</v>
      </c>
      <c r="DE50" s="342">
        <f t="shared" si="81"/>
        <v>0</v>
      </c>
      <c r="DF50" s="342">
        <f t="shared" si="81"/>
        <v>0</v>
      </c>
      <c r="DG50" s="342">
        <f t="shared" si="81"/>
        <v>0</v>
      </c>
      <c r="DH50" s="342">
        <f t="shared" si="81"/>
        <v>0</v>
      </c>
      <c r="DI50" s="343">
        <f t="shared" si="81"/>
        <v>0</v>
      </c>
      <c r="DJ50" s="341">
        <f t="shared" si="82"/>
        <v>0</v>
      </c>
      <c r="DK50" s="342">
        <f t="shared" si="82"/>
        <v>0</v>
      </c>
      <c r="DL50" s="342">
        <f t="shared" si="82"/>
        <v>0</v>
      </c>
      <c r="DM50" s="342">
        <f t="shared" si="82"/>
        <v>0</v>
      </c>
      <c r="DN50" s="342">
        <f t="shared" si="82"/>
        <v>0</v>
      </c>
      <c r="DO50" s="342">
        <f t="shared" si="82"/>
        <v>0</v>
      </c>
      <c r="DP50" s="342">
        <f t="shared" si="82"/>
        <v>0</v>
      </c>
      <c r="DQ50" s="342">
        <f t="shared" si="82"/>
        <v>0</v>
      </c>
      <c r="DR50" s="342">
        <f t="shared" si="82"/>
        <v>0</v>
      </c>
      <c r="DS50" s="342">
        <f t="shared" si="82"/>
        <v>0</v>
      </c>
      <c r="DT50" s="342">
        <f t="shared" si="82"/>
        <v>0</v>
      </c>
      <c r="DU50" s="343">
        <f t="shared" si="82"/>
        <v>0</v>
      </c>
      <c r="DV50" s="341">
        <f t="shared" si="83"/>
        <v>0</v>
      </c>
      <c r="DW50" s="342">
        <f t="shared" si="83"/>
        <v>0</v>
      </c>
      <c r="DX50" s="342">
        <f t="shared" si="83"/>
        <v>0</v>
      </c>
      <c r="DY50" s="342">
        <f t="shared" si="83"/>
        <v>0</v>
      </c>
      <c r="DZ50" s="342">
        <f t="shared" si="83"/>
        <v>0</v>
      </c>
      <c r="EA50" s="342">
        <f t="shared" si="83"/>
        <v>0</v>
      </c>
      <c r="EB50" s="342">
        <f t="shared" si="83"/>
        <v>0</v>
      </c>
      <c r="EC50" s="342">
        <f t="shared" si="83"/>
        <v>0</v>
      </c>
      <c r="ED50" s="342">
        <f t="shared" si="83"/>
        <v>0</v>
      </c>
      <c r="EE50" s="342">
        <f t="shared" si="83"/>
        <v>0</v>
      </c>
      <c r="EF50" s="342">
        <f t="shared" si="83"/>
        <v>0</v>
      </c>
      <c r="EG50" s="343">
        <f t="shared" si="83"/>
        <v>0</v>
      </c>
      <c r="EH50" s="341">
        <f t="shared" si="84"/>
        <v>0</v>
      </c>
      <c r="EI50" s="342">
        <f t="shared" si="84"/>
        <v>0</v>
      </c>
      <c r="EJ50" s="342">
        <f t="shared" si="84"/>
        <v>0</v>
      </c>
      <c r="EK50" s="342">
        <f t="shared" si="84"/>
        <v>0</v>
      </c>
      <c r="EL50" s="342">
        <f t="shared" si="84"/>
        <v>0</v>
      </c>
      <c r="EM50" s="342">
        <f t="shared" si="84"/>
        <v>0</v>
      </c>
      <c r="EN50" s="342">
        <f t="shared" si="84"/>
        <v>0</v>
      </c>
      <c r="EO50" s="342">
        <f t="shared" si="84"/>
        <v>0</v>
      </c>
      <c r="EP50" s="342">
        <f t="shared" si="84"/>
        <v>0</v>
      </c>
      <c r="EQ50" s="342">
        <f t="shared" si="84"/>
        <v>0</v>
      </c>
      <c r="ER50" s="342">
        <f t="shared" si="84"/>
        <v>0</v>
      </c>
      <c r="ES50" s="343">
        <f t="shared" si="84"/>
        <v>0</v>
      </c>
      <c r="ET50" s="341">
        <f t="shared" si="85"/>
        <v>0</v>
      </c>
      <c r="EU50" s="342">
        <f t="shared" si="85"/>
        <v>0</v>
      </c>
      <c r="EV50" s="342">
        <f t="shared" si="85"/>
        <v>0</v>
      </c>
      <c r="EW50" s="342">
        <f t="shared" si="85"/>
        <v>0</v>
      </c>
      <c r="EX50" s="342">
        <f t="shared" si="85"/>
        <v>0</v>
      </c>
      <c r="EY50" s="342">
        <f t="shared" si="85"/>
        <v>0</v>
      </c>
      <c r="EZ50" s="342">
        <f t="shared" si="85"/>
        <v>0</v>
      </c>
      <c r="FA50" s="342">
        <f t="shared" si="85"/>
        <v>0</v>
      </c>
      <c r="FB50" s="342">
        <f t="shared" si="85"/>
        <v>0</v>
      </c>
      <c r="FC50" s="342">
        <f t="shared" si="85"/>
        <v>0</v>
      </c>
      <c r="FD50" s="342">
        <f t="shared" si="85"/>
        <v>0</v>
      </c>
      <c r="FE50" s="343">
        <f t="shared" si="85"/>
        <v>0</v>
      </c>
      <c r="FF50" s="341">
        <f t="shared" si="86"/>
        <v>0</v>
      </c>
      <c r="FG50" s="342">
        <f t="shared" si="86"/>
        <v>0</v>
      </c>
      <c r="FH50" s="342">
        <f t="shared" si="86"/>
        <v>0</v>
      </c>
      <c r="FI50" s="342">
        <f t="shared" si="86"/>
        <v>0</v>
      </c>
      <c r="FJ50" s="342">
        <f t="shared" si="86"/>
        <v>0</v>
      </c>
      <c r="FK50" s="342">
        <f t="shared" si="86"/>
        <v>0</v>
      </c>
      <c r="FL50" s="342">
        <f t="shared" si="86"/>
        <v>0</v>
      </c>
      <c r="FM50" s="342">
        <f t="shared" si="86"/>
        <v>0</v>
      </c>
      <c r="FN50" s="342">
        <f t="shared" si="86"/>
        <v>0</v>
      </c>
      <c r="FO50" s="342">
        <f t="shared" si="86"/>
        <v>0</v>
      </c>
      <c r="FP50" s="342">
        <f t="shared" si="86"/>
        <v>0</v>
      </c>
      <c r="FQ50" s="343">
        <f t="shared" si="86"/>
        <v>0</v>
      </c>
    </row>
    <row r="51" spans="1:173" ht="12.75" customHeight="1" x14ac:dyDescent="0.2">
      <c r="A51" s="74" t="str">
        <f t="shared" si="68"/>
        <v xml:space="preserve"> -N/A</v>
      </c>
      <c r="B51" s="362"/>
      <c r="C51" s="171" t="s">
        <v>300</v>
      </c>
      <c r="D51" s="366" t="str">
        <f>IF(ISBLANK(EMISSIONS_1!D51), " ", EMISSIONS_1!D51)</f>
        <v xml:space="preserve"> </v>
      </c>
      <c r="E51" s="351" t="s">
        <v>73</v>
      </c>
      <c r="F51" s="351" t="s">
        <v>73</v>
      </c>
      <c r="G51" s="33" t="s">
        <v>115</v>
      </c>
      <c r="H51" s="368"/>
      <c r="I51" s="64" t="s">
        <v>143</v>
      </c>
      <c r="J51" s="33" t="s">
        <v>115</v>
      </c>
      <c r="K51" s="64"/>
      <c r="L51" s="64"/>
      <c r="M51" s="367">
        <v>0</v>
      </c>
      <c r="N51" s="373">
        <v>0</v>
      </c>
      <c r="O51" s="299"/>
      <c r="P51" s="300"/>
      <c r="Q51" s="73" t="str">
        <f t="shared" si="69"/>
        <v>Enter Activity</v>
      </c>
      <c r="R51" s="73" t="str">
        <f t="shared" si="70"/>
        <v>Enter Activity</v>
      </c>
      <c r="S51" s="73" t="str">
        <f t="shared" si="71"/>
        <v>Enter Activity</v>
      </c>
      <c r="T51" s="73" t="str">
        <f t="shared" si="72"/>
        <v>Enter Activity</v>
      </c>
      <c r="U51" s="73" t="str">
        <f t="shared" si="73"/>
        <v>Enter Activity</v>
      </c>
      <c r="V51" s="73" t="str">
        <f t="shared" si="74"/>
        <v>Enter Activity</v>
      </c>
      <c r="W51" s="79" t="s">
        <v>115</v>
      </c>
      <c r="X51" s="73" t="str">
        <f t="shared" si="75"/>
        <v>Enter Activity</v>
      </c>
      <c r="Y51" s="78" t="s">
        <v>115</v>
      </c>
      <c r="Z51" s="79" t="s">
        <v>115</v>
      </c>
      <c r="AA51" s="82" t="s">
        <v>115</v>
      </c>
      <c r="AB51" s="76" t="str">
        <f xml:space="preserve"> IF($H51=0, "Enter Activity", IF(($M51=0)*($N51=0), "Enter Run Time", (H51*'VESSEL FACTORS'!$D$41)/2000))</f>
        <v>Enter Activity</v>
      </c>
      <c r="AC51" s="65" t="str">
        <f xml:space="preserve"> IF($H51=0, "Enter Activity", IF(($M51=0)*($N51=0), "Enter Run Time", (H51*'VESSEL FACTORS'!$D$41)/2000))</f>
        <v>Enter Activity</v>
      </c>
      <c r="AD51" s="65" t="str">
        <f>IF($H51=0, "Enter Activity", IF(($M51=0)*($N51=0), "Enter Run Time",  (H51*'VESSEL FACTORS'!$F$41)/2000))</f>
        <v>Enter Activity</v>
      </c>
      <c r="AE51" s="65" t="str">
        <f>IF($H51=0, "Enter Activity", IF(($M51=0)*($N51=0), "Enter Run Time", (H51*'VESSEL FACTORS'!$H$41)/2000))</f>
        <v>Enter Activity</v>
      </c>
      <c r="AF51" s="65" t="str">
        <f>IF($H51=0, "Enter Activity", IF(($M51=0)*($N51=0), "Enter Run Time", (H51*'VESSEL FACTORS'!$I$41)/2000))</f>
        <v>Enter Activity</v>
      </c>
      <c r="AG51" s="84" t="str">
        <f>IF($H51=0, "Enter Activity", IF(($M51=0)*($N51=0), "Enter Run Time", (H51*'VESSEL FACTORS'!$J$41)/2000))</f>
        <v>Enter Activity</v>
      </c>
      <c r="AH51" s="70" t="s">
        <v>115</v>
      </c>
      <c r="AI51" s="79" t="str">
        <f>IF($H51=0, "Enter Activity", IF(($M51=0)*($N51=0), "Enter Run Time",  (H51*'VESSEL FACTORS'!$L$41)/2000))</f>
        <v>Enter Activity</v>
      </c>
      <c r="AJ51" s="70" t="s">
        <v>115</v>
      </c>
      <c r="AK51" s="70" t="s">
        <v>115</v>
      </c>
      <c r="AL51" s="71" t="s">
        <v>115</v>
      </c>
      <c r="AM51" s="73"/>
      <c r="AO51" s="74">
        <f>MONTH(EMISSIONS_1!P51)-MONTH(EMISSIONS_1!O51)+1</f>
        <v>1</v>
      </c>
      <c r="AP51" s="341">
        <f t="shared" si="76"/>
        <v>0</v>
      </c>
      <c r="AQ51" s="342">
        <f t="shared" si="76"/>
        <v>0</v>
      </c>
      <c r="AR51" s="342">
        <f t="shared" si="76"/>
        <v>0</v>
      </c>
      <c r="AS51" s="342">
        <f t="shared" si="76"/>
        <v>0</v>
      </c>
      <c r="AT51" s="342">
        <f t="shared" si="76"/>
        <v>0</v>
      </c>
      <c r="AU51" s="342">
        <f t="shared" si="76"/>
        <v>0</v>
      </c>
      <c r="AV51" s="342">
        <f t="shared" si="76"/>
        <v>0</v>
      </c>
      <c r="AW51" s="342">
        <f t="shared" si="76"/>
        <v>0</v>
      </c>
      <c r="AX51" s="342">
        <f t="shared" si="76"/>
        <v>0</v>
      </c>
      <c r="AY51" s="342">
        <f t="shared" si="76"/>
        <v>0</v>
      </c>
      <c r="AZ51" s="342">
        <f t="shared" si="76"/>
        <v>0</v>
      </c>
      <c r="BA51" s="343">
        <f t="shared" si="76"/>
        <v>0</v>
      </c>
      <c r="BB51" s="341">
        <f t="shared" si="77"/>
        <v>0</v>
      </c>
      <c r="BC51" s="342">
        <f t="shared" si="77"/>
        <v>0</v>
      </c>
      <c r="BD51" s="342">
        <f t="shared" si="77"/>
        <v>0</v>
      </c>
      <c r="BE51" s="342">
        <f t="shared" si="77"/>
        <v>0</v>
      </c>
      <c r="BF51" s="342">
        <f t="shared" si="77"/>
        <v>0</v>
      </c>
      <c r="BG51" s="342">
        <f t="shared" si="77"/>
        <v>0</v>
      </c>
      <c r="BH51" s="342">
        <f t="shared" si="77"/>
        <v>0</v>
      </c>
      <c r="BI51" s="342">
        <f t="shared" si="77"/>
        <v>0</v>
      </c>
      <c r="BJ51" s="342">
        <f t="shared" si="77"/>
        <v>0</v>
      </c>
      <c r="BK51" s="342">
        <f t="shared" si="77"/>
        <v>0</v>
      </c>
      <c r="BL51" s="342">
        <f t="shared" si="77"/>
        <v>0</v>
      </c>
      <c r="BM51" s="343">
        <f t="shared" si="77"/>
        <v>0</v>
      </c>
      <c r="BN51" s="341">
        <f t="shared" si="78"/>
        <v>0</v>
      </c>
      <c r="BO51" s="342">
        <f t="shared" si="78"/>
        <v>0</v>
      </c>
      <c r="BP51" s="342">
        <f t="shared" si="78"/>
        <v>0</v>
      </c>
      <c r="BQ51" s="342">
        <f t="shared" si="78"/>
        <v>0</v>
      </c>
      <c r="BR51" s="342">
        <f t="shared" si="78"/>
        <v>0</v>
      </c>
      <c r="BS51" s="342">
        <f t="shared" si="78"/>
        <v>0</v>
      </c>
      <c r="BT51" s="342">
        <f t="shared" si="78"/>
        <v>0</v>
      </c>
      <c r="BU51" s="342">
        <f t="shared" si="78"/>
        <v>0</v>
      </c>
      <c r="BV51" s="342">
        <f t="shared" si="78"/>
        <v>0</v>
      </c>
      <c r="BW51" s="342">
        <f t="shared" si="78"/>
        <v>0</v>
      </c>
      <c r="BX51" s="342">
        <f t="shared" si="78"/>
        <v>0</v>
      </c>
      <c r="BY51" s="343">
        <f t="shared" si="78"/>
        <v>0</v>
      </c>
      <c r="BZ51" s="341">
        <f t="shared" si="79"/>
        <v>0</v>
      </c>
      <c r="CA51" s="342">
        <f t="shared" si="79"/>
        <v>0</v>
      </c>
      <c r="CB51" s="342">
        <f t="shared" si="79"/>
        <v>0</v>
      </c>
      <c r="CC51" s="342">
        <f t="shared" si="79"/>
        <v>0</v>
      </c>
      <c r="CD51" s="342">
        <f t="shared" si="79"/>
        <v>0</v>
      </c>
      <c r="CE51" s="342">
        <f t="shared" si="79"/>
        <v>0</v>
      </c>
      <c r="CF51" s="342">
        <f t="shared" si="79"/>
        <v>0</v>
      </c>
      <c r="CG51" s="342">
        <f t="shared" si="79"/>
        <v>0</v>
      </c>
      <c r="CH51" s="342">
        <f t="shared" si="79"/>
        <v>0</v>
      </c>
      <c r="CI51" s="342">
        <f t="shared" si="79"/>
        <v>0</v>
      </c>
      <c r="CJ51" s="342">
        <f t="shared" si="79"/>
        <v>0</v>
      </c>
      <c r="CK51" s="343">
        <f t="shared" si="79"/>
        <v>0</v>
      </c>
      <c r="CL51" s="341">
        <f t="shared" si="80"/>
        <v>0</v>
      </c>
      <c r="CM51" s="342">
        <f t="shared" si="80"/>
        <v>0</v>
      </c>
      <c r="CN51" s="342">
        <f t="shared" si="80"/>
        <v>0</v>
      </c>
      <c r="CO51" s="342">
        <f t="shared" si="80"/>
        <v>0</v>
      </c>
      <c r="CP51" s="342">
        <f t="shared" si="80"/>
        <v>0</v>
      </c>
      <c r="CQ51" s="342">
        <f t="shared" si="80"/>
        <v>0</v>
      </c>
      <c r="CR51" s="342">
        <f t="shared" si="80"/>
        <v>0</v>
      </c>
      <c r="CS51" s="342">
        <f t="shared" si="80"/>
        <v>0</v>
      </c>
      <c r="CT51" s="342">
        <f t="shared" si="80"/>
        <v>0</v>
      </c>
      <c r="CU51" s="342">
        <f t="shared" si="80"/>
        <v>0</v>
      </c>
      <c r="CV51" s="342">
        <f t="shared" si="80"/>
        <v>0</v>
      </c>
      <c r="CW51" s="343">
        <f t="shared" si="80"/>
        <v>0</v>
      </c>
      <c r="CX51" s="341">
        <f t="shared" si="81"/>
        <v>0</v>
      </c>
      <c r="CY51" s="342">
        <f t="shared" si="81"/>
        <v>0</v>
      </c>
      <c r="CZ51" s="342">
        <f t="shared" si="81"/>
        <v>0</v>
      </c>
      <c r="DA51" s="342">
        <f t="shared" si="81"/>
        <v>0</v>
      </c>
      <c r="DB51" s="342">
        <f t="shared" si="81"/>
        <v>0</v>
      </c>
      <c r="DC51" s="342">
        <f t="shared" si="81"/>
        <v>0</v>
      </c>
      <c r="DD51" s="342">
        <f t="shared" si="81"/>
        <v>0</v>
      </c>
      <c r="DE51" s="342">
        <f t="shared" si="81"/>
        <v>0</v>
      </c>
      <c r="DF51" s="342">
        <f t="shared" si="81"/>
        <v>0</v>
      </c>
      <c r="DG51" s="342">
        <f t="shared" si="81"/>
        <v>0</v>
      </c>
      <c r="DH51" s="342">
        <f t="shared" si="81"/>
        <v>0</v>
      </c>
      <c r="DI51" s="343">
        <f t="shared" si="81"/>
        <v>0</v>
      </c>
      <c r="DJ51" s="341">
        <f t="shared" si="82"/>
        <v>0</v>
      </c>
      <c r="DK51" s="342">
        <f t="shared" si="82"/>
        <v>0</v>
      </c>
      <c r="DL51" s="342">
        <f t="shared" si="82"/>
        <v>0</v>
      </c>
      <c r="DM51" s="342">
        <f t="shared" si="82"/>
        <v>0</v>
      </c>
      <c r="DN51" s="342">
        <f t="shared" si="82"/>
        <v>0</v>
      </c>
      <c r="DO51" s="342">
        <f t="shared" si="82"/>
        <v>0</v>
      </c>
      <c r="DP51" s="342">
        <f t="shared" si="82"/>
        <v>0</v>
      </c>
      <c r="DQ51" s="342">
        <f t="shared" si="82"/>
        <v>0</v>
      </c>
      <c r="DR51" s="342">
        <f t="shared" si="82"/>
        <v>0</v>
      </c>
      <c r="DS51" s="342">
        <f t="shared" si="82"/>
        <v>0</v>
      </c>
      <c r="DT51" s="342">
        <f t="shared" si="82"/>
        <v>0</v>
      </c>
      <c r="DU51" s="343">
        <f t="shared" si="82"/>
        <v>0</v>
      </c>
      <c r="DV51" s="341">
        <f t="shared" si="83"/>
        <v>0</v>
      </c>
      <c r="DW51" s="342">
        <f t="shared" si="83"/>
        <v>0</v>
      </c>
      <c r="DX51" s="342">
        <f t="shared" si="83"/>
        <v>0</v>
      </c>
      <c r="DY51" s="342">
        <f t="shared" si="83"/>
        <v>0</v>
      </c>
      <c r="DZ51" s="342">
        <f t="shared" si="83"/>
        <v>0</v>
      </c>
      <c r="EA51" s="342">
        <f t="shared" si="83"/>
        <v>0</v>
      </c>
      <c r="EB51" s="342">
        <f t="shared" si="83"/>
        <v>0</v>
      </c>
      <c r="EC51" s="342">
        <f t="shared" si="83"/>
        <v>0</v>
      </c>
      <c r="ED51" s="342">
        <f t="shared" si="83"/>
        <v>0</v>
      </c>
      <c r="EE51" s="342">
        <f t="shared" si="83"/>
        <v>0</v>
      </c>
      <c r="EF51" s="342">
        <f t="shared" si="83"/>
        <v>0</v>
      </c>
      <c r="EG51" s="343">
        <f t="shared" si="83"/>
        <v>0</v>
      </c>
      <c r="EH51" s="341">
        <f t="shared" si="84"/>
        <v>0</v>
      </c>
      <c r="EI51" s="342">
        <f t="shared" si="84"/>
        <v>0</v>
      </c>
      <c r="EJ51" s="342">
        <f t="shared" si="84"/>
        <v>0</v>
      </c>
      <c r="EK51" s="342">
        <f t="shared" si="84"/>
        <v>0</v>
      </c>
      <c r="EL51" s="342">
        <f t="shared" si="84"/>
        <v>0</v>
      </c>
      <c r="EM51" s="342">
        <f t="shared" si="84"/>
        <v>0</v>
      </c>
      <c r="EN51" s="342">
        <f t="shared" si="84"/>
        <v>0</v>
      </c>
      <c r="EO51" s="342">
        <f t="shared" si="84"/>
        <v>0</v>
      </c>
      <c r="EP51" s="342">
        <f t="shared" si="84"/>
        <v>0</v>
      </c>
      <c r="EQ51" s="342">
        <f t="shared" si="84"/>
        <v>0</v>
      </c>
      <c r="ER51" s="342">
        <f t="shared" si="84"/>
        <v>0</v>
      </c>
      <c r="ES51" s="343">
        <f t="shared" si="84"/>
        <v>0</v>
      </c>
      <c r="ET51" s="341">
        <f t="shared" si="85"/>
        <v>0</v>
      </c>
      <c r="EU51" s="342">
        <f t="shared" si="85"/>
        <v>0</v>
      </c>
      <c r="EV51" s="342">
        <f t="shared" si="85"/>
        <v>0</v>
      </c>
      <c r="EW51" s="342">
        <f t="shared" si="85"/>
        <v>0</v>
      </c>
      <c r="EX51" s="342">
        <f t="shared" si="85"/>
        <v>0</v>
      </c>
      <c r="EY51" s="342">
        <f t="shared" si="85"/>
        <v>0</v>
      </c>
      <c r="EZ51" s="342">
        <f t="shared" si="85"/>
        <v>0</v>
      </c>
      <c r="FA51" s="342">
        <f t="shared" si="85"/>
        <v>0</v>
      </c>
      <c r="FB51" s="342">
        <f t="shared" si="85"/>
        <v>0</v>
      </c>
      <c r="FC51" s="342">
        <f t="shared" si="85"/>
        <v>0</v>
      </c>
      <c r="FD51" s="342">
        <f t="shared" si="85"/>
        <v>0</v>
      </c>
      <c r="FE51" s="343">
        <f t="shared" si="85"/>
        <v>0</v>
      </c>
      <c r="FF51" s="341">
        <f t="shared" si="86"/>
        <v>0</v>
      </c>
      <c r="FG51" s="342">
        <f t="shared" si="86"/>
        <v>0</v>
      </c>
      <c r="FH51" s="342">
        <f t="shared" si="86"/>
        <v>0</v>
      </c>
      <c r="FI51" s="342">
        <f t="shared" si="86"/>
        <v>0</v>
      </c>
      <c r="FJ51" s="342">
        <f t="shared" si="86"/>
        <v>0</v>
      </c>
      <c r="FK51" s="342">
        <f t="shared" si="86"/>
        <v>0</v>
      </c>
      <c r="FL51" s="342">
        <f t="shared" si="86"/>
        <v>0</v>
      </c>
      <c r="FM51" s="342">
        <f t="shared" si="86"/>
        <v>0</v>
      </c>
      <c r="FN51" s="342">
        <f t="shared" si="86"/>
        <v>0</v>
      </c>
      <c r="FO51" s="342">
        <f t="shared" si="86"/>
        <v>0</v>
      </c>
      <c r="FP51" s="342">
        <f t="shared" si="86"/>
        <v>0</v>
      </c>
      <c r="FQ51" s="343">
        <f t="shared" si="86"/>
        <v>0</v>
      </c>
    </row>
    <row r="52" spans="1:173" ht="12.75" customHeight="1" x14ac:dyDescent="0.2">
      <c r="A52" s="74" t="str">
        <f t="shared" si="68"/>
        <v xml:space="preserve"> -N/A</v>
      </c>
      <c r="B52" s="362"/>
      <c r="C52" s="171" t="s">
        <v>300</v>
      </c>
      <c r="D52" s="366" t="str">
        <f>IF(ISBLANK(EMISSIONS_1!D52), " ", EMISSIONS_1!D52)</f>
        <v xml:space="preserve"> </v>
      </c>
      <c r="E52" s="351" t="s">
        <v>73</v>
      </c>
      <c r="F52" s="351" t="s">
        <v>73</v>
      </c>
      <c r="G52" s="33" t="s">
        <v>115</v>
      </c>
      <c r="H52" s="368"/>
      <c r="I52" s="64" t="s">
        <v>143</v>
      </c>
      <c r="J52" s="33" t="s">
        <v>115</v>
      </c>
      <c r="K52" s="64"/>
      <c r="L52" s="64"/>
      <c r="M52" s="367">
        <v>0</v>
      </c>
      <c r="N52" s="373">
        <v>0</v>
      </c>
      <c r="O52" s="299"/>
      <c r="P52" s="300"/>
      <c r="Q52" s="73" t="str">
        <f t="shared" si="69"/>
        <v>Enter Activity</v>
      </c>
      <c r="R52" s="73" t="str">
        <f t="shared" si="70"/>
        <v>Enter Activity</v>
      </c>
      <c r="S52" s="73" t="str">
        <f t="shared" si="71"/>
        <v>Enter Activity</v>
      </c>
      <c r="T52" s="73" t="str">
        <f t="shared" si="72"/>
        <v>Enter Activity</v>
      </c>
      <c r="U52" s="73" t="str">
        <f t="shared" si="73"/>
        <v>Enter Activity</v>
      </c>
      <c r="V52" s="73" t="str">
        <f t="shared" si="74"/>
        <v>Enter Activity</v>
      </c>
      <c r="W52" s="79" t="s">
        <v>115</v>
      </c>
      <c r="X52" s="73" t="str">
        <f t="shared" si="75"/>
        <v>Enter Activity</v>
      </c>
      <c r="Y52" s="78" t="s">
        <v>115</v>
      </c>
      <c r="Z52" s="79" t="s">
        <v>115</v>
      </c>
      <c r="AA52" s="82" t="s">
        <v>115</v>
      </c>
      <c r="AB52" s="76" t="str">
        <f xml:space="preserve"> IF($H52=0, "Enter Activity", IF(($M52=0)*($N52=0), "Enter Run Time", (H52*'VESSEL FACTORS'!$D$41)/2000))</f>
        <v>Enter Activity</v>
      </c>
      <c r="AC52" s="65" t="str">
        <f xml:space="preserve"> IF($H52=0, "Enter Activity", IF(($M52=0)*($N52=0), "Enter Run Time", (H52*'VESSEL FACTORS'!$D$41)/2000))</f>
        <v>Enter Activity</v>
      </c>
      <c r="AD52" s="65" t="str">
        <f>IF($H52=0, "Enter Activity", IF(($M52=0)*($N52=0), "Enter Run Time",  (H52*'VESSEL FACTORS'!$F$41)/2000))</f>
        <v>Enter Activity</v>
      </c>
      <c r="AE52" s="65" t="str">
        <f>IF($H52=0, "Enter Activity", IF(($M52=0)*($N52=0), "Enter Run Time", (H52*'VESSEL FACTORS'!$H$41)/2000))</f>
        <v>Enter Activity</v>
      </c>
      <c r="AF52" s="65" t="str">
        <f>IF($H52=0, "Enter Activity", IF(($M52=0)*($N52=0), "Enter Run Time", (H52*'VESSEL FACTORS'!$I$41)/2000))</f>
        <v>Enter Activity</v>
      </c>
      <c r="AG52" s="84" t="str">
        <f>IF($H52=0, "Enter Activity", IF(($M52=0)*($N52=0), "Enter Run Time", (H52*'VESSEL FACTORS'!$J$41)/2000))</f>
        <v>Enter Activity</v>
      </c>
      <c r="AH52" s="70" t="s">
        <v>115</v>
      </c>
      <c r="AI52" s="79" t="str">
        <f>IF($H52=0, "Enter Activity", IF(($M52=0)*($N52=0), "Enter Run Time",  (H52*'VESSEL FACTORS'!$L$41)/2000))</f>
        <v>Enter Activity</v>
      </c>
      <c r="AJ52" s="70" t="s">
        <v>115</v>
      </c>
      <c r="AK52" s="70" t="s">
        <v>115</v>
      </c>
      <c r="AL52" s="71" t="s">
        <v>115</v>
      </c>
      <c r="AM52" s="73"/>
      <c r="AO52" s="74">
        <f>MONTH(EMISSIONS_1!P52)-MONTH(EMISSIONS_1!O52)+1</f>
        <v>1</v>
      </c>
      <c r="AP52" s="341">
        <f t="shared" si="76"/>
        <v>0</v>
      </c>
      <c r="AQ52" s="342">
        <f t="shared" si="76"/>
        <v>0</v>
      </c>
      <c r="AR52" s="342">
        <f t="shared" si="76"/>
        <v>0</v>
      </c>
      <c r="AS52" s="342">
        <f t="shared" si="76"/>
        <v>0</v>
      </c>
      <c r="AT52" s="342">
        <f t="shared" si="76"/>
        <v>0</v>
      </c>
      <c r="AU52" s="342">
        <f t="shared" si="76"/>
        <v>0</v>
      </c>
      <c r="AV52" s="342">
        <f t="shared" si="76"/>
        <v>0</v>
      </c>
      <c r="AW52" s="342">
        <f t="shared" si="76"/>
        <v>0</v>
      </c>
      <c r="AX52" s="342">
        <f t="shared" si="76"/>
        <v>0</v>
      </c>
      <c r="AY52" s="342">
        <f t="shared" si="76"/>
        <v>0</v>
      </c>
      <c r="AZ52" s="342">
        <f t="shared" si="76"/>
        <v>0</v>
      </c>
      <c r="BA52" s="343">
        <f t="shared" si="76"/>
        <v>0</v>
      </c>
      <c r="BB52" s="341">
        <f t="shared" si="77"/>
        <v>0</v>
      </c>
      <c r="BC52" s="342">
        <f t="shared" si="77"/>
        <v>0</v>
      </c>
      <c r="BD52" s="342">
        <f t="shared" si="77"/>
        <v>0</v>
      </c>
      <c r="BE52" s="342">
        <f t="shared" si="77"/>
        <v>0</v>
      </c>
      <c r="BF52" s="342">
        <f t="shared" si="77"/>
        <v>0</v>
      </c>
      <c r="BG52" s="342">
        <f t="shared" si="77"/>
        <v>0</v>
      </c>
      <c r="BH52" s="342">
        <f t="shared" si="77"/>
        <v>0</v>
      </c>
      <c r="BI52" s="342">
        <f t="shared" si="77"/>
        <v>0</v>
      </c>
      <c r="BJ52" s="342">
        <f t="shared" si="77"/>
        <v>0</v>
      </c>
      <c r="BK52" s="342">
        <f t="shared" si="77"/>
        <v>0</v>
      </c>
      <c r="BL52" s="342">
        <f t="shared" si="77"/>
        <v>0</v>
      </c>
      <c r="BM52" s="343">
        <f t="shared" si="77"/>
        <v>0</v>
      </c>
      <c r="BN52" s="341">
        <f t="shared" si="78"/>
        <v>0</v>
      </c>
      <c r="BO52" s="342">
        <f t="shared" si="78"/>
        <v>0</v>
      </c>
      <c r="BP52" s="342">
        <f t="shared" si="78"/>
        <v>0</v>
      </c>
      <c r="BQ52" s="342">
        <f t="shared" si="78"/>
        <v>0</v>
      </c>
      <c r="BR52" s="342">
        <f t="shared" si="78"/>
        <v>0</v>
      </c>
      <c r="BS52" s="342">
        <f t="shared" si="78"/>
        <v>0</v>
      </c>
      <c r="BT52" s="342">
        <f t="shared" si="78"/>
        <v>0</v>
      </c>
      <c r="BU52" s="342">
        <f t="shared" si="78"/>
        <v>0</v>
      </c>
      <c r="BV52" s="342">
        <f t="shared" si="78"/>
        <v>0</v>
      </c>
      <c r="BW52" s="342">
        <f t="shared" si="78"/>
        <v>0</v>
      </c>
      <c r="BX52" s="342">
        <f t="shared" si="78"/>
        <v>0</v>
      </c>
      <c r="BY52" s="343">
        <f t="shared" si="78"/>
        <v>0</v>
      </c>
      <c r="BZ52" s="341">
        <f t="shared" si="79"/>
        <v>0</v>
      </c>
      <c r="CA52" s="342">
        <f t="shared" si="79"/>
        <v>0</v>
      </c>
      <c r="CB52" s="342">
        <f t="shared" si="79"/>
        <v>0</v>
      </c>
      <c r="CC52" s="342">
        <f t="shared" si="79"/>
        <v>0</v>
      </c>
      <c r="CD52" s="342">
        <f t="shared" si="79"/>
        <v>0</v>
      </c>
      <c r="CE52" s="342">
        <f t="shared" si="79"/>
        <v>0</v>
      </c>
      <c r="CF52" s="342">
        <f t="shared" si="79"/>
        <v>0</v>
      </c>
      <c r="CG52" s="342">
        <f t="shared" si="79"/>
        <v>0</v>
      </c>
      <c r="CH52" s="342">
        <f t="shared" si="79"/>
        <v>0</v>
      </c>
      <c r="CI52" s="342">
        <f t="shared" si="79"/>
        <v>0</v>
      </c>
      <c r="CJ52" s="342">
        <f t="shared" si="79"/>
        <v>0</v>
      </c>
      <c r="CK52" s="343">
        <f t="shared" si="79"/>
        <v>0</v>
      </c>
      <c r="CL52" s="341">
        <f t="shared" si="80"/>
        <v>0</v>
      </c>
      <c r="CM52" s="342">
        <f t="shared" si="80"/>
        <v>0</v>
      </c>
      <c r="CN52" s="342">
        <f t="shared" si="80"/>
        <v>0</v>
      </c>
      <c r="CO52" s="342">
        <f t="shared" si="80"/>
        <v>0</v>
      </c>
      <c r="CP52" s="342">
        <f t="shared" si="80"/>
        <v>0</v>
      </c>
      <c r="CQ52" s="342">
        <f t="shared" si="80"/>
        <v>0</v>
      </c>
      <c r="CR52" s="342">
        <f t="shared" si="80"/>
        <v>0</v>
      </c>
      <c r="CS52" s="342">
        <f t="shared" si="80"/>
        <v>0</v>
      </c>
      <c r="CT52" s="342">
        <f t="shared" si="80"/>
        <v>0</v>
      </c>
      <c r="CU52" s="342">
        <f t="shared" si="80"/>
        <v>0</v>
      </c>
      <c r="CV52" s="342">
        <f t="shared" si="80"/>
        <v>0</v>
      </c>
      <c r="CW52" s="343">
        <f t="shared" si="80"/>
        <v>0</v>
      </c>
      <c r="CX52" s="341">
        <f t="shared" si="81"/>
        <v>0</v>
      </c>
      <c r="CY52" s="342">
        <f t="shared" si="81"/>
        <v>0</v>
      </c>
      <c r="CZ52" s="342">
        <f t="shared" si="81"/>
        <v>0</v>
      </c>
      <c r="DA52" s="342">
        <f t="shared" si="81"/>
        <v>0</v>
      </c>
      <c r="DB52" s="342">
        <f t="shared" si="81"/>
        <v>0</v>
      </c>
      <c r="DC52" s="342">
        <f t="shared" si="81"/>
        <v>0</v>
      </c>
      <c r="DD52" s="342">
        <f t="shared" si="81"/>
        <v>0</v>
      </c>
      <c r="DE52" s="342">
        <f t="shared" si="81"/>
        <v>0</v>
      </c>
      <c r="DF52" s="342">
        <f t="shared" si="81"/>
        <v>0</v>
      </c>
      <c r="DG52" s="342">
        <f t="shared" si="81"/>
        <v>0</v>
      </c>
      <c r="DH52" s="342">
        <f t="shared" si="81"/>
        <v>0</v>
      </c>
      <c r="DI52" s="343">
        <f t="shared" si="81"/>
        <v>0</v>
      </c>
      <c r="DJ52" s="341">
        <f t="shared" si="82"/>
        <v>0</v>
      </c>
      <c r="DK52" s="342">
        <f t="shared" si="82"/>
        <v>0</v>
      </c>
      <c r="DL52" s="342">
        <f t="shared" si="82"/>
        <v>0</v>
      </c>
      <c r="DM52" s="342">
        <f t="shared" si="82"/>
        <v>0</v>
      </c>
      <c r="DN52" s="342">
        <f t="shared" si="82"/>
        <v>0</v>
      </c>
      <c r="DO52" s="342">
        <f t="shared" si="82"/>
        <v>0</v>
      </c>
      <c r="DP52" s="342">
        <f t="shared" si="82"/>
        <v>0</v>
      </c>
      <c r="DQ52" s="342">
        <f t="shared" si="82"/>
        <v>0</v>
      </c>
      <c r="DR52" s="342">
        <f t="shared" si="82"/>
        <v>0</v>
      </c>
      <c r="DS52" s="342">
        <f t="shared" si="82"/>
        <v>0</v>
      </c>
      <c r="DT52" s="342">
        <f t="shared" si="82"/>
        <v>0</v>
      </c>
      <c r="DU52" s="343">
        <f t="shared" si="82"/>
        <v>0</v>
      </c>
      <c r="DV52" s="341">
        <f t="shared" si="83"/>
        <v>0</v>
      </c>
      <c r="DW52" s="342">
        <f t="shared" si="83"/>
        <v>0</v>
      </c>
      <c r="DX52" s="342">
        <f t="shared" si="83"/>
        <v>0</v>
      </c>
      <c r="DY52" s="342">
        <f t="shared" si="83"/>
        <v>0</v>
      </c>
      <c r="DZ52" s="342">
        <f t="shared" si="83"/>
        <v>0</v>
      </c>
      <c r="EA52" s="342">
        <f t="shared" si="83"/>
        <v>0</v>
      </c>
      <c r="EB52" s="342">
        <f t="shared" si="83"/>
        <v>0</v>
      </c>
      <c r="EC52" s="342">
        <f t="shared" si="83"/>
        <v>0</v>
      </c>
      <c r="ED52" s="342">
        <f t="shared" si="83"/>
        <v>0</v>
      </c>
      <c r="EE52" s="342">
        <f t="shared" si="83"/>
        <v>0</v>
      </c>
      <c r="EF52" s="342">
        <f t="shared" si="83"/>
        <v>0</v>
      </c>
      <c r="EG52" s="343">
        <f t="shared" si="83"/>
        <v>0</v>
      </c>
      <c r="EH52" s="341">
        <f t="shared" si="84"/>
        <v>0</v>
      </c>
      <c r="EI52" s="342">
        <f t="shared" si="84"/>
        <v>0</v>
      </c>
      <c r="EJ52" s="342">
        <f t="shared" si="84"/>
        <v>0</v>
      </c>
      <c r="EK52" s="342">
        <f t="shared" si="84"/>
        <v>0</v>
      </c>
      <c r="EL52" s="342">
        <f t="shared" si="84"/>
        <v>0</v>
      </c>
      <c r="EM52" s="342">
        <f t="shared" si="84"/>
        <v>0</v>
      </c>
      <c r="EN52" s="342">
        <f t="shared" si="84"/>
        <v>0</v>
      </c>
      <c r="EO52" s="342">
        <f t="shared" si="84"/>
        <v>0</v>
      </c>
      <c r="EP52" s="342">
        <f t="shared" si="84"/>
        <v>0</v>
      </c>
      <c r="EQ52" s="342">
        <f t="shared" si="84"/>
        <v>0</v>
      </c>
      <c r="ER52" s="342">
        <f t="shared" si="84"/>
        <v>0</v>
      </c>
      <c r="ES52" s="343">
        <f t="shared" si="84"/>
        <v>0</v>
      </c>
      <c r="ET52" s="341">
        <f t="shared" si="85"/>
        <v>0</v>
      </c>
      <c r="EU52" s="342">
        <f t="shared" si="85"/>
        <v>0</v>
      </c>
      <c r="EV52" s="342">
        <f t="shared" si="85"/>
        <v>0</v>
      </c>
      <c r="EW52" s="342">
        <f t="shared" si="85"/>
        <v>0</v>
      </c>
      <c r="EX52" s="342">
        <f t="shared" si="85"/>
        <v>0</v>
      </c>
      <c r="EY52" s="342">
        <f t="shared" si="85"/>
        <v>0</v>
      </c>
      <c r="EZ52" s="342">
        <f t="shared" si="85"/>
        <v>0</v>
      </c>
      <c r="FA52" s="342">
        <f t="shared" si="85"/>
        <v>0</v>
      </c>
      <c r="FB52" s="342">
        <f t="shared" si="85"/>
        <v>0</v>
      </c>
      <c r="FC52" s="342">
        <f t="shared" si="85"/>
        <v>0</v>
      </c>
      <c r="FD52" s="342">
        <f t="shared" si="85"/>
        <v>0</v>
      </c>
      <c r="FE52" s="343">
        <f t="shared" si="85"/>
        <v>0</v>
      </c>
      <c r="FF52" s="341">
        <f t="shared" si="86"/>
        <v>0</v>
      </c>
      <c r="FG52" s="342">
        <f t="shared" si="86"/>
        <v>0</v>
      </c>
      <c r="FH52" s="342">
        <f t="shared" si="86"/>
        <v>0</v>
      </c>
      <c r="FI52" s="342">
        <f t="shared" si="86"/>
        <v>0</v>
      </c>
      <c r="FJ52" s="342">
        <f t="shared" si="86"/>
        <v>0</v>
      </c>
      <c r="FK52" s="342">
        <f t="shared" si="86"/>
        <v>0</v>
      </c>
      <c r="FL52" s="342">
        <f t="shared" si="86"/>
        <v>0</v>
      </c>
      <c r="FM52" s="342">
        <f t="shared" si="86"/>
        <v>0</v>
      </c>
      <c r="FN52" s="342">
        <f t="shared" si="86"/>
        <v>0</v>
      </c>
      <c r="FO52" s="342">
        <f t="shared" si="86"/>
        <v>0</v>
      </c>
      <c r="FP52" s="342">
        <f t="shared" si="86"/>
        <v>0</v>
      </c>
      <c r="FQ52" s="343">
        <f t="shared" si="86"/>
        <v>0</v>
      </c>
    </row>
    <row r="53" spans="1:173" ht="12.75" customHeight="1" x14ac:dyDescent="0.2">
      <c r="A53" s="74" t="str">
        <f t="shared" si="68"/>
        <v xml:space="preserve"> -N/A</v>
      </c>
      <c r="B53" s="362"/>
      <c r="C53" s="171" t="s">
        <v>300</v>
      </c>
      <c r="D53" s="366" t="str">
        <f>IF(ISBLANK(EMISSIONS_1!D53), " ", EMISSIONS_1!D53)</f>
        <v xml:space="preserve"> </v>
      </c>
      <c r="E53" s="351" t="s">
        <v>73</v>
      </c>
      <c r="F53" s="351" t="s">
        <v>73</v>
      </c>
      <c r="G53" s="33" t="s">
        <v>115</v>
      </c>
      <c r="H53" s="368"/>
      <c r="I53" s="64" t="s">
        <v>143</v>
      </c>
      <c r="J53" s="33" t="s">
        <v>115</v>
      </c>
      <c r="K53" s="64"/>
      <c r="L53" s="64"/>
      <c r="M53" s="367">
        <v>0</v>
      </c>
      <c r="N53" s="373">
        <v>0</v>
      </c>
      <c r="O53" s="299"/>
      <c r="P53" s="300"/>
      <c r="Q53" s="73" t="str">
        <f t="shared" si="69"/>
        <v>Enter Activity</v>
      </c>
      <c r="R53" s="73" t="str">
        <f t="shared" si="70"/>
        <v>Enter Activity</v>
      </c>
      <c r="S53" s="73" t="str">
        <f t="shared" si="71"/>
        <v>Enter Activity</v>
      </c>
      <c r="T53" s="73" t="str">
        <f t="shared" si="72"/>
        <v>Enter Activity</v>
      </c>
      <c r="U53" s="73" t="str">
        <f t="shared" si="73"/>
        <v>Enter Activity</v>
      </c>
      <c r="V53" s="73" t="str">
        <f t="shared" si="74"/>
        <v>Enter Activity</v>
      </c>
      <c r="W53" s="79" t="s">
        <v>115</v>
      </c>
      <c r="X53" s="73" t="str">
        <f t="shared" si="75"/>
        <v>Enter Activity</v>
      </c>
      <c r="Y53" s="78" t="s">
        <v>115</v>
      </c>
      <c r="Z53" s="79" t="s">
        <v>115</v>
      </c>
      <c r="AA53" s="82" t="s">
        <v>115</v>
      </c>
      <c r="AB53" s="76" t="str">
        <f xml:space="preserve"> IF($H53=0, "Enter Activity", IF(($M53=0)*($N53=0), "Enter Run Time", (H53*'VESSEL FACTORS'!$D$41)/2000))</f>
        <v>Enter Activity</v>
      </c>
      <c r="AC53" s="65" t="str">
        <f xml:space="preserve"> IF($H53=0, "Enter Activity", IF(($M53=0)*($N53=0), "Enter Run Time", (H53*'VESSEL FACTORS'!$D$41)/2000))</f>
        <v>Enter Activity</v>
      </c>
      <c r="AD53" s="65" t="str">
        <f>IF($H53=0, "Enter Activity", IF(($M53=0)*($N53=0), "Enter Run Time",  (H53*'VESSEL FACTORS'!$F$41)/2000))</f>
        <v>Enter Activity</v>
      </c>
      <c r="AE53" s="65" t="str">
        <f>IF($H53=0, "Enter Activity", IF(($M53=0)*($N53=0), "Enter Run Time", (H53*'VESSEL FACTORS'!$H$41)/2000))</f>
        <v>Enter Activity</v>
      </c>
      <c r="AF53" s="65" t="str">
        <f>IF($H53=0, "Enter Activity", IF(($M53=0)*($N53=0), "Enter Run Time", (H53*'VESSEL FACTORS'!$I$41)/2000))</f>
        <v>Enter Activity</v>
      </c>
      <c r="AG53" s="84" t="str">
        <f>IF($H53=0, "Enter Activity", IF(($M53=0)*($N53=0), "Enter Run Time", (H53*'VESSEL FACTORS'!$J$41)/2000))</f>
        <v>Enter Activity</v>
      </c>
      <c r="AH53" s="70" t="s">
        <v>115</v>
      </c>
      <c r="AI53" s="79" t="str">
        <f>IF($H53=0, "Enter Activity", IF(($M53=0)*($N53=0), "Enter Run Time",  (H53*'VESSEL FACTORS'!$L$41)/2000))</f>
        <v>Enter Activity</v>
      </c>
      <c r="AJ53" s="70" t="s">
        <v>115</v>
      </c>
      <c r="AK53" s="70" t="s">
        <v>115</v>
      </c>
      <c r="AL53" s="71" t="s">
        <v>115</v>
      </c>
      <c r="AM53" s="73"/>
      <c r="AO53" s="74">
        <f>MONTH(EMISSIONS_1!P53)-MONTH(EMISSIONS_1!O53)+1</f>
        <v>1</v>
      </c>
      <c r="AP53" s="341">
        <f t="shared" si="76"/>
        <v>0</v>
      </c>
      <c r="AQ53" s="342">
        <f t="shared" si="76"/>
        <v>0</v>
      </c>
      <c r="AR53" s="342">
        <f t="shared" si="76"/>
        <v>0</v>
      </c>
      <c r="AS53" s="342">
        <f t="shared" si="76"/>
        <v>0</v>
      </c>
      <c r="AT53" s="342">
        <f t="shared" si="76"/>
        <v>0</v>
      </c>
      <c r="AU53" s="342">
        <f t="shared" si="76"/>
        <v>0</v>
      </c>
      <c r="AV53" s="342">
        <f t="shared" si="76"/>
        <v>0</v>
      </c>
      <c r="AW53" s="342">
        <f t="shared" si="76"/>
        <v>0</v>
      </c>
      <c r="AX53" s="342">
        <f t="shared" si="76"/>
        <v>0</v>
      </c>
      <c r="AY53" s="342">
        <f t="shared" si="76"/>
        <v>0</v>
      </c>
      <c r="AZ53" s="342">
        <f t="shared" si="76"/>
        <v>0</v>
      </c>
      <c r="BA53" s="343">
        <f t="shared" si="76"/>
        <v>0</v>
      </c>
      <c r="BB53" s="341">
        <f t="shared" si="77"/>
        <v>0</v>
      </c>
      <c r="BC53" s="342">
        <f t="shared" si="77"/>
        <v>0</v>
      </c>
      <c r="BD53" s="342">
        <f t="shared" si="77"/>
        <v>0</v>
      </c>
      <c r="BE53" s="342">
        <f t="shared" si="77"/>
        <v>0</v>
      </c>
      <c r="BF53" s="342">
        <f t="shared" si="77"/>
        <v>0</v>
      </c>
      <c r="BG53" s="342">
        <f t="shared" si="77"/>
        <v>0</v>
      </c>
      <c r="BH53" s="342">
        <f t="shared" si="77"/>
        <v>0</v>
      </c>
      <c r="BI53" s="342">
        <f t="shared" si="77"/>
        <v>0</v>
      </c>
      <c r="BJ53" s="342">
        <f t="shared" si="77"/>
        <v>0</v>
      </c>
      <c r="BK53" s="342">
        <f t="shared" si="77"/>
        <v>0</v>
      </c>
      <c r="BL53" s="342">
        <f t="shared" si="77"/>
        <v>0</v>
      </c>
      <c r="BM53" s="343">
        <f t="shared" si="77"/>
        <v>0</v>
      </c>
      <c r="BN53" s="341">
        <f t="shared" si="78"/>
        <v>0</v>
      </c>
      <c r="BO53" s="342">
        <f t="shared" si="78"/>
        <v>0</v>
      </c>
      <c r="BP53" s="342">
        <f t="shared" si="78"/>
        <v>0</v>
      </c>
      <c r="BQ53" s="342">
        <f t="shared" si="78"/>
        <v>0</v>
      </c>
      <c r="BR53" s="342">
        <f t="shared" si="78"/>
        <v>0</v>
      </c>
      <c r="BS53" s="342">
        <f t="shared" si="78"/>
        <v>0</v>
      </c>
      <c r="BT53" s="342">
        <f t="shared" si="78"/>
        <v>0</v>
      </c>
      <c r="BU53" s="342">
        <f t="shared" si="78"/>
        <v>0</v>
      </c>
      <c r="BV53" s="342">
        <f t="shared" si="78"/>
        <v>0</v>
      </c>
      <c r="BW53" s="342">
        <f t="shared" si="78"/>
        <v>0</v>
      </c>
      <c r="BX53" s="342">
        <f t="shared" si="78"/>
        <v>0</v>
      </c>
      <c r="BY53" s="343">
        <f t="shared" si="78"/>
        <v>0</v>
      </c>
      <c r="BZ53" s="341">
        <f t="shared" si="79"/>
        <v>0</v>
      </c>
      <c r="CA53" s="342">
        <f t="shared" si="79"/>
        <v>0</v>
      </c>
      <c r="CB53" s="342">
        <f t="shared" si="79"/>
        <v>0</v>
      </c>
      <c r="CC53" s="342">
        <f t="shared" si="79"/>
        <v>0</v>
      </c>
      <c r="CD53" s="342">
        <f t="shared" si="79"/>
        <v>0</v>
      </c>
      <c r="CE53" s="342">
        <f t="shared" si="79"/>
        <v>0</v>
      </c>
      <c r="CF53" s="342">
        <f t="shared" si="79"/>
        <v>0</v>
      </c>
      <c r="CG53" s="342">
        <f t="shared" si="79"/>
        <v>0</v>
      </c>
      <c r="CH53" s="342">
        <f t="shared" si="79"/>
        <v>0</v>
      </c>
      <c r="CI53" s="342">
        <f t="shared" si="79"/>
        <v>0</v>
      </c>
      <c r="CJ53" s="342">
        <f t="shared" si="79"/>
        <v>0</v>
      </c>
      <c r="CK53" s="343">
        <f t="shared" si="79"/>
        <v>0</v>
      </c>
      <c r="CL53" s="341">
        <f t="shared" si="80"/>
        <v>0</v>
      </c>
      <c r="CM53" s="342">
        <f t="shared" si="80"/>
        <v>0</v>
      </c>
      <c r="CN53" s="342">
        <f t="shared" si="80"/>
        <v>0</v>
      </c>
      <c r="CO53" s="342">
        <f t="shared" si="80"/>
        <v>0</v>
      </c>
      <c r="CP53" s="342">
        <f t="shared" si="80"/>
        <v>0</v>
      </c>
      <c r="CQ53" s="342">
        <f t="shared" si="80"/>
        <v>0</v>
      </c>
      <c r="CR53" s="342">
        <f t="shared" si="80"/>
        <v>0</v>
      </c>
      <c r="CS53" s="342">
        <f t="shared" si="80"/>
        <v>0</v>
      </c>
      <c r="CT53" s="342">
        <f t="shared" si="80"/>
        <v>0</v>
      </c>
      <c r="CU53" s="342">
        <f t="shared" si="80"/>
        <v>0</v>
      </c>
      <c r="CV53" s="342">
        <f t="shared" si="80"/>
        <v>0</v>
      </c>
      <c r="CW53" s="343">
        <f t="shared" si="80"/>
        <v>0</v>
      </c>
      <c r="CX53" s="341">
        <f t="shared" si="81"/>
        <v>0</v>
      </c>
      <c r="CY53" s="342">
        <f t="shared" si="81"/>
        <v>0</v>
      </c>
      <c r="CZ53" s="342">
        <f t="shared" si="81"/>
        <v>0</v>
      </c>
      <c r="DA53" s="342">
        <f t="shared" si="81"/>
        <v>0</v>
      </c>
      <c r="DB53" s="342">
        <f t="shared" si="81"/>
        <v>0</v>
      </c>
      <c r="DC53" s="342">
        <f t="shared" si="81"/>
        <v>0</v>
      </c>
      <c r="DD53" s="342">
        <f t="shared" si="81"/>
        <v>0</v>
      </c>
      <c r="DE53" s="342">
        <f t="shared" si="81"/>
        <v>0</v>
      </c>
      <c r="DF53" s="342">
        <f t="shared" si="81"/>
        <v>0</v>
      </c>
      <c r="DG53" s="342">
        <f t="shared" si="81"/>
        <v>0</v>
      </c>
      <c r="DH53" s="342">
        <f t="shared" si="81"/>
        <v>0</v>
      </c>
      <c r="DI53" s="343">
        <f t="shared" si="81"/>
        <v>0</v>
      </c>
      <c r="DJ53" s="341">
        <f t="shared" si="82"/>
        <v>0</v>
      </c>
      <c r="DK53" s="342">
        <f t="shared" si="82"/>
        <v>0</v>
      </c>
      <c r="DL53" s="342">
        <f t="shared" si="82"/>
        <v>0</v>
      </c>
      <c r="DM53" s="342">
        <f t="shared" si="82"/>
        <v>0</v>
      </c>
      <c r="DN53" s="342">
        <f t="shared" si="82"/>
        <v>0</v>
      </c>
      <c r="DO53" s="342">
        <f t="shared" si="82"/>
        <v>0</v>
      </c>
      <c r="DP53" s="342">
        <f t="shared" si="82"/>
        <v>0</v>
      </c>
      <c r="DQ53" s="342">
        <f t="shared" si="82"/>
        <v>0</v>
      </c>
      <c r="DR53" s="342">
        <f t="shared" si="82"/>
        <v>0</v>
      </c>
      <c r="DS53" s="342">
        <f t="shared" si="82"/>
        <v>0</v>
      </c>
      <c r="DT53" s="342">
        <f t="shared" si="82"/>
        <v>0</v>
      </c>
      <c r="DU53" s="343">
        <f t="shared" si="82"/>
        <v>0</v>
      </c>
      <c r="DV53" s="341">
        <f t="shared" si="83"/>
        <v>0</v>
      </c>
      <c r="DW53" s="342">
        <f t="shared" si="83"/>
        <v>0</v>
      </c>
      <c r="DX53" s="342">
        <f t="shared" si="83"/>
        <v>0</v>
      </c>
      <c r="DY53" s="342">
        <f t="shared" si="83"/>
        <v>0</v>
      </c>
      <c r="DZ53" s="342">
        <f t="shared" si="83"/>
        <v>0</v>
      </c>
      <c r="EA53" s="342">
        <f t="shared" si="83"/>
        <v>0</v>
      </c>
      <c r="EB53" s="342">
        <f t="shared" si="83"/>
        <v>0</v>
      </c>
      <c r="EC53" s="342">
        <f t="shared" si="83"/>
        <v>0</v>
      </c>
      <c r="ED53" s="342">
        <f t="shared" si="83"/>
        <v>0</v>
      </c>
      <c r="EE53" s="342">
        <f t="shared" si="83"/>
        <v>0</v>
      </c>
      <c r="EF53" s="342">
        <f t="shared" si="83"/>
        <v>0</v>
      </c>
      <c r="EG53" s="343">
        <f t="shared" si="83"/>
        <v>0</v>
      </c>
      <c r="EH53" s="341">
        <f t="shared" si="84"/>
        <v>0</v>
      </c>
      <c r="EI53" s="342">
        <f t="shared" si="84"/>
        <v>0</v>
      </c>
      <c r="EJ53" s="342">
        <f t="shared" si="84"/>
        <v>0</v>
      </c>
      <c r="EK53" s="342">
        <f t="shared" si="84"/>
        <v>0</v>
      </c>
      <c r="EL53" s="342">
        <f t="shared" si="84"/>
        <v>0</v>
      </c>
      <c r="EM53" s="342">
        <f t="shared" si="84"/>
        <v>0</v>
      </c>
      <c r="EN53" s="342">
        <f t="shared" si="84"/>
        <v>0</v>
      </c>
      <c r="EO53" s="342">
        <f t="shared" si="84"/>
        <v>0</v>
      </c>
      <c r="EP53" s="342">
        <f t="shared" si="84"/>
        <v>0</v>
      </c>
      <c r="EQ53" s="342">
        <f t="shared" si="84"/>
        <v>0</v>
      </c>
      <c r="ER53" s="342">
        <f t="shared" si="84"/>
        <v>0</v>
      </c>
      <c r="ES53" s="343">
        <f t="shared" si="84"/>
        <v>0</v>
      </c>
      <c r="ET53" s="341">
        <f t="shared" si="85"/>
        <v>0</v>
      </c>
      <c r="EU53" s="342">
        <f t="shared" si="85"/>
        <v>0</v>
      </c>
      <c r="EV53" s="342">
        <f t="shared" si="85"/>
        <v>0</v>
      </c>
      <c r="EW53" s="342">
        <f t="shared" si="85"/>
        <v>0</v>
      </c>
      <c r="EX53" s="342">
        <f t="shared" si="85"/>
        <v>0</v>
      </c>
      <c r="EY53" s="342">
        <f t="shared" si="85"/>
        <v>0</v>
      </c>
      <c r="EZ53" s="342">
        <f t="shared" si="85"/>
        <v>0</v>
      </c>
      <c r="FA53" s="342">
        <f t="shared" si="85"/>
        <v>0</v>
      </c>
      <c r="FB53" s="342">
        <f t="shared" si="85"/>
        <v>0</v>
      </c>
      <c r="FC53" s="342">
        <f t="shared" si="85"/>
        <v>0</v>
      </c>
      <c r="FD53" s="342">
        <f t="shared" si="85"/>
        <v>0</v>
      </c>
      <c r="FE53" s="343">
        <f t="shared" si="85"/>
        <v>0</v>
      </c>
      <c r="FF53" s="341">
        <f t="shared" si="86"/>
        <v>0</v>
      </c>
      <c r="FG53" s="342">
        <f t="shared" si="86"/>
        <v>0</v>
      </c>
      <c r="FH53" s="342">
        <f t="shared" si="86"/>
        <v>0</v>
      </c>
      <c r="FI53" s="342">
        <f t="shared" si="86"/>
        <v>0</v>
      </c>
      <c r="FJ53" s="342">
        <f t="shared" si="86"/>
        <v>0</v>
      </c>
      <c r="FK53" s="342">
        <f t="shared" si="86"/>
        <v>0</v>
      </c>
      <c r="FL53" s="342">
        <f t="shared" si="86"/>
        <v>0</v>
      </c>
      <c r="FM53" s="342">
        <f t="shared" si="86"/>
        <v>0</v>
      </c>
      <c r="FN53" s="342">
        <f t="shared" si="86"/>
        <v>0</v>
      </c>
      <c r="FO53" s="342">
        <f t="shared" si="86"/>
        <v>0</v>
      </c>
      <c r="FP53" s="342">
        <f t="shared" si="86"/>
        <v>0</v>
      </c>
      <c r="FQ53" s="343">
        <f t="shared" si="86"/>
        <v>0</v>
      </c>
    </row>
    <row r="54" spans="1:173" ht="12.75" customHeight="1" x14ac:dyDescent="0.2">
      <c r="A54" s="74" t="str">
        <f t="shared" si="68"/>
        <v xml:space="preserve"> -N/A</v>
      </c>
      <c r="B54" s="362"/>
      <c r="C54" s="171" t="s">
        <v>300</v>
      </c>
      <c r="D54" s="366" t="str">
        <f>IF(ISBLANK(EMISSIONS_1!D54), " ", EMISSIONS_1!D54)</f>
        <v xml:space="preserve"> </v>
      </c>
      <c r="E54" s="351" t="s">
        <v>73</v>
      </c>
      <c r="F54" s="351" t="s">
        <v>73</v>
      </c>
      <c r="G54" s="33" t="s">
        <v>115</v>
      </c>
      <c r="H54" s="368"/>
      <c r="I54" s="64" t="s">
        <v>143</v>
      </c>
      <c r="J54" s="33" t="s">
        <v>115</v>
      </c>
      <c r="K54" s="64"/>
      <c r="L54" s="64"/>
      <c r="M54" s="367">
        <v>0</v>
      </c>
      <c r="N54" s="373">
        <v>0</v>
      </c>
      <c r="O54" s="299"/>
      <c r="P54" s="300"/>
      <c r="Q54" s="73" t="str">
        <f t="shared" si="69"/>
        <v>Enter Activity</v>
      </c>
      <c r="R54" s="73" t="str">
        <f t="shared" si="70"/>
        <v>Enter Activity</v>
      </c>
      <c r="S54" s="73" t="str">
        <f t="shared" si="71"/>
        <v>Enter Activity</v>
      </c>
      <c r="T54" s="73" t="str">
        <f t="shared" si="72"/>
        <v>Enter Activity</v>
      </c>
      <c r="U54" s="73" t="str">
        <f t="shared" si="73"/>
        <v>Enter Activity</v>
      </c>
      <c r="V54" s="73" t="str">
        <f t="shared" si="74"/>
        <v>Enter Activity</v>
      </c>
      <c r="W54" s="79" t="s">
        <v>115</v>
      </c>
      <c r="X54" s="73" t="str">
        <f t="shared" si="75"/>
        <v>Enter Activity</v>
      </c>
      <c r="Y54" s="78" t="s">
        <v>115</v>
      </c>
      <c r="Z54" s="79" t="s">
        <v>115</v>
      </c>
      <c r="AA54" s="82" t="s">
        <v>115</v>
      </c>
      <c r="AB54" s="76" t="str">
        <f xml:space="preserve"> IF($H54=0, "Enter Activity", IF(($M54=0)*($N54=0), "Enter Run Time", (H54*'VESSEL FACTORS'!$D$41)/2000))</f>
        <v>Enter Activity</v>
      </c>
      <c r="AC54" s="65" t="str">
        <f xml:space="preserve"> IF($H54=0, "Enter Activity", IF(($M54=0)*($N54=0), "Enter Run Time", (H54*'VESSEL FACTORS'!$D$41)/2000))</f>
        <v>Enter Activity</v>
      </c>
      <c r="AD54" s="65" t="str">
        <f>IF($H54=0, "Enter Activity", IF(($M54=0)*($N54=0), "Enter Run Time",  (H54*'VESSEL FACTORS'!$F$41)/2000))</f>
        <v>Enter Activity</v>
      </c>
      <c r="AE54" s="65" t="str">
        <f>IF($H54=0, "Enter Activity", IF(($M54=0)*($N54=0), "Enter Run Time", (H54*'VESSEL FACTORS'!$H$41)/2000))</f>
        <v>Enter Activity</v>
      </c>
      <c r="AF54" s="65" t="str">
        <f>IF($H54=0, "Enter Activity", IF(($M54=0)*($N54=0), "Enter Run Time", (H54*'VESSEL FACTORS'!$I$41)/2000))</f>
        <v>Enter Activity</v>
      </c>
      <c r="AG54" s="84" t="str">
        <f>IF($H54=0, "Enter Activity", IF(($M54=0)*($N54=0), "Enter Run Time", (H54*'VESSEL FACTORS'!$J$41)/2000))</f>
        <v>Enter Activity</v>
      </c>
      <c r="AH54" s="70" t="s">
        <v>115</v>
      </c>
      <c r="AI54" s="79" t="str">
        <f>IF($H54=0, "Enter Activity", IF(($M54=0)*($N54=0), "Enter Run Time",  (H54*'VESSEL FACTORS'!$L$41)/2000))</f>
        <v>Enter Activity</v>
      </c>
      <c r="AJ54" s="70" t="s">
        <v>115</v>
      </c>
      <c r="AK54" s="70" t="s">
        <v>115</v>
      </c>
      <c r="AL54" s="71" t="s">
        <v>115</v>
      </c>
      <c r="AM54" s="73"/>
      <c r="AO54" s="74">
        <f>MONTH(EMISSIONS_1!P54)-MONTH(EMISSIONS_1!O54)+1</f>
        <v>1</v>
      </c>
      <c r="AP54" s="341">
        <f t="shared" si="76"/>
        <v>0</v>
      </c>
      <c r="AQ54" s="342">
        <f t="shared" si="76"/>
        <v>0</v>
      </c>
      <c r="AR54" s="342">
        <f t="shared" si="76"/>
        <v>0</v>
      </c>
      <c r="AS54" s="342">
        <f t="shared" si="76"/>
        <v>0</v>
      </c>
      <c r="AT54" s="342">
        <f t="shared" si="76"/>
        <v>0</v>
      </c>
      <c r="AU54" s="342">
        <f t="shared" si="76"/>
        <v>0</v>
      </c>
      <c r="AV54" s="342">
        <f t="shared" si="76"/>
        <v>0</v>
      </c>
      <c r="AW54" s="342">
        <f t="shared" si="76"/>
        <v>0</v>
      </c>
      <c r="AX54" s="342">
        <f t="shared" si="76"/>
        <v>0</v>
      </c>
      <c r="AY54" s="342">
        <f t="shared" si="76"/>
        <v>0</v>
      </c>
      <c r="AZ54" s="342">
        <f t="shared" si="76"/>
        <v>0</v>
      </c>
      <c r="BA54" s="343">
        <f t="shared" si="76"/>
        <v>0</v>
      </c>
      <c r="BB54" s="341">
        <f t="shared" si="77"/>
        <v>0</v>
      </c>
      <c r="BC54" s="342">
        <f t="shared" si="77"/>
        <v>0</v>
      </c>
      <c r="BD54" s="342">
        <f t="shared" si="77"/>
        <v>0</v>
      </c>
      <c r="BE54" s="342">
        <f t="shared" si="77"/>
        <v>0</v>
      </c>
      <c r="BF54" s="342">
        <f t="shared" si="77"/>
        <v>0</v>
      </c>
      <c r="BG54" s="342">
        <f t="shared" si="77"/>
        <v>0</v>
      </c>
      <c r="BH54" s="342">
        <f t="shared" si="77"/>
        <v>0</v>
      </c>
      <c r="BI54" s="342">
        <f t="shared" si="77"/>
        <v>0</v>
      </c>
      <c r="BJ54" s="342">
        <f t="shared" si="77"/>
        <v>0</v>
      </c>
      <c r="BK54" s="342">
        <f t="shared" si="77"/>
        <v>0</v>
      </c>
      <c r="BL54" s="342">
        <f t="shared" si="77"/>
        <v>0</v>
      </c>
      <c r="BM54" s="343">
        <f t="shared" si="77"/>
        <v>0</v>
      </c>
      <c r="BN54" s="341">
        <f t="shared" si="78"/>
        <v>0</v>
      </c>
      <c r="BO54" s="342">
        <f t="shared" si="78"/>
        <v>0</v>
      </c>
      <c r="BP54" s="342">
        <f t="shared" si="78"/>
        <v>0</v>
      </c>
      <c r="BQ54" s="342">
        <f t="shared" si="78"/>
        <v>0</v>
      </c>
      <c r="BR54" s="342">
        <f t="shared" si="78"/>
        <v>0</v>
      </c>
      <c r="BS54" s="342">
        <f t="shared" si="78"/>
        <v>0</v>
      </c>
      <c r="BT54" s="342">
        <f t="shared" si="78"/>
        <v>0</v>
      </c>
      <c r="BU54" s="342">
        <f t="shared" si="78"/>
        <v>0</v>
      </c>
      <c r="BV54" s="342">
        <f t="shared" si="78"/>
        <v>0</v>
      </c>
      <c r="BW54" s="342">
        <f t="shared" si="78"/>
        <v>0</v>
      </c>
      <c r="BX54" s="342">
        <f t="shared" si="78"/>
        <v>0</v>
      </c>
      <c r="BY54" s="343">
        <f t="shared" si="78"/>
        <v>0</v>
      </c>
      <c r="BZ54" s="341">
        <f t="shared" si="79"/>
        <v>0</v>
      </c>
      <c r="CA54" s="342">
        <f t="shared" si="79"/>
        <v>0</v>
      </c>
      <c r="CB54" s="342">
        <f t="shared" si="79"/>
        <v>0</v>
      </c>
      <c r="CC54" s="342">
        <f t="shared" si="79"/>
        <v>0</v>
      </c>
      <c r="CD54" s="342">
        <f t="shared" si="79"/>
        <v>0</v>
      </c>
      <c r="CE54" s="342">
        <f t="shared" si="79"/>
        <v>0</v>
      </c>
      <c r="CF54" s="342">
        <f t="shared" si="79"/>
        <v>0</v>
      </c>
      <c r="CG54" s="342">
        <f t="shared" si="79"/>
        <v>0</v>
      </c>
      <c r="CH54" s="342">
        <f t="shared" si="79"/>
        <v>0</v>
      </c>
      <c r="CI54" s="342">
        <f t="shared" si="79"/>
        <v>0</v>
      </c>
      <c r="CJ54" s="342">
        <f t="shared" si="79"/>
        <v>0</v>
      </c>
      <c r="CK54" s="343">
        <f t="shared" si="79"/>
        <v>0</v>
      </c>
      <c r="CL54" s="341">
        <f t="shared" si="80"/>
        <v>0</v>
      </c>
      <c r="CM54" s="342">
        <f t="shared" si="80"/>
        <v>0</v>
      </c>
      <c r="CN54" s="342">
        <f t="shared" si="80"/>
        <v>0</v>
      </c>
      <c r="CO54" s="342">
        <f t="shared" si="80"/>
        <v>0</v>
      </c>
      <c r="CP54" s="342">
        <f t="shared" si="80"/>
        <v>0</v>
      </c>
      <c r="CQ54" s="342">
        <f t="shared" si="80"/>
        <v>0</v>
      </c>
      <c r="CR54" s="342">
        <f t="shared" si="80"/>
        <v>0</v>
      </c>
      <c r="CS54" s="342">
        <f t="shared" si="80"/>
        <v>0</v>
      </c>
      <c r="CT54" s="342">
        <f t="shared" si="80"/>
        <v>0</v>
      </c>
      <c r="CU54" s="342">
        <f t="shared" si="80"/>
        <v>0</v>
      </c>
      <c r="CV54" s="342">
        <f t="shared" si="80"/>
        <v>0</v>
      </c>
      <c r="CW54" s="343">
        <f t="shared" si="80"/>
        <v>0</v>
      </c>
      <c r="CX54" s="341">
        <f t="shared" si="81"/>
        <v>0</v>
      </c>
      <c r="CY54" s="342">
        <f t="shared" si="81"/>
        <v>0</v>
      </c>
      <c r="CZ54" s="342">
        <f t="shared" si="81"/>
        <v>0</v>
      </c>
      <c r="DA54" s="342">
        <f t="shared" si="81"/>
        <v>0</v>
      </c>
      <c r="DB54" s="342">
        <f t="shared" si="81"/>
        <v>0</v>
      </c>
      <c r="DC54" s="342">
        <f t="shared" si="81"/>
        <v>0</v>
      </c>
      <c r="DD54" s="342">
        <f t="shared" si="81"/>
        <v>0</v>
      </c>
      <c r="DE54" s="342">
        <f t="shared" si="81"/>
        <v>0</v>
      </c>
      <c r="DF54" s="342">
        <f t="shared" si="81"/>
        <v>0</v>
      </c>
      <c r="DG54" s="342">
        <f t="shared" si="81"/>
        <v>0</v>
      </c>
      <c r="DH54" s="342">
        <f t="shared" si="81"/>
        <v>0</v>
      </c>
      <c r="DI54" s="343">
        <f t="shared" si="81"/>
        <v>0</v>
      </c>
      <c r="DJ54" s="341">
        <f t="shared" si="82"/>
        <v>0</v>
      </c>
      <c r="DK54" s="342">
        <f t="shared" si="82"/>
        <v>0</v>
      </c>
      <c r="DL54" s="342">
        <f t="shared" si="82"/>
        <v>0</v>
      </c>
      <c r="DM54" s="342">
        <f t="shared" si="82"/>
        <v>0</v>
      </c>
      <c r="DN54" s="342">
        <f t="shared" si="82"/>
        <v>0</v>
      </c>
      <c r="DO54" s="342">
        <f t="shared" si="82"/>
        <v>0</v>
      </c>
      <c r="DP54" s="342">
        <f t="shared" si="82"/>
        <v>0</v>
      </c>
      <c r="DQ54" s="342">
        <f t="shared" si="82"/>
        <v>0</v>
      </c>
      <c r="DR54" s="342">
        <f t="shared" si="82"/>
        <v>0</v>
      </c>
      <c r="DS54" s="342">
        <f t="shared" si="82"/>
        <v>0</v>
      </c>
      <c r="DT54" s="342">
        <f t="shared" si="82"/>
        <v>0</v>
      </c>
      <c r="DU54" s="343">
        <f t="shared" si="82"/>
        <v>0</v>
      </c>
      <c r="DV54" s="341">
        <f t="shared" si="83"/>
        <v>0</v>
      </c>
      <c r="DW54" s="342">
        <f t="shared" si="83"/>
        <v>0</v>
      </c>
      <c r="DX54" s="342">
        <f t="shared" si="83"/>
        <v>0</v>
      </c>
      <c r="DY54" s="342">
        <f t="shared" si="83"/>
        <v>0</v>
      </c>
      <c r="DZ54" s="342">
        <f t="shared" si="83"/>
        <v>0</v>
      </c>
      <c r="EA54" s="342">
        <f t="shared" si="83"/>
        <v>0</v>
      </c>
      <c r="EB54" s="342">
        <f t="shared" si="83"/>
        <v>0</v>
      </c>
      <c r="EC54" s="342">
        <f t="shared" si="83"/>
        <v>0</v>
      </c>
      <c r="ED54" s="342">
        <f t="shared" si="83"/>
        <v>0</v>
      </c>
      <c r="EE54" s="342">
        <f t="shared" si="83"/>
        <v>0</v>
      </c>
      <c r="EF54" s="342">
        <f t="shared" si="83"/>
        <v>0</v>
      </c>
      <c r="EG54" s="343">
        <f t="shared" si="83"/>
        <v>0</v>
      </c>
      <c r="EH54" s="341">
        <f t="shared" si="84"/>
        <v>0</v>
      </c>
      <c r="EI54" s="342">
        <f t="shared" si="84"/>
        <v>0</v>
      </c>
      <c r="EJ54" s="342">
        <f t="shared" si="84"/>
        <v>0</v>
      </c>
      <c r="EK54" s="342">
        <f t="shared" si="84"/>
        <v>0</v>
      </c>
      <c r="EL54" s="342">
        <f t="shared" si="84"/>
        <v>0</v>
      </c>
      <c r="EM54" s="342">
        <f t="shared" si="84"/>
        <v>0</v>
      </c>
      <c r="EN54" s="342">
        <f t="shared" si="84"/>
        <v>0</v>
      </c>
      <c r="EO54" s="342">
        <f t="shared" si="84"/>
        <v>0</v>
      </c>
      <c r="EP54" s="342">
        <f t="shared" si="84"/>
        <v>0</v>
      </c>
      <c r="EQ54" s="342">
        <f t="shared" si="84"/>
        <v>0</v>
      </c>
      <c r="ER54" s="342">
        <f t="shared" si="84"/>
        <v>0</v>
      </c>
      <c r="ES54" s="343">
        <f t="shared" si="84"/>
        <v>0</v>
      </c>
      <c r="ET54" s="341">
        <f t="shared" si="85"/>
        <v>0</v>
      </c>
      <c r="EU54" s="342">
        <f t="shared" si="85"/>
        <v>0</v>
      </c>
      <c r="EV54" s="342">
        <f t="shared" si="85"/>
        <v>0</v>
      </c>
      <c r="EW54" s="342">
        <f t="shared" si="85"/>
        <v>0</v>
      </c>
      <c r="EX54" s="342">
        <f t="shared" si="85"/>
        <v>0</v>
      </c>
      <c r="EY54" s="342">
        <f t="shared" si="85"/>
        <v>0</v>
      </c>
      <c r="EZ54" s="342">
        <f t="shared" si="85"/>
        <v>0</v>
      </c>
      <c r="FA54" s="342">
        <f t="shared" si="85"/>
        <v>0</v>
      </c>
      <c r="FB54" s="342">
        <f t="shared" si="85"/>
        <v>0</v>
      </c>
      <c r="FC54" s="342">
        <f t="shared" si="85"/>
        <v>0</v>
      </c>
      <c r="FD54" s="342">
        <f t="shared" si="85"/>
        <v>0</v>
      </c>
      <c r="FE54" s="343">
        <f t="shared" si="85"/>
        <v>0</v>
      </c>
      <c r="FF54" s="341">
        <f t="shared" si="86"/>
        <v>0</v>
      </c>
      <c r="FG54" s="342">
        <f t="shared" si="86"/>
        <v>0</v>
      </c>
      <c r="FH54" s="342">
        <f t="shared" si="86"/>
        <v>0</v>
      </c>
      <c r="FI54" s="342">
        <f t="shared" si="86"/>
        <v>0</v>
      </c>
      <c r="FJ54" s="342">
        <f t="shared" si="86"/>
        <v>0</v>
      </c>
      <c r="FK54" s="342">
        <f t="shared" si="86"/>
        <v>0</v>
      </c>
      <c r="FL54" s="342">
        <f t="shared" si="86"/>
        <v>0</v>
      </c>
      <c r="FM54" s="342">
        <f t="shared" si="86"/>
        <v>0</v>
      </c>
      <c r="FN54" s="342">
        <f t="shared" si="86"/>
        <v>0</v>
      </c>
      <c r="FO54" s="342">
        <f t="shared" si="86"/>
        <v>0</v>
      </c>
      <c r="FP54" s="342">
        <f t="shared" si="86"/>
        <v>0</v>
      </c>
      <c r="FQ54" s="343">
        <f t="shared" si="86"/>
        <v>0</v>
      </c>
    </row>
    <row r="55" spans="1:173" ht="12.75" customHeight="1" x14ac:dyDescent="0.2">
      <c r="A55" s="74" t="str">
        <f t="shared" si="68"/>
        <v xml:space="preserve"> -N/A</v>
      </c>
      <c r="B55" s="362"/>
      <c r="C55" s="171" t="s">
        <v>300</v>
      </c>
      <c r="D55" s="366" t="str">
        <f>IF(ISBLANK(EMISSIONS_1!D55), " ", EMISSIONS_1!D55)</f>
        <v xml:space="preserve"> </v>
      </c>
      <c r="E55" s="351" t="s">
        <v>73</v>
      </c>
      <c r="F55" s="351" t="s">
        <v>73</v>
      </c>
      <c r="G55" s="33" t="s">
        <v>115</v>
      </c>
      <c r="H55" s="368"/>
      <c r="I55" s="64" t="s">
        <v>143</v>
      </c>
      <c r="J55" s="33" t="s">
        <v>115</v>
      </c>
      <c r="K55" s="64"/>
      <c r="L55" s="64"/>
      <c r="M55" s="367">
        <v>0</v>
      </c>
      <c r="N55" s="373">
        <v>0</v>
      </c>
      <c r="O55" s="299"/>
      <c r="P55" s="300"/>
      <c r="Q55" s="73" t="str">
        <f t="shared" si="69"/>
        <v>Enter Activity</v>
      </c>
      <c r="R55" s="73" t="str">
        <f t="shared" si="70"/>
        <v>Enter Activity</v>
      </c>
      <c r="S55" s="73" t="str">
        <f t="shared" si="71"/>
        <v>Enter Activity</v>
      </c>
      <c r="T55" s="73" t="str">
        <f t="shared" si="72"/>
        <v>Enter Activity</v>
      </c>
      <c r="U55" s="73" t="str">
        <f t="shared" si="73"/>
        <v>Enter Activity</v>
      </c>
      <c r="V55" s="73" t="str">
        <f t="shared" si="74"/>
        <v>Enter Activity</v>
      </c>
      <c r="W55" s="79" t="s">
        <v>115</v>
      </c>
      <c r="X55" s="73" t="str">
        <f t="shared" si="75"/>
        <v>Enter Activity</v>
      </c>
      <c r="Y55" s="78" t="s">
        <v>115</v>
      </c>
      <c r="Z55" s="79" t="s">
        <v>115</v>
      </c>
      <c r="AA55" s="82" t="s">
        <v>115</v>
      </c>
      <c r="AB55" s="76" t="str">
        <f xml:space="preserve"> IF($H55=0, "Enter Activity", IF(($M55=0)*($N55=0), "Enter Run Time", (H55*'VESSEL FACTORS'!$D$41)/2000))</f>
        <v>Enter Activity</v>
      </c>
      <c r="AC55" s="65" t="str">
        <f xml:space="preserve"> IF($H55=0, "Enter Activity", IF(($M55=0)*($N55=0), "Enter Run Time", (H55*'VESSEL FACTORS'!$D$41)/2000))</f>
        <v>Enter Activity</v>
      </c>
      <c r="AD55" s="65" t="str">
        <f>IF($H55=0, "Enter Activity", IF(($M55=0)*($N55=0), "Enter Run Time",  (H55*'VESSEL FACTORS'!$F$41)/2000))</f>
        <v>Enter Activity</v>
      </c>
      <c r="AE55" s="65" t="str">
        <f>IF($H55=0, "Enter Activity", IF(($M55=0)*($N55=0), "Enter Run Time", (H55*'VESSEL FACTORS'!$H$41)/2000))</f>
        <v>Enter Activity</v>
      </c>
      <c r="AF55" s="65" t="str">
        <f>IF($H55=0, "Enter Activity", IF(($M55=0)*($N55=0), "Enter Run Time", (H55*'VESSEL FACTORS'!$I$41)/2000))</f>
        <v>Enter Activity</v>
      </c>
      <c r="AG55" s="84" t="str">
        <f>IF($H55=0, "Enter Activity", IF(($M55=0)*($N55=0), "Enter Run Time", (H55*'VESSEL FACTORS'!$J$41)/2000))</f>
        <v>Enter Activity</v>
      </c>
      <c r="AH55" s="70" t="s">
        <v>115</v>
      </c>
      <c r="AI55" s="79" t="str">
        <f>IF($H55=0, "Enter Activity", IF(($M55=0)*($N55=0), "Enter Run Time",  (H55*'VESSEL FACTORS'!$L$41)/2000))</f>
        <v>Enter Activity</v>
      </c>
      <c r="AJ55" s="70" t="s">
        <v>115</v>
      </c>
      <c r="AK55" s="70" t="s">
        <v>115</v>
      </c>
      <c r="AL55" s="71" t="s">
        <v>115</v>
      </c>
      <c r="AM55" s="73"/>
      <c r="AO55" s="74">
        <f>MONTH(EMISSIONS_1!P55)-MONTH(EMISSIONS_1!O55)+1</f>
        <v>1</v>
      </c>
      <c r="AP55" s="341">
        <f t="shared" ref="AP55:AU55" si="87">IF(T($AB55)="",IF((AP$6&gt;=MONTH($O55))*(AP$6&lt;=MONTH($P55)), $AB55/$AO55, 0),0)</f>
        <v>0</v>
      </c>
      <c r="AQ55" s="342">
        <f t="shared" si="87"/>
        <v>0</v>
      </c>
      <c r="AR55" s="342">
        <f t="shared" si="87"/>
        <v>0</v>
      </c>
      <c r="AS55" s="342">
        <f t="shared" si="87"/>
        <v>0</v>
      </c>
      <c r="AT55" s="342">
        <f t="shared" si="87"/>
        <v>0</v>
      </c>
      <c r="AU55" s="342">
        <f t="shared" si="87"/>
        <v>0</v>
      </c>
      <c r="AV55" s="342">
        <f t="shared" ref="AV55:BA59" si="88">IF(T($AB55)="",IF((AV$6&gt;=MONTH($O55))*(AV$6&lt;=MONTH($P55)), $AB55/$AO55, 0),0)</f>
        <v>0</v>
      </c>
      <c r="AW55" s="342">
        <f t="shared" si="88"/>
        <v>0</v>
      </c>
      <c r="AX55" s="342">
        <f t="shared" si="88"/>
        <v>0</v>
      </c>
      <c r="AY55" s="342">
        <f t="shared" si="88"/>
        <v>0</v>
      </c>
      <c r="AZ55" s="342">
        <f t="shared" si="88"/>
        <v>0</v>
      </c>
      <c r="BA55" s="343">
        <f t="shared" si="88"/>
        <v>0</v>
      </c>
      <c r="BB55" s="341">
        <f t="shared" si="77"/>
        <v>0</v>
      </c>
      <c r="BC55" s="342">
        <f t="shared" si="77"/>
        <v>0</v>
      </c>
      <c r="BD55" s="342">
        <f t="shared" si="77"/>
        <v>0</v>
      </c>
      <c r="BE55" s="342">
        <f t="shared" si="77"/>
        <v>0</v>
      </c>
      <c r="BF55" s="342">
        <f t="shared" si="77"/>
        <v>0</v>
      </c>
      <c r="BG55" s="342">
        <f t="shared" si="77"/>
        <v>0</v>
      </c>
      <c r="BH55" s="342">
        <f t="shared" si="77"/>
        <v>0</v>
      </c>
      <c r="BI55" s="342">
        <f t="shared" si="77"/>
        <v>0</v>
      </c>
      <c r="BJ55" s="342">
        <f t="shared" si="77"/>
        <v>0</v>
      </c>
      <c r="BK55" s="342">
        <f t="shared" si="77"/>
        <v>0</v>
      </c>
      <c r="BL55" s="342">
        <f t="shared" si="77"/>
        <v>0</v>
      </c>
      <c r="BM55" s="343">
        <f t="shared" si="77"/>
        <v>0</v>
      </c>
      <c r="BN55" s="341">
        <f t="shared" si="78"/>
        <v>0</v>
      </c>
      <c r="BO55" s="342">
        <f t="shared" si="78"/>
        <v>0</v>
      </c>
      <c r="BP55" s="342">
        <f t="shared" si="78"/>
        <v>0</v>
      </c>
      <c r="BQ55" s="342">
        <f t="shared" si="78"/>
        <v>0</v>
      </c>
      <c r="BR55" s="342">
        <f t="shared" si="78"/>
        <v>0</v>
      </c>
      <c r="BS55" s="342">
        <f t="shared" si="78"/>
        <v>0</v>
      </c>
      <c r="BT55" s="342">
        <f t="shared" si="78"/>
        <v>0</v>
      </c>
      <c r="BU55" s="342">
        <f t="shared" si="78"/>
        <v>0</v>
      </c>
      <c r="BV55" s="342">
        <f t="shared" si="78"/>
        <v>0</v>
      </c>
      <c r="BW55" s="342">
        <f t="shared" si="78"/>
        <v>0</v>
      </c>
      <c r="BX55" s="342">
        <f t="shared" si="78"/>
        <v>0</v>
      </c>
      <c r="BY55" s="343">
        <f t="shared" si="78"/>
        <v>0</v>
      </c>
      <c r="BZ55" s="341">
        <f t="shared" si="79"/>
        <v>0</v>
      </c>
      <c r="CA55" s="342">
        <f t="shared" si="79"/>
        <v>0</v>
      </c>
      <c r="CB55" s="342">
        <f t="shared" si="79"/>
        <v>0</v>
      </c>
      <c r="CC55" s="342">
        <f t="shared" si="79"/>
        <v>0</v>
      </c>
      <c r="CD55" s="342">
        <f t="shared" si="79"/>
        <v>0</v>
      </c>
      <c r="CE55" s="342">
        <f t="shared" si="79"/>
        <v>0</v>
      </c>
      <c r="CF55" s="342">
        <f t="shared" si="79"/>
        <v>0</v>
      </c>
      <c r="CG55" s="342">
        <f t="shared" si="79"/>
        <v>0</v>
      </c>
      <c r="CH55" s="342">
        <f t="shared" si="79"/>
        <v>0</v>
      </c>
      <c r="CI55" s="342">
        <f t="shared" si="79"/>
        <v>0</v>
      </c>
      <c r="CJ55" s="342">
        <f t="shared" si="79"/>
        <v>0</v>
      </c>
      <c r="CK55" s="343">
        <f t="shared" si="79"/>
        <v>0</v>
      </c>
      <c r="CL55" s="341">
        <f t="shared" si="80"/>
        <v>0</v>
      </c>
      <c r="CM55" s="342">
        <f t="shared" si="80"/>
        <v>0</v>
      </c>
      <c r="CN55" s="342">
        <f t="shared" si="80"/>
        <v>0</v>
      </c>
      <c r="CO55" s="342">
        <f t="shared" si="80"/>
        <v>0</v>
      </c>
      <c r="CP55" s="342">
        <f t="shared" si="80"/>
        <v>0</v>
      </c>
      <c r="CQ55" s="342">
        <f t="shared" si="80"/>
        <v>0</v>
      </c>
      <c r="CR55" s="342">
        <f t="shared" si="80"/>
        <v>0</v>
      </c>
      <c r="CS55" s="342">
        <f t="shared" si="80"/>
        <v>0</v>
      </c>
      <c r="CT55" s="342">
        <f t="shared" si="80"/>
        <v>0</v>
      </c>
      <c r="CU55" s="342">
        <f t="shared" si="80"/>
        <v>0</v>
      </c>
      <c r="CV55" s="342">
        <f t="shared" si="80"/>
        <v>0</v>
      </c>
      <c r="CW55" s="343">
        <f t="shared" si="80"/>
        <v>0</v>
      </c>
      <c r="CX55" s="341">
        <f t="shared" si="81"/>
        <v>0</v>
      </c>
      <c r="CY55" s="342">
        <f t="shared" si="81"/>
        <v>0</v>
      </c>
      <c r="CZ55" s="342">
        <f t="shared" si="81"/>
        <v>0</v>
      </c>
      <c r="DA55" s="342">
        <f t="shared" si="81"/>
        <v>0</v>
      </c>
      <c r="DB55" s="342">
        <f t="shared" si="81"/>
        <v>0</v>
      </c>
      <c r="DC55" s="342">
        <f t="shared" si="81"/>
        <v>0</v>
      </c>
      <c r="DD55" s="342">
        <f t="shared" si="81"/>
        <v>0</v>
      </c>
      <c r="DE55" s="342">
        <f t="shared" si="81"/>
        <v>0</v>
      </c>
      <c r="DF55" s="342">
        <f t="shared" si="81"/>
        <v>0</v>
      </c>
      <c r="DG55" s="342">
        <f t="shared" si="81"/>
        <v>0</v>
      </c>
      <c r="DH55" s="342">
        <f t="shared" si="81"/>
        <v>0</v>
      </c>
      <c r="DI55" s="343">
        <f t="shared" si="81"/>
        <v>0</v>
      </c>
      <c r="DJ55" s="341">
        <f t="shared" si="82"/>
        <v>0</v>
      </c>
      <c r="DK55" s="342">
        <f t="shared" si="82"/>
        <v>0</v>
      </c>
      <c r="DL55" s="342">
        <f t="shared" si="82"/>
        <v>0</v>
      </c>
      <c r="DM55" s="342">
        <f t="shared" si="82"/>
        <v>0</v>
      </c>
      <c r="DN55" s="342">
        <f t="shared" si="82"/>
        <v>0</v>
      </c>
      <c r="DO55" s="342">
        <f t="shared" si="82"/>
        <v>0</v>
      </c>
      <c r="DP55" s="342">
        <f t="shared" si="82"/>
        <v>0</v>
      </c>
      <c r="DQ55" s="342">
        <f t="shared" si="82"/>
        <v>0</v>
      </c>
      <c r="DR55" s="342">
        <f t="shared" si="82"/>
        <v>0</v>
      </c>
      <c r="DS55" s="342">
        <f t="shared" si="82"/>
        <v>0</v>
      </c>
      <c r="DT55" s="342">
        <f t="shared" si="82"/>
        <v>0</v>
      </c>
      <c r="DU55" s="343">
        <f t="shared" si="82"/>
        <v>0</v>
      </c>
      <c r="DV55" s="341">
        <f t="shared" si="83"/>
        <v>0</v>
      </c>
      <c r="DW55" s="342">
        <f t="shared" si="83"/>
        <v>0</v>
      </c>
      <c r="DX55" s="342">
        <f t="shared" si="83"/>
        <v>0</v>
      </c>
      <c r="DY55" s="342">
        <f t="shared" si="83"/>
        <v>0</v>
      </c>
      <c r="DZ55" s="342">
        <f t="shared" si="83"/>
        <v>0</v>
      </c>
      <c r="EA55" s="342">
        <f t="shared" si="83"/>
        <v>0</v>
      </c>
      <c r="EB55" s="342">
        <f t="shared" si="83"/>
        <v>0</v>
      </c>
      <c r="EC55" s="342">
        <f t="shared" si="83"/>
        <v>0</v>
      </c>
      <c r="ED55" s="342">
        <f t="shared" si="83"/>
        <v>0</v>
      </c>
      <c r="EE55" s="342">
        <f t="shared" si="83"/>
        <v>0</v>
      </c>
      <c r="EF55" s="342">
        <f t="shared" si="83"/>
        <v>0</v>
      </c>
      <c r="EG55" s="343">
        <f t="shared" si="83"/>
        <v>0</v>
      </c>
      <c r="EH55" s="341">
        <f t="shared" si="84"/>
        <v>0</v>
      </c>
      <c r="EI55" s="342">
        <f t="shared" si="84"/>
        <v>0</v>
      </c>
      <c r="EJ55" s="342">
        <f t="shared" si="84"/>
        <v>0</v>
      </c>
      <c r="EK55" s="342">
        <f t="shared" si="84"/>
        <v>0</v>
      </c>
      <c r="EL55" s="342">
        <f t="shared" si="84"/>
        <v>0</v>
      </c>
      <c r="EM55" s="342">
        <f t="shared" si="84"/>
        <v>0</v>
      </c>
      <c r="EN55" s="342">
        <f t="shared" si="84"/>
        <v>0</v>
      </c>
      <c r="EO55" s="342">
        <f t="shared" si="84"/>
        <v>0</v>
      </c>
      <c r="EP55" s="342">
        <f t="shared" si="84"/>
        <v>0</v>
      </c>
      <c r="EQ55" s="342">
        <f t="shared" si="84"/>
        <v>0</v>
      </c>
      <c r="ER55" s="342">
        <f t="shared" si="84"/>
        <v>0</v>
      </c>
      <c r="ES55" s="343">
        <f t="shared" si="84"/>
        <v>0</v>
      </c>
      <c r="ET55" s="341">
        <f t="shared" si="85"/>
        <v>0</v>
      </c>
      <c r="EU55" s="342">
        <f t="shared" si="85"/>
        <v>0</v>
      </c>
      <c r="EV55" s="342">
        <f t="shared" si="85"/>
        <v>0</v>
      </c>
      <c r="EW55" s="342">
        <f t="shared" si="85"/>
        <v>0</v>
      </c>
      <c r="EX55" s="342">
        <f t="shared" si="85"/>
        <v>0</v>
      </c>
      <c r="EY55" s="342">
        <f t="shared" si="85"/>
        <v>0</v>
      </c>
      <c r="EZ55" s="342">
        <f t="shared" si="85"/>
        <v>0</v>
      </c>
      <c r="FA55" s="342">
        <f t="shared" si="85"/>
        <v>0</v>
      </c>
      <c r="FB55" s="342">
        <f t="shared" si="85"/>
        <v>0</v>
      </c>
      <c r="FC55" s="342">
        <f t="shared" si="85"/>
        <v>0</v>
      </c>
      <c r="FD55" s="342">
        <f t="shared" si="85"/>
        <v>0</v>
      </c>
      <c r="FE55" s="343">
        <f t="shared" si="85"/>
        <v>0</v>
      </c>
      <c r="FF55" s="341">
        <f t="shared" si="86"/>
        <v>0</v>
      </c>
      <c r="FG55" s="342">
        <f t="shared" si="86"/>
        <v>0</v>
      </c>
      <c r="FH55" s="342">
        <f t="shared" si="86"/>
        <v>0</v>
      </c>
      <c r="FI55" s="342">
        <f t="shared" si="86"/>
        <v>0</v>
      </c>
      <c r="FJ55" s="342">
        <f t="shared" si="86"/>
        <v>0</v>
      </c>
      <c r="FK55" s="342">
        <f t="shared" si="86"/>
        <v>0</v>
      </c>
      <c r="FL55" s="342">
        <f t="shared" si="86"/>
        <v>0</v>
      </c>
      <c r="FM55" s="342">
        <f t="shared" si="86"/>
        <v>0</v>
      </c>
      <c r="FN55" s="342">
        <f t="shared" si="86"/>
        <v>0</v>
      </c>
      <c r="FO55" s="342">
        <f t="shared" si="86"/>
        <v>0</v>
      </c>
      <c r="FP55" s="342">
        <f t="shared" si="86"/>
        <v>0</v>
      </c>
      <c r="FQ55" s="343">
        <f t="shared" si="86"/>
        <v>0</v>
      </c>
    </row>
    <row r="56" spans="1:173" ht="12.75" customHeight="1" x14ac:dyDescent="0.2">
      <c r="A56" s="74" t="str">
        <f t="shared" si="68"/>
        <v xml:space="preserve"> -N/A</v>
      </c>
      <c r="B56" s="362"/>
      <c r="C56" s="171" t="s">
        <v>300</v>
      </c>
      <c r="D56" s="366" t="str">
        <f>IF(ISBLANK(EMISSIONS_1!D56), " ", EMISSIONS_1!D56)</f>
        <v xml:space="preserve"> </v>
      </c>
      <c r="E56" s="351" t="s">
        <v>73</v>
      </c>
      <c r="F56" s="351" t="s">
        <v>73</v>
      </c>
      <c r="G56" s="33" t="s">
        <v>115</v>
      </c>
      <c r="H56" s="368"/>
      <c r="I56" s="64" t="s">
        <v>143</v>
      </c>
      <c r="J56" s="33" t="s">
        <v>115</v>
      </c>
      <c r="K56" s="64"/>
      <c r="L56" s="64"/>
      <c r="M56" s="367">
        <v>0</v>
      </c>
      <c r="N56" s="373">
        <v>0</v>
      </c>
      <c r="O56" s="299"/>
      <c r="P56" s="300"/>
      <c r="Q56" s="73" t="str">
        <f t="shared" si="69"/>
        <v>Enter Activity</v>
      </c>
      <c r="R56" s="73" t="str">
        <f t="shared" si="70"/>
        <v>Enter Activity</v>
      </c>
      <c r="S56" s="73" t="str">
        <f t="shared" si="71"/>
        <v>Enter Activity</v>
      </c>
      <c r="T56" s="73" t="str">
        <f t="shared" si="72"/>
        <v>Enter Activity</v>
      </c>
      <c r="U56" s="73" t="str">
        <f t="shared" si="73"/>
        <v>Enter Activity</v>
      </c>
      <c r="V56" s="73" t="str">
        <f t="shared" si="74"/>
        <v>Enter Activity</v>
      </c>
      <c r="W56" s="79" t="s">
        <v>115</v>
      </c>
      <c r="X56" s="73" t="str">
        <f t="shared" si="75"/>
        <v>Enter Activity</v>
      </c>
      <c r="Y56" s="78" t="s">
        <v>115</v>
      </c>
      <c r="Z56" s="79" t="s">
        <v>115</v>
      </c>
      <c r="AA56" s="82" t="s">
        <v>115</v>
      </c>
      <c r="AB56" s="76" t="str">
        <f xml:space="preserve"> IF($H56=0, "Enter Activity", IF(($M56=0)*($N56=0), "Enter Run Time", (H56*'VESSEL FACTORS'!$D$41)/2000))</f>
        <v>Enter Activity</v>
      </c>
      <c r="AC56" s="65" t="str">
        <f xml:space="preserve"> IF($H56=0, "Enter Activity", IF(($M56=0)*($N56=0), "Enter Run Time", (H56*'VESSEL FACTORS'!$D$41)/2000))</f>
        <v>Enter Activity</v>
      </c>
      <c r="AD56" s="65" t="str">
        <f>IF($H56=0, "Enter Activity", IF(($M56=0)*($N56=0), "Enter Run Time",  (H56*'VESSEL FACTORS'!$F$41)/2000))</f>
        <v>Enter Activity</v>
      </c>
      <c r="AE56" s="65" t="str">
        <f>IF($H56=0, "Enter Activity", IF(($M56=0)*($N56=0), "Enter Run Time", (H56*'VESSEL FACTORS'!$H$41)/2000))</f>
        <v>Enter Activity</v>
      </c>
      <c r="AF56" s="65" t="str">
        <f>IF($H56=0, "Enter Activity", IF(($M56=0)*($N56=0), "Enter Run Time", (H56*'VESSEL FACTORS'!$I$41)/2000))</f>
        <v>Enter Activity</v>
      </c>
      <c r="AG56" s="84" t="str">
        <f>IF($H56=0, "Enter Activity", IF(($M56=0)*($N56=0), "Enter Run Time", (H56*'VESSEL FACTORS'!$J$41)/2000))</f>
        <v>Enter Activity</v>
      </c>
      <c r="AH56" s="70" t="s">
        <v>115</v>
      </c>
      <c r="AI56" s="79" t="str">
        <f>IF($H56=0, "Enter Activity", IF(($M56=0)*($N56=0), "Enter Run Time",  (H56*'VESSEL FACTORS'!$L$41)/2000))</f>
        <v>Enter Activity</v>
      </c>
      <c r="AJ56" s="70" t="s">
        <v>115</v>
      </c>
      <c r="AK56" s="70" t="s">
        <v>115</v>
      </c>
      <c r="AL56" s="71" t="s">
        <v>115</v>
      </c>
      <c r="AM56" s="73"/>
      <c r="AO56" s="74">
        <f>MONTH(EMISSIONS_1!P56)-MONTH(EMISSIONS_1!O56)+1</f>
        <v>1</v>
      </c>
      <c r="AP56" s="341">
        <f t="shared" ref="AP56:AU59" si="89">IF(T($AB56)="",IF((AP$6&gt;=MONTH($O56))*(AP$6&lt;=MONTH($P56)), $AB56/$AO56, 0),0)</f>
        <v>0</v>
      </c>
      <c r="AQ56" s="342">
        <f t="shared" si="89"/>
        <v>0</v>
      </c>
      <c r="AR56" s="342">
        <f t="shared" si="89"/>
        <v>0</v>
      </c>
      <c r="AS56" s="342">
        <f t="shared" si="89"/>
        <v>0</v>
      </c>
      <c r="AT56" s="342">
        <f t="shared" si="89"/>
        <v>0</v>
      </c>
      <c r="AU56" s="342">
        <f t="shared" si="89"/>
        <v>0</v>
      </c>
      <c r="AV56" s="342">
        <f t="shared" si="88"/>
        <v>0</v>
      </c>
      <c r="AW56" s="342">
        <f t="shared" si="88"/>
        <v>0</v>
      </c>
      <c r="AX56" s="342">
        <f t="shared" si="88"/>
        <v>0</v>
      </c>
      <c r="AY56" s="342">
        <f t="shared" si="88"/>
        <v>0</v>
      </c>
      <c r="AZ56" s="342">
        <f t="shared" si="88"/>
        <v>0</v>
      </c>
      <c r="BA56" s="343">
        <f t="shared" si="88"/>
        <v>0</v>
      </c>
      <c r="BB56" s="341">
        <f t="shared" si="77"/>
        <v>0</v>
      </c>
      <c r="BC56" s="342">
        <f t="shared" si="77"/>
        <v>0</v>
      </c>
      <c r="BD56" s="342">
        <f t="shared" si="77"/>
        <v>0</v>
      </c>
      <c r="BE56" s="342">
        <f t="shared" si="77"/>
        <v>0</v>
      </c>
      <c r="BF56" s="342">
        <f t="shared" si="77"/>
        <v>0</v>
      </c>
      <c r="BG56" s="342">
        <f t="shared" si="77"/>
        <v>0</v>
      </c>
      <c r="BH56" s="342">
        <f t="shared" si="77"/>
        <v>0</v>
      </c>
      <c r="BI56" s="342">
        <f t="shared" si="77"/>
        <v>0</v>
      </c>
      <c r="BJ56" s="342">
        <f t="shared" si="77"/>
        <v>0</v>
      </c>
      <c r="BK56" s="342">
        <f t="shared" si="77"/>
        <v>0</v>
      </c>
      <c r="BL56" s="342">
        <f t="shared" si="77"/>
        <v>0</v>
      </c>
      <c r="BM56" s="343">
        <f t="shared" si="77"/>
        <v>0</v>
      </c>
      <c r="BN56" s="341">
        <f t="shared" si="78"/>
        <v>0</v>
      </c>
      <c r="BO56" s="342">
        <f t="shared" si="78"/>
        <v>0</v>
      </c>
      <c r="BP56" s="342">
        <f t="shared" si="78"/>
        <v>0</v>
      </c>
      <c r="BQ56" s="342">
        <f t="shared" si="78"/>
        <v>0</v>
      </c>
      <c r="BR56" s="342">
        <f t="shared" si="78"/>
        <v>0</v>
      </c>
      <c r="BS56" s="342">
        <f t="shared" si="78"/>
        <v>0</v>
      </c>
      <c r="BT56" s="342">
        <f t="shared" si="78"/>
        <v>0</v>
      </c>
      <c r="BU56" s="342">
        <f t="shared" si="78"/>
        <v>0</v>
      </c>
      <c r="BV56" s="342">
        <f t="shared" si="78"/>
        <v>0</v>
      </c>
      <c r="BW56" s="342">
        <f t="shared" si="78"/>
        <v>0</v>
      </c>
      <c r="BX56" s="342">
        <f t="shared" si="78"/>
        <v>0</v>
      </c>
      <c r="BY56" s="343">
        <f t="shared" si="78"/>
        <v>0</v>
      </c>
      <c r="BZ56" s="341">
        <f t="shared" si="79"/>
        <v>0</v>
      </c>
      <c r="CA56" s="342">
        <f t="shared" si="79"/>
        <v>0</v>
      </c>
      <c r="CB56" s="342">
        <f t="shared" si="79"/>
        <v>0</v>
      </c>
      <c r="CC56" s="342">
        <f t="shared" si="79"/>
        <v>0</v>
      </c>
      <c r="CD56" s="342">
        <f t="shared" si="79"/>
        <v>0</v>
      </c>
      <c r="CE56" s="342">
        <f t="shared" si="79"/>
        <v>0</v>
      </c>
      <c r="CF56" s="342">
        <f t="shared" si="79"/>
        <v>0</v>
      </c>
      <c r="CG56" s="342">
        <f t="shared" si="79"/>
        <v>0</v>
      </c>
      <c r="CH56" s="342">
        <f t="shared" si="79"/>
        <v>0</v>
      </c>
      <c r="CI56" s="342">
        <f t="shared" si="79"/>
        <v>0</v>
      </c>
      <c r="CJ56" s="342">
        <f t="shared" si="79"/>
        <v>0</v>
      </c>
      <c r="CK56" s="343">
        <f t="shared" si="79"/>
        <v>0</v>
      </c>
      <c r="CL56" s="341">
        <f t="shared" si="80"/>
        <v>0</v>
      </c>
      <c r="CM56" s="342">
        <f t="shared" si="80"/>
        <v>0</v>
      </c>
      <c r="CN56" s="342">
        <f t="shared" si="80"/>
        <v>0</v>
      </c>
      <c r="CO56" s="342">
        <f t="shared" si="80"/>
        <v>0</v>
      </c>
      <c r="CP56" s="342">
        <f t="shared" si="80"/>
        <v>0</v>
      </c>
      <c r="CQ56" s="342">
        <f t="shared" si="80"/>
        <v>0</v>
      </c>
      <c r="CR56" s="342">
        <f t="shared" si="80"/>
        <v>0</v>
      </c>
      <c r="CS56" s="342">
        <f t="shared" si="80"/>
        <v>0</v>
      </c>
      <c r="CT56" s="342">
        <f t="shared" si="80"/>
        <v>0</v>
      </c>
      <c r="CU56" s="342">
        <f t="shared" si="80"/>
        <v>0</v>
      </c>
      <c r="CV56" s="342">
        <f t="shared" si="80"/>
        <v>0</v>
      </c>
      <c r="CW56" s="343">
        <f t="shared" si="80"/>
        <v>0</v>
      </c>
      <c r="CX56" s="341">
        <f t="shared" si="81"/>
        <v>0</v>
      </c>
      <c r="CY56" s="342">
        <f t="shared" si="81"/>
        <v>0</v>
      </c>
      <c r="CZ56" s="342">
        <f t="shared" si="81"/>
        <v>0</v>
      </c>
      <c r="DA56" s="342">
        <f t="shared" si="81"/>
        <v>0</v>
      </c>
      <c r="DB56" s="342">
        <f t="shared" si="81"/>
        <v>0</v>
      </c>
      <c r="DC56" s="342">
        <f t="shared" si="81"/>
        <v>0</v>
      </c>
      <c r="DD56" s="342">
        <f t="shared" si="81"/>
        <v>0</v>
      </c>
      <c r="DE56" s="342">
        <f t="shared" si="81"/>
        <v>0</v>
      </c>
      <c r="DF56" s="342">
        <f t="shared" si="81"/>
        <v>0</v>
      </c>
      <c r="DG56" s="342">
        <f t="shared" si="81"/>
        <v>0</v>
      </c>
      <c r="DH56" s="342">
        <f t="shared" si="81"/>
        <v>0</v>
      </c>
      <c r="DI56" s="343">
        <f t="shared" si="81"/>
        <v>0</v>
      </c>
      <c r="DJ56" s="341">
        <f t="shared" si="82"/>
        <v>0</v>
      </c>
      <c r="DK56" s="342">
        <f t="shared" si="82"/>
        <v>0</v>
      </c>
      <c r="DL56" s="342">
        <f t="shared" si="82"/>
        <v>0</v>
      </c>
      <c r="DM56" s="342">
        <f t="shared" si="82"/>
        <v>0</v>
      </c>
      <c r="DN56" s="342">
        <f t="shared" si="82"/>
        <v>0</v>
      </c>
      <c r="DO56" s="342">
        <f t="shared" si="82"/>
        <v>0</v>
      </c>
      <c r="DP56" s="342">
        <f t="shared" si="82"/>
        <v>0</v>
      </c>
      <c r="DQ56" s="342">
        <f t="shared" si="82"/>
        <v>0</v>
      </c>
      <c r="DR56" s="342">
        <f t="shared" si="82"/>
        <v>0</v>
      </c>
      <c r="DS56" s="342">
        <f t="shared" si="82"/>
        <v>0</v>
      </c>
      <c r="DT56" s="342">
        <f t="shared" si="82"/>
        <v>0</v>
      </c>
      <c r="DU56" s="343">
        <f t="shared" si="82"/>
        <v>0</v>
      </c>
      <c r="DV56" s="341">
        <f t="shared" si="83"/>
        <v>0</v>
      </c>
      <c r="DW56" s="342">
        <f t="shared" si="83"/>
        <v>0</v>
      </c>
      <c r="DX56" s="342">
        <f t="shared" si="83"/>
        <v>0</v>
      </c>
      <c r="DY56" s="342">
        <f t="shared" si="83"/>
        <v>0</v>
      </c>
      <c r="DZ56" s="342">
        <f t="shared" si="83"/>
        <v>0</v>
      </c>
      <c r="EA56" s="342">
        <f t="shared" si="83"/>
        <v>0</v>
      </c>
      <c r="EB56" s="342">
        <f t="shared" si="83"/>
        <v>0</v>
      </c>
      <c r="EC56" s="342">
        <f t="shared" si="83"/>
        <v>0</v>
      </c>
      <c r="ED56" s="342">
        <f t="shared" si="83"/>
        <v>0</v>
      </c>
      <c r="EE56" s="342">
        <f t="shared" si="83"/>
        <v>0</v>
      </c>
      <c r="EF56" s="342">
        <f t="shared" si="83"/>
        <v>0</v>
      </c>
      <c r="EG56" s="343">
        <f t="shared" si="83"/>
        <v>0</v>
      </c>
      <c r="EH56" s="341">
        <f t="shared" si="84"/>
        <v>0</v>
      </c>
      <c r="EI56" s="342">
        <f t="shared" si="84"/>
        <v>0</v>
      </c>
      <c r="EJ56" s="342">
        <f t="shared" si="84"/>
        <v>0</v>
      </c>
      <c r="EK56" s="342">
        <f t="shared" si="84"/>
        <v>0</v>
      </c>
      <c r="EL56" s="342">
        <f t="shared" si="84"/>
        <v>0</v>
      </c>
      <c r="EM56" s="342">
        <f t="shared" si="84"/>
        <v>0</v>
      </c>
      <c r="EN56" s="342">
        <f t="shared" si="84"/>
        <v>0</v>
      </c>
      <c r="EO56" s="342">
        <f t="shared" si="84"/>
        <v>0</v>
      </c>
      <c r="EP56" s="342">
        <f t="shared" si="84"/>
        <v>0</v>
      </c>
      <c r="EQ56" s="342">
        <f t="shared" si="84"/>
        <v>0</v>
      </c>
      <c r="ER56" s="342">
        <f t="shared" si="84"/>
        <v>0</v>
      </c>
      <c r="ES56" s="343">
        <f t="shared" si="84"/>
        <v>0</v>
      </c>
      <c r="ET56" s="341">
        <f t="shared" si="85"/>
        <v>0</v>
      </c>
      <c r="EU56" s="342">
        <f t="shared" si="85"/>
        <v>0</v>
      </c>
      <c r="EV56" s="342">
        <f t="shared" si="85"/>
        <v>0</v>
      </c>
      <c r="EW56" s="342">
        <f t="shared" si="85"/>
        <v>0</v>
      </c>
      <c r="EX56" s="342">
        <f t="shared" si="85"/>
        <v>0</v>
      </c>
      <c r="EY56" s="342">
        <f t="shared" si="85"/>
        <v>0</v>
      </c>
      <c r="EZ56" s="342">
        <f t="shared" si="85"/>
        <v>0</v>
      </c>
      <c r="FA56" s="342">
        <f t="shared" si="85"/>
        <v>0</v>
      </c>
      <c r="FB56" s="342">
        <f t="shared" si="85"/>
        <v>0</v>
      </c>
      <c r="FC56" s="342">
        <f t="shared" si="85"/>
        <v>0</v>
      </c>
      <c r="FD56" s="342">
        <f t="shared" si="85"/>
        <v>0</v>
      </c>
      <c r="FE56" s="343">
        <f t="shared" si="85"/>
        <v>0</v>
      </c>
      <c r="FF56" s="341">
        <f t="shared" si="86"/>
        <v>0</v>
      </c>
      <c r="FG56" s="342">
        <f t="shared" si="86"/>
        <v>0</v>
      </c>
      <c r="FH56" s="342">
        <f t="shared" si="86"/>
        <v>0</v>
      </c>
      <c r="FI56" s="342">
        <f t="shared" si="86"/>
        <v>0</v>
      </c>
      <c r="FJ56" s="342">
        <f t="shared" si="86"/>
        <v>0</v>
      </c>
      <c r="FK56" s="342">
        <f t="shared" si="86"/>
        <v>0</v>
      </c>
      <c r="FL56" s="342">
        <f t="shared" si="86"/>
        <v>0</v>
      </c>
      <c r="FM56" s="342">
        <f t="shared" si="86"/>
        <v>0</v>
      </c>
      <c r="FN56" s="342">
        <f t="shared" si="86"/>
        <v>0</v>
      </c>
      <c r="FO56" s="342">
        <f t="shared" si="86"/>
        <v>0</v>
      </c>
      <c r="FP56" s="342">
        <f t="shared" si="86"/>
        <v>0</v>
      </c>
      <c r="FQ56" s="343">
        <f t="shared" si="86"/>
        <v>0</v>
      </c>
    </row>
    <row r="57" spans="1:173" ht="12.75" customHeight="1" x14ac:dyDescent="0.2">
      <c r="A57" s="74" t="str">
        <f t="shared" si="68"/>
        <v xml:space="preserve"> -N/A</v>
      </c>
      <c r="B57" s="362"/>
      <c r="C57" s="171" t="s">
        <v>300</v>
      </c>
      <c r="D57" s="366" t="str">
        <f>IF(ISBLANK(EMISSIONS_1!D57), " ", EMISSIONS_1!D57)</f>
        <v xml:space="preserve"> </v>
      </c>
      <c r="E57" s="351" t="s">
        <v>73</v>
      </c>
      <c r="F57" s="351" t="s">
        <v>73</v>
      </c>
      <c r="G57" s="33" t="s">
        <v>115</v>
      </c>
      <c r="H57" s="368"/>
      <c r="I57" s="64" t="s">
        <v>143</v>
      </c>
      <c r="J57" s="33" t="s">
        <v>115</v>
      </c>
      <c r="K57" s="64"/>
      <c r="L57" s="64"/>
      <c r="M57" s="367">
        <v>0</v>
      </c>
      <c r="N57" s="373">
        <v>0</v>
      </c>
      <c r="O57" s="299"/>
      <c r="P57" s="300"/>
      <c r="Q57" s="73" t="str">
        <f t="shared" si="69"/>
        <v>Enter Activity</v>
      </c>
      <c r="R57" s="73" t="str">
        <f t="shared" si="70"/>
        <v>Enter Activity</v>
      </c>
      <c r="S57" s="73" t="str">
        <f t="shared" si="71"/>
        <v>Enter Activity</v>
      </c>
      <c r="T57" s="73" t="str">
        <f t="shared" si="72"/>
        <v>Enter Activity</v>
      </c>
      <c r="U57" s="73" t="str">
        <f t="shared" si="73"/>
        <v>Enter Activity</v>
      </c>
      <c r="V57" s="73" t="str">
        <f t="shared" si="74"/>
        <v>Enter Activity</v>
      </c>
      <c r="W57" s="79" t="s">
        <v>115</v>
      </c>
      <c r="X57" s="73" t="str">
        <f t="shared" si="75"/>
        <v>Enter Activity</v>
      </c>
      <c r="Y57" s="78" t="s">
        <v>115</v>
      </c>
      <c r="Z57" s="79" t="s">
        <v>115</v>
      </c>
      <c r="AA57" s="82" t="s">
        <v>115</v>
      </c>
      <c r="AB57" s="76" t="str">
        <f xml:space="preserve"> IF($H57=0, "Enter Activity", IF(($M57=0)*($N57=0), "Enter Run Time", (H57*'VESSEL FACTORS'!$D$41)/2000))</f>
        <v>Enter Activity</v>
      </c>
      <c r="AC57" s="65" t="str">
        <f xml:space="preserve"> IF($H57=0, "Enter Activity", IF(($M57=0)*($N57=0), "Enter Run Time", (H57*'VESSEL FACTORS'!$D$41)/2000))</f>
        <v>Enter Activity</v>
      </c>
      <c r="AD57" s="65" t="str">
        <f>IF($H57=0, "Enter Activity", IF(($M57=0)*($N57=0), "Enter Run Time",  (H57*'VESSEL FACTORS'!$F$41)/2000))</f>
        <v>Enter Activity</v>
      </c>
      <c r="AE57" s="65" t="str">
        <f>IF($H57=0, "Enter Activity", IF(($M57=0)*($N57=0), "Enter Run Time", (H57*'VESSEL FACTORS'!$H$41)/2000))</f>
        <v>Enter Activity</v>
      </c>
      <c r="AF57" s="65" t="str">
        <f>IF($H57=0, "Enter Activity", IF(($M57=0)*($N57=0), "Enter Run Time", (H57*'VESSEL FACTORS'!$I$41)/2000))</f>
        <v>Enter Activity</v>
      </c>
      <c r="AG57" s="84" t="str">
        <f>IF($H57=0, "Enter Activity", IF(($M57=0)*($N57=0), "Enter Run Time", (H57*'VESSEL FACTORS'!$J$41)/2000))</f>
        <v>Enter Activity</v>
      </c>
      <c r="AH57" s="70" t="s">
        <v>115</v>
      </c>
      <c r="AI57" s="79" t="str">
        <f>IF($H57=0, "Enter Activity", IF(($M57=0)*($N57=0), "Enter Run Time",  (H57*'VESSEL FACTORS'!$L$41)/2000))</f>
        <v>Enter Activity</v>
      </c>
      <c r="AJ57" s="70" t="s">
        <v>115</v>
      </c>
      <c r="AK57" s="70" t="s">
        <v>115</v>
      </c>
      <c r="AL57" s="71" t="s">
        <v>115</v>
      </c>
      <c r="AM57" s="73"/>
      <c r="AO57" s="74">
        <f>MONTH(EMISSIONS_1!P57)-MONTH(EMISSIONS_1!O57)+1</f>
        <v>1</v>
      </c>
      <c r="AP57" s="341">
        <f t="shared" si="89"/>
        <v>0</v>
      </c>
      <c r="AQ57" s="342">
        <f t="shared" si="89"/>
        <v>0</v>
      </c>
      <c r="AR57" s="342">
        <f t="shared" si="89"/>
        <v>0</v>
      </c>
      <c r="AS57" s="342">
        <f t="shared" si="89"/>
        <v>0</v>
      </c>
      <c r="AT57" s="342">
        <f t="shared" si="89"/>
        <v>0</v>
      </c>
      <c r="AU57" s="342">
        <f t="shared" si="89"/>
        <v>0</v>
      </c>
      <c r="AV57" s="342">
        <f t="shared" si="88"/>
        <v>0</v>
      </c>
      <c r="AW57" s="342">
        <f t="shared" si="88"/>
        <v>0</v>
      </c>
      <c r="AX57" s="342">
        <f t="shared" si="88"/>
        <v>0</v>
      </c>
      <c r="AY57" s="342">
        <f t="shared" si="88"/>
        <v>0</v>
      </c>
      <c r="AZ57" s="342">
        <f t="shared" si="88"/>
        <v>0</v>
      </c>
      <c r="BA57" s="343">
        <f t="shared" si="88"/>
        <v>0</v>
      </c>
      <c r="BB57" s="341">
        <f t="shared" si="77"/>
        <v>0</v>
      </c>
      <c r="BC57" s="342">
        <f t="shared" si="77"/>
        <v>0</v>
      </c>
      <c r="BD57" s="342">
        <f t="shared" si="77"/>
        <v>0</v>
      </c>
      <c r="BE57" s="342">
        <f t="shared" si="77"/>
        <v>0</v>
      </c>
      <c r="BF57" s="342">
        <f t="shared" si="77"/>
        <v>0</v>
      </c>
      <c r="BG57" s="342">
        <f t="shared" si="77"/>
        <v>0</v>
      </c>
      <c r="BH57" s="342">
        <f t="shared" si="77"/>
        <v>0</v>
      </c>
      <c r="BI57" s="342">
        <f t="shared" si="77"/>
        <v>0</v>
      </c>
      <c r="BJ57" s="342">
        <f t="shared" si="77"/>
        <v>0</v>
      </c>
      <c r="BK57" s="342">
        <f t="shared" si="77"/>
        <v>0</v>
      </c>
      <c r="BL57" s="342">
        <f t="shared" si="77"/>
        <v>0</v>
      </c>
      <c r="BM57" s="343">
        <f t="shared" si="77"/>
        <v>0</v>
      </c>
      <c r="BN57" s="341">
        <f t="shared" si="78"/>
        <v>0</v>
      </c>
      <c r="BO57" s="342">
        <f t="shared" si="78"/>
        <v>0</v>
      </c>
      <c r="BP57" s="342">
        <f t="shared" si="78"/>
        <v>0</v>
      </c>
      <c r="BQ57" s="342">
        <f t="shared" si="78"/>
        <v>0</v>
      </c>
      <c r="BR57" s="342">
        <f t="shared" si="78"/>
        <v>0</v>
      </c>
      <c r="BS57" s="342">
        <f t="shared" si="78"/>
        <v>0</v>
      </c>
      <c r="BT57" s="342">
        <f t="shared" si="78"/>
        <v>0</v>
      </c>
      <c r="BU57" s="342">
        <f t="shared" si="78"/>
        <v>0</v>
      </c>
      <c r="BV57" s="342">
        <f t="shared" si="78"/>
        <v>0</v>
      </c>
      <c r="BW57" s="342">
        <f t="shared" si="78"/>
        <v>0</v>
      </c>
      <c r="BX57" s="342">
        <f t="shared" si="78"/>
        <v>0</v>
      </c>
      <c r="BY57" s="343">
        <f t="shared" si="78"/>
        <v>0</v>
      </c>
      <c r="BZ57" s="341">
        <f t="shared" si="79"/>
        <v>0</v>
      </c>
      <c r="CA57" s="342">
        <f t="shared" si="79"/>
        <v>0</v>
      </c>
      <c r="CB57" s="342">
        <f t="shared" si="79"/>
        <v>0</v>
      </c>
      <c r="CC57" s="342">
        <f t="shared" si="79"/>
        <v>0</v>
      </c>
      <c r="CD57" s="342">
        <f t="shared" si="79"/>
        <v>0</v>
      </c>
      <c r="CE57" s="342">
        <f t="shared" si="79"/>
        <v>0</v>
      </c>
      <c r="CF57" s="342">
        <f t="shared" si="79"/>
        <v>0</v>
      </c>
      <c r="CG57" s="342">
        <f t="shared" si="79"/>
        <v>0</v>
      </c>
      <c r="CH57" s="342">
        <f t="shared" si="79"/>
        <v>0</v>
      </c>
      <c r="CI57" s="342">
        <f t="shared" si="79"/>
        <v>0</v>
      </c>
      <c r="CJ57" s="342">
        <f t="shared" si="79"/>
        <v>0</v>
      </c>
      <c r="CK57" s="343">
        <f t="shared" si="79"/>
        <v>0</v>
      </c>
      <c r="CL57" s="341">
        <f t="shared" si="80"/>
        <v>0</v>
      </c>
      <c r="CM57" s="342">
        <f t="shared" si="80"/>
        <v>0</v>
      </c>
      <c r="CN57" s="342">
        <f t="shared" si="80"/>
        <v>0</v>
      </c>
      <c r="CO57" s="342">
        <f t="shared" si="80"/>
        <v>0</v>
      </c>
      <c r="CP57" s="342">
        <f t="shared" si="80"/>
        <v>0</v>
      </c>
      <c r="CQ57" s="342">
        <f t="shared" si="80"/>
        <v>0</v>
      </c>
      <c r="CR57" s="342">
        <f t="shared" si="80"/>
        <v>0</v>
      </c>
      <c r="CS57" s="342">
        <f t="shared" si="80"/>
        <v>0</v>
      </c>
      <c r="CT57" s="342">
        <f t="shared" si="80"/>
        <v>0</v>
      </c>
      <c r="CU57" s="342">
        <f t="shared" si="80"/>
        <v>0</v>
      </c>
      <c r="CV57" s="342">
        <f t="shared" si="80"/>
        <v>0</v>
      </c>
      <c r="CW57" s="343">
        <f t="shared" si="80"/>
        <v>0</v>
      </c>
      <c r="CX57" s="341">
        <f t="shared" si="81"/>
        <v>0</v>
      </c>
      <c r="CY57" s="342">
        <f t="shared" si="81"/>
        <v>0</v>
      </c>
      <c r="CZ57" s="342">
        <f t="shared" si="81"/>
        <v>0</v>
      </c>
      <c r="DA57" s="342">
        <f t="shared" si="81"/>
        <v>0</v>
      </c>
      <c r="DB57" s="342">
        <f t="shared" si="81"/>
        <v>0</v>
      </c>
      <c r="DC57" s="342">
        <f t="shared" si="81"/>
        <v>0</v>
      </c>
      <c r="DD57" s="342">
        <f t="shared" si="81"/>
        <v>0</v>
      </c>
      <c r="DE57" s="342">
        <f t="shared" si="81"/>
        <v>0</v>
      </c>
      <c r="DF57" s="342">
        <f t="shared" si="81"/>
        <v>0</v>
      </c>
      <c r="DG57" s="342">
        <f t="shared" si="81"/>
        <v>0</v>
      </c>
      <c r="DH57" s="342">
        <f t="shared" si="81"/>
        <v>0</v>
      </c>
      <c r="DI57" s="343">
        <f t="shared" si="81"/>
        <v>0</v>
      </c>
      <c r="DJ57" s="341">
        <f t="shared" si="82"/>
        <v>0</v>
      </c>
      <c r="DK57" s="342">
        <f t="shared" si="82"/>
        <v>0</v>
      </c>
      <c r="DL57" s="342">
        <f t="shared" si="82"/>
        <v>0</v>
      </c>
      <c r="DM57" s="342">
        <f t="shared" si="82"/>
        <v>0</v>
      </c>
      <c r="DN57" s="342">
        <f t="shared" si="82"/>
        <v>0</v>
      </c>
      <c r="DO57" s="342">
        <f t="shared" si="82"/>
        <v>0</v>
      </c>
      <c r="DP57" s="342">
        <f t="shared" si="82"/>
        <v>0</v>
      </c>
      <c r="DQ57" s="342">
        <f t="shared" si="82"/>
        <v>0</v>
      </c>
      <c r="DR57" s="342">
        <f t="shared" si="82"/>
        <v>0</v>
      </c>
      <c r="DS57" s="342">
        <f t="shared" si="82"/>
        <v>0</v>
      </c>
      <c r="DT57" s="342">
        <f t="shared" si="82"/>
        <v>0</v>
      </c>
      <c r="DU57" s="343">
        <f t="shared" si="82"/>
        <v>0</v>
      </c>
      <c r="DV57" s="341">
        <f t="shared" si="83"/>
        <v>0</v>
      </c>
      <c r="DW57" s="342">
        <f t="shared" si="83"/>
        <v>0</v>
      </c>
      <c r="DX57" s="342">
        <f t="shared" si="83"/>
        <v>0</v>
      </c>
      <c r="DY57" s="342">
        <f t="shared" si="83"/>
        <v>0</v>
      </c>
      <c r="DZ57" s="342">
        <f t="shared" si="83"/>
        <v>0</v>
      </c>
      <c r="EA57" s="342">
        <f t="shared" si="83"/>
        <v>0</v>
      </c>
      <c r="EB57" s="342">
        <f t="shared" si="83"/>
        <v>0</v>
      </c>
      <c r="EC57" s="342">
        <f t="shared" si="83"/>
        <v>0</v>
      </c>
      <c r="ED57" s="342">
        <f t="shared" si="83"/>
        <v>0</v>
      </c>
      <c r="EE57" s="342">
        <f t="shared" si="83"/>
        <v>0</v>
      </c>
      <c r="EF57" s="342">
        <f t="shared" si="83"/>
        <v>0</v>
      </c>
      <c r="EG57" s="343">
        <f t="shared" si="83"/>
        <v>0</v>
      </c>
      <c r="EH57" s="341">
        <f t="shared" si="84"/>
        <v>0</v>
      </c>
      <c r="EI57" s="342">
        <f t="shared" si="84"/>
        <v>0</v>
      </c>
      <c r="EJ57" s="342">
        <f t="shared" si="84"/>
        <v>0</v>
      </c>
      <c r="EK57" s="342">
        <f t="shared" si="84"/>
        <v>0</v>
      </c>
      <c r="EL57" s="342">
        <f t="shared" si="84"/>
        <v>0</v>
      </c>
      <c r="EM57" s="342">
        <f t="shared" si="84"/>
        <v>0</v>
      </c>
      <c r="EN57" s="342">
        <f t="shared" si="84"/>
        <v>0</v>
      </c>
      <c r="EO57" s="342">
        <f t="shared" si="84"/>
        <v>0</v>
      </c>
      <c r="EP57" s="342">
        <f t="shared" si="84"/>
        <v>0</v>
      </c>
      <c r="EQ57" s="342">
        <f t="shared" si="84"/>
        <v>0</v>
      </c>
      <c r="ER57" s="342">
        <f t="shared" si="84"/>
        <v>0</v>
      </c>
      <c r="ES57" s="343">
        <f t="shared" si="84"/>
        <v>0</v>
      </c>
      <c r="ET57" s="341">
        <f t="shared" si="85"/>
        <v>0</v>
      </c>
      <c r="EU57" s="342">
        <f t="shared" si="85"/>
        <v>0</v>
      </c>
      <c r="EV57" s="342">
        <f t="shared" si="85"/>
        <v>0</v>
      </c>
      <c r="EW57" s="342">
        <f t="shared" si="85"/>
        <v>0</v>
      </c>
      <c r="EX57" s="342">
        <f t="shared" si="85"/>
        <v>0</v>
      </c>
      <c r="EY57" s="342">
        <f t="shared" si="85"/>
        <v>0</v>
      </c>
      <c r="EZ57" s="342">
        <f t="shared" si="85"/>
        <v>0</v>
      </c>
      <c r="FA57" s="342">
        <f t="shared" si="85"/>
        <v>0</v>
      </c>
      <c r="FB57" s="342">
        <f t="shared" si="85"/>
        <v>0</v>
      </c>
      <c r="FC57" s="342">
        <f t="shared" si="85"/>
        <v>0</v>
      </c>
      <c r="FD57" s="342">
        <f t="shared" si="85"/>
        <v>0</v>
      </c>
      <c r="FE57" s="343">
        <f t="shared" si="85"/>
        <v>0</v>
      </c>
      <c r="FF57" s="341">
        <f t="shared" si="86"/>
        <v>0</v>
      </c>
      <c r="FG57" s="342">
        <f t="shared" si="86"/>
        <v>0</v>
      </c>
      <c r="FH57" s="342">
        <f t="shared" si="86"/>
        <v>0</v>
      </c>
      <c r="FI57" s="342">
        <f t="shared" si="86"/>
        <v>0</v>
      </c>
      <c r="FJ57" s="342">
        <f t="shared" si="86"/>
        <v>0</v>
      </c>
      <c r="FK57" s="342">
        <f t="shared" si="86"/>
        <v>0</v>
      </c>
      <c r="FL57" s="342">
        <f t="shared" si="86"/>
        <v>0</v>
      </c>
      <c r="FM57" s="342">
        <f t="shared" si="86"/>
        <v>0</v>
      </c>
      <c r="FN57" s="342">
        <f t="shared" si="86"/>
        <v>0</v>
      </c>
      <c r="FO57" s="342">
        <f t="shared" si="86"/>
        <v>0</v>
      </c>
      <c r="FP57" s="342">
        <f t="shared" si="86"/>
        <v>0</v>
      </c>
      <c r="FQ57" s="343">
        <f t="shared" si="86"/>
        <v>0</v>
      </c>
    </row>
    <row r="58" spans="1:173" ht="12.75" customHeight="1" x14ac:dyDescent="0.2">
      <c r="A58" s="74" t="str">
        <f t="shared" si="68"/>
        <v xml:space="preserve"> -N/A</v>
      </c>
      <c r="B58" s="362"/>
      <c r="C58" s="171" t="s">
        <v>300</v>
      </c>
      <c r="D58" s="366" t="str">
        <f>IF(ISBLANK(EMISSIONS_1!D58), " ", EMISSIONS_1!D58)</f>
        <v xml:space="preserve"> </v>
      </c>
      <c r="E58" s="351" t="s">
        <v>73</v>
      </c>
      <c r="F58" s="351" t="s">
        <v>73</v>
      </c>
      <c r="G58" s="33" t="s">
        <v>115</v>
      </c>
      <c r="H58" s="368"/>
      <c r="I58" s="64" t="s">
        <v>143</v>
      </c>
      <c r="J58" s="33" t="s">
        <v>115</v>
      </c>
      <c r="K58" s="64"/>
      <c r="L58" s="64"/>
      <c r="M58" s="367">
        <v>0</v>
      </c>
      <c r="N58" s="373">
        <v>0</v>
      </c>
      <c r="O58" s="299"/>
      <c r="P58" s="300"/>
      <c r="Q58" s="73" t="str">
        <f t="shared" si="69"/>
        <v>Enter Activity</v>
      </c>
      <c r="R58" s="73" t="str">
        <f t="shared" si="70"/>
        <v>Enter Activity</v>
      </c>
      <c r="S58" s="73" t="str">
        <f t="shared" si="71"/>
        <v>Enter Activity</v>
      </c>
      <c r="T58" s="73" t="str">
        <f t="shared" si="72"/>
        <v>Enter Activity</v>
      </c>
      <c r="U58" s="73" t="str">
        <f t="shared" si="73"/>
        <v>Enter Activity</v>
      </c>
      <c r="V58" s="73" t="str">
        <f t="shared" si="74"/>
        <v>Enter Activity</v>
      </c>
      <c r="W58" s="79" t="s">
        <v>115</v>
      </c>
      <c r="X58" s="73" t="str">
        <f t="shared" si="75"/>
        <v>Enter Activity</v>
      </c>
      <c r="Y58" s="78" t="s">
        <v>115</v>
      </c>
      <c r="Z58" s="79" t="s">
        <v>115</v>
      </c>
      <c r="AA58" s="82" t="s">
        <v>115</v>
      </c>
      <c r="AB58" s="76" t="str">
        <f xml:space="preserve"> IF($H58=0, "Enter Activity", IF(($M58=0)*($N58=0), "Enter Run Time", (H58*'VESSEL FACTORS'!$D$41)/2000))</f>
        <v>Enter Activity</v>
      </c>
      <c r="AC58" s="65" t="str">
        <f xml:space="preserve"> IF($H58=0, "Enter Activity", IF(($M58=0)*($N58=0), "Enter Run Time", (H58*'VESSEL FACTORS'!$D$41)/2000))</f>
        <v>Enter Activity</v>
      </c>
      <c r="AD58" s="65" t="str">
        <f>IF($H58=0, "Enter Activity", IF(($M58=0)*($N58=0), "Enter Run Time",  (H58*'VESSEL FACTORS'!$F$41)/2000))</f>
        <v>Enter Activity</v>
      </c>
      <c r="AE58" s="65" t="str">
        <f>IF($H58=0, "Enter Activity", IF(($M58=0)*($N58=0), "Enter Run Time", (H58*'VESSEL FACTORS'!$H$41)/2000))</f>
        <v>Enter Activity</v>
      </c>
      <c r="AF58" s="65" t="str">
        <f>IF($H58=0, "Enter Activity", IF(($M58=0)*($N58=0), "Enter Run Time", (H58*'VESSEL FACTORS'!$I$41)/2000))</f>
        <v>Enter Activity</v>
      </c>
      <c r="AG58" s="84" t="str">
        <f>IF($H58=0, "Enter Activity", IF(($M58=0)*($N58=0), "Enter Run Time", (H58*'VESSEL FACTORS'!$J$41)/2000))</f>
        <v>Enter Activity</v>
      </c>
      <c r="AH58" s="70" t="s">
        <v>115</v>
      </c>
      <c r="AI58" s="79" t="str">
        <f>IF($H58=0, "Enter Activity", IF(($M58=0)*($N58=0), "Enter Run Time",  (H58*'VESSEL FACTORS'!$L$41)/2000))</f>
        <v>Enter Activity</v>
      </c>
      <c r="AJ58" s="70" t="s">
        <v>115</v>
      </c>
      <c r="AK58" s="70" t="s">
        <v>115</v>
      </c>
      <c r="AL58" s="71" t="s">
        <v>115</v>
      </c>
      <c r="AM58" s="73"/>
      <c r="AO58" s="74">
        <f>MONTH(EMISSIONS_1!P58)-MONTH(EMISSIONS_1!O58)+1</f>
        <v>1</v>
      </c>
      <c r="AP58" s="341">
        <f t="shared" si="89"/>
        <v>0</v>
      </c>
      <c r="AQ58" s="342">
        <f t="shared" si="89"/>
        <v>0</v>
      </c>
      <c r="AR58" s="342">
        <f t="shared" si="89"/>
        <v>0</v>
      </c>
      <c r="AS58" s="342">
        <f t="shared" si="89"/>
        <v>0</v>
      </c>
      <c r="AT58" s="342">
        <f t="shared" si="89"/>
        <v>0</v>
      </c>
      <c r="AU58" s="342">
        <f t="shared" si="89"/>
        <v>0</v>
      </c>
      <c r="AV58" s="342">
        <f t="shared" si="88"/>
        <v>0</v>
      </c>
      <c r="AW58" s="342">
        <f t="shared" si="88"/>
        <v>0</v>
      </c>
      <c r="AX58" s="342">
        <f t="shared" si="88"/>
        <v>0</v>
      </c>
      <c r="AY58" s="342">
        <f t="shared" si="88"/>
        <v>0</v>
      </c>
      <c r="AZ58" s="342">
        <f t="shared" si="88"/>
        <v>0</v>
      </c>
      <c r="BA58" s="343">
        <f t="shared" si="88"/>
        <v>0</v>
      </c>
      <c r="BB58" s="341">
        <f t="shared" si="77"/>
        <v>0</v>
      </c>
      <c r="BC58" s="342">
        <f t="shared" si="77"/>
        <v>0</v>
      </c>
      <c r="BD58" s="342">
        <f t="shared" si="77"/>
        <v>0</v>
      </c>
      <c r="BE58" s="342">
        <f t="shared" si="77"/>
        <v>0</v>
      </c>
      <c r="BF58" s="342">
        <f t="shared" si="77"/>
        <v>0</v>
      </c>
      <c r="BG58" s="342">
        <f t="shared" si="77"/>
        <v>0</v>
      </c>
      <c r="BH58" s="342">
        <f t="shared" si="77"/>
        <v>0</v>
      </c>
      <c r="BI58" s="342">
        <f t="shared" si="77"/>
        <v>0</v>
      </c>
      <c r="BJ58" s="342">
        <f t="shared" si="77"/>
        <v>0</v>
      </c>
      <c r="BK58" s="342">
        <f t="shared" si="77"/>
        <v>0</v>
      </c>
      <c r="BL58" s="342">
        <f t="shared" si="77"/>
        <v>0</v>
      </c>
      <c r="BM58" s="343">
        <f t="shared" si="77"/>
        <v>0</v>
      </c>
      <c r="BN58" s="341">
        <f t="shared" si="78"/>
        <v>0</v>
      </c>
      <c r="BO58" s="342">
        <f t="shared" si="78"/>
        <v>0</v>
      </c>
      <c r="BP58" s="342">
        <f t="shared" si="78"/>
        <v>0</v>
      </c>
      <c r="BQ58" s="342">
        <f t="shared" si="78"/>
        <v>0</v>
      </c>
      <c r="BR58" s="342">
        <f t="shared" si="78"/>
        <v>0</v>
      </c>
      <c r="BS58" s="342">
        <f t="shared" si="78"/>
        <v>0</v>
      </c>
      <c r="BT58" s="342">
        <f t="shared" si="78"/>
        <v>0</v>
      </c>
      <c r="BU58" s="342">
        <f t="shared" si="78"/>
        <v>0</v>
      </c>
      <c r="BV58" s="342">
        <f t="shared" si="78"/>
        <v>0</v>
      </c>
      <c r="BW58" s="342">
        <f t="shared" si="78"/>
        <v>0</v>
      </c>
      <c r="BX58" s="342">
        <f t="shared" si="78"/>
        <v>0</v>
      </c>
      <c r="BY58" s="343">
        <f t="shared" si="78"/>
        <v>0</v>
      </c>
      <c r="BZ58" s="341">
        <f t="shared" si="79"/>
        <v>0</v>
      </c>
      <c r="CA58" s="342">
        <f t="shared" si="79"/>
        <v>0</v>
      </c>
      <c r="CB58" s="342">
        <f t="shared" si="79"/>
        <v>0</v>
      </c>
      <c r="CC58" s="342">
        <f t="shared" si="79"/>
        <v>0</v>
      </c>
      <c r="CD58" s="342">
        <f t="shared" si="79"/>
        <v>0</v>
      </c>
      <c r="CE58" s="342">
        <f t="shared" si="79"/>
        <v>0</v>
      </c>
      <c r="CF58" s="342">
        <f t="shared" si="79"/>
        <v>0</v>
      </c>
      <c r="CG58" s="342">
        <f t="shared" si="79"/>
        <v>0</v>
      </c>
      <c r="CH58" s="342">
        <f t="shared" si="79"/>
        <v>0</v>
      </c>
      <c r="CI58" s="342">
        <f t="shared" si="79"/>
        <v>0</v>
      </c>
      <c r="CJ58" s="342">
        <f t="shared" si="79"/>
        <v>0</v>
      </c>
      <c r="CK58" s="343">
        <f t="shared" si="79"/>
        <v>0</v>
      </c>
      <c r="CL58" s="341">
        <f t="shared" si="80"/>
        <v>0</v>
      </c>
      <c r="CM58" s="342">
        <f t="shared" si="80"/>
        <v>0</v>
      </c>
      <c r="CN58" s="342">
        <f t="shared" si="80"/>
        <v>0</v>
      </c>
      <c r="CO58" s="342">
        <f t="shared" si="80"/>
        <v>0</v>
      </c>
      <c r="CP58" s="342">
        <f t="shared" si="80"/>
        <v>0</v>
      </c>
      <c r="CQ58" s="342">
        <f t="shared" si="80"/>
        <v>0</v>
      </c>
      <c r="CR58" s="342">
        <f t="shared" si="80"/>
        <v>0</v>
      </c>
      <c r="CS58" s="342">
        <f t="shared" si="80"/>
        <v>0</v>
      </c>
      <c r="CT58" s="342">
        <f t="shared" si="80"/>
        <v>0</v>
      </c>
      <c r="CU58" s="342">
        <f t="shared" si="80"/>
        <v>0</v>
      </c>
      <c r="CV58" s="342">
        <f t="shared" si="80"/>
        <v>0</v>
      </c>
      <c r="CW58" s="343">
        <f t="shared" si="80"/>
        <v>0</v>
      </c>
      <c r="CX58" s="341">
        <f t="shared" si="81"/>
        <v>0</v>
      </c>
      <c r="CY58" s="342">
        <f t="shared" si="81"/>
        <v>0</v>
      </c>
      <c r="CZ58" s="342">
        <f t="shared" si="81"/>
        <v>0</v>
      </c>
      <c r="DA58" s="342">
        <f t="shared" si="81"/>
        <v>0</v>
      </c>
      <c r="DB58" s="342">
        <f t="shared" si="81"/>
        <v>0</v>
      </c>
      <c r="DC58" s="342">
        <f t="shared" si="81"/>
        <v>0</v>
      </c>
      <c r="DD58" s="342">
        <f t="shared" si="81"/>
        <v>0</v>
      </c>
      <c r="DE58" s="342">
        <f t="shared" si="81"/>
        <v>0</v>
      </c>
      <c r="DF58" s="342">
        <f t="shared" si="81"/>
        <v>0</v>
      </c>
      <c r="DG58" s="342">
        <f t="shared" si="81"/>
        <v>0</v>
      </c>
      <c r="DH58" s="342">
        <f t="shared" si="81"/>
        <v>0</v>
      </c>
      <c r="DI58" s="343">
        <f t="shared" si="81"/>
        <v>0</v>
      </c>
      <c r="DJ58" s="341">
        <f t="shared" si="82"/>
        <v>0</v>
      </c>
      <c r="DK58" s="342">
        <f t="shared" si="82"/>
        <v>0</v>
      </c>
      <c r="DL58" s="342">
        <f t="shared" si="82"/>
        <v>0</v>
      </c>
      <c r="DM58" s="342">
        <f t="shared" si="82"/>
        <v>0</v>
      </c>
      <c r="DN58" s="342">
        <f t="shared" si="82"/>
        <v>0</v>
      </c>
      <c r="DO58" s="342">
        <f t="shared" si="82"/>
        <v>0</v>
      </c>
      <c r="DP58" s="342">
        <f t="shared" si="82"/>
        <v>0</v>
      </c>
      <c r="DQ58" s="342">
        <f t="shared" si="82"/>
        <v>0</v>
      </c>
      <c r="DR58" s="342">
        <f t="shared" si="82"/>
        <v>0</v>
      </c>
      <c r="DS58" s="342">
        <f t="shared" si="82"/>
        <v>0</v>
      </c>
      <c r="DT58" s="342">
        <f t="shared" si="82"/>
        <v>0</v>
      </c>
      <c r="DU58" s="343">
        <f t="shared" si="82"/>
        <v>0</v>
      </c>
      <c r="DV58" s="341">
        <f t="shared" si="83"/>
        <v>0</v>
      </c>
      <c r="DW58" s="342">
        <f t="shared" si="83"/>
        <v>0</v>
      </c>
      <c r="DX58" s="342">
        <f t="shared" si="83"/>
        <v>0</v>
      </c>
      <c r="DY58" s="342">
        <f t="shared" si="83"/>
        <v>0</v>
      </c>
      <c r="DZ58" s="342">
        <f t="shared" si="83"/>
        <v>0</v>
      </c>
      <c r="EA58" s="342">
        <f t="shared" si="83"/>
        <v>0</v>
      </c>
      <c r="EB58" s="342">
        <f t="shared" si="83"/>
        <v>0</v>
      </c>
      <c r="EC58" s="342">
        <f t="shared" si="83"/>
        <v>0</v>
      </c>
      <c r="ED58" s="342">
        <f t="shared" si="83"/>
        <v>0</v>
      </c>
      <c r="EE58" s="342">
        <f t="shared" si="83"/>
        <v>0</v>
      </c>
      <c r="EF58" s="342">
        <f t="shared" si="83"/>
        <v>0</v>
      </c>
      <c r="EG58" s="343">
        <f t="shared" si="83"/>
        <v>0</v>
      </c>
      <c r="EH58" s="341">
        <f t="shared" si="84"/>
        <v>0</v>
      </c>
      <c r="EI58" s="342">
        <f t="shared" si="84"/>
        <v>0</v>
      </c>
      <c r="EJ58" s="342">
        <f t="shared" si="84"/>
        <v>0</v>
      </c>
      <c r="EK58" s="342">
        <f t="shared" si="84"/>
        <v>0</v>
      </c>
      <c r="EL58" s="342">
        <f t="shared" si="84"/>
        <v>0</v>
      </c>
      <c r="EM58" s="342">
        <f t="shared" si="84"/>
        <v>0</v>
      </c>
      <c r="EN58" s="342">
        <f t="shared" si="84"/>
        <v>0</v>
      </c>
      <c r="EO58" s="342">
        <f t="shared" si="84"/>
        <v>0</v>
      </c>
      <c r="EP58" s="342">
        <f t="shared" si="84"/>
        <v>0</v>
      </c>
      <c r="EQ58" s="342">
        <f t="shared" si="84"/>
        <v>0</v>
      </c>
      <c r="ER58" s="342">
        <f t="shared" si="84"/>
        <v>0</v>
      </c>
      <c r="ES58" s="343">
        <f t="shared" si="84"/>
        <v>0</v>
      </c>
      <c r="ET58" s="341">
        <f t="shared" si="85"/>
        <v>0</v>
      </c>
      <c r="EU58" s="342">
        <f t="shared" si="85"/>
        <v>0</v>
      </c>
      <c r="EV58" s="342">
        <f t="shared" si="85"/>
        <v>0</v>
      </c>
      <c r="EW58" s="342">
        <f t="shared" si="85"/>
        <v>0</v>
      </c>
      <c r="EX58" s="342">
        <f t="shared" si="85"/>
        <v>0</v>
      </c>
      <c r="EY58" s="342">
        <f t="shared" si="85"/>
        <v>0</v>
      </c>
      <c r="EZ58" s="342">
        <f t="shared" si="85"/>
        <v>0</v>
      </c>
      <c r="FA58" s="342">
        <f t="shared" si="85"/>
        <v>0</v>
      </c>
      <c r="FB58" s="342">
        <f t="shared" si="85"/>
        <v>0</v>
      </c>
      <c r="FC58" s="342">
        <f t="shared" si="85"/>
        <v>0</v>
      </c>
      <c r="FD58" s="342">
        <f t="shared" si="85"/>
        <v>0</v>
      </c>
      <c r="FE58" s="343">
        <f t="shared" si="85"/>
        <v>0</v>
      </c>
      <c r="FF58" s="341">
        <f t="shared" si="86"/>
        <v>0</v>
      </c>
      <c r="FG58" s="342">
        <f t="shared" si="86"/>
        <v>0</v>
      </c>
      <c r="FH58" s="342">
        <f t="shared" si="86"/>
        <v>0</v>
      </c>
      <c r="FI58" s="342">
        <f t="shared" si="86"/>
        <v>0</v>
      </c>
      <c r="FJ58" s="342">
        <f t="shared" si="86"/>
        <v>0</v>
      </c>
      <c r="FK58" s="342">
        <f t="shared" si="86"/>
        <v>0</v>
      </c>
      <c r="FL58" s="342">
        <f t="shared" si="86"/>
        <v>0</v>
      </c>
      <c r="FM58" s="342">
        <f t="shared" si="86"/>
        <v>0</v>
      </c>
      <c r="FN58" s="342">
        <f t="shared" si="86"/>
        <v>0</v>
      </c>
      <c r="FO58" s="342">
        <f t="shared" si="86"/>
        <v>0</v>
      </c>
      <c r="FP58" s="342">
        <f t="shared" si="86"/>
        <v>0</v>
      </c>
      <c r="FQ58" s="343">
        <f t="shared" si="86"/>
        <v>0</v>
      </c>
    </row>
    <row r="59" spans="1:173" ht="12.75" customHeight="1" x14ac:dyDescent="0.2">
      <c r="A59" s="74" t="str">
        <f t="shared" si="68"/>
        <v xml:space="preserve"> -N/A</v>
      </c>
      <c r="B59" s="362"/>
      <c r="C59" s="171" t="s">
        <v>300</v>
      </c>
      <c r="D59" s="366" t="str">
        <f>IF(ISBLANK(EMISSIONS_1!D59), " ", EMISSIONS_1!D59)</f>
        <v xml:space="preserve"> </v>
      </c>
      <c r="E59" s="351" t="s">
        <v>73</v>
      </c>
      <c r="F59" s="351" t="s">
        <v>73</v>
      </c>
      <c r="G59" s="33" t="s">
        <v>115</v>
      </c>
      <c r="H59" s="368"/>
      <c r="I59" s="64" t="s">
        <v>143</v>
      </c>
      <c r="J59" s="33" t="s">
        <v>115</v>
      </c>
      <c r="K59" s="64"/>
      <c r="L59" s="64"/>
      <c r="M59" s="367">
        <v>0</v>
      </c>
      <c r="N59" s="373">
        <v>0</v>
      </c>
      <c r="O59" s="299"/>
      <c r="P59" s="301"/>
      <c r="Q59" s="73" t="str">
        <f t="shared" si="69"/>
        <v>Enter Activity</v>
      </c>
      <c r="R59" s="73" t="str">
        <f t="shared" si="70"/>
        <v>Enter Activity</v>
      </c>
      <c r="S59" s="73" t="str">
        <f t="shared" si="71"/>
        <v>Enter Activity</v>
      </c>
      <c r="T59" s="73" t="str">
        <f t="shared" si="72"/>
        <v>Enter Activity</v>
      </c>
      <c r="U59" s="73" t="str">
        <f t="shared" si="73"/>
        <v>Enter Activity</v>
      </c>
      <c r="V59" s="73" t="str">
        <f t="shared" si="74"/>
        <v>Enter Activity</v>
      </c>
      <c r="W59" s="79" t="s">
        <v>115</v>
      </c>
      <c r="X59" s="73" t="str">
        <f t="shared" si="75"/>
        <v>Enter Activity</v>
      </c>
      <c r="Y59" s="78" t="s">
        <v>115</v>
      </c>
      <c r="Z59" s="79" t="s">
        <v>115</v>
      </c>
      <c r="AA59" s="82" t="s">
        <v>115</v>
      </c>
      <c r="AB59" s="76" t="str">
        <f xml:space="preserve"> IF($H59=0, "Enter Activity", IF(($M59=0)*($N59=0), "Enter Run Time", (H59*'VESSEL FACTORS'!$D$41)/2000))</f>
        <v>Enter Activity</v>
      </c>
      <c r="AC59" s="65" t="str">
        <f xml:space="preserve"> IF($H59=0, "Enter Activity", IF(($M59=0)*($N59=0), "Enter Run Time", (H59*'VESSEL FACTORS'!$D$41)/2000))</f>
        <v>Enter Activity</v>
      </c>
      <c r="AD59" s="65" t="str">
        <f>IF($H59=0, "Enter Activity", IF(($M59=0)*($N59=0), "Enter Run Time",  (H59*'VESSEL FACTORS'!$F$41)/2000))</f>
        <v>Enter Activity</v>
      </c>
      <c r="AE59" s="65" t="str">
        <f>IF($H59=0, "Enter Activity", IF(($M59=0)*($N59=0), "Enter Run Time", (H59*'VESSEL FACTORS'!$H$41)/2000))</f>
        <v>Enter Activity</v>
      </c>
      <c r="AF59" s="65" t="str">
        <f>IF($H59=0, "Enter Activity", IF(($M59=0)*($N59=0), "Enter Run Time", (H59*'VESSEL FACTORS'!$I$41)/2000))</f>
        <v>Enter Activity</v>
      </c>
      <c r="AG59" s="84" t="str">
        <f>IF($H59=0, "Enter Activity", IF(($M59=0)*($N59=0), "Enter Run Time", (H59*'VESSEL FACTORS'!$J$41)/2000))</f>
        <v>Enter Activity</v>
      </c>
      <c r="AH59" s="70" t="s">
        <v>115</v>
      </c>
      <c r="AI59" s="79" t="str">
        <f>IF($H59=0, "Enter Activity", IF(($M59=0)*($N59=0), "Enter Run Time",  (H59*'VESSEL FACTORS'!$L$41)/2000))</f>
        <v>Enter Activity</v>
      </c>
      <c r="AJ59" s="70" t="s">
        <v>115</v>
      </c>
      <c r="AK59" s="70" t="s">
        <v>115</v>
      </c>
      <c r="AL59" s="71" t="s">
        <v>115</v>
      </c>
      <c r="AM59" s="73"/>
      <c r="AO59" s="74">
        <f>MONTH(EMISSIONS_1!P59)-MONTH(EMISSIONS_1!O59)+1</f>
        <v>1</v>
      </c>
      <c r="AP59" s="341">
        <f t="shared" si="89"/>
        <v>0</v>
      </c>
      <c r="AQ59" s="342">
        <f t="shared" si="89"/>
        <v>0</v>
      </c>
      <c r="AR59" s="342">
        <f t="shared" si="89"/>
        <v>0</v>
      </c>
      <c r="AS59" s="342">
        <f t="shared" si="89"/>
        <v>0</v>
      </c>
      <c r="AT59" s="342">
        <f t="shared" si="89"/>
        <v>0</v>
      </c>
      <c r="AU59" s="342">
        <f t="shared" si="89"/>
        <v>0</v>
      </c>
      <c r="AV59" s="342">
        <f t="shared" si="88"/>
        <v>0</v>
      </c>
      <c r="AW59" s="342">
        <f t="shared" si="88"/>
        <v>0</v>
      </c>
      <c r="AX59" s="342">
        <f t="shared" si="88"/>
        <v>0</v>
      </c>
      <c r="AY59" s="342">
        <f t="shared" si="88"/>
        <v>0</v>
      </c>
      <c r="AZ59" s="342">
        <f t="shared" si="88"/>
        <v>0</v>
      </c>
      <c r="BA59" s="343">
        <f t="shared" si="88"/>
        <v>0</v>
      </c>
      <c r="BB59" s="341">
        <f t="shared" si="77"/>
        <v>0</v>
      </c>
      <c r="BC59" s="342">
        <f t="shared" si="77"/>
        <v>0</v>
      </c>
      <c r="BD59" s="342">
        <f t="shared" si="77"/>
        <v>0</v>
      </c>
      <c r="BE59" s="342">
        <f t="shared" si="77"/>
        <v>0</v>
      </c>
      <c r="BF59" s="342">
        <f t="shared" si="77"/>
        <v>0</v>
      </c>
      <c r="BG59" s="342">
        <f t="shared" si="77"/>
        <v>0</v>
      </c>
      <c r="BH59" s="342">
        <f t="shared" si="77"/>
        <v>0</v>
      </c>
      <c r="BI59" s="342">
        <f t="shared" si="77"/>
        <v>0</v>
      </c>
      <c r="BJ59" s="342">
        <f t="shared" si="77"/>
        <v>0</v>
      </c>
      <c r="BK59" s="342">
        <f t="shared" si="77"/>
        <v>0</v>
      </c>
      <c r="BL59" s="342">
        <f t="shared" si="77"/>
        <v>0</v>
      </c>
      <c r="BM59" s="343">
        <f t="shared" si="77"/>
        <v>0</v>
      </c>
      <c r="BN59" s="341">
        <f t="shared" si="78"/>
        <v>0</v>
      </c>
      <c r="BO59" s="342">
        <f t="shared" si="78"/>
        <v>0</v>
      </c>
      <c r="BP59" s="342">
        <f t="shared" si="78"/>
        <v>0</v>
      </c>
      <c r="BQ59" s="342">
        <f t="shared" si="78"/>
        <v>0</v>
      </c>
      <c r="BR59" s="342">
        <f t="shared" si="78"/>
        <v>0</v>
      </c>
      <c r="BS59" s="342">
        <f t="shared" si="78"/>
        <v>0</v>
      </c>
      <c r="BT59" s="342">
        <f t="shared" si="78"/>
        <v>0</v>
      </c>
      <c r="BU59" s="342">
        <f t="shared" si="78"/>
        <v>0</v>
      </c>
      <c r="BV59" s="342">
        <f t="shared" si="78"/>
        <v>0</v>
      </c>
      <c r="BW59" s="342">
        <f t="shared" si="78"/>
        <v>0</v>
      </c>
      <c r="BX59" s="342">
        <f t="shared" si="78"/>
        <v>0</v>
      </c>
      <c r="BY59" s="343">
        <f t="shared" si="78"/>
        <v>0</v>
      </c>
      <c r="BZ59" s="341">
        <f t="shared" si="79"/>
        <v>0</v>
      </c>
      <c r="CA59" s="342">
        <f t="shared" si="79"/>
        <v>0</v>
      </c>
      <c r="CB59" s="342">
        <f t="shared" si="79"/>
        <v>0</v>
      </c>
      <c r="CC59" s="342">
        <f t="shared" si="79"/>
        <v>0</v>
      </c>
      <c r="CD59" s="342">
        <f t="shared" si="79"/>
        <v>0</v>
      </c>
      <c r="CE59" s="342">
        <f t="shared" si="79"/>
        <v>0</v>
      </c>
      <c r="CF59" s="342">
        <f t="shared" si="79"/>
        <v>0</v>
      </c>
      <c r="CG59" s="342">
        <f t="shared" si="79"/>
        <v>0</v>
      </c>
      <c r="CH59" s="342">
        <f t="shared" si="79"/>
        <v>0</v>
      </c>
      <c r="CI59" s="342">
        <f t="shared" si="79"/>
        <v>0</v>
      </c>
      <c r="CJ59" s="342">
        <f t="shared" si="79"/>
        <v>0</v>
      </c>
      <c r="CK59" s="343">
        <f t="shared" si="79"/>
        <v>0</v>
      </c>
      <c r="CL59" s="341">
        <f t="shared" si="80"/>
        <v>0</v>
      </c>
      <c r="CM59" s="342">
        <f t="shared" si="80"/>
        <v>0</v>
      </c>
      <c r="CN59" s="342">
        <f t="shared" si="80"/>
        <v>0</v>
      </c>
      <c r="CO59" s="342">
        <f t="shared" si="80"/>
        <v>0</v>
      </c>
      <c r="CP59" s="342">
        <f t="shared" si="80"/>
        <v>0</v>
      </c>
      <c r="CQ59" s="342">
        <f t="shared" si="80"/>
        <v>0</v>
      </c>
      <c r="CR59" s="342">
        <f t="shared" si="80"/>
        <v>0</v>
      </c>
      <c r="CS59" s="342">
        <f t="shared" si="80"/>
        <v>0</v>
      </c>
      <c r="CT59" s="342">
        <f t="shared" si="80"/>
        <v>0</v>
      </c>
      <c r="CU59" s="342">
        <f t="shared" si="80"/>
        <v>0</v>
      </c>
      <c r="CV59" s="342">
        <f t="shared" si="80"/>
        <v>0</v>
      </c>
      <c r="CW59" s="343">
        <f t="shared" si="80"/>
        <v>0</v>
      </c>
      <c r="CX59" s="341">
        <f t="shared" si="81"/>
        <v>0</v>
      </c>
      <c r="CY59" s="342">
        <f t="shared" si="81"/>
        <v>0</v>
      </c>
      <c r="CZ59" s="342">
        <f t="shared" si="81"/>
        <v>0</v>
      </c>
      <c r="DA59" s="342">
        <f t="shared" si="81"/>
        <v>0</v>
      </c>
      <c r="DB59" s="342">
        <f t="shared" si="81"/>
        <v>0</v>
      </c>
      <c r="DC59" s="342">
        <f t="shared" si="81"/>
        <v>0</v>
      </c>
      <c r="DD59" s="342">
        <f t="shared" si="81"/>
        <v>0</v>
      </c>
      <c r="DE59" s="342">
        <f t="shared" si="81"/>
        <v>0</v>
      </c>
      <c r="DF59" s="342">
        <f t="shared" si="81"/>
        <v>0</v>
      </c>
      <c r="DG59" s="342">
        <f t="shared" si="81"/>
        <v>0</v>
      </c>
      <c r="DH59" s="342">
        <f t="shared" si="81"/>
        <v>0</v>
      </c>
      <c r="DI59" s="343">
        <f t="shared" si="81"/>
        <v>0</v>
      </c>
      <c r="DJ59" s="341">
        <f t="shared" si="82"/>
        <v>0</v>
      </c>
      <c r="DK59" s="342">
        <f t="shared" si="82"/>
        <v>0</v>
      </c>
      <c r="DL59" s="342">
        <f t="shared" si="82"/>
        <v>0</v>
      </c>
      <c r="DM59" s="342">
        <f t="shared" si="82"/>
        <v>0</v>
      </c>
      <c r="DN59" s="342">
        <f t="shared" si="82"/>
        <v>0</v>
      </c>
      <c r="DO59" s="342">
        <f t="shared" si="82"/>
        <v>0</v>
      </c>
      <c r="DP59" s="342">
        <f t="shared" si="82"/>
        <v>0</v>
      </c>
      <c r="DQ59" s="342">
        <f t="shared" si="82"/>
        <v>0</v>
      </c>
      <c r="DR59" s="342">
        <f t="shared" si="82"/>
        <v>0</v>
      </c>
      <c r="DS59" s="342">
        <f t="shared" si="82"/>
        <v>0</v>
      </c>
      <c r="DT59" s="342">
        <f t="shared" si="82"/>
        <v>0</v>
      </c>
      <c r="DU59" s="343">
        <f t="shared" si="82"/>
        <v>0</v>
      </c>
      <c r="DV59" s="341">
        <f t="shared" si="83"/>
        <v>0</v>
      </c>
      <c r="DW59" s="342">
        <f t="shared" si="83"/>
        <v>0</v>
      </c>
      <c r="DX59" s="342">
        <f t="shared" si="83"/>
        <v>0</v>
      </c>
      <c r="DY59" s="342">
        <f t="shared" si="83"/>
        <v>0</v>
      </c>
      <c r="DZ59" s="342">
        <f t="shared" si="83"/>
        <v>0</v>
      </c>
      <c r="EA59" s="342">
        <f t="shared" si="83"/>
        <v>0</v>
      </c>
      <c r="EB59" s="342">
        <f t="shared" si="83"/>
        <v>0</v>
      </c>
      <c r="EC59" s="342">
        <f t="shared" si="83"/>
        <v>0</v>
      </c>
      <c r="ED59" s="342">
        <f t="shared" si="83"/>
        <v>0</v>
      </c>
      <c r="EE59" s="342">
        <f t="shared" si="83"/>
        <v>0</v>
      </c>
      <c r="EF59" s="342">
        <f t="shared" si="83"/>
        <v>0</v>
      </c>
      <c r="EG59" s="343">
        <f t="shared" si="83"/>
        <v>0</v>
      </c>
      <c r="EH59" s="341">
        <f t="shared" si="84"/>
        <v>0</v>
      </c>
      <c r="EI59" s="342">
        <f t="shared" si="84"/>
        <v>0</v>
      </c>
      <c r="EJ59" s="342">
        <f t="shared" si="84"/>
        <v>0</v>
      </c>
      <c r="EK59" s="342">
        <f t="shared" si="84"/>
        <v>0</v>
      </c>
      <c r="EL59" s="342">
        <f t="shared" si="84"/>
        <v>0</v>
      </c>
      <c r="EM59" s="342">
        <f t="shared" si="84"/>
        <v>0</v>
      </c>
      <c r="EN59" s="342">
        <f t="shared" si="84"/>
        <v>0</v>
      </c>
      <c r="EO59" s="342">
        <f t="shared" si="84"/>
        <v>0</v>
      </c>
      <c r="EP59" s="342">
        <f t="shared" si="84"/>
        <v>0</v>
      </c>
      <c r="EQ59" s="342">
        <f t="shared" si="84"/>
        <v>0</v>
      </c>
      <c r="ER59" s="342">
        <f t="shared" si="84"/>
        <v>0</v>
      </c>
      <c r="ES59" s="343">
        <f t="shared" si="84"/>
        <v>0</v>
      </c>
      <c r="ET59" s="341">
        <f t="shared" si="85"/>
        <v>0</v>
      </c>
      <c r="EU59" s="342">
        <f t="shared" si="85"/>
        <v>0</v>
      </c>
      <c r="EV59" s="342">
        <f t="shared" si="85"/>
        <v>0</v>
      </c>
      <c r="EW59" s="342">
        <f t="shared" si="85"/>
        <v>0</v>
      </c>
      <c r="EX59" s="342">
        <f t="shared" si="85"/>
        <v>0</v>
      </c>
      <c r="EY59" s="342">
        <f t="shared" si="85"/>
        <v>0</v>
      </c>
      <c r="EZ59" s="342">
        <f t="shared" si="85"/>
        <v>0</v>
      </c>
      <c r="FA59" s="342">
        <f t="shared" si="85"/>
        <v>0</v>
      </c>
      <c r="FB59" s="342">
        <f t="shared" si="85"/>
        <v>0</v>
      </c>
      <c r="FC59" s="342">
        <f t="shared" si="85"/>
        <v>0</v>
      </c>
      <c r="FD59" s="342">
        <f t="shared" si="85"/>
        <v>0</v>
      </c>
      <c r="FE59" s="343">
        <f t="shared" si="85"/>
        <v>0</v>
      </c>
      <c r="FF59" s="341">
        <f t="shared" si="86"/>
        <v>0</v>
      </c>
      <c r="FG59" s="342">
        <f t="shared" si="86"/>
        <v>0</v>
      </c>
      <c r="FH59" s="342">
        <f t="shared" si="86"/>
        <v>0</v>
      </c>
      <c r="FI59" s="342">
        <f t="shared" si="86"/>
        <v>0</v>
      </c>
      <c r="FJ59" s="342">
        <f t="shared" si="86"/>
        <v>0</v>
      </c>
      <c r="FK59" s="342">
        <f t="shared" si="86"/>
        <v>0</v>
      </c>
      <c r="FL59" s="342">
        <f t="shared" si="86"/>
        <v>0</v>
      </c>
      <c r="FM59" s="342">
        <f t="shared" si="86"/>
        <v>0</v>
      </c>
      <c r="FN59" s="342">
        <f t="shared" si="86"/>
        <v>0</v>
      </c>
      <c r="FO59" s="342">
        <f t="shared" si="86"/>
        <v>0</v>
      </c>
      <c r="FP59" s="342">
        <f t="shared" si="86"/>
        <v>0</v>
      </c>
      <c r="FQ59" s="343">
        <f t="shared" si="86"/>
        <v>0</v>
      </c>
    </row>
    <row r="60" spans="1:173" ht="12.75" customHeight="1" x14ac:dyDescent="0.2">
      <c r="A60" s="251"/>
      <c r="B60" s="252"/>
      <c r="C60" s="253"/>
      <c r="D60" s="253"/>
      <c r="E60" s="253"/>
      <c r="F60" s="253"/>
      <c r="G60" s="267"/>
      <c r="H60" s="267"/>
      <c r="I60" s="267"/>
      <c r="J60" s="255"/>
      <c r="K60" s="255"/>
      <c r="L60" s="255"/>
      <c r="M60" s="255"/>
      <c r="N60" s="257"/>
      <c r="O60" s="305"/>
      <c r="P60" s="304"/>
      <c r="Q60" s="284"/>
      <c r="R60" s="269"/>
      <c r="S60" s="269"/>
      <c r="T60" s="269"/>
      <c r="U60" s="269"/>
      <c r="V60" s="269"/>
      <c r="W60" s="269"/>
      <c r="X60" s="269"/>
      <c r="Y60" s="268"/>
      <c r="Z60" s="269"/>
      <c r="AA60" s="417"/>
      <c r="AB60" s="413"/>
      <c r="AC60" s="272"/>
      <c r="AD60" s="272"/>
      <c r="AE60" s="272"/>
      <c r="AF60" s="272"/>
      <c r="AG60" s="273"/>
      <c r="AH60" s="272"/>
      <c r="AI60" s="272"/>
      <c r="AJ60" s="388"/>
      <c r="AK60" s="388"/>
      <c r="AL60" s="389"/>
      <c r="AM60" s="137"/>
      <c r="AN60" s="228"/>
      <c r="AP60" s="338"/>
      <c r="AQ60" s="339"/>
      <c r="AR60" s="339"/>
      <c r="AS60" s="339"/>
      <c r="AT60" s="339"/>
      <c r="AU60" s="339"/>
      <c r="AV60" s="339"/>
      <c r="AW60" s="339"/>
      <c r="AX60" s="339"/>
      <c r="AY60" s="339"/>
      <c r="AZ60" s="339"/>
      <c r="BA60" s="339"/>
      <c r="BB60" s="338"/>
      <c r="BC60" s="339"/>
      <c r="BD60" s="339"/>
      <c r="BE60" s="339"/>
      <c r="BF60" s="339"/>
      <c r="BG60" s="339"/>
      <c r="BH60" s="339"/>
      <c r="BI60" s="339"/>
      <c r="BJ60" s="339"/>
      <c r="BK60" s="339"/>
      <c r="BL60" s="339"/>
      <c r="BM60" s="339"/>
      <c r="BN60" s="338"/>
      <c r="BO60" s="339"/>
      <c r="BP60" s="339"/>
      <c r="BQ60" s="339"/>
      <c r="BR60" s="339"/>
      <c r="BS60" s="339"/>
      <c r="BT60" s="339"/>
      <c r="BU60" s="339"/>
      <c r="BV60" s="339"/>
      <c r="BW60" s="339"/>
      <c r="BX60" s="339"/>
      <c r="BY60" s="339"/>
      <c r="BZ60" s="338"/>
      <c r="CA60" s="339"/>
      <c r="CB60" s="339"/>
      <c r="CC60" s="339"/>
      <c r="CD60" s="339"/>
      <c r="CE60" s="339"/>
      <c r="CF60" s="339"/>
      <c r="CG60" s="339"/>
      <c r="CH60" s="339"/>
      <c r="CI60" s="339"/>
      <c r="CJ60" s="339"/>
      <c r="CK60" s="339"/>
      <c r="CL60" s="338"/>
      <c r="CM60" s="339"/>
      <c r="CN60" s="339"/>
      <c r="CO60" s="339"/>
      <c r="CP60" s="339"/>
      <c r="CQ60" s="339"/>
      <c r="CR60" s="339"/>
      <c r="CS60" s="339"/>
      <c r="CT60" s="339"/>
      <c r="CU60" s="339"/>
      <c r="CV60" s="339"/>
      <c r="CW60" s="339"/>
      <c r="CX60" s="338"/>
      <c r="CY60" s="339"/>
      <c r="CZ60" s="339"/>
      <c r="DA60" s="339"/>
      <c r="DB60" s="339"/>
      <c r="DC60" s="339"/>
      <c r="DD60" s="339"/>
      <c r="DE60" s="339"/>
      <c r="DF60" s="339"/>
      <c r="DG60" s="339"/>
      <c r="DH60" s="339"/>
      <c r="DI60" s="339"/>
      <c r="DJ60" s="338"/>
      <c r="DK60" s="339"/>
      <c r="DL60" s="339"/>
      <c r="DM60" s="339"/>
      <c r="DN60" s="339"/>
      <c r="DO60" s="339"/>
      <c r="DP60" s="339"/>
      <c r="DQ60" s="339"/>
      <c r="DR60" s="339"/>
      <c r="DS60" s="339"/>
      <c r="DT60" s="339"/>
      <c r="DU60" s="339"/>
      <c r="DV60" s="338"/>
      <c r="DW60" s="339"/>
      <c r="DX60" s="339"/>
      <c r="DY60" s="339"/>
      <c r="DZ60" s="339"/>
      <c r="EA60" s="339"/>
      <c r="EB60" s="339"/>
      <c r="EC60" s="339"/>
      <c r="ED60" s="339"/>
      <c r="EE60" s="339"/>
      <c r="EF60" s="339"/>
      <c r="EG60" s="339"/>
      <c r="EH60" s="338"/>
      <c r="EI60" s="339"/>
      <c r="EJ60" s="339"/>
      <c r="EK60" s="339"/>
      <c r="EL60" s="339"/>
      <c r="EM60" s="339"/>
      <c r="EN60" s="339"/>
      <c r="EO60" s="339"/>
      <c r="EP60" s="339"/>
      <c r="EQ60" s="339"/>
      <c r="ER60" s="339"/>
      <c r="ES60" s="339"/>
      <c r="ET60" s="338"/>
      <c r="EU60" s="339"/>
      <c r="EV60" s="339"/>
      <c r="EW60" s="339"/>
      <c r="EX60" s="339"/>
      <c r="EY60" s="339"/>
      <c r="EZ60" s="339"/>
      <c r="FA60" s="339"/>
      <c r="FB60" s="339"/>
      <c r="FC60" s="339"/>
      <c r="FD60" s="339"/>
      <c r="FE60" s="339"/>
      <c r="FF60" s="338"/>
      <c r="FG60" s="339"/>
      <c r="FH60" s="339"/>
      <c r="FI60" s="339"/>
      <c r="FJ60" s="339"/>
      <c r="FK60" s="339"/>
      <c r="FL60" s="339"/>
      <c r="FM60" s="339"/>
      <c r="FN60" s="339"/>
      <c r="FO60" s="339"/>
      <c r="FP60" s="339"/>
      <c r="FQ60" s="339"/>
    </row>
    <row r="61" spans="1:173" ht="12.75" customHeight="1" x14ac:dyDescent="0.2">
      <c r="B61" s="37"/>
      <c r="C61" s="62"/>
      <c r="D61" s="231"/>
      <c r="E61" s="120"/>
      <c r="F61" s="120"/>
      <c r="G61" s="243"/>
      <c r="H61" s="38"/>
      <c r="I61" s="38"/>
      <c r="J61" s="38"/>
      <c r="K61" s="38"/>
      <c r="L61" s="38"/>
      <c r="M61" s="38"/>
      <c r="N61" s="39"/>
      <c r="O61" s="143"/>
      <c r="P61" s="39"/>
      <c r="Q61" s="148"/>
      <c r="R61" s="85"/>
      <c r="S61" s="85"/>
      <c r="T61" s="85"/>
      <c r="U61" s="85"/>
      <c r="V61" s="85"/>
      <c r="W61" s="80"/>
      <c r="X61" s="85"/>
      <c r="Y61" s="80"/>
      <c r="Z61" s="80"/>
      <c r="AA61" s="81"/>
      <c r="AB61" s="148"/>
      <c r="AC61" s="80"/>
      <c r="AD61" s="80"/>
      <c r="AE61" s="80"/>
      <c r="AF61" s="80"/>
      <c r="AG61" s="80"/>
      <c r="AH61" s="80"/>
      <c r="AI61" s="80"/>
      <c r="AJ61" s="80"/>
      <c r="AK61" s="80"/>
      <c r="AL61" s="423"/>
      <c r="AM61" s="73"/>
      <c r="AN61" s="290"/>
      <c r="AO61" s="316"/>
      <c r="AP61" s="153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44"/>
      <c r="BB61" s="153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44"/>
      <c r="BN61" s="153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44"/>
      <c r="BZ61" s="153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44"/>
      <c r="CL61" s="153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44"/>
      <c r="CX61" s="153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44"/>
      <c r="DJ61" s="153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44"/>
      <c r="DV61" s="153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44"/>
      <c r="EH61" s="153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44"/>
      <c r="ET61" s="153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44"/>
      <c r="FF61" s="153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44"/>
    </row>
    <row r="62" spans="1:173" ht="12.75" customHeight="1" x14ac:dyDescent="0.2">
      <c r="B62" s="72"/>
      <c r="C62" s="92">
        <f>TITLE!A19</f>
        <v>2016</v>
      </c>
      <c r="D62" s="326"/>
      <c r="E62" s="327"/>
      <c r="F62" s="327"/>
      <c r="G62" s="250"/>
      <c r="H62" s="61" t="s">
        <v>43</v>
      </c>
      <c r="I62" s="41"/>
      <c r="J62" s="41"/>
      <c r="K62" s="41"/>
      <c r="L62" s="41"/>
      <c r="M62" s="42"/>
      <c r="N62" s="43"/>
      <c r="O62" s="144"/>
      <c r="P62" s="43"/>
      <c r="Q62" s="149">
        <f t="shared" ref="Q62:AL62" si="90">SUM(Q7:Q59)</f>
        <v>0</v>
      </c>
      <c r="R62" s="149">
        <f t="shared" si="90"/>
        <v>0</v>
      </c>
      <c r="S62" s="149">
        <f t="shared" si="90"/>
        <v>0</v>
      </c>
      <c r="T62" s="149">
        <f t="shared" si="90"/>
        <v>0</v>
      </c>
      <c r="U62" s="149">
        <f t="shared" si="90"/>
        <v>0</v>
      </c>
      <c r="V62" s="149">
        <f t="shared" si="90"/>
        <v>0</v>
      </c>
      <c r="W62" s="149">
        <f t="shared" si="90"/>
        <v>0</v>
      </c>
      <c r="X62" s="149">
        <f t="shared" si="90"/>
        <v>0</v>
      </c>
      <c r="Y62" s="149">
        <f t="shared" si="90"/>
        <v>0</v>
      </c>
      <c r="Z62" s="149">
        <f t="shared" si="90"/>
        <v>0</v>
      </c>
      <c r="AA62" s="419">
        <f t="shared" si="90"/>
        <v>0</v>
      </c>
      <c r="AB62" s="154">
        <f t="shared" si="90"/>
        <v>0</v>
      </c>
      <c r="AC62" s="427">
        <f t="shared" si="90"/>
        <v>0</v>
      </c>
      <c r="AD62" s="427">
        <f t="shared" si="90"/>
        <v>0</v>
      </c>
      <c r="AE62" s="427">
        <f t="shared" si="90"/>
        <v>0</v>
      </c>
      <c r="AF62" s="427">
        <f t="shared" si="90"/>
        <v>0</v>
      </c>
      <c r="AG62" s="427">
        <f t="shared" si="90"/>
        <v>0</v>
      </c>
      <c r="AH62" s="427">
        <f t="shared" si="90"/>
        <v>0</v>
      </c>
      <c r="AI62" s="427">
        <f t="shared" si="90"/>
        <v>0</v>
      </c>
      <c r="AJ62" s="427">
        <f t="shared" si="90"/>
        <v>0</v>
      </c>
      <c r="AK62" s="427">
        <f t="shared" si="90"/>
        <v>0</v>
      </c>
      <c r="AL62" s="424">
        <f t="shared" si="90"/>
        <v>0</v>
      </c>
      <c r="AM62" s="154"/>
      <c r="AO62" s="317"/>
      <c r="AP62" s="155">
        <f t="shared" ref="AP62:BU62" si="91">SUM(AP7:AP59)</f>
        <v>0</v>
      </c>
      <c r="AQ62" s="154">
        <f t="shared" si="91"/>
        <v>0</v>
      </c>
      <c r="AR62" s="154">
        <f t="shared" si="91"/>
        <v>0</v>
      </c>
      <c r="AS62" s="154">
        <f t="shared" si="91"/>
        <v>0</v>
      </c>
      <c r="AT62" s="154">
        <f t="shared" si="91"/>
        <v>0</v>
      </c>
      <c r="AU62" s="154">
        <f t="shared" si="91"/>
        <v>0</v>
      </c>
      <c r="AV62" s="154">
        <f t="shared" si="91"/>
        <v>0</v>
      </c>
      <c r="AW62" s="154">
        <f t="shared" si="91"/>
        <v>0</v>
      </c>
      <c r="AX62" s="154">
        <f t="shared" si="91"/>
        <v>0</v>
      </c>
      <c r="AY62" s="154">
        <f t="shared" si="91"/>
        <v>0</v>
      </c>
      <c r="AZ62" s="154">
        <f t="shared" si="91"/>
        <v>0</v>
      </c>
      <c r="BA62" s="149">
        <f t="shared" si="91"/>
        <v>0</v>
      </c>
      <c r="BB62" s="155">
        <f t="shared" si="91"/>
        <v>0</v>
      </c>
      <c r="BC62" s="154">
        <f t="shared" si="91"/>
        <v>0</v>
      </c>
      <c r="BD62" s="154">
        <f t="shared" si="91"/>
        <v>0</v>
      </c>
      <c r="BE62" s="154">
        <f t="shared" si="91"/>
        <v>0</v>
      </c>
      <c r="BF62" s="154">
        <f t="shared" si="91"/>
        <v>0</v>
      </c>
      <c r="BG62" s="154">
        <f t="shared" si="91"/>
        <v>0</v>
      </c>
      <c r="BH62" s="154">
        <f t="shared" si="91"/>
        <v>0</v>
      </c>
      <c r="BI62" s="154">
        <f t="shared" si="91"/>
        <v>0</v>
      </c>
      <c r="BJ62" s="154">
        <f t="shared" si="91"/>
        <v>0</v>
      </c>
      <c r="BK62" s="154">
        <f t="shared" si="91"/>
        <v>0</v>
      </c>
      <c r="BL62" s="154">
        <f t="shared" si="91"/>
        <v>0</v>
      </c>
      <c r="BM62" s="149">
        <f t="shared" si="91"/>
        <v>0</v>
      </c>
      <c r="BN62" s="155">
        <f t="shared" si="91"/>
        <v>0</v>
      </c>
      <c r="BO62" s="154">
        <f t="shared" si="91"/>
        <v>0</v>
      </c>
      <c r="BP62" s="154">
        <f t="shared" si="91"/>
        <v>0</v>
      </c>
      <c r="BQ62" s="154">
        <f t="shared" si="91"/>
        <v>0</v>
      </c>
      <c r="BR62" s="154">
        <f t="shared" si="91"/>
        <v>0</v>
      </c>
      <c r="BS62" s="154">
        <f t="shared" si="91"/>
        <v>0</v>
      </c>
      <c r="BT62" s="154">
        <f t="shared" si="91"/>
        <v>0</v>
      </c>
      <c r="BU62" s="154">
        <f t="shared" si="91"/>
        <v>0</v>
      </c>
      <c r="BV62" s="154">
        <f t="shared" ref="BV62:DA62" si="92">SUM(BV7:BV59)</f>
        <v>0</v>
      </c>
      <c r="BW62" s="154">
        <f t="shared" si="92"/>
        <v>0</v>
      </c>
      <c r="BX62" s="154">
        <f t="shared" si="92"/>
        <v>0</v>
      </c>
      <c r="BY62" s="149">
        <f t="shared" si="92"/>
        <v>0</v>
      </c>
      <c r="BZ62" s="155">
        <f t="shared" si="92"/>
        <v>0</v>
      </c>
      <c r="CA62" s="154">
        <f t="shared" si="92"/>
        <v>0</v>
      </c>
      <c r="CB62" s="154">
        <f t="shared" si="92"/>
        <v>0</v>
      </c>
      <c r="CC62" s="154">
        <f t="shared" si="92"/>
        <v>0</v>
      </c>
      <c r="CD62" s="154">
        <f t="shared" si="92"/>
        <v>0</v>
      </c>
      <c r="CE62" s="154">
        <f t="shared" si="92"/>
        <v>0</v>
      </c>
      <c r="CF62" s="154">
        <f t="shared" si="92"/>
        <v>0</v>
      </c>
      <c r="CG62" s="154">
        <f t="shared" si="92"/>
        <v>0</v>
      </c>
      <c r="CH62" s="154">
        <f t="shared" si="92"/>
        <v>0</v>
      </c>
      <c r="CI62" s="154">
        <f t="shared" si="92"/>
        <v>0</v>
      </c>
      <c r="CJ62" s="154">
        <f t="shared" si="92"/>
        <v>0</v>
      </c>
      <c r="CK62" s="149">
        <f t="shared" si="92"/>
        <v>0</v>
      </c>
      <c r="CL62" s="155">
        <f t="shared" si="92"/>
        <v>0</v>
      </c>
      <c r="CM62" s="154">
        <f t="shared" si="92"/>
        <v>0</v>
      </c>
      <c r="CN62" s="154">
        <f t="shared" si="92"/>
        <v>0</v>
      </c>
      <c r="CO62" s="154">
        <f t="shared" si="92"/>
        <v>0</v>
      </c>
      <c r="CP62" s="154">
        <f t="shared" si="92"/>
        <v>0</v>
      </c>
      <c r="CQ62" s="154">
        <f t="shared" si="92"/>
        <v>0</v>
      </c>
      <c r="CR62" s="154">
        <f t="shared" si="92"/>
        <v>0</v>
      </c>
      <c r="CS62" s="154">
        <f t="shared" si="92"/>
        <v>0</v>
      </c>
      <c r="CT62" s="154">
        <f t="shared" si="92"/>
        <v>0</v>
      </c>
      <c r="CU62" s="154">
        <f t="shared" si="92"/>
        <v>0</v>
      </c>
      <c r="CV62" s="154">
        <f t="shared" si="92"/>
        <v>0</v>
      </c>
      <c r="CW62" s="149">
        <f t="shared" si="92"/>
        <v>0</v>
      </c>
      <c r="CX62" s="155">
        <f t="shared" si="92"/>
        <v>0</v>
      </c>
      <c r="CY62" s="154">
        <f t="shared" si="92"/>
        <v>0</v>
      </c>
      <c r="CZ62" s="154">
        <f t="shared" si="92"/>
        <v>0</v>
      </c>
      <c r="DA62" s="154">
        <f t="shared" si="92"/>
        <v>0</v>
      </c>
      <c r="DB62" s="154">
        <f t="shared" ref="DB62:EG62" si="93">SUM(DB7:DB59)</f>
        <v>0</v>
      </c>
      <c r="DC62" s="154">
        <f t="shared" si="93"/>
        <v>0</v>
      </c>
      <c r="DD62" s="154">
        <f t="shared" si="93"/>
        <v>0</v>
      </c>
      <c r="DE62" s="154">
        <f t="shared" si="93"/>
        <v>0</v>
      </c>
      <c r="DF62" s="154">
        <f t="shared" si="93"/>
        <v>0</v>
      </c>
      <c r="DG62" s="154">
        <f t="shared" si="93"/>
        <v>0</v>
      </c>
      <c r="DH62" s="154">
        <f t="shared" si="93"/>
        <v>0</v>
      </c>
      <c r="DI62" s="149">
        <f t="shared" si="93"/>
        <v>0</v>
      </c>
      <c r="DJ62" s="155">
        <f t="shared" si="93"/>
        <v>0</v>
      </c>
      <c r="DK62" s="154">
        <f t="shared" si="93"/>
        <v>0</v>
      </c>
      <c r="DL62" s="154">
        <f t="shared" si="93"/>
        <v>0</v>
      </c>
      <c r="DM62" s="154">
        <f t="shared" si="93"/>
        <v>0</v>
      </c>
      <c r="DN62" s="154">
        <f t="shared" si="93"/>
        <v>0</v>
      </c>
      <c r="DO62" s="154">
        <f t="shared" si="93"/>
        <v>0</v>
      </c>
      <c r="DP62" s="154">
        <f t="shared" si="93"/>
        <v>0</v>
      </c>
      <c r="DQ62" s="154">
        <f t="shared" si="93"/>
        <v>0</v>
      </c>
      <c r="DR62" s="154">
        <f t="shared" si="93"/>
        <v>0</v>
      </c>
      <c r="DS62" s="154">
        <f t="shared" si="93"/>
        <v>0</v>
      </c>
      <c r="DT62" s="154">
        <f t="shared" si="93"/>
        <v>0</v>
      </c>
      <c r="DU62" s="149">
        <f t="shared" si="93"/>
        <v>0</v>
      </c>
      <c r="DV62" s="155">
        <f t="shared" si="93"/>
        <v>0</v>
      </c>
      <c r="DW62" s="154">
        <f t="shared" si="93"/>
        <v>0</v>
      </c>
      <c r="DX62" s="154">
        <f t="shared" si="93"/>
        <v>0</v>
      </c>
      <c r="DY62" s="154">
        <f t="shared" si="93"/>
        <v>0</v>
      </c>
      <c r="DZ62" s="154">
        <f t="shared" si="93"/>
        <v>0</v>
      </c>
      <c r="EA62" s="154">
        <f t="shared" si="93"/>
        <v>0</v>
      </c>
      <c r="EB62" s="154">
        <f t="shared" si="93"/>
        <v>0</v>
      </c>
      <c r="EC62" s="154">
        <f t="shared" si="93"/>
        <v>0</v>
      </c>
      <c r="ED62" s="154">
        <f t="shared" si="93"/>
        <v>0</v>
      </c>
      <c r="EE62" s="154">
        <f t="shared" si="93"/>
        <v>0</v>
      </c>
      <c r="EF62" s="154">
        <f t="shared" si="93"/>
        <v>0</v>
      </c>
      <c r="EG62" s="149">
        <f t="shared" si="93"/>
        <v>0</v>
      </c>
      <c r="EH62" s="155">
        <f t="shared" ref="EH62:FQ62" si="94">SUM(EH7:EH59)</f>
        <v>0</v>
      </c>
      <c r="EI62" s="154">
        <f t="shared" si="94"/>
        <v>0</v>
      </c>
      <c r="EJ62" s="154">
        <f t="shared" si="94"/>
        <v>0</v>
      </c>
      <c r="EK62" s="154">
        <f t="shared" si="94"/>
        <v>0</v>
      </c>
      <c r="EL62" s="154">
        <f t="shared" si="94"/>
        <v>0</v>
      </c>
      <c r="EM62" s="154">
        <f t="shared" si="94"/>
        <v>0</v>
      </c>
      <c r="EN62" s="154">
        <f t="shared" si="94"/>
        <v>0</v>
      </c>
      <c r="EO62" s="154">
        <f t="shared" si="94"/>
        <v>0</v>
      </c>
      <c r="EP62" s="154">
        <f t="shared" si="94"/>
        <v>0</v>
      </c>
      <c r="EQ62" s="154">
        <f t="shared" si="94"/>
        <v>0</v>
      </c>
      <c r="ER62" s="154">
        <f t="shared" si="94"/>
        <v>0</v>
      </c>
      <c r="ES62" s="149">
        <f t="shared" si="94"/>
        <v>0</v>
      </c>
      <c r="ET62" s="155">
        <f t="shared" si="94"/>
        <v>0</v>
      </c>
      <c r="EU62" s="154">
        <f t="shared" si="94"/>
        <v>0</v>
      </c>
      <c r="EV62" s="154">
        <f t="shared" si="94"/>
        <v>0</v>
      </c>
      <c r="EW62" s="154">
        <f t="shared" si="94"/>
        <v>0</v>
      </c>
      <c r="EX62" s="154">
        <f t="shared" si="94"/>
        <v>0</v>
      </c>
      <c r="EY62" s="154">
        <f t="shared" si="94"/>
        <v>0</v>
      </c>
      <c r="EZ62" s="154">
        <f t="shared" si="94"/>
        <v>0</v>
      </c>
      <c r="FA62" s="154">
        <f t="shared" si="94"/>
        <v>0</v>
      </c>
      <c r="FB62" s="154">
        <f t="shared" si="94"/>
        <v>0</v>
      </c>
      <c r="FC62" s="154">
        <f t="shared" si="94"/>
        <v>0</v>
      </c>
      <c r="FD62" s="154">
        <f t="shared" si="94"/>
        <v>0</v>
      </c>
      <c r="FE62" s="149">
        <f t="shared" si="94"/>
        <v>0</v>
      </c>
      <c r="FF62" s="155">
        <f t="shared" si="94"/>
        <v>0</v>
      </c>
      <c r="FG62" s="154">
        <f t="shared" si="94"/>
        <v>0</v>
      </c>
      <c r="FH62" s="154">
        <f t="shared" si="94"/>
        <v>0</v>
      </c>
      <c r="FI62" s="154">
        <f t="shared" si="94"/>
        <v>0</v>
      </c>
      <c r="FJ62" s="154">
        <f t="shared" si="94"/>
        <v>0</v>
      </c>
      <c r="FK62" s="154">
        <f t="shared" si="94"/>
        <v>0</v>
      </c>
      <c r="FL62" s="154">
        <f t="shared" si="94"/>
        <v>0</v>
      </c>
      <c r="FM62" s="154">
        <f t="shared" si="94"/>
        <v>0</v>
      </c>
      <c r="FN62" s="154">
        <f t="shared" si="94"/>
        <v>0</v>
      </c>
      <c r="FO62" s="154">
        <f t="shared" si="94"/>
        <v>0</v>
      </c>
      <c r="FP62" s="154">
        <f t="shared" si="94"/>
        <v>0</v>
      </c>
      <c r="FQ62" s="149">
        <f t="shared" si="94"/>
        <v>0</v>
      </c>
    </row>
    <row r="63" spans="1:173" ht="12.75" customHeight="1" x14ac:dyDescent="0.2">
      <c r="B63" s="31"/>
      <c r="C63" s="63"/>
      <c r="D63" s="180"/>
      <c r="E63" s="60"/>
      <c r="F63" s="60"/>
      <c r="G63" s="5"/>
      <c r="H63" s="30" t="s">
        <v>2</v>
      </c>
      <c r="I63" s="30"/>
      <c r="J63" s="30"/>
      <c r="K63" s="30"/>
      <c r="L63" s="30"/>
      <c r="M63" s="30"/>
      <c r="N63" s="46"/>
      <c r="O63" s="145"/>
      <c r="P63" s="151"/>
      <c r="Q63" s="73"/>
      <c r="R63" s="66"/>
      <c r="S63" s="66"/>
      <c r="T63" s="66"/>
      <c r="U63" s="66"/>
      <c r="V63" s="66"/>
      <c r="W63" s="164"/>
      <c r="X63" s="165"/>
      <c r="Y63" s="164"/>
      <c r="Z63" s="164"/>
      <c r="AA63" s="420"/>
      <c r="AB63" s="73"/>
      <c r="AC63" s="79"/>
      <c r="AD63" s="79"/>
      <c r="AE63" s="79"/>
      <c r="AF63" s="79"/>
      <c r="AG63" s="79"/>
      <c r="AH63" s="164"/>
      <c r="AI63" s="169"/>
      <c r="AJ63" s="169"/>
      <c r="AK63" s="169"/>
      <c r="AL63" s="425"/>
      <c r="AM63" s="73"/>
      <c r="AN63" s="126"/>
      <c r="AP63" s="345"/>
      <c r="AQ63" s="346"/>
      <c r="AR63" s="346"/>
      <c r="AS63" s="346"/>
      <c r="AT63" s="346"/>
      <c r="AU63" s="346"/>
      <c r="AV63" s="346"/>
      <c r="AW63" s="346"/>
      <c r="AX63" s="346"/>
      <c r="AY63" s="346"/>
      <c r="AZ63" s="346"/>
      <c r="BA63" s="347"/>
      <c r="BB63" s="348"/>
      <c r="BC63" s="349"/>
      <c r="BD63" s="349"/>
      <c r="BE63" s="349"/>
      <c r="BF63" s="349"/>
      <c r="BG63" s="349"/>
      <c r="BH63" s="349"/>
      <c r="BI63" s="349"/>
      <c r="BJ63" s="349"/>
      <c r="BK63" s="349"/>
      <c r="BL63" s="349"/>
      <c r="BM63" s="350"/>
      <c r="BN63" s="348"/>
      <c r="BO63" s="349"/>
      <c r="BP63" s="349"/>
      <c r="BQ63" s="349"/>
      <c r="BR63" s="349"/>
      <c r="BS63" s="349"/>
      <c r="BT63" s="349"/>
      <c r="BU63" s="349"/>
      <c r="BV63" s="349"/>
      <c r="BW63" s="349"/>
      <c r="BX63" s="349"/>
      <c r="BY63" s="350"/>
      <c r="BZ63" s="348"/>
      <c r="CA63" s="349"/>
      <c r="CB63" s="349"/>
      <c r="CC63" s="349"/>
      <c r="CD63" s="349"/>
      <c r="CE63" s="349"/>
      <c r="CF63" s="349"/>
      <c r="CG63" s="349"/>
      <c r="CH63" s="349"/>
      <c r="CI63" s="349"/>
      <c r="CJ63" s="349"/>
      <c r="CK63" s="350"/>
      <c r="CL63" s="348"/>
      <c r="CM63" s="349"/>
      <c r="CN63" s="349"/>
      <c r="CO63" s="349"/>
      <c r="CP63" s="349"/>
      <c r="CQ63" s="349"/>
      <c r="CR63" s="349"/>
      <c r="CS63" s="349"/>
      <c r="CT63" s="349"/>
      <c r="CU63" s="349"/>
      <c r="CV63" s="349"/>
      <c r="CW63" s="350"/>
      <c r="CX63" s="348"/>
      <c r="CY63" s="349"/>
      <c r="CZ63" s="349"/>
      <c r="DA63" s="349"/>
      <c r="DB63" s="349"/>
      <c r="DC63" s="349"/>
      <c r="DD63" s="349"/>
      <c r="DE63" s="349"/>
      <c r="DF63" s="349"/>
      <c r="DG63" s="349"/>
      <c r="DH63" s="349"/>
      <c r="DI63" s="350"/>
    </row>
    <row r="64" spans="1:173" ht="26.1" customHeight="1" x14ac:dyDescent="0.2">
      <c r="B64" s="47" t="s">
        <v>44</v>
      </c>
      <c r="C64" s="48" t="s">
        <v>395</v>
      </c>
      <c r="D64" s="232"/>
      <c r="E64" s="232"/>
      <c r="F64" s="232"/>
      <c r="G64" s="232"/>
      <c r="H64" s="21"/>
      <c r="I64" s="21"/>
      <c r="J64" s="21"/>
      <c r="K64" s="21"/>
      <c r="L64" s="21"/>
      <c r="M64" s="21"/>
      <c r="N64" s="21"/>
      <c r="O64" s="21"/>
      <c r="P64" s="21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421"/>
      <c r="AB64" s="89">
        <f>33.3*$C$65</f>
        <v>0</v>
      </c>
      <c r="AC64" s="428">
        <f>33.3*$C$65</f>
        <v>0</v>
      </c>
      <c r="AD64" s="428">
        <f>33.3*$C$65</f>
        <v>0</v>
      </c>
      <c r="AE64" s="428">
        <f>33.3*$C$65</f>
        <v>0</v>
      </c>
      <c r="AF64" s="428">
        <f>33.3*$C$65</f>
        <v>0</v>
      </c>
      <c r="AG64" s="428">
        <f>3400*$C$65^(2/3)</f>
        <v>0</v>
      </c>
      <c r="AH64" s="428"/>
      <c r="AI64" s="428"/>
      <c r="AJ64" s="428"/>
      <c r="AK64" s="428"/>
      <c r="AL64" s="426"/>
      <c r="AM64" s="318"/>
      <c r="AO64" s="126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289"/>
      <c r="BB64" s="289"/>
      <c r="BC64" s="289"/>
      <c r="BD64" s="289"/>
      <c r="BE64" s="289"/>
      <c r="BF64" s="289"/>
      <c r="BG64" s="289"/>
      <c r="BH64" s="289"/>
      <c r="BI64" s="289"/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/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289"/>
      <c r="CH64" s="289"/>
      <c r="CI64" s="289"/>
      <c r="CJ64" s="289"/>
      <c r="CK64" s="289"/>
      <c r="CL64" s="289"/>
      <c r="CM64" s="289"/>
      <c r="CN64" s="289"/>
      <c r="CO64" s="289"/>
      <c r="CP64" s="289"/>
      <c r="CQ64" s="289"/>
      <c r="CR64" s="289"/>
      <c r="CS64" s="289"/>
      <c r="CT64" s="289"/>
      <c r="CU64" s="289"/>
      <c r="CV64" s="289"/>
      <c r="CW64" s="289"/>
      <c r="CX64" s="289"/>
      <c r="CY64" s="289"/>
      <c r="CZ64" s="289"/>
      <c r="DA64" s="289"/>
      <c r="DB64" s="289"/>
      <c r="DC64" s="289"/>
      <c r="DD64" s="289"/>
      <c r="DE64" s="289"/>
      <c r="DF64" s="289"/>
      <c r="DG64" s="289"/>
      <c r="DH64" s="289"/>
      <c r="DI64" s="289"/>
    </row>
    <row r="65" spans="2:39" ht="12.75" customHeight="1" thickBot="1" x14ac:dyDescent="0.25">
      <c r="B65" s="49"/>
      <c r="C65" s="50">
        <f>EMISSIONS_1!C65</f>
        <v>0</v>
      </c>
      <c r="D65" s="233"/>
      <c r="E65" s="233"/>
      <c r="F65" s="233"/>
      <c r="G65" s="233"/>
      <c r="H65" s="51"/>
      <c r="I65" s="51"/>
      <c r="J65" s="51"/>
      <c r="K65" s="51"/>
      <c r="L65" s="51"/>
      <c r="M65" s="51"/>
      <c r="N65" s="51"/>
      <c r="O65" s="51"/>
      <c r="P65" s="5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422"/>
      <c r="AB65" s="414"/>
      <c r="AC65" s="133"/>
      <c r="AD65" s="134"/>
      <c r="AE65" s="133"/>
      <c r="AF65" s="134"/>
      <c r="AG65" s="133"/>
      <c r="AH65" s="168"/>
      <c r="AI65" s="168"/>
      <c r="AJ65" s="386"/>
      <c r="AK65" s="386"/>
      <c r="AL65" s="387"/>
      <c r="AM65" s="319"/>
    </row>
    <row r="66" spans="2:39" ht="12.75" customHeight="1" thickTop="1" x14ac:dyDescent="0.2">
      <c r="B66" s="52"/>
      <c r="C66" s="8"/>
      <c r="D66" s="8"/>
      <c r="E66" s="8"/>
      <c r="F66" s="8"/>
      <c r="G66" s="8"/>
      <c r="H66" s="5"/>
      <c r="I66" s="5"/>
      <c r="J66" s="5"/>
      <c r="K66" s="5"/>
      <c r="L66" s="5"/>
      <c r="M66" s="5"/>
      <c r="N66" s="5"/>
      <c r="O66" s="124"/>
      <c r="P66" s="124"/>
      <c r="Q66" s="135"/>
      <c r="R66" s="135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7"/>
      <c r="AD66" s="137"/>
      <c r="AE66" s="10"/>
      <c r="AF66" s="10"/>
      <c r="AG66" s="10"/>
      <c r="AH66" s="10"/>
      <c r="AI66" s="10"/>
      <c r="AJ66" s="385"/>
      <c r="AK66" s="385"/>
      <c r="AL66" s="385"/>
      <c r="AM66" s="137"/>
    </row>
    <row r="67" spans="2:39" ht="12.75" customHeight="1" x14ac:dyDescent="0.2">
      <c r="B67" s="52"/>
      <c r="C67" s="8"/>
      <c r="D67" s="8"/>
      <c r="E67" s="8"/>
      <c r="F67" s="8"/>
      <c r="G67" s="8"/>
      <c r="H67" s="5"/>
      <c r="I67" s="5"/>
      <c r="J67" s="5"/>
      <c r="K67" s="5"/>
      <c r="L67" s="5"/>
      <c r="M67" s="5"/>
      <c r="N67" s="5"/>
      <c r="O67" s="9"/>
      <c r="P67" s="9"/>
      <c r="Q67" s="5"/>
      <c r="S67" s="8"/>
      <c r="T67" s="8"/>
      <c r="U67" s="8"/>
      <c r="V67" s="8"/>
      <c r="W67" s="8"/>
      <c r="X67" s="8"/>
      <c r="Y67" s="8"/>
      <c r="Z67" s="8"/>
      <c r="AA67" s="8"/>
      <c r="AB67" s="8"/>
      <c r="AC67" s="10"/>
      <c r="AD67" s="10"/>
      <c r="AE67" s="10"/>
      <c r="AF67" s="10"/>
      <c r="AG67" s="10"/>
      <c r="AH67" s="10"/>
      <c r="AI67" s="10"/>
      <c r="AJ67" s="385"/>
      <c r="AK67" s="385"/>
      <c r="AL67" s="385"/>
      <c r="AM67" s="137"/>
    </row>
    <row r="68" spans="2:39" ht="12.75" customHeight="1" x14ac:dyDescent="0.2">
      <c r="B68" s="1"/>
      <c r="C68" s="1"/>
      <c r="D68" s="1"/>
      <c r="E68" s="1"/>
      <c r="F68" s="1"/>
      <c r="G68" s="178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78"/>
      <c r="AK68" s="178"/>
      <c r="AL68" s="178"/>
      <c r="AM68" s="136"/>
    </row>
    <row r="69" spans="2:39" ht="12.75" customHeight="1" x14ac:dyDescent="0.2">
      <c r="B69" s="1"/>
      <c r="C69" s="1"/>
      <c r="D69" s="1"/>
      <c r="E69" s="1"/>
      <c r="F69" s="1"/>
      <c r="G69" s="178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78"/>
      <c r="AK69" s="178"/>
      <c r="AL69" s="178"/>
      <c r="AM69" s="136"/>
    </row>
    <row r="70" spans="2:39" ht="12.75" customHeight="1" x14ac:dyDescent="0.2">
      <c r="B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78"/>
      <c r="AK70" s="178"/>
      <c r="AL70" s="178"/>
      <c r="AM70" s="136"/>
    </row>
    <row r="71" spans="2:39" ht="12.75" customHeight="1" x14ac:dyDescent="0.2">
      <c r="B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78"/>
      <c r="AK71" s="178"/>
      <c r="AL71" s="178"/>
      <c r="AM71" s="73"/>
    </row>
    <row r="72" spans="2:39" ht="12.75" customHeight="1" x14ac:dyDescent="0.2">
      <c r="B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78"/>
      <c r="AK72" s="178"/>
      <c r="AL72" s="178"/>
      <c r="AM72" s="73"/>
    </row>
    <row r="73" spans="2:39" ht="12.75" customHeight="1" x14ac:dyDescent="0.2">
      <c r="B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78"/>
      <c r="AK73" s="178"/>
      <c r="AL73" s="178"/>
      <c r="AM73" s="73"/>
    </row>
    <row r="74" spans="2:39" ht="12.75" customHeight="1" x14ac:dyDescent="0.2">
      <c r="B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78"/>
      <c r="AK74" s="178"/>
      <c r="AL74" s="178"/>
      <c r="AM74" s="73"/>
    </row>
    <row r="75" spans="2:39" ht="12.75" customHeight="1" x14ac:dyDescent="0.2">
      <c r="B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78"/>
      <c r="AK75" s="178"/>
      <c r="AL75" s="178"/>
      <c r="AM75" s="136"/>
    </row>
    <row r="76" spans="2:39" ht="12.75" customHeight="1" x14ac:dyDescent="0.2">
      <c r="B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78"/>
      <c r="AK76" s="178"/>
      <c r="AL76" s="178"/>
      <c r="AM76" s="136"/>
    </row>
    <row r="77" spans="2:39" ht="12.75" customHeight="1" x14ac:dyDescent="0.2">
      <c r="B77" s="1"/>
      <c r="C77" s="1"/>
      <c r="D77" s="1"/>
      <c r="E77" s="1"/>
      <c r="F77" s="1"/>
      <c r="G77" s="178"/>
      <c r="H77" s="1"/>
      <c r="I77" s="178"/>
      <c r="J77" s="178"/>
      <c r="K77" s="178"/>
      <c r="L77" s="178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78"/>
      <c r="AK77" s="178"/>
      <c r="AL77" s="178"/>
      <c r="AM77" s="136"/>
    </row>
    <row r="78" spans="2:39" ht="12.75" customHeight="1" x14ac:dyDescent="0.2">
      <c r="B78" s="1"/>
      <c r="C78" s="1"/>
      <c r="D78" s="1"/>
      <c r="E78" s="1"/>
      <c r="F78" s="1"/>
      <c r="G78" s="178"/>
      <c r="H78" s="1"/>
      <c r="I78" s="178"/>
      <c r="J78" s="178"/>
      <c r="K78" s="178"/>
      <c r="L78" s="178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78"/>
      <c r="AK78" s="178"/>
      <c r="AL78" s="178"/>
      <c r="AM78" s="136"/>
    </row>
    <row r="79" spans="2:39" ht="12.75" customHeight="1" x14ac:dyDescent="0.2">
      <c r="B79" s="1"/>
      <c r="C79" s="1"/>
      <c r="D79" s="1"/>
      <c r="E79" s="1"/>
      <c r="F79" s="1"/>
      <c r="G79" s="178"/>
      <c r="H79" s="1"/>
      <c r="I79" s="178"/>
      <c r="J79" s="178"/>
      <c r="K79" s="178"/>
      <c r="L79" s="178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78"/>
      <c r="AK79" s="178"/>
      <c r="AL79" s="178"/>
      <c r="AM79" s="136"/>
    </row>
    <row r="80" spans="2:39" ht="12.75" customHeight="1" x14ac:dyDescent="0.2">
      <c r="B80" s="1"/>
      <c r="C80" s="1"/>
      <c r="D80" s="1"/>
      <c r="E80" s="1"/>
      <c r="F80" s="1"/>
      <c r="G80" s="178"/>
      <c r="H80" s="1"/>
      <c r="I80" s="178"/>
      <c r="J80" s="178"/>
      <c r="K80" s="178"/>
      <c r="L80" s="178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78"/>
      <c r="AK80" s="178"/>
      <c r="AL80" s="178"/>
      <c r="AM80" s="136"/>
    </row>
    <row r="81" spans="2:39" ht="12.75" customHeight="1" x14ac:dyDescent="0.2">
      <c r="B81" s="1"/>
      <c r="C81" s="1"/>
      <c r="D81" s="1"/>
      <c r="E81" s="1"/>
      <c r="F81" s="1"/>
      <c r="G81" s="178"/>
      <c r="H81" s="1"/>
      <c r="I81" s="178"/>
      <c r="J81" s="178"/>
      <c r="K81" s="178"/>
      <c r="L81" s="178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78"/>
      <c r="AK81" s="178"/>
      <c r="AL81" s="178"/>
      <c r="AM81" s="74"/>
    </row>
    <row r="82" spans="2:39" ht="12.75" customHeight="1" x14ac:dyDescent="0.2">
      <c r="B82" s="1"/>
      <c r="C82" s="1"/>
      <c r="D82" s="1"/>
      <c r="E82" s="1"/>
      <c r="F82" s="1"/>
      <c r="G82" s="178"/>
      <c r="H82" s="1"/>
      <c r="I82" s="178"/>
      <c r="J82" s="178"/>
      <c r="K82" s="178"/>
      <c r="L82" s="178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78"/>
      <c r="AK82" s="178"/>
      <c r="AL82" s="178"/>
      <c r="AM82" s="74"/>
    </row>
    <row r="83" spans="2:39" ht="12.75" customHeight="1" x14ac:dyDescent="0.2">
      <c r="B83" s="1"/>
      <c r="C83" s="1"/>
      <c r="D83" s="1"/>
      <c r="E83" s="1"/>
      <c r="F83" s="1"/>
      <c r="G83" s="178"/>
      <c r="H83" s="1"/>
      <c r="I83" s="178"/>
      <c r="J83" s="178"/>
      <c r="K83" s="178"/>
      <c r="L83" s="178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78"/>
      <c r="AK83" s="178"/>
      <c r="AL83" s="178"/>
      <c r="AM83" s="74"/>
    </row>
    <row r="84" spans="2:39" ht="12.75" customHeight="1" x14ac:dyDescent="0.2">
      <c r="B84" s="1"/>
      <c r="C84" s="1"/>
      <c r="D84" s="1"/>
      <c r="E84" s="1"/>
      <c r="F84" s="1"/>
      <c r="G84" s="178"/>
      <c r="H84" s="1"/>
      <c r="I84" s="178"/>
      <c r="J84" s="178"/>
      <c r="K84" s="178"/>
      <c r="L84" s="178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78"/>
      <c r="AK84" s="178"/>
      <c r="AL84" s="178"/>
      <c r="AM84" s="74"/>
    </row>
    <row r="85" spans="2:39" ht="12.75" customHeight="1" x14ac:dyDescent="0.2">
      <c r="B85" s="1"/>
      <c r="C85" s="1"/>
      <c r="D85" s="1"/>
      <c r="E85" s="1"/>
      <c r="F85" s="1"/>
      <c r="G85" s="178"/>
      <c r="H85" s="1"/>
      <c r="I85" s="178"/>
      <c r="J85" s="178"/>
      <c r="K85" s="178"/>
      <c r="L85" s="178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78"/>
      <c r="AK85" s="178"/>
      <c r="AL85" s="178"/>
      <c r="AM85" s="74"/>
    </row>
    <row r="86" spans="2:39" ht="12.75" customHeight="1" x14ac:dyDescent="0.2">
      <c r="B86" s="1"/>
      <c r="C86" s="1"/>
      <c r="D86" s="1"/>
      <c r="E86" s="1"/>
      <c r="F86" s="1"/>
      <c r="G86" s="178"/>
      <c r="H86" s="1"/>
      <c r="I86" s="178"/>
      <c r="J86" s="178"/>
      <c r="K86" s="178"/>
      <c r="L86" s="178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78"/>
      <c r="AK86" s="178"/>
      <c r="AL86" s="178"/>
      <c r="AM86" s="74"/>
    </row>
    <row r="87" spans="2:39" ht="12.75" customHeight="1" x14ac:dyDescent="0.2">
      <c r="B87" s="1"/>
      <c r="C87" s="1"/>
      <c r="D87" s="1"/>
      <c r="E87" s="1"/>
      <c r="F87" s="1"/>
      <c r="G87" s="178"/>
      <c r="H87" s="1"/>
      <c r="I87" s="178"/>
      <c r="J87" s="178"/>
      <c r="K87" s="178"/>
      <c r="L87" s="178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78"/>
      <c r="AK87" s="178"/>
      <c r="AL87" s="178"/>
      <c r="AM87" s="74"/>
    </row>
    <row r="88" spans="2:39" ht="12.75" customHeight="1" x14ac:dyDescent="0.2">
      <c r="B88" s="1"/>
      <c r="C88" s="1"/>
      <c r="D88" s="1"/>
      <c r="E88" s="1"/>
      <c r="F88" s="1"/>
      <c r="G88" s="178"/>
      <c r="H88" s="1"/>
      <c r="I88" s="178"/>
      <c r="J88" s="178"/>
      <c r="K88" s="178"/>
      <c r="L88" s="178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78"/>
      <c r="AK88" s="178"/>
      <c r="AL88" s="178"/>
      <c r="AM88" s="74"/>
    </row>
    <row r="89" spans="2:39" ht="12.75" customHeight="1" x14ac:dyDescent="0.2">
      <c r="B89" s="1"/>
      <c r="C89" s="1"/>
      <c r="D89" s="1"/>
      <c r="E89" s="1"/>
      <c r="F89" s="1"/>
      <c r="G89" s="178"/>
      <c r="H89" s="1"/>
      <c r="I89" s="178"/>
      <c r="J89" s="178"/>
      <c r="K89" s="178"/>
      <c r="L89" s="178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78"/>
      <c r="AK89" s="178"/>
      <c r="AL89" s="178"/>
      <c r="AM89" s="74"/>
    </row>
    <row r="90" spans="2:39" ht="12.75" customHeight="1" x14ac:dyDescent="0.2">
      <c r="B90" s="1"/>
      <c r="C90" s="1"/>
      <c r="D90" s="1"/>
      <c r="E90" s="1"/>
      <c r="F90" s="1"/>
      <c r="G90" s="178"/>
      <c r="H90" s="1"/>
      <c r="I90" s="178"/>
      <c r="J90" s="178"/>
      <c r="K90" s="178"/>
      <c r="L90" s="178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78"/>
      <c r="AK90" s="178"/>
      <c r="AL90" s="178"/>
      <c r="AM90" s="74"/>
    </row>
    <row r="91" spans="2:39" ht="12.75" customHeight="1" x14ac:dyDescent="0.2">
      <c r="B91" s="1"/>
      <c r="C91" s="1"/>
      <c r="D91" s="1"/>
      <c r="E91" s="1"/>
      <c r="F91" s="1"/>
      <c r="G91" s="178"/>
      <c r="H91" s="1"/>
      <c r="I91" s="178"/>
      <c r="J91" s="178"/>
      <c r="K91" s="178"/>
      <c r="L91" s="178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78"/>
      <c r="AK91" s="178"/>
      <c r="AL91" s="178"/>
      <c r="AM91" s="74"/>
    </row>
    <row r="92" spans="2:39" ht="12.75" customHeight="1" x14ac:dyDescent="0.2">
      <c r="B92" s="1"/>
      <c r="C92" s="1"/>
      <c r="D92" s="1"/>
      <c r="E92" s="1"/>
      <c r="F92" s="1"/>
      <c r="G92" s="178"/>
      <c r="H92" s="1"/>
      <c r="I92" s="178"/>
      <c r="J92" s="178"/>
      <c r="K92" s="178"/>
      <c r="L92" s="178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78"/>
      <c r="AK92" s="178"/>
      <c r="AL92" s="178"/>
      <c r="AM92" s="74"/>
    </row>
    <row r="93" spans="2:39" ht="12.75" customHeight="1" x14ac:dyDescent="0.2">
      <c r="B93" s="1"/>
      <c r="C93" s="1"/>
      <c r="D93" s="1"/>
      <c r="E93" s="1"/>
      <c r="F93" s="1"/>
      <c r="G93" s="178"/>
      <c r="H93" s="1"/>
      <c r="I93" s="178"/>
      <c r="J93" s="178"/>
      <c r="K93" s="178"/>
      <c r="L93" s="178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78"/>
      <c r="AK93" s="178"/>
      <c r="AL93" s="178"/>
      <c r="AM93" s="74"/>
    </row>
    <row r="94" spans="2:39" ht="12.75" customHeight="1" x14ac:dyDescent="0.2">
      <c r="B94" s="1"/>
      <c r="C94" s="1"/>
      <c r="D94" s="1"/>
      <c r="E94" s="1"/>
      <c r="F94" s="1"/>
      <c r="G94" s="178"/>
      <c r="H94" s="1"/>
      <c r="I94" s="178"/>
      <c r="J94" s="178"/>
      <c r="K94" s="178"/>
      <c r="L94" s="178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78"/>
      <c r="AK94" s="178"/>
      <c r="AL94" s="178"/>
      <c r="AM94" s="74"/>
    </row>
    <row r="95" spans="2:39" ht="12.75" customHeight="1" x14ac:dyDescent="0.2">
      <c r="B95" s="1"/>
      <c r="C95" s="1"/>
      <c r="D95" s="1"/>
      <c r="E95" s="1"/>
      <c r="F95" s="1"/>
      <c r="G95" s="178"/>
      <c r="H95" s="1"/>
      <c r="I95" s="178"/>
      <c r="J95" s="178"/>
      <c r="K95" s="178"/>
      <c r="L95" s="178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78"/>
      <c r="AK95" s="178"/>
      <c r="AL95" s="178"/>
      <c r="AM95" s="74"/>
    </row>
    <row r="96" spans="2:39" ht="12.75" customHeight="1" x14ac:dyDescent="0.2">
      <c r="B96" s="1"/>
      <c r="C96" s="1"/>
      <c r="D96" s="1"/>
      <c r="E96" s="1"/>
      <c r="F96" s="1"/>
      <c r="G96" s="178"/>
      <c r="H96" s="1"/>
      <c r="I96" s="178"/>
      <c r="J96" s="178"/>
      <c r="K96" s="178"/>
      <c r="L96" s="178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78"/>
      <c r="AK96" s="178"/>
      <c r="AL96" s="178"/>
      <c r="AM96" s="74"/>
    </row>
    <row r="97" spans="2:39" ht="12.75" customHeight="1" x14ac:dyDescent="0.2">
      <c r="B97" s="1"/>
      <c r="C97" s="1"/>
      <c r="D97" s="1"/>
      <c r="E97" s="1"/>
      <c r="F97" s="1"/>
      <c r="G97" s="178"/>
      <c r="H97" s="1"/>
      <c r="I97" s="178"/>
      <c r="J97" s="178"/>
      <c r="K97" s="178"/>
      <c r="L97" s="178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78"/>
      <c r="AK97" s="178"/>
      <c r="AL97" s="178"/>
      <c r="AM97" s="74"/>
    </row>
    <row r="98" spans="2:39" ht="12.75" customHeight="1" x14ac:dyDescent="0.2">
      <c r="B98" s="1"/>
      <c r="C98" s="1"/>
      <c r="D98" s="1"/>
      <c r="E98" s="1"/>
      <c r="F98" s="1"/>
      <c r="G98" s="178"/>
      <c r="H98" s="1"/>
      <c r="I98" s="178"/>
      <c r="J98" s="178"/>
      <c r="K98" s="178"/>
      <c r="L98" s="17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78"/>
      <c r="AK98" s="178"/>
      <c r="AL98" s="178"/>
      <c r="AM98" s="74"/>
    </row>
    <row r="99" spans="2:39" ht="12.75" customHeight="1" x14ac:dyDescent="0.2">
      <c r="B99" s="1"/>
      <c r="C99" s="1"/>
      <c r="D99" s="1"/>
      <c r="E99" s="1"/>
      <c r="F99" s="1"/>
      <c r="G99" s="178"/>
      <c r="H99" s="1"/>
      <c r="I99" s="178"/>
      <c r="J99" s="178"/>
      <c r="K99" s="178"/>
      <c r="L99" s="178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78"/>
      <c r="AK99" s="178"/>
      <c r="AL99" s="178"/>
      <c r="AM99" s="74"/>
    </row>
    <row r="100" spans="2:39" ht="12.75" customHeight="1" x14ac:dyDescent="0.2">
      <c r="B100" s="1"/>
      <c r="C100" s="1"/>
      <c r="D100" s="1"/>
      <c r="E100" s="1"/>
      <c r="F100" s="1"/>
      <c r="G100" s="178"/>
      <c r="H100" s="1"/>
      <c r="I100" s="178"/>
      <c r="J100" s="178"/>
      <c r="K100" s="178"/>
      <c r="L100" s="178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78"/>
      <c r="AK100" s="178"/>
      <c r="AL100" s="178"/>
      <c r="AM100" s="74"/>
    </row>
    <row r="101" spans="2:39" ht="12.75" customHeight="1" x14ac:dyDescent="0.2">
      <c r="B101" s="1"/>
      <c r="C101" s="1"/>
      <c r="D101" s="1"/>
      <c r="E101" s="1"/>
      <c r="F101" s="1"/>
      <c r="G101" s="178"/>
      <c r="H101" s="1"/>
      <c r="I101" s="178"/>
      <c r="J101" s="178"/>
      <c r="K101" s="178"/>
      <c r="L101" s="178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78"/>
      <c r="AK101" s="178"/>
      <c r="AL101" s="178"/>
      <c r="AM101" s="74"/>
    </row>
    <row r="102" spans="2:39" ht="12.75" customHeight="1" x14ac:dyDescent="0.2">
      <c r="B102" s="1"/>
      <c r="C102" s="1"/>
      <c r="D102" s="1"/>
      <c r="E102" s="1"/>
      <c r="F102" s="1"/>
      <c r="G102" s="178"/>
      <c r="H102" s="1"/>
      <c r="I102" s="178"/>
      <c r="J102" s="178"/>
      <c r="K102" s="178"/>
      <c r="L102" s="178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78"/>
      <c r="AK102" s="178"/>
      <c r="AL102" s="178"/>
      <c r="AM102" s="74"/>
    </row>
    <row r="103" spans="2:39" ht="12.75" customHeight="1" x14ac:dyDescent="0.2">
      <c r="B103" s="1"/>
      <c r="C103" s="1"/>
      <c r="D103" s="1"/>
      <c r="E103" s="1"/>
      <c r="F103" s="1"/>
      <c r="G103" s="178"/>
      <c r="H103" s="1"/>
      <c r="I103" s="178"/>
      <c r="J103" s="178"/>
      <c r="K103" s="178"/>
      <c r="L103" s="17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78"/>
      <c r="AK103" s="178"/>
      <c r="AL103" s="178"/>
      <c r="AM103" s="74"/>
    </row>
    <row r="104" spans="2:39" ht="12.75" customHeight="1" x14ac:dyDescent="0.2">
      <c r="B104" s="1"/>
      <c r="C104" s="1"/>
      <c r="D104" s="1"/>
      <c r="E104" s="1"/>
      <c r="F104" s="1"/>
      <c r="G104" s="178"/>
      <c r="H104" s="1"/>
      <c r="I104" s="178"/>
      <c r="J104" s="178"/>
      <c r="K104" s="178"/>
      <c r="L104" s="17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78"/>
      <c r="AK104" s="178"/>
      <c r="AL104" s="178"/>
      <c r="AM104" s="74"/>
    </row>
    <row r="105" spans="2:39" ht="12.75" customHeight="1" x14ac:dyDescent="0.2">
      <c r="B105" s="1"/>
      <c r="C105" s="1"/>
      <c r="D105" s="1"/>
      <c r="E105" s="1"/>
      <c r="F105" s="1"/>
      <c r="G105" s="178"/>
      <c r="H105" s="1"/>
      <c r="I105" s="178"/>
      <c r="J105" s="178"/>
      <c r="K105" s="178"/>
      <c r="L105" s="17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78"/>
      <c r="AK105" s="178"/>
      <c r="AL105" s="178"/>
      <c r="AM105" s="74"/>
    </row>
    <row r="106" spans="2:39" ht="12.75" customHeight="1" x14ac:dyDescent="0.2">
      <c r="B106" s="1"/>
      <c r="C106" s="1"/>
      <c r="D106" s="1"/>
      <c r="E106" s="1"/>
      <c r="F106" s="1"/>
      <c r="G106" s="178"/>
      <c r="H106" s="1"/>
      <c r="I106" s="178"/>
      <c r="J106" s="178"/>
      <c r="K106" s="178"/>
      <c r="L106" s="17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78"/>
      <c r="AK106" s="178"/>
      <c r="AL106" s="178"/>
      <c r="AM106" s="74"/>
    </row>
    <row r="107" spans="2:39" ht="12.75" customHeight="1" x14ac:dyDescent="0.2">
      <c r="B107" s="1"/>
      <c r="C107" s="1"/>
      <c r="D107" s="1"/>
      <c r="E107" s="1"/>
      <c r="F107" s="1"/>
      <c r="G107" s="178"/>
      <c r="H107" s="1"/>
      <c r="I107" s="178"/>
      <c r="J107" s="178"/>
      <c r="K107" s="178"/>
      <c r="L107" s="17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78"/>
      <c r="AK107" s="178"/>
      <c r="AL107" s="178"/>
      <c r="AM107" s="74"/>
    </row>
    <row r="108" spans="2:39" ht="12.75" customHeight="1" x14ac:dyDescent="0.2">
      <c r="B108" s="1"/>
      <c r="C108" s="1"/>
      <c r="D108" s="1"/>
      <c r="E108" s="1"/>
      <c r="F108" s="1"/>
      <c r="G108" s="178"/>
      <c r="H108" s="1"/>
      <c r="I108" s="178"/>
      <c r="J108" s="178"/>
      <c r="K108" s="178"/>
      <c r="L108" s="17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78"/>
      <c r="AK108" s="178"/>
      <c r="AL108" s="178"/>
      <c r="AM108" s="74"/>
    </row>
    <row r="109" spans="2:39" ht="12.75" customHeight="1" x14ac:dyDescent="0.2">
      <c r="B109" s="1"/>
      <c r="C109" s="1"/>
      <c r="D109" s="1"/>
      <c r="E109" s="1"/>
      <c r="F109" s="1"/>
      <c r="G109" s="178"/>
      <c r="H109" s="1"/>
      <c r="I109" s="178"/>
      <c r="J109" s="178"/>
      <c r="K109" s="178"/>
      <c r="L109" s="17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78"/>
      <c r="AK109" s="178"/>
      <c r="AL109" s="178"/>
      <c r="AM109" s="74"/>
    </row>
    <row r="110" spans="2:39" ht="12.75" customHeight="1" x14ac:dyDescent="0.2">
      <c r="B110" s="1"/>
      <c r="C110" s="1"/>
      <c r="D110" s="1"/>
      <c r="E110" s="1"/>
      <c r="F110" s="1"/>
      <c r="G110" s="178"/>
      <c r="H110" s="1"/>
      <c r="I110" s="178"/>
      <c r="J110" s="178"/>
      <c r="K110" s="178"/>
      <c r="L110" s="17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78"/>
      <c r="AK110" s="178"/>
      <c r="AL110" s="178"/>
      <c r="AM110" s="74"/>
    </row>
    <row r="111" spans="2:39" ht="12.75" customHeight="1" x14ac:dyDescent="0.2">
      <c r="B111" s="1"/>
      <c r="C111" s="1"/>
      <c r="D111" s="1"/>
      <c r="E111" s="1"/>
      <c r="F111" s="1"/>
      <c r="G111" s="178"/>
      <c r="H111" s="1"/>
      <c r="I111" s="178"/>
      <c r="J111" s="178"/>
      <c r="K111" s="178"/>
      <c r="L111" s="17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78"/>
      <c r="AK111" s="178"/>
      <c r="AL111" s="178"/>
      <c r="AM111" s="74"/>
    </row>
    <row r="112" spans="2:39" ht="12.75" customHeight="1" x14ac:dyDescent="0.2">
      <c r="B112" s="1"/>
      <c r="C112" s="1"/>
      <c r="D112" s="1"/>
      <c r="E112" s="1"/>
      <c r="F112" s="1"/>
      <c r="G112" s="178"/>
      <c r="H112" s="1"/>
      <c r="I112" s="178"/>
      <c r="J112" s="178"/>
      <c r="K112" s="178"/>
      <c r="L112" s="17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78"/>
      <c r="AK112" s="178"/>
      <c r="AL112" s="178"/>
      <c r="AM112" s="74"/>
    </row>
    <row r="113" spans="2:40" ht="12.75" customHeight="1" x14ac:dyDescent="0.2">
      <c r="B113" s="1"/>
      <c r="C113" s="1"/>
      <c r="D113" s="1"/>
      <c r="E113" s="1"/>
      <c r="F113" s="1"/>
      <c r="G113" s="178"/>
      <c r="H113" s="1"/>
      <c r="I113" s="178"/>
      <c r="J113" s="178"/>
      <c r="K113" s="178"/>
      <c r="L113" s="17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78"/>
      <c r="AK113" s="178"/>
      <c r="AL113" s="178"/>
      <c r="AM113" s="74"/>
    </row>
    <row r="114" spans="2:40" ht="12.75" customHeight="1" x14ac:dyDescent="0.2">
      <c r="B114" s="1"/>
      <c r="C114" s="1"/>
      <c r="D114" s="1"/>
      <c r="E114" s="1"/>
      <c r="F114" s="1"/>
      <c r="G114" s="178"/>
      <c r="H114" s="1"/>
      <c r="I114" s="178"/>
      <c r="J114" s="178"/>
      <c r="K114" s="178"/>
      <c r="L114" s="17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78"/>
      <c r="AK114" s="178"/>
      <c r="AL114" s="178"/>
      <c r="AM114" s="74"/>
    </row>
    <row r="115" spans="2:40" ht="12.75" customHeight="1" x14ac:dyDescent="0.2">
      <c r="B115" s="1"/>
      <c r="C115" s="1"/>
      <c r="D115" s="1"/>
      <c r="E115" s="1"/>
      <c r="F115" s="1"/>
      <c r="G115" s="178"/>
      <c r="H115" s="1"/>
      <c r="I115" s="178"/>
      <c r="J115" s="178"/>
      <c r="K115" s="178"/>
      <c r="L115" s="17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78"/>
      <c r="AK115" s="178"/>
      <c r="AL115" s="178"/>
      <c r="AM115" s="74"/>
    </row>
    <row r="116" spans="2:40" ht="12.75" customHeight="1" x14ac:dyDescent="0.2">
      <c r="B116" s="1"/>
      <c r="C116" s="1"/>
      <c r="D116" s="1"/>
      <c r="E116" s="1"/>
      <c r="F116" s="1"/>
      <c r="G116" s="178"/>
      <c r="H116" s="1"/>
      <c r="I116" s="178"/>
      <c r="J116" s="178"/>
      <c r="K116" s="178"/>
      <c r="L116" s="17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78"/>
      <c r="AK116" s="178"/>
      <c r="AL116" s="178"/>
      <c r="AM116" s="74"/>
    </row>
    <row r="117" spans="2:40" ht="12.75" customHeight="1" x14ac:dyDescent="0.2">
      <c r="B117" s="1"/>
      <c r="C117" s="1"/>
      <c r="D117" s="1"/>
      <c r="E117" s="1"/>
      <c r="F117" s="1"/>
      <c r="G117" s="178"/>
      <c r="H117" s="1"/>
      <c r="I117" s="178"/>
      <c r="J117" s="178"/>
      <c r="K117" s="178"/>
      <c r="L117" s="17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78"/>
      <c r="AK117" s="178"/>
      <c r="AL117" s="178"/>
      <c r="AM117" s="74"/>
    </row>
    <row r="118" spans="2:40" ht="12.75" customHeight="1" x14ac:dyDescent="0.2">
      <c r="B118" s="1"/>
      <c r="C118" s="1"/>
      <c r="D118" s="1"/>
      <c r="E118" s="1"/>
      <c r="F118" s="1"/>
      <c r="G118" s="178"/>
      <c r="H118" s="1"/>
      <c r="I118" s="178"/>
      <c r="J118" s="178"/>
      <c r="K118" s="178"/>
      <c r="L118" s="17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78"/>
      <c r="AK118" s="178"/>
      <c r="AL118" s="178"/>
      <c r="AM118" s="73"/>
    </row>
    <row r="119" spans="2:40" ht="12.75" customHeight="1" x14ac:dyDescent="0.2">
      <c r="B119" s="1"/>
      <c r="C119" s="1"/>
      <c r="D119" s="1"/>
      <c r="E119" s="1"/>
      <c r="F119" s="1"/>
      <c r="G119" s="178"/>
      <c r="H119" s="1"/>
      <c r="I119" s="178"/>
      <c r="J119" s="178"/>
      <c r="K119" s="178"/>
      <c r="L119" s="17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78"/>
      <c r="AK119" s="178"/>
      <c r="AL119" s="178"/>
      <c r="AM119" s="136"/>
    </row>
    <row r="120" spans="2:40" ht="12.75" customHeight="1" x14ac:dyDescent="0.2">
      <c r="B120" s="1"/>
      <c r="C120" s="1"/>
      <c r="D120" s="1"/>
      <c r="E120" s="1"/>
      <c r="F120" s="1"/>
      <c r="G120" s="178"/>
      <c r="H120" s="1"/>
      <c r="I120" s="178"/>
      <c r="J120" s="178"/>
      <c r="K120" s="178"/>
      <c r="L120" s="17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78"/>
      <c r="AK120" s="178"/>
      <c r="AL120" s="178"/>
      <c r="AM120" s="136"/>
    </row>
    <row r="121" spans="2:40" ht="12.75" customHeight="1" x14ac:dyDescent="0.2">
      <c r="B121" s="1"/>
      <c r="C121" s="1"/>
      <c r="D121" s="1"/>
      <c r="E121" s="1"/>
      <c r="F121" s="1"/>
      <c r="G121" s="178"/>
      <c r="H121" s="1"/>
      <c r="I121" s="178"/>
      <c r="J121" s="178"/>
      <c r="K121" s="178"/>
      <c r="L121" s="17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78"/>
      <c r="AK121" s="178"/>
      <c r="AL121" s="178"/>
      <c r="AM121" s="136"/>
    </row>
    <row r="122" spans="2:40" ht="12.75" customHeight="1" x14ac:dyDescent="0.2">
      <c r="B122" s="1"/>
      <c r="C122" s="1"/>
      <c r="D122" s="1"/>
      <c r="E122" s="1"/>
      <c r="F122" s="1"/>
      <c r="G122" s="178"/>
      <c r="H122" s="1"/>
      <c r="I122" s="178"/>
      <c r="J122" s="178"/>
      <c r="K122" s="178"/>
      <c r="L122" s="17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78"/>
      <c r="AK122" s="178"/>
      <c r="AL122" s="178"/>
      <c r="AM122" s="136"/>
    </row>
    <row r="123" spans="2:40" ht="12.75" customHeight="1" x14ac:dyDescent="0.2">
      <c r="B123" s="1"/>
      <c r="C123" s="1"/>
      <c r="D123" s="1"/>
      <c r="E123" s="1"/>
      <c r="F123" s="1"/>
      <c r="G123" s="178"/>
      <c r="H123" s="1"/>
      <c r="I123" s="178"/>
      <c r="J123" s="178"/>
      <c r="K123" s="178"/>
      <c r="L123" s="17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78"/>
      <c r="AK123" s="178"/>
      <c r="AL123" s="178"/>
      <c r="AM123" s="136"/>
    </row>
    <row r="124" spans="2:40" ht="12.75" customHeight="1" x14ac:dyDescent="0.2">
      <c r="B124" s="1"/>
      <c r="C124" s="1"/>
      <c r="D124" s="1"/>
      <c r="E124" s="1"/>
      <c r="F124" s="1"/>
      <c r="G124" s="178"/>
      <c r="H124" s="1"/>
      <c r="I124" s="178"/>
      <c r="J124" s="178"/>
      <c r="K124" s="178"/>
      <c r="L124" s="17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78"/>
      <c r="AK124" s="178"/>
      <c r="AL124" s="178"/>
      <c r="AM124" s="136"/>
    </row>
    <row r="125" spans="2:40" ht="12.75" customHeight="1" x14ac:dyDescent="0.2">
      <c r="B125" s="1"/>
      <c r="C125" s="1"/>
      <c r="D125" s="1"/>
      <c r="E125" s="1"/>
      <c r="F125" s="1"/>
      <c r="G125" s="178"/>
      <c r="H125" s="1"/>
      <c r="I125" s="178"/>
      <c r="J125" s="178"/>
      <c r="K125" s="178"/>
      <c r="L125" s="17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78"/>
      <c r="AK125" s="178"/>
      <c r="AL125" s="178"/>
      <c r="AM125" s="136"/>
    </row>
    <row r="126" spans="2:40" ht="12.75" customHeight="1" x14ac:dyDescent="0.2">
      <c r="AM126" s="136"/>
    </row>
    <row r="127" spans="2:40" ht="12.75" customHeight="1" x14ac:dyDescent="0.2">
      <c r="AM127" s="73"/>
      <c r="AN127" s="126"/>
    </row>
    <row r="128" spans="2:40" ht="12.75" customHeight="1" x14ac:dyDescent="0.2">
      <c r="AM128" s="154"/>
    </row>
    <row r="129" spans="39:40" ht="12.75" customHeight="1" x14ac:dyDescent="0.2">
      <c r="AM129" s="73"/>
    </row>
    <row r="130" spans="39:40" ht="12.75" customHeight="1" x14ac:dyDescent="0.2">
      <c r="AM130" s="136"/>
      <c r="AN130" s="126"/>
    </row>
    <row r="131" spans="39:40" ht="12.75" customHeight="1" x14ac:dyDescent="0.2">
      <c r="AM131" s="320"/>
    </row>
    <row r="132" spans="39:40" ht="12.75" customHeight="1" x14ac:dyDescent="0.2">
      <c r="AM132" s="137"/>
    </row>
    <row r="133" spans="39:40" ht="12.75" customHeight="1" x14ac:dyDescent="0.2">
      <c r="AM133" s="137"/>
    </row>
    <row r="139" spans="39:40" ht="12.75" customHeight="1" x14ac:dyDescent="0.2">
      <c r="AN139" s="321"/>
    </row>
    <row r="140" spans="39:40" ht="12.75" customHeight="1" x14ac:dyDescent="0.2">
      <c r="AM140" s="322"/>
      <c r="AN140" s="59"/>
    </row>
    <row r="141" spans="39:40" ht="12.75" customHeight="1" x14ac:dyDescent="0.2">
      <c r="AM141" s="322"/>
      <c r="AN141" s="59"/>
    </row>
    <row r="142" spans="39:40" ht="12.75" customHeight="1" x14ac:dyDescent="0.2">
      <c r="AM142" s="322"/>
      <c r="AN142" s="323"/>
    </row>
    <row r="143" spans="39:40" ht="12.75" customHeight="1" x14ac:dyDescent="0.2">
      <c r="AM143" s="324"/>
    </row>
    <row r="144" spans="39:40" ht="12.75" customHeight="1" x14ac:dyDescent="0.2">
      <c r="AM144" s="136"/>
    </row>
    <row r="145" spans="39:39" ht="12.75" customHeight="1" x14ac:dyDescent="0.2">
      <c r="AM145" s="136"/>
    </row>
    <row r="146" spans="39:39" ht="12.75" customHeight="1" x14ac:dyDescent="0.2">
      <c r="AM146" s="136"/>
    </row>
    <row r="147" spans="39:39" ht="12.75" customHeight="1" x14ac:dyDescent="0.2">
      <c r="AM147" s="136"/>
    </row>
    <row r="148" spans="39:39" ht="12.75" customHeight="1" x14ac:dyDescent="0.2">
      <c r="AM148" s="136"/>
    </row>
    <row r="149" spans="39:39" ht="12.75" customHeight="1" x14ac:dyDescent="0.2">
      <c r="AM149" s="136"/>
    </row>
    <row r="150" spans="39:39" ht="12.75" customHeight="1" x14ac:dyDescent="0.2">
      <c r="AM150" s="136"/>
    </row>
    <row r="151" spans="39:39" ht="12.75" customHeight="1" x14ac:dyDescent="0.2">
      <c r="AM151" s="136"/>
    </row>
    <row r="152" spans="39:39" ht="12.75" customHeight="1" x14ac:dyDescent="0.2">
      <c r="AM152" s="136"/>
    </row>
    <row r="153" spans="39:39" ht="12.75" customHeight="1" x14ac:dyDescent="0.2">
      <c r="AM153" s="136"/>
    </row>
    <row r="154" spans="39:39" ht="12.75" customHeight="1" x14ac:dyDescent="0.2">
      <c r="AM154" s="136"/>
    </row>
    <row r="155" spans="39:39" ht="12.75" customHeight="1" x14ac:dyDescent="0.2">
      <c r="AM155" s="136"/>
    </row>
    <row r="156" spans="39:39" ht="12.75" customHeight="1" x14ac:dyDescent="0.2">
      <c r="AM156" s="136"/>
    </row>
    <row r="157" spans="39:39" ht="12.75" customHeight="1" x14ac:dyDescent="0.2">
      <c r="AM157" s="136"/>
    </row>
    <row r="158" spans="39:39" ht="12.75" customHeight="1" x14ac:dyDescent="0.2">
      <c r="AM158" s="136"/>
    </row>
    <row r="159" spans="39:39" ht="12.75" customHeight="1" x14ac:dyDescent="0.2">
      <c r="AM159" s="136"/>
    </row>
    <row r="160" spans="39:39" ht="12.75" customHeight="1" x14ac:dyDescent="0.2">
      <c r="AM160" s="73"/>
    </row>
    <row r="161" spans="39:40" ht="12.75" customHeight="1" x14ac:dyDescent="0.2">
      <c r="AM161" s="73"/>
    </row>
    <row r="162" spans="39:40" ht="12.75" customHeight="1" x14ac:dyDescent="0.2">
      <c r="AM162" s="73"/>
    </row>
    <row r="163" spans="39:40" ht="12.75" customHeight="1" x14ac:dyDescent="0.2">
      <c r="AM163" s="73"/>
    </row>
    <row r="164" spans="39:40" ht="12.75" customHeight="1" x14ac:dyDescent="0.2">
      <c r="AM164" s="136"/>
    </row>
    <row r="165" spans="39:40" ht="12.75" customHeight="1" x14ac:dyDescent="0.2">
      <c r="AM165" s="136"/>
    </row>
    <row r="166" spans="39:40" ht="12.75" customHeight="1" x14ac:dyDescent="0.2">
      <c r="AM166" s="136"/>
    </row>
    <row r="167" spans="39:40" ht="12.75" customHeight="1" x14ac:dyDescent="0.2">
      <c r="AM167" s="136"/>
    </row>
    <row r="168" spans="39:40" ht="12.75" customHeight="1" x14ac:dyDescent="0.2">
      <c r="AM168" s="136"/>
    </row>
    <row r="169" spans="39:40" ht="12.75" customHeight="1" x14ac:dyDescent="0.2">
      <c r="AM169" s="136"/>
    </row>
    <row r="170" spans="39:40" ht="12.75" customHeight="1" x14ac:dyDescent="0.2">
      <c r="AM170" s="136"/>
    </row>
    <row r="171" spans="39:40" ht="12.75" customHeight="1" x14ac:dyDescent="0.2">
      <c r="AM171" s="136"/>
    </row>
    <row r="172" spans="39:40" ht="12.75" customHeight="1" x14ac:dyDescent="0.2">
      <c r="AM172" s="73"/>
      <c r="AN172" s="126"/>
    </row>
    <row r="173" spans="39:40" ht="12.75" customHeight="1" x14ac:dyDescent="0.2">
      <c r="AM173" s="154"/>
    </row>
    <row r="174" spans="39:40" ht="12.75" customHeight="1" x14ac:dyDescent="0.2">
      <c r="AM174" s="73"/>
    </row>
    <row r="175" spans="39:40" ht="12.75" customHeight="1" x14ac:dyDescent="0.2">
      <c r="AM175" s="136"/>
      <c r="AN175" s="126"/>
    </row>
    <row r="176" spans="39:40" ht="12.75" customHeight="1" x14ac:dyDescent="0.2">
      <c r="AM176" s="320"/>
    </row>
    <row r="177" spans="39:39" ht="12.75" customHeight="1" x14ac:dyDescent="0.2">
      <c r="AM177" s="137"/>
    </row>
    <row r="178" spans="39:39" ht="12.75" customHeight="1" x14ac:dyDescent="0.2">
      <c r="AM178" s="137"/>
    </row>
  </sheetData>
  <customSheetViews>
    <customSheetView guid="{29F96217-A1F9-48F3-987C-57B98AE20367}" scale="85" fitToPage="1" hiddenRows="1" hiddenColumns="1" topLeftCell="B1">
      <pane xSplit="15" ySplit="6" topLeftCell="Q7" activePane="bottomRight" state="frozen"/>
      <selection pane="bottomRight" activeCell="J13" sqref="J13"/>
      <pageMargins left="0.25" right="0.25" top="1" bottom="0.5" header="0.5" footer="0.5"/>
      <printOptions horizontalCentered="1"/>
      <pageSetup scale="37" orientation="landscape" r:id="rId1"/>
      <headerFooter alignWithMargins="0">
        <oddHeader>&amp;C&amp;"Helvetica,Bold"AIR EMISSIONS CALCULATIONS - 2011</oddHeader>
        <oddFooter>&amp;L&amp;"Arial Black,Bold"&amp;12BOEM &amp;"Arial,Regular"&amp;10 &amp;"Arial,Bold"FORM BOEM-xx&amp;"Arial,Regular" &amp;8(March 2011 - Supersedes all previous versions of form MMS-139 which may not be used).&amp;10          Page &amp;P of &amp;N</oddFooter>
      </headerFooter>
    </customSheetView>
    <customSheetView guid="{13305573-0FD9-4F34-BE46-7B54560EEC40}" scale="85" fitToPage="1" hiddenRows="1" hiddenColumns="1" topLeftCell="B1">
      <pane xSplit="15" ySplit="6" topLeftCell="Q7" activePane="bottomRight" state="frozen"/>
      <selection pane="bottomRight" activeCell="J13" sqref="J13"/>
      <pageMargins left="0.25" right="0.25" top="1" bottom="0.5" header="0.5" footer="0.5"/>
      <printOptions horizontalCentered="1"/>
      <pageSetup scale="37" orientation="landscape" r:id="rId2"/>
      <headerFooter alignWithMargins="0">
        <oddHeader>&amp;C&amp;"Helvetica,Bold"AIR EMISSIONS CALCULATIONS - 2011</oddHeader>
        <oddFooter>&amp;L&amp;"Arial Black,Bold"&amp;12BOEM &amp;"Arial,Regular"&amp;10 &amp;"Arial,Bold"FORM BOEM-xx&amp;"Arial,Regular" &amp;8(March 2011 - Supersedes all previous versions of form MMS-139 which may not be used).&amp;10          Page &amp;P of &amp;N</oddFooter>
      </headerFooter>
    </customSheetView>
  </customSheetViews>
  <mergeCells count="32">
    <mergeCell ref="Y1:AA1"/>
    <mergeCell ref="H1:I1"/>
    <mergeCell ref="J4:J6"/>
    <mergeCell ref="H2:I2"/>
    <mergeCell ref="M2:N2"/>
    <mergeCell ref="O2:P2"/>
    <mergeCell ref="Q2:R2"/>
    <mergeCell ref="M1:N1"/>
    <mergeCell ref="M4:N4"/>
    <mergeCell ref="Q4:AA4"/>
    <mergeCell ref="O1:P1"/>
    <mergeCell ref="Q1:R1"/>
    <mergeCell ref="S1:V1"/>
    <mergeCell ref="W1:X1"/>
    <mergeCell ref="O4:P4"/>
    <mergeCell ref="BZ4:CK4"/>
    <mergeCell ref="CL4:CW4"/>
    <mergeCell ref="S2:V2"/>
    <mergeCell ref="W2:X2"/>
    <mergeCell ref="O3:P3"/>
    <mergeCell ref="AP4:BA4"/>
    <mergeCell ref="BB4:BM4"/>
    <mergeCell ref="BN4:BY4"/>
    <mergeCell ref="Y2:AA2"/>
    <mergeCell ref="AB2:AJ2"/>
    <mergeCell ref="AB4:AL4"/>
    <mergeCell ref="ET4:FE4"/>
    <mergeCell ref="FF4:FQ4"/>
    <mergeCell ref="DV4:EG4"/>
    <mergeCell ref="EH4:ES4"/>
    <mergeCell ref="CX4:DI4"/>
    <mergeCell ref="DJ4:DU4"/>
  </mergeCells>
  <conditionalFormatting sqref="P7">
    <cfRule type="cellIs" dxfId="793" priority="431" stopIfTrue="1" operator="lessThan">
      <formula>$O7</formula>
    </cfRule>
  </conditionalFormatting>
  <conditionalFormatting sqref="P8">
    <cfRule type="cellIs" dxfId="792" priority="430" stopIfTrue="1" operator="lessThan">
      <formula>$O8</formula>
    </cfRule>
  </conditionalFormatting>
  <conditionalFormatting sqref="P9">
    <cfRule type="cellIs" dxfId="791" priority="429" stopIfTrue="1" operator="lessThan">
      <formula>$O9</formula>
    </cfRule>
  </conditionalFormatting>
  <conditionalFormatting sqref="P10">
    <cfRule type="cellIs" dxfId="790" priority="428" stopIfTrue="1" operator="lessThan">
      <formula>$O10</formula>
    </cfRule>
  </conditionalFormatting>
  <conditionalFormatting sqref="P11">
    <cfRule type="cellIs" dxfId="789" priority="427" stopIfTrue="1" operator="lessThan">
      <formula>$O11</formula>
    </cfRule>
  </conditionalFormatting>
  <conditionalFormatting sqref="P12">
    <cfRule type="cellIs" dxfId="788" priority="426" stopIfTrue="1" operator="lessThan">
      <formula>$O12</formula>
    </cfRule>
  </conditionalFormatting>
  <conditionalFormatting sqref="P13">
    <cfRule type="cellIs" dxfId="787" priority="425" stopIfTrue="1" operator="lessThan">
      <formula>$O13</formula>
    </cfRule>
  </conditionalFormatting>
  <conditionalFormatting sqref="P14">
    <cfRule type="cellIs" dxfId="786" priority="424" stopIfTrue="1" operator="lessThan">
      <formula>$O14</formula>
    </cfRule>
  </conditionalFormatting>
  <conditionalFormatting sqref="P15">
    <cfRule type="cellIs" dxfId="785" priority="423" stopIfTrue="1" operator="lessThan">
      <formula>$O15</formula>
    </cfRule>
  </conditionalFormatting>
  <conditionalFormatting sqref="P16">
    <cfRule type="cellIs" dxfId="784" priority="422" stopIfTrue="1" operator="lessThan">
      <formula>$O16</formula>
    </cfRule>
  </conditionalFormatting>
  <conditionalFormatting sqref="P17">
    <cfRule type="cellIs" dxfId="783" priority="421" stopIfTrue="1" operator="lessThan">
      <formula>$O17</formula>
    </cfRule>
  </conditionalFormatting>
  <conditionalFormatting sqref="P18">
    <cfRule type="cellIs" dxfId="782" priority="420" stopIfTrue="1" operator="lessThan">
      <formula>$O18</formula>
    </cfRule>
  </conditionalFormatting>
  <conditionalFormatting sqref="P19">
    <cfRule type="cellIs" dxfId="781" priority="419" stopIfTrue="1" operator="lessThan">
      <formula>$O19</formula>
    </cfRule>
  </conditionalFormatting>
  <conditionalFormatting sqref="P20">
    <cfRule type="cellIs" dxfId="780" priority="418" stopIfTrue="1" operator="lessThan">
      <formula>$O20</formula>
    </cfRule>
  </conditionalFormatting>
  <conditionalFormatting sqref="P21">
    <cfRule type="cellIs" dxfId="779" priority="417" stopIfTrue="1" operator="lessThan">
      <formula>$O21</formula>
    </cfRule>
  </conditionalFormatting>
  <conditionalFormatting sqref="P22">
    <cfRule type="cellIs" dxfId="778" priority="416" stopIfTrue="1" operator="lessThan">
      <formula>$O22</formula>
    </cfRule>
  </conditionalFormatting>
  <conditionalFormatting sqref="P23">
    <cfRule type="cellIs" dxfId="777" priority="415" stopIfTrue="1" operator="lessThan">
      <formula>$O23</formula>
    </cfRule>
  </conditionalFormatting>
  <conditionalFormatting sqref="P24">
    <cfRule type="cellIs" dxfId="776" priority="414" stopIfTrue="1" operator="lessThan">
      <formula>$O24</formula>
    </cfRule>
  </conditionalFormatting>
  <conditionalFormatting sqref="P25">
    <cfRule type="cellIs" dxfId="775" priority="413" stopIfTrue="1" operator="lessThan">
      <formula>$O25</formula>
    </cfRule>
  </conditionalFormatting>
  <conditionalFormatting sqref="P26">
    <cfRule type="cellIs" dxfId="774" priority="412" stopIfTrue="1" operator="lessThan">
      <formula>$O26</formula>
    </cfRule>
  </conditionalFormatting>
  <conditionalFormatting sqref="P27">
    <cfRule type="cellIs" dxfId="773" priority="411" stopIfTrue="1" operator="lessThan">
      <formula>$O27</formula>
    </cfRule>
  </conditionalFormatting>
  <conditionalFormatting sqref="P28">
    <cfRule type="cellIs" dxfId="772" priority="410" stopIfTrue="1" operator="lessThan">
      <formula>$O28</formula>
    </cfRule>
  </conditionalFormatting>
  <conditionalFormatting sqref="P29">
    <cfRule type="cellIs" dxfId="771" priority="409" stopIfTrue="1" operator="lessThan">
      <formula>$O29</formula>
    </cfRule>
  </conditionalFormatting>
  <conditionalFormatting sqref="P30">
    <cfRule type="cellIs" dxfId="770" priority="408" stopIfTrue="1" operator="lessThan">
      <formula>$O30</formula>
    </cfRule>
  </conditionalFormatting>
  <conditionalFormatting sqref="P32">
    <cfRule type="cellIs" dxfId="769" priority="395" stopIfTrue="1" operator="lessThan">
      <formula>$O32</formula>
    </cfRule>
  </conditionalFormatting>
  <conditionalFormatting sqref="P33">
    <cfRule type="cellIs" dxfId="768" priority="394" stopIfTrue="1" operator="lessThan">
      <formula>$O33</formula>
    </cfRule>
  </conditionalFormatting>
  <conditionalFormatting sqref="P34">
    <cfRule type="cellIs" dxfId="767" priority="393" stopIfTrue="1" operator="lessThan">
      <formula>$O34</formula>
    </cfRule>
  </conditionalFormatting>
  <conditionalFormatting sqref="P35">
    <cfRule type="cellIs" dxfId="766" priority="392" stopIfTrue="1" operator="lessThan">
      <formula>$O35</formula>
    </cfRule>
  </conditionalFormatting>
  <conditionalFormatting sqref="P36">
    <cfRule type="cellIs" dxfId="765" priority="391" stopIfTrue="1" operator="lessThan">
      <formula>$O36</formula>
    </cfRule>
  </conditionalFormatting>
  <conditionalFormatting sqref="P37">
    <cfRule type="cellIs" dxfId="764" priority="390" stopIfTrue="1" operator="lessThan">
      <formula>$O37</formula>
    </cfRule>
  </conditionalFormatting>
  <conditionalFormatting sqref="P38">
    <cfRule type="cellIs" dxfId="763" priority="389" stopIfTrue="1" operator="lessThan">
      <formula>$O38</formula>
    </cfRule>
  </conditionalFormatting>
  <conditionalFormatting sqref="P39">
    <cfRule type="cellIs" dxfId="762" priority="388" stopIfTrue="1" operator="lessThan">
      <formula>$O39</formula>
    </cfRule>
  </conditionalFormatting>
  <conditionalFormatting sqref="P40">
    <cfRule type="cellIs" dxfId="761" priority="387" stopIfTrue="1" operator="lessThan">
      <formula>$O40</formula>
    </cfRule>
  </conditionalFormatting>
  <conditionalFormatting sqref="P41">
    <cfRule type="cellIs" dxfId="760" priority="386" stopIfTrue="1" operator="lessThan">
      <formula>$O41</formula>
    </cfRule>
  </conditionalFormatting>
  <conditionalFormatting sqref="P42">
    <cfRule type="cellIs" dxfId="759" priority="385" stopIfTrue="1" operator="lessThan">
      <formula>$O42</formula>
    </cfRule>
  </conditionalFormatting>
  <conditionalFormatting sqref="P43">
    <cfRule type="cellIs" dxfId="758" priority="384" stopIfTrue="1" operator="lessThan">
      <formula>$O43</formula>
    </cfRule>
  </conditionalFormatting>
  <conditionalFormatting sqref="P45">
    <cfRule type="cellIs" dxfId="757" priority="283" stopIfTrue="1" operator="lessThan">
      <formula>$O45</formula>
    </cfRule>
  </conditionalFormatting>
  <conditionalFormatting sqref="P46">
    <cfRule type="cellIs" dxfId="756" priority="282" stopIfTrue="1" operator="lessThan">
      <formula>$O46</formula>
    </cfRule>
  </conditionalFormatting>
  <conditionalFormatting sqref="P48">
    <cfRule type="cellIs" dxfId="755" priority="281" stopIfTrue="1" operator="lessThan">
      <formula>$O48</formula>
    </cfRule>
  </conditionalFormatting>
  <conditionalFormatting sqref="P49">
    <cfRule type="cellIs" dxfId="754" priority="280" stopIfTrue="1" operator="lessThan">
      <formula>$O49</formula>
    </cfRule>
  </conditionalFormatting>
  <conditionalFormatting sqref="P50">
    <cfRule type="cellIs" dxfId="753" priority="279" stopIfTrue="1" operator="lessThan">
      <formula>$O50</formula>
    </cfRule>
  </conditionalFormatting>
  <conditionalFormatting sqref="P51">
    <cfRule type="cellIs" dxfId="752" priority="278" stopIfTrue="1" operator="lessThan">
      <formula>$O51</formula>
    </cfRule>
  </conditionalFormatting>
  <conditionalFormatting sqref="P52">
    <cfRule type="cellIs" dxfId="751" priority="277" stopIfTrue="1" operator="lessThan">
      <formula>$O52</formula>
    </cfRule>
  </conditionalFormatting>
  <conditionalFormatting sqref="P53">
    <cfRule type="cellIs" dxfId="750" priority="276" stopIfTrue="1" operator="lessThan">
      <formula>$O53</formula>
    </cfRule>
  </conditionalFormatting>
  <conditionalFormatting sqref="P54">
    <cfRule type="cellIs" dxfId="749" priority="275" stopIfTrue="1" operator="lessThan">
      <formula>$O54</formula>
    </cfRule>
  </conditionalFormatting>
  <conditionalFormatting sqref="P55">
    <cfRule type="cellIs" dxfId="748" priority="274" stopIfTrue="1" operator="lessThan">
      <formula>$O55</formula>
    </cfRule>
  </conditionalFormatting>
  <conditionalFormatting sqref="P56">
    <cfRule type="cellIs" dxfId="747" priority="273" stopIfTrue="1" operator="lessThan">
      <formula>$O56</formula>
    </cfRule>
  </conditionalFormatting>
  <conditionalFormatting sqref="P57">
    <cfRule type="cellIs" dxfId="746" priority="272" stopIfTrue="1" operator="lessThan">
      <formula>$O57</formula>
    </cfRule>
  </conditionalFormatting>
  <conditionalFormatting sqref="P58">
    <cfRule type="cellIs" dxfId="745" priority="271" stopIfTrue="1" operator="lessThan">
      <formula>$O58</formula>
    </cfRule>
  </conditionalFormatting>
  <conditionalFormatting sqref="P59">
    <cfRule type="cellIs" dxfId="744" priority="270" stopIfTrue="1" operator="lessThan">
      <formula>$O59</formula>
    </cfRule>
  </conditionalFormatting>
  <conditionalFormatting sqref="P32">
    <cfRule type="cellIs" dxfId="743" priority="256" stopIfTrue="1" operator="lessThan">
      <formula>$O32</formula>
    </cfRule>
  </conditionalFormatting>
  <conditionalFormatting sqref="P33">
    <cfRule type="cellIs" dxfId="742" priority="255" stopIfTrue="1" operator="lessThan">
      <formula>$O33</formula>
    </cfRule>
  </conditionalFormatting>
  <conditionalFormatting sqref="P34">
    <cfRule type="cellIs" dxfId="741" priority="254" stopIfTrue="1" operator="lessThan">
      <formula>$O34</formula>
    </cfRule>
  </conditionalFormatting>
  <conditionalFormatting sqref="P35">
    <cfRule type="cellIs" dxfId="740" priority="253" stopIfTrue="1" operator="lessThan">
      <formula>$O35</formula>
    </cfRule>
  </conditionalFormatting>
  <conditionalFormatting sqref="P36">
    <cfRule type="cellIs" dxfId="739" priority="252" stopIfTrue="1" operator="lessThan">
      <formula>$O36</formula>
    </cfRule>
  </conditionalFormatting>
  <conditionalFormatting sqref="P37">
    <cfRule type="cellIs" dxfId="738" priority="251" stopIfTrue="1" operator="lessThan">
      <formula>$O37</formula>
    </cfRule>
  </conditionalFormatting>
  <conditionalFormatting sqref="P38">
    <cfRule type="cellIs" dxfId="737" priority="250" stopIfTrue="1" operator="lessThan">
      <formula>$O38</formula>
    </cfRule>
  </conditionalFormatting>
  <conditionalFormatting sqref="P39">
    <cfRule type="cellIs" dxfId="736" priority="249" stopIfTrue="1" operator="lessThan">
      <formula>$O39</formula>
    </cfRule>
  </conditionalFormatting>
  <conditionalFormatting sqref="P40">
    <cfRule type="cellIs" dxfId="735" priority="248" stopIfTrue="1" operator="lessThan">
      <formula>$O40</formula>
    </cfRule>
  </conditionalFormatting>
  <conditionalFormatting sqref="P41">
    <cfRule type="cellIs" dxfId="734" priority="247" stopIfTrue="1" operator="lessThan">
      <formula>$O41</formula>
    </cfRule>
  </conditionalFormatting>
  <conditionalFormatting sqref="P42">
    <cfRule type="cellIs" dxfId="733" priority="246" stopIfTrue="1" operator="lessThan">
      <formula>$O42</formula>
    </cfRule>
  </conditionalFormatting>
  <conditionalFormatting sqref="P43">
    <cfRule type="cellIs" dxfId="732" priority="245" stopIfTrue="1" operator="lessThan">
      <formula>$O43</formula>
    </cfRule>
  </conditionalFormatting>
  <conditionalFormatting sqref="P48">
    <cfRule type="cellIs" dxfId="731" priority="142" stopIfTrue="1" operator="lessThan">
      <formula>$O48</formula>
    </cfRule>
  </conditionalFormatting>
  <conditionalFormatting sqref="P49">
    <cfRule type="cellIs" dxfId="730" priority="141" stopIfTrue="1" operator="lessThan">
      <formula>$O49</formula>
    </cfRule>
  </conditionalFormatting>
  <conditionalFormatting sqref="P50">
    <cfRule type="cellIs" dxfId="729" priority="140" stopIfTrue="1" operator="lessThan">
      <formula>$O50</formula>
    </cfRule>
  </conditionalFormatting>
  <conditionalFormatting sqref="P51">
    <cfRule type="cellIs" dxfId="728" priority="139" stopIfTrue="1" operator="lessThan">
      <formula>$O51</formula>
    </cfRule>
  </conditionalFormatting>
  <conditionalFormatting sqref="P52">
    <cfRule type="cellIs" dxfId="727" priority="138" stopIfTrue="1" operator="lessThan">
      <formula>$O52</formula>
    </cfRule>
  </conditionalFormatting>
  <conditionalFormatting sqref="P53">
    <cfRule type="cellIs" dxfId="726" priority="137" stopIfTrue="1" operator="lessThan">
      <formula>$O53</formula>
    </cfRule>
  </conditionalFormatting>
  <conditionalFormatting sqref="P54">
    <cfRule type="cellIs" dxfId="725" priority="136" stopIfTrue="1" operator="lessThan">
      <formula>$O54</formula>
    </cfRule>
  </conditionalFormatting>
  <conditionalFormatting sqref="P55">
    <cfRule type="cellIs" dxfId="724" priority="135" stopIfTrue="1" operator="lessThan">
      <formula>$O55</formula>
    </cfRule>
  </conditionalFormatting>
  <conditionalFormatting sqref="P56">
    <cfRule type="cellIs" dxfId="723" priority="134" stopIfTrue="1" operator="lessThan">
      <formula>$O56</formula>
    </cfRule>
  </conditionalFormatting>
  <conditionalFormatting sqref="P57">
    <cfRule type="cellIs" dxfId="722" priority="133" stopIfTrue="1" operator="lessThan">
      <formula>$O57</formula>
    </cfRule>
  </conditionalFormatting>
  <conditionalFormatting sqref="P58">
    <cfRule type="cellIs" dxfId="721" priority="132" stopIfTrue="1" operator="lessThan">
      <formula>$O58</formula>
    </cfRule>
  </conditionalFormatting>
  <conditionalFormatting sqref="P59">
    <cfRule type="cellIs" dxfId="720" priority="131" stopIfTrue="1" operator="lessThan">
      <formula>$O59</formula>
    </cfRule>
  </conditionalFormatting>
  <conditionalFormatting sqref="P45">
    <cfRule type="cellIs" dxfId="719" priority="124" stopIfTrue="1" operator="lessThan">
      <formula>$O45</formula>
    </cfRule>
  </conditionalFormatting>
  <conditionalFormatting sqref="P32">
    <cfRule type="cellIs" dxfId="718" priority="110" stopIfTrue="1" operator="lessThan">
      <formula>$O32</formula>
    </cfRule>
  </conditionalFormatting>
  <conditionalFormatting sqref="P33">
    <cfRule type="cellIs" dxfId="717" priority="109" stopIfTrue="1" operator="lessThan">
      <formula>$O33</formula>
    </cfRule>
  </conditionalFormatting>
  <conditionalFormatting sqref="P34">
    <cfRule type="cellIs" dxfId="716" priority="108" stopIfTrue="1" operator="lessThan">
      <formula>$O34</formula>
    </cfRule>
  </conditionalFormatting>
  <conditionalFormatting sqref="P35">
    <cfRule type="cellIs" dxfId="715" priority="107" stopIfTrue="1" operator="lessThan">
      <formula>$O35</formula>
    </cfRule>
  </conditionalFormatting>
  <conditionalFormatting sqref="P36">
    <cfRule type="cellIs" dxfId="714" priority="106" stopIfTrue="1" operator="lessThan">
      <formula>$O36</formula>
    </cfRule>
  </conditionalFormatting>
  <conditionalFormatting sqref="P37">
    <cfRule type="cellIs" dxfId="713" priority="105" stopIfTrue="1" operator="lessThan">
      <formula>$O37</formula>
    </cfRule>
  </conditionalFormatting>
  <conditionalFormatting sqref="P38">
    <cfRule type="cellIs" dxfId="712" priority="104" stopIfTrue="1" operator="lessThan">
      <formula>$O38</formula>
    </cfRule>
  </conditionalFormatting>
  <conditionalFormatting sqref="P39">
    <cfRule type="cellIs" dxfId="711" priority="103" stopIfTrue="1" operator="lessThan">
      <formula>$O39</formula>
    </cfRule>
  </conditionalFormatting>
  <conditionalFormatting sqref="P40">
    <cfRule type="cellIs" dxfId="710" priority="102" stopIfTrue="1" operator="lessThan">
      <formula>$O40</formula>
    </cfRule>
  </conditionalFormatting>
  <conditionalFormatting sqref="P41">
    <cfRule type="cellIs" dxfId="709" priority="101" stopIfTrue="1" operator="lessThan">
      <formula>$O41</formula>
    </cfRule>
  </conditionalFormatting>
  <conditionalFormatting sqref="P42">
    <cfRule type="cellIs" dxfId="708" priority="100" stopIfTrue="1" operator="lessThan">
      <formula>$O42</formula>
    </cfRule>
  </conditionalFormatting>
  <conditionalFormatting sqref="P43">
    <cfRule type="cellIs" dxfId="707" priority="99" stopIfTrue="1" operator="lessThan">
      <formula>$O43</formula>
    </cfRule>
  </conditionalFormatting>
  <conditionalFormatting sqref="Q7:AL59">
    <cfRule type="containsText" dxfId="706" priority="8" stopIfTrue="1" operator="containsText" text="ENTER">
      <formula>NOT(ISERROR(SEARCH("ENTER",Q7)))</formula>
    </cfRule>
  </conditionalFormatting>
  <dataValidations count="12">
    <dataValidation allowBlank="1" showInputMessage="1" showErrorMessage="1" promptTitle="Vessel Load" prompt="Enter vessel engine load (1 - 100). If no value entered, 100 is assumed for auxillary engines and 82 for main engines." sqref="G13:G30 G32:G43"/>
    <dataValidation allowBlank="1" showInputMessage="1" showErrorMessage="1" promptTitle="Vessel Activity" prompt="Enter Vessel activity (i.e., engine max kW rating) for vessels not using default values. " sqref="H13:H30 H32:H43"/>
    <dataValidation type="list" allowBlank="1" showInputMessage="1" showErrorMessage="1" errorTitle="Invalid Equipment Type" error="Please select a valid equipment type from the list." prompt="Select Equipment Type" sqref="D12">
      <formula1>List_Equip_HBB</formula1>
    </dataValidation>
    <dataValidation type="list" allowBlank="1" showInputMessage="1" showErrorMessage="1" errorTitle="Invalid Equipment Type" error="Please select a valid equipment type from the list." prompt="Select Equipment Type" sqref="E13 D7:D11">
      <formula1>List_Equip_Recip</formula1>
    </dataValidation>
    <dataValidation type="list" allowBlank="1" showInputMessage="1" showErrorMessage="1" errorTitle="Invalid Category" error="Please select a valid category from the list." prompt="Select Activity Units" sqref="I7:I11">
      <formula1>List_Units_Recip</formula1>
    </dataValidation>
    <dataValidation type="list" allowBlank="1" showInputMessage="1" showErrorMessage="1" errorTitle="Invalid Category" error="Please select a valid category from the list." prompt="Select Category" sqref="F32:F43 F13:F30">
      <formula1>List_Category</formula1>
    </dataValidation>
    <dataValidation type="list" allowBlank="1" showInputMessage="1" showErrorMessage="1" errorTitle="Invalid Equipment Type" error="Please select a valid equipment type from the list." prompt="Select Equipment Type" sqref="D32:D43 D48:D59 D13:D30">
      <formula1>List_EquipmentType</formula1>
    </dataValidation>
    <dataValidation type="date" allowBlank="1" showInputMessage="1" showErrorMessage="1" error="Date is not within range." prompt="Enter estimated end date for the year m/d/yy." sqref="P61:P63">
      <formula1>$AN$2</formula1>
      <formula2>$AO$2</formula2>
    </dataValidation>
    <dataValidation type="list" allowBlank="1" showInputMessage="1" showErrorMessage="1" errorTitle="Invalid Engine Type" error="Please select a valid engine type from the list." prompt="Select Engine Type" sqref="E48:F59 E32:E43 E14:E30">
      <formula1>List_EngineType</formula1>
    </dataValidation>
    <dataValidation type="date" allowBlank="1" showInputMessage="1" showErrorMessage="1" error="Data is not within the emissions year. Please check the date is in the year indicated inthe column heading, and the start year is populated on the title page." prompt="Enter estimated end date for the year as: mm/dd/yy." sqref="P48:P59 P7:P30 P45:P46 P32:P43">
      <formula1>$AN$2</formula1>
      <formula2>$AO$2</formula2>
    </dataValidation>
    <dataValidation type="date" allowBlank="1" showInputMessage="1" showErrorMessage="1" error="Data is not within the emissions year. Please check the date is in the year indicated inthe column heading, and the start year is populated on the title page." prompt="Enter the estimated start date as: mm/dd/yy." sqref="O7:O30 O32:O43 O45:O46 O48:O59">
      <formula1>AN$2</formula1>
      <formula2>AO$2</formula2>
    </dataValidation>
    <dataValidation type="date" allowBlank="1" showInputMessage="1" showErrorMessage="1" error="Date is not within range." prompt="Enter estimated end date for the year mm/dd/yy." sqref="P47 P44 P31">
      <formula1>$AN$2</formula1>
      <formula2>$AO$2</formula2>
    </dataValidation>
  </dataValidations>
  <printOptions horizontalCentered="1"/>
  <pageMargins left="0.25" right="0.25" top="1" bottom="0.5" header="0.5" footer="0.5"/>
  <pageSetup scale="37" orientation="landscape" r:id="rId3"/>
  <headerFooter alignWithMargins="0">
    <oddHeader>&amp;C&amp;"Helvetica,Bold"AIR EMISSIONS CALCULATIONS - 2011</oddHeader>
    <oddFooter>&amp;L&amp;"Arial Black,Bold"&amp;12BOEM &amp;"Arial,Regular"&amp;10 &amp;"Arial,Bold"FORM BOEM-xx&amp;"Arial,Regular" &amp;8(March 2011 - Supersedes all previous versions of form MMS-139 which may not be used).&amp;10          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FQ178"/>
  <sheetViews>
    <sheetView topLeftCell="B1" zoomScale="85" zoomScaleNormal="85" workbookViewId="0">
      <pane xSplit="15" ySplit="6" topLeftCell="Q7" activePane="bottomRight" state="frozen"/>
      <selection activeCell="B1" sqref="B1"/>
      <selection pane="topRight" activeCell="Q1" sqref="Q1"/>
      <selection pane="bottomLeft" activeCell="B7" sqref="B7"/>
      <selection pane="bottomRight" activeCell="J7" sqref="J7"/>
    </sheetView>
  </sheetViews>
  <sheetFormatPr defaultRowHeight="12.75" customHeight="1" x14ac:dyDescent="0.2"/>
  <cols>
    <col min="1" max="1" width="39.140625" style="1" hidden="1" customWidth="1"/>
    <col min="2" max="2" width="25.5703125" style="2" bestFit="1" customWidth="1"/>
    <col min="3" max="3" width="32.5703125" style="2" bestFit="1" customWidth="1"/>
    <col min="4" max="4" width="24.7109375" style="2" bestFit="1" customWidth="1"/>
    <col min="5" max="5" width="25.28515625" style="2" bestFit="1" customWidth="1"/>
    <col min="6" max="6" width="9.5703125" style="2" bestFit="1" customWidth="1"/>
    <col min="7" max="7" width="5.7109375" style="3" bestFit="1" customWidth="1"/>
    <col min="8" max="8" width="12.5703125" style="3" bestFit="1" customWidth="1"/>
    <col min="9" max="9" width="9" style="3" bestFit="1" customWidth="1"/>
    <col min="10" max="10" width="15.42578125" style="3" customWidth="1"/>
    <col min="11" max="12" width="9.140625" style="3" hidden="1" customWidth="1"/>
    <col min="13" max="13" width="9.140625" style="3" bestFit="1" customWidth="1"/>
    <col min="14" max="14" width="6" style="3" bestFit="1" customWidth="1"/>
    <col min="15" max="15" width="12.140625" style="4" bestFit="1" customWidth="1"/>
    <col min="16" max="16" width="10.85546875" style="4" bestFit="1" customWidth="1"/>
    <col min="17" max="17" width="15" style="3" bestFit="1" customWidth="1"/>
    <col min="18" max="18" width="15" style="5" bestFit="1" customWidth="1"/>
    <col min="19" max="28" width="15" style="6" bestFit="1" customWidth="1"/>
    <col min="29" max="35" width="15" style="7" bestFit="1" customWidth="1"/>
    <col min="36" max="38" width="15" style="177" bestFit="1" customWidth="1"/>
    <col min="39" max="39" width="3.140625" style="190" bestFit="1" customWidth="1"/>
    <col min="40" max="41" width="8.140625" style="74" hidden="1" customWidth="1"/>
    <col min="42" max="113" width="5.140625" style="178" hidden="1" customWidth="1"/>
    <col min="114" max="173" width="5.140625" style="309" hidden="1" customWidth="1"/>
    <col min="174" max="16384" width="9.140625" style="74"/>
  </cols>
  <sheetData>
    <row r="1" spans="1:173" ht="12.75" customHeight="1" thickBot="1" x14ac:dyDescent="0.25">
      <c r="B1" s="173" t="s">
        <v>3</v>
      </c>
      <c r="C1" s="173" t="s">
        <v>4</v>
      </c>
      <c r="D1" s="230"/>
      <c r="E1" s="230"/>
      <c r="F1" s="230"/>
      <c r="G1" s="230"/>
      <c r="H1" s="548" t="s">
        <v>5</v>
      </c>
      <c r="I1" s="549"/>
      <c r="J1" s="451"/>
      <c r="K1" s="451"/>
      <c r="L1" s="451"/>
      <c r="M1" s="548" t="s">
        <v>6</v>
      </c>
      <c r="N1" s="549"/>
      <c r="O1" s="550" t="s">
        <v>7</v>
      </c>
      <c r="P1" s="551"/>
      <c r="Q1" s="548" t="s">
        <v>8</v>
      </c>
      <c r="R1" s="549"/>
      <c r="S1" s="539" t="s">
        <v>236</v>
      </c>
      <c r="T1" s="540"/>
      <c r="U1" s="540"/>
      <c r="V1" s="541"/>
      <c r="W1" s="539" t="s">
        <v>30</v>
      </c>
      <c r="X1" s="541"/>
      <c r="Y1" s="539" t="s">
        <v>238</v>
      </c>
      <c r="Z1" s="540"/>
      <c r="AA1" s="541"/>
      <c r="AB1" s="174" t="s">
        <v>11</v>
      </c>
      <c r="AC1" s="175"/>
      <c r="AD1" s="175"/>
      <c r="AE1" s="175"/>
      <c r="AF1" s="175"/>
      <c r="AG1" s="175"/>
      <c r="AH1" s="175"/>
      <c r="AI1" s="175"/>
      <c r="AJ1" s="175"/>
      <c r="AK1" s="175"/>
      <c r="AL1" s="176"/>
      <c r="AM1" s="308"/>
      <c r="AN1" s="309"/>
      <c r="AO1" s="309"/>
    </row>
    <row r="2" spans="1:173" ht="12.75" customHeight="1" thickBot="1" x14ac:dyDescent="0.25">
      <c r="B2" s="179">
        <f>TITLE!$C$1</f>
        <v>0</v>
      </c>
      <c r="C2" s="179">
        <f>TITLE!$C$2</f>
        <v>0</v>
      </c>
      <c r="D2" s="225"/>
      <c r="E2" s="225"/>
      <c r="F2" s="225"/>
      <c r="G2" s="249"/>
      <c r="H2" s="546">
        <f>TITLE!$C$3</f>
        <v>0</v>
      </c>
      <c r="I2" s="547"/>
      <c r="J2" s="411"/>
      <c r="K2" s="411"/>
      <c r="L2" s="411"/>
      <c r="M2" s="546">
        <f>TITLE!$C$4</f>
        <v>0</v>
      </c>
      <c r="N2" s="547"/>
      <c r="O2" s="546">
        <f>TITLE!$C$5</f>
        <v>0</v>
      </c>
      <c r="P2" s="547"/>
      <c r="Q2" s="546">
        <f>TITLE!$C$6</f>
        <v>0</v>
      </c>
      <c r="R2" s="547"/>
      <c r="S2" s="546">
        <f>TITLE!$C$10</f>
        <v>0</v>
      </c>
      <c r="T2" s="542"/>
      <c r="U2" s="542"/>
      <c r="V2" s="547"/>
      <c r="W2" s="546">
        <f>TITLE!$C$11</f>
        <v>0</v>
      </c>
      <c r="X2" s="547"/>
      <c r="Y2" s="543">
        <f>TITLE!C12</f>
        <v>0</v>
      </c>
      <c r="Z2" s="544"/>
      <c r="AA2" s="545"/>
      <c r="AB2" s="542">
        <f>TITLE!$C$13</f>
        <v>0</v>
      </c>
      <c r="AC2" s="542"/>
      <c r="AD2" s="542"/>
      <c r="AE2" s="542"/>
      <c r="AF2" s="542"/>
      <c r="AG2" s="542"/>
      <c r="AH2" s="542"/>
      <c r="AI2" s="542"/>
      <c r="AJ2" s="542"/>
      <c r="AK2" s="383"/>
      <c r="AL2" s="384"/>
      <c r="AM2" s="310"/>
      <c r="AN2" s="311">
        <f>DATE(TITLE!A20, 1, 1)</f>
        <v>42736</v>
      </c>
      <c r="AO2" s="311">
        <f>AN2+365</f>
        <v>43101</v>
      </c>
    </row>
    <row r="3" spans="1:173" ht="12.75" customHeight="1" x14ac:dyDescent="0.2">
      <c r="B3" s="180"/>
      <c r="C3" s="180"/>
      <c r="D3" s="180"/>
      <c r="E3" s="180"/>
      <c r="F3" s="180"/>
      <c r="G3" s="5"/>
      <c r="H3" s="5"/>
      <c r="I3" s="5"/>
      <c r="J3" s="5"/>
      <c r="K3" s="5"/>
      <c r="L3" s="5"/>
      <c r="M3" s="180"/>
      <c r="N3" s="180"/>
      <c r="O3" s="564">
        <f>TITLE!A20</f>
        <v>2017</v>
      </c>
      <c r="P3" s="564"/>
      <c r="Q3" s="180"/>
      <c r="R3" s="180"/>
      <c r="S3" s="180"/>
      <c r="T3" s="180"/>
      <c r="U3" s="180"/>
      <c r="V3" s="181"/>
      <c r="W3" s="181"/>
      <c r="X3" s="181"/>
      <c r="Y3" s="181"/>
      <c r="Z3" s="181"/>
      <c r="AA3" s="180"/>
      <c r="AB3" s="180"/>
      <c r="AC3" s="58"/>
      <c r="AD3" s="58"/>
      <c r="AE3" s="58"/>
      <c r="AF3" s="58"/>
      <c r="AG3" s="58"/>
      <c r="AH3" s="58"/>
      <c r="AI3" s="58"/>
      <c r="AJ3" s="385"/>
      <c r="AK3" s="385"/>
      <c r="AL3" s="385"/>
      <c r="AM3" s="310"/>
      <c r="AN3" s="312"/>
      <c r="AO3" s="312"/>
    </row>
    <row r="4" spans="1:173" ht="23.25" customHeight="1" x14ac:dyDescent="0.2">
      <c r="B4" s="59"/>
      <c r="C4" s="59"/>
      <c r="D4" s="59"/>
      <c r="E4" s="59"/>
      <c r="F4" s="59"/>
      <c r="G4" s="59"/>
      <c r="H4" s="59"/>
      <c r="I4" s="59"/>
      <c r="J4" s="561" t="str">
        <f>IF(TITLE!C37="NO. OF PLATFORMS SERVICED","Enter NO. PLATFORMS",IF(TITLE!C37="SUBTRACT OTHER PLATFORM EMISSIONS","Enter Emissions to subtract (tpy)",IF(ISERROR(SEARCH("Distance",TITLE!C37,1)),"No Attribution", "Distance (mi)")))</f>
        <v>No Attribution</v>
      </c>
      <c r="K4" s="59"/>
      <c r="L4" s="59"/>
      <c r="M4" s="558" t="s">
        <v>32</v>
      </c>
      <c r="N4" s="559"/>
      <c r="O4" s="560" t="s">
        <v>231</v>
      </c>
      <c r="P4" s="559"/>
      <c r="Q4" s="552" t="s">
        <v>33</v>
      </c>
      <c r="R4" s="553"/>
      <c r="S4" s="553"/>
      <c r="T4" s="553"/>
      <c r="U4" s="553"/>
      <c r="V4" s="553"/>
      <c r="W4" s="553"/>
      <c r="X4" s="553"/>
      <c r="Y4" s="553"/>
      <c r="Z4" s="553"/>
      <c r="AA4" s="554"/>
      <c r="AB4" s="552" t="s">
        <v>114</v>
      </c>
      <c r="AC4" s="553"/>
      <c r="AD4" s="553"/>
      <c r="AE4" s="553"/>
      <c r="AF4" s="553"/>
      <c r="AG4" s="553"/>
      <c r="AH4" s="553"/>
      <c r="AI4" s="553"/>
      <c r="AJ4" s="553"/>
      <c r="AK4" s="553"/>
      <c r="AL4" s="555"/>
      <c r="AM4" s="313"/>
      <c r="AP4" s="556" t="s">
        <v>60</v>
      </c>
      <c r="AQ4" s="556"/>
      <c r="AR4" s="556"/>
      <c r="AS4" s="556"/>
      <c r="AT4" s="556"/>
      <c r="AU4" s="556"/>
      <c r="AV4" s="556"/>
      <c r="AW4" s="556"/>
      <c r="AX4" s="556"/>
      <c r="AY4" s="556"/>
      <c r="AZ4" s="556"/>
      <c r="BA4" s="556"/>
      <c r="BB4" s="556" t="s">
        <v>61</v>
      </c>
      <c r="BC4" s="556"/>
      <c r="BD4" s="556"/>
      <c r="BE4" s="556"/>
      <c r="BF4" s="556"/>
      <c r="BG4" s="556"/>
      <c r="BH4" s="556"/>
      <c r="BI4" s="556"/>
      <c r="BJ4" s="556"/>
      <c r="BK4" s="556"/>
      <c r="BL4" s="556"/>
      <c r="BM4" s="556"/>
      <c r="BN4" s="556" t="s">
        <v>111</v>
      </c>
      <c r="BO4" s="556"/>
      <c r="BP4" s="556"/>
      <c r="BQ4" s="556"/>
      <c r="BR4" s="556"/>
      <c r="BS4" s="556"/>
      <c r="BT4" s="556"/>
      <c r="BU4" s="556"/>
      <c r="BV4" s="556"/>
      <c r="BW4" s="556"/>
      <c r="BX4" s="556"/>
      <c r="BY4" s="556"/>
      <c r="BZ4" s="556" t="s">
        <v>112</v>
      </c>
      <c r="CA4" s="556"/>
      <c r="CB4" s="556"/>
      <c r="CC4" s="556"/>
      <c r="CD4" s="556"/>
      <c r="CE4" s="556"/>
      <c r="CF4" s="556"/>
      <c r="CG4" s="556"/>
      <c r="CH4" s="556"/>
      <c r="CI4" s="556"/>
      <c r="CJ4" s="556"/>
      <c r="CK4" s="556"/>
      <c r="CL4" s="563" t="s">
        <v>19</v>
      </c>
      <c r="CM4" s="563"/>
      <c r="CN4" s="563"/>
      <c r="CO4" s="563"/>
      <c r="CP4" s="563"/>
      <c r="CQ4" s="563"/>
      <c r="CR4" s="563"/>
      <c r="CS4" s="563"/>
      <c r="CT4" s="563"/>
      <c r="CU4" s="563"/>
      <c r="CV4" s="563"/>
      <c r="CW4" s="563"/>
      <c r="CX4" s="563" t="s">
        <v>20</v>
      </c>
      <c r="CY4" s="563"/>
      <c r="CZ4" s="563"/>
      <c r="DA4" s="563"/>
      <c r="DB4" s="563"/>
      <c r="DC4" s="563"/>
      <c r="DD4" s="563"/>
      <c r="DE4" s="563"/>
      <c r="DF4" s="563"/>
      <c r="DG4" s="563"/>
      <c r="DH4" s="563"/>
      <c r="DI4" s="563"/>
      <c r="DJ4" s="563" t="s">
        <v>217</v>
      </c>
      <c r="DK4" s="563"/>
      <c r="DL4" s="563"/>
      <c r="DM4" s="563"/>
      <c r="DN4" s="563"/>
      <c r="DO4" s="563"/>
      <c r="DP4" s="563"/>
      <c r="DQ4" s="563"/>
      <c r="DR4" s="563"/>
      <c r="DS4" s="563"/>
      <c r="DT4" s="563"/>
      <c r="DU4" s="563"/>
      <c r="DV4" s="563" t="s">
        <v>218</v>
      </c>
      <c r="DW4" s="563"/>
      <c r="DX4" s="563"/>
      <c r="DY4" s="563"/>
      <c r="DZ4" s="563"/>
      <c r="EA4" s="563"/>
      <c r="EB4" s="563"/>
      <c r="EC4" s="563"/>
      <c r="ED4" s="563"/>
      <c r="EE4" s="563"/>
      <c r="EF4" s="563"/>
      <c r="EG4" s="563"/>
      <c r="EH4" s="563" t="s">
        <v>220</v>
      </c>
      <c r="EI4" s="563"/>
      <c r="EJ4" s="563"/>
      <c r="EK4" s="563"/>
      <c r="EL4" s="563"/>
      <c r="EM4" s="563"/>
      <c r="EN4" s="563"/>
      <c r="EO4" s="563"/>
      <c r="EP4" s="563"/>
      <c r="EQ4" s="563"/>
      <c r="ER4" s="563"/>
      <c r="ES4" s="563"/>
      <c r="ET4" s="563" t="s">
        <v>221</v>
      </c>
      <c r="EU4" s="563"/>
      <c r="EV4" s="563"/>
      <c r="EW4" s="563"/>
      <c r="EX4" s="563"/>
      <c r="EY4" s="563"/>
      <c r="EZ4" s="563"/>
      <c r="FA4" s="563"/>
      <c r="FB4" s="563"/>
      <c r="FC4" s="563"/>
      <c r="FD4" s="563"/>
      <c r="FE4" s="563"/>
      <c r="FF4" s="563" t="s">
        <v>222</v>
      </c>
      <c r="FG4" s="563"/>
      <c r="FH4" s="563"/>
      <c r="FI4" s="563"/>
      <c r="FJ4" s="563"/>
      <c r="FK4" s="563"/>
      <c r="FL4" s="563"/>
      <c r="FM4" s="563"/>
      <c r="FN4" s="563"/>
      <c r="FO4" s="563"/>
      <c r="FP4" s="563"/>
      <c r="FQ4" s="563"/>
    </row>
    <row r="5" spans="1:173" ht="12.75" hidden="1" customHeight="1" x14ac:dyDescent="0.2">
      <c r="A5" s="1" t="s">
        <v>329</v>
      </c>
      <c r="B5" s="59"/>
      <c r="C5" s="59"/>
      <c r="D5" s="59"/>
      <c r="E5" s="59"/>
      <c r="F5" s="59"/>
      <c r="G5" s="59"/>
      <c r="H5" s="59"/>
      <c r="I5" s="59"/>
      <c r="J5" s="561"/>
      <c r="K5" s="59"/>
      <c r="L5" s="59"/>
      <c r="M5" s="276"/>
      <c r="N5" s="277"/>
      <c r="O5" s="278"/>
      <c r="P5" s="277"/>
      <c r="Q5" s="281">
        <v>4</v>
      </c>
      <c r="R5" s="282">
        <v>5</v>
      </c>
      <c r="S5" s="282">
        <v>6</v>
      </c>
      <c r="T5" s="282">
        <v>8</v>
      </c>
      <c r="U5" s="282">
        <v>9</v>
      </c>
      <c r="V5" s="282">
        <v>10</v>
      </c>
      <c r="W5" s="282">
        <v>11</v>
      </c>
      <c r="X5" s="282">
        <v>12</v>
      </c>
      <c r="Y5" s="282">
        <v>13</v>
      </c>
      <c r="Z5" s="282">
        <v>14</v>
      </c>
      <c r="AA5" s="283">
        <v>15</v>
      </c>
      <c r="AB5" s="281">
        <v>4</v>
      </c>
      <c r="AC5" s="282">
        <v>5</v>
      </c>
      <c r="AD5" s="282">
        <v>6</v>
      </c>
      <c r="AE5" s="282">
        <v>8</v>
      </c>
      <c r="AF5" s="282">
        <v>9</v>
      </c>
      <c r="AG5" s="282">
        <v>10</v>
      </c>
      <c r="AH5" s="282">
        <v>11</v>
      </c>
      <c r="AI5" s="282">
        <v>12</v>
      </c>
      <c r="AJ5" s="282">
        <v>13</v>
      </c>
      <c r="AK5" s="282">
        <v>14</v>
      </c>
      <c r="AL5" s="283">
        <v>15</v>
      </c>
      <c r="AM5" s="313"/>
      <c r="AP5" s="279"/>
      <c r="AQ5" s="279"/>
      <c r="AR5" s="279"/>
      <c r="AS5" s="279"/>
      <c r="AT5" s="279"/>
      <c r="AU5" s="279"/>
      <c r="AV5" s="279"/>
      <c r="AW5" s="279"/>
      <c r="AX5" s="279"/>
      <c r="AY5" s="279"/>
      <c r="AZ5" s="279"/>
      <c r="BA5" s="279"/>
      <c r="BB5" s="244"/>
      <c r="BC5" s="244"/>
      <c r="BD5" s="244"/>
      <c r="BE5" s="244"/>
      <c r="BF5" s="244"/>
      <c r="BG5" s="244"/>
      <c r="BH5" s="244"/>
      <c r="BI5" s="244"/>
      <c r="BJ5" s="244"/>
      <c r="BK5" s="244"/>
      <c r="BL5" s="244"/>
      <c r="BM5" s="244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80"/>
      <c r="CM5" s="280"/>
      <c r="CN5" s="280"/>
      <c r="CO5" s="280"/>
      <c r="CP5" s="280"/>
      <c r="CQ5" s="280"/>
      <c r="CR5" s="280"/>
      <c r="CS5" s="280"/>
      <c r="CT5" s="280"/>
      <c r="CU5" s="280"/>
      <c r="CV5" s="280"/>
      <c r="CW5" s="280"/>
      <c r="CX5" s="280"/>
      <c r="CY5" s="280"/>
      <c r="CZ5" s="280"/>
      <c r="DA5" s="280"/>
      <c r="DB5" s="280"/>
      <c r="DC5" s="280"/>
      <c r="DD5" s="280"/>
      <c r="DE5" s="280"/>
      <c r="DF5" s="280"/>
      <c r="DG5" s="280"/>
      <c r="DH5" s="280"/>
      <c r="DI5" s="280"/>
    </row>
    <row r="6" spans="1:173" ht="15" thickBot="1" x14ac:dyDescent="0.25">
      <c r="A6" s="1" t="s">
        <v>322</v>
      </c>
      <c r="B6" s="24" t="s">
        <v>31</v>
      </c>
      <c r="C6" s="24" t="s">
        <v>336</v>
      </c>
      <c r="D6" s="24" t="s">
        <v>317</v>
      </c>
      <c r="E6" s="24" t="s">
        <v>271</v>
      </c>
      <c r="F6" s="24" t="s">
        <v>187</v>
      </c>
      <c r="G6" s="24" t="s">
        <v>272</v>
      </c>
      <c r="H6" s="24" t="s">
        <v>200</v>
      </c>
      <c r="I6" s="24" t="s">
        <v>110</v>
      </c>
      <c r="J6" s="562"/>
      <c r="K6" s="453"/>
      <c r="L6" s="453"/>
      <c r="M6" s="24" t="s">
        <v>113</v>
      </c>
      <c r="N6" s="25" t="s">
        <v>36</v>
      </c>
      <c r="O6" s="142" t="s">
        <v>229</v>
      </c>
      <c r="P6" s="150" t="s">
        <v>230</v>
      </c>
      <c r="Q6" s="146" t="s">
        <v>60</v>
      </c>
      <c r="R6" s="23" t="s">
        <v>61</v>
      </c>
      <c r="S6" s="23" t="s">
        <v>111</v>
      </c>
      <c r="T6" s="23" t="s">
        <v>112</v>
      </c>
      <c r="U6" s="23" t="s">
        <v>19</v>
      </c>
      <c r="V6" s="23" t="s">
        <v>20</v>
      </c>
      <c r="W6" s="167" t="s">
        <v>217</v>
      </c>
      <c r="X6" s="167" t="s">
        <v>239</v>
      </c>
      <c r="Y6" s="23" t="s">
        <v>240</v>
      </c>
      <c r="Z6" s="23" t="s">
        <v>241</v>
      </c>
      <c r="AA6" s="23" t="s">
        <v>242</v>
      </c>
      <c r="AB6" s="166" t="s">
        <v>60</v>
      </c>
      <c r="AC6" s="26" t="s">
        <v>61</v>
      </c>
      <c r="AD6" s="23" t="s">
        <v>111</v>
      </c>
      <c r="AE6" s="23" t="s">
        <v>112</v>
      </c>
      <c r="AF6" s="23" t="s">
        <v>19</v>
      </c>
      <c r="AG6" s="23" t="s">
        <v>20</v>
      </c>
      <c r="AH6" s="167" t="s">
        <v>217</v>
      </c>
      <c r="AI6" s="167" t="s">
        <v>239</v>
      </c>
      <c r="AJ6" s="23" t="s">
        <v>240</v>
      </c>
      <c r="AK6" s="23" t="s">
        <v>241</v>
      </c>
      <c r="AL6" s="57" t="s">
        <v>242</v>
      </c>
      <c r="AM6" s="314"/>
      <c r="AP6" s="328">
        <v>1</v>
      </c>
      <c r="AQ6" s="328">
        <v>2</v>
      </c>
      <c r="AR6" s="328">
        <v>3</v>
      </c>
      <c r="AS6" s="328">
        <v>4</v>
      </c>
      <c r="AT6" s="328">
        <v>5</v>
      </c>
      <c r="AU6" s="328">
        <v>6</v>
      </c>
      <c r="AV6" s="328">
        <v>7</v>
      </c>
      <c r="AW6" s="328">
        <v>8</v>
      </c>
      <c r="AX6" s="328">
        <v>9</v>
      </c>
      <c r="AY6" s="328">
        <v>10</v>
      </c>
      <c r="AZ6" s="328">
        <v>11</v>
      </c>
      <c r="BA6" s="328">
        <v>12</v>
      </c>
      <c r="BB6" s="328">
        <v>1</v>
      </c>
      <c r="BC6" s="328">
        <v>2</v>
      </c>
      <c r="BD6" s="328">
        <v>3</v>
      </c>
      <c r="BE6" s="328">
        <v>4</v>
      </c>
      <c r="BF6" s="328">
        <v>5</v>
      </c>
      <c r="BG6" s="328">
        <v>6</v>
      </c>
      <c r="BH6" s="328">
        <v>7</v>
      </c>
      <c r="BI6" s="328">
        <v>8</v>
      </c>
      <c r="BJ6" s="328">
        <v>9</v>
      </c>
      <c r="BK6" s="328">
        <v>10</v>
      </c>
      <c r="BL6" s="328">
        <v>11</v>
      </c>
      <c r="BM6" s="328">
        <v>12</v>
      </c>
      <c r="BN6" s="328">
        <v>1</v>
      </c>
      <c r="BO6" s="328">
        <v>2</v>
      </c>
      <c r="BP6" s="328">
        <v>3</v>
      </c>
      <c r="BQ6" s="328">
        <v>4</v>
      </c>
      <c r="BR6" s="328">
        <v>5</v>
      </c>
      <c r="BS6" s="328">
        <v>6</v>
      </c>
      <c r="BT6" s="328">
        <v>7</v>
      </c>
      <c r="BU6" s="328">
        <v>8</v>
      </c>
      <c r="BV6" s="328">
        <v>9</v>
      </c>
      <c r="BW6" s="328">
        <v>10</v>
      </c>
      <c r="BX6" s="328">
        <v>11</v>
      </c>
      <c r="BY6" s="328">
        <v>12</v>
      </c>
      <c r="BZ6" s="328">
        <v>1</v>
      </c>
      <c r="CA6" s="328">
        <v>2</v>
      </c>
      <c r="CB6" s="328">
        <v>3</v>
      </c>
      <c r="CC6" s="328">
        <v>4</v>
      </c>
      <c r="CD6" s="328">
        <v>5</v>
      </c>
      <c r="CE6" s="328">
        <v>6</v>
      </c>
      <c r="CF6" s="328">
        <v>7</v>
      </c>
      <c r="CG6" s="328">
        <v>8</v>
      </c>
      <c r="CH6" s="328">
        <v>9</v>
      </c>
      <c r="CI6" s="328">
        <v>10</v>
      </c>
      <c r="CJ6" s="328">
        <v>11</v>
      </c>
      <c r="CK6" s="328">
        <v>12</v>
      </c>
      <c r="CL6" s="328">
        <v>1</v>
      </c>
      <c r="CM6" s="328">
        <v>2</v>
      </c>
      <c r="CN6" s="328">
        <v>3</v>
      </c>
      <c r="CO6" s="328">
        <v>4</v>
      </c>
      <c r="CP6" s="328">
        <v>5</v>
      </c>
      <c r="CQ6" s="328">
        <v>6</v>
      </c>
      <c r="CR6" s="328">
        <v>7</v>
      </c>
      <c r="CS6" s="328">
        <v>8</v>
      </c>
      <c r="CT6" s="328">
        <v>9</v>
      </c>
      <c r="CU6" s="328">
        <v>10</v>
      </c>
      <c r="CV6" s="328">
        <v>11</v>
      </c>
      <c r="CW6" s="328">
        <v>12</v>
      </c>
      <c r="CX6" s="328">
        <v>1</v>
      </c>
      <c r="CY6" s="328">
        <v>2</v>
      </c>
      <c r="CZ6" s="328">
        <v>3</v>
      </c>
      <c r="DA6" s="328">
        <v>4</v>
      </c>
      <c r="DB6" s="328">
        <v>5</v>
      </c>
      <c r="DC6" s="328">
        <v>6</v>
      </c>
      <c r="DD6" s="328">
        <v>7</v>
      </c>
      <c r="DE6" s="328">
        <v>8</v>
      </c>
      <c r="DF6" s="328">
        <v>9</v>
      </c>
      <c r="DG6" s="328">
        <v>10</v>
      </c>
      <c r="DH6" s="328">
        <v>11</v>
      </c>
      <c r="DI6" s="328">
        <v>12</v>
      </c>
      <c r="DJ6" s="328">
        <v>1</v>
      </c>
      <c r="DK6" s="328">
        <v>2</v>
      </c>
      <c r="DL6" s="328">
        <v>3</v>
      </c>
      <c r="DM6" s="328">
        <v>4</v>
      </c>
      <c r="DN6" s="328">
        <v>5</v>
      </c>
      <c r="DO6" s="328">
        <v>6</v>
      </c>
      <c r="DP6" s="328">
        <v>7</v>
      </c>
      <c r="DQ6" s="328">
        <v>8</v>
      </c>
      <c r="DR6" s="328">
        <v>9</v>
      </c>
      <c r="DS6" s="328">
        <v>10</v>
      </c>
      <c r="DT6" s="328">
        <v>11</v>
      </c>
      <c r="DU6" s="328">
        <v>12</v>
      </c>
      <c r="DV6" s="328">
        <v>1</v>
      </c>
      <c r="DW6" s="328">
        <v>2</v>
      </c>
      <c r="DX6" s="328">
        <v>3</v>
      </c>
      <c r="DY6" s="328">
        <v>4</v>
      </c>
      <c r="DZ6" s="328">
        <v>5</v>
      </c>
      <c r="EA6" s="328">
        <v>6</v>
      </c>
      <c r="EB6" s="328">
        <v>7</v>
      </c>
      <c r="EC6" s="328">
        <v>8</v>
      </c>
      <c r="ED6" s="328">
        <v>9</v>
      </c>
      <c r="EE6" s="328">
        <v>10</v>
      </c>
      <c r="EF6" s="328">
        <v>11</v>
      </c>
      <c r="EG6" s="328">
        <v>12</v>
      </c>
      <c r="EH6" s="328">
        <v>1</v>
      </c>
      <c r="EI6" s="328">
        <v>2</v>
      </c>
      <c r="EJ6" s="328">
        <v>3</v>
      </c>
      <c r="EK6" s="328">
        <v>4</v>
      </c>
      <c r="EL6" s="328">
        <v>5</v>
      </c>
      <c r="EM6" s="328">
        <v>6</v>
      </c>
      <c r="EN6" s="328">
        <v>7</v>
      </c>
      <c r="EO6" s="328">
        <v>8</v>
      </c>
      <c r="EP6" s="328">
        <v>9</v>
      </c>
      <c r="EQ6" s="328">
        <v>10</v>
      </c>
      <c r="ER6" s="328">
        <v>11</v>
      </c>
      <c r="ES6" s="328">
        <v>12</v>
      </c>
      <c r="ET6" s="328">
        <v>1</v>
      </c>
      <c r="EU6" s="328">
        <v>2</v>
      </c>
      <c r="EV6" s="328">
        <v>3</v>
      </c>
      <c r="EW6" s="328">
        <v>4</v>
      </c>
      <c r="EX6" s="328">
        <v>5</v>
      </c>
      <c r="EY6" s="328">
        <v>6</v>
      </c>
      <c r="EZ6" s="328">
        <v>7</v>
      </c>
      <c r="FA6" s="328">
        <v>8</v>
      </c>
      <c r="FB6" s="328">
        <v>9</v>
      </c>
      <c r="FC6" s="328">
        <v>10</v>
      </c>
      <c r="FD6" s="328">
        <v>11</v>
      </c>
      <c r="FE6" s="328">
        <v>12</v>
      </c>
      <c r="FF6" s="328">
        <v>1</v>
      </c>
      <c r="FG6" s="328">
        <v>2</v>
      </c>
      <c r="FH6" s="328">
        <v>3</v>
      </c>
      <c r="FI6" s="328">
        <v>4</v>
      </c>
      <c r="FJ6" s="328">
        <v>5</v>
      </c>
      <c r="FK6" s="328">
        <v>6</v>
      </c>
      <c r="FL6" s="328">
        <v>7</v>
      </c>
      <c r="FM6" s="328">
        <v>8</v>
      </c>
      <c r="FN6" s="328">
        <v>9</v>
      </c>
      <c r="FO6" s="328">
        <v>10</v>
      </c>
      <c r="FP6" s="328">
        <v>11</v>
      </c>
      <c r="FQ6" s="328">
        <v>12</v>
      </c>
    </row>
    <row r="7" spans="1:173" ht="12.75" customHeight="1" thickTop="1" x14ac:dyDescent="0.2">
      <c r="A7" s="74" t="str">
        <f>IF(I7="GAL/YR", CONCATENATE(D7, "-lbs/MMBtu"), CONCATENATE(D7, "-lbs/", I7, "-hr"))</f>
        <v xml:space="preserve"> -lbs/ -hr</v>
      </c>
      <c r="B7" s="357" t="s">
        <v>37</v>
      </c>
      <c r="C7" s="99" t="s">
        <v>323</v>
      </c>
      <c r="D7" s="364" t="str">
        <f>IF(ISBLANK(EMISSIONS_2!D7), " ", EMISSIONS_2!D7)</f>
        <v xml:space="preserve"> </v>
      </c>
      <c r="E7" s="358" t="s">
        <v>115</v>
      </c>
      <c r="F7" s="358" t="s">
        <v>115</v>
      </c>
      <c r="G7" s="359" t="s">
        <v>115</v>
      </c>
      <c r="H7" s="369"/>
      <c r="I7" s="369" t="s">
        <v>2</v>
      </c>
      <c r="J7" s="64" t="s">
        <v>115</v>
      </c>
      <c r="K7" s="359"/>
      <c r="L7" s="359"/>
      <c r="M7" s="370">
        <v>0</v>
      </c>
      <c r="N7" s="371">
        <v>0</v>
      </c>
      <c r="O7" s="307"/>
      <c r="P7" s="302"/>
      <c r="Q7" s="377" t="str">
        <f>IF($D7=" ", "Enter Equipment",IF(VLOOKUP($A7,'STATIONARY FACTORS'!$A$4:$O$22, Q$5, FALSE)= "N/A", "--", IF($H7=0, "Enter Activity", IF($M7=0, "Enter Run Time",IF($I7="HP", $H7*VLOOKUP($A7,'STATIONARY FACTORS'!$A$4:$O$22, Q$5, FALSE),IF(ISERROR(SEARCH("Diesel", $D7,1)),($H7*VLOOKUP($A7,'STATIONARY FACTORS'!$A$4:$O$22, Q$5, FALSE)*0.000001*'STATIONARY FACTORS'!$C$93*'STATIONARY FACTORS'!$C$98*(1/($M7*$N7))),($H7*VLOOKUP($A7,'STATIONARY FACTORS'!$A$4:$O$22, Q$5, FALSE)*0.000001*'STATIONARY FACTORS'!$C$93*'STATIONARY FACTORS'!$C$94*(1/($M7*$N7)))))))))</f>
        <v>Enter Equipment</v>
      </c>
      <c r="R7" s="378" t="str">
        <f>IF($D7=" ", "Enter Equipment",IF(VLOOKUP($A7,'STATIONARY FACTORS'!$A$4:$O$22, R$5, FALSE)= "N/A", "--", IF($H7=0, "Enter Activity", IF($M7=0, "Enter Run Time",IF($I7="HP", $H7*VLOOKUP($A7,'STATIONARY FACTORS'!$A$4:$O$22, R$5, FALSE),IF(ISERROR(SEARCH("Diesel", $D7,1)),($H7*VLOOKUP($A7,'STATIONARY FACTORS'!$A$4:$O$22, R$5, FALSE)*0.000001*'STATIONARY FACTORS'!$C$93*'STATIONARY FACTORS'!$C$98*(1/($M7*$N7))),($H7*VLOOKUP($A7,'STATIONARY FACTORS'!$A$4:$O$22, R$5, FALSE)*0.000001*'STATIONARY FACTORS'!$C$93*'STATIONARY FACTORS'!$C$94*(1/($M7*$N7)))))))))</f>
        <v>Enter Equipment</v>
      </c>
      <c r="S7" s="75" t="str">
        <f>IF($D7=" ", "Enter Equipment",IF(VLOOKUP($A7,'STATIONARY FACTORS'!$A$4:$O$22, S$5, FALSE)= "N/A", "--", IF($H7=0, "Enter Activity", IF($M7=0, "Enter Run Time",IF($I7="HP", $H7*VLOOKUP($A7,'STATIONARY FACTORS'!$A$4:$O$22, S$5, FALSE),IF(ISERROR(SEARCH("Diesel", $D7,1)),($H7*VLOOKUP($A7,'STATIONARY FACTORS'!$A$4:$O$22, S$5, FALSE)*0.000001*'STATIONARY FACTORS'!$C$93*'STATIONARY FACTORS'!$C$98*(1/($M7*$N7))),($H7*VLOOKUP($A7,'STATIONARY FACTORS'!$A$4:$O$22, S$5, FALSE)*0.000001*'STATIONARY FACTORS'!$C$93*'STATIONARY FACTORS'!$C$94*(1/($M7*$N7)))))))))</f>
        <v>Enter Equipment</v>
      </c>
      <c r="T7" s="378" t="str">
        <f>IF($D7=" ", "Enter Equipment",IF(VLOOKUP($A7,'STATIONARY FACTORS'!$A$4:$O$22, T$5, FALSE)= "N/A", "--", IF($H7=0, "Enter Activity", IF($M7=0, "Enter Run Time",IF($I7="HP", $H7*VLOOKUP($A7,'STATIONARY FACTORS'!$A$4:$O$22, T$5, FALSE),IF(ISERROR(SEARCH("Diesel", $D7,1)),($H7*VLOOKUP($A7,'STATIONARY FACTORS'!$A$4:$O$22, T$5, FALSE)*0.000001*'STATIONARY FACTORS'!$C$93*'STATIONARY FACTORS'!$C$98*(1/($M7*$N7))),($H7*VLOOKUP($A7,'STATIONARY FACTORS'!$A$4:$O$22, T$5, FALSE)*0.000001*'STATIONARY FACTORS'!$C$93*'STATIONARY FACTORS'!$C$94*(1/($M7*$N7)))))))))</f>
        <v>Enter Equipment</v>
      </c>
      <c r="U7" s="378" t="str">
        <f>IF($D7=" ", "Enter Equipment",IF(VLOOKUP($A7,'STATIONARY FACTORS'!$A$4:$O$22, U$5, FALSE)= "N/A", "--", IF($H7=0, "Enter Activity", IF($M7=0, "Enter Run Time",IF($I7="HP", $H7*VLOOKUP($A7,'STATIONARY FACTORS'!$A$4:$O$22, U$5, FALSE),IF(ISERROR(SEARCH("Diesel", $D7,1)),($H7*VLOOKUP($A7,'STATIONARY FACTORS'!$A$4:$O$22, U$5, FALSE)*0.000001*'STATIONARY FACTORS'!$C$93*'STATIONARY FACTORS'!$C$98*(1/($M7*$N7))),($H7*VLOOKUP($A7,'STATIONARY FACTORS'!$A$4:$O$22, U$5, FALSE)*0.000001*'STATIONARY FACTORS'!$C$93*'STATIONARY FACTORS'!$C$94*(1/($M7*$N7)))))))))</f>
        <v>Enter Equipment</v>
      </c>
      <c r="V7" s="378" t="str">
        <f>IF($D7=" ", "Enter Equipment",IF(VLOOKUP($A7,'STATIONARY FACTORS'!$A$4:$O$22, V$5, FALSE)= "N/A", "--", IF($H7=0, "Enter Activity", IF($M7=0, "Enter Run Time",IF($I7="HP", $H7*VLOOKUP($A7,'STATIONARY FACTORS'!$A$4:$O$22, V$5, FALSE),IF(ISERROR(SEARCH("Diesel", $D7,1)),($H7*VLOOKUP($A7,'STATIONARY FACTORS'!$A$4:$O$22, V$5, FALSE)*0.000001*'STATIONARY FACTORS'!$C$93*'STATIONARY FACTORS'!$C$98*(1/($M7*$N7))),($H7*VLOOKUP($A7,'STATIONARY FACTORS'!$A$4:$O$22, V$5, FALSE)*0.000001*'STATIONARY FACTORS'!$C$93*'STATIONARY FACTORS'!$C$94*(1/($M7*$N7)))))))))</f>
        <v>Enter Equipment</v>
      </c>
      <c r="W7" s="378" t="str">
        <f>IF($D7=" ", "Enter Equipment",IF(VLOOKUP($A7,'STATIONARY FACTORS'!$A$4:$O$22, W$5, FALSE)= "N/A", "--", IF($H7=0, "Enter Activity", IF($M7=0, "Enter Run Time",IF($I7="HP", $H7*VLOOKUP($A7,'STATIONARY FACTORS'!$A$4:$O$22, W$5, FALSE),IF(ISERROR(SEARCH("Diesel", $D7,1)),($H7*VLOOKUP($A7,'STATIONARY FACTORS'!$A$4:$O$22, W$5, FALSE)*0.000001*'STATIONARY FACTORS'!$C$93*'STATIONARY FACTORS'!$C$98*(1/($M7*$N7))),($H7*VLOOKUP($A7,'STATIONARY FACTORS'!$A$4:$O$22, W$5, FALSE)*0.000001*'STATIONARY FACTORS'!$C$93*'STATIONARY FACTORS'!$C$94*(1/($M7*$N7)))))))))</f>
        <v>Enter Equipment</v>
      </c>
      <c r="X7" s="378" t="str">
        <f>IF($D7=" ", "Enter Equipment",IF(VLOOKUP($A7,'STATIONARY FACTORS'!$A$4:$O$22, X$5, FALSE)= "N/A", "--", IF($H7=0, "Enter Activity", IF($M7=0, "Enter Run Time",IF($I7="HP", $H7*VLOOKUP($A7,'STATIONARY FACTORS'!$A$4:$O$22, X$5, FALSE),IF(ISERROR(SEARCH("Diesel", $D7,1)),($H7*VLOOKUP($A7,'STATIONARY FACTORS'!$A$4:$O$22, X$5, FALSE)*0.000001*'STATIONARY FACTORS'!$C$93*'STATIONARY FACTORS'!$C$98*(1/($M7*$N7))),($H7*VLOOKUP($A7,'STATIONARY FACTORS'!$A$4:$O$22, X$5, FALSE)*0.000001*'STATIONARY FACTORS'!$C$93*'STATIONARY FACTORS'!$C$94*(1/($M7*$N7)))))))))</f>
        <v>Enter Equipment</v>
      </c>
      <c r="Y7" s="378" t="str">
        <f>IF($D7=" ", "Enter Equipment",IF(VLOOKUP($A7,'STATIONARY FACTORS'!$A$4:$O$22, Y$5, FALSE)= "N/A", "--", IF($H7=0, "Enter Activity", IF($M7=0, "Enter Run Time",IF($I7="HP", $H7*VLOOKUP($A7,'STATIONARY FACTORS'!$A$4:$O$22, Y$5, FALSE),IF(ISERROR(SEARCH("Diesel", $D7,1)),($H7*VLOOKUP($A7,'STATIONARY FACTORS'!$A$4:$O$22, Y$5, FALSE)*0.000001*'STATIONARY FACTORS'!$C$93*'STATIONARY FACTORS'!$C$98*(1/($M7*$N7))),($H7*VLOOKUP($A7,'STATIONARY FACTORS'!$A$4:$O$22, Y$5, FALSE)*0.000001*'STATIONARY FACTORS'!$C$93*'STATIONARY FACTORS'!$C$94*(1/($M7*$N7)))))))))</f>
        <v>Enter Equipment</v>
      </c>
      <c r="Z7" s="378" t="str">
        <f>IF($D7=" ", "Enter Equipment",IF(VLOOKUP($A7,'STATIONARY FACTORS'!$A$4:$O$22, Z$5, FALSE)= "N/A", "--", IF($H7=0, "Enter Activity", IF($M7=0, "Enter Run Time",IF($I7="HP", $H7*VLOOKUP($A7,'STATIONARY FACTORS'!$A$4:$O$22, Z$5, FALSE),IF(ISERROR(SEARCH("Diesel", $D7,1)),($H7*VLOOKUP($A7,'STATIONARY FACTORS'!$A$4:$O$22, Z$5, FALSE)*0.000001*'STATIONARY FACTORS'!$C$93*'STATIONARY FACTORS'!$C$98*(1/($M7*$N7))),($H7*VLOOKUP($A7,'STATIONARY FACTORS'!$A$4:$O$22, Z$5, FALSE)*0.000001*'STATIONARY FACTORS'!$C$93*'STATIONARY FACTORS'!$C$94*(1/($M7*$N7)))))))))</f>
        <v>Enter Equipment</v>
      </c>
      <c r="AA7" s="454" t="str">
        <f>IF($D7=" ", "Enter Equipment",IF(VLOOKUP($A7,'STATIONARY FACTORS'!$A$4:$O$22, AA$5, FALSE)= "N/A", "--", IF($H7=0, "Enter Activity", IF($M7=0, "Enter Run Time",IF($I7="HP", $H7*VLOOKUP($A7,'STATIONARY FACTORS'!$A$4:$O$22, AA$5, FALSE),IF(ISERROR(SEARCH("Diesel", $D7,1)),($H7*VLOOKUP($A7,'STATIONARY FACTORS'!$A$4:$O$22, AA$5, FALSE)*0.000001*'STATIONARY FACTORS'!$C$93*'STATIONARY FACTORS'!$C$98*(1/($M7*$N7))),($H7*VLOOKUP($A7,'STATIONARY FACTORS'!$A$4:$O$22, AA$5, FALSE)*0.000001*'STATIONARY FACTORS'!$C$93*'STATIONARY FACTORS'!$C$94*(1/($M7*$N7)))))))))</f>
        <v>Enter Equipment</v>
      </c>
      <c r="AB7" s="465" t="str">
        <f>IF($D7=" ", "Enter Equipment",IF(VLOOKUP($A7,'STATIONARY FACTORS'!$A$4:$O$22, AB$5, FALSE)= "N/A", "--", IF($H7=0, "Enter Activity", IF($M7=0, "Enter Run Time",IF($I7="HP",( ($H7*VLOOKUP($A7,'STATIONARY FACTORS'!$A$4:$O$22, AB$5, FALSE)*$M7*$N7)/2000),IF(ISERROR(SEARCH("Diesel", $D7,1)),($H7*VLOOKUP($A7,'STATIONARY FACTORS'!$A$4:$O$22, AB$5, FALSE)*0.000001*'STATIONARY FACTORS'!$C$93*'STATIONARY FACTORS'!$C$98)/2000,($H7*VLOOKUP($A7,'STATIONARY FACTORS'!$A$4:$O$22, AB$5, FALSE)*0.000001*'STATIONARY FACTORS'!$C$93*'STATIONARY FACTORS'!$C$94)/2000))))))</f>
        <v>Enter Equipment</v>
      </c>
      <c r="AC7" s="379" t="str">
        <f>IF($D7=" ", "Enter Equipment",IF(VLOOKUP($A7,'STATIONARY FACTORS'!$A$4:$O$22, AC$5, FALSE)= "N/A", "--", IF($H7=0, "Enter Activity", IF($M7=0, "Enter Run Time",IF($I7="HP",( ($H7*VLOOKUP($A7,'STATIONARY FACTORS'!$A$4:$O$22, AC$5, FALSE)*$M7*$N7)/2000),IF(ISERROR(SEARCH("Diesel", $D7,1)),($H7*VLOOKUP($A7,'STATIONARY FACTORS'!$A$4:$O$22, AC$5, FALSE)*0.000001*'STATIONARY FACTORS'!$C$93*'STATIONARY FACTORS'!$C$98)/2000,($H7*VLOOKUP($A7,'STATIONARY FACTORS'!$A$4:$O$22, AC$5, FALSE)*0.000001*'STATIONARY FACTORS'!$C$93*'STATIONARY FACTORS'!$C$94)/2000))))))</f>
        <v>Enter Equipment</v>
      </c>
      <c r="AD7" s="379" t="str">
        <f>IF($D7=" ", "Enter Equipment",IF(VLOOKUP($A7,'STATIONARY FACTORS'!$A$4:$O$22, AD$5, FALSE)= "N/A", "--", IF($H7=0, "Enter Activity", IF($M7=0, "Enter Run Time",IF($I7="HP",( ($H7*VLOOKUP($A7,'STATIONARY FACTORS'!$A$4:$O$22, AD$5, FALSE)*$M7*$N7)/2000),IF(ISERROR(SEARCH("Diesel", $D7,1)),($H7*VLOOKUP($A7,'STATIONARY FACTORS'!$A$4:$O$22, AD$5, FALSE)*0.000001*'STATIONARY FACTORS'!$C$93*'STATIONARY FACTORS'!$C$98)/2000,($H7*VLOOKUP($A7,'STATIONARY FACTORS'!$A$4:$O$22, AD$5, FALSE)*0.000001*'STATIONARY FACTORS'!$C$93*'STATIONARY FACTORS'!$C$94)/2000))))))</f>
        <v>Enter Equipment</v>
      </c>
      <c r="AE7" s="379" t="str">
        <f>IF($D7=" ", "Enter Equipment",IF(VLOOKUP($A7,'STATIONARY FACTORS'!$A$4:$O$22, AE$5, FALSE)= "N/A", "--", IF($H7=0, "Enter Activity", IF($M7=0, "Enter Run Time",IF($I7="HP",( ($H7*VLOOKUP($A7,'STATIONARY FACTORS'!$A$4:$O$22, AE$5, FALSE)*$M7*$N7)/2000),IF(ISERROR(SEARCH("Diesel", $D7,1)),($H7*VLOOKUP($A7,'STATIONARY FACTORS'!$A$4:$O$22, AE$5, FALSE)*0.000001*'STATIONARY FACTORS'!$C$93*'STATIONARY FACTORS'!$C$98)/2000,($H7*VLOOKUP($A7,'STATIONARY FACTORS'!$A$4:$O$22, AE$5, FALSE)*0.000001*'STATIONARY FACTORS'!$C$93*'STATIONARY FACTORS'!$C$94)/2000))))))</f>
        <v>Enter Equipment</v>
      </c>
      <c r="AF7" s="379" t="str">
        <f>IF($D7=" ", "Enter Equipment",IF(VLOOKUP($A7,'STATIONARY FACTORS'!$A$4:$O$22, AF$5, FALSE)= "N/A", "--", IF($H7=0, "Enter Activity", IF($M7=0, "Enter Run Time",IF($I7="HP",( ($H7*VLOOKUP($A7,'STATIONARY FACTORS'!$A$4:$O$22, AF$5, FALSE)*$M7*$N7)/2000),IF(ISERROR(SEARCH("Diesel", $D7,1)),($H7*VLOOKUP($A7,'STATIONARY FACTORS'!$A$4:$O$22, AF$5, FALSE)*0.000001*'STATIONARY FACTORS'!$C$93*'STATIONARY FACTORS'!$C$98)/2000,($H7*VLOOKUP($A7,'STATIONARY FACTORS'!$A$4:$O$22, AF$5, FALSE)*0.000001*'STATIONARY FACTORS'!$C$93*'STATIONARY FACTORS'!$C$94)/2000))))))</f>
        <v>Enter Equipment</v>
      </c>
      <c r="AG7" s="380" t="str">
        <f>IF($D7=" ", "Enter Equipment",IF(VLOOKUP($A7,'STATIONARY FACTORS'!$A$4:$O$22, AG$5, FALSE)= "N/A", "--", IF($H7=0, "Enter Activity", IF($M7=0, "Enter Run Time",IF($I7="HP",( ($H7*VLOOKUP($A7,'STATIONARY FACTORS'!$A$4:$O$22, AG$5, FALSE)*$M7*$N7)/2000),IF(ISERROR(SEARCH("Diesel", $D7,1)),($H7*VLOOKUP($A7,'STATIONARY FACTORS'!$A$4:$O$22, AG$5, FALSE)*0.000001*'STATIONARY FACTORS'!$C$93*'STATIONARY FACTORS'!$C$98)/2000,($H7*VLOOKUP($A7,'STATIONARY FACTORS'!$A$4:$O$22, AG$5, FALSE)*0.000001*'STATIONARY FACTORS'!$C$93*'STATIONARY FACTORS'!$C$94)/2000))))))</f>
        <v>Enter Equipment</v>
      </c>
      <c r="AH7" s="379" t="str">
        <f>IF($D7=" ", "Enter Equipment",IF(VLOOKUP($A7,'STATIONARY FACTORS'!$A$4:$O$22, AH$5, FALSE)= "N/A", "--", IF($H7=0, "Enter Activity", IF($M7=0, "Enter Run Time",IF($I7="HP",( ($H7*VLOOKUP($A7,'STATIONARY FACTORS'!$A$4:$O$22, AH$5, FALSE)*$M7*$N7)/2000),IF(ISERROR(SEARCH("Diesel", $D7,1)),($H7*VLOOKUP($A7,'STATIONARY FACTORS'!$A$4:$O$22, AH$5, FALSE)*0.000001*'STATIONARY FACTORS'!$C$93*'STATIONARY FACTORS'!$C$98)/2000,($H7*VLOOKUP($A7,'STATIONARY FACTORS'!$A$4:$O$22, AH$5, FALSE)*0.000001*'STATIONARY FACTORS'!$C$93*'STATIONARY FACTORS'!$C$94)/2000))))))</f>
        <v>Enter Equipment</v>
      </c>
      <c r="AI7" s="378" t="str">
        <f>IF($D7=" ", "Enter Equipment",IF(VLOOKUP($A7,'STATIONARY FACTORS'!$A$4:$O$22, AI$5, FALSE)= "N/A", "--", IF($H7=0, "Enter Activity", IF($M7=0, "Enter Run Time",IF($I7="HP",( ($H7*VLOOKUP($A7,'STATIONARY FACTORS'!$A$4:$O$22, AI$5, FALSE)*$M7*$N7)/2000),IF(ISERROR(SEARCH("Diesel", $D7,1)),($H7*VLOOKUP($A7,'STATIONARY FACTORS'!$A$4:$O$22, AI$5, FALSE)*0.000001*'STATIONARY FACTORS'!$C$93*'STATIONARY FACTORS'!$C$98)/2000,($H7*VLOOKUP($A7,'STATIONARY FACTORS'!$A$4:$O$22, AI$5, FALSE)*0.000001*'STATIONARY FACTORS'!$C$93*'STATIONARY FACTORS'!$C$94)/2000))))))</f>
        <v>Enter Equipment</v>
      </c>
      <c r="AJ7" s="378" t="str">
        <f>IF($D7=" ", "Enter Equipment",IF(VLOOKUP($A7,'STATIONARY FACTORS'!$A$4:$O$22, AJ$5, FALSE)= "N/A", "--", IF($H7=0, "Enter Activity", IF($M7=0, "Enter Run Time",IF($I7="HP",( ($H7*VLOOKUP($A7,'STATIONARY FACTORS'!$A$4:$O$22, AJ$5, FALSE)*$M7*$N7)/2000),IF(ISERROR(SEARCH("Diesel", $D7,1)),($H7*VLOOKUP($A7,'STATIONARY FACTORS'!$A$4:$O$22, AJ$5, FALSE)*0.000001*'STATIONARY FACTORS'!$C$93*'STATIONARY FACTORS'!$C$98)/2000,($H7*VLOOKUP($A7,'STATIONARY FACTORS'!$A$4:$O$22, AJ$5, FALSE)*0.000001*'STATIONARY FACTORS'!$C$93*'STATIONARY FACTORS'!$C$94)/2000))))))</f>
        <v>Enter Equipment</v>
      </c>
      <c r="AK7" s="378" t="str">
        <f>IF($D7=" ", "Enter Equipment",IF(VLOOKUP($A7,'STATIONARY FACTORS'!$A$4:$O$22, AK$5, FALSE)= "N/A", "--", IF($H7=0, "Enter Activity", IF($M7=0, "Enter Run Time",IF($I7="HP",( ($H7*VLOOKUP($A7,'STATIONARY FACTORS'!$A$4:$O$22, AK$5, FALSE)*$M7*$N7)/2000),IF(ISERROR(SEARCH("Diesel", $D7,1)),($H7*VLOOKUP($A7,'STATIONARY FACTORS'!$A$4:$O$22, AK$5, FALSE)*0.000001*'STATIONARY FACTORS'!$C$93*'STATIONARY FACTORS'!$C$98)/2000,($H7*VLOOKUP($A7,'STATIONARY FACTORS'!$A$4:$O$22, AK$5, FALSE)*0.000001*'STATIONARY FACTORS'!$C$93*'STATIONARY FACTORS'!$C$94)/2000))))))</f>
        <v>Enter Equipment</v>
      </c>
      <c r="AL7" s="381" t="str">
        <f>IF($D7=" ", "Enter Equipment",IF(VLOOKUP($A7,'STATIONARY FACTORS'!$A$4:$O$22, AL$5, FALSE)= "N/A", "--", IF($H7=0, "Enter Activity", IF($M7=0, "Enter Run Time",IF($I7="HP",( ($H7*VLOOKUP($A7,'STATIONARY FACTORS'!$A$4:$O$22, AL$5, FALSE)*$M7*$N7)/2000),IF(ISERROR(SEARCH("Diesel", $D7,1)),($H7*VLOOKUP($A7,'STATIONARY FACTORS'!$A$4:$O$22, AL$5, FALSE)*0.000001*'STATIONARY FACTORS'!$C$93*'STATIONARY FACTORS'!$C$98)/2000,($H7*VLOOKUP($A7,'STATIONARY FACTORS'!$A$4:$O$22, AL$5, FALSE)*0.000001*'STATIONARY FACTORS'!$C$93*'STATIONARY FACTORS'!$C$94)/2000))))))</f>
        <v>Enter Equipment</v>
      </c>
      <c r="AM7" s="73"/>
      <c r="AO7" s="74">
        <f>MONTH(EMISSIONS_1!P7)-MONTH(EMISSIONS_1!O7)+1</f>
        <v>1</v>
      </c>
      <c r="AP7" s="329">
        <f t="shared" ref="AP7:BA22" si="0">IF(T($AB7)="",IF((AP$6&gt;=MONTH($O7))*(AP$6&lt;=MONTH($P7)), $AB7/$AO7, 0),0)</f>
        <v>0</v>
      </c>
      <c r="AQ7" s="330">
        <f t="shared" si="0"/>
        <v>0</v>
      </c>
      <c r="AR7" s="330">
        <f t="shared" si="0"/>
        <v>0</v>
      </c>
      <c r="AS7" s="330">
        <f t="shared" si="0"/>
        <v>0</v>
      </c>
      <c r="AT7" s="330">
        <f t="shared" si="0"/>
        <v>0</v>
      </c>
      <c r="AU7" s="330">
        <f t="shared" si="0"/>
        <v>0</v>
      </c>
      <c r="AV7" s="330">
        <f t="shared" si="0"/>
        <v>0</v>
      </c>
      <c r="AW7" s="330">
        <f t="shared" si="0"/>
        <v>0</v>
      </c>
      <c r="AX7" s="330">
        <f t="shared" si="0"/>
        <v>0</v>
      </c>
      <c r="AY7" s="330">
        <f t="shared" si="0"/>
        <v>0</v>
      </c>
      <c r="AZ7" s="330">
        <f t="shared" si="0"/>
        <v>0</v>
      </c>
      <c r="BA7" s="331">
        <f t="shared" si="0"/>
        <v>0</v>
      </c>
      <c r="BB7" s="329">
        <f t="shared" ref="BB7:BM16" si="1">IF(T($AC7)="",IF((BB$6&gt;=MONTH($O7))*(BB$6&lt;=MONTH($P7)), $AC7/$AO7, 0),0)</f>
        <v>0</v>
      </c>
      <c r="BC7" s="330">
        <f t="shared" si="1"/>
        <v>0</v>
      </c>
      <c r="BD7" s="330">
        <f t="shared" si="1"/>
        <v>0</v>
      </c>
      <c r="BE7" s="330">
        <f t="shared" si="1"/>
        <v>0</v>
      </c>
      <c r="BF7" s="330">
        <f t="shared" si="1"/>
        <v>0</v>
      </c>
      <c r="BG7" s="330">
        <f t="shared" si="1"/>
        <v>0</v>
      </c>
      <c r="BH7" s="330">
        <f t="shared" si="1"/>
        <v>0</v>
      </c>
      <c r="BI7" s="330">
        <f t="shared" si="1"/>
        <v>0</v>
      </c>
      <c r="BJ7" s="330">
        <f t="shared" si="1"/>
        <v>0</v>
      </c>
      <c r="BK7" s="330">
        <f t="shared" si="1"/>
        <v>0</v>
      </c>
      <c r="BL7" s="330">
        <f t="shared" si="1"/>
        <v>0</v>
      </c>
      <c r="BM7" s="331">
        <f t="shared" si="1"/>
        <v>0</v>
      </c>
      <c r="BN7" s="329">
        <f t="shared" ref="BN7:BY16" si="2">IF(T($AD7)="",IF((BN$6&gt;=MONTH($O7))*(BN$6&lt;=MONTH($P7)), $AD7/$AO7, 0),0)</f>
        <v>0</v>
      </c>
      <c r="BO7" s="330">
        <f t="shared" si="2"/>
        <v>0</v>
      </c>
      <c r="BP7" s="330">
        <f t="shared" si="2"/>
        <v>0</v>
      </c>
      <c r="BQ7" s="330">
        <f t="shared" si="2"/>
        <v>0</v>
      </c>
      <c r="BR7" s="330">
        <f t="shared" si="2"/>
        <v>0</v>
      </c>
      <c r="BS7" s="330">
        <f t="shared" si="2"/>
        <v>0</v>
      </c>
      <c r="BT7" s="330">
        <f t="shared" si="2"/>
        <v>0</v>
      </c>
      <c r="BU7" s="330">
        <f t="shared" si="2"/>
        <v>0</v>
      </c>
      <c r="BV7" s="330">
        <f t="shared" si="2"/>
        <v>0</v>
      </c>
      <c r="BW7" s="330">
        <f t="shared" si="2"/>
        <v>0</v>
      </c>
      <c r="BX7" s="330">
        <f t="shared" si="2"/>
        <v>0</v>
      </c>
      <c r="BY7" s="331">
        <f t="shared" si="2"/>
        <v>0</v>
      </c>
      <c r="BZ7" s="329">
        <f t="shared" ref="BZ7:CK16" si="3">IF(T($AE7)="",IF((BZ$6&gt;=MONTH($O7))*(BZ$6&lt;=MONTH($P7)), $AE7/$AO7, 0),0)</f>
        <v>0</v>
      </c>
      <c r="CA7" s="330">
        <f t="shared" si="3"/>
        <v>0</v>
      </c>
      <c r="CB7" s="330">
        <f t="shared" si="3"/>
        <v>0</v>
      </c>
      <c r="CC7" s="330">
        <f t="shared" si="3"/>
        <v>0</v>
      </c>
      <c r="CD7" s="330">
        <f t="shared" si="3"/>
        <v>0</v>
      </c>
      <c r="CE7" s="330">
        <f t="shared" si="3"/>
        <v>0</v>
      </c>
      <c r="CF7" s="330">
        <f t="shared" si="3"/>
        <v>0</v>
      </c>
      <c r="CG7" s="330">
        <f t="shared" si="3"/>
        <v>0</v>
      </c>
      <c r="CH7" s="330">
        <f t="shared" si="3"/>
        <v>0</v>
      </c>
      <c r="CI7" s="330">
        <f t="shared" si="3"/>
        <v>0</v>
      </c>
      <c r="CJ7" s="330">
        <f t="shared" si="3"/>
        <v>0</v>
      </c>
      <c r="CK7" s="331">
        <f t="shared" si="3"/>
        <v>0</v>
      </c>
      <c r="CL7" s="329">
        <f t="shared" ref="CL7:CW16" si="4">IF(T($AF7)="",IF((CL$6&gt;=MONTH($O7))*(CL$6&lt;=MONTH($P7)), $AF7/$AO7, 0),0)</f>
        <v>0</v>
      </c>
      <c r="CM7" s="330">
        <f t="shared" si="4"/>
        <v>0</v>
      </c>
      <c r="CN7" s="330">
        <f t="shared" si="4"/>
        <v>0</v>
      </c>
      <c r="CO7" s="330">
        <f t="shared" si="4"/>
        <v>0</v>
      </c>
      <c r="CP7" s="330">
        <f t="shared" si="4"/>
        <v>0</v>
      </c>
      <c r="CQ7" s="330">
        <f t="shared" si="4"/>
        <v>0</v>
      </c>
      <c r="CR7" s="330">
        <f t="shared" si="4"/>
        <v>0</v>
      </c>
      <c r="CS7" s="330">
        <f t="shared" si="4"/>
        <v>0</v>
      </c>
      <c r="CT7" s="330">
        <f t="shared" si="4"/>
        <v>0</v>
      </c>
      <c r="CU7" s="330">
        <f t="shared" si="4"/>
        <v>0</v>
      </c>
      <c r="CV7" s="330">
        <f t="shared" si="4"/>
        <v>0</v>
      </c>
      <c r="CW7" s="331">
        <f t="shared" si="4"/>
        <v>0</v>
      </c>
      <c r="CX7" s="329">
        <f t="shared" ref="CX7:DI16" si="5">IF(T($AG7)="",IF((CX$6&gt;=MONTH($O7))*(CX$6&lt;=MONTH($P7)), $AG7/$AO7, 0),0)</f>
        <v>0</v>
      </c>
      <c r="CY7" s="330">
        <f t="shared" si="5"/>
        <v>0</v>
      </c>
      <c r="CZ7" s="330">
        <f t="shared" si="5"/>
        <v>0</v>
      </c>
      <c r="DA7" s="330">
        <f t="shared" si="5"/>
        <v>0</v>
      </c>
      <c r="DB7" s="330">
        <f t="shared" si="5"/>
        <v>0</v>
      </c>
      <c r="DC7" s="330">
        <f t="shared" si="5"/>
        <v>0</v>
      </c>
      <c r="DD7" s="330">
        <f t="shared" si="5"/>
        <v>0</v>
      </c>
      <c r="DE7" s="330">
        <f t="shared" si="5"/>
        <v>0</v>
      </c>
      <c r="DF7" s="330">
        <f t="shared" si="5"/>
        <v>0</v>
      </c>
      <c r="DG7" s="330">
        <f t="shared" si="5"/>
        <v>0</v>
      </c>
      <c r="DH7" s="330">
        <f t="shared" si="5"/>
        <v>0</v>
      </c>
      <c r="DI7" s="331">
        <f t="shared" si="5"/>
        <v>0</v>
      </c>
      <c r="DJ7" s="329">
        <f t="shared" ref="DJ7:DU16" si="6">IF(T($AH7)="",IF((DJ$6&gt;=MONTH($O7))*(DJ$6&lt;=MONTH($P7)), $AH7/$AO7, 0),0)</f>
        <v>0</v>
      </c>
      <c r="DK7" s="330">
        <f t="shared" si="6"/>
        <v>0</v>
      </c>
      <c r="DL7" s="330">
        <f t="shared" si="6"/>
        <v>0</v>
      </c>
      <c r="DM7" s="330">
        <f t="shared" si="6"/>
        <v>0</v>
      </c>
      <c r="DN7" s="330">
        <f t="shared" si="6"/>
        <v>0</v>
      </c>
      <c r="DO7" s="330">
        <f t="shared" si="6"/>
        <v>0</v>
      </c>
      <c r="DP7" s="330">
        <f t="shared" si="6"/>
        <v>0</v>
      </c>
      <c r="DQ7" s="330">
        <f t="shared" si="6"/>
        <v>0</v>
      </c>
      <c r="DR7" s="330">
        <f t="shared" si="6"/>
        <v>0</v>
      </c>
      <c r="DS7" s="330">
        <f t="shared" si="6"/>
        <v>0</v>
      </c>
      <c r="DT7" s="330">
        <f t="shared" si="6"/>
        <v>0</v>
      </c>
      <c r="DU7" s="331">
        <f t="shared" si="6"/>
        <v>0</v>
      </c>
      <c r="DV7" s="329">
        <f t="shared" ref="DV7:EG16" si="7">IF(T($AI7)="",IF((DV$6&gt;=MONTH($O7))*(DV$6&lt;=MONTH($P7)), $AI7/$AO7, 0),0)</f>
        <v>0</v>
      </c>
      <c r="DW7" s="330">
        <f t="shared" si="7"/>
        <v>0</v>
      </c>
      <c r="DX7" s="330">
        <f t="shared" si="7"/>
        <v>0</v>
      </c>
      <c r="DY7" s="330">
        <f t="shared" si="7"/>
        <v>0</v>
      </c>
      <c r="DZ7" s="330">
        <f t="shared" si="7"/>
        <v>0</v>
      </c>
      <c r="EA7" s="330">
        <f t="shared" si="7"/>
        <v>0</v>
      </c>
      <c r="EB7" s="330">
        <f t="shared" si="7"/>
        <v>0</v>
      </c>
      <c r="EC7" s="330">
        <f t="shared" si="7"/>
        <v>0</v>
      </c>
      <c r="ED7" s="330">
        <f t="shared" si="7"/>
        <v>0</v>
      </c>
      <c r="EE7" s="330">
        <f t="shared" si="7"/>
        <v>0</v>
      </c>
      <c r="EF7" s="330">
        <f t="shared" si="7"/>
        <v>0</v>
      </c>
      <c r="EG7" s="331">
        <f t="shared" si="7"/>
        <v>0</v>
      </c>
      <c r="EH7" s="329">
        <f t="shared" ref="EH7:ES16" si="8">IF(T($AJ7)="",IF((EH$6&gt;=MONTH($O7))*(EH$6&lt;=MONTH($P7)), $AJ7/$AO7, 0),0)</f>
        <v>0</v>
      </c>
      <c r="EI7" s="330">
        <f t="shared" si="8"/>
        <v>0</v>
      </c>
      <c r="EJ7" s="330">
        <f t="shared" si="8"/>
        <v>0</v>
      </c>
      <c r="EK7" s="330">
        <f t="shared" si="8"/>
        <v>0</v>
      </c>
      <c r="EL7" s="330">
        <f t="shared" si="8"/>
        <v>0</v>
      </c>
      <c r="EM7" s="330">
        <f t="shared" si="8"/>
        <v>0</v>
      </c>
      <c r="EN7" s="330">
        <f t="shared" si="8"/>
        <v>0</v>
      </c>
      <c r="EO7" s="330">
        <f t="shared" si="8"/>
        <v>0</v>
      </c>
      <c r="EP7" s="330">
        <f t="shared" si="8"/>
        <v>0</v>
      </c>
      <c r="EQ7" s="330">
        <f t="shared" si="8"/>
        <v>0</v>
      </c>
      <c r="ER7" s="330">
        <f t="shared" si="8"/>
        <v>0</v>
      </c>
      <c r="ES7" s="331">
        <f t="shared" si="8"/>
        <v>0</v>
      </c>
      <c r="ET7" s="329">
        <f t="shared" ref="ET7:FE16" si="9">IF(T($AK7)="",IF((ET$6&gt;=MONTH($O7))*(ET$6&lt;=MONTH($P7)), $AK7/$AO7, 0),0)</f>
        <v>0</v>
      </c>
      <c r="EU7" s="330">
        <f t="shared" si="9"/>
        <v>0</v>
      </c>
      <c r="EV7" s="330">
        <f t="shared" si="9"/>
        <v>0</v>
      </c>
      <c r="EW7" s="330">
        <f t="shared" si="9"/>
        <v>0</v>
      </c>
      <c r="EX7" s="330">
        <f t="shared" si="9"/>
        <v>0</v>
      </c>
      <c r="EY7" s="330">
        <f t="shared" si="9"/>
        <v>0</v>
      </c>
      <c r="EZ7" s="330">
        <f t="shared" si="9"/>
        <v>0</v>
      </c>
      <c r="FA7" s="330">
        <f t="shared" si="9"/>
        <v>0</v>
      </c>
      <c r="FB7" s="330">
        <f t="shared" si="9"/>
        <v>0</v>
      </c>
      <c r="FC7" s="330">
        <f t="shared" si="9"/>
        <v>0</v>
      </c>
      <c r="FD7" s="330">
        <f t="shared" si="9"/>
        <v>0</v>
      </c>
      <c r="FE7" s="331">
        <f t="shared" si="9"/>
        <v>0</v>
      </c>
      <c r="FF7" s="329">
        <f t="shared" ref="FF7:FQ16" si="10">IF(T($AL7)="",IF((FF$6&gt;=MONTH($O7))*(FF$6&lt;=MONTH($P7)), $AL7/$AO7, 0),0)</f>
        <v>0</v>
      </c>
      <c r="FG7" s="330">
        <f t="shared" si="10"/>
        <v>0</v>
      </c>
      <c r="FH7" s="330">
        <f t="shared" si="10"/>
        <v>0</v>
      </c>
      <c r="FI7" s="330">
        <f t="shared" si="10"/>
        <v>0</v>
      </c>
      <c r="FJ7" s="330">
        <f t="shared" si="10"/>
        <v>0</v>
      </c>
      <c r="FK7" s="330">
        <f t="shared" si="10"/>
        <v>0</v>
      </c>
      <c r="FL7" s="330">
        <f t="shared" si="10"/>
        <v>0</v>
      </c>
      <c r="FM7" s="330">
        <f t="shared" si="10"/>
        <v>0</v>
      </c>
      <c r="FN7" s="330">
        <f t="shared" si="10"/>
        <v>0</v>
      </c>
      <c r="FO7" s="330">
        <f t="shared" si="10"/>
        <v>0</v>
      </c>
      <c r="FP7" s="330">
        <f t="shared" si="10"/>
        <v>0</v>
      </c>
      <c r="FQ7" s="331">
        <f t="shared" si="10"/>
        <v>0</v>
      </c>
    </row>
    <row r="8" spans="1:173" ht="12.75" customHeight="1" x14ac:dyDescent="0.2">
      <c r="A8" s="74" t="str">
        <f>IF(I8="GAL/YR", CONCATENATE(D8, "-lbs/MMBtu"), CONCATENATE(D8, "-lbs/", I8, "-hr"))</f>
        <v xml:space="preserve"> -lbs/ -hr</v>
      </c>
      <c r="B8" s="112"/>
      <c r="C8" s="100" t="s">
        <v>323</v>
      </c>
      <c r="D8" s="365" t="str">
        <f>IF(ISBLANK(EMISSIONS_2!D8), " ", EMISSIONS_2!D8)</f>
        <v xml:space="preserve"> </v>
      </c>
      <c r="E8" s="32" t="s">
        <v>115</v>
      </c>
      <c r="F8" s="32" t="s">
        <v>115</v>
      </c>
      <c r="G8" s="33" t="s">
        <v>115</v>
      </c>
      <c r="H8" s="367"/>
      <c r="I8" s="367" t="s">
        <v>2</v>
      </c>
      <c r="J8" s="33" t="s">
        <v>115</v>
      </c>
      <c r="K8" s="33"/>
      <c r="L8" s="33"/>
      <c r="M8" s="372">
        <v>0</v>
      </c>
      <c r="N8" s="373">
        <v>0</v>
      </c>
      <c r="O8" s="299"/>
      <c r="P8" s="300"/>
      <c r="Q8" s="412" t="str">
        <f>IF($D8=" ", "Enter Equipment",IF(VLOOKUP($A8,'STATIONARY FACTORS'!$A$4:$O$22, Q$5, FALSE)= "N/A", "--", IF($H8=0, "Enter Activity", IF($M8=0, "Enter Run Time",IF($I8="HP", $H8*VLOOKUP($A8,'STATIONARY FACTORS'!$A$4:$O$22, Q$5, FALSE),IF(ISERROR(SEARCH("Diesel", $D8,1)),($H8*VLOOKUP($A8,'STATIONARY FACTORS'!$A$4:$O$22, Q$5, FALSE)*0.000001*'STATIONARY FACTORS'!$C$93*'STATIONARY FACTORS'!$C$98*(1/($M8*$N8))),($H8*VLOOKUP($A8,'STATIONARY FACTORS'!$A$4:$O$22, Q$5, FALSE)*0.000001*'STATIONARY FACTORS'!$C$93*'STATIONARY FACTORS'!$C$94*(1/($M8*$N8)))))))))</f>
        <v>Enter Equipment</v>
      </c>
      <c r="R8" s="79" t="str">
        <f>IF($D8=" ", "Enter Equipment",IF(VLOOKUP($A8,'STATIONARY FACTORS'!$A$4:$O$22, R$5, FALSE)= "N/A", "--", IF($H8=0, "Enter Activity", IF($M8=0, "Enter Run Time",IF($I8="HP", $H8*VLOOKUP($A8,'STATIONARY FACTORS'!$A$4:$O$22, R$5, FALSE),IF(ISERROR(SEARCH("Diesel", $D8,1)),($H8*VLOOKUP($A8,'STATIONARY FACTORS'!$A$4:$O$22, R$5, FALSE)*0.000001*'STATIONARY FACTORS'!$C$93*'STATIONARY FACTORS'!$C$98*(1/($M8*$N8))),($H8*VLOOKUP($A8,'STATIONARY FACTORS'!$A$4:$O$22, R$5, FALSE)*0.000001*'STATIONARY FACTORS'!$C$93*'STATIONARY FACTORS'!$C$94*(1/($M8*$N8)))))))))</f>
        <v>Enter Equipment</v>
      </c>
      <c r="S8" s="78" t="str">
        <f>IF($D8=" ", "Enter Equipment",IF(VLOOKUP($A8,'STATIONARY FACTORS'!$A$4:$O$22, S$5, FALSE)= "N/A", "--", IF($H8=0, "Enter Activity", IF($M8=0, "Enter Run Time",IF($I8="HP", $H8*VLOOKUP($A8,'STATIONARY FACTORS'!$A$4:$O$22, S$5, FALSE),IF(ISERROR(SEARCH("Diesel", $D8,1)),($H8*VLOOKUP($A8,'STATIONARY FACTORS'!$A$4:$O$22, S$5, FALSE)*0.000001*'STATIONARY FACTORS'!$C$93*'STATIONARY FACTORS'!$C$98*(1/($M8*$N8))),($H8*VLOOKUP($A8,'STATIONARY FACTORS'!$A$4:$O$22, S$5, FALSE)*0.000001*'STATIONARY FACTORS'!$C$93*'STATIONARY FACTORS'!$C$94*(1/($M8*$N8)))))))))</f>
        <v>Enter Equipment</v>
      </c>
      <c r="T8" s="79" t="str">
        <f>IF($D8=" ", "Enter Equipment",IF(VLOOKUP($A8,'STATIONARY FACTORS'!$A$4:$O$22, T$5, FALSE)= "N/A", "--", IF($H8=0, "Enter Activity", IF($M8=0, "Enter Run Time",IF($I8="HP", $H8*VLOOKUP($A8,'STATIONARY FACTORS'!$A$4:$O$22, T$5, FALSE),IF(ISERROR(SEARCH("Diesel", $D8,1)),($H8*VLOOKUP($A8,'STATIONARY FACTORS'!$A$4:$O$22, T$5, FALSE)*0.000001*'STATIONARY FACTORS'!$C$93*'STATIONARY FACTORS'!$C$98*(1/($M8*$N8))),($H8*VLOOKUP($A8,'STATIONARY FACTORS'!$A$4:$O$22, T$5, FALSE)*0.000001*'STATIONARY FACTORS'!$C$93*'STATIONARY FACTORS'!$C$94*(1/($M8*$N8)))))))))</f>
        <v>Enter Equipment</v>
      </c>
      <c r="U8" s="79" t="str">
        <f>IF($D8=" ", "Enter Equipment",IF(VLOOKUP($A8,'STATIONARY FACTORS'!$A$4:$O$22, U$5, FALSE)= "N/A", "--", IF($H8=0, "Enter Activity", IF($M8=0, "Enter Run Time",IF($I8="HP", $H8*VLOOKUP($A8,'STATIONARY FACTORS'!$A$4:$O$22, U$5, FALSE),IF(ISERROR(SEARCH("Diesel", $D8,1)),($H8*VLOOKUP($A8,'STATIONARY FACTORS'!$A$4:$O$22, U$5, FALSE)*0.000001*'STATIONARY FACTORS'!$C$93*'STATIONARY FACTORS'!$C$98*(1/($M8*$N8))),($H8*VLOOKUP($A8,'STATIONARY FACTORS'!$A$4:$O$22, U$5, FALSE)*0.000001*'STATIONARY FACTORS'!$C$93*'STATIONARY FACTORS'!$C$94*(1/($M8*$N8)))))))))</f>
        <v>Enter Equipment</v>
      </c>
      <c r="V8" s="79" t="str">
        <f>IF($D8=" ", "Enter Equipment",IF(VLOOKUP($A8,'STATIONARY FACTORS'!$A$4:$O$22, V$5, FALSE)= "N/A", "--", IF($H8=0, "Enter Activity", IF($M8=0, "Enter Run Time",IF($I8="HP", $H8*VLOOKUP($A8,'STATIONARY FACTORS'!$A$4:$O$22, V$5, FALSE),IF(ISERROR(SEARCH("Diesel", $D8,1)),($H8*VLOOKUP($A8,'STATIONARY FACTORS'!$A$4:$O$22, V$5, FALSE)*0.000001*'STATIONARY FACTORS'!$C$93*'STATIONARY FACTORS'!$C$98*(1/($M8*$N8))),($H8*VLOOKUP($A8,'STATIONARY FACTORS'!$A$4:$O$22, V$5, FALSE)*0.000001*'STATIONARY FACTORS'!$C$93*'STATIONARY FACTORS'!$C$94*(1/($M8*$N8)))))))))</f>
        <v>Enter Equipment</v>
      </c>
      <c r="W8" s="79" t="str">
        <f>IF($D8=" ", "Enter Equipment",IF(VLOOKUP($A8,'STATIONARY FACTORS'!$A$4:$O$22, W$5, FALSE)= "N/A", "--", IF($H8=0, "Enter Activity", IF($M8=0, "Enter Run Time",IF($I8="HP", $H8*VLOOKUP($A8,'STATIONARY FACTORS'!$A$4:$O$22, W$5, FALSE),IF(ISERROR(SEARCH("Diesel", $D8,1)),($H8*VLOOKUP($A8,'STATIONARY FACTORS'!$A$4:$O$22, W$5, FALSE)*0.000001*'STATIONARY FACTORS'!$C$93*'STATIONARY FACTORS'!$C$98*(1/($M8*$N8))),($H8*VLOOKUP($A8,'STATIONARY FACTORS'!$A$4:$O$22, W$5, FALSE)*0.000001*'STATIONARY FACTORS'!$C$93*'STATIONARY FACTORS'!$C$94*(1/($M8*$N8)))))))))</f>
        <v>Enter Equipment</v>
      </c>
      <c r="X8" s="79" t="str">
        <f>IF($D8=" ", "Enter Equipment",IF(VLOOKUP($A8,'STATIONARY FACTORS'!$A$4:$O$22, X$5, FALSE)= "N/A", "--", IF($H8=0, "Enter Activity", IF($M8=0, "Enter Run Time",IF($I8="HP", $H8*VLOOKUP($A8,'STATIONARY FACTORS'!$A$4:$O$22, X$5, FALSE),IF(ISERROR(SEARCH("Diesel", $D8,1)),($H8*VLOOKUP($A8,'STATIONARY FACTORS'!$A$4:$O$22, X$5, FALSE)*0.000001*'STATIONARY FACTORS'!$C$93*'STATIONARY FACTORS'!$C$98*(1/($M8*$N8))),($H8*VLOOKUP($A8,'STATIONARY FACTORS'!$A$4:$O$22, X$5, FALSE)*0.000001*'STATIONARY FACTORS'!$C$93*'STATIONARY FACTORS'!$C$94*(1/($M8*$N8)))))))))</f>
        <v>Enter Equipment</v>
      </c>
      <c r="Y8" s="79" t="str">
        <f>IF($D8=" ", "Enter Equipment",IF(VLOOKUP($A8,'STATIONARY FACTORS'!$A$4:$O$22, Y$5, FALSE)= "N/A", "--", IF($H8=0, "Enter Activity", IF($M8=0, "Enter Run Time",IF($I8="HP", $H8*VLOOKUP($A8,'STATIONARY FACTORS'!$A$4:$O$22, Y$5, FALSE),IF(ISERROR(SEARCH("Diesel", $D8,1)),($H8*VLOOKUP($A8,'STATIONARY FACTORS'!$A$4:$O$22, Y$5, FALSE)*0.000001*'STATIONARY FACTORS'!$C$93*'STATIONARY FACTORS'!$C$98*(1/($M8*$N8))),($H8*VLOOKUP($A8,'STATIONARY FACTORS'!$A$4:$O$22, Y$5, FALSE)*0.000001*'STATIONARY FACTORS'!$C$93*'STATIONARY FACTORS'!$C$94*(1/($M8*$N8)))))))))</f>
        <v>Enter Equipment</v>
      </c>
      <c r="Z8" s="79" t="str">
        <f>IF($D8=" ", "Enter Equipment",IF(VLOOKUP($A8,'STATIONARY FACTORS'!$A$4:$O$22, Z$5, FALSE)= "N/A", "--", IF($H8=0, "Enter Activity", IF($M8=0, "Enter Run Time",IF($I8="HP", $H8*VLOOKUP($A8,'STATIONARY FACTORS'!$A$4:$O$22, Z$5, FALSE),IF(ISERROR(SEARCH("Diesel", $D8,1)),($H8*VLOOKUP($A8,'STATIONARY FACTORS'!$A$4:$O$22, Z$5, FALSE)*0.000001*'STATIONARY FACTORS'!$C$93*'STATIONARY FACTORS'!$C$98*(1/($M8*$N8))),($H8*VLOOKUP($A8,'STATIONARY FACTORS'!$A$4:$O$22, Z$5, FALSE)*0.000001*'STATIONARY FACTORS'!$C$93*'STATIONARY FACTORS'!$C$94*(1/($M8*$N8)))))))))</f>
        <v>Enter Equipment</v>
      </c>
      <c r="AA8" s="66" t="str">
        <f>IF($D8=" ", "Enter Equipment",IF(VLOOKUP($A8,'STATIONARY FACTORS'!$A$4:$O$22, AA$5, FALSE)= "N/A", "--", IF($H8=0, "Enter Activity", IF($M8=0, "Enter Run Time",IF($I8="HP", $H8*VLOOKUP($A8,'STATIONARY FACTORS'!$A$4:$O$22, AA$5, FALSE),IF(ISERROR(SEARCH("Diesel", $D8,1)),($H8*VLOOKUP($A8,'STATIONARY FACTORS'!$A$4:$O$22, AA$5, FALSE)*0.000001*'STATIONARY FACTORS'!$C$93*'STATIONARY FACTORS'!$C$98*(1/($M8*$N8))),($H8*VLOOKUP($A8,'STATIONARY FACTORS'!$A$4:$O$22, AA$5, FALSE)*0.000001*'STATIONARY FACTORS'!$C$93*'STATIONARY FACTORS'!$C$94*(1/($M8*$N8)))))))))</f>
        <v>Enter Equipment</v>
      </c>
      <c r="AB8" s="466" t="str">
        <f>IF($D8=" ", "Enter Equipment",IF(VLOOKUP($A8,'STATIONARY FACTORS'!$A$4:$O$22, AB$5, FALSE)= "N/A", "--", IF($H8=0, "Enter Activity", IF($M8=0, "Enter Run Time",IF($I8="HP",( ($H8*VLOOKUP($A8,'STATIONARY FACTORS'!$A$4:$O$22, AB$5, FALSE)*$M8*$N8)/2000),IF(ISERROR(SEARCH("Diesel", $D8,1)),($H8*VLOOKUP($A8,'STATIONARY FACTORS'!$A$4:$O$22, AB$5, FALSE)*0.000001*'STATIONARY FACTORS'!$C$93*'STATIONARY FACTORS'!$C$98)/2000,($H8*VLOOKUP($A8,'STATIONARY FACTORS'!$A$4:$O$22, AB$5, FALSE)*0.000001*'STATIONARY FACTORS'!$C$93*'STATIONARY FACTORS'!$C$94)/2000))))))</f>
        <v>Enter Equipment</v>
      </c>
      <c r="AC8" s="65" t="str">
        <f>IF($D8=" ", "Enter Equipment",IF(VLOOKUP($A8,'STATIONARY FACTORS'!$A$4:$O$22, AC$5, FALSE)= "N/A", "--", IF($H8=0, "Enter Activity", IF($M8=0, "Enter Run Time",IF($I8="HP",( ($H8*VLOOKUP($A8,'STATIONARY FACTORS'!$A$4:$O$22, AC$5, FALSE)*$M8*$N8)/2000),IF(ISERROR(SEARCH("Diesel", $D8,1)),($H8*VLOOKUP($A8,'STATIONARY FACTORS'!$A$4:$O$22, AC$5, FALSE)*0.000001*'STATIONARY FACTORS'!$C$93*'STATIONARY FACTORS'!$C$98)/2000,($H8*VLOOKUP($A8,'STATIONARY FACTORS'!$A$4:$O$22, AC$5, FALSE)*0.000001*'STATIONARY FACTORS'!$C$93*'STATIONARY FACTORS'!$C$94)/2000))))))</f>
        <v>Enter Equipment</v>
      </c>
      <c r="AD8" s="65" t="str">
        <f>IF($D8=" ", "Enter Equipment",IF(VLOOKUP($A8,'STATIONARY FACTORS'!$A$4:$O$22, AD$5, FALSE)= "N/A", "--", IF($H8=0, "Enter Activity", IF($M8=0, "Enter Run Time",IF($I8="HP",( ($H8*VLOOKUP($A8,'STATIONARY FACTORS'!$A$4:$O$22, AD$5, FALSE)*$M8*$N8)/2000),IF(ISERROR(SEARCH("Diesel", $D8,1)),($H8*VLOOKUP($A8,'STATIONARY FACTORS'!$A$4:$O$22, AD$5, FALSE)*0.000001*'STATIONARY FACTORS'!$C$93*'STATIONARY FACTORS'!$C$98)/2000,($H8*VLOOKUP($A8,'STATIONARY FACTORS'!$A$4:$O$22, AD$5, FALSE)*0.000001*'STATIONARY FACTORS'!$C$93*'STATIONARY FACTORS'!$C$94)/2000))))))</f>
        <v>Enter Equipment</v>
      </c>
      <c r="AE8" s="65" t="str">
        <f>IF($D8=" ", "Enter Equipment",IF(VLOOKUP($A8,'STATIONARY FACTORS'!$A$4:$O$22, AE$5, FALSE)= "N/A", "--", IF($H8=0, "Enter Activity", IF($M8=0, "Enter Run Time",IF($I8="HP",( ($H8*VLOOKUP($A8,'STATIONARY FACTORS'!$A$4:$O$22, AE$5, FALSE)*$M8*$N8)/2000),IF(ISERROR(SEARCH("Diesel", $D8,1)),($H8*VLOOKUP($A8,'STATIONARY FACTORS'!$A$4:$O$22, AE$5, FALSE)*0.000001*'STATIONARY FACTORS'!$C$93*'STATIONARY FACTORS'!$C$98)/2000,($H8*VLOOKUP($A8,'STATIONARY FACTORS'!$A$4:$O$22, AE$5, FALSE)*0.000001*'STATIONARY FACTORS'!$C$93*'STATIONARY FACTORS'!$C$94)/2000))))))</f>
        <v>Enter Equipment</v>
      </c>
      <c r="AF8" s="65" t="str">
        <f>IF($D8=" ", "Enter Equipment",IF(VLOOKUP($A8,'STATIONARY FACTORS'!$A$4:$O$22, AF$5, FALSE)= "N/A", "--", IF($H8=0, "Enter Activity", IF($M8=0, "Enter Run Time",IF($I8="HP",( ($H8*VLOOKUP($A8,'STATIONARY FACTORS'!$A$4:$O$22, AF$5, FALSE)*$M8*$N8)/2000),IF(ISERROR(SEARCH("Diesel", $D8,1)),($H8*VLOOKUP($A8,'STATIONARY FACTORS'!$A$4:$O$22, AF$5, FALSE)*0.000001*'STATIONARY FACTORS'!$C$93*'STATIONARY FACTORS'!$C$98)/2000,($H8*VLOOKUP($A8,'STATIONARY FACTORS'!$A$4:$O$22, AF$5, FALSE)*0.000001*'STATIONARY FACTORS'!$C$93*'STATIONARY FACTORS'!$C$94)/2000))))))</f>
        <v>Enter Equipment</v>
      </c>
      <c r="AG8" s="65" t="str">
        <f>IF($D8=" ", "Enter Equipment",IF(VLOOKUP($A8,'STATIONARY FACTORS'!$A$4:$O$22, AG$5, FALSE)= "N/A", "--", IF($H8=0, "Enter Activity", IF($M8=0, "Enter Run Time",IF($I8="HP",( ($H8*VLOOKUP($A8,'STATIONARY FACTORS'!$A$4:$O$22, AG$5, FALSE)*$M8*$N8)/2000),IF(ISERROR(SEARCH("Diesel", $D8,1)),($H8*VLOOKUP($A8,'STATIONARY FACTORS'!$A$4:$O$22, AG$5, FALSE)*0.000001*'STATIONARY FACTORS'!$C$93*'STATIONARY FACTORS'!$C$98)/2000,($H8*VLOOKUP($A8,'STATIONARY FACTORS'!$A$4:$O$22, AG$5, FALSE)*0.000001*'STATIONARY FACTORS'!$C$93*'STATIONARY FACTORS'!$C$94)/2000))))))</f>
        <v>Enter Equipment</v>
      </c>
      <c r="AH8" s="65" t="str">
        <f>IF($D8=" ", "Enter Equipment",IF(VLOOKUP($A8,'STATIONARY FACTORS'!$A$4:$O$22, AH$5, FALSE)= "N/A", "--", IF($H8=0, "Enter Activity", IF($M8=0, "Enter Run Time",IF($I8="HP",( ($H8*VLOOKUP($A8,'STATIONARY FACTORS'!$A$4:$O$22, AH$5, FALSE)*$M8*$N8)/2000),IF(ISERROR(SEARCH("Diesel", $D8,1)),($H8*VLOOKUP($A8,'STATIONARY FACTORS'!$A$4:$O$22, AH$5, FALSE)*0.000001*'STATIONARY FACTORS'!$C$93*'STATIONARY FACTORS'!$C$98)/2000,($H8*VLOOKUP($A8,'STATIONARY FACTORS'!$A$4:$O$22, AH$5, FALSE)*0.000001*'STATIONARY FACTORS'!$C$93*'STATIONARY FACTORS'!$C$94)/2000))))))</f>
        <v>Enter Equipment</v>
      </c>
      <c r="AI8" s="79" t="str">
        <f>IF($D8=" ", "Enter Equipment",IF(VLOOKUP($A8,'STATIONARY FACTORS'!$A$4:$O$22, AI$5, FALSE)= "N/A", "--", IF($H8=0, "Enter Activity", IF($M8=0, "Enter Run Time",IF($I8="HP",( ($H8*VLOOKUP($A8,'STATIONARY FACTORS'!$A$4:$O$22, AI$5, FALSE)*$M8*$N8)/2000),IF(ISERROR(SEARCH("Diesel", $D8,1)),($H8*VLOOKUP($A8,'STATIONARY FACTORS'!$A$4:$O$22, AI$5, FALSE)*0.000001*'STATIONARY FACTORS'!$C$93*'STATIONARY FACTORS'!$C$98)/2000,($H8*VLOOKUP($A8,'STATIONARY FACTORS'!$A$4:$O$22, AI$5, FALSE)*0.000001*'STATIONARY FACTORS'!$C$93*'STATIONARY FACTORS'!$C$94)/2000))))))</f>
        <v>Enter Equipment</v>
      </c>
      <c r="AJ8" s="79" t="str">
        <f>IF($D8=" ", "Enter Equipment",IF(VLOOKUP($A8,'STATIONARY FACTORS'!$A$4:$O$22, AJ$5, FALSE)= "N/A", "--", IF($H8=0, "Enter Activity", IF($M8=0, "Enter Run Time",IF($I8="HP",( ($H8*VLOOKUP($A8,'STATIONARY FACTORS'!$A$4:$O$22, AJ$5, FALSE)*$M8*$N8)/2000),IF(ISERROR(SEARCH("Diesel", $D8,1)),($H8*VLOOKUP($A8,'STATIONARY FACTORS'!$A$4:$O$22, AJ$5, FALSE)*0.000001*'STATIONARY FACTORS'!$C$93*'STATIONARY FACTORS'!$C$98)/2000,($H8*VLOOKUP($A8,'STATIONARY FACTORS'!$A$4:$O$22, AJ$5, FALSE)*0.000001*'STATIONARY FACTORS'!$C$93*'STATIONARY FACTORS'!$C$94)/2000))))))</f>
        <v>Enter Equipment</v>
      </c>
      <c r="AK8" s="79" t="str">
        <f>IF($D8=" ", "Enter Equipment",IF(VLOOKUP($A8,'STATIONARY FACTORS'!$A$4:$O$22, AK$5, FALSE)= "N/A", "--", IF($H8=0, "Enter Activity", IF($M8=0, "Enter Run Time",IF($I8="HP",( ($H8*VLOOKUP($A8,'STATIONARY FACTORS'!$A$4:$O$22, AK$5, FALSE)*$M8*$N8)/2000),IF(ISERROR(SEARCH("Diesel", $D8,1)),($H8*VLOOKUP($A8,'STATIONARY FACTORS'!$A$4:$O$22, AK$5, FALSE)*0.000001*'STATIONARY FACTORS'!$C$93*'STATIONARY FACTORS'!$C$98)/2000,($H8*VLOOKUP($A8,'STATIONARY FACTORS'!$A$4:$O$22, AK$5, FALSE)*0.000001*'STATIONARY FACTORS'!$C$93*'STATIONARY FACTORS'!$C$94)/2000))))))</f>
        <v>Enter Equipment</v>
      </c>
      <c r="AL8" s="382" t="str">
        <f>IF($D8=" ", "Enter Equipment",IF(VLOOKUP($A8,'STATIONARY FACTORS'!$A$4:$O$22, AL$5, FALSE)= "N/A", "--", IF($H8=0, "Enter Activity", IF($M8=0, "Enter Run Time",IF($I8="HP",( ($H8*VLOOKUP($A8,'STATIONARY FACTORS'!$A$4:$O$22, AL$5, FALSE)*$M8*$N8)/2000),IF(ISERROR(SEARCH("Diesel", $D8,1)),($H8*VLOOKUP($A8,'STATIONARY FACTORS'!$A$4:$O$22, AL$5, FALSE)*0.000001*'STATIONARY FACTORS'!$C$93*'STATIONARY FACTORS'!$C$98)/2000,($H8*VLOOKUP($A8,'STATIONARY FACTORS'!$A$4:$O$22, AL$5, FALSE)*0.000001*'STATIONARY FACTORS'!$C$93*'STATIONARY FACTORS'!$C$94)/2000))))))</f>
        <v>Enter Equipment</v>
      </c>
      <c r="AM8" s="73"/>
      <c r="AO8" s="74">
        <f>MONTH(EMISSIONS_1!P8)-MONTH(EMISSIONS_1!O8)+1</f>
        <v>1</v>
      </c>
      <c r="AP8" s="329">
        <f t="shared" si="0"/>
        <v>0</v>
      </c>
      <c r="AQ8" s="330">
        <f t="shared" si="0"/>
        <v>0</v>
      </c>
      <c r="AR8" s="330">
        <f t="shared" si="0"/>
        <v>0</v>
      </c>
      <c r="AS8" s="330">
        <f t="shared" si="0"/>
        <v>0</v>
      </c>
      <c r="AT8" s="330">
        <f t="shared" si="0"/>
        <v>0</v>
      </c>
      <c r="AU8" s="330">
        <f t="shared" si="0"/>
        <v>0</v>
      </c>
      <c r="AV8" s="330">
        <f t="shared" si="0"/>
        <v>0</v>
      </c>
      <c r="AW8" s="330">
        <f t="shared" si="0"/>
        <v>0</v>
      </c>
      <c r="AX8" s="330">
        <f t="shared" si="0"/>
        <v>0</v>
      </c>
      <c r="AY8" s="330">
        <f t="shared" si="0"/>
        <v>0</v>
      </c>
      <c r="AZ8" s="330">
        <f t="shared" si="0"/>
        <v>0</v>
      </c>
      <c r="BA8" s="331">
        <f t="shared" si="0"/>
        <v>0</v>
      </c>
      <c r="BB8" s="329">
        <f t="shared" si="1"/>
        <v>0</v>
      </c>
      <c r="BC8" s="330">
        <f t="shared" si="1"/>
        <v>0</v>
      </c>
      <c r="BD8" s="330">
        <f t="shared" si="1"/>
        <v>0</v>
      </c>
      <c r="BE8" s="330">
        <f t="shared" si="1"/>
        <v>0</v>
      </c>
      <c r="BF8" s="330">
        <f t="shared" si="1"/>
        <v>0</v>
      </c>
      <c r="BG8" s="330">
        <f t="shared" si="1"/>
        <v>0</v>
      </c>
      <c r="BH8" s="330">
        <f t="shared" si="1"/>
        <v>0</v>
      </c>
      <c r="BI8" s="330">
        <f t="shared" si="1"/>
        <v>0</v>
      </c>
      <c r="BJ8" s="330">
        <f t="shared" si="1"/>
        <v>0</v>
      </c>
      <c r="BK8" s="330">
        <f t="shared" si="1"/>
        <v>0</v>
      </c>
      <c r="BL8" s="330">
        <f t="shared" si="1"/>
        <v>0</v>
      </c>
      <c r="BM8" s="331">
        <f t="shared" si="1"/>
        <v>0</v>
      </c>
      <c r="BN8" s="329">
        <f t="shared" si="2"/>
        <v>0</v>
      </c>
      <c r="BO8" s="330">
        <f t="shared" si="2"/>
        <v>0</v>
      </c>
      <c r="BP8" s="330">
        <f t="shared" si="2"/>
        <v>0</v>
      </c>
      <c r="BQ8" s="330">
        <f t="shared" si="2"/>
        <v>0</v>
      </c>
      <c r="BR8" s="330">
        <f t="shared" si="2"/>
        <v>0</v>
      </c>
      <c r="BS8" s="330">
        <f t="shared" si="2"/>
        <v>0</v>
      </c>
      <c r="BT8" s="330">
        <f t="shared" si="2"/>
        <v>0</v>
      </c>
      <c r="BU8" s="330">
        <f t="shared" si="2"/>
        <v>0</v>
      </c>
      <c r="BV8" s="330">
        <f t="shared" si="2"/>
        <v>0</v>
      </c>
      <c r="BW8" s="330">
        <f t="shared" si="2"/>
        <v>0</v>
      </c>
      <c r="BX8" s="330">
        <f t="shared" si="2"/>
        <v>0</v>
      </c>
      <c r="BY8" s="331">
        <f t="shared" si="2"/>
        <v>0</v>
      </c>
      <c r="BZ8" s="329">
        <f t="shared" si="3"/>
        <v>0</v>
      </c>
      <c r="CA8" s="330">
        <f t="shared" si="3"/>
        <v>0</v>
      </c>
      <c r="CB8" s="330">
        <f t="shared" si="3"/>
        <v>0</v>
      </c>
      <c r="CC8" s="330">
        <f t="shared" si="3"/>
        <v>0</v>
      </c>
      <c r="CD8" s="330">
        <f t="shared" si="3"/>
        <v>0</v>
      </c>
      <c r="CE8" s="330">
        <f t="shared" si="3"/>
        <v>0</v>
      </c>
      <c r="CF8" s="330">
        <f t="shared" si="3"/>
        <v>0</v>
      </c>
      <c r="CG8" s="330">
        <f t="shared" si="3"/>
        <v>0</v>
      </c>
      <c r="CH8" s="330">
        <f t="shared" si="3"/>
        <v>0</v>
      </c>
      <c r="CI8" s="330">
        <f t="shared" si="3"/>
        <v>0</v>
      </c>
      <c r="CJ8" s="330">
        <f t="shared" si="3"/>
        <v>0</v>
      </c>
      <c r="CK8" s="331">
        <f t="shared" si="3"/>
        <v>0</v>
      </c>
      <c r="CL8" s="329">
        <f t="shared" si="4"/>
        <v>0</v>
      </c>
      <c r="CM8" s="330">
        <f t="shared" si="4"/>
        <v>0</v>
      </c>
      <c r="CN8" s="330">
        <f t="shared" si="4"/>
        <v>0</v>
      </c>
      <c r="CO8" s="330">
        <f t="shared" si="4"/>
        <v>0</v>
      </c>
      <c r="CP8" s="330">
        <f t="shared" si="4"/>
        <v>0</v>
      </c>
      <c r="CQ8" s="330">
        <f t="shared" si="4"/>
        <v>0</v>
      </c>
      <c r="CR8" s="330">
        <f t="shared" si="4"/>
        <v>0</v>
      </c>
      <c r="CS8" s="330">
        <f t="shared" si="4"/>
        <v>0</v>
      </c>
      <c r="CT8" s="330">
        <f t="shared" si="4"/>
        <v>0</v>
      </c>
      <c r="CU8" s="330">
        <f t="shared" si="4"/>
        <v>0</v>
      </c>
      <c r="CV8" s="330">
        <f t="shared" si="4"/>
        <v>0</v>
      </c>
      <c r="CW8" s="331">
        <f t="shared" si="4"/>
        <v>0</v>
      </c>
      <c r="CX8" s="329">
        <f t="shared" si="5"/>
        <v>0</v>
      </c>
      <c r="CY8" s="330">
        <f t="shared" si="5"/>
        <v>0</v>
      </c>
      <c r="CZ8" s="330">
        <f t="shared" si="5"/>
        <v>0</v>
      </c>
      <c r="DA8" s="330">
        <f t="shared" si="5"/>
        <v>0</v>
      </c>
      <c r="DB8" s="330">
        <f t="shared" si="5"/>
        <v>0</v>
      </c>
      <c r="DC8" s="330">
        <f t="shared" si="5"/>
        <v>0</v>
      </c>
      <c r="DD8" s="330">
        <f t="shared" si="5"/>
        <v>0</v>
      </c>
      <c r="DE8" s="330">
        <f t="shared" si="5"/>
        <v>0</v>
      </c>
      <c r="DF8" s="330">
        <f t="shared" si="5"/>
        <v>0</v>
      </c>
      <c r="DG8" s="330">
        <f t="shared" si="5"/>
        <v>0</v>
      </c>
      <c r="DH8" s="330">
        <f t="shared" si="5"/>
        <v>0</v>
      </c>
      <c r="DI8" s="331">
        <f t="shared" si="5"/>
        <v>0</v>
      </c>
      <c r="DJ8" s="329">
        <f t="shared" si="6"/>
        <v>0</v>
      </c>
      <c r="DK8" s="330">
        <f t="shared" si="6"/>
        <v>0</v>
      </c>
      <c r="DL8" s="330">
        <f t="shared" si="6"/>
        <v>0</v>
      </c>
      <c r="DM8" s="330">
        <f t="shared" si="6"/>
        <v>0</v>
      </c>
      <c r="DN8" s="330">
        <f t="shared" si="6"/>
        <v>0</v>
      </c>
      <c r="DO8" s="330">
        <f t="shared" si="6"/>
        <v>0</v>
      </c>
      <c r="DP8" s="330">
        <f t="shared" si="6"/>
        <v>0</v>
      </c>
      <c r="DQ8" s="330">
        <f t="shared" si="6"/>
        <v>0</v>
      </c>
      <c r="DR8" s="330">
        <f t="shared" si="6"/>
        <v>0</v>
      </c>
      <c r="DS8" s="330">
        <f t="shared" si="6"/>
        <v>0</v>
      </c>
      <c r="DT8" s="330">
        <f t="shared" si="6"/>
        <v>0</v>
      </c>
      <c r="DU8" s="331">
        <f t="shared" si="6"/>
        <v>0</v>
      </c>
      <c r="DV8" s="329">
        <f t="shared" si="7"/>
        <v>0</v>
      </c>
      <c r="DW8" s="330">
        <f t="shared" si="7"/>
        <v>0</v>
      </c>
      <c r="DX8" s="330">
        <f t="shared" si="7"/>
        <v>0</v>
      </c>
      <c r="DY8" s="330">
        <f t="shared" si="7"/>
        <v>0</v>
      </c>
      <c r="DZ8" s="330">
        <f t="shared" si="7"/>
        <v>0</v>
      </c>
      <c r="EA8" s="330">
        <f t="shared" si="7"/>
        <v>0</v>
      </c>
      <c r="EB8" s="330">
        <f t="shared" si="7"/>
        <v>0</v>
      </c>
      <c r="EC8" s="330">
        <f t="shared" si="7"/>
        <v>0</v>
      </c>
      <c r="ED8" s="330">
        <f t="shared" si="7"/>
        <v>0</v>
      </c>
      <c r="EE8" s="330">
        <f t="shared" si="7"/>
        <v>0</v>
      </c>
      <c r="EF8" s="330">
        <f t="shared" si="7"/>
        <v>0</v>
      </c>
      <c r="EG8" s="331">
        <f t="shared" si="7"/>
        <v>0</v>
      </c>
      <c r="EH8" s="329">
        <f t="shared" si="8"/>
        <v>0</v>
      </c>
      <c r="EI8" s="330">
        <f t="shared" si="8"/>
        <v>0</v>
      </c>
      <c r="EJ8" s="330">
        <f t="shared" si="8"/>
        <v>0</v>
      </c>
      <c r="EK8" s="330">
        <f t="shared" si="8"/>
        <v>0</v>
      </c>
      <c r="EL8" s="330">
        <f t="shared" si="8"/>
        <v>0</v>
      </c>
      <c r="EM8" s="330">
        <f t="shared" si="8"/>
        <v>0</v>
      </c>
      <c r="EN8" s="330">
        <f t="shared" si="8"/>
        <v>0</v>
      </c>
      <c r="EO8" s="330">
        <f t="shared" si="8"/>
        <v>0</v>
      </c>
      <c r="EP8" s="330">
        <f t="shared" si="8"/>
        <v>0</v>
      </c>
      <c r="EQ8" s="330">
        <f t="shared" si="8"/>
        <v>0</v>
      </c>
      <c r="ER8" s="330">
        <f t="shared" si="8"/>
        <v>0</v>
      </c>
      <c r="ES8" s="331">
        <f t="shared" si="8"/>
        <v>0</v>
      </c>
      <c r="ET8" s="329">
        <f t="shared" si="9"/>
        <v>0</v>
      </c>
      <c r="EU8" s="330">
        <f t="shared" si="9"/>
        <v>0</v>
      </c>
      <c r="EV8" s="330">
        <f t="shared" si="9"/>
        <v>0</v>
      </c>
      <c r="EW8" s="330">
        <f t="shared" si="9"/>
        <v>0</v>
      </c>
      <c r="EX8" s="330">
        <f t="shared" si="9"/>
        <v>0</v>
      </c>
      <c r="EY8" s="330">
        <f t="shared" si="9"/>
        <v>0</v>
      </c>
      <c r="EZ8" s="330">
        <f t="shared" si="9"/>
        <v>0</v>
      </c>
      <c r="FA8" s="330">
        <f t="shared" si="9"/>
        <v>0</v>
      </c>
      <c r="FB8" s="330">
        <f t="shared" si="9"/>
        <v>0</v>
      </c>
      <c r="FC8" s="330">
        <f t="shared" si="9"/>
        <v>0</v>
      </c>
      <c r="FD8" s="330">
        <f t="shared" si="9"/>
        <v>0</v>
      </c>
      <c r="FE8" s="331">
        <f t="shared" si="9"/>
        <v>0</v>
      </c>
      <c r="FF8" s="329">
        <f t="shared" si="10"/>
        <v>0</v>
      </c>
      <c r="FG8" s="330">
        <f t="shared" si="10"/>
        <v>0</v>
      </c>
      <c r="FH8" s="330">
        <f t="shared" si="10"/>
        <v>0</v>
      </c>
      <c r="FI8" s="330">
        <f t="shared" si="10"/>
        <v>0</v>
      </c>
      <c r="FJ8" s="330">
        <f t="shared" si="10"/>
        <v>0</v>
      </c>
      <c r="FK8" s="330">
        <f t="shared" si="10"/>
        <v>0</v>
      </c>
      <c r="FL8" s="330">
        <f t="shared" si="10"/>
        <v>0</v>
      </c>
      <c r="FM8" s="330">
        <f t="shared" si="10"/>
        <v>0</v>
      </c>
      <c r="FN8" s="330">
        <f t="shared" si="10"/>
        <v>0</v>
      </c>
      <c r="FO8" s="330">
        <f t="shared" si="10"/>
        <v>0</v>
      </c>
      <c r="FP8" s="330">
        <f t="shared" si="10"/>
        <v>0</v>
      </c>
      <c r="FQ8" s="331">
        <f t="shared" si="10"/>
        <v>0</v>
      </c>
    </row>
    <row r="9" spans="1:173" ht="12.75" customHeight="1" x14ac:dyDescent="0.2">
      <c r="A9" s="74" t="str">
        <f>IF(I9="GAL/YR", CONCATENATE(D9, "-lbs/MMBtu"), CONCATENATE(D9, "-lbs/", I9, "-hr"))</f>
        <v xml:space="preserve"> -lbs/ -hr</v>
      </c>
      <c r="B9" s="112"/>
      <c r="C9" s="100" t="s">
        <v>323</v>
      </c>
      <c r="D9" s="365" t="str">
        <f>IF(ISBLANK(EMISSIONS_2!D9), " ", EMISSIONS_2!D9)</f>
        <v xml:space="preserve"> </v>
      </c>
      <c r="E9" s="32" t="s">
        <v>115</v>
      </c>
      <c r="F9" s="32" t="s">
        <v>115</v>
      </c>
      <c r="G9" s="33" t="s">
        <v>115</v>
      </c>
      <c r="H9" s="367"/>
      <c r="I9" s="367" t="s">
        <v>2</v>
      </c>
      <c r="J9" s="33" t="s">
        <v>115</v>
      </c>
      <c r="K9" s="33"/>
      <c r="L9" s="33"/>
      <c r="M9" s="372">
        <v>0</v>
      </c>
      <c r="N9" s="373">
        <v>0</v>
      </c>
      <c r="O9" s="299"/>
      <c r="P9" s="300"/>
      <c r="Q9" s="73" t="str">
        <f>IF($D9=" ", "Enter Equipment",IF(VLOOKUP($A9,'STATIONARY FACTORS'!$A$4:$O$22, Q$5, FALSE)= "N/A", "--", IF($H9=0, "Enter Activity", IF($M9=0, "Enter Run Time",IF($I9="HP", $H9*VLOOKUP($A9,'STATIONARY FACTORS'!$A$4:$O$22, Q$5, FALSE),IF(ISERROR(SEARCH("Diesel", $D9,1)),($H9*VLOOKUP($A9,'STATIONARY FACTORS'!$A$4:$O$22, Q$5, FALSE)*0.000001*'STATIONARY FACTORS'!$C$93*'STATIONARY FACTORS'!$C$98*(1/($M9*$N9))),($H9*VLOOKUP($A9,'STATIONARY FACTORS'!$A$4:$O$22, Q$5, FALSE)*0.000001*'STATIONARY FACTORS'!$C$93*'STATIONARY FACTORS'!$C$94*(1/($M9*$N9)))))))))</f>
        <v>Enter Equipment</v>
      </c>
      <c r="R9" s="79" t="str">
        <f>IF($D9=" ", "Enter Equipment",IF(VLOOKUP($A9,'STATIONARY FACTORS'!$A$4:$O$22, R$5, FALSE)= "N/A", "--", IF($H9=0, "Enter Activity", IF($M9=0, "Enter Run Time",IF($I9="HP", $H9*VLOOKUP($A9,'STATIONARY FACTORS'!$A$4:$O$22, R$5, FALSE),IF(ISERROR(SEARCH("Diesel", $D9,1)),($H9*VLOOKUP($A9,'STATIONARY FACTORS'!$A$4:$O$22, R$5, FALSE)*0.000001*'STATIONARY FACTORS'!$C$93*'STATIONARY FACTORS'!$C$98*(1/($M9*$N9))),($H9*VLOOKUP($A9,'STATIONARY FACTORS'!$A$4:$O$22, R$5, FALSE)*0.000001*'STATIONARY FACTORS'!$C$93*'STATIONARY FACTORS'!$C$94*(1/($M9*$N9)))))))))</f>
        <v>Enter Equipment</v>
      </c>
      <c r="S9" s="78" t="str">
        <f>IF($D9=" ", "Enter Equipment",IF(VLOOKUP($A9,'STATIONARY FACTORS'!$A$4:$O$22, S$5, FALSE)= "N/A", "--", IF($H9=0, "Enter Activity", IF($M9=0, "Enter Run Time",IF($I9="HP", $H9*VLOOKUP($A9,'STATIONARY FACTORS'!$A$4:$O$22, S$5, FALSE),IF(ISERROR(SEARCH("Diesel", $D9,1)),($H9*VLOOKUP($A9,'STATIONARY FACTORS'!$A$4:$O$22, S$5, FALSE)*0.000001*'STATIONARY FACTORS'!$C$93*'STATIONARY FACTORS'!$C$98*(1/($M9*$N9))),($H9*VLOOKUP($A9,'STATIONARY FACTORS'!$A$4:$O$22, S$5, FALSE)*0.000001*'STATIONARY FACTORS'!$C$93*'STATIONARY FACTORS'!$C$94*(1/($M9*$N9)))))))))</f>
        <v>Enter Equipment</v>
      </c>
      <c r="T9" s="79" t="str">
        <f>IF($D9=" ", "Enter Equipment",IF(VLOOKUP($A9,'STATIONARY FACTORS'!$A$4:$O$22, T$5, FALSE)= "N/A", "--", IF($H9=0, "Enter Activity", IF($M9=0, "Enter Run Time",IF($I9="HP", $H9*VLOOKUP($A9,'STATIONARY FACTORS'!$A$4:$O$22, T$5, FALSE),IF(ISERROR(SEARCH("Diesel", $D9,1)),($H9*VLOOKUP($A9,'STATIONARY FACTORS'!$A$4:$O$22, T$5, FALSE)*0.000001*'STATIONARY FACTORS'!$C$93*'STATIONARY FACTORS'!$C$98*(1/($M9*$N9))),($H9*VLOOKUP($A9,'STATIONARY FACTORS'!$A$4:$O$22, T$5, FALSE)*0.000001*'STATIONARY FACTORS'!$C$93*'STATIONARY FACTORS'!$C$94*(1/($M9*$N9)))))))))</f>
        <v>Enter Equipment</v>
      </c>
      <c r="U9" s="79" t="str">
        <f>IF($D9=" ", "Enter Equipment",IF(VLOOKUP($A9,'STATIONARY FACTORS'!$A$4:$O$22, U$5, FALSE)= "N/A", "--", IF($H9=0, "Enter Activity", IF($M9=0, "Enter Run Time",IF($I9="HP", $H9*VLOOKUP($A9,'STATIONARY FACTORS'!$A$4:$O$22, U$5, FALSE),IF(ISERROR(SEARCH("Diesel", $D9,1)),($H9*VLOOKUP($A9,'STATIONARY FACTORS'!$A$4:$O$22, U$5, FALSE)*0.000001*'STATIONARY FACTORS'!$C$93*'STATIONARY FACTORS'!$C$98*(1/($M9*$N9))),($H9*VLOOKUP($A9,'STATIONARY FACTORS'!$A$4:$O$22, U$5, FALSE)*0.000001*'STATIONARY FACTORS'!$C$93*'STATIONARY FACTORS'!$C$94*(1/($M9*$N9)))))))))</f>
        <v>Enter Equipment</v>
      </c>
      <c r="V9" s="79" t="str">
        <f>IF($D9=" ", "Enter Equipment",IF(VLOOKUP($A9,'STATIONARY FACTORS'!$A$4:$O$22, V$5, FALSE)= "N/A", "--", IF($H9=0, "Enter Activity", IF($M9=0, "Enter Run Time",IF($I9="HP", $H9*VLOOKUP($A9,'STATIONARY FACTORS'!$A$4:$O$22, V$5, FALSE),IF(ISERROR(SEARCH("Diesel", $D9,1)),($H9*VLOOKUP($A9,'STATIONARY FACTORS'!$A$4:$O$22, V$5, FALSE)*0.000001*'STATIONARY FACTORS'!$C$93*'STATIONARY FACTORS'!$C$98*(1/($M9*$N9))),($H9*VLOOKUP($A9,'STATIONARY FACTORS'!$A$4:$O$22, V$5, FALSE)*0.000001*'STATIONARY FACTORS'!$C$93*'STATIONARY FACTORS'!$C$94*(1/($M9*$N9)))))))))</f>
        <v>Enter Equipment</v>
      </c>
      <c r="W9" s="79" t="str">
        <f>IF($D9=" ", "Enter Equipment",IF(VLOOKUP($A9,'STATIONARY FACTORS'!$A$4:$O$22, W$5, FALSE)= "N/A", "--", IF($H9=0, "Enter Activity", IF($M9=0, "Enter Run Time",IF($I9="HP", $H9*VLOOKUP($A9,'STATIONARY FACTORS'!$A$4:$O$22, W$5, FALSE),IF(ISERROR(SEARCH("Diesel", $D9,1)),($H9*VLOOKUP($A9,'STATIONARY FACTORS'!$A$4:$O$22, W$5, FALSE)*0.000001*'STATIONARY FACTORS'!$C$93*'STATIONARY FACTORS'!$C$98*(1/($M9*$N9))),($H9*VLOOKUP($A9,'STATIONARY FACTORS'!$A$4:$O$22, W$5, FALSE)*0.000001*'STATIONARY FACTORS'!$C$93*'STATIONARY FACTORS'!$C$94*(1/($M9*$N9)))))))))</f>
        <v>Enter Equipment</v>
      </c>
      <c r="X9" s="79" t="str">
        <f>IF($D9=" ", "Enter Equipment",IF(VLOOKUP($A9,'STATIONARY FACTORS'!$A$4:$O$22, X$5, FALSE)= "N/A", "--", IF($H9=0, "Enter Activity", IF($M9=0, "Enter Run Time",IF($I9="HP", $H9*VLOOKUP($A9,'STATIONARY FACTORS'!$A$4:$O$22, X$5, FALSE),IF(ISERROR(SEARCH("Diesel", $D9,1)),($H9*VLOOKUP($A9,'STATIONARY FACTORS'!$A$4:$O$22, X$5, FALSE)*0.000001*'STATIONARY FACTORS'!$C$93*'STATIONARY FACTORS'!$C$98*(1/($M9*$N9))),($H9*VLOOKUP($A9,'STATIONARY FACTORS'!$A$4:$O$22, X$5, FALSE)*0.000001*'STATIONARY FACTORS'!$C$93*'STATIONARY FACTORS'!$C$94*(1/($M9*$N9)))))))))</f>
        <v>Enter Equipment</v>
      </c>
      <c r="Y9" s="79" t="str">
        <f>IF($D9=" ", "Enter Equipment",IF(VLOOKUP($A9,'STATIONARY FACTORS'!$A$4:$O$22, Y$5, FALSE)= "N/A", "--", IF($H9=0, "Enter Activity", IF($M9=0, "Enter Run Time",IF($I9="HP", $H9*VLOOKUP($A9,'STATIONARY FACTORS'!$A$4:$O$22, Y$5, FALSE),IF(ISERROR(SEARCH("Diesel", $D9,1)),($H9*VLOOKUP($A9,'STATIONARY FACTORS'!$A$4:$O$22, Y$5, FALSE)*0.000001*'STATIONARY FACTORS'!$C$93*'STATIONARY FACTORS'!$C$98*(1/($M9*$N9))),($H9*VLOOKUP($A9,'STATIONARY FACTORS'!$A$4:$O$22, Y$5, FALSE)*0.000001*'STATIONARY FACTORS'!$C$93*'STATIONARY FACTORS'!$C$94*(1/($M9*$N9)))))))))</f>
        <v>Enter Equipment</v>
      </c>
      <c r="Z9" s="79" t="str">
        <f>IF($D9=" ", "Enter Equipment",IF(VLOOKUP($A9,'STATIONARY FACTORS'!$A$4:$O$22, Z$5, FALSE)= "N/A", "--", IF($H9=0, "Enter Activity", IF($M9=0, "Enter Run Time",IF($I9="HP", $H9*VLOOKUP($A9,'STATIONARY FACTORS'!$A$4:$O$22, Z$5, FALSE),IF(ISERROR(SEARCH("Diesel", $D9,1)),($H9*VLOOKUP($A9,'STATIONARY FACTORS'!$A$4:$O$22, Z$5, FALSE)*0.000001*'STATIONARY FACTORS'!$C$93*'STATIONARY FACTORS'!$C$98*(1/($M9*$N9))),($H9*VLOOKUP($A9,'STATIONARY FACTORS'!$A$4:$O$22, Z$5, FALSE)*0.000001*'STATIONARY FACTORS'!$C$93*'STATIONARY FACTORS'!$C$94*(1/($M9*$N9)))))))))</f>
        <v>Enter Equipment</v>
      </c>
      <c r="AA9" s="66" t="str">
        <f>IF($D9=" ", "Enter Equipment",IF(VLOOKUP($A9,'STATIONARY FACTORS'!$A$4:$O$22, AA$5, FALSE)= "N/A", "--", IF($H9=0, "Enter Activity", IF($M9=0, "Enter Run Time",IF($I9="HP", $H9*VLOOKUP($A9,'STATIONARY FACTORS'!$A$4:$O$22, AA$5, FALSE),IF(ISERROR(SEARCH("Diesel", $D9,1)),($H9*VLOOKUP($A9,'STATIONARY FACTORS'!$A$4:$O$22, AA$5, FALSE)*0.000001*'STATIONARY FACTORS'!$C$93*'STATIONARY FACTORS'!$C$98*(1/($M9*$N9))),($H9*VLOOKUP($A9,'STATIONARY FACTORS'!$A$4:$O$22, AA$5, FALSE)*0.000001*'STATIONARY FACTORS'!$C$93*'STATIONARY FACTORS'!$C$94*(1/($M9*$N9)))))))))</f>
        <v>Enter Equipment</v>
      </c>
      <c r="AB9" s="466" t="str">
        <f>IF($D9=" ", "Enter Equipment",IF(VLOOKUP($A9,'STATIONARY FACTORS'!$A$4:$O$22, AB$5, FALSE)= "N/A", "--", IF($H9=0, "Enter Activity", IF($M9=0, "Enter Run Time",IF($I9="HP",( ($H9*VLOOKUP($A9,'STATIONARY FACTORS'!$A$4:$O$22, AB$5, FALSE)*$M9*$N9)/2000),IF(ISERROR(SEARCH("Diesel", $D9,1)),($H9*VLOOKUP($A9,'STATIONARY FACTORS'!$A$4:$O$22, AB$5, FALSE)*0.000001*'STATIONARY FACTORS'!$C$93*'STATIONARY FACTORS'!$C$98)/2000,($H9*VLOOKUP($A9,'STATIONARY FACTORS'!$A$4:$O$22, AB$5, FALSE)*0.000001*'STATIONARY FACTORS'!$C$93*'STATIONARY FACTORS'!$C$94)/2000))))))</f>
        <v>Enter Equipment</v>
      </c>
      <c r="AC9" s="65" t="str">
        <f>IF($D9=" ", "Enter Equipment",IF(VLOOKUP($A9,'STATIONARY FACTORS'!$A$4:$O$22, AC$5, FALSE)= "N/A", "--", IF($H9=0, "Enter Activity", IF($M9=0, "Enter Run Time",IF($I9="HP",( ($H9*VLOOKUP($A9,'STATIONARY FACTORS'!$A$4:$O$22, AC$5, FALSE)*$M9*$N9)/2000),IF(ISERROR(SEARCH("Diesel", $D9,1)),($H9*VLOOKUP($A9,'STATIONARY FACTORS'!$A$4:$O$22, AC$5, FALSE)*0.000001*'STATIONARY FACTORS'!$C$93*'STATIONARY FACTORS'!$C$98)/2000,($H9*VLOOKUP($A9,'STATIONARY FACTORS'!$A$4:$O$22, AC$5, FALSE)*0.000001*'STATIONARY FACTORS'!$C$93*'STATIONARY FACTORS'!$C$94)/2000))))))</f>
        <v>Enter Equipment</v>
      </c>
      <c r="AD9" s="65" t="str">
        <f>IF($D9=" ", "Enter Equipment",IF(VLOOKUP($A9,'STATIONARY FACTORS'!$A$4:$O$22, AD$5, FALSE)= "N/A", "--", IF($H9=0, "Enter Activity", IF($M9=0, "Enter Run Time",IF($I9="HP",( ($H9*VLOOKUP($A9,'STATIONARY FACTORS'!$A$4:$O$22, AD$5, FALSE)*$M9*$N9)/2000),IF(ISERROR(SEARCH("Diesel", $D9,1)),($H9*VLOOKUP($A9,'STATIONARY FACTORS'!$A$4:$O$22, AD$5, FALSE)*0.000001*'STATIONARY FACTORS'!$C$93*'STATIONARY FACTORS'!$C$98)/2000,($H9*VLOOKUP($A9,'STATIONARY FACTORS'!$A$4:$O$22, AD$5, FALSE)*0.000001*'STATIONARY FACTORS'!$C$93*'STATIONARY FACTORS'!$C$94)/2000))))))</f>
        <v>Enter Equipment</v>
      </c>
      <c r="AE9" s="65" t="str">
        <f>IF($D9=" ", "Enter Equipment",IF(VLOOKUP($A9,'STATIONARY FACTORS'!$A$4:$O$22, AE$5, FALSE)= "N/A", "--", IF($H9=0, "Enter Activity", IF($M9=0, "Enter Run Time",IF($I9="HP",( ($H9*VLOOKUP($A9,'STATIONARY FACTORS'!$A$4:$O$22, AE$5, FALSE)*$M9*$N9)/2000),IF(ISERROR(SEARCH("Diesel", $D9,1)),($H9*VLOOKUP($A9,'STATIONARY FACTORS'!$A$4:$O$22, AE$5, FALSE)*0.000001*'STATIONARY FACTORS'!$C$93*'STATIONARY FACTORS'!$C$98)/2000,($H9*VLOOKUP($A9,'STATIONARY FACTORS'!$A$4:$O$22, AE$5, FALSE)*0.000001*'STATIONARY FACTORS'!$C$93*'STATIONARY FACTORS'!$C$94)/2000))))))</f>
        <v>Enter Equipment</v>
      </c>
      <c r="AF9" s="65" t="str">
        <f>IF($D9=" ", "Enter Equipment",IF(VLOOKUP($A9,'STATIONARY FACTORS'!$A$4:$O$22, AF$5, FALSE)= "N/A", "--", IF($H9=0, "Enter Activity", IF($M9=0, "Enter Run Time",IF($I9="HP",( ($H9*VLOOKUP($A9,'STATIONARY FACTORS'!$A$4:$O$22, AF$5, FALSE)*$M9*$N9)/2000),IF(ISERROR(SEARCH("Diesel", $D9,1)),($H9*VLOOKUP($A9,'STATIONARY FACTORS'!$A$4:$O$22, AF$5, FALSE)*0.000001*'STATIONARY FACTORS'!$C$93*'STATIONARY FACTORS'!$C$98)/2000,($H9*VLOOKUP($A9,'STATIONARY FACTORS'!$A$4:$O$22, AF$5, FALSE)*0.000001*'STATIONARY FACTORS'!$C$93*'STATIONARY FACTORS'!$C$94)/2000))))))</f>
        <v>Enter Equipment</v>
      </c>
      <c r="AG9" s="84" t="str">
        <f>IF($D9=" ", "Enter Equipment",IF(VLOOKUP($A9,'STATIONARY FACTORS'!$A$4:$O$22, AG$5, FALSE)= "N/A", "--", IF($H9=0, "Enter Activity", IF($M9=0, "Enter Run Time",IF($I9="HP",( ($H9*VLOOKUP($A9,'STATIONARY FACTORS'!$A$4:$O$22, AG$5, FALSE)*$M9*$N9)/2000),IF(ISERROR(SEARCH("Diesel", $D9,1)),($H9*VLOOKUP($A9,'STATIONARY FACTORS'!$A$4:$O$22, AG$5, FALSE)*0.000001*'STATIONARY FACTORS'!$C$93*'STATIONARY FACTORS'!$C$98)/2000,($H9*VLOOKUP($A9,'STATIONARY FACTORS'!$A$4:$O$22, AG$5, FALSE)*0.000001*'STATIONARY FACTORS'!$C$93*'STATIONARY FACTORS'!$C$94)/2000))))))</f>
        <v>Enter Equipment</v>
      </c>
      <c r="AH9" s="65" t="str">
        <f>IF($D9=" ", "Enter Equipment",IF(VLOOKUP($A9,'STATIONARY FACTORS'!$A$4:$O$22, AH$5, FALSE)= "N/A", "--", IF($H9=0, "Enter Activity", IF($M9=0, "Enter Run Time",IF($I9="HP",( ($H9*VLOOKUP($A9,'STATIONARY FACTORS'!$A$4:$O$22, AH$5, FALSE)*$M9*$N9)/2000),IF(ISERROR(SEARCH("Diesel", $D9,1)),($H9*VLOOKUP($A9,'STATIONARY FACTORS'!$A$4:$O$22, AH$5, FALSE)*0.000001*'STATIONARY FACTORS'!$C$93*'STATIONARY FACTORS'!$C$98)/2000,($H9*VLOOKUP($A9,'STATIONARY FACTORS'!$A$4:$O$22, AH$5, FALSE)*0.000001*'STATIONARY FACTORS'!$C$93*'STATIONARY FACTORS'!$C$94)/2000))))))</f>
        <v>Enter Equipment</v>
      </c>
      <c r="AI9" s="79" t="str">
        <f>IF($D9=" ", "Enter Equipment",IF(VLOOKUP($A9,'STATIONARY FACTORS'!$A$4:$O$22, AI$5, FALSE)= "N/A", "--", IF($H9=0, "Enter Activity", IF($M9=0, "Enter Run Time",IF($I9="HP",( ($H9*VLOOKUP($A9,'STATIONARY FACTORS'!$A$4:$O$22, AI$5, FALSE)*$M9*$N9)/2000),IF(ISERROR(SEARCH("Diesel", $D9,1)),($H9*VLOOKUP($A9,'STATIONARY FACTORS'!$A$4:$O$22, AI$5, FALSE)*0.000001*'STATIONARY FACTORS'!$C$93*'STATIONARY FACTORS'!$C$98)/2000,($H9*VLOOKUP($A9,'STATIONARY FACTORS'!$A$4:$O$22, AI$5, FALSE)*0.000001*'STATIONARY FACTORS'!$C$93*'STATIONARY FACTORS'!$C$94)/2000))))))</f>
        <v>Enter Equipment</v>
      </c>
      <c r="AJ9" s="79" t="str">
        <f>IF($D9=" ", "Enter Equipment",IF(VLOOKUP($A9,'STATIONARY FACTORS'!$A$4:$O$22, AJ$5, FALSE)= "N/A", "--", IF($H9=0, "Enter Activity", IF($M9=0, "Enter Run Time",IF($I9="HP",( ($H9*VLOOKUP($A9,'STATIONARY FACTORS'!$A$4:$O$22, AJ$5, FALSE)*$M9*$N9)/2000),IF(ISERROR(SEARCH("Diesel", $D9,1)),($H9*VLOOKUP($A9,'STATIONARY FACTORS'!$A$4:$O$22, AJ$5, FALSE)*0.000001*'STATIONARY FACTORS'!$C$93*'STATIONARY FACTORS'!$C$98)/2000,($H9*VLOOKUP($A9,'STATIONARY FACTORS'!$A$4:$O$22, AJ$5, FALSE)*0.000001*'STATIONARY FACTORS'!$C$93*'STATIONARY FACTORS'!$C$94)/2000))))))</f>
        <v>Enter Equipment</v>
      </c>
      <c r="AK9" s="79" t="str">
        <f>IF($D9=" ", "Enter Equipment",IF(VLOOKUP($A9,'STATIONARY FACTORS'!$A$4:$O$22, AK$5, FALSE)= "N/A", "--", IF($H9=0, "Enter Activity", IF($M9=0, "Enter Run Time",IF($I9="HP",( ($H9*VLOOKUP($A9,'STATIONARY FACTORS'!$A$4:$O$22, AK$5, FALSE)*$M9*$N9)/2000),IF(ISERROR(SEARCH("Diesel", $D9,1)),($H9*VLOOKUP($A9,'STATIONARY FACTORS'!$A$4:$O$22, AK$5, FALSE)*0.000001*'STATIONARY FACTORS'!$C$93*'STATIONARY FACTORS'!$C$98)/2000,($H9*VLOOKUP($A9,'STATIONARY FACTORS'!$A$4:$O$22, AK$5, FALSE)*0.000001*'STATIONARY FACTORS'!$C$93*'STATIONARY FACTORS'!$C$94)/2000))))))</f>
        <v>Enter Equipment</v>
      </c>
      <c r="AL9" s="382" t="str">
        <f>IF($D9=" ", "Enter Equipment",IF(VLOOKUP($A9,'STATIONARY FACTORS'!$A$4:$O$22, AL$5, FALSE)= "N/A", "--", IF($H9=0, "Enter Activity", IF($M9=0, "Enter Run Time",IF($I9="HP",( ($H9*VLOOKUP($A9,'STATIONARY FACTORS'!$A$4:$O$22, AL$5, FALSE)*$M9*$N9)/2000),IF(ISERROR(SEARCH("Diesel", $D9,1)),($H9*VLOOKUP($A9,'STATIONARY FACTORS'!$A$4:$O$22, AL$5, FALSE)*0.000001*'STATIONARY FACTORS'!$C$93*'STATIONARY FACTORS'!$C$98)/2000,($H9*VLOOKUP($A9,'STATIONARY FACTORS'!$A$4:$O$22, AL$5, FALSE)*0.000001*'STATIONARY FACTORS'!$C$93*'STATIONARY FACTORS'!$C$94)/2000))))))</f>
        <v>Enter Equipment</v>
      </c>
      <c r="AM9" s="73"/>
      <c r="AO9" s="74">
        <f>MONTH(EMISSIONS_1!P9)-MONTH(EMISSIONS_1!O9)+1</f>
        <v>1</v>
      </c>
      <c r="AP9" s="329">
        <f t="shared" si="0"/>
        <v>0</v>
      </c>
      <c r="AQ9" s="330">
        <f t="shared" si="0"/>
        <v>0</v>
      </c>
      <c r="AR9" s="330">
        <f t="shared" si="0"/>
        <v>0</v>
      </c>
      <c r="AS9" s="330">
        <f t="shared" si="0"/>
        <v>0</v>
      </c>
      <c r="AT9" s="330">
        <f t="shared" si="0"/>
        <v>0</v>
      </c>
      <c r="AU9" s="330">
        <f t="shared" si="0"/>
        <v>0</v>
      </c>
      <c r="AV9" s="330">
        <f t="shared" si="0"/>
        <v>0</v>
      </c>
      <c r="AW9" s="330">
        <f t="shared" si="0"/>
        <v>0</v>
      </c>
      <c r="AX9" s="330">
        <f t="shared" si="0"/>
        <v>0</v>
      </c>
      <c r="AY9" s="330">
        <f t="shared" si="0"/>
        <v>0</v>
      </c>
      <c r="AZ9" s="330">
        <f t="shared" si="0"/>
        <v>0</v>
      </c>
      <c r="BA9" s="331">
        <f t="shared" si="0"/>
        <v>0</v>
      </c>
      <c r="BB9" s="329">
        <f t="shared" si="1"/>
        <v>0</v>
      </c>
      <c r="BC9" s="330">
        <f t="shared" si="1"/>
        <v>0</v>
      </c>
      <c r="BD9" s="330">
        <f t="shared" si="1"/>
        <v>0</v>
      </c>
      <c r="BE9" s="330">
        <f t="shared" si="1"/>
        <v>0</v>
      </c>
      <c r="BF9" s="330">
        <f t="shared" si="1"/>
        <v>0</v>
      </c>
      <c r="BG9" s="330">
        <f t="shared" si="1"/>
        <v>0</v>
      </c>
      <c r="BH9" s="330">
        <f t="shared" si="1"/>
        <v>0</v>
      </c>
      <c r="BI9" s="330">
        <f t="shared" si="1"/>
        <v>0</v>
      </c>
      <c r="BJ9" s="330">
        <f t="shared" si="1"/>
        <v>0</v>
      </c>
      <c r="BK9" s="330">
        <f t="shared" si="1"/>
        <v>0</v>
      </c>
      <c r="BL9" s="330">
        <f t="shared" si="1"/>
        <v>0</v>
      </c>
      <c r="BM9" s="331">
        <f t="shared" si="1"/>
        <v>0</v>
      </c>
      <c r="BN9" s="329">
        <f t="shared" si="2"/>
        <v>0</v>
      </c>
      <c r="BO9" s="330">
        <f t="shared" si="2"/>
        <v>0</v>
      </c>
      <c r="BP9" s="330">
        <f t="shared" si="2"/>
        <v>0</v>
      </c>
      <c r="BQ9" s="330">
        <f t="shared" si="2"/>
        <v>0</v>
      </c>
      <c r="BR9" s="330">
        <f t="shared" si="2"/>
        <v>0</v>
      </c>
      <c r="BS9" s="330">
        <f t="shared" si="2"/>
        <v>0</v>
      </c>
      <c r="BT9" s="330">
        <f t="shared" si="2"/>
        <v>0</v>
      </c>
      <c r="BU9" s="330">
        <f t="shared" si="2"/>
        <v>0</v>
      </c>
      <c r="BV9" s="330">
        <f t="shared" si="2"/>
        <v>0</v>
      </c>
      <c r="BW9" s="330">
        <f t="shared" si="2"/>
        <v>0</v>
      </c>
      <c r="BX9" s="330">
        <f t="shared" si="2"/>
        <v>0</v>
      </c>
      <c r="BY9" s="331">
        <f t="shared" si="2"/>
        <v>0</v>
      </c>
      <c r="BZ9" s="329">
        <f t="shared" si="3"/>
        <v>0</v>
      </c>
      <c r="CA9" s="330">
        <f t="shared" si="3"/>
        <v>0</v>
      </c>
      <c r="CB9" s="330">
        <f t="shared" si="3"/>
        <v>0</v>
      </c>
      <c r="CC9" s="330">
        <f t="shared" si="3"/>
        <v>0</v>
      </c>
      <c r="CD9" s="330">
        <f t="shared" si="3"/>
        <v>0</v>
      </c>
      <c r="CE9" s="330">
        <f t="shared" si="3"/>
        <v>0</v>
      </c>
      <c r="CF9" s="330">
        <f t="shared" si="3"/>
        <v>0</v>
      </c>
      <c r="CG9" s="330">
        <f t="shared" si="3"/>
        <v>0</v>
      </c>
      <c r="CH9" s="330">
        <f t="shared" si="3"/>
        <v>0</v>
      </c>
      <c r="CI9" s="330">
        <f t="shared" si="3"/>
        <v>0</v>
      </c>
      <c r="CJ9" s="330">
        <f t="shared" si="3"/>
        <v>0</v>
      </c>
      <c r="CK9" s="331">
        <f t="shared" si="3"/>
        <v>0</v>
      </c>
      <c r="CL9" s="329">
        <f t="shared" si="4"/>
        <v>0</v>
      </c>
      <c r="CM9" s="330">
        <f t="shared" si="4"/>
        <v>0</v>
      </c>
      <c r="CN9" s="330">
        <f t="shared" si="4"/>
        <v>0</v>
      </c>
      <c r="CO9" s="330">
        <f t="shared" si="4"/>
        <v>0</v>
      </c>
      <c r="CP9" s="330">
        <f t="shared" si="4"/>
        <v>0</v>
      </c>
      <c r="CQ9" s="330">
        <f t="shared" si="4"/>
        <v>0</v>
      </c>
      <c r="CR9" s="330">
        <f t="shared" si="4"/>
        <v>0</v>
      </c>
      <c r="CS9" s="330">
        <f t="shared" si="4"/>
        <v>0</v>
      </c>
      <c r="CT9" s="330">
        <f t="shared" si="4"/>
        <v>0</v>
      </c>
      <c r="CU9" s="330">
        <f t="shared" si="4"/>
        <v>0</v>
      </c>
      <c r="CV9" s="330">
        <f t="shared" si="4"/>
        <v>0</v>
      </c>
      <c r="CW9" s="331">
        <f t="shared" si="4"/>
        <v>0</v>
      </c>
      <c r="CX9" s="329">
        <f t="shared" si="5"/>
        <v>0</v>
      </c>
      <c r="CY9" s="330">
        <f t="shared" si="5"/>
        <v>0</v>
      </c>
      <c r="CZ9" s="330">
        <f t="shared" si="5"/>
        <v>0</v>
      </c>
      <c r="DA9" s="330">
        <f t="shared" si="5"/>
        <v>0</v>
      </c>
      <c r="DB9" s="330">
        <f t="shared" si="5"/>
        <v>0</v>
      </c>
      <c r="DC9" s="330">
        <f t="shared" si="5"/>
        <v>0</v>
      </c>
      <c r="DD9" s="330">
        <f t="shared" si="5"/>
        <v>0</v>
      </c>
      <c r="DE9" s="330">
        <f t="shared" si="5"/>
        <v>0</v>
      </c>
      <c r="DF9" s="330">
        <f t="shared" si="5"/>
        <v>0</v>
      </c>
      <c r="DG9" s="330">
        <f t="shared" si="5"/>
        <v>0</v>
      </c>
      <c r="DH9" s="330">
        <f t="shared" si="5"/>
        <v>0</v>
      </c>
      <c r="DI9" s="331">
        <f t="shared" si="5"/>
        <v>0</v>
      </c>
      <c r="DJ9" s="329">
        <f t="shared" si="6"/>
        <v>0</v>
      </c>
      <c r="DK9" s="330">
        <f t="shared" si="6"/>
        <v>0</v>
      </c>
      <c r="DL9" s="330">
        <f t="shared" si="6"/>
        <v>0</v>
      </c>
      <c r="DM9" s="330">
        <f t="shared" si="6"/>
        <v>0</v>
      </c>
      <c r="DN9" s="330">
        <f t="shared" si="6"/>
        <v>0</v>
      </c>
      <c r="DO9" s="330">
        <f t="shared" si="6"/>
        <v>0</v>
      </c>
      <c r="DP9" s="330">
        <f t="shared" si="6"/>
        <v>0</v>
      </c>
      <c r="DQ9" s="330">
        <f t="shared" si="6"/>
        <v>0</v>
      </c>
      <c r="DR9" s="330">
        <f t="shared" si="6"/>
        <v>0</v>
      </c>
      <c r="DS9" s="330">
        <f t="shared" si="6"/>
        <v>0</v>
      </c>
      <c r="DT9" s="330">
        <f t="shared" si="6"/>
        <v>0</v>
      </c>
      <c r="DU9" s="331">
        <f t="shared" si="6"/>
        <v>0</v>
      </c>
      <c r="DV9" s="329">
        <f t="shared" si="7"/>
        <v>0</v>
      </c>
      <c r="DW9" s="330">
        <f t="shared" si="7"/>
        <v>0</v>
      </c>
      <c r="DX9" s="330">
        <f t="shared" si="7"/>
        <v>0</v>
      </c>
      <c r="DY9" s="330">
        <f t="shared" si="7"/>
        <v>0</v>
      </c>
      <c r="DZ9" s="330">
        <f t="shared" si="7"/>
        <v>0</v>
      </c>
      <c r="EA9" s="330">
        <f t="shared" si="7"/>
        <v>0</v>
      </c>
      <c r="EB9" s="330">
        <f t="shared" si="7"/>
        <v>0</v>
      </c>
      <c r="EC9" s="330">
        <f t="shared" si="7"/>
        <v>0</v>
      </c>
      <c r="ED9" s="330">
        <f t="shared" si="7"/>
        <v>0</v>
      </c>
      <c r="EE9" s="330">
        <f t="shared" si="7"/>
        <v>0</v>
      </c>
      <c r="EF9" s="330">
        <f t="shared" si="7"/>
        <v>0</v>
      </c>
      <c r="EG9" s="331">
        <f t="shared" si="7"/>
        <v>0</v>
      </c>
      <c r="EH9" s="329">
        <f t="shared" si="8"/>
        <v>0</v>
      </c>
      <c r="EI9" s="330">
        <f t="shared" si="8"/>
        <v>0</v>
      </c>
      <c r="EJ9" s="330">
        <f t="shared" si="8"/>
        <v>0</v>
      </c>
      <c r="EK9" s="330">
        <f t="shared" si="8"/>
        <v>0</v>
      </c>
      <c r="EL9" s="330">
        <f t="shared" si="8"/>
        <v>0</v>
      </c>
      <c r="EM9" s="330">
        <f t="shared" si="8"/>
        <v>0</v>
      </c>
      <c r="EN9" s="330">
        <f t="shared" si="8"/>
        <v>0</v>
      </c>
      <c r="EO9" s="330">
        <f t="shared" si="8"/>
        <v>0</v>
      </c>
      <c r="EP9" s="330">
        <f t="shared" si="8"/>
        <v>0</v>
      </c>
      <c r="EQ9" s="330">
        <f t="shared" si="8"/>
        <v>0</v>
      </c>
      <c r="ER9" s="330">
        <f t="shared" si="8"/>
        <v>0</v>
      </c>
      <c r="ES9" s="331">
        <f t="shared" si="8"/>
        <v>0</v>
      </c>
      <c r="ET9" s="329">
        <f t="shared" si="9"/>
        <v>0</v>
      </c>
      <c r="EU9" s="330">
        <f t="shared" si="9"/>
        <v>0</v>
      </c>
      <c r="EV9" s="330">
        <f t="shared" si="9"/>
        <v>0</v>
      </c>
      <c r="EW9" s="330">
        <f t="shared" si="9"/>
        <v>0</v>
      </c>
      <c r="EX9" s="330">
        <f t="shared" si="9"/>
        <v>0</v>
      </c>
      <c r="EY9" s="330">
        <f t="shared" si="9"/>
        <v>0</v>
      </c>
      <c r="EZ9" s="330">
        <f t="shared" si="9"/>
        <v>0</v>
      </c>
      <c r="FA9" s="330">
        <f t="shared" si="9"/>
        <v>0</v>
      </c>
      <c r="FB9" s="330">
        <f t="shared" si="9"/>
        <v>0</v>
      </c>
      <c r="FC9" s="330">
        <f t="shared" si="9"/>
        <v>0</v>
      </c>
      <c r="FD9" s="330">
        <f t="shared" si="9"/>
        <v>0</v>
      </c>
      <c r="FE9" s="331">
        <f t="shared" si="9"/>
        <v>0</v>
      </c>
      <c r="FF9" s="329">
        <f t="shared" si="10"/>
        <v>0</v>
      </c>
      <c r="FG9" s="330">
        <f t="shared" si="10"/>
        <v>0</v>
      </c>
      <c r="FH9" s="330">
        <f t="shared" si="10"/>
        <v>0</v>
      </c>
      <c r="FI9" s="330">
        <f t="shared" si="10"/>
        <v>0</v>
      </c>
      <c r="FJ9" s="330">
        <f t="shared" si="10"/>
        <v>0</v>
      </c>
      <c r="FK9" s="330">
        <f t="shared" si="10"/>
        <v>0</v>
      </c>
      <c r="FL9" s="330">
        <f t="shared" si="10"/>
        <v>0</v>
      </c>
      <c r="FM9" s="330">
        <f t="shared" si="10"/>
        <v>0</v>
      </c>
      <c r="FN9" s="330">
        <f t="shared" si="10"/>
        <v>0</v>
      </c>
      <c r="FO9" s="330">
        <f t="shared" si="10"/>
        <v>0</v>
      </c>
      <c r="FP9" s="330">
        <f t="shared" si="10"/>
        <v>0</v>
      </c>
      <c r="FQ9" s="331">
        <f t="shared" si="10"/>
        <v>0</v>
      </c>
    </row>
    <row r="10" spans="1:173" ht="12.75" customHeight="1" x14ac:dyDescent="0.2">
      <c r="A10" s="74" t="str">
        <f>IF(I10="GAL/YR", CONCATENATE(D10, "-lbs/MMBtu"), CONCATENATE(D10, "-lbs/", I10, "-hr"))</f>
        <v xml:space="preserve"> -lbs/ -hr</v>
      </c>
      <c r="B10" s="112"/>
      <c r="C10" s="100" t="s">
        <v>323</v>
      </c>
      <c r="D10" s="365" t="str">
        <f>IF(ISBLANK(EMISSIONS_2!D10), " ", EMISSIONS_2!D10)</f>
        <v xml:space="preserve"> </v>
      </c>
      <c r="E10" s="32" t="s">
        <v>115</v>
      </c>
      <c r="F10" s="32" t="s">
        <v>115</v>
      </c>
      <c r="G10" s="33" t="s">
        <v>115</v>
      </c>
      <c r="H10" s="367"/>
      <c r="I10" s="367" t="s">
        <v>2</v>
      </c>
      <c r="J10" s="33" t="s">
        <v>115</v>
      </c>
      <c r="K10" s="33"/>
      <c r="L10" s="33"/>
      <c r="M10" s="372">
        <v>0</v>
      </c>
      <c r="N10" s="373">
        <v>0</v>
      </c>
      <c r="O10" s="299"/>
      <c r="P10" s="300"/>
      <c r="Q10" s="73" t="str">
        <f>IF($D10=" ", "Enter Equipment",IF(VLOOKUP($A10,'STATIONARY FACTORS'!$A$4:$O$22, Q$5, FALSE)= "N/A", "--", IF($H10=0, "Enter Activity", IF($M10=0, "Enter Run Time",IF($I10="HP", $H10*VLOOKUP($A10,'STATIONARY FACTORS'!$A$4:$O$22, Q$5, FALSE),IF(ISERROR(SEARCH("Diesel", $D10,1)),($H10*VLOOKUP($A10,'STATIONARY FACTORS'!$A$4:$O$22, Q$5, FALSE)*0.000001*'STATIONARY FACTORS'!$C$93*'STATIONARY FACTORS'!$C$98*(1/($M10*$N10))),($H10*VLOOKUP($A10,'STATIONARY FACTORS'!$A$4:$O$22, Q$5, FALSE)*0.000001*'STATIONARY FACTORS'!$C$93*'STATIONARY FACTORS'!$C$94*(1/($M10*$N10)))))))))</f>
        <v>Enter Equipment</v>
      </c>
      <c r="R10" s="79" t="str">
        <f>IF($D10=" ", "Enter Equipment",IF(VLOOKUP($A10,'STATIONARY FACTORS'!$A$4:$O$22, R$5, FALSE)= "N/A", "--", IF($H10=0, "Enter Activity", IF($M10=0, "Enter Run Time",IF($I10="HP", $H10*VLOOKUP($A10,'STATIONARY FACTORS'!$A$4:$O$22, R$5, FALSE),IF(ISERROR(SEARCH("Diesel", $D10,1)),($H10*VLOOKUP($A10,'STATIONARY FACTORS'!$A$4:$O$22, R$5, FALSE)*0.000001*'STATIONARY FACTORS'!$C$93*'STATIONARY FACTORS'!$C$98*(1/($M10*$N10))),($H10*VLOOKUP($A10,'STATIONARY FACTORS'!$A$4:$O$22, R$5, FALSE)*0.000001*'STATIONARY FACTORS'!$C$93*'STATIONARY FACTORS'!$C$94*(1/($M10*$N10)))))))))</f>
        <v>Enter Equipment</v>
      </c>
      <c r="S10" s="78" t="str">
        <f>IF($D10=" ", "Enter Equipment",IF(VLOOKUP($A10,'STATIONARY FACTORS'!$A$4:$O$22, S$5, FALSE)= "N/A", "--", IF($H10=0, "Enter Activity", IF($M10=0, "Enter Run Time",IF($I10="HP", $H10*VLOOKUP($A10,'STATIONARY FACTORS'!$A$4:$O$22, S$5, FALSE),IF(ISERROR(SEARCH("Diesel", $D10,1)),($H10*VLOOKUP($A10,'STATIONARY FACTORS'!$A$4:$O$22, S$5, FALSE)*0.000001*'STATIONARY FACTORS'!$C$93*'STATIONARY FACTORS'!$C$98*(1/($M10*$N10))),($H10*VLOOKUP($A10,'STATIONARY FACTORS'!$A$4:$O$22, S$5, FALSE)*0.000001*'STATIONARY FACTORS'!$C$93*'STATIONARY FACTORS'!$C$94*(1/($M10*$N10)))))))))</f>
        <v>Enter Equipment</v>
      </c>
      <c r="T10" s="79" t="str">
        <f>IF($D10=" ", "Enter Equipment",IF(VLOOKUP($A10,'STATIONARY FACTORS'!$A$4:$O$22, T$5, FALSE)= "N/A", "--", IF($H10=0, "Enter Activity", IF($M10=0, "Enter Run Time",IF($I10="HP", $H10*VLOOKUP($A10,'STATIONARY FACTORS'!$A$4:$O$22, T$5, FALSE),IF(ISERROR(SEARCH("Diesel", $D10,1)),($H10*VLOOKUP($A10,'STATIONARY FACTORS'!$A$4:$O$22, T$5, FALSE)*0.000001*'STATIONARY FACTORS'!$C$93*'STATIONARY FACTORS'!$C$98*(1/($M10*$N10))),($H10*VLOOKUP($A10,'STATIONARY FACTORS'!$A$4:$O$22, T$5, FALSE)*0.000001*'STATIONARY FACTORS'!$C$93*'STATIONARY FACTORS'!$C$94*(1/($M10*$N10)))))))))</f>
        <v>Enter Equipment</v>
      </c>
      <c r="U10" s="79" t="str">
        <f>IF($D10=" ", "Enter Equipment",IF(VLOOKUP($A10,'STATIONARY FACTORS'!$A$4:$O$22, U$5, FALSE)= "N/A", "--", IF($H10=0, "Enter Activity", IF($M10=0, "Enter Run Time",IF($I10="HP", $H10*VLOOKUP($A10,'STATIONARY FACTORS'!$A$4:$O$22, U$5, FALSE),IF(ISERROR(SEARCH("Diesel", $D10,1)),($H10*VLOOKUP($A10,'STATIONARY FACTORS'!$A$4:$O$22, U$5, FALSE)*0.000001*'STATIONARY FACTORS'!$C$93*'STATIONARY FACTORS'!$C$98*(1/($M10*$N10))),($H10*VLOOKUP($A10,'STATIONARY FACTORS'!$A$4:$O$22, U$5, FALSE)*0.000001*'STATIONARY FACTORS'!$C$93*'STATIONARY FACTORS'!$C$94*(1/($M10*$N10)))))))))</f>
        <v>Enter Equipment</v>
      </c>
      <c r="V10" s="79" t="str">
        <f>IF($D10=" ", "Enter Equipment",IF(VLOOKUP($A10,'STATIONARY FACTORS'!$A$4:$O$22, V$5, FALSE)= "N/A", "--", IF($H10=0, "Enter Activity", IF($M10=0, "Enter Run Time",IF($I10="HP", $H10*VLOOKUP($A10,'STATIONARY FACTORS'!$A$4:$O$22, V$5, FALSE),IF(ISERROR(SEARCH("Diesel", $D10,1)),($H10*VLOOKUP($A10,'STATIONARY FACTORS'!$A$4:$O$22, V$5, FALSE)*0.000001*'STATIONARY FACTORS'!$C$93*'STATIONARY FACTORS'!$C$98*(1/($M10*$N10))),($H10*VLOOKUP($A10,'STATIONARY FACTORS'!$A$4:$O$22, V$5, FALSE)*0.000001*'STATIONARY FACTORS'!$C$93*'STATIONARY FACTORS'!$C$94*(1/($M10*$N10)))))))))</f>
        <v>Enter Equipment</v>
      </c>
      <c r="W10" s="79" t="str">
        <f>IF($D10=" ", "Enter Equipment",IF(VLOOKUP($A10,'STATIONARY FACTORS'!$A$4:$O$22, W$5, FALSE)= "N/A", "--", IF($H10=0, "Enter Activity", IF($M10=0, "Enter Run Time",IF($I10="HP", $H10*VLOOKUP($A10,'STATIONARY FACTORS'!$A$4:$O$22, W$5, FALSE),IF(ISERROR(SEARCH("Diesel", $D10,1)),($H10*VLOOKUP($A10,'STATIONARY FACTORS'!$A$4:$O$22, W$5, FALSE)*0.000001*'STATIONARY FACTORS'!$C$93*'STATIONARY FACTORS'!$C$98*(1/($M10*$N10))),($H10*VLOOKUP($A10,'STATIONARY FACTORS'!$A$4:$O$22, W$5, FALSE)*0.000001*'STATIONARY FACTORS'!$C$93*'STATIONARY FACTORS'!$C$94*(1/($M10*$N10)))))))))</f>
        <v>Enter Equipment</v>
      </c>
      <c r="X10" s="79" t="str">
        <f>IF($D10=" ", "Enter Equipment",IF(VLOOKUP($A10,'STATIONARY FACTORS'!$A$4:$O$22, X$5, FALSE)= "N/A", "--", IF($H10=0, "Enter Activity", IF($M10=0, "Enter Run Time",IF($I10="HP", $H10*VLOOKUP($A10,'STATIONARY FACTORS'!$A$4:$O$22, X$5, FALSE),IF(ISERROR(SEARCH("Diesel", $D10,1)),($H10*VLOOKUP($A10,'STATIONARY FACTORS'!$A$4:$O$22, X$5, FALSE)*0.000001*'STATIONARY FACTORS'!$C$93*'STATIONARY FACTORS'!$C$98*(1/($M10*$N10))),($H10*VLOOKUP($A10,'STATIONARY FACTORS'!$A$4:$O$22, X$5, FALSE)*0.000001*'STATIONARY FACTORS'!$C$93*'STATIONARY FACTORS'!$C$94*(1/($M10*$N10)))))))))</f>
        <v>Enter Equipment</v>
      </c>
      <c r="Y10" s="79" t="str">
        <f>IF($D10=" ", "Enter Equipment",IF(VLOOKUP($A10,'STATIONARY FACTORS'!$A$4:$O$22, Y$5, FALSE)= "N/A", "--", IF($H10=0, "Enter Activity", IF($M10=0, "Enter Run Time",IF($I10="HP", $H10*VLOOKUP($A10,'STATIONARY FACTORS'!$A$4:$O$22, Y$5, FALSE),IF(ISERROR(SEARCH("Diesel", $D10,1)),($H10*VLOOKUP($A10,'STATIONARY FACTORS'!$A$4:$O$22, Y$5, FALSE)*0.000001*'STATIONARY FACTORS'!$C$93*'STATIONARY FACTORS'!$C$98*(1/($M10*$N10))),($H10*VLOOKUP($A10,'STATIONARY FACTORS'!$A$4:$O$22, Y$5, FALSE)*0.000001*'STATIONARY FACTORS'!$C$93*'STATIONARY FACTORS'!$C$94*(1/($M10*$N10)))))))))</f>
        <v>Enter Equipment</v>
      </c>
      <c r="Z10" s="79" t="str">
        <f>IF($D10=" ", "Enter Equipment",IF(VLOOKUP($A10,'STATIONARY FACTORS'!$A$4:$O$22, Z$5, FALSE)= "N/A", "--", IF($H10=0, "Enter Activity", IF($M10=0, "Enter Run Time",IF($I10="HP", $H10*VLOOKUP($A10,'STATIONARY FACTORS'!$A$4:$O$22, Z$5, FALSE),IF(ISERROR(SEARCH("Diesel", $D10,1)),($H10*VLOOKUP($A10,'STATIONARY FACTORS'!$A$4:$O$22, Z$5, FALSE)*0.000001*'STATIONARY FACTORS'!$C$93*'STATIONARY FACTORS'!$C$98*(1/($M10*$N10))),($H10*VLOOKUP($A10,'STATIONARY FACTORS'!$A$4:$O$22, Z$5, FALSE)*0.000001*'STATIONARY FACTORS'!$C$93*'STATIONARY FACTORS'!$C$94*(1/($M10*$N10)))))))))</f>
        <v>Enter Equipment</v>
      </c>
      <c r="AA10" s="66" t="str">
        <f>IF($D10=" ", "Enter Equipment",IF(VLOOKUP($A10,'STATIONARY FACTORS'!$A$4:$O$22, AA$5, FALSE)= "N/A", "--", IF($H10=0, "Enter Activity", IF($M10=0, "Enter Run Time",IF($I10="HP", $H10*VLOOKUP($A10,'STATIONARY FACTORS'!$A$4:$O$22, AA$5, FALSE),IF(ISERROR(SEARCH("Diesel", $D10,1)),($H10*VLOOKUP($A10,'STATIONARY FACTORS'!$A$4:$O$22, AA$5, FALSE)*0.000001*'STATIONARY FACTORS'!$C$93*'STATIONARY FACTORS'!$C$98*(1/($M10*$N10))),($H10*VLOOKUP($A10,'STATIONARY FACTORS'!$A$4:$O$22, AA$5, FALSE)*0.000001*'STATIONARY FACTORS'!$C$93*'STATIONARY FACTORS'!$C$94*(1/($M10*$N10)))))))))</f>
        <v>Enter Equipment</v>
      </c>
      <c r="AB10" s="466" t="str">
        <f>IF($D10=" ", "Enter Equipment",IF(VLOOKUP($A10,'STATIONARY FACTORS'!$A$4:$O$22, AB$5, FALSE)= "N/A", "--", IF($H10=0, "Enter Activity", IF($M10=0, "Enter Run Time",IF($I10="HP",( ($H10*VLOOKUP($A10,'STATIONARY FACTORS'!$A$4:$O$22, AB$5, FALSE)*$M10*$N10)/2000),IF(ISERROR(SEARCH("Diesel", $D10,1)),($H10*VLOOKUP($A10,'STATIONARY FACTORS'!$A$4:$O$22, AB$5, FALSE)*0.000001*'STATIONARY FACTORS'!$C$93*'STATIONARY FACTORS'!$C$98)/2000,($H10*VLOOKUP($A10,'STATIONARY FACTORS'!$A$4:$O$22, AB$5, FALSE)*0.000001*'STATIONARY FACTORS'!$C$93*'STATIONARY FACTORS'!$C$94)/2000))))))</f>
        <v>Enter Equipment</v>
      </c>
      <c r="AC10" s="65" t="str">
        <f>IF($D10=" ", "Enter Equipment",IF(VLOOKUP($A10,'STATIONARY FACTORS'!$A$4:$O$22, AC$5, FALSE)= "N/A", "--", IF($H10=0, "Enter Activity", IF($M10=0, "Enter Run Time",IF($I10="HP",( ($H10*VLOOKUP($A10,'STATIONARY FACTORS'!$A$4:$O$22, AC$5, FALSE)*$M10*$N10)/2000),IF(ISERROR(SEARCH("Diesel", $D10,1)),($H10*VLOOKUP($A10,'STATIONARY FACTORS'!$A$4:$O$22, AC$5, FALSE)*0.000001*'STATIONARY FACTORS'!$C$93*'STATIONARY FACTORS'!$C$98)/2000,($H10*VLOOKUP($A10,'STATIONARY FACTORS'!$A$4:$O$22, AC$5, FALSE)*0.000001*'STATIONARY FACTORS'!$C$93*'STATIONARY FACTORS'!$C$94)/2000))))))</f>
        <v>Enter Equipment</v>
      </c>
      <c r="AD10" s="65" t="str">
        <f>IF($D10=" ", "Enter Equipment",IF(VLOOKUP($A10,'STATIONARY FACTORS'!$A$4:$O$22, AD$5, FALSE)= "N/A", "--", IF($H10=0, "Enter Activity", IF($M10=0, "Enter Run Time",IF($I10="HP",( ($H10*VLOOKUP($A10,'STATIONARY FACTORS'!$A$4:$O$22, AD$5, FALSE)*$M10*$N10)/2000),IF(ISERROR(SEARCH("Diesel", $D10,1)),($H10*VLOOKUP($A10,'STATIONARY FACTORS'!$A$4:$O$22, AD$5, FALSE)*0.000001*'STATIONARY FACTORS'!$C$93*'STATIONARY FACTORS'!$C$98)/2000,($H10*VLOOKUP($A10,'STATIONARY FACTORS'!$A$4:$O$22, AD$5, FALSE)*0.000001*'STATIONARY FACTORS'!$C$93*'STATIONARY FACTORS'!$C$94)/2000))))))</f>
        <v>Enter Equipment</v>
      </c>
      <c r="AE10" s="65" t="str">
        <f>IF($D10=" ", "Enter Equipment",IF(VLOOKUP($A10,'STATIONARY FACTORS'!$A$4:$O$22, AE$5, FALSE)= "N/A", "--", IF($H10=0, "Enter Activity", IF($M10=0, "Enter Run Time",IF($I10="HP",( ($H10*VLOOKUP($A10,'STATIONARY FACTORS'!$A$4:$O$22, AE$5, FALSE)*$M10*$N10)/2000),IF(ISERROR(SEARCH("Diesel", $D10,1)),($H10*VLOOKUP($A10,'STATIONARY FACTORS'!$A$4:$O$22, AE$5, FALSE)*0.000001*'STATIONARY FACTORS'!$C$93*'STATIONARY FACTORS'!$C$98)/2000,($H10*VLOOKUP($A10,'STATIONARY FACTORS'!$A$4:$O$22, AE$5, FALSE)*0.000001*'STATIONARY FACTORS'!$C$93*'STATIONARY FACTORS'!$C$94)/2000))))))</f>
        <v>Enter Equipment</v>
      </c>
      <c r="AF10" s="65" t="str">
        <f>IF($D10=" ", "Enter Equipment",IF(VLOOKUP($A10,'STATIONARY FACTORS'!$A$4:$O$22, AF$5, FALSE)= "N/A", "--", IF($H10=0, "Enter Activity", IF($M10=0, "Enter Run Time",IF($I10="HP",( ($H10*VLOOKUP($A10,'STATIONARY FACTORS'!$A$4:$O$22, AF$5, FALSE)*$M10*$N10)/2000),IF(ISERROR(SEARCH("Diesel", $D10,1)),($H10*VLOOKUP($A10,'STATIONARY FACTORS'!$A$4:$O$22, AF$5, FALSE)*0.000001*'STATIONARY FACTORS'!$C$93*'STATIONARY FACTORS'!$C$98)/2000,($H10*VLOOKUP($A10,'STATIONARY FACTORS'!$A$4:$O$22, AF$5, FALSE)*0.000001*'STATIONARY FACTORS'!$C$93*'STATIONARY FACTORS'!$C$94)/2000))))))</f>
        <v>Enter Equipment</v>
      </c>
      <c r="AG10" s="84" t="str">
        <f>IF($D10=" ", "Enter Equipment",IF(VLOOKUP($A10,'STATIONARY FACTORS'!$A$4:$O$22, AG$5, FALSE)= "N/A", "--", IF($H10=0, "Enter Activity", IF($M10=0, "Enter Run Time",IF($I10="HP",( ($H10*VLOOKUP($A10,'STATIONARY FACTORS'!$A$4:$O$22, AG$5, FALSE)*$M10*$N10)/2000),IF(ISERROR(SEARCH("Diesel", $D10,1)),($H10*VLOOKUP($A10,'STATIONARY FACTORS'!$A$4:$O$22, AG$5, FALSE)*0.000001*'STATIONARY FACTORS'!$C$93*'STATIONARY FACTORS'!$C$98)/2000,($H10*VLOOKUP($A10,'STATIONARY FACTORS'!$A$4:$O$22, AG$5, FALSE)*0.000001*'STATIONARY FACTORS'!$C$93*'STATIONARY FACTORS'!$C$94)/2000))))))</f>
        <v>Enter Equipment</v>
      </c>
      <c r="AH10" s="65" t="str">
        <f>IF($D10=" ", "Enter Equipment",IF(VLOOKUP($A10,'STATIONARY FACTORS'!$A$4:$O$22, AH$5, FALSE)= "N/A", "--", IF($H10=0, "Enter Activity", IF($M10=0, "Enter Run Time",IF($I10="HP",( ($H10*VLOOKUP($A10,'STATIONARY FACTORS'!$A$4:$O$22, AH$5, FALSE)*$M10*$N10)/2000),IF(ISERROR(SEARCH("Diesel", $D10,1)),($H10*VLOOKUP($A10,'STATIONARY FACTORS'!$A$4:$O$22, AH$5, FALSE)*0.000001*'STATIONARY FACTORS'!$C$93*'STATIONARY FACTORS'!$C$98)/2000,($H10*VLOOKUP($A10,'STATIONARY FACTORS'!$A$4:$O$22, AH$5, FALSE)*0.000001*'STATIONARY FACTORS'!$C$93*'STATIONARY FACTORS'!$C$94)/2000))))))</f>
        <v>Enter Equipment</v>
      </c>
      <c r="AI10" s="79" t="str">
        <f>IF($D10=" ", "Enter Equipment",IF(VLOOKUP($A10,'STATIONARY FACTORS'!$A$4:$O$22, AI$5, FALSE)= "N/A", "--", IF($H10=0, "Enter Activity", IF($M10=0, "Enter Run Time",IF($I10="HP",( ($H10*VLOOKUP($A10,'STATIONARY FACTORS'!$A$4:$O$22, AI$5, FALSE)*$M10*$N10)/2000),IF(ISERROR(SEARCH("Diesel", $D10,1)),($H10*VLOOKUP($A10,'STATIONARY FACTORS'!$A$4:$O$22, AI$5, FALSE)*0.000001*'STATIONARY FACTORS'!$C$93*'STATIONARY FACTORS'!$C$98)/2000,($H10*VLOOKUP($A10,'STATIONARY FACTORS'!$A$4:$O$22, AI$5, FALSE)*0.000001*'STATIONARY FACTORS'!$C$93*'STATIONARY FACTORS'!$C$94)/2000))))))</f>
        <v>Enter Equipment</v>
      </c>
      <c r="AJ10" s="79" t="str">
        <f>IF($D10=" ", "Enter Equipment",IF(VLOOKUP($A10,'STATIONARY FACTORS'!$A$4:$O$22, AJ$5, FALSE)= "N/A", "--", IF($H10=0, "Enter Activity", IF($M10=0, "Enter Run Time",IF($I10="HP",( ($H10*VLOOKUP($A10,'STATIONARY FACTORS'!$A$4:$O$22, AJ$5, FALSE)*$M10*$N10)/2000),IF(ISERROR(SEARCH("Diesel", $D10,1)),($H10*VLOOKUP($A10,'STATIONARY FACTORS'!$A$4:$O$22, AJ$5, FALSE)*0.000001*'STATIONARY FACTORS'!$C$93*'STATIONARY FACTORS'!$C$98)/2000,($H10*VLOOKUP($A10,'STATIONARY FACTORS'!$A$4:$O$22, AJ$5, FALSE)*0.000001*'STATIONARY FACTORS'!$C$93*'STATIONARY FACTORS'!$C$94)/2000))))))</f>
        <v>Enter Equipment</v>
      </c>
      <c r="AK10" s="79" t="str">
        <f>IF($D10=" ", "Enter Equipment",IF(VLOOKUP($A10,'STATIONARY FACTORS'!$A$4:$O$22, AK$5, FALSE)= "N/A", "--", IF($H10=0, "Enter Activity", IF($M10=0, "Enter Run Time",IF($I10="HP",( ($H10*VLOOKUP($A10,'STATIONARY FACTORS'!$A$4:$O$22, AK$5, FALSE)*$M10*$N10)/2000),IF(ISERROR(SEARCH("Diesel", $D10,1)),($H10*VLOOKUP($A10,'STATIONARY FACTORS'!$A$4:$O$22, AK$5, FALSE)*0.000001*'STATIONARY FACTORS'!$C$93*'STATIONARY FACTORS'!$C$98)/2000,($H10*VLOOKUP($A10,'STATIONARY FACTORS'!$A$4:$O$22, AK$5, FALSE)*0.000001*'STATIONARY FACTORS'!$C$93*'STATIONARY FACTORS'!$C$94)/2000))))))</f>
        <v>Enter Equipment</v>
      </c>
      <c r="AL10" s="382" t="str">
        <f>IF($D10=" ", "Enter Equipment",IF(VLOOKUP($A10,'STATIONARY FACTORS'!$A$4:$O$22, AL$5, FALSE)= "N/A", "--", IF($H10=0, "Enter Activity", IF($M10=0, "Enter Run Time",IF($I10="HP",( ($H10*VLOOKUP($A10,'STATIONARY FACTORS'!$A$4:$O$22, AL$5, FALSE)*$M10*$N10)/2000),IF(ISERROR(SEARCH("Diesel", $D10,1)),($H10*VLOOKUP($A10,'STATIONARY FACTORS'!$A$4:$O$22, AL$5, FALSE)*0.000001*'STATIONARY FACTORS'!$C$93*'STATIONARY FACTORS'!$C$98)/2000,($H10*VLOOKUP($A10,'STATIONARY FACTORS'!$A$4:$O$22, AL$5, FALSE)*0.000001*'STATIONARY FACTORS'!$C$93*'STATIONARY FACTORS'!$C$94)/2000))))))</f>
        <v>Enter Equipment</v>
      </c>
      <c r="AM10" s="73"/>
      <c r="AO10" s="74">
        <f>MONTH(EMISSIONS_1!P10)-MONTH(EMISSIONS_1!O10)+1</f>
        <v>1</v>
      </c>
      <c r="AP10" s="329">
        <f t="shared" si="0"/>
        <v>0</v>
      </c>
      <c r="AQ10" s="330">
        <f t="shared" si="0"/>
        <v>0</v>
      </c>
      <c r="AR10" s="330">
        <f t="shared" si="0"/>
        <v>0</v>
      </c>
      <c r="AS10" s="330">
        <f t="shared" si="0"/>
        <v>0</v>
      </c>
      <c r="AT10" s="330">
        <f t="shared" si="0"/>
        <v>0</v>
      </c>
      <c r="AU10" s="330">
        <f t="shared" si="0"/>
        <v>0</v>
      </c>
      <c r="AV10" s="330">
        <f t="shared" si="0"/>
        <v>0</v>
      </c>
      <c r="AW10" s="330">
        <f t="shared" si="0"/>
        <v>0</v>
      </c>
      <c r="AX10" s="330">
        <f t="shared" si="0"/>
        <v>0</v>
      </c>
      <c r="AY10" s="330">
        <f t="shared" si="0"/>
        <v>0</v>
      </c>
      <c r="AZ10" s="330">
        <f t="shared" si="0"/>
        <v>0</v>
      </c>
      <c r="BA10" s="331">
        <f t="shared" si="0"/>
        <v>0</v>
      </c>
      <c r="BB10" s="329">
        <f t="shared" si="1"/>
        <v>0</v>
      </c>
      <c r="BC10" s="330">
        <f t="shared" si="1"/>
        <v>0</v>
      </c>
      <c r="BD10" s="330">
        <f t="shared" si="1"/>
        <v>0</v>
      </c>
      <c r="BE10" s="330">
        <f t="shared" si="1"/>
        <v>0</v>
      </c>
      <c r="BF10" s="330">
        <f t="shared" si="1"/>
        <v>0</v>
      </c>
      <c r="BG10" s="330">
        <f t="shared" si="1"/>
        <v>0</v>
      </c>
      <c r="BH10" s="330">
        <f t="shared" si="1"/>
        <v>0</v>
      </c>
      <c r="BI10" s="330">
        <f t="shared" si="1"/>
        <v>0</v>
      </c>
      <c r="BJ10" s="330">
        <f t="shared" si="1"/>
        <v>0</v>
      </c>
      <c r="BK10" s="330">
        <f t="shared" si="1"/>
        <v>0</v>
      </c>
      <c r="BL10" s="330">
        <f t="shared" si="1"/>
        <v>0</v>
      </c>
      <c r="BM10" s="331">
        <f t="shared" si="1"/>
        <v>0</v>
      </c>
      <c r="BN10" s="329">
        <f t="shared" si="2"/>
        <v>0</v>
      </c>
      <c r="BO10" s="330">
        <f t="shared" si="2"/>
        <v>0</v>
      </c>
      <c r="BP10" s="330">
        <f t="shared" si="2"/>
        <v>0</v>
      </c>
      <c r="BQ10" s="330">
        <f t="shared" si="2"/>
        <v>0</v>
      </c>
      <c r="BR10" s="330">
        <f t="shared" si="2"/>
        <v>0</v>
      </c>
      <c r="BS10" s="330">
        <f t="shared" si="2"/>
        <v>0</v>
      </c>
      <c r="BT10" s="330">
        <f t="shared" si="2"/>
        <v>0</v>
      </c>
      <c r="BU10" s="330">
        <f t="shared" si="2"/>
        <v>0</v>
      </c>
      <c r="BV10" s="330">
        <f t="shared" si="2"/>
        <v>0</v>
      </c>
      <c r="BW10" s="330">
        <f t="shared" si="2"/>
        <v>0</v>
      </c>
      <c r="BX10" s="330">
        <f t="shared" si="2"/>
        <v>0</v>
      </c>
      <c r="BY10" s="331">
        <f t="shared" si="2"/>
        <v>0</v>
      </c>
      <c r="BZ10" s="329">
        <f t="shared" si="3"/>
        <v>0</v>
      </c>
      <c r="CA10" s="330">
        <f t="shared" si="3"/>
        <v>0</v>
      </c>
      <c r="CB10" s="330">
        <f t="shared" si="3"/>
        <v>0</v>
      </c>
      <c r="CC10" s="330">
        <f t="shared" si="3"/>
        <v>0</v>
      </c>
      <c r="CD10" s="330">
        <f t="shared" si="3"/>
        <v>0</v>
      </c>
      <c r="CE10" s="330">
        <f t="shared" si="3"/>
        <v>0</v>
      </c>
      <c r="CF10" s="330">
        <f t="shared" si="3"/>
        <v>0</v>
      </c>
      <c r="CG10" s="330">
        <f t="shared" si="3"/>
        <v>0</v>
      </c>
      <c r="CH10" s="330">
        <f t="shared" si="3"/>
        <v>0</v>
      </c>
      <c r="CI10" s="330">
        <f t="shared" si="3"/>
        <v>0</v>
      </c>
      <c r="CJ10" s="330">
        <f t="shared" si="3"/>
        <v>0</v>
      </c>
      <c r="CK10" s="331">
        <f t="shared" si="3"/>
        <v>0</v>
      </c>
      <c r="CL10" s="329">
        <f t="shared" si="4"/>
        <v>0</v>
      </c>
      <c r="CM10" s="330">
        <f t="shared" si="4"/>
        <v>0</v>
      </c>
      <c r="CN10" s="330">
        <f t="shared" si="4"/>
        <v>0</v>
      </c>
      <c r="CO10" s="330">
        <f t="shared" si="4"/>
        <v>0</v>
      </c>
      <c r="CP10" s="330">
        <f t="shared" si="4"/>
        <v>0</v>
      </c>
      <c r="CQ10" s="330">
        <f t="shared" si="4"/>
        <v>0</v>
      </c>
      <c r="CR10" s="330">
        <f t="shared" si="4"/>
        <v>0</v>
      </c>
      <c r="CS10" s="330">
        <f t="shared" si="4"/>
        <v>0</v>
      </c>
      <c r="CT10" s="330">
        <f t="shared" si="4"/>
        <v>0</v>
      </c>
      <c r="CU10" s="330">
        <f t="shared" si="4"/>
        <v>0</v>
      </c>
      <c r="CV10" s="330">
        <f t="shared" si="4"/>
        <v>0</v>
      </c>
      <c r="CW10" s="331">
        <f t="shared" si="4"/>
        <v>0</v>
      </c>
      <c r="CX10" s="329">
        <f t="shared" si="5"/>
        <v>0</v>
      </c>
      <c r="CY10" s="330">
        <f t="shared" si="5"/>
        <v>0</v>
      </c>
      <c r="CZ10" s="330">
        <f t="shared" si="5"/>
        <v>0</v>
      </c>
      <c r="DA10" s="330">
        <f t="shared" si="5"/>
        <v>0</v>
      </c>
      <c r="DB10" s="330">
        <f t="shared" si="5"/>
        <v>0</v>
      </c>
      <c r="DC10" s="330">
        <f t="shared" si="5"/>
        <v>0</v>
      </c>
      <c r="DD10" s="330">
        <f t="shared" si="5"/>
        <v>0</v>
      </c>
      <c r="DE10" s="330">
        <f t="shared" si="5"/>
        <v>0</v>
      </c>
      <c r="DF10" s="330">
        <f t="shared" si="5"/>
        <v>0</v>
      </c>
      <c r="DG10" s="330">
        <f t="shared" si="5"/>
        <v>0</v>
      </c>
      <c r="DH10" s="330">
        <f t="shared" si="5"/>
        <v>0</v>
      </c>
      <c r="DI10" s="331">
        <f t="shared" si="5"/>
        <v>0</v>
      </c>
      <c r="DJ10" s="329">
        <f t="shared" si="6"/>
        <v>0</v>
      </c>
      <c r="DK10" s="330">
        <f t="shared" si="6"/>
        <v>0</v>
      </c>
      <c r="DL10" s="330">
        <f t="shared" si="6"/>
        <v>0</v>
      </c>
      <c r="DM10" s="330">
        <f t="shared" si="6"/>
        <v>0</v>
      </c>
      <c r="DN10" s="330">
        <f t="shared" si="6"/>
        <v>0</v>
      </c>
      <c r="DO10" s="330">
        <f t="shared" si="6"/>
        <v>0</v>
      </c>
      <c r="DP10" s="330">
        <f t="shared" si="6"/>
        <v>0</v>
      </c>
      <c r="DQ10" s="330">
        <f t="shared" si="6"/>
        <v>0</v>
      </c>
      <c r="DR10" s="330">
        <f t="shared" si="6"/>
        <v>0</v>
      </c>
      <c r="DS10" s="330">
        <f t="shared" si="6"/>
        <v>0</v>
      </c>
      <c r="DT10" s="330">
        <f t="shared" si="6"/>
        <v>0</v>
      </c>
      <c r="DU10" s="331">
        <f t="shared" si="6"/>
        <v>0</v>
      </c>
      <c r="DV10" s="329">
        <f t="shared" si="7"/>
        <v>0</v>
      </c>
      <c r="DW10" s="330">
        <f t="shared" si="7"/>
        <v>0</v>
      </c>
      <c r="DX10" s="330">
        <f t="shared" si="7"/>
        <v>0</v>
      </c>
      <c r="DY10" s="330">
        <f t="shared" si="7"/>
        <v>0</v>
      </c>
      <c r="DZ10" s="330">
        <f t="shared" si="7"/>
        <v>0</v>
      </c>
      <c r="EA10" s="330">
        <f t="shared" si="7"/>
        <v>0</v>
      </c>
      <c r="EB10" s="330">
        <f t="shared" si="7"/>
        <v>0</v>
      </c>
      <c r="EC10" s="330">
        <f t="shared" si="7"/>
        <v>0</v>
      </c>
      <c r="ED10" s="330">
        <f t="shared" si="7"/>
        <v>0</v>
      </c>
      <c r="EE10" s="330">
        <f t="shared" si="7"/>
        <v>0</v>
      </c>
      <c r="EF10" s="330">
        <f t="shared" si="7"/>
        <v>0</v>
      </c>
      <c r="EG10" s="331">
        <f t="shared" si="7"/>
        <v>0</v>
      </c>
      <c r="EH10" s="329">
        <f t="shared" si="8"/>
        <v>0</v>
      </c>
      <c r="EI10" s="330">
        <f t="shared" si="8"/>
        <v>0</v>
      </c>
      <c r="EJ10" s="330">
        <f t="shared" si="8"/>
        <v>0</v>
      </c>
      <c r="EK10" s="330">
        <f t="shared" si="8"/>
        <v>0</v>
      </c>
      <c r="EL10" s="330">
        <f t="shared" si="8"/>
        <v>0</v>
      </c>
      <c r="EM10" s="330">
        <f t="shared" si="8"/>
        <v>0</v>
      </c>
      <c r="EN10" s="330">
        <f t="shared" si="8"/>
        <v>0</v>
      </c>
      <c r="EO10" s="330">
        <f t="shared" si="8"/>
        <v>0</v>
      </c>
      <c r="EP10" s="330">
        <f t="shared" si="8"/>
        <v>0</v>
      </c>
      <c r="EQ10" s="330">
        <f t="shared" si="8"/>
        <v>0</v>
      </c>
      <c r="ER10" s="330">
        <f t="shared" si="8"/>
        <v>0</v>
      </c>
      <c r="ES10" s="331">
        <f t="shared" si="8"/>
        <v>0</v>
      </c>
      <c r="ET10" s="329">
        <f t="shared" si="9"/>
        <v>0</v>
      </c>
      <c r="EU10" s="330">
        <f t="shared" si="9"/>
        <v>0</v>
      </c>
      <c r="EV10" s="330">
        <f t="shared" si="9"/>
        <v>0</v>
      </c>
      <c r="EW10" s="330">
        <f t="shared" si="9"/>
        <v>0</v>
      </c>
      <c r="EX10" s="330">
        <f t="shared" si="9"/>
        <v>0</v>
      </c>
      <c r="EY10" s="330">
        <f t="shared" si="9"/>
        <v>0</v>
      </c>
      <c r="EZ10" s="330">
        <f t="shared" si="9"/>
        <v>0</v>
      </c>
      <c r="FA10" s="330">
        <f t="shared" si="9"/>
        <v>0</v>
      </c>
      <c r="FB10" s="330">
        <f t="shared" si="9"/>
        <v>0</v>
      </c>
      <c r="FC10" s="330">
        <f t="shared" si="9"/>
        <v>0</v>
      </c>
      <c r="FD10" s="330">
        <f t="shared" si="9"/>
        <v>0</v>
      </c>
      <c r="FE10" s="331">
        <f t="shared" si="9"/>
        <v>0</v>
      </c>
      <c r="FF10" s="329">
        <f t="shared" si="10"/>
        <v>0</v>
      </c>
      <c r="FG10" s="330">
        <f t="shared" si="10"/>
        <v>0</v>
      </c>
      <c r="FH10" s="330">
        <f t="shared" si="10"/>
        <v>0</v>
      </c>
      <c r="FI10" s="330">
        <f t="shared" si="10"/>
        <v>0</v>
      </c>
      <c r="FJ10" s="330">
        <f t="shared" si="10"/>
        <v>0</v>
      </c>
      <c r="FK10" s="330">
        <f t="shared" si="10"/>
        <v>0</v>
      </c>
      <c r="FL10" s="330">
        <f t="shared" si="10"/>
        <v>0</v>
      </c>
      <c r="FM10" s="330">
        <f t="shared" si="10"/>
        <v>0</v>
      </c>
      <c r="FN10" s="330">
        <f t="shared" si="10"/>
        <v>0</v>
      </c>
      <c r="FO10" s="330">
        <f t="shared" si="10"/>
        <v>0</v>
      </c>
      <c r="FP10" s="330">
        <f t="shared" si="10"/>
        <v>0</v>
      </c>
      <c r="FQ10" s="331">
        <f t="shared" si="10"/>
        <v>0</v>
      </c>
    </row>
    <row r="11" spans="1:173" x14ac:dyDescent="0.2">
      <c r="A11" s="74" t="str">
        <f>IF(I11="GAL/YR", CONCATENATE(D11, "-lbs/MMBtu"), CONCATENATE(D11, "-lbs/", I11, "-hr"))</f>
        <v xml:space="preserve"> -lbs/ -hr</v>
      </c>
      <c r="B11" s="112"/>
      <c r="C11" s="100" t="s">
        <v>325</v>
      </c>
      <c r="D11" s="365" t="str">
        <f>IF(ISBLANK(EMISSIONS_2!D11), " ", EMISSIONS_2!D11)</f>
        <v xml:space="preserve"> </v>
      </c>
      <c r="E11" s="32" t="s">
        <v>115</v>
      </c>
      <c r="F11" s="32" t="s">
        <v>115</v>
      </c>
      <c r="G11" s="33" t="s">
        <v>115</v>
      </c>
      <c r="H11" s="367"/>
      <c r="I11" s="367" t="s">
        <v>2</v>
      </c>
      <c r="J11" s="33" t="s">
        <v>115</v>
      </c>
      <c r="K11" s="33"/>
      <c r="L11" s="33"/>
      <c r="M11" s="372">
        <v>0</v>
      </c>
      <c r="N11" s="373">
        <v>0</v>
      </c>
      <c r="O11" s="299"/>
      <c r="P11" s="300"/>
      <c r="Q11" s="73" t="str">
        <f>IF($D11=" ", "Enter Equipment",IF(VLOOKUP($A11,'STATIONARY FACTORS'!$A$4:$O$22, Q$5, FALSE)= "N/A", "--", IF($H11=0, "Enter Activity", IF($M11=0, "Enter Run Time",IF($I11="HP", $H11*VLOOKUP($A11,'STATIONARY FACTORS'!$A$4:$O$22, Q$5, FALSE),IF(ISERROR(SEARCH("Diesel", $D11,1)),($H11*VLOOKUP($A11,'STATIONARY FACTORS'!$A$4:$O$22, Q$5, FALSE)*0.000001*'STATIONARY FACTORS'!$C$93*'STATIONARY FACTORS'!$C$98*(1/($M11*$N11))),($H11*VLOOKUP($A11,'STATIONARY FACTORS'!$A$4:$O$22, Q$5, FALSE)*0.000001*'STATIONARY FACTORS'!$C$93*'STATIONARY FACTORS'!$C$94*(1/($M11*$N11)))))))))</f>
        <v>Enter Equipment</v>
      </c>
      <c r="R11" s="79" t="str">
        <f>IF($D11=" ", "Enter Equipment",IF(VLOOKUP($A11,'STATIONARY FACTORS'!$A$4:$O$22, R$5, FALSE)= "N/A", "--", IF($H11=0, "Enter Activity", IF($M11=0, "Enter Run Time",IF($I11="HP", $H11*VLOOKUP($A11,'STATIONARY FACTORS'!$A$4:$O$22, R$5, FALSE),IF(ISERROR(SEARCH("Diesel", $D11,1)),($H11*VLOOKUP($A11,'STATIONARY FACTORS'!$A$4:$O$22, R$5, FALSE)*0.000001*'STATIONARY FACTORS'!$C$93*'STATIONARY FACTORS'!$C$98*(1/($M11*$N11))),($H11*VLOOKUP($A11,'STATIONARY FACTORS'!$A$4:$O$22, R$5, FALSE)*0.000001*'STATIONARY FACTORS'!$C$93*'STATIONARY FACTORS'!$C$94*(1/($M11*$N11)))))))))</f>
        <v>Enter Equipment</v>
      </c>
      <c r="S11" s="79" t="str">
        <f>IF($D11=" ", "Enter Equipment",IF(VLOOKUP($A11,'STATIONARY FACTORS'!$A$4:$O$22, S$5, FALSE)= "N/A", "--", IF($H11=0, "Enter Activity", IF($M11=0, "Enter Run Time",IF($I11="HP", $H11*VLOOKUP($A11,'STATIONARY FACTORS'!$A$4:$O$22, S$5, FALSE),IF(ISERROR(SEARCH("Diesel", $D11,1)),($H11*VLOOKUP($A11,'STATIONARY FACTORS'!$A$4:$O$22, S$5, FALSE)*0.000001*'STATIONARY FACTORS'!$C$93*'STATIONARY FACTORS'!$C$98*(1/($M11*$N11))),($H11*VLOOKUP($A11,'STATIONARY FACTORS'!$A$4:$O$22, S$5, FALSE)*0.000001*'STATIONARY FACTORS'!$C$93*'STATIONARY FACTORS'!$C$94*(1/($M11*$N11)))))))))</f>
        <v>Enter Equipment</v>
      </c>
      <c r="T11" s="79" t="str">
        <f>IF($D11=" ", "Enter Equipment",IF(VLOOKUP($A11,'STATIONARY FACTORS'!$A$4:$O$22, T$5, FALSE)= "N/A", "--", IF($H11=0, "Enter Activity", IF($M11=0, "Enter Run Time",IF($I11="HP", $H11*VLOOKUP($A11,'STATIONARY FACTORS'!$A$4:$O$22, T$5, FALSE),IF(ISERROR(SEARCH("Diesel", $D11,1)),($H11*VLOOKUP($A11,'STATIONARY FACTORS'!$A$4:$O$22, T$5, FALSE)*0.000001*'STATIONARY FACTORS'!$C$93*'STATIONARY FACTORS'!$C$98*(1/($M11*$N11))),($H11*VLOOKUP($A11,'STATIONARY FACTORS'!$A$4:$O$22, T$5, FALSE)*0.000001*'STATIONARY FACTORS'!$C$93*'STATIONARY FACTORS'!$C$94*(1/($M11*$N11)))))))))</f>
        <v>Enter Equipment</v>
      </c>
      <c r="U11" s="79" t="str">
        <f>IF($D11=" ", "Enter Equipment",IF(VLOOKUP($A11,'STATIONARY FACTORS'!$A$4:$O$22, U$5, FALSE)= "N/A", "--", IF($H11=0, "Enter Activity", IF($M11=0, "Enter Run Time",IF($I11="HP", $H11*VLOOKUP($A11,'STATIONARY FACTORS'!$A$4:$O$22, U$5, FALSE),IF(ISERROR(SEARCH("Diesel", $D11,1)),($H11*VLOOKUP($A11,'STATIONARY FACTORS'!$A$4:$O$22, U$5, FALSE)*0.000001*'STATIONARY FACTORS'!$C$93*'STATIONARY FACTORS'!$C$98*(1/($M11*$N11))),($H11*VLOOKUP($A11,'STATIONARY FACTORS'!$A$4:$O$22, U$5, FALSE)*0.000001*'STATIONARY FACTORS'!$C$93*'STATIONARY FACTORS'!$C$94*(1/($M11*$N11)))))))))</f>
        <v>Enter Equipment</v>
      </c>
      <c r="V11" s="79" t="str">
        <f>IF($D11=" ", "Enter Equipment",IF(VLOOKUP($A11,'STATIONARY FACTORS'!$A$4:$O$22, V$5, FALSE)= "N/A", "--", IF($H11=0, "Enter Activity", IF($M11=0, "Enter Run Time",IF($I11="HP", $H11*VLOOKUP($A11,'STATIONARY FACTORS'!$A$4:$O$22, V$5, FALSE),IF(ISERROR(SEARCH("Diesel", $D11,1)),($H11*VLOOKUP($A11,'STATIONARY FACTORS'!$A$4:$O$22, V$5, FALSE)*0.000001*'STATIONARY FACTORS'!$C$93*'STATIONARY FACTORS'!$C$98*(1/($M11*$N11))),($H11*VLOOKUP($A11,'STATIONARY FACTORS'!$A$4:$O$22, V$5, FALSE)*0.000001*'STATIONARY FACTORS'!$C$93*'STATIONARY FACTORS'!$C$94*(1/($M11*$N11)))))))))</f>
        <v>Enter Equipment</v>
      </c>
      <c r="W11" s="79" t="str">
        <f>IF($D11=" ", "Enter Equipment",IF(VLOOKUP($A11,'STATIONARY FACTORS'!$A$4:$O$22, W$5, FALSE)= "N/A", "--", IF($H11=0, "Enter Activity", IF($M11=0, "Enter Run Time",IF($I11="HP", $H11*VLOOKUP($A11,'STATIONARY FACTORS'!$A$4:$O$22, W$5, FALSE),IF(ISERROR(SEARCH("Diesel", $D11,1)),($H11*VLOOKUP($A11,'STATIONARY FACTORS'!$A$4:$O$22, W$5, FALSE)*0.000001*'STATIONARY FACTORS'!$C$93*'STATIONARY FACTORS'!$C$98*(1/($M11*$N11))),($H11*VLOOKUP($A11,'STATIONARY FACTORS'!$A$4:$O$22, W$5, FALSE)*0.000001*'STATIONARY FACTORS'!$C$93*'STATIONARY FACTORS'!$C$94*(1/($M11*$N11)))))))))</f>
        <v>Enter Equipment</v>
      </c>
      <c r="X11" s="79" t="str">
        <f>IF($D11=" ", "Enter Equipment",IF(VLOOKUP($A11,'STATIONARY FACTORS'!$A$4:$O$22, X$5, FALSE)= "N/A", "--", IF($H11=0, "Enter Activity", IF($M11=0, "Enter Run Time",IF($I11="HP", $H11*VLOOKUP($A11,'STATIONARY FACTORS'!$A$4:$O$22, X$5, FALSE),IF(ISERROR(SEARCH("Diesel", $D11,1)),($H11*VLOOKUP($A11,'STATIONARY FACTORS'!$A$4:$O$22, X$5, FALSE)*0.000001*'STATIONARY FACTORS'!$C$93*'STATIONARY FACTORS'!$C$98*(1/($M11*$N11))),($H11*VLOOKUP($A11,'STATIONARY FACTORS'!$A$4:$O$22, X$5, FALSE)*0.000001*'STATIONARY FACTORS'!$C$93*'STATIONARY FACTORS'!$C$94*(1/($M11*$N11)))))))))</f>
        <v>Enter Equipment</v>
      </c>
      <c r="Y11" s="79" t="str">
        <f>IF($D11=" ", "Enter Equipment",IF(VLOOKUP($A11,'STATIONARY FACTORS'!$A$4:$O$22, Y$5, FALSE)= "N/A", "--", IF($H11=0, "Enter Activity", IF($M11=0, "Enter Run Time",IF($I11="HP", $H11*VLOOKUP($A11,'STATIONARY FACTORS'!$A$4:$O$22, Y$5, FALSE),IF(ISERROR(SEARCH("Diesel", $D11,1)),($H11*VLOOKUP($A11,'STATIONARY FACTORS'!$A$4:$O$22, Y$5, FALSE)*0.000001*'STATIONARY FACTORS'!$C$93*'STATIONARY FACTORS'!$C$98*(1/($M11*$N11))),($H11*VLOOKUP($A11,'STATIONARY FACTORS'!$A$4:$O$22, Y$5, FALSE)*0.000001*'STATIONARY FACTORS'!$C$93*'STATIONARY FACTORS'!$C$94*(1/($M11*$N11)))))))))</f>
        <v>Enter Equipment</v>
      </c>
      <c r="Z11" s="79" t="str">
        <f>IF($D11=" ", "Enter Equipment",IF(VLOOKUP($A11,'STATIONARY FACTORS'!$A$4:$O$22, Z$5, FALSE)= "N/A", "--", IF($H11=0, "Enter Activity", IF($M11=0, "Enter Run Time",IF($I11="HP", $H11*VLOOKUP($A11,'STATIONARY FACTORS'!$A$4:$O$22, Z$5, FALSE),IF(ISERROR(SEARCH("Diesel", $D11,1)),($H11*VLOOKUP($A11,'STATIONARY FACTORS'!$A$4:$O$22, Z$5, FALSE)*0.000001*'STATIONARY FACTORS'!$C$93*'STATIONARY FACTORS'!$C$98*(1/($M11*$N11))),($H11*VLOOKUP($A11,'STATIONARY FACTORS'!$A$4:$O$22, Z$5, FALSE)*0.000001*'STATIONARY FACTORS'!$C$93*'STATIONARY FACTORS'!$C$94*(1/($M11*$N11)))))))))</f>
        <v>Enter Equipment</v>
      </c>
      <c r="AA11" s="73" t="str">
        <f>IF($D11=" ", "Enter Equipment",IF(VLOOKUP($A11,'STATIONARY FACTORS'!$A$4:$O$22, AA$5, FALSE)= "N/A", "--", IF($H11=0, "Enter Activity", IF($M11=0, "Enter Run Time",IF($I11="HP", $H11*VLOOKUP($A11,'STATIONARY FACTORS'!$A$4:$O$22, AA$5, FALSE),IF(ISERROR(SEARCH("Diesel", $D11,1)),($H11*VLOOKUP($A11,'STATIONARY FACTORS'!$A$4:$O$22, AA$5, FALSE)*0.000001*'STATIONARY FACTORS'!$C$93*'STATIONARY FACTORS'!$C$98*(1/($M11*$N11))),($H11*VLOOKUP($A11,'STATIONARY FACTORS'!$A$4:$O$22, AA$5, FALSE)*0.000001*'STATIONARY FACTORS'!$C$93*'STATIONARY FACTORS'!$C$94*(1/($M11*$N11)))))))))</f>
        <v>Enter Equipment</v>
      </c>
      <c r="AB11" s="466" t="str">
        <f>IF($D7=" ", "Enter Equipment",IF(VLOOKUP($A11,'STATIONARY FACTORS'!$A$4:$O$22, AB$5, FALSE)= "N/A", "--", IF($H11=0, "Enter Activity", IF($M11=0, "Enter Run Time",IF($I11="HP",( ($H11*VLOOKUP($A11,'STATIONARY FACTORS'!$A$4:$O$22, AB$5, FALSE)*$M11*$N11)/2000),IF(ISERROR(SEARCH("Diesel", $D11,1)),($H11*VLOOKUP($A11,'STATIONARY FACTORS'!$A$4:$O$22, AB$5, FALSE)*0.000001*'STATIONARY FACTORS'!$C$93*'STATIONARY FACTORS'!$C$98)/2000,($H11*VLOOKUP($A11,'STATIONARY FACTORS'!$A$4:$O$22, AB$5, FALSE)*0.000001*'STATIONARY FACTORS'!$C$93*'STATIONARY FACTORS'!$C$94)/2000))))))</f>
        <v>Enter Equipment</v>
      </c>
      <c r="AC11" s="65" t="str">
        <f>IF($D7=" ", "Enter Equipment",IF(VLOOKUP($A11,'STATIONARY FACTORS'!$A$4:$O$22, AC$5, FALSE)= "N/A", "--", IF($H11=0, "Enter Activity", IF($M11=0, "Enter Run Time",IF($I11="HP",( ($H11*VLOOKUP($A11,'STATIONARY FACTORS'!$A$4:$O$22, AC$5, FALSE)*$M11*$N11)/2000),IF(ISERROR(SEARCH("Diesel", $D11,1)),($H11*VLOOKUP($A11,'STATIONARY FACTORS'!$A$4:$O$22, AC$5, FALSE)*0.000001*'STATIONARY FACTORS'!$C$93*'STATIONARY FACTORS'!$C$98)/2000,($H11*VLOOKUP($A11,'STATIONARY FACTORS'!$A$4:$O$22, AC$5, FALSE)*0.000001*'STATIONARY FACTORS'!$C$93*'STATIONARY FACTORS'!$C$94)/2000))))))</f>
        <v>Enter Equipment</v>
      </c>
      <c r="AD11" s="65" t="str">
        <f>IF($D7=" ", "Enter Equipment",IF(VLOOKUP($A11,'STATIONARY FACTORS'!$A$4:$O$22, AD$5, FALSE)= "N/A", "--", IF($H11=0, "Enter Activity", IF($M11=0, "Enter Run Time",IF($I11="HP",( ($H11*VLOOKUP($A11,'STATIONARY FACTORS'!$A$4:$O$22, AD$5, FALSE)*$M11*$N11)/2000),IF(ISERROR(SEARCH("Diesel", $D11,1)),($H11*VLOOKUP($A11,'STATIONARY FACTORS'!$A$4:$O$22, AD$5, FALSE)*0.000001*'STATIONARY FACTORS'!$C$93*'STATIONARY FACTORS'!$C$98)/2000,($H11*VLOOKUP($A11,'STATIONARY FACTORS'!$A$4:$O$22, AD$5, FALSE)*0.000001*'STATIONARY FACTORS'!$C$93*'STATIONARY FACTORS'!$C$94)/2000))))))</f>
        <v>Enter Equipment</v>
      </c>
      <c r="AE11" s="65" t="str">
        <f>IF($D7=" ", "Enter Equipment",IF(VLOOKUP($A11,'STATIONARY FACTORS'!$A$4:$O$22, AE$5, FALSE)= "N/A", "--", IF($H11=0, "Enter Activity", IF($M11=0, "Enter Run Time",IF($I11="HP",( ($H11*VLOOKUP($A11,'STATIONARY FACTORS'!$A$4:$O$22, AE$5, FALSE)*$M11*$N11)/2000),IF(ISERROR(SEARCH("Diesel", $D11,1)),($H11*VLOOKUP($A11,'STATIONARY FACTORS'!$A$4:$O$22, AE$5, FALSE)*0.000001*'STATIONARY FACTORS'!$C$93*'STATIONARY FACTORS'!$C$98)/2000,($H11*VLOOKUP($A11,'STATIONARY FACTORS'!$A$4:$O$22, AE$5, FALSE)*0.000001*'STATIONARY FACTORS'!$C$93*'STATIONARY FACTORS'!$C$94)/2000))))))</f>
        <v>Enter Equipment</v>
      </c>
      <c r="AF11" s="65" t="str">
        <f>IF($D7=" ", "Enter Equipment",IF(VLOOKUP($A11,'STATIONARY FACTORS'!$A$4:$O$22, AF$5, FALSE)= "N/A", "--", IF($H11=0, "Enter Activity", IF($M11=0, "Enter Run Time",IF($I11="HP",( ($H11*VLOOKUP($A11,'STATIONARY FACTORS'!$A$4:$O$22, AF$5, FALSE)*$M11*$N11)/2000),IF(ISERROR(SEARCH("Diesel", $D11,1)),($H11*VLOOKUP($A11,'STATIONARY FACTORS'!$A$4:$O$22, AF$5, FALSE)*0.000001*'STATIONARY FACTORS'!$C$93*'STATIONARY FACTORS'!$C$98)/2000,($H11*VLOOKUP($A11,'STATIONARY FACTORS'!$A$4:$O$22, AF$5, FALSE)*0.000001*'STATIONARY FACTORS'!$C$93*'STATIONARY FACTORS'!$C$94)/2000))))))</f>
        <v>Enter Equipment</v>
      </c>
      <c r="AG11" s="84" t="str">
        <f>IF($D7=" ", "Enter Equipment",IF(VLOOKUP($A11,'STATIONARY FACTORS'!$A$4:$O$22, AG$5, FALSE)= "N/A", "--", IF($H11=0, "Enter Activity", IF($M11=0, "Enter Run Time",IF($I11="HP",( ($H11*VLOOKUP($A11,'STATIONARY FACTORS'!$A$4:$O$22, AG$5, FALSE)*$M11*$N11)/2000),IF(ISERROR(SEARCH("Diesel", $D11,1)),($H11*VLOOKUP($A11,'STATIONARY FACTORS'!$A$4:$O$22, AG$5, FALSE)*0.000001*'STATIONARY FACTORS'!$C$93*'STATIONARY FACTORS'!$C$98)/2000,($H11*VLOOKUP($A11,'STATIONARY FACTORS'!$A$4:$O$22, AG$5, FALSE)*0.000001*'STATIONARY FACTORS'!$C$93*'STATIONARY FACTORS'!$C$94)/2000))))))</f>
        <v>Enter Equipment</v>
      </c>
      <c r="AH11" s="65" t="str">
        <f>IF($D7=" ", "Enter Equipment",IF(VLOOKUP($A11,'STATIONARY FACTORS'!$A$4:$O$22, AH$5, FALSE)= "N/A", "--", IF($H11=0, "Enter Activity", IF($M11=0, "Enter Run Time",IF($I11="HP",( ($H11*VLOOKUP($A11,'STATIONARY FACTORS'!$A$4:$O$22, AH$5, FALSE)*$M11*$N11)/2000),IF(ISERROR(SEARCH("Diesel", $D11,1)),($H11*VLOOKUP($A11,'STATIONARY FACTORS'!$A$4:$O$22, AH$5, FALSE)*0.000001*'STATIONARY FACTORS'!$C$93*'STATIONARY FACTORS'!$C$98)/2000,($H11*VLOOKUP($A11,'STATIONARY FACTORS'!$A$4:$O$22, AH$5, FALSE)*0.000001*'STATIONARY FACTORS'!$C$93*'STATIONARY FACTORS'!$C$94)/2000))))))</f>
        <v>Enter Equipment</v>
      </c>
      <c r="AI11" s="79" t="str">
        <f>IF($D7=" ", "Enter Equipment",IF(VLOOKUP($A11,'STATIONARY FACTORS'!$A$4:$O$22, AI$5, FALSE)= "N/A", "--", IF($H11=0, "Enter Activity", IF($M11=0, "Enter Run Time",IF($I11="HP",( ($H11*VLOOKUP($A11,'STATIONARY FACTORS'!$A$4:$O$22, AI$5, FALSE)*$M11*$N11)/2000),IF(ISERROR(SEARCH("Diesel", $D11,1)),($H11*VLOOKUP($A11,'STATIONARY FACTORS'!$A$4:$O$22, AI$5, FALSE)*0.000001*'STATIONARY FACTORS'!$C$93*'STATIONARY FACTORS'!$C$98)/2000,($H11*VLOOKUP($A11,'STATIONARY FACTORS'!$A$4:$O$22, AI$5, FALSE)*0.000001*'STATIONARY FACTORS'!$C$93*'STATIONARY FACTORS'!$C$94)/2000))))))</f>
        <v>Enter Equipment</v>
      </c>
      <c r="AJ11" s="79" t="str">
        <f>IF($D7=" ", "Enter Equipment",IF(VLOOKUP($A11,'STATIONARY FACTORS'!$A$4:$O$22, AJ$5, FALSE)= "N/A", "--", IF($H11=0, "Enter Activity", IF($M11=0, "Enter Run Time",IF($I11="HP",( ($H11*VLOOKUP($A11,'STATIONARY FACTORS'!$A$4:$O$22, AJ$5, FALSE)*$M11*$N11)/2000),IF(ISERROR(SEARCH("Diesel", $D11,1)),($H11*VLOOKUP($A11,'STATIONARY FACTORS'!$A$4:$O$22, AJ$5, FALSE)*0.000001*'STATIONARY FACTORS'!$C$93*'STATIONARY FACTORS'!$C$98)/2000,($H11*VLOOKUP($A11,'STATIONARY FACTORS'!$A$4:$O$22, AJ$5, FALSE)*0.000001*'STATIONARY FACTORS'!$C$93*'STATIONARY FACTORS'!$C$94)/2000))))))</f>
        <v>Enter Equipment</v>
      </c>
      <c r="AK11" s="79" t="str">
        <f>IF($D7=" ", "Enter Equipment",IF(VLOOKUP($A11,'STATIONARY FACTORS'!$A$4:$O$22, AK$5, FALSE)= "N/A", "--", IF($H11=0, "Enter Activity", IF($M11=0, "Enter Run Time",IF($I11="HP",( ($H11*VLOOKUP($A11,'STATIONARY FACTORS'!$A$4:$O$22, AK$5, FALSE)*$M11*$N11)/2000),IF(ISERROR(SEARCH("Diesel", $D11,1)),($H11*VLOOKUP($A11,'STATIONARY FACTORS'!$A$4:$O$22, AK$5, FALSE)*0.000001*'STATIONARY FACTORS'!$C$93*'STATIONARY FACTORS'!$C$98)/2000,($H11*VLOOKUP($A11,'STATIONARY FACTORS'!$A$4:$O$22, AK$5, FALSE)*0.000001*'STATIONARY FACTORS'!$C$93*'STATIONARY FACTORS'!$C$94)/2000))))))</f>
        <v>Enter Equipment</v>
      </c>
      <c r="AL11" s="382" t="str">
        <f>IF($D7=" ", "Enter Equipment",IF(VLOOKUP($A11,'STATIONARY FACTORS'!$A$4:$O$22, AL$5, FALSE)= "N/A", "--", IF($H11=0, "Enter Activity", IF($M11=0, "Enter Run Time",IF($I11="HP",( ($H11*VLOOKUP($A11,'STATIONARY FACTORS'!$A$4:$O$22, AL$5, FALSE)*$M11*$N11)/2000),IF(ISERROR(SEARCH("Diesel", $D11,1)),($H11*VLOOKUP($A11,'STATIONARY FACTORS'!$A$4:$O$22, AL$5, FALSE)*0.000001*'STATIONARY FACTORS'!$C$93*'STATIONARY FACTORS'!$C$98)/2000,($H11*VLOOKUP($A11,'STATIONARY FACTORS'!$A$4:$O$22, AL$5, FALSE)*0.000001*'STATIONARY FACTORS'!$C$93*'STATIONARY FACTORS'!$C$94)/2000))))))</f>
        <v>Enter Equipment</v>
      </c>
      <c r="AM11" s="73"/>
      <c r="AO11" s="74">
        <f>MONTH(EMISSIONS_1!P11)-MONTH(EMISSIONS_1!O11)+1</f>
        <v>1</v>
      </c>
      <c r="AP11" s="329">
        <f t="shared" si="0"/>
        <v>0</v>
      </c>
      <c r="AQ11" s="330">
        <f t="shared" si="0"/>
        <v>0</v>
      </c>
      <c r="AR11" s="330">
        <f t="shared" si="0"/>
        <v>0</v>
      </c>
      <c r="AS11" s="330">
        <f t="shared" si="0"/>
        <v>0</v>
      </c>
      <c r="AT11" s="330">
        <f t="shared" si="0"/>
        <v>0</v>
      </c>
      <c r="AU11" s="330">
        <f t="shared" si="0"/>
        <v>0</v>
      </c>
      <c r="AV11" s="330">
        <f t="shared" si="0"/>
        <v>0</v>
      </c>
      <c r="AW11" s="330">
        <f t="shared" si="0"/>
        <v>0</v>
      </c>
      <c r="AX11" s="330">
        <f t="shared" si="0"/>
        <v>0</v>
      </c>
      <c r="AY11" s="330">
        <f t="shared" si="0"/>
        <v>0</v>
      </c>
      <c r="AZ11" s="330">
        <f t="shared" si="0"/>
        <v>0</v>
      </c>
      <c r="BA11" s="331">
        <f t="shared" si="0"/>
        <v>0</v>
      </c>
      <c r="BB11" s="329">
        <f t="shared" si="1"/>
        <v>0</v>
      </c>
      <c r="BC11" s="330">
        <f t="shared" si="1"/>
        <v>0</v>
      </c>
      <c r="BD11" s="330">
        <f t="shared" si="1"/>
        <v>0</v>
      </c>
      <c r="BE11" s="330">
        <f t="shared" si="1"/>
        <v>0</v>
      </c>
      <c r="BF11" s="330">
        <f t="shared" si="1"/>
        <v>0</v>
      </c>
      <c r="BG11" s="330">
        <f t="shared" si="1"/>
        <v>0</v>
      </c>
      <c r="BH11" s="330">
        <f t="shared" si="1"/>
        <v>0</v>
      </c>
      <c r="BI11" s="330">
        <f t="shared" si="1"/>
        <v>0</v>
      </c>
      <c r="BJ11" s="330">
        <f t="shared" si="1"/>
        <v>0</v>
      </c>
      <c r="BK11" s="330">
        <f t="shared" si="1"/>
        <v>0</v>
      </c>
      <c r="BL11" s="330">
        <f t="shared" si="1"/>
        <v>0</v>
      </c>
      <c r="BM11" s="331">
        <f t="shared" si="1"/>
        <v>0</v>
      </c>
      <c r="BN11" s="329">
        <f t="shared" si="2"/>
        <v>0</v>
      </c>
      <c r="BO11" s="330">
        <f t="shared" si="2"/>
        <v>0</v>
      </c>
      <c r="BP11" s="330">
        <f t="shared" si="2"/>
        <v>0</v>
      </c>
      <c r="BQ11" s="330">
        <f t="shared" si="2"/>
        <v>0</v>
      </c>
      <c r="BR11" s="330">
        <f t="shared" si="2"/>
        <v>0</v>
      </c>
      <c r="BS11" s="330">
        <f t="shared" si="2"/>
        <v>0</v>
      </c>
      <c r="BT11" s="330">
        <f t="shared" si="2"/>
        <v>0</v>
      </c>
      <c r="BU11" s="330">
        <f t="shared" si="2"/>
        <v>0</v>
      </c>
      <c r="BV11" s="330">
        <f t="shared" si="2"/>
        <v>0</v>
      </c>
      <c r="BW11" s="330">
        <f t="shared" si="2"/>
        <v>0</v>
      </c>
      <c r="BX11" s="330">
        <f t="shared" si="2"/>
        <v>0</v>
      </c>
      <c r="BY11" s="331">
        <f t="shared" si="2"/>
        <v>0</v>
      </c>
      <c r="BZ11" s="329">
        <f t="shared" si="3"/>
        <v>0</v>
      </c>
      <c r="CA11" s="330">
        <f t="shared" si="3"/>
        <v>0</v>
      </c>
      <c r="CB11" s="330">
        <f t="shared" si="3"/>
        <v>0</v>
      </c>
      <c r="CC11" s="330">
        <f t="shared" si="3"/>
        <v>0</v>
      </c>
      <c r="CD11" s="330">
        <f t="shared" si="3"/>
        <v>0</v>
      </c>
      <c r="CE11" s="330">
        <f t="shared" si="3"/>
        <v>0</v>
      </c>
      <c r="CF11" s="330">
        <f t="shared" si="3"/>
        <v>0</v>
      </c>
      <c r="CG11" s="330">
        <f t="shared" si="3"/>
        <v>0</v>
      </c>
      <c r="CH11" s="330">
        <f t="shared" si="3"/>
        <v>0</v>
      </c>
      <c r="CI11" s="330">
        <f t="shared" si="3"/>
        <v>0</v>
      </c>
      <c r="CJ11" s="330">
        <f t="shared" si="3"/>
        <v>0</v>
      </c>
      <c r="CK11" s="331">
        <f t="shared" si="3"/>
        <v>0</v>
      </c>
      <c r="CL11" s="329">
        <f t="shared" si="4"/>
        <v>0</v>
      </c>
      <c r="CM11" s="330">
        <f t="shared" si="4"/>
        <v>0</v>
      </c>
      <c r="CN11" s="330">
        <f t="shared" si="4"/>
        <v>0</v>
      </c>
      <c r="CO11" s="330">
        <f t="shared" si="4"/>
        <v>0</v>
      </c>
      <c r="CP11" s="330">
        <f t="shared" si="4"/>
        <v>0</v>
      </c>
      <c r="CQ11" s="330">
        <f t="shared" si="4"/>
        <v>0</v>
      </c>
      <c r="CR11" s="330">
        <f t="shared" si="4"/>
        <v>0</v>
      </c>
      <c r="CS11" s="330">
        <f t="shared" si="4"/>
        <v>0</v>
      </c>
      <c r="CT11" s="330">
        <f t="shared" si="4"/>
        <v>0</v>
      </c>
      <c r="CU11" s="330">
        <f t="shared" si="4"/>
        <v>0</v>
      </c>
      <c r="CV11" s="330">
        <f t="shared" si="4"/>
        <v>0</v>
      </c>
      <c r="CW11" s="331">
        <f t="shared" si="4"/>
        <v>0</v>
      </c>
      <c r="CX11" s="329">
        <f t="shared" si="5"/>
        <v>0</v>
      </c>
      <c r="CY11" s="330">
        <f t="shared" si="5"/>
        <v>0</v>
      </c>
      <c r="CZ11" s="330">
        <f t="shared" si="5"/>
        <v>0</v>
      </c>
      <c r="DA11" s="330">
        <f t="shared" si="5"/>
        <v>0</v>
      </c>
      <c r="DB11" s="330">
        <f t="shared" si="5"/>
        <v>0</v>
      </c>
      <c r="DC11" s="330">
        <f t="shared" si="5"/>
        <v>0</v>
      </c>
      <c r="DD11" s="330">
        <f t="shared" si="5"/>
        <v>0</v>
      </c>
      <c r="DE11" s="330">
        <f t="shared" si="5"/>
        <v>0</v>
      </c>
      <c r="DF11" s="330">
        <f t="shared" si="5"/>
        <v>0</v>
      </c>
      <c r="DG11" s="330">
        <f t="shared" si="5"/>
        <v>0</v>
      </c>
      <c r="DH11" s="330">
        <f t="shared" si="5"/>
        <v>0</v>
      </c>
      <c r="DI11" s="331">
        <f t="shared" si="5"/>
        <v>0</v>
      </c>
      <c r="DJ11" s="329">
        <f t="shared" si="6"/>
        <v>0</v>
      </c>
      <c r="DK11" s="330">
        <f t="shared" si="6"/>
        <v>0</v>
      </c>
      <c r="DL11" s="330">
        <f t="shared" si="6"/>
        <v>0</v>
      </c>
      <c r="DM11" s="330">
        <f t="shared" si="6"/>
        <v>0</v>
      </c>
      <c r="DN11" s="330">
        <f t="shared" si="6"/>
        <v>0</v>
      </c>
      <c r="DO11" s="330">
        <f t="shared" si="6"/>
        <v>0</v>
      </c>
      <c r="DP11" s="330">
        <f t="shared" si="6"/>
        <v>0</v>
      </c>
      <c r="DQ11" s="330">
        <f t="shared" si="6"/>
        <v>0</v>
      </c>
      <c r="DR11" s="330">
        <f t="shared" si="6"/>
        <v>0</v>
      </c>
      <c r="DS11" s="330">
        <f t="shared" si="6"/>
        <v>0</v>
      </c>
      <c r="DT11" s="330">
        <f t="shared" si="6"/>
        <v>0</v>
      </c>
      <c r="DU11" s="331">
        <f t="shared" si="6"/>
        <v>0</v>
      </c>
      <c r="DV11" s="329">
        <f t="shared" si="7"/>
        <v>0</v>
      </c>
      <c r="DW11" s="330">
        <f t="shared" si="7"/>
        <v>0</v>
      </c>
      <c r="DX11" s="330">
        <f t="shared" si="7"/>
        <v>0</v>
      </c>
      <c r="DY11" s="330">
        <f t="shared" si="7"/>
        <v>0</v>
      </c>
      <c r="DZ11" s="330">
        <f t="shared" si="7"/>
        <v>0</v>
      </c>
      <c r="EA11" s="330">
        <f t="shared" si="7"/>
        <v>0</v>
      </c>
      <c r="EB11" s="330">
        <f t="shared" si="7"/>
        <v>0</v>
      </c>
      <c r="EC11" s="330">
        <f t="shared" si="7"/>
        <v>0</v>
      </c>
      <c r="ED11" s="330">
        <f t="shared" si="7"/>
        <v>0</v>
      </c>
      <c r="EE11" s="330">
        <f t="shared" si="7"/>
        <v>0</v>
      </c>
      <c r="EF11" s="330">
        <f t="shared" si="7"/>
        <v>0</v>
      </c>
      <c r="EG11" s="331">
        <f t="shared" si="7"/>
        <v>0</v>
      </c>
      <c r="EH11" s="329">
        <f t="shared" si="8"/>
        <v>0</v>
      </c>
      <c r="EI11" s="330">
        <f t="shared" si="8"/>
        <v>0</v>
      </c>
      <c r="EJ11" s="330">
        <f t="shared" si="8"/>
        <v>0</v>
      </c>
      <c r="EK11" s="330">
        <f t="shared" si="8"/>
        <v>0</v>
      </c>
      <c r="EL11" s="330">
        <f t="shared" si="8"/>
        <v>0</v>
      </c>
      <c r="EM11" s="330">
        <f t="shared" si="8"/>
        <v>0</v>
      </c>
      <c r="EN11" s="330">
        <f t="shared" si="8"/>
        <v>0</v>
      </c>
      <c r="EO11" s="330">
        <f t="shared" si="8"/>
        <v>0</v>
      </c>
      <c r="EP11" s="330">
        <f t="shared" si="8"/>
        <v>0</v>
      </c>
      <c r="EQ11" s="330">
        <f t="shared" si="8"/>
        <v>0</v>
      </c>
      <c r="ER11" s="330">
        <f t="shared" si="8"/>
        <v>0</v>
      </c>
      <c r="ES11" s="331">
        <f t="shared" si="8"/>
        <v>0</v>
      </c>
      <c r="ET11" s="329">
        <f t="shared" si="9"/>
        <v>0</v>
      </c>
      <c r="EU11" s="330">
        <f t="shared" si="9"/>
        <v>0</v>
      </c>
      <c r="EV11" s="330">
        <f t="shared" si="9"/>
        <v>0</v>
      </c>
      <c r="EW11" s="330">
        <f t="shared" si="9"/>
        <v>0</v>
      </c>
      <c r="EX11" s="330">
        <f t="shared" si="9"/>
        <v>0</v>
      </c>
      <c r="EY11" s="330">
        <f t="shared" si="9"/>
        <v>0</v>
      </c>
      <c r="EZ11" s="330">
        <f t="shared" si="9"/>
        <v>0</v>
      </c>
      <c r="FA11" s="330">
        <f t="shared" si="9"/>
        <v>0</v>
      </c>
      <c r="FB11" s="330">
        <f t="shared" si="9"/>
        <v>0</v>
      </c>
      <c r="FC11" s="330">
        <f t="shared" si="9"/>
        <v>0</v>
      </c>
      <c r="FD11" s="330">
        <f t="shared" si="9"/>
        <v>0</v>
      </c>
      <c r="FE11" s="331">
        <f t="shared" si="9"/>
        <v>0</v>
      </c>
      <c r="FF11" s="329">
        <f t="shared" si="10"/>
        <v>0</v>
      </c>
      <c r="FG11" s="330">
        <f t="shared" si="10"/>
        <v>0</v>
      </c>
      <c r="FH11" s="330">
        <f t="shared" si="10"/>
        <v>0</v>
      </c>
      <c r="FI11" s="330">
        <f t="shared" si="10"/>
        <v>0</v>
      </c>
      <c r="FJ11" s="330">
        <f t="shared" si="10"/>
        <v>0</v>
      </c>
      <c r="FK11" s="330">
        <f t="shared" si="10"/>
        <v>0</v>
      </c>
      <c r="FL11" s="330">
        <f t="shared" si="10"/>
        <v>0</v>
      </c>
      <c r="FM11" s="330">
        <f t="shared" si="10"/>
        <v>0</v>
      </c>
      <c r="FN11" s="330">
        <f t="shared" si="10"/>
        <v>0</v>
      </c>
      <c r="FO11" s="330">
        <f t="shared" si="10"/>
        <v>0</v>
      </c>
      <c r="FP11" s="330">
        <f t="shared" si="10"/>
        <v>0</v>
      </c>
      <c r="FQ11" s="331">
        <f t="shared" si="10"/>
        <v>0</v>
      </c>
    </row>
    <row r="12" spans="1:173" x14ac:dyDescent="0.2">
      <c r="A12" s="74" t="str">
        <f>D12</f>
        <v xml:space="preserve"> </v>
      </c>
      <c r="B12" s="112"/>
      <c r="C12" s="100" t="s">
        <v>324</v>
      </c>
      <c r="D12" s="365" t="str">
        <f>IF(ISBLANK(EMISSIONS_2!D12), " ", EMISSIONS_2!D12)</f>
        <v xml:space="preserve"> </v>
      </c>
      <c r="E12" s="360" t="s">
        <v>115</v>
      </c>
      <c r="F12" s="360" t="s">
        <v>115</v>
      </c>
      <c r="G12" s="33" t="s">
        <v>115</v>
      </c>
      <c r="H12" s="367"/>
      <c r="I12" s="367" t="s">
        <v>2</v>
      </c>
      <c r="J12" s="33" t="s">
        <v>115</v>
      </c>
      <c r="K12" s="33"/>
      <c r="L12" s="33"/>
      <c r="M12" s="372">
        <v>0</v>
      </c>
      <c r="N12" s="373">
        <v>0</v>
      </c>
      <c r="O12" s="299"/>
      <c r="P12" s="300"/>
      <c r="Q12" s="73" t="str">
        <f>IF($D12=" ", "Enter Equipment",IF(VLOOKUP($A12,'STATIONARY FACTORS'!$A$4:$O$22,Q$5,FALSE)="N/A","--", IF($H12=0,"Enter Activity",IF($M12=0, "Enter Run Time", IF($N12=0, "Enter Run Time", IF(ISERROR(SEARCH("Diesel",$D12,1)),((VLOOKUP($A12,'STATIONARY FACTORS'!$A$4:$O$22,Q$5,FALSE))/1000*$H12/$N12/$M12),($H12*(VLOOKUP($A12,'STATIONARY FACTORS'!$A$4:$O$22,Q$5,FALSE))/'STATIONARY FACTORS'!$C$101)))))))</f>
        <v>Enter Equipment</v>
      </c>
      <c r="R12" s="79" t="str">
        <f>IF($D12=" ","Enter Equipment",IF(VLOOKUP($A12,'STATIONARY FACTORS'!$A$4:$O$22,R$5,FALSE)="N/A","--",IF($H12=0,"Enter Activity",IF($M12=0,"Enter Run Time",IF($N12=0,"Enter Run Time",IF(ISERROR(SEARCH("Diesel",$D13,1)),((VLOOKUP($A12,'STATIONARY FACTORS'!$A$4:$O$22,R$5,FALSE))/1000*$H12/$N12/$M12),($H12*(VLOOKUP($A12,'STATIONARY FACTORS'!$A$4:$O$22,R$5,FALSE))/'STATIONARY FACTORS'!$C$101)))))))</f>
        <v>Enter Equipment</v>
      </c>
      <c r="S12" s="79" t="str">
        <f>IF($D12=" ", "Enter Equipment",IF(VLOOKUP($A12,'STATIONARY FACTORS'!$A$4:$O$22,S$5,FALSE)="N/A","--", IF($H12=0,"Enter Activity",IF($M12=0, "Enter Run Time", IF($N12=0, "Enter Run Time", IF(ISERROR(SEARCH("Diesel",$D13,1)),((VLOOKUP($A12,'STATIONARY FACTORS'!$A$4:$O$22,S$5,FALSE))/1000*$H12/$N12/$M12),($H12*(VLOOKUP($A12,'STATIONARY FACTORS'!$A$4:$O$22,S$5,FALSE))/'STATIONARY FACTORS'!$C$101)))))))</f>
        <v>Enter Equipment</v>
      </c>
      <c r="T12" s="79" t="str">
        <f>IF($D12=" ", "Enter Equipment",IF(VLOOKUP($A12,'STATIONARY FACTORS'!$A$4:$O$22,T$5,FALSE)="N/A","--", IF($H12=0,"Enter Activity",IF($M12=0, "Enter Run Time", IF($N12=0, "Enter Run Time", IF(ISERROR(SEARCH("Diesel",$D13,1)),((VLOOKUP($A12,'STATIONARY FACTORS'!$A$4:$O$22,T$5,FALSE))/1000*$H12/$N12/$M12),($H12*(VLOOKUP($A12,'STATIONARY FACTORS'!$A$4:$O$22,T$5,FALSE))/'STATIONARY FACTORS'!$C$101)))))))</f>
        <v>Enter Equipment</v>
      </c>
      <c r="U12" s="79" t="str">
        <f>IF($D12=" ", "Enter Equipment",IF(VLOOKUP($A12,'STATIONARY FACTORS'!$A$4:$O$22,U$5,FALSE)="N/A","--", IF($H12=0,"Enter Activity",IF($M12=0, "Enter Run Time", IF($N12=0, "Enter Run Time", IF(ISERROR(SEARCH("Diesel",$D13,1)),((VLOOKUP($A12,'STATIONARY FACTORS'!$A$4:$O$22,U$5,FALSE))/1000*$H12/$N12/$M12),($H12*(VLOOKUP($A12,'STATIONARY FACTORS'!$A$4:$O$22,U$5,FALSE))/'STATIONARY FACTORS'!$C$101)))))))</f>
        <v>Enter Equipment</v>
      </c>
      <c r="V12" s="79" t="str">
        <f>IF($D12=" ", "Enter Equipment",IF(VLOOKUP($A12,'STATIONARY FACTORS'!$A$4:$O$22,V$5,FALSE)="N/A","--", IF($H12=0,"Enter Activity",IF($M12=0, "Enter Run Time", IF($N12=0, "Enter Run Time", IF(ISERROR(SEARCH("Diesel",$D13,1)),((VLOOKUP($A12,'STATIONARY FACTORS'!$A$4:$O$22,V$5,FALSE))/1000*$H12/$N12/$M12),($H12*(VLOOKUP($A12,'STATIONARY FACTORS'!$A$4:$O$22,V$5,FALSE))/'STATIONARY FACTORS'!$C$101)))))))</f>
        <v>Enter Equipment</v>
      </c>
      <c r="W12" s="79" t="str">
        <f>IF($D12=" ", "Enter Equipment",IF(VLOOKUP($A12,'STATIONARY FACTORS'!$A$4:$O$22,W$5,FALSE)="N/A","--", IF($H12=0,"Enter Activity",IF($M12=0, "Enter Run Time", IF($N12=0, "Enter Run Time", IF(ISERROR(SEARCH("Diesel",$D13,1)),((VLOOKUP($A12,'STATIONARY FACTORS'!$A$4:$O$22,W$5,FALSE))/1000*$H12/$N12/$M12),($H12*(VLOOKUP($A12,'STATIONARY FACTORS'!$A$4:$O$22,W$5,FALSE))/'STATIONARY FACTORS'!$C$101)))))))</f>
        <v>Enter Equipment</v>
      </c>
      <c r="X12" s="79" t="str">
        <f>IF($D12=" ", "Enter Equipment",IF(VLOOKUP($A12,'STATIONARY FACTORS'!$A$4:$O$22,X$5,FALSE)="N/A","--", IF($H12=0,"Enter Activity",IF($M12=0, "Enter Run Time", IF($N12=0, "Enter Run Time", IF(ISERROR(SEARCH("Diesel",$D13,1)),((VLOOKUP($A12,'STATIONARY FACTORS'!$A$4:$O$22,X$5,FALSE))/1000*$H12/$N12/$M12),($H12*(VLOOKUP($A12,'STATIONARY FACTORS'!$A$4:$O$22,X$5,FALSE))/'STATIONARY FACTORS'!$C$101)))))))</f>
        <v>Enter Equipment</v>
      </c>
      <c r="Y12" s="79" t="str">
        <f>IF($D12=" ", "Enter Equipment",IF(VLOOKUP($A12,'STATIONARY FACTORS'!$A$4:$O$22,Y$5,FALSE)="N/A","--", IF($H12=0,"Enter Activity",IF($M12=0, "Enter Run Time", IF($N12=0, "Enter Run Time", IF(ISERROR(SEARCH("Diesel",$D13,1)),((VLOOKUP($A12,'STATIONARY FACTORS'!$A$4:$O$22,Y$5,FALSE))/1000*$H12/$N12/$M12),($H12*(VLOOKUP($A12,'STATIONARY FACTORS'!$A$4:$O$22,Y$5,FALSE))/'STATIONARY FACTORS'!$C$101)))))))</f>
        <v>Enter Equipment</v>
      </c>
      <c r="Z12" s="79" t="str">
        <f>IF($D12=" ", "Enter Equipment",IF(VLOOKUP($A12,'STATIONARY FACTORS'!$A$4:$O$22,Z$5,FALSE)="N/A","--", IF($H12=0,"Enter Activity",IF($M12=0, "Enter Run Time", IF($N12=0, "Enter Run Time", IF(ISERROR(SEARCH("Diesel",$D13,1)),((VLOOKUP($A12,'STATIONARY FACTORS'!$A$4:$O$22,Z$5,FALSE))/1000*$H12/$N12/$M12),($H12*(VLOOKUP($A12,'STATIONARY FACTORS'!$A$4:$O$22,Z$5,FALSE))/'STATIONARY FACTORS'!$C$101)))))))</f>
        <v>Enter Equipment</v>
      </c>
      <c r="AA12" s="415" t="str">
        <f>IF($D12=" ", "Enter Equipment",IF(VLOOKUP($A12,'STATIONARY FACTORS'!$A$4:$O$22,AA$5,FALSE)="N/A","--", IF($H12=0,"Enter Activity",IF($M12=0, "Enter Run Time", IF($N12=0, "Enter Run Time", IF(ISERROR(SEARCH("Diesel",$D13,1)),((VLOOKUP($A12,'STATIONARY FACTORS'!$A$4:$O$22,AA$5,FALSE))/1000*$H12/$N12/$M12),($H12*(VLOOKUP($A12,'STATIONARY FACTORS'!$A$4:$O$22,AA$5,FALSE))/'STATIONARY FACTORS'!$C$101)))))))</f>
        <v>Enter Equipment</v>
      </c>
      <c r="AB12" s="65" t="str">
        <f t="shared" ref="AB12:AL12" si="11">IF(T(Q12)=" ", IF($M12=0, "Enter Run Time", IF($N12=0, "Enter Run Time", Q12*$M12*$N12/2000)), Q12)</f>
        <v>Enter Equipment</v>
      </c>
      <c r="AC12" s="65" t="str">
        <f t="shared" si="11"/>
        <v>Enter Equipment</v>
      </c>
      <c r="AD12" s="65" t="str">
        <f t="shared" si="11"/>
        <v>Enter Equipment</v>
      </c>
      <c r="AE12" s="65" t="str">
        <f t="shared" si="11"/>
        <v>Enter Equipment</v>
      </c>
      <c r="AF12" s="65" t="str">
        <f t="shared" si="11"/>
        <v>Enter Equipment</v>
      </c>
      <c r="AG12" s="84" t="str">
        <f t="shared" si="11"/>
        <v>Enter Equipment</v>
      </c>
      <c r="AH12" s="65" t="str">
        <f t="shared" si="11"/>
        <v>Enter Equipment</v>
      </c>
      <c r="AI12" s="79" t="str">
        <f t="shared" si="11"/>
        <v>Enter Equipment</v>
      </c>
      <c r="AJ12" s="79" t="str">
        <f t="shared" si="11"/>
        <v>Enter Equipment</v>
      </c>
      <c r="AK12" s="79" t="str">
        <f t="shared" si="11"/>
        <v>Enter Equipment</v>
      </c>
      <c r="AL12" s="382" t="str">
        <f t="shared" si="11"/>
        <v>Enter Equipment</v>
      </c>
      <c r="AM12" s="73"/>
      <c r="AO12" s="74">
        <f>MONTH(EMISSIONS_1!P12)-MONTH(EMISSIONS_1!O12)+1</f>
        <v>1</v>
      </c>
      <c r="AP12" s="332">
        <f t="shared" ref="AP12:AP30" si="12">IF(T($AB12)="",IF((AP$6&gt;=MONTH($O12))*(AP$6&lt;=MONTH($P12)), $AB12/$AO12, 0),0)</f>
        <v>0</v>
      </c>
      <c r="AQ12" s="333">
        <f t="shared" si="0"/>
        <v>0</v>
      </c>
      <c r="AR12" s="333">
        <f t="shared" si="0"/>
        <v>0</v>
      </c>
      <c r="AS12" s="333">
        <f t="shared" si="0"/>
        <v>0</v>
      </c>
      <c r="AT12" s="333">
        <f t="shared" si="0"/>
        <v>0</v>
      </c>
      <c r="AU12" s="333">
        <f t="shared" si="0"/>
        <v>0</v>
      </c>
      <c r="AV12" s="333">
        <f t="shared" si="0"/>
        <v>0</v>
      </c>
      <c r="AW12" s="333">
        <f t="shared" si="0"/>
        <v>0</v>
      </c>
      <c r="AX12" s="333">
        <f t="shared" si="0"/>
        <v>0</v>
      </c>
      <c r="AY12" s="333">
        <f t="shared" si="0"/>
        <v>0</v>
      </c>
      <c r="AZ12" s="333">
        <f t="shared" si="0"/>
        <v>0</v>
      </c>
      <c r="BA12" s="334">
        <f t="shared" si="0"/>
        <v>0</v>
      </c>
      <c r="BB12" s="332">
        <f t="shared" si="1"/>
        <v>0</v>
      </c>
      <c r="BC12" s="333">
        <f t="shared" si="1"/>
        <v>0</v>
      </c>
      <c r="BD12" s="333">
        <f t="shared" si="1"/>
        <v>0</v>
      </c>
      <c r="BE12" s="333">
        <f t="shared" si="1"/>
        <v>0</v>
      </c>
      <c r="BF12" s="333">
        <f t="shared" si="1"/>
        <v>0</v>
      </c>
      <c r="BG12" s="333">
        <f t="shared" si="1"/>
        <v>0</v>
      </c>
      <c r="BH12" s="333">
        <f t="shared" si="1"/>
        <v>0</v>
      </c>
      <c r="BI12" s="333">
        <f t="shared" si="1"/>
        <v>0</v>
      </c>
      <c r="BJ12" s="333">
        <f t="shared" si="1"/>
        <v>0</v>
      </c>
      <c r="BK12" s="333">
        <f t="shared" si="1"/>
        <v>0</v>
      </c>
      <c r="BL12" s="333">
        <f t="shared" si="1"/>
        <v>0</v>
      </c>
      <c r="BM12" s="334">
        <f t="shared" si="1"/>
        <v>0</v>
      </c>
      <c r="BN12" s="332">
        <f t="shared" si="2"/>
        <v>0</v>
      </c>
      <c r="BO12" s="333">
        <f t="shared" si="2"/>
        <v>0</v>
      </c>
      <c r="BP12" s="333">
        <f t="shared" si="2"/>
        <v>0</v>
      </c>
      <c r="BQ12" s="333">
        <f t="shared" si="2"/>
        <v>0</v>
      </c>
      <c r="BR12" s="333">
        <f t="shared" si="2"/>
        <v>0</v>
      </c>
      <c r="BS12" s="333">
        <f t="shared" si="2"/>
        <v>0</v>
      </c>
      <c r="BT12" s="333">
        <f t="shared" si="2"/>
        <v>0</v>
      </c>
      <c r="BU12" s="333">
        <f t="shared" si="2"/>
        <v>0</v>
      </c>
      <c r="BV12" s="333">
        <f t="shared" si="2"/>
        <v>0</v>
      </c>
      <c r="BW12" s="333">
        <f t="shared" si="2"/>
        <v>0</v>
      </c>
      <c r="BX12" s="333">
        <f t="shared" si="2"/>
        <v>0</v>
      </c>
      <c r="BY12" s="334">
        <f t="shared" si="2"/>
        <v>0</v>
      </c>
      <c r="BZ12" s="332">
        <f t="shared" si="3"/>
        <v>0</v>
      </c>
      <c r="CA12" s="333">
        <f t="shared" si="3"/>
        <v>0</v>
      </c>
      <c r="CB12" s="333">
        <f t="shared" si="3"/>
        <v>0</v>
      </c>
      <c r="CC12" s="333">
        <f t="shared" si="3"/>
        <v>0</v>
      </c>
      <c r="CD12" s="333">
        <f t="shared" si="3"/>
        <v>0</v>
      </c>
      <c r="CE12" s="333">
        <f t="shared" si="3"/>
        <v>0</v>
      </c>
      <c r="CF12" s="333">
        <f t="shared" si="3"/>
        <v>0</v>
      </c>
      <c r="CG12" s="333">
        <f t="shared" si="3"/>
        <v>0</v>
      </c>
      <c r="CH12" s="333">
        <f t="shared" si="3"/>
        <v>0</v>
      </c>
      <c r="CI12" s="333">
        <f t="shared" si="3"/>
        <v>0</v>
      </c>
      <c r="CJ12" s="333">
        <f t="shared" si="3"/>
        <v>0</v>
      </c>
      <c r="CK12" s="334">
        <f t="shared" si="3"/>
        <v>0</v>
      </c>
      <c r="CL12" s="332">
        <f t="shared" si="4"/>
        <v>0</v>
      </c>
      <c r="CM12" s="333">
        <f t="shared" si="4"/>
        <v>0</v>
      </c>
      <c r="CN12" s="333">
        <f t="shared" si="4"/>
        <v>0</v>
      </c>
      <c r="CO12" s="333">
        <f t="shared" si="4"/>
        <v>0</v>
      </c>
      <c r="CP12" s="333">
        <f t="shared" si="4"/>
        <v>0</v>
      </c>
      <c r="CQ12" s="333">
        <f t="shared" si="4"/>
        <v>0</v>
      </c>
      <c r="CR12" s="333">
        <f t="shared" si="4"/>
        <v>0</v>
      </c>
      <c r="CS12" s="333">
        <f t="shared" si="4"/>
        <v>0</v>
      </c>
      <c r="CT12" s="333">
        <f t="shared" si="4"/>
        <v>0</v>
      </c>
      <c r="CU12" s="333">
        <f t="shared" si="4"/>
        <v>0</v>
      </c>
      <c r="CV12" s="333">
        <f t="shared" si="4"/>
        <v>0</v>
      </c>
      <c r="CW12" s="334">
        <f t="shared" si="4"/>
        <v>0</v>
      </c>
      <c r="CX12" s="332">
        <f t="shared" si="5"/>
        <v>0</v>
      </c>
      <c r="CY12" s="333">
        <f t="shared" si="5"/>
        <v>0</v>
      </c>
      <c r="CZ12" s="333">
        <f t="shared" si="5"/>
        <v>0</v>
      </c>
      <c r="DA12" s="333">
        <f t="shared" si="5"/>
        <v>0</v>
      </c>
      <c r="DB12" s="333">
        <f t="shared" si="5"/>
        <v>0</v>
      </c>
      <c r="DC12" s="333">
        <f t="shared" si="5"/>
        <v>0</v>
      </c>
      <c r="DD12" s="333">
        <f t="shared" si="5"/>
        <v>0</v>
      </c>
      <c r="DE12" s="333">
        <f t="shared" si="5"/>
        <v>0</v>
      </c>
      <c r="DF12" s="333">
        <f t="shared" si="5"/>
        <v>0</v>
      </c>
      <c r="DG12" s="333">
        <f t="shared" si="5"/>
        <v>0</v>
      </c>
      <c r="DH12" s="333">
        <f t="shared" si="5"/>
        <v>0</v>
      </c>
      <c r="DI12" s="334">
        <f t="shared" si="5"/>
        <v>0</v>
      </c>
      <c r="DJ12" s="332">
        <f t="shared" si="6"/>
        <v>0</v>
      </c>
      <c r="DK12" s="333">
        <f t="shared" si="6"/>
        <v>0</v>
      </c>
      <c r="DL12" s="333">
        <f t="shared" si="6"/>
        <v>0</v>
      </c>
      <c r="DM12" s="333">
        <f t="shared" si="6"/>
        <v>0</v>
      </c>
      <c r="DN12" s="333">
        <f t="shared" si="6"/>
        <v>0</v>
      </c>
      <c r="DO12" s="333">
        <f t="shared" si="6"/>
        <v>0</v>
      </c>
      <c r="DP12" s="333">
        <f t="shared" si="6"/>
        <v>0</v>
      </c>
      <c r="DQ12" s="333">
        <f t="shared" si="6"/>
        <v>0</v>
      </c>
      <c r="DR12" s="333">
        <f t="shared" si="6"/>
        <v>0</v>
      </c>
      <c r="DS12" s="333">
        <f t="shared" si="6"/>
        <v>0</v>
      </c>
      <c r="DT12" s="333">
        <f t="shared" si="6"/>
        <v>0</v>
      </c>
      <c r="DU12" s="334">
        <f t="shared" si="6"/>
        <v>0</v>
      </c>
      <c r="DV12" s="332">
        <f t="shared" si="7"/>
        <v>0</v>
      </c>
      <c r="DW12" s="333">
        <f t="shared" si="7"/>
        <v>0</v>
      </c>
      <c r="DX12" s="333">
        <f t="shared" si="7"/>
        <v>0</v>
      </c>
      <c r="DY12" s="333">
        <f t="shared" si="7"/>
        <v>0</v>
      </c>
      <c r="DZ12" s="333">
        <f t="shared" si="7"/>
        <v>0</v>
      </c>
      <c r="EA12" s="333">
        <f t="shared" si="7"/>
        <v>0</v>
      </c>
      <c r="EB12" s="333">
        <f t="shared" si="7"/>
        <v>0</v>
      </c>
      <c r="EC12" s="333">
        <f t="shared" si="7"/>
        <v>0</v>
      </c>
      <c r="ED12" s="333">
        <f t="shared" si="7"/>
        <v>0</v>
      </c>
      <c r="EE12" s="333">
        <f t="shared" si="7"/>
        <v>0</v>
      </c>
      <c r="EF12" s="333">
        <f t="shared" si="7"/>
        <v>0</v>
      </c>
      <c r="EG12" s="334">
        <f t="shared" si="7"/>
        <v>0</v>
      </c>
      <c r="EH12" s="332">
        <f t="shared" si="8"/>
        <v>0</v>
      </c>
      <c r="EI12" s="333">
        <f t="shared" si="8"/>
        <v>0</v>
      </c>
      <c r="EJ12" s="333">
        <f t="shared" si="8"/>
        <v>0</v>
      </c>
      <c r="EK12" s="333">
        <f t="shared" si="8"/>
        <v>0</v>
      </c>
      <c r="EL12" s="333">
        <f t="shared" si="8"/>
        <v>0</v>
      </c>
      <c r="EM12" s="333">
        <f t="shared" si="8"/>
        <v>0</v>
      </c>
      <c r="EN12" s="333">
        <f t="shared" si="8"/>
        <v>0</v>
      </c>
      <c r="EO12" s="333">
        <f t="shared" si="8"/>
        <v>0</v>
      </c>
      <c r="EP12" s="333">
        <f t="shared" si="8"/>
        <v>0</v>
      </c>
      <c r="EQ12" s="333">
        <f t="shared" si="8"/>
        <v>0</v>
      </c>
      <c r="ER12" s="333">
        <f t="shared" si="8"/>
        <v>0</v>
      </c>
      <c r="ES12" s="334">
        <f t="shared" si="8"/>
        <v>0</v>
      </c>
      <c r="ET12" s="332">
        <f t="shared" si="9"/>
        <v>0</v>
      </c>
      <c r="EU12" s="333">
        <f t="shared" si="9"/>
        <v>0</v>
      </c>
      <c r="EV12" s="333">
        <f t="shared" si="9"/>
        <v>0</v>
      </c>
      <c r="EW12" s="333">
        <f t="shared" si="9"/>
        <v>0</v>
      </c>
      <c r="EX12" s="333">
        <f t="shared" si="9"/>
        <v>0</v>
      </c>
      <c r="EY12" s="333">
        <f t="shared" si="9"/>
        <v>0</v>
      </c>
      <c r="EZ12" s="333">
        <f t="shared" si="9"/>
        <v>0</v>
      </c>
      <c r="FA12" s="333">
        <f t="shared" si="9"/>
        <v>0</v>
      </c>
      <c r="FB12" s="333">
        <f t="shared" si="9"/>
        <v>0</v>
      </c>
      <c r="FC12" s="333">
        <f t="shared" si="9"/>
        <v>0</v>
      </c>
      <c r="FD12" s="333">
        <f t="shared" si="9"/>
        <v>0</v>
      </c>
      <c r="FE12" s="334">
        <f t="shared" si="9"/>
        <v>0</v>
      </c>
      <c r="FF12" s="332">
        <f t="shared" si="10"/>
        <v>0</v>
      </c>
      <c r="FG12" s="333">
        <f t="shared" si="10"/>
        <v>0</v>
      </c>
      <c r="FH12" s="333">
        <f t="shared" si="10"/>
        <v>0</v>
      </c>
      <c r="FI12" s="333">
        <f t="shared" si="10"/>
        <v>0</v>
      </c>
      <c r="FJ12" s="333">
        <f t="shared" si="10"/>
        <v>0</v>
      </c>
      <c r="FK12" s="333">
        <f t="shared" si="10"/>
        <v>0</v>
      </c>
      <c r="FL12" s="333">
        <f t="shared" si="10"/>
        <v>0</v>
      </c>
      <c r="FM12" s="333">
        <f t="shared" si="10"/>
        <v>0</v>
      </c>
      <c r="FN12" s="333">
        <f t="shared" si="10"/>
        <v>0</v>
      </c>
      <c r="FO12" s="333">
        <f t="shared" si="10"/>
        <v>0</v>
      </c>
      <c r="FP12" s="333">
        <f t="shared" si="10"/>
        <v>0</v>
      </c>
      <c r="FQ12" s="334">
        <f t="shared" si="10"/>
        <v>0</v>
      </c>
    </row>
    <row r="13" spans="1:173" x14ac:dyDescent="0.2">
      <c r="A13" s="74" t="str">
        <f>CONCATENATE(D13, "-", E13)</f>
        <v xml:space="preserve"> - </v>
      </c>
      <c r="B13" s="112"/>
      <c r="C13" s="171" t="s">
        <v>306</v>
      </c>
      <c r="D13" s="366" t="str">
        <f>IF(ISBLANK(EMISSIONS_2!D13), " ", EMISSIONS_2!D13)</f>
        <v xml:space="preserve"> </v>
      </c>
      <c r="E13" s="366" t="str">
        <f>IF(ISBLANK(EMISSIONS_2!E13), " ", EMISSIONS_2!E13)</f>
        <v xml:space="preserve"> </v>
      </c>
      <c r="F13" s="366" t="str">
        <f>IF(ISBLANK(EMISSIONS_2!F13), " ", EMISSIONS_2!F13)</f>
        <v xml:space="preserve"> </v>
      </c>
      <c r="G13" s="367"/>
      <c r="H13" s="368"/>
      <c r="I13" s="33" t="s">
        <v>299</v>
      </c>
      <c r="J13" s="367"/>
      <c r="K13" s="33">
        <f>IF($J$4="NO Attribution",1,IF($J$4="Enter NO. PLATFORMS",IF(J13="",1,1/J13),1))</f>
        <v>1</v>
      </c>
      <c r="L13" s="33">
        <f>IF(J4="Enter Emissions (tpy)",IF( J13="", 0, J13), 0)</f>
        <v>0</v>
      </c>
      <c r="M13" s="367">
        <v>0</v>
      </c>
      <c r="N13" s="373">
        <v>0</v>
      </c>
      <c r="O13" s="299"/>
      <c r="P13" s="300"/>
      <c r="Q13" s="73" t="str">
        <f t="shared" ref="Q13:Q30" si="13">IF(T(AB13)=" ",(IF($M13=0,(IF($N13=0,0,AB13/$N13/$M13*2000)),AB13/$N13/$M13*2000)),T(AB13))</f>
        <v>Enter vessel info</v>
      </c>
      <c r="R13" s="79" t="str">
        <f t="shared" ref="R13:R30" si="14">IF(T(AC13)=" ",(IF($M13=0,(IF($N13=0,0,AC13/$N13/$M13*2000)),AC13/$N13/$M13*2000)),T(AC13))</f>
        <v>Enter vessel info</v>
      </c>
      <c r="S13" s="79" t="str">
        <f t="shared" ref="S13:S30" si="15">IF(T(AD13)=" ",(IF($M13=0,(IF($N13=0,0,AD13/$N13/$M13*2000)),AD13/$N13/$M13*2000)),T(AD13))</f>
        <v>Enter vessel info</v>
      </c>
      <c r="T13" s="79" t="str">
        <f t="shared" ref="T13:T30" si="16">IF(T(AE13)=" ",(IF($M13=0,(IF($N13=0,0,AE13/$N13/$M13*2000)),AE13/$N13/$M13*2000)),T(AE13))</f>
        <v>Enter vessel info</v>
      </c>
      <c r="U13" s="79" t="str">
        <f t="shared" ref="U13:U30" si="17">IF(T(AF13)=" ",(IF($M13=0,(IF($N13=0,0,AF13/$N13/$M13*2000)),AF13/$N13/$M13*2000)),T(AF13))</f>
        <v>Enter vessel info</v>
      </c>
      <c r="V13" s="79" t="str">
        <f t="shared" ref="V13:V30" si="18">IF(T(AG13)=" ",(IF($M13=0,(IF($N13=0,0,AG13/$N13/$M13*2000)),AG13/$N13/$M13*2000)),T(AG13))</f>
        <v>Enter vessel info</v>
      </c>
      <c r="W13" s="79" t="str">
        <f t="shared" ref="W13:W30" si="19">IF(T(AH13)=" ",(IF($M13=0,(IF($N13=0,0,AH13/$N13/$M13*2000)),AH13/$N13/$M13*2000)),T(AH13))</f>
        <v>Enter vessel info</v>
      </c>
      <c r="X13" s="79" t="str">
        <f t="shared" ref="X13:X30" si="20">IF(T(AI13)=" ",(IF($M13=0,(IF($N13=0,0,AI13/$N13/$M13*2000)),AI13/$N13/$M13*2000)),T(AI13))</f>
        <v>Enter vessel info</v>
      </c>
      <c r="Y13" s="78" t="s">
        <v>115</v>
      </c>
      <c r="Z13" s="79" t="s">
        <v>115</v>
      </c>
      <c r="AA13" s="82" t="s">
        <v>115</v>
      </c>
      <c r="AB13" s="76" t="str">
        <f>IF(OR($D13=" ",$E13=" ",$F13=" "),"Enter vessel info",IF(T($H13)&lt;&gt;"","Enter Activity",IF(OR($M13=0,$N13=0),"Enter Run Time",IF((VLOOKUP($F13,'VESSEL FACTORS'!$A$3:$O$5,AB$5,FALSE))="N/A","--",IF($G13=" ",IF(ISERROR(SEARCH("Aux",$E13,1)),($H13*VLOOKUP($F13,'VESSEL FACTORS'!$A$2:$O$5,AB$5,FALSE)*0.0000011023*$M13*$N13*0.82),($H13*VLOOKUP($F13,'VESSEL FACTORS'!$A$2:$O$5,AB$5,FALSE)*0.0000011023*$M13*$N13*1)),IF($G13&lt;21,($H13*VLOOKUP($F13,'VESSEL FACTORS'!$A$2:$O$5,AB$5,FALSE)*0.0000011023*$M13*$N13*VLOOKUP($G13,'VESSEL FACTORS'!$A$16:$L$36,AB$5,FALSE)),($H13*VLOOKUP($F13,'VESSEL FACTORS'!$A$3:$O$5,AB$5,FALSE)*0.0000011023*$M13*$N13*($G13/100))))))))</f>
        <v>Enter vessel info</v>
      </c>
      <c r="AC13" s="76" t="str">
        <f>IF(OR($D13=" ",$E13=" ",$F13=" "),"Enter vessel info",IF(T($H13)&lt;&gt;"","Enter Activity",IF(OR($M13=0,$N13=0),"Enter Run Time",IF((VLOOKUP($F13,'VESSEL FACTORS'!$A$3:$O$5,AC$5,FALSE))="N/A","--",IF($G13=" ",IF(ISERROR(SEARCH("Aux",$E13,1)),($H13*VLOOKUP($F13,'VESSEL FACTORS'!$A$2:$O$5,AC$5,FALSE)*0.0000011023*$M13*$N13*0.82),($H13*VLOOKUP($F13,'VESSEL FACTORS'!$A$2:$O$5,AC$5,FALSE)*0.0000011023*$M13*$N13*1)),IF($G13&lt;21,($H13*VLOOKUP($F13,'VESSEL FACTORS'!$A$2:$O$5,AC$5,FALSE)*0.0000011023*$M13*$N13*VLOOKUP($G13,'VESSEL FACTORS'!$A$16:$L$36,AC$5,FALSE)),($H13*VLOOKUP($F13,'VESSEL FACTORS'!$A$3:$O$5,AC$5,FALSE)*0.0000011023*$M13*$N13*($G13/100))))))))</f>
        <v>Enter vessel info</v>
      </c>
      <c r="AD13" s="76" t="str">
        <f>IF(OR($D13=" ",$E13=" ",$F13=" "),"Enter vessel info",IF(T($H13)&lt;&gt;"","Enter Activity",IF(OR($M13=0,$N13=0),"Enter Run Time",IF((VLOOKUP($F13,'VESSEL FACTORS'!$A$3:$O$5,AD$5,FALSE))="N/A","--",IF($G13=" ",IF(ISERROR(SEARCH("Aux",$E13,1)),($H13*VLOOKUP($F13,'VESSEL FACTORS'!$A$2:$O$5,AD$5,FALSE)*0.0000011023*$M13*$N13*0.82),($H13*VLOOKUP($F13,'VESSEL FACTORS'!$A$2:$O$5,AD$5,FALSE)*0.0000011023*$M13*$N13*1)),IF($G13&lt;21,($H13*VLOOKUP($F13,'VESSEL FACTORS'!$A$2:$O$5,AD$5,FALSE)*0.0000011023*$M13*$N13*VLOOKUP($G13,'VESSEL FACTORS'!$A$16:$L$36,AD$5,FALSE)),($H13*VLOOKUP($F13,'VESSEL FACTORS'!$A$3:$O$5,AD$5,FALSE)*0.0000011023*$M13*$N13*($G13/100))))))))</f>
        <v>Enter vessel info</v>
      </c>
      <c r="AE13" s="76" t="str">
        <f>IF(OR($D13=" ",$E13=" ",$F13=" "),"Enter vessel info",IF(T($H13)&lt;&gt;"","Enter Activity",IF(OR($M13=0,$N13=0),"Enter Run Time",IF((VLOOKUP($F13,'VESSEL FACTORS'!$A$3:$O$5,AE$5,FALSE))="N/A","--",IF($G13=" ",IF(ISERROR(SEARCH("Aux",$E13,1)),($H13*VLOOKUP($F13,'VESSEL FACTORS'!$A$2:$O$5,AE$5,FALSE)*0.0000011023*$M13*$N13*0.82),($H13*VLOOKUP($F13,'VESSEL FACTORS'!$A$2:$O$5,AE$5,FALSE)*0.0000011023*$M13*$N13*1)),IF($G13&lt;21,($H13*VLOOKUP($F13,'VESSEL FACTORS'!$A$2:$O$5,AE$5,FALSE)*0.0000011023*$M13*$N13*VLOOKUP($G13,'VESSEL FACTORS'!$A$16:$L$36,AE$5,FALSE)),($H13*VLOOKUP($F13,'VESSEL FACTORS'!$A$3:$O$5,AE$5,FALSE)*0.0000011023*$M13*$N13*($G13/100))))))))</f>
        <v>Enter vessel info</v>
      </c>
      <c r="AF13" s="76" t="str">
        <f>IF(OR($D13=" ",$E13=" ",$F13=" "),"Enter vessel info",IF(T($H13)&lt;&gt;"","Enter Activity",IF(OR($M13=0,$N13=0),"Enter Run Time",IF((VLOOKUP($F13,'VESSEL FACTORS'!$A$3:$O$5,AF$5,FALSE))="N/A","--",IF($G13=" ",IF(ISERROR(SEARCH("Aux",$E13,1)),($H13*VLOOKUP($F13,'VESSEL FACTORS'!$A$2:$O$5,AF$5,FALSE)*0.0000011023*$M13*$N13*0.82),($H13*VLOOKUP($F13,'VESSEL FACTORS'!$A$2:$O$5,AF$5,FALSE)*0.0000011023*$M13*$N13*1)),IF($G13&lt;21,($H13*VLOOKUP($F13,'VESSEL FACTORS'!$A$2:$O$5,AF$5,FALSE)*0.0000011023*$M13*$N13*VLOOKUP($G13,'VESSEL FACTORS'!$A$16:$L$36,AF$5,FALSE)),($H13*VLOOKUP($F13,'VESSEL FACTORS'!$A$3:$O$5,AF$5,FALSE)*0.0000011023*$M13*$N13*($G13/100))))))))</f>
        <v>Enter vessel info</v>
      </c>
      <c r="AG13" s="76" t="str">
        <f>IF(OR($D13=" ",$E13=" ",$F13=" "),"Enter vessel info",IF(T($H13)&lt;&gt;"","Enter Activity",IF(OR($M13=0,$N13=0),"Enter Run Time",IF((VLOOKUP($F13,'VESSEL FACTORS'!$A$3:$O$5,AG$5,FALSE))="N/A","--",IF($G13=" ",IF(ISERROR(SEARCH("Aux",$E13,1)),($H13*VLOOKUP($F13,'VESSEL FACTORS'!$A$2:$O$5,AG$5,FALSE)*0.0000011023*$M13*$N13*0.82),($H13*VLOOKUP($F13,'VESSEL FACTORS'!$A$2:$O$5,AG$5,FALSE)*0.0000011023*$M13*$N13*1)),IF($G13&lt;21,($H13*VLOOKUP($F13,'VESSEL FACTORS'!$A$2:$O$5,AG$5,FALSE)*0.0000011023*$M13*$N13*VLOOKUP($G13,'VESSEL FACTORS'!$A$16:$L$36,AG$5,FALSE)),($H13*VLOOKUP($F13,'VESSEL FACTORS'!$A$3:$O$5,AG$5,FALSE)*0.0000011023*$M13*$N13*($G13/100))))))))</f>
        <v>Enter vessel info</v>
      </c>
      <c r="AH13" s="76" t="str">
        <f>IF(OR($D13=" ",$E13=" ",$F13=" "),"Enter vessel info",IF(T($H13)&lt;&gt;"","Enter Activity",IF(OR($M13=0,$N13=0),"Enter Run Time",IF((VLOOKUP($F13,'VESSEL FACTORS'!$A$3:$O$5,AH$5,FALSE))="N/A","--",IF($G13=" ",IF(ISERROR(SEARCH("Aux",$E13,1)),($H13*VLOOKUP($F13,'VESSEL FACTORS'!$A$2:$O$5,AH$5,FALSE)*0.0000011023*$M13*$N13*0.82),($H13*VLOOKUP($F13,'VESSEL FACTORS'!$A$2:$O$5,AH$5,FALSE)*0.0000011023*$M13*$N13*1)),IF($G13&lt;21,($H13*VLOOKUP($F13,'VESSEL FACTORS'!$A$2:$O$5,AH$5,FALSE)*0.0000011023*$M13*$N13*VLOOKUP($G13,'VESSEL FACTORS'!$A$16:$L$36,AH$5,FALSE)),($H13*VLOOKUP($F13,'VESSEL FACTORS'!$A$3:$O$5,AH$5,FALSE)*0.0000011023*$M13*$N13*($G13/100))))))))</f>
        <v>Enter vessel info</v>
      </c>
      <c r="AI13" s="76" t="str">
        <f>IF(OR($D13=" ",$E13=" ",$F13=" "),"Enter vessel info",IF(T($H13)&lt;&gt;"","Enter Activity",IF(OR($M13=0,$N13=0),"Enter Run Time",IF((VLOOKUP($F13,'VESSEL FACTORS'!$A$3:$O$5,AI$5,FALSE))="N/A","--",IF($G13=" ",IF(ISERROR(SEARCH("Aux",$E13,1)),($H13*VLOOKUP($F13,'VESSEL FACTORS'!$A$2:$O$5,AI$5,FALSE)*0.0000011023*$M13*$N13*0.82),($H13*VLOOKUP($F13,'VESSEL FACTORS'!$A$2:$O$5,AI$5,FALSE)*0.0000011023*$M13*$N13*1)),IF($G13&lt;21,($H13*VLOOKUP($F13,'VESSEL FACTORS'!$A$2:$O$5,AI$5,FALSE)*0.0000011023*$M13*$N13*VLOOKUP($G13,'VESSEL FACTORS'!$A$16:$L$36,AI$5,FALSE)),($H13*VLOOKUP($F13,'VESSEL FACTORS'!$A$3:$O$5,AI$5,FALSE)*0.0000011023*$M13*$N13*($G13/100))))))))</f>
        <v>Enter vessel info</v>
      </c>
      <c r="AJ13" s="76" t="str">
        <f>IF(OR($D13=" ",$E13=" ",$F13=" "),"Enter vessel info",IF(T($H13)&lt;&gt;"","Enter Activity",IF(OR($M13=0,$N13=0),"Enter Run Time",IF((VLOOKUP($F13,'VESSEL FACTORS'!$A$3:$O$5,AJ$5,FALSE))="N/A","--",IF($G13=" ",IF(ISERROR(SEARCH("Aux",$E13,1)),($H13*VLOOKUP($F13,'VESSEL FACTORS'!$A$2:$O$5,AJ$5,FALSE)*0.0000011023*$M13*$N13*0.82),($H13*VLOOKUP($F13,'VESSEL FACTORS'!$A$2:$O$5,AJ$5,FALSE)*0.0000011023*$M13*$N13*1)),IF($G13&lt;21,($H13*VLOOKUP($F13,'VESSEL FACTORS'!$A$2:$O$5,AJ$5,FALSE)*0.0000011023*$M13*$N13*VLOOKUP($G13,'VESSEL FACTORS'!$A$16:$L$36,AJ$5,FALSE)),($H13*VLOOKUP($F13,'VESSEL FACTORS'!$A$3:$O$5,AJ$5,FALSE)*0.0000011023*$M13*$N13*($G13/100))))))))</f>
        <v>Enter vessel info</v>
      </c>
      <c r="AK13" s="76" t="str">
        <f>IF(OR($D13=" ",$E13=" ",$F13=" "),"Enter vessel info",IF(T($H13)&lt;&gt;"","Enter Activity",IF(OR($M13=0,$N13=0),"Enter Run Time",IF((VLOOKUP($F13,'VESSEL FACTORS'!$A$3:$O$5,AK$5,FALSE))="N/A","--",IF($G13=" ",IF(ISERROR(SEARCH("Aux",$E13,1)),($H13*VLOOKUP($F13,'VESSEL FACTORS'!$A$2:$O$5,AK$5,FALSE)*0.0000011023*$M13*$N13*0.82),($H13*VLOOKUP($F13,'VESSEL FACTORS'!$A$2:$O$5,AK$5,FALSE)*0.0000011023*$M13*$N13*1)),IF($G13&lt;21,($H13*VLOOKUP($F13,'VESSEL FACTORS'!$A$2:$O$5,AK$5,FALSE)*0.0000011023*$M13*$N13*VLOOKUP($G13,'VESSEL FACTORS'!$A$16:$L$36,AK$5,FALSE)),($H13*VLOOKUP($F13,'VESSEL FACTORS'!$A$3:$O$5,AK$5,FALSE)*0.0000011023*$M13*$N13*($G13/100))))))))</f>
        <v>Enter vessel info</v>
      </c>
      <c r="AL13" s="67" t="str">
        <f>IF(OR($D13=" ",$E13=" ",$F13=" "),"Enter vessel info",IF(T($H13)&lt;&gt;"","Enter Activity",IF(OR($M13=0,$N13=0),"Enter Run Time",IF((VLOOKUP($F13,'VESSEL FACTORS'!$A$3:$O$5,AL$5,FALSE))="N/A","--",IF($G13=" ",IF(ISERROR(SEARCH("Aux",$E13,1)),($H13*VLOOKUP($F13,'VESSEL FACTORS'!$A$2:$O$5,AL$5,FALSE)*0.0000011023*$M13*$N13*0.82),($H13*VLOOKUP($F13,'VESSEL FACTORS'!$A$2:$O$5,AL$5,FALSE)*0.0000011023*$M13*$N13*1)),IF($G13&lt;21,($H13*VLOOKUP($F13,'VESSEL FACTORS'!$A$2:$O$5,AL$5,FALSE)*0.0000011023*$M13*$N13*VLOOKUP($G13,'VESSEL FACTORS'!$A$16:$L$36,AL$5,FALSE)),($H13*VLOOKUP($F13,'VESSEL FACTORS'!$A$3:$O$5,AL$5,FALSE)*0.0000011023*$M13*$N13*($G13/100))))))))</f>
        <v>Enter vessel info</v>
      </c>
      <c r="AM13" s="74"/>
      <c r="AO13" s="74">
        <f>MONTH(EMISSIONS_1!P13)-MONTH(EMISSIONS_1!O13)+1</f>
        <v>1</v>
      </c>
      <c r="AP13" s="335">
        <f t="shared" si="12"/>
        <v>0</v>
      </c>
      <c r="AQ13" s="336">
        <f t="shared" si="0"/>
        <v>0</v>
      </c>
      <c r="AR13" s="336">
        <f t="shared" si="0"/>
        <v>0</v>
      </c>
      <c r="AS13" s="336">
        <f t="shared" si="0"/>
        <v>0</v>
      </c>
      <c r="AT13" s="336">
        <f t="shared" si="0"/>
        <v>0</v>
      </c>
      <c r="AU13" s="336">
        <f t="shared" si="0"/>
        <v>0</v>
      </c>
      <c r="AV13" s="336">
        <f t="shared" si="0"/>
        <v>0</v>
      </c>
      <c r="AW13" s="336">
        <f t="shared" si="0"/>
        <v>0</v>
      </c>
      <c r="AX13" s="336">
        <f t="shared" si="0"/>
        <v>0</v>
      </c>
      <c r="AY13" s="336">
        <f t="shared" si="0"/>
        <v>0</v>
      </c>
      <c r="AZ13" s="336">
        <f t="shared" si="0"/>
        <v>0</v>
      </c>
      <c r="BA13" s="337">
        <f t="shared" si="0"/>
        <v>0</v>
      </c>
      <c r="BB13" s="335">
        <f t="shared" si="1"/>
        <v>0</v>
      </c>
      <c r="BC13" s="336">
        <f t="shared" si="1"/>
        <v>0</v>
      </c>
      <c r="BD13" s="336">
        <f t="shared" si="1"/>
        <v>0</v>
      </c>
      <c r="BE13" s="336">
        <f t="shared" si="1"/>
        <v>0</v>
      </c>
      <c r="BF13" s="336">
        <f t="shared" si="1"/>
        <v>0</v>
      </c>
      <c r="BG13" s="336">
        <f t="shared" si="1"/>
        <v>0</v>
      </c>
      <c r="BH13" s="336">
        <f t="shared" si="1"/>
        <v>0</v>
      </c>
      <c r="BI13" s="336">
        <f t="shared" si="1"/>
        <v>0</v>
      </c>
      <c r="BJ13" s="336">
        <f t="shared" si="1"/>
        <v>0</v>
      </c>
      <c r="BK13" s="336">
        <f t="shared" si="1"/>
        <v>0</v>
      </c>
      <c r="BL13" s="336">
        <f t="shared" si="1"/>
        <v>0</v>
      </c>
      <c r="BM13" s="337">
        <f t="shared" si="1"/>
        <v>0</v>
      </c>
      <c r="BN13" s="335">
        <f t="shared" si="2"/>
        <v>0</v>
      </c>
      <c r="BO13" s="336">
        <f t="shared" si="2"/>
        <v>0</v>
      </c>
      <c r="BP13" s="336">
        <f t="shared" si="2"/>
        <v>0</v>
      </c>
      <c r="BQ13" s="336">
        <f t="shared" si="2"/>
        <v>0</v>
      </c>
      <c r="BR13" s="336">
        <f t="shared" si="2"/>
        <v>0</v>
      </c>
      <c r="BS13" s="336">
        <f t="shared" si="2"/>
        <v>0</v>
      </c>
      <c r="BT13" s="336">
        <f t="shared" si="2"/>
        <v>0</v>
      </c>
      <c r="BU13" s="336">
        <f t="shared" si="2"/>
        <v>0</v>
      </c>
      <c r="BV13" s="336">
        <f t="shared" si="2"/>
        <v>0</v>
      </c>
      <c r="BW13" s="336">
        <f t="shared" si="2"/>
        <v>0</v>
      </c>
      <c r="BX13" s="336">
        <f t="shared" si="2"/>
        <v>0</v>
      </c>
      <c r="BY13" s="337">
        <f t="shared" si="2"/>
        <v>0</v>
      </c>
      <c r="BZ13" s="335">
        <f t="shared" si="3"/>
        <v>0</v>
      </c>
      <c r="CA13" s="336">
        <f t="shared" si="3"/>
        <v>0</v>
      </c>
      <c r="CB13" s="336">
        <f t="shared" si="3"/>
        <v>0</v>
      </c>
      <c r="CC13" s="336">
        <f t="shared" si="3"/>
        <v>0</v>
      </c>
      <c r="CD13" s="336">
        <f t="shared" si="3"/>
        <v>0</v>
      </c>
      <c r="CE13" s="336">
        <f t="shared" si="3"/>
        <v>0</v>
      </c>
      <c r="CF13" s="336">
        <f t="shared" si="3"/>
        <v>0</v>
      </c>
      <c r="CG13" s="336">
        <f t="shared" si="3"/>
        <v>0</v>
      </c>
      <c r="CH13" s="336">
        <f t="shared" si="3"/>
        <v>0</v>
      </c>
      <c r="CI13" s="336">
        <f t="shared" si="3"/>
        <v>0</v>
      </c>
      <c r="CJ13" s="336">
        <f t="shared" si="3"/>
        <v>0</v>
      </c>
      <c r="CK13" s="337">
        <f t="shared" si="3"/>
        <v>0</v>
      </c>
      <c r="CL13" s="335">
        <f t="shared" si="4"/>
        <v>0</v>
      </c>
      <c r="CM13" s="336">
        <f t="shared" si="4"/>
        <v>0</v>
      </c>
      <c r="CN13" s="336">
        <f t="shared" si="4"/>
        <v>0</v>
      </c>
      <c r="CO13" s="336">
        <f t="shared" si="4"/>
        <v>0</v>
      </c>
      <c r="CP13" s="336">
        <f t="shared" si="4"/>
        <v>0</v>
      </c>
      <c r="CQ13" s="336">
        <f t="shared" si="4"/>
        <v>0</v>
      </c>
      <c r="CR13" s="336">
        <f t="shared" si="4"/>
        <v>0</v>
      </c>
      <c r="CS13" s="336">
        <f t="shared" si="4"/>
        <v>0</v>
      </c>
      <c r="CT13" s="336">
        <f t="shared" si="4"/>
        <v>0</v>
      </c>
      <c r="CU13" s="336">
        <f t="shared" si="4"/>
        <v>0</v>
      </c>
      <c r="CV13" s="336">
        <f t="shared" si="4"/>
        <v>0</v>
      </c>
      <c r="CW13" s="337">
        <f t="shared" si="4"/>
        <v>0</v>
      </c>
      <c r="CX13" s="335">
        <f t="shared" si="5"/>
        <v>0</v>
      </c>
      <c r="CY13" s="336">
        <f t="shared" si="5"/>
        <v>0</v>
      </c>
      <c r="CZ13" s="336">
        <f t="shared" si="5"/>
        <v>0</v>
      </c>
      <c r="DA13" s="336">
        <f t="shared" si="5"/>
        <v>0</v>
      </c>
      <c r="DB13" s="336">
        <f t="shared" si="5"/>
        <v>0</v>
      </c>
      <c r="DC13" s="336">
        <f t="shared" si="5"/>
        <v>0</v>
      </c>
      <c r="DD13" s="336">
        <f t="shared" si="5"/>
        <v>0</v>
      </c>
      <c r="DE13" s="336">
        <f t="shared" si="5"/>
        <v>0</v>
      </c>
      <c r="DF13" s="336">
        <f t="shared" si="5"/>
        <v>0</v>
      </c>
      <c r="DG13" s="336">
        <f t="shared" si="5"/>
        <v>0</v>
      </c>
      <c r="DH13" s="336">
        <f t="shared" si="5"/>
        <v>0</v>
      </c>
      <c r="DI13" s="337">
        <f t="shared" si="5"/>
        <v>0</v>
      </c>
      <c r="DJ13" s="335">
        <f t="shared" si="6"/>
        <v>0</v>
      </c>
      <c r="DK13" s="336">
        <f t="shared" si="6"/>
        <v>0</v>
      </c>
      <c r="DL13" s="336">
        <f t="shared" si="6"/>
        <v>0</v>
      </c>
      <c r="DM13" s="336">
        <f t="shared" si="6"/>
        <v>0</v>
      </c>
      <c r="DN13" s="336">
        <f t="shared" si="6"/>
        <v>0</v>
      </c>
      <c r="DO13" s="336">
        <f t="shared" si="6"/>
        <v>0</v>
      </c>
      <c r="DP13" s="336">
        <f t="shared" si="6"/>
        <v>0</v>
      </c>
      <c r="DQ13" s="336">
        <f t="shared" si="6"/>
        <v>0</v>
      </c>
      <c r="DR13" s="336">
        <f t="shared" si="6"/>
        <v>0</v>
      </c>
      <c r="DS13" s="336">
        <f t="shared" si="6"/>
        <v>0</v>
      </c>
      <c r="DT13" s="336">
        <f t="shared" si="6"/>
        <v>0</v>
      </c>
      <c r="DU13" s="337">
        <f t="shared" si="6"/>
        <v>0</v>
      </c>
      <c r="DV13" s="335">
        <f t="shared" si="7"/>
        <v>0</v>
      </c>
      <c r="DW13" s="336">
        <f t="shared" si="7"/>
        <v>0</v>
      </c>
      <c r="DX13" s="336">
        <f t="shared" si="7"/>
        <v>0</v>
      </c>
      <c r="DY13" s="336">
        <f t="shared" si="7"/>
        <v>0</v>
      </c>
      <c r="DZ13" s="336">
        <f t="shared" si="7"/>
        <v>0</v>
      </c>
      <c r="EA13" s="336">
        <f t="shared" si="7"/>
        <v>0</v>
      </c>
      <c r="EB13" s="336">
        <f t="shared" si="7"/>
        <v>0</v>
      </c>
      <c r="EC13" s="336">
        <f t="shared" si="7"/>
        <v>0</v>
      </c>
      <c r="ED13" s="336">
        <f t="shared" si="7"/>
        <v>0</v>
      </c>
      <c r="EE13" s="336">
        <f t="shared" si="7"/>
        <v>0</v>
      </c>
      <c r="EF13" s="336">
        <f t="shared" si="7"/>
        <v>0</v>
      </c>
      <c r="EG13" s="337">
        <f t="shared" si="7"/>
        <v>0</v>
      </c>
      <c r="EH13" s="335">
        <f t="shared" si="8"/>
        <v>0</v>
      </c>
      <c r="EI13" s="336">
        <f t="shared" si="8"/>
        <v>0</v>
      </c>
      <c r="EJ13" s="336">
        <f t="shared" si="8"/>
        <v>0</v>
      </c>
      <c r="EK13" s="336">
        <f t="shared" si="8"/>
        <v>0</v>
      </c>
      <c r="EL13" s="336">
        <f t="shared" si="8"/>
        <v>0</v>
      </c>
      <c r="EM13" s="336">
        <f t="shared" si="8"/>
        <v>0</v>
      </c>
      <c r="EN13" s="336">
        <f t="shared" si="8"/>
        <v>0</v>
      </c>
      <c r="EO13" s="336">
        <f t="shared" si="8"/>
        <v>0</v>
      </c>
      <c r="EP13" s="336">
        <f t="shared" si="8"/>
        <v>0</v>
      </c>
      <c r="EQ13" s="336">
        <f t="shared" si="8"/>
        <v>0</v>
      </c>
      <c r="ER13" s="336">
        <f t="shared" si="8"/>
        <v>0</v>
      </c>
      <c r="ES13" s="337">
        <f t="shared" si="8"/>
        <v>0</v>
      </c>
      <c r="ET13" s="335">
        <f t="shared" si="9"/>
        <v>0</v>
      </c>
      <c r="EU13" s="336">
        <f t="shared" si="9"/>
        <v>0</v>
      </c>
      <c r="EV13" s="336">
        <f t="shared" si="9"/>
        <v>0</v>
      </c>
      <c r="EW13" s="336">
        <f t="shared" si="9"/>
        <v>0</v>
      </c>
      <c r="EX13" s="336">
        <f t="shared" si="9"/>
        <v>0</v>
      </c>
      <c r="EY13" s="336">
        <f t="shared" si="9"/>
        <v>0</v>
      </c>
      <c r="EZ13" s="336">
        <f t="shared" si="9"/>
        <v>0</v>
      </c>
      <c r="FA13" s="336">
        <f t="shared" si="9"/>
        <v>0</v>
      </c>
      <c r="FB13" s="336">
        <f t="shared" si="9"/>
        <v>0</v>
      </c>
      <c r="FC13" s="336">
        <f t="shared" si="9"/>
        <v>0</v>
      </c>
      <c r="FD13" s="336">
        <f t="shared" si="9"/>
        <v>0</v>
      </c>
      <c r="FE13" s="337">
        <f t="shared" si="9"/>
        <v>0</v>
      </c>
      <c r="FF13" s="335">
        <f t="shared" si="10"/>
        <v>0</v>
      </c>
      <c r="FG13" s="336">
        <f t="shared" si="10"/>
        <v>0</v>
      </c>
      <c r="FH13" s="336">
        <f t="shared" si="10"/>
        <v>0</v>
      </c>
      <c r="FI13" s="336">
        <f t="shared" si="10"/>
        <v>0</v>
      </c>
      <c r="FJ13" s="336">
        <f t="shared" si="10"/>
        <v>0</v>
      </c>
      <c r="FK13" s="336">
        <f t="shared" si="10"/>
        <v>0</v>
      </c>
      <c r="FL13" s="336">
        <f t="shared" si="10"/>
        <v>0</v>
      </c>
      <c r="FM13" s="336">
        <f t="shared" si="10"/>
        <v>0</v>
      </c>
      <c r="FN13" s="336">
        <f t="shared" si="10"/>
        <v>0</v>
      </c>
      <c r="FO13" s="336">
        <f t="shared" si="10"/>
        <v>0</v>
      </c>
      <c r="FP13" s="336">
        <f t="shared" si="10"/>
        <v>0</v>
      </c>
      <c r="FQ13" s="337">
        <f t="shared" si="10"/>
        <v>0</v>
      </c>
    </row>
    <row r="14" spans="1:173" x14ac:dyDescent="0.2">
      <c r="A14" s="74" t="str">
        <f t="shared" ref="A14:A43" si="21">CONCATENATE(D14, "-", E14)</f>
        <v xml:space="preserve"> - </v>
      </c>
      <c r="B14" s="112"/>
      <c r="C14" s="171" t="s">
        <v>306</v>
      </c>
      <c r="D14" s="366" t="str">
        <f>IF(ISBLANK(EMISSIONS_2!D14), " ", EMISSIONS_2!D14)</f>
        <v xml:space="preserve"> </v>
      </c>
      <c r="E14" s="366" t="str">
        <f>IF(ISBLANK(EMISSIONS_2!E14), " ", EMISSIONS_2!E14)</f>
        <v xml:space="preserve"> </v>
      </c>
      <c r="F14" s="366" t="str">
        <f>IF(ISBLANK(EMISSIONS_2!F14), " ", EMISSIONS_2!F14)</f>
        <v xml:space="preserve"> </v>
      </c>
      <c r="G14" s="367"/>
      <c r="H14" s="368"/>
      <c r="I14" s="33" t="s">
        <v>299</v>
      </c>
      <c r="J14" s="367"/>
      <c r="K14" s="33">
        <f t="shared" ref="K14:K30" si="22">IF($J$4="NO Attribution",1,IF($J$4="Enter NO. PLATFORMS",IF(J14="",1,1/J14),IF($J$4="Enter EMISS TO SUBTRACT",IF(J14="",0,J14),1)))</f>
        <v>1</v>
      </c>
      <c r="L14" s="33">
        <f t="shared" ref="L14:L43" si="23">IF(J5="Enter Emissions (tpy)",IF( J14="", 0, J14), 0)</f>
        <v>0</v>
      </c>
      <c r="M14" s="367">
        <v>0</v>
      </c>
      <c r="N14" s="373">
        <v>0</v>
      </c>
      <c r="O14" s="299"/>
      <c r="P14" s="300"/>
      <c r="Q14" s="73" t="str">
        <f t="shared" si="13"/>
        <v>Enter vessel info</v>
      </c>
      <c r="R14" s="79" t="str">
        <f t="shared" si="14"/>
        <v>Enter vessel info</v>
      </c>
      <c r="S14" s="79" t="str">
        <f t="shared" si="15"/>
        <v>Enter vessel info</v>
      </c>
      <c r="T14" s="79" t="str">
        <f t="shared" si="16"/>
        <v>Enter vessel info</v>
      </c>
      <c r="U14" s="79" t="str">
        <f t="shared" si="17"/>
        <v>Enter vessel info</v>
      </c>
      <c r="V14" s="79" t="str">
        <f t="shared" si="18"/>
        <v>Enter vessel info</v>
      </c>
      <c r="W14" s="79" t="str">
        <f t="shared" si="19"/>
        <v>Enter vessel info</v>
      </c>
      <c r="X14" s="79" t="str">
        <f t="shared" si="20"/>
        <v>Enter vessel info</v>
      </c>
      <c r="Y14" s="78" t="s">
        <v>115</v>
      </c>
      <c r="Z14" s="79" t="s">
        <v>115</v>
      </c>
      <c r="AA14" s="82" t="s">
        <v>115</v>
      </c>
      <c r="AB14" s="76" t="str">
        <f>IF(OR($D14=" ",$E14=" ",$F14=" "),"Enter vessel info",IF(T($H14)&lt;&gt;"","Enter Activity",IF(OR($M14=0,$N14=0),"Enter Run Time",IF((VLOOKUP($F14,'VESSEL FACTORS'!$A$3:$O$5,AB$5,FALSE))="N/A","--",IF($G14=" ",IF(ISERROR(SEARCH("Aux",$E14,1)),($H14*VLOOKUP($F14,'VESSEL FACTORS'!$A$2:$O$5,AB$5,FALSE)*0.0000011023*$M14*$N14*0.82),($H14*VLOOKUP($F14,'VESSEL FACTORS'!$A$2:$O$5,AB$5,FALSE)*0.0000011023*$M14*$N14*1)),IF($G14&lt;21,($H14*VLOOKUP($F14,'VESSEL FACTORS'!$A$2:$O$5,AB$5,FALSE)*0.0000011023*$M14*$N14*VLOOKUP($G14,'VESSEL FACTORS'!$A$16:$L$36,AB$5,FALSE)),($H14*VLOOKUP($F14,'VESSEL FACTORS'!$A$3:$O$5,AB$5,FALSE)*0.0000011023*$M14*$N14*($G14/100))))))))</f>
        <v>Enter vessel info</v>
      </c>
      <c r="AC14" s="76" t="str">
        <f>IF(OR($D14=" ",$E14=" ",$F14=" "),"Enter vessel info",IF(T($H14)&lt;&gt;"","Enter Activity",IF(OR($M14=0,$N14=0),"Enter Run Time",IF((VLOOKUP($F14,'VESSEL FACTORS'!$A$3:$O$5,AC$5,FALSE))="N/A","--",IF($G14=" ",IF(ISERROR(SEARCH("Aux",$E14,1)),($H14*VLOOKUP($F14,'VESSEL FACTORS'!$A$2:$O$5,AC$5,FALSE)*0.0000011023*$M14*$N14*0.82),($H14*VLOOKUP($F14,'VESSEL FACTORS'!$A$2:$O$5,AC$5,FALSE)*0.0000011023*$M14*$N14*1)),IF($G14&lt;21,($H14*VLOOKUP($F14,'VESSEL FACTORS'!$A$2:$O$5,AC$5,FALSE)*0.0000011023*$M14*$N14*VLOOKUP($G14,'VESSEL FACTORS'!$A$16:$L$36,AC$5,FALSE)),($H14*VLOOKUP($F14,'VESSEL FACTORS'!$A$3:$O$5,AC$5,FALSE)*0.0000011023*$M14*$N14*($G14/100))))))))</f>
        <v>Enter vessel info</v>
      </c>
      <c r="AD14" s="76" t="str">
        <f>IF(OR($D14=" ",$E14=" ",$F14=" "),"Enter vessel info",IF(T($H14)&lt;&gt;"","Enter Activity",IF(OR($M14=0,$N14=0),"Enter Run Time",IF((VLOOKUP($F14,'VESSEL FACTORS'!$A$3:$O$5,AD$5,FALSE))="N/A","--",IF($G14=" ",IF(ISERROR(SEARCH("Aux",$E14,1)),($H14*VLOOKUP($F14,'VESSEL FACTORS'!$A$2:$O$5,AD$5,FALSE)*0.0000011023*$M14*$N14*0.82),($H14*VLOOKUP($F14,'VESSEL FACTORS'!$A$2:$O$5,AD$5,FALSE)*0.0000011023*$M14*$N14*1)),IF($G14&lt;21,($H14*VLOOKUP($F14,'VESSEL FACTORS'!$A$2:$O$5,AD$5,FALSE)*0.0000011023*$M14*$N14*VLOOKUP($G14,'VESSEL FACTORS'!$A$16:$L$36,AD$5,FALSE)),($H14*VLOOKUP($F14,'VESSEL FACTORS'!$A$3:$O$5,AD$5,FALSE)*0.0000011023*$M14*$N14*($G14/100))))))))</f>
        <v>Enter vessel info</v>
      </c>
      <c r="AE14" s="76" t="str">
        <f>IF(OR($D14=" ",$E14=" ",$F14=" "),"Enter vessel info",IF(T($H14)&lt;&gt;"","Enter Activity",IF(OR($M14=0,$N14=0),"Enter Run Time",IF((VLOOKUP($F14,'VESSEL FACTORS'!$A$3:$O$5,AE$5,FALSE))="N/A","--",IF($G14=" ",IF(ISERROR(SEARCH("Aux",$E14,1)),($H14*VLOOKUP($F14,'VESSEL FACTORS'!$A$2:$O$5,AE$5,FALSE)*0.0000011023*$M14*$N14*0.82),($H14*VLOOKUP($F14,'VESSEL FACTORS'!$A$2:$O$5,AE$5,FALSE)*0.0000011023*$M14*$N14*1)),IF($G14&lt;21,($H14*VLOOKUP($F14,'VESSEL FACTORS'!$A$2:$O$5,AE$5,FALSE)*0.0000011023*$M14*$N14*VLOOKUP($G14,'VESSEL FACTORS'!$A$16:$L$36,AE$5,FALSE)),($H14*VLOOKUP($F14,'VESSEL FACTORS'!$A$3:$O$5,AE$5,FALSE)*0.0000011023*$M14*$N14*($G14/100))))))))</f>
        <v>Enter vessel info</v>
      </c>
      <c r="AF14" s="76" t="str">
        <f>IF(OR($D14=" ",$E14=" ",$F14=" "),"Enter vessel info",IF(T($H14)&lt;&gt;"","Enter Activity",IF(OR($M14=0,$N14=0),"Enter Run Time",IF((VLOOKUP($F14,'VESSEL FACTORS'!$A$3:$O$5,AF$5,FALSE))="N/A","--",IF($G14=" ",IF(ISERROR(SEARCH("Aux",$E14,1)),($H14*VLOOKUP($F14,'VESSEL FACTORS'!$A$2:$O$5,AF$5,FALSE)*0.0000011023*$M14*$N14*0.82),($H14*VLOOKUP($F14,'VESSEL FACTORS'!$A$2:$O$5,AF$5,FALSE)*0.0000011023*$M14*$N14*1)),IF($G14&lt;21,($H14*VLOOKUP($F14,'VESSEL FACTORS'!$A$2:$O$5,AF$5,FALSE)*0.0000011023*$M14*$N14*VLOOKUP($G14,'VESSEL FACTORS'!$A$16:$L$36,AF$5,FALSE)),($H14*VLOOKUP($F14,'VESSEL FACTORS'!$A$3:$O$5,AF$5,FALSE)*0.0000011023*$M14*$N14*($G14/100))))))))</f>
        <v>Enter vessel info</v>
      </c>
      <c r="AG14" s="76" t="str">
        <f>IF(OR($D14=" ",$E14=" ",$F14=" "),"Enter vessel info",IF(T($H14)&lt;&gt;"","Enter Activity",IF(OR($M14=0,$N14=0),"Enter Run Time",IF((VLOOKUP($F14,'VESSEL FACTORS'!$A$3:$O$5,AG$5,FALSE))="N/A","--",IF($G14=" ",IF(ISERROR(SEARCH("Aux",$E14,1)),($H14*VLOOKUP($F14,'VESSEL FACTORS'!$A$2:$O$5,AG$5,FALSE)*0.0000011023*$M14*$N14*0.82),($H14*VLOOKUP($F14,'VESSEL FACTORS'!$A$2:$O$5,AG$5,FALSE)*0.0000011023*$M14*$N14*1)),IF($G14&lt;21,($H14*VLOOKUP($F14,'VESSEL FACTORS'!$A$2:$O$5,AG$5,FALSE)*0.0000011023*$M14*$N14*VLOOKUP($G14,'VESSEL FACTORS'!$A$16:$L$36,AG$5,FALSE)),($H14*VLOOKUP($F14,'VESSEL FACTORS'!$A$3:$O$5,AG$5,FALSE)*0.0000011023*$M14*$N14*($G14/100))))))))</f>
        <v>Enter vessel info</v>
      </c>
      <c r="AH14" s="76" t="str">
        <f>IF(OR($D14=" ",$E14=" ",$F14=" "),"Enter vessel info",IF(T($H14)&lt;&gt;"","Enter Activity",IF(OR($M14=0,$N14=0),"Enter Run Time",IF((VLOOKUP($F14,'VESSEL FACTORS'!$A$3:$O$5,AH$5,FALSE))="N/A","--",IF($G14=" ",IF(ISERROR(SEARCH("Aux",$E14,1)),($H14*VLOOKUP($F14,'VESSEL FACTORS'!$A$2:$O$5,AH$5,FALSE)*0.0000011023*$M14*$N14*0.82),($H14*VLOOKUP($F14,'VESSEL FACTORS'!$A$2:$O$5,AH$5,FALSE)*0.0000011023*$M14*$N14*1)),IF($G14&lt;21,($H14*VLOOKUP($F14,'VESSEL FACTORS'!$A$2:$O$5,AH$5,FALSE)*0.0000011023*$M14*$N14*VLOOKUP($G14,'VESSEL FACTORS'!$A$16:$L$36,AH$5,FALSE)),($H14*VLOOKUP($F14,'VESSEL FACTORS'!$A$3:$O$5,AH$5,FALSE)*0.0000011023*$M14*$N14*($G14/100))))))))</f>
        <v>Enter vessel info</v>
      </c>
      <c r="AI14" s="76" t="str">
        <f>IF(OR($D14=" ",$E14=" ",$F14=" "),"Enter vessel info",IF(T($H14)&lt;&gt;"","Enter Activity",IF(OR($M14=0,$N14=0),"Enter Run Time",IF((VLOOKUP($F14,'VESSEL FACTORS'!$A$3:$O$5,AI$5,FALSE))="N/A","--",IF($G14=" ",IF(ISERROR(SEARCH("Aux",$E14,1)),($H14*VLOOKUP($F14,'VESSEL FACTORS'!$A$2:$O$5,AI$5,FALSE)*0.0000011023*$M14*$N14*0.82),($H14*VLOOKUP($F14,'VESSEL FACTORS'!$A$2:$O$5,AI$5,FALSE)*0.0000011023*$M14*$N14*1)),IF($G14&lt;21,($H14*VLOOKUP($F14,'VESSEL FACTORS'!$A$2:$O$5,AI$5,FALSE)*0.0000011023*$M14*$N14*VLOOKUP($G14,'VESSEL FACTORS'!$A$16:$L$36,AI$5,FALSE)),($H14*VLOOKUP($F14,'VESSEL FACTORS'!$A$3:$O$5,AI$5,FALSE)*0.0000011023*$M14*$N14*($G14/100))))))))</f>
        <v>Enter vessel info</v>
      </c>
      <c r="AJ14" s="76" t="str">
        <f>IF(OR($D14=" ",$E14=" ",$F14=" "),"Enter vessel info",IF(T($H14)&lt;&gt;"","Enter Activity",IF(OR($M14=0,$N14=0),"Enter Run Time",IF((VLOOKUP($F14,'VESSEL FACTORS'!$A$3:$O$5,AJ$5,FALSE))="N/A","--",IF($G14=" ",IF(ISERROR(SEARCH("Aux",$E14,1)),($H14*VLOOKUP($F14,'VESSEL FACTORS'!$A$2:$O$5,AJ$5,FALSE)*0.0000011023*$M14*$N14*0.82),($H14*VLOOKUP($F14,'VESSEL FACTORS'!$A$2:$O$5,AJ$5,FALSE)*0.0000011023*$M14*$N14*1)),IF($G14&lt;21,($H14*VLOOKUP($F14,'VESSEL FACTORS'!$A$2:$O$5,AJ$5,FALSE)*0.0000011023*$M14*$N14*VLOOKUP($G14,'VESSEL FACTORS'!$A$16:$L$36,AJ$5,FALSE)),($H14*VLOOKUP($F14,'VESSEL FACTORS'!$A$3:$O$5,AJ$5,FALSE)*0.0000011023*$M14*$N14*($G14/100))))))))</f>
        <v>Enter vessel info</v>
      </c>
      <c r="AK14" s="76" t="str">
        <f>IF(OR($D14=" ",$E14=" ",$F14=" "),"Enter vessel info",IF(T($H14)&lt;&gt;"","Enter Activity",IF(OR($M14=0,$N14=0),"Enter Run Time",IF((VLOOKUP($F14,'VESSEL FACTORS'!$A$3:$O$5,AK$5,FALSE))="N/A","--",IF($G14=" ",IF(ISERROR(SEARCH("Aux",$E14,1)),($H14*VLOOKUP($F14,'VESSEL FACTORS'!$A$2:$O$5,AK$5,FALSE)*0.0000011023*$M14*$N14*0.82),($H14*VLOOKUP($F14,'VESSEL FACTORS'!$A$2:$O$5,AK$5,FALSE)*0.0000011023*$M14*$N14*1)),IF($G14&lt;21,($H14*VLOOKUP($F14,'VESSEL FACTORS'!$A$2:$O$5,AK$5,FALSE)*0.0000011023*$M14*$N14*VLOOKUP($G14,'VESSEL FACTORS'!$A$16:$L$36,AK$5,FALSE)),($H14*VLOOKUP($F14,'VESSEL FACTORS'!$A$3:$O$5,AK$5,FALSE)*0.0000011023*$M14*$N14*($G14/100))))))))</f>
        <v>Enter vessel info</v>
      </c>
      <c r="AL14" s="67" t="str">
        <f>IF(OR($D14=" ",$E14=" ",$F14=" "),"Enter vessel info",IF(T($H14)&lt;&gt;"","Enter Activity",IF(OR($M14=0,$N14=0),"Enter Run Time",IF((VLOOKUP($F14,'VESSEL FACTORS'!$A$3:$O$5,AL$5,FALSE))="N/A","--",IF($G14=" ",IF(ISERROR(SEARCH("Aux",$E14,1)),($H14*VLOOKUP($F14,'VESSEL FACTORS'!$A$2:$O$5,AL$5,FALSE)*0.0000011023*$M14*$N14*0.82),($H14*VLOOKUP($F14,'VESSEL FACTORS'!$A$2:$O$5,AL$5,FALSE)*0.0000011023*$M14*$N14*1)),IF($G14&lt;21,($H14*VLOOKUP($F14,'VESSEL FACTORS'!$A$2:$O$5,AL$5,FALSE)*0.0000011023*$M14*$N14*VLOOKUP($G14,'VESSEL FACTORS'!$A$16:$L$36,AL$5,FALSE)),($H14*VLOOKUP($F14,'VESSEL FACTORS'!$A$3:$O$5,AL$5,FALSE)*0.0000011023*$M14*$N14*($G14/100))))))))</f>
        <v>Enter vessel info</v>
      </c>
      <c r="AM14" s="74"/>
      <c r="AO14" s="74">
        <f>MONTH(EMISSIONS_1!P14)-MONTH(EMISSIONS_1!O14)+1</f>
        <v>1</v>
      </c>
      <c r="AP14" s="335">
        <f t="shared" si="12"/>
        <v>0</v>
      </c>
      <c r="AQ14" s="336">
        <f t="shared" si="0"/>
        <v>0</v>
      </c>
      <c r="AR14" s="336">
        <f t="shared" si="0"/>
        <v>0</v>
      </c>
      <c r="AS14" s="336">
        <f t="shared" si="0"/>
        <v>0</v>
      </c>
      <c r="AT14" s="336">
        <f t="shared" si="0"/>
        <v>0</v>
      </c>
      <c r="AU14" s="336">
        <f t="shared" si="0"/>
        <v>0</v>
      </c>
      <c r="AV14" s="336">
        <f t="shared" si="0"/>
        <v>0</v>
      </c>
      <c r="AW14" s="336">
        <f t="shared" si="0"/>
        <v>0</v>
      </c>
      <c r="AX14" s="336">
        <f t="shared" si="0"/>
        <v>0</v>
      </c>
      <c r="AY14" s="336">
        <f t="shared" si="0"/>
        <v>0</v>
      </c>
      <c r="AZ14" s="336">
        <f t="shared" si="0"/>
        <v>0</v>
      </c>
      <c r="BA14" s="337">
        <f t="shared" si="0"/>
        <v>0</v>
      </c>
      <c r="BB14" s="335">
        <f t="shared" si="1"/>
        <v>0</v>
      </c>
      <c r="BC14" s="336">
        <f t="shared" si="1"/>
        <v>0</v>
      </c>
      <c r="BD14" s="336">
        <f t="shared" si="1"/>
        <v>0</v>
      </c>
      <c r="BE14" s="336">
        <f t="shared" si="1"/>
        <v>0</v>
      </c>
      <c r="BF14" s="336">
        <f t="shared" si="1"/>
        <v>0</v>
      </c>
      <c r="BG14" s="336">
        <f t="shared" si="1"/>
        <v>0</v>
      </c>
      <c r="BH14" s="336">
        <f t="shared" si="1"/>
        <v>0</v>
      </c>
      <c r="BI14" s="336">
        <f t="shared" si="1"/>
        <v>0</v>
      </c>
      <c r="BJ14" s="336">
        <f t="shared" si="1"/>
        <v>0</v>
      </c>
      <c r="BK14" s="336">
        <f t="shared" si="1"/>
        <v>0</v>
      </c>
      <c r="BL14" s="336">
        <f t="shared" si="1"/>
        <v>0</v>
      </c>
      <c r="BM14" s="337">
        <f t="shared" si="1"/>
        <v>0</v>
      </c>
      <c r="BN14" s="335">
        <f t="shared" si="2"/>
        <v>0</v>
      </c>
      <c r="BO14" s="336">
        <f t="shared" si="2"/>
        <v>0</v>
      </c>
      <c r="BP14" s="336">
        <f t="shared" si="2"/>
        <v>0</v>
      </c>
      <c r="BQ14" s="336">
        <f t="shared" si="2"/>
        <v>0</v>
      </c>
      <c r="BR14" s="336">
        <f t="shared" si="2"/>
        <v>0</v>
      </c>
      <c r="BS14" s="336">
        <f t="shared" si="2"/>
        <v>0</v>
      </c>
      <c r="BT14" s="336">
        <f t="shared" si="2"/>
        <v>0</v>
      </c>
      <c r="BU14" s="336">
        <f t="shared" si="2"/>
        <v>0</v>
      </c>
      <c r="BV14" s="336">
        <f t="shared" si="2"/>
        <v>0</v>
      </c>
      <c r="BW14" s="336">
        <f t="shared" si="2"/>
        <v>0</v>
      </c>
      <c r="BX14" s="336">
        <f t="shared" si="2"/>
        <v>0</v>
      </c>
      <c r="BY14" s="337">
        <f t="shared" si="2"/>
        <v>0</v>
      </c>
      <c r="BZ14" s="335">
        <f t="shared" si="3"/>
        <v>0</v>
      </c>
      <c r="CA14" s="336">
        <f t="shared" si="3"/>
        <v>0</v>
      </c>
      <c r="CB14" s="336">
        <f t="shared" si="3"/>
        <v>0</v>
      </c>
      <c r="CC14" s="336">
        <f t="shared" si="3"/>
        <v>0</v>
      </c>
      <c r="CD14" s="336">
        <f t="shared" si="3"/>
        <v>0</v>
      </c>
      <c r="CE14" s="336">
        <f t="shared" si="3"/>
        <v>0</v>
      </c>
      <c r="CF14" s="336">
        <f t="shared" si="3"/>
        <v>0</v>
      </c>
      <c r="CG14" s="336">
        <f t="shared" si="3"/>
        <v>0</v>
      </c>
      <c r="CH14" s="336">
        <f t="shared" si="3"/>
        <v>0</v>
      </c>
      <c r="CI14" s="336">
        <f t="shared" si="3"/>
        <v>0</v>
      </c>
      <c r="CJ14" s="336">
        <f t="shared" si="3"/>
        <v>0</v>
      </c>
      <c r="CK14" s="337">
        <f t="shared" si="3"/>
        <v>0</v>
      </c>
      <c r="CL14" s="335">
        <f t="shared" si="4"/>
        <v>0</v>
      </c>
      <c r="CM14" s="336">
        <f t="shared" si="4"/>
        <v>0</v>
      </c>
      <c r="CN14" s="336">
        <f t="shared" si="4"/>
        <v>0</v>
      </c>
      <c r="CO14" s="336">
        <f t="shared" si="4"/>
        <v>0</v>
      </c>
      <c r="CP14" s="336">
        <f t="shared" si="4"/>
        <v>0</v>
      </c>
      <c r="CQ14" s="336">
        <f t="shared" si="4"/>
        <v>0</v>
      </c>
      <c r="CR14" s="336">
        <f t="shared" si="4"/>
        <v>0</v>
      </c>
      <c r="CS14" s="336">
        <f t="shared" si="4"/>
        <v>0</v>
      </c>
      <c r="CT14" s="336">
        <f t="shared" si="4"/>
        <v>0</v>
      </c>
      <c r="CU14" s="336">
        <f t="shared" si="4"/>
        <v>0</v>
      </c>
      <c r="CV14" s="336">
        <f t="shared" si="4"/>
        <v>0</v>
      </c>
      <c r="CW14" s="337">
        <f t="shared" si="4"/>
        <v>0</v>
      </c>
      <c r="CX14" s="335">
        <f t="shared" si="5"/>
        <v>0</v>
      </c>
      <c r="CY14" s="336">
        <f t="shared" si="5"/>
        <v>0</v>
      </c>
      <c r="CZ14" s="336">
        <f t="shared" si="5"/>
        <v>0</v>
      </c>
      <c r="DA14" s="336">
        <f t="shared" si="5"/>
        <v>0</v>
      </c>
      <c r="DB14" s="336">
        <f t="shared" si="5"/>
        <v>0</v>
      </c>
      <c r="DC14" s="336">
        <f t="shared" si="5"/>
        <v>0</v>
      </c>
      <c r="DD14" s="336">
        <f t="shared" si="5"/>
        <v>0</v>
      </c>
      <c r="DE14" s="336">
        <f t="shared" si="5"/>
        <v>0</v>
      </c>
      <c r="DF14" s="336">
        <f t="shared" si="5"/>
        <v>0</v>
      </c>
      <c r="DG14" s="336">
        <f t="shared" si="5"/>
        <v>0</v>
      </c>
      <c r="DH14" s="336">
        <f t="shared" si="5"/>
        <v>0</v>
      </c>
      <c r="DI14" s="337">
        <f t="shared" si="5"/>
        <v>0</v>
      </c>
      <c r="DJ14" s="335">
        <f t="shared" si="6"/>
        <v>0</v>
      </c>
      <c r="DK14" s="336">
        <f t="shared" si="6"/>
        <v>0</v>
      </c>
      <c r="DL14" s="336">
        <f t="shared" si="6"/>
        <v>0</v>
      </c>
      <c r="DM14" s="336">
        <f t="shared" si="6"/>
        <v>0</v>
      </c>
      <c r="DN14" s="336">
        <f t="shared" si="6"/>
        <v>0</v>
      </c>
      <c r="DO14" s="336">
        <f t="shared" si="6"/>
        <v>0</v>
      </c>
      <c r="DP14" s="336">
        <f t="shared" si="6"/>
        <v>0</v>
      </c>
      <c r="DQ14" s="336">
        <f t="shared" si="6"/>
        <v>0</v>
      </c>
      <c r="DR14" s="336">
        <f t="shared" si="6"/>
        <v>0</v>
      </c>
      <c r="DS14" s="336">
        <f t="shared" si="6"/>
        <v>0</v>
      </c>
      <c r="DT14" s="336">
        <f t="shared" si="6"/>
        <v>0</v>
      </c>
      <c r="DU14" s="337">
        <f t="shared" si="6"/>
        <v>0</v>
      </c>
      <c r="DV14" s="335">
        <f t="shared" si="7"/>
        <v>0</v>
      </c>
      <c r="DW14" s="336">
        <f t="shared" si="7"/>
        <v>0</v>
      </c>
      <c r="DX14" s="336">
        <f t="shared" si="7"/>
        <v>0</v>
      </c>
      <c r="DY14" s="336">
        <f t="shared" si="7"/>
        <v>0</v>
      </c>
      <c r="DZ14" s="336">
        <f t="shared" si="7"/>
        <v>0</v>
      </c>
      <c r="EA14" s="336">
        <f t="shared" si="7"/>
        <v>0</v>
      </c>
      <c r="EB14" s="336">
        <f t="shared" si="7"/>
        <v>0</v>
      </c>
      <c r="EC14" s="336">
        <f t="shared" si="7"/>
        <v>0</v>
      </c>
      <c r="ED14" s="336">
        <f t="shared" si="7"/>
        <v>0</v>
      </c>
      <c r="EE14" s="336">
        <f t="shared" si="7"/>
        <v>0</v>
      </c>
      <c r="EF14" s="336">
        <f t="shared" si="7"/>
        <v>0</v>
      </c>
      <c r="EG14" s="337">
        <f t="shared" si="7"/>
        <v>0</v>
      </c>
      <c r="EH14" s="335">
        <f t="shared" si="8"/>
        <v>0</v>
      </c>
      <c r="EI14" s="336">
        <f t="shared" si="8"/>
        <v>0</v>
      </c>
      <c r="EJ14" s="336">
        <f t="shared" si="8"/>
        <v>0</v>
      </c>
      <c r="EK14" s="336">
        <f t="shared" si="8"/>
        <v>0</v>
      </c>
      <c r="EL14" s="336">
        <f t="shared" si="8"/>
        <v>0</v>
      </c>
      <c r="EM14" s="336">
        <f t="shared" si="8"/>
        <v>0</v>
      </c>
      <c r="EN14" s="336">
        <f t="shared" si="8"/>
        <v>0</v>
      </c>
      <c r="EO14" s="336">
        <f t="shared" si="8"/>
        <v>0</v>
      </c>
      <c r="EP14" s="336">
        <f t="shared" si="8"/>
        <v>0</v>
      </c>
      <c r="EQ14" s="336">
        <f t="shared" si="8"/>
        <v>0</v>
      </c>
      <c r="ER14" s="336">
        <f t="shared" si="8"/>
        <v>0</v>
      </c>
      <c r="ES14" s="337">
        <f t="shared" si="8"/>
        <v>0</v>
      </c>
      <c r="ET14" s="335">
        <f t="shared" si="9"/>
        <v>0</v>
      </c>
      <c r="EU14" s="336">
        <f t="shared" si="9"/>
        <v>0</v>
      </c>
      <c r="EV14" s="336">
        <f t="shared" si="9"/>
        <v>0</v>
      </c>
      <c r="EW14" s="336">
        <f t="shared" si="9"/>
        <v>0</v>
      </c>
      <c r="EX14" s="336">
        <f t="shared" si="9"/>
        <v>0</v>
      </c>
      <c r="EY14" s="336">
        <f t="shared" si="9"/>
        <v>0</v>
      </c>
      <c r="EZ14" s="336">
        <f t="shared" si="9"/>
        <v>0</v>
      </c>
      <c r="FA14" s="336">
        <f t="shared" si="9"/>
        <v>0</v>
      </c>
      <c r="FB14" s="336">
        <f t="shared" si="9"/>
        <v>0</v>
      </c>
      <c r="FC14" s="336">
        <f t="shared" si="9"/>
        <v>0</v>
      </c>
      <c r="FD14" s="336">
        <f t="shared" si="9"/>
        <v>0</v>
      </c>
      <c r="FE14" s="337">
        <f t="shared" si="9"/>
        <v>0</v>
      </c>
      <c r="FF14" s="335">
        <f t="shared" si="10"/>
        <v>0</v>
      </c>
      <c r="FG14" s="336">
        <f t="shared" si="10"/>
        <v>0</v>
      </c>
      <c r="FH14" s="336">
        <f t="shared" si="10"/>
        <v>0</v>
      </c>
      <c r="FI14" s="336">
        <f t="shared" si="10"/>
        <v>0</v>
      </c>
      <c r="FJ14" s="336">
        <f t="shared" si="10"/>
        <v>0</v>
      </c>
      <c r="FK14" s="336">
        <f t="shared" si="10"/>
        <v>0</v>
      </c>
      <c r="FL14" s="336">
        <f t="shared" si="10"/>
        <v>0</v>
      </c>
      <c r="FM14" s="336">
        <f t="shared" si="10"/>
        <v>0</v>
      </c>
      <c r="FN14" s="336">
        <f t="shared" si="10"/>
        <v>0</v>
      </c>
      <c r="FO14" s="336">
        <f t="shared" si="10"/>
        <v>0</v>
      </c>
      <c r="FP14" s="336">
        <f t="shared" si="10"/>
        <v>0</v>
      </c>
      <c r="FQ14" s="337">
        <f t="shared" si="10"/>
        <v>0</v>
      </c>
    </row>
    <row r="15" spans="1:173" x14ac:dyDescent="0.2">
      <c r="A15" s="74" t="str">
        <f t="shared" si="21"/>
        <v xml:space="preserve"> - </v>
      </c>
      <c r="B15" s="112"/>
      <c r="C15" s="171" t="s">
        <v>306</v>
      </c>
      <c r="D15" s="366" t="str">
        <f>IF(ISBLANK(EMISSIONS_2!D15), " ", EMISSIONS_2!D15)</f>
        <v xml:space="preserve"> </v>
      </c>
      <c r="E15" s="366" t="str">
        <f>IF(ISBLANK(EMISSIONS_2!E15), " ", EMISSIONS_2!E15)</f>
        <v xml:space="preserve"> </v>
      </c>
      <c r="F15" s="366" t="str">
        <f>IF(ISBLANK(EMISSIONS_2!F15), " ", EMISSIONS_2!F15)</f>
        <v xml:space="preserve"> </v>
      </c>
      <c r="G15" s="367"/>
      <c r="H15" s="368"/>
      <c r="I15" s="33" t="s">
        <v>299</v>
      </c>
      <c r="J15" s="367"/>
      <c r="K15" s="33">
        <f t="shared" si="22"/>
        <v>1</v>
      </c>
      <c r="L15" s="33">
        <f t="shared" si="23"/>
        <v>0</v>
      </c>
      <c r="M15" s="367">
        <v>0</v>
      </c>
      <c r="N15" s="373">
        <v>0</v>
      </c>
      <c r="O15" s="299"/>
      <c r="P15" s="300"/>
      <c r="Q15" s="73" t="str">
        <f t="shared" si="13"/>
        <v>Enter vessel info</v>
      </c>
      <c r="R15" s="79" t="str">
        <f t="shared" si="14"/>
        <v>Enter vessel info</v>
      </c>
      <c r="S15" s="79" t="str">
        <f t="shared" si="15"/>
        <v>Enter vessel info</v>
      </c>
      <c r="T15" s="79" t="str">
        <f t="shared" si="16"/>
        <v>Enter vessel info</v>
      </c>
      <c r="U15" s="79" t="str">
        <f t="shared" si="17"/>
        <v>Enter vessel info</v>
      </c>
      <c r="V15" s="79" t="str">
        <f t="shared" si="18"/>
        <v>Enter vessel info</v>
      </c>
      <c r="W15" s="79" t="str">
        <f t="shared" si="19"/>
        <v>Enter vessel info</v>
      </c>
      <c r="X15" s="79" t="str">
        <f t="shared" si="20"/>
        <v>Enter vessel info</v>
      </c>
      <c r="Y15" s="78" t="s">
        <v>115</v>
      </c>
      <c r="Z15" s="79" t="s">
        <v>115</v>
      </c>
      <c r="AA15" s="82" t="s">
        <v>115</v>
      </c>
      <c r="AB15" s="76" t="str">
        <f>IF(OR($D15=" ",$E15=" ",$F15=" "),"Enter vessel info",IF(T($H15)&lt;&gt;"","Enter Activity",IF(OR($M15=0,$N15=0),"Enter Run Time",IF((VLOOKUP($F15,'VESSEL FACTORS'!$A$3:$O$5,AB$5,FALSE))="N/A","--",IF($G15=" ",IF(ISERROR(SEARCH("Aux",$E15,1)),($H15*VLOOKUP($F15,'VESSEL FACTORS'!$A$2:$O$5,AB$5,FALSE)*0.0000011023*$M15*$N15*0.82),($H15*VLOOKUP($F15,'VESSEL FACTORS'!$A$2:$O$5,AB$5,FALSE)*0.0000011023*$M15*$N15*1)),IF($G15&lt;21,($H15*VLOOKUP($F15,'VESSEL FACTORS'!$A$2:$O$5,AB$5,FALSE)*0.0000011023*$M15*$N15*VLOOKUP($G15,'VESSEL FACTORS'!$A$16:$L$36,AB$5,FALSE)),($H15*VLOOKUP($F15,'VESSEL FACTORS'!$A$3:$O$5,AB$5,FALSE)*0.0000011023*$M15*$N15*($G15/100))))))))</f>
        <v>Enter vessel info</v>
      </c>
      <c r="AC15" s="76" t="str">
        <f>IF(OR($D15=" ",$E15=" ",$F15=" "),"Enter vessel info",IF(T($H15)&lt;&gt;"","Enter Activity",IF(OR($M15=0,$N15=0),"Enter Run Time",IF((VLOOKUP($F15,'VESSEL FACTORS'!$A$3:$O$5,AC$5,FALSE))="N/A","--",IF($G15=" ",IF(ISERROR(SEARCH("Aux",$E15,1)),($H15*VLOOKUP($F15,'VESSEL FACTORS'!$A$2:$O$5,AC$5,FALSE)*0.0000011023*$M15*$N15*0.82),($H15*VLOOKUP($F15,'VESSEL FACTORS'!$A$2:$O$5,AC$5,FALSE)*0.0000011023*$M15*$N15*1)),IF($G15&lt;21,($H15*VLOOKUP($F15,'VESSEL FACTORS'!$A$2:$O$5,AC$5,FALSE)*0.0000011023*$M15*$N15*VLOOKUP($G15,'VESSEL FACTORS'!$A$16:$L$36,AC$5,FALSE)),($H15*VLOOKUP($F15,'VESSEL FACTORS'!$A$3:$O$5,AC$5,FALSE)*0.0000011023*$M15*$N15*($G15/100))))))))</f>
        <v>Enter vessel info</v>
      </c>
      <c r="AD15" s="76" t="str">
        <f>IF(OR($D15=" ",$E15=" ",$F15=" "),"Enter vessel info",IF(T($H15)&lt;&gt;"","Enter Activity",IF(OR($M15=0,$N15=0),"Enter Run Time",IF((VLOOKUP($F15,'VESSEL FACTORS'!$A$3:$O$5,AD$5,FALSE))="N/A","--",IF($G15=" ",IF(ISERROR(SEARCH("Aux",$E15,1)),($H15*VLOOKUP($F15,'VESSEL FACTORS'!$A$2:$O$5,AD$5,FALSE)*0.0000011023*$M15*$N15*0.82),($H15*VLOOKUP($F15,'VESSEL FACTORS'!$A$2:$O$5,AD$5,FALSE)*0.0000011023*$M15*$N15*1)),IF($G15&lt;21,($H15*VLOOKUP($F15,'VESSEL FACTORS'!$A$2:$O$5,AD$5,FALSE)*0.0000011023*$M15*$N15*VLOOKUP($G15,'VESSEL FACTORS'!$A$16:$L$36,AD$5,FALSE)),($H15*VLOOKUP($F15,'VESSEL FACTORS'!$A$3:$O$5,AD$5,FALSE)*0.0000011023*$M15*$N15*($G15/100))))))))</f>
        <v>Enter vessel info</v>
      </c>
      <c r="AE15" s="76" t="str">
        <f>IF(OR($D15=" ",$E15=" ",$F15=" "),"Enter vessel info",IF(T($H15)&lt;&gt;"","Enter Activity",IF(OR($M15=0,$N15=0),"Enter Run Time",IF((VLOOKUP($F15,'VESSEL FACTORS'!$A$3:$O$5,AE$5,FALSE))="N/A","--",IF($G15=" ",IF(ISERROR(SEARCH("Aux",$E15,1)),($H15*VLOOKUP($F15,'VESSEL FACTORS'!$A$2:$O$5,AE$5,FALSE)*0.0000011023*$M15*$N15*0.82),($H15*VLOOKUP($F15,'VESSEL FACTORS'!$A$2:$O$5,AE$5,FALSE)*0.0000011023*$M15*$N15*1)),IF($G15&lt;21,($H15*VLOOKUP($F15,'VESSEL FACTORS'!$A$2:$O$5,AE$5,FALSE)*0.0000011023*$M15*$N15*VLOOKUP($G15,'VESSEL FACTORS'!$A$16:$L$36,AE$5,FALSE)),($H15*VLOOKUP($F15,'VESSEL FACTORS'!$A$3:$O$5,AE$5,FALSE)*0.0000011023*$M15*$N15*($G15/100))))))))</f>
        <v>Enter vessel info</v>
      </c>
      <c r="AF15" s="76" t="str">
        <f>IF(OR($D15=" ",$E15=" ",$F15=" "),"Enter vessel info",IF(T($H15)&lt;&gt;"","Enter Activity",IF(OR($M15=0,$N15=0),"Enter Run Time",IF((VLOOKUP($F15,'VESSEL FACTORS'!$A$3:$O$5,AF$5,FALSE))="N/A","--",IF($G15=" ",IF(ISERROR(SEARCH("Aux",$E15,1)),($H15*VLOOKUP($F15,'VESSEL FACTORS'!$A$2:$O$5,AF$5,FALSE)*0.0000011023*$M15*$N15*0.82),($H15*VLOOKUP($F15,'VESSEL FACTORS'!$A$2:$O$5,AF$5,FALSE)*0.0000011023*$M15*$N15*1)),IF($G15&lt;21,($H15*VLOOKUP($F15,'VESSEL FACTORS'!$A$2:$O$5,AF$5,FALSE)*0.0000011023*$M15*$N15*VLOOKUP($G15,'VESSEL FACTORS'!$A$16:$L$36,AF$5,FALSE)),($H15*VLOOKUP($F15,'VESSEL FACTORS'!$A$3:$O$5,AF$5,FALSE)*0.0000011023*$M15*$N15*($G15/100))))))))</f>
        <v>Enter vessel info</v>
      </c>
      <c r="AG15" s="76" t="str">
        <f>IF(OR($D15=" ",$E15=" ",$F15=" "),"Enter vessel info",IF(T($H15)&lt;&gt;"","Enter Activity",IF(OR($M15=0,$N15=0),"Enter Run Time",IF((VLOOKUP($F15,'VESSEL FACTORS'!$A$3:$O$5,AG$5,FALSE))="N/A","--",IF($G15=" ",IF(ISERROR(SEARCH("Aux",$E15,1)),($H15*VLOOKUP($F15,'VESSEL FACTORS'!$A$2:$O$5,AG$5,FALSE)*0.0000011023*$M15*$N15*0.82),($H15*VLOOKUP($F15,'VESSEL FACTORS'!$A$2:$O$5,AG$5,FALSE)*0.0000011023*$M15*$N15*1)),IF($G15&lt;21,($H15*VLOOKUP($F15,'VESSEL FACTORS'!$A$2:$O$5,AG$5,FALSE)*0.0000011023*$M15*$N15*VLOOKUP($G15,'VESSEL FACTORS'!$A$16:$L$36,AG$5,FALSE)),($H15*VLOOKUP($F15,'VESSEL FACTORS'!$A$3:$O$5,AG$5,FALSE)*0.0000011023*$M15*$N15*($G15/100))))))))</f>
        <v>Enter vessel info</v>
      </c>
      <c r="AH15" s="76" t="str">
        <f>IF(OR($D15=" ",$E15=" ",$F15=" "),"Enter vessel info",IF(T($H15)&lt;&gt;"","Enter Activity",IF(OR($M15=0,$N15=0),"Enter Run Time",IF((VLOOKUP($F15,'VESSEL FACTORS'!$A$3:$O$5,AH$5,FALSE))="N/A","--",IF($G15=" ",IF(ISERROR(SEARCH("Aux",$E15,1)),($H15*VLOOKUP($F15,'VESSEL FACTORS'!$A$2:$O$5,AH$5,FALSE)*0.0000011023*$M15*$N15*0.82),($H15*VLOOKUP($F15,'VESSEL FACTORS'!$A$2:$O$5,AH$5,FALSE)*0.0000011023*$M15*$N15*1)),IF($G15&lt;21,($H15*VLOOKUP($F15,'VESSEL FACTORS'!$A$2:$O$5,AH$5,FALSE)*0.0000011023*$M15*$N15*VLOOKUP($G15,'VESSEL FACTORS'!$A$16:$L$36,AH$5,FALSE)),($H15*VLOOKUP($F15,'VESSEL FACTORS'!$A$3:$O$5,AH$5,FALSE)*0.0000011023*$M15*$N15*($G15/100))))))))</f>
        <v>Enter vessel info</v>
      </c>
      <c r="AI15" s="76" t="str">
        <f>IF(OR($D15=" ",$E15=" ",$F15=" "),"Enter vessel info",IF(T($H15)&lt;&gt;"","Enter Activity",IF(OR($M15=0,$N15=0),"Enter Run Time",IF((VLOOKUP($F15,'VESSEL FACTORS'!$A$3:$O$5,AI$5,FALSE))="N/A","--",IF($G15=" ",IF(ISERROR(SEARCH("Aux",$E15,1)),($H15*VLOOKUP($F15,'VESSEL FACTORS'!$A$2:$O$5,AI$5,FALSE)*0.0000011023*$M15*$N15*0.82),($H15*VLOOKUP($F15,'VESSEL FACTORS'!$A$2:$O$5,AI$5,FALSE)*0.0000011023*$M15*$N15*1)),IF($G15&lt;21,($H15*VLOOKUP($F15,'VESSEL FACTORS'!$A$2:$O$5,AI$5,FALSE)*0.0000011023*$M15*$N15*VLOOKUP($G15,'VESSEL FACTORS'!$A$16:$L$36,AI$5,FALSE)),($H15*VLOOKUP($F15,'VESSEL FACTORS'!$A$3:$O$5,AI$5,FALSE)*0.0000011023*$M15*$N15*($G15/100))))))))</f>
        <v>Enter vessel info</v>
      </c>
      <c r="AJ15" s="76" t="str">
        <f>IF(OR($D15=" ",$E15=" ",$F15=" "),"Enter vessel info",IF(T($H15)&lt;&gt;"","Enter Activity",IF(OR($M15=0,$N15=0),"Enter Run Time",IF((VLOOKUP($F15,'VESSEL FACTORS'!$A$3:$O$5,AJ$5,FALSE))="N/A","--",IF($G15=" ",IF(ISERROR(SEARCH("Aux",$E15,1)),($H15*VLOOKUP($F15,'VESSEL FACTORS'!$A$2:$O$5,AJ$5,FALSE)*0.0000011023*$M15*$N15*0.82),($H15*VLOOKUP($F15,'VESSEL FACTORS'!$A$2:$O$5,AJ$5,FALSE)*0.0000011023*$M15*$N15*1)),IF($G15&lt;21,($H15*VLOOKUP($F15,'VESSEL FACTORS'!$A$2:$O$5,AJ$5,FALSE)*0.0000011023*$M15*$N15*VLOOKUP($G15,'VESSEL FACTORS'!$A$16:$L$36,AJ$5,FALSE)),($H15*VLOOKUP($F15,'VESSEL FACTORS'!$A$3:$O$5,AJ$5,FALSE)*0.0000011023*$M15*$N15*($G15/100))))))))</f>
        <v>Enter vessel info</v>
      </c>
      <c r="AK15" s="76" t="str">
        <f>IF(OR($D15=" ",$E15=" ",$F15=" "),"Enter vessel info",IF(T($H15)&lt;&gt;"","Enter Activity",IF(OR($M15=0,$N15=0),"Enter Run Time",IF((VLOOKUP($F15,'VESSEL FACTORS'!$A$3:$O$5,AK$5,FALSE))="N/A","--",IF($G15=" ",IF(ISERROR(SEARCH("Aux",$E15,1)),($H15*VLOOKUP($F15,'VESSEL FACTORS'!$A$2:$O$5,AK$5,FALSE)*0.0000011023*$M15*$N15*0.82),($H15*VLOOKUP($F15,'VESSEL FACTORS'!$A$2:$O$5,AK$5,FALSE)*0.0000011023*$M15*$N15*1)),IF($G15&lt;21,($H15*VLOOKUP($F15,'VESSEL FACTORS'!$A$2:$O$5,AK$5,FALSE)*0.0000011023*$M15*$N15*VLOOKUP($G15,'VESSEL FACTORS'!$A$16:$L$36,AK$5,FALSE)),($H15*VLOOKUP($F15,'VESSEL FACTORS'!$A$3:$O$5,AK$5,FALSE)*0.0000011023*$M15*$N15*($G15/100))))))))</f>
        <v>Enter vessel info</v>
      </c>
      <c r="AL15" s="67" t="str">
        <f>IF(OR($D15=" ",$E15=" ",$F15=" "),"Enter vessel info",IF(T($H15)&lt;&gt;"","Enter Activity",IF(OR($M15=0,$N15=0),"Enter Run Time",IF((VLOOKUP($F15,'VESSEL FACTORS'!$A$3:$O$5,AL$5,FALSE))="N/A","--",IF($G15=" ",IF(ISERROR(SEARCH("Aux",$E15,1)),($H15*VLOOKUP($F15,'VESSEL FACTORS'!$A$2:$O$5,AL$5,FALSE)*0.0000011023*$M15*$N15*0.82),($H15*VLOOKUP($F15,'VESSEL FACTORS'!$A$2:$O$5,AL$5,FALSE)*0.0000011023*$M15*$N15*1)),IF($G15&lt;21,($H15*VLOOKUP($F15,'VESSEL FACTORS'!$A$2:$O$5,AL$5,FALSE)*0.0000011023*$M15*$N15*VLOOKUP($G15,'VESSEL FACTORS'!$A$16:$L$36,AL$5,FALSE)),($H15*VLOOKUP($F15,'VESSEL FACTORS'!$A$3:$O$5,AL$5,FALSE)*0.0000011023*$M15*$N15*($G15/100))))))))</f>
        <v>Enter vessel info</v>
      </c>
      <c r="AM15" s="74"/>
      <c r="AO15" s="74">
        <f>MONTH(EMISSIONS_1!P15)-MONTH(EMISSIONS_1!O15)+1</f>
        <v>1</v>
      </c>
      <c r="AP15" s="335">
        <f t="shared" si="12"/>
        <v>0</v>
      </c>
      <c r="AQ15" s="336">
        <f t="shared" si="0"/>
        <v>0</v>
      </c>
      <c r="AR15" s="336">
        <f t="shared" si="0"/>
        <v>0</v>
      </c>
      <c r="AS15" s="336">
        <f t="shared" si="0"/>
        <v>0</v>
      </c>
      <c r="AT15" s="336">
        <f t="shared" si="0"/>
        <v>0</v>
      </c>
      <c r="AU15" s="336">
        <f t="shared" si="0"/>
        <v>0</v>
      </c>
      <c r="AV15" s="336">
        <f t="shared" si="0"/>
        <v>0</v>
      </c>
      <c r="AW15" s="336">
        <f t="shared" si="0"/>
        <v>0</v>
      </c>
      <c r="AX15" s="336">
        <f t="shared" si="0"/>
        <v>0</v>
      </c>
      <c r="AY15" s="336">
        <f t="shared" si="0"/>
        <v>0</v>
      </c>
      <c r="AZ15" s="336">
        <f t="shared" si="0"/>
        <v>0</v>
      </c>
      <c r="BA15" s="337">
        <f t="shared" si="0"/>
        <v>0</v>
      </c>
      <c r="BB15" s="335">
        <f t="shared" si="1"/>
        <v>0</v>
      </c>
      <c r="BC15" s="336">
        <f t="shared" si="1"/>
        <v>0</v>
      </c>
      <c r="BD15" s="336">
        <f t="shared" si="1"/>
        <v>0</v>
      </c>
      <c r="BE15" s="336">
        <f t="shared" si="1"/>
        <v>0</v>
      </c>
      <c r="BF15" s="336">
        <f t="shared" si="1"/>
        <v>0</v>
      </c>
      <c r="BG15" s="336">
        <f t="shared" si="1"/>
        <v>0</v>
      </c>
      <c r="BH15" s="336">
        <f t="shared" si="1"/>
        <v>0</v>
      </c>
      <c r="BI15" s="336">
        <f t="shared" si="1"/>
        <v>0</v>
      </c>
      <c r="BJ15" s="336">
        <f t="shared" si="1"/>
        <v>0</v>
      </c>
      <c r="BK15" s="336">
        <f t="shared" si="1"/>
        <v>0</v>
      </c>
      <c r="BL15" s="336">
        <f t="shared" si="1"/>
        <v>0</v>
      </c>
      <c r="BM15" s="337">
        <f t="shared" si="1"/>
        <v>0</v>
      </c>
      <c r="BN15" s="335">
        <f t="shared" si="2"/>
        <v>0</v>
      </c>
      <c r="BO15" s="336">
        <f t="shared" si="2"/>
        <v>0</v>
      </c>
      <c r="BP15" s="336">
        <f t="shared" si="2"/>
        <v>0</v>
      </c>
      <c r="BQ15" s="336">
        <f t="shared" si="2"/>
        <v>0</v>
      </c>
      <c r="BR15" s="336">
        <f t="shared" si="2"/>
        <v>0</v>
      </c>
      <c r="BS15" s="336">
        <f t="shared" si="2"/>
        <v>0</v>
      </c>
      <c r="BT15" s="336">
        <f t="shared" si="2"/>
        <v>0</v>
      </c>
      <c r="BU15" s="336">
        <f t="shared" si="2"/>
        <v>0</v>
      </c>
      <c r="BV15" s="336">
        <f t="shared" si="2"/>
        <v>0</v>
      </c>
      <c r="BW15" s="336">
        <f t="shared" si="2"/>
        <v>0</v>
      </c>
      <c r="BX15" s="336">
        <f t="shared" si="2"/>
        <v>0</v>
      </c>
      <c r="BY15" s="337">
        <f t="shared" si="2"/>
        <v>0</v>
      </c>
      <c r="BZ15" s="335">
        <f t="shared" si="3"/>
        <v>0</v>
      </c>
      <c r="CA15" s="336">
        <f t="shared" si="3"/>
        <v>0</v>
      </c>
      <c r="CB15" s="336">
        <f t="shared" si="3"/>
        <v>0</v>
      </c>
      <c r="CC15" s="336">
        <f t="shared" si="3"/>
        <v>0</v>
      </c>
      <c r="CD15" s="336">
        <f t="shared" si="3"/>
        <v>0</v>
      </c>
      <c r="CE15" s="336">
        <f t="shared" si="3"/>
        <v>0</v>
      </c>
      <c r="CF15" s="336">
        <f t="shared" si="3"/>
        <v>0</v>
      </c>
      <c r="CG15" s="336">
        <f t="shared" si="3"/>
        <v>0</v>
      </c>
      <c r="CH15" s="336">
        <f t="shared" si="3"/>
        <v>0</v>
      </c>
      <c r="CI15" s="336">
        <f t="shared" si="3"/>
        <v>0</v>
      </c>
      <c r="CJ15" s="336">
        <f t="shared" si="3"/>
        <v>0</v>
      </c>
      <c r="CK15" s="337">
        <f t="shared" si="3"/>
        <v>0</v>
      </c>
      <c r="CL15" s="335">
        <f t="shared" si="4"/>
        <v>0</v>
      </c>
      <c r="CM15" s="336">
        <f t="shared" si="4"/>
        <v>0</v>
      </c>
      <c r="CN15" s="336">
        <f t="shared" si="4"/>
        <v>0</v>
      </c>
      <c r="CO15" s="336">
        <f t="shared" si="4"/>
        <v>0</v>
      </c>
      <c r="CP15" s="336">
        <f t="shared" si="4"/>
        <v>0</v>
      </c>
      <c r="CQ15" s="336">
        <f t="shared" si="4"/>
        <v>0</v>
      </c>
      <c r="CR15" s="336">
        <f t="shared" si="4"/>
        <v>0</v>
      </c>
      <c r="CS15" s="336">
        <f t="shared" si="4"/>
        <v>0</v>
      </c>
      <c r="CT15" s="336">
        <f t="shared" si="4"/>
        <v>0</v>
      </c>
      <c r="CU15" s="336">
        <f t="shared" si="4"/>
        <v>0</v>
      </c>
      <c r="CV15" s="336">
        <f t="shared" si="4"/>
        <v>0</v>
      </c>
      <c r="CW15" s="337">
        <f t="shared" si="4"/>
        <v>0</v>
      </c>
      <c r="CX15" s="335">
        <f t="shared" si="5"/>
        <v>0</v>
      </c>
      <c r="CY15" s="336">
        <f t="shared" si="5"/>
        <v>0</v>
      </c>
      <c r="CZ15" s="336">
        <f t="shared" si="5"/>
        <v>0</v>
      </c>
      <c r="DA15" s="336">
        <f t="shared" si="5"/>
        <v>0</v>
      </c>
      <c r="DB15" s="336">
        <f t="shared" si="5"/>
        <v>0</v>
      </c>
      <c r="DC15" s="336">
        <f t="shared" si="5"/>
        <v>0</v>
      </c>
      <c r="DD15" s="336">
        <f t="shared" si="5"/>
        <v>0</v>
      </c>
      <c r="DE15" s="336">
        <f t="shared" si="5"/>
        <v>0</v>
      </c>
      <c r="DF15" s="336">
        <f t="shared" si="5"/>
        <v>0</v>
      </c>
      <c r="DG15" s="336">
        <f t="shared" si="5"/>
        <v>0</v>
      </c>
      <c r="DH15" s="336">
        <f t="shared" si="5"/>
        <v>0</v>
      </c>
      <c r="DI15" s="337">
        <f t="shared" si="5"/>
        <v>0</v>
      </c>
      <c r="DJ15" s="335">
        <f t="shared" si="6"/>
        <v>0</v>
      </c>
      <c r="DK15" s="336">
        <f t="shared" si="6"/>
        <v>0</v>
      </c>
      <c r="DL15" s="336">
        <f t="shared" si="6"/>
        <v>0</v>
      </c>
      <c r="DM15" s="336">
        <f t="shared" si="6"/>
        <v>0</v>
      </c>
      <c r="DN15" s="336">
        <f t="shared" si="6"/>
        <v>0</v>
      </c>
      <c r="DO15" s="336">
        <f t="shared" si="6"/>
        <v>0</v>
      </c>
      <c r="DP15" s="336">
        <f t="shared" si="6"/>
        <v>0</v>
      </c>
      <c r="DQ15" s="336">
        <f t="shared" si="6"/>
        <v>0</v>
      </c>
      <c r="DR15" s="336">
        <f t="shared" si="6"/>
        <v>0</v>
      </c>
      <c r="DS15" s="336">
        <f t="shared" si="6"/>
        <v>0</v>
      </c>
      <c r="DT15" s="336">
        <f t="shared" si="6"/>
        <v>0</v>
      </c>
      <c r="DU15" s="337">
        <f t="shared" si="6"/>
        <v>0</v>
      </c>
      <c r="DV15" s="335">
        <f t="shared" si="7"/>
        <v>0</v>
      </c>
      <c r="DW15" s="336">
        <f t="shared" si="7"/>
        <v>0</v>
      </c>
      <c r="DX15" s="336">
        <f t="shared" si="7"/>
        <v>0</v>
      </c>
      <c r="DY15" s="336">
        <f t="shared" si="7"/>
        <v>0</v>
      </c>
      <c r="DZ15" s="336">
        <f t="shared" si="7"/>
        <v>0</v>
      </c>
      <c r="EA15" s="336">
        <f t="shared" si="7"/>
        <v>0</v>
      </c>
      <c r="EB15" s="336">
        <f t="shared" si="7"/>
        <v>0</v>
      </c>
      <c r="EC15" s="336">
        <f t="shared" si="7"/>
        <v>0</v>
      </c>
      <c r="ED15" s="336">
        <f t="shared" si="7"/>
        <v>0</v>
      </c>
      <c r="EE15" s="336">
        <f t="shared" si="7"/>
        <v>0</v>
      </c>
      <c r="EF15" s="336">
        <f t="shared" si="7"/>
        <v>0</v>
      </c>
      <c r="EG15" s="337">
        <f t="shared" si="7"/>
        <v>0</v>
      </c>
      <c r="EH15" s="335">
        <f t="shared" si="8"/>
        <v>0</v>
      </c>
      <c r="EI15" s="336">
        <f t="shared" si="8"/>
        <v>0</v>
      </c>
      <c r="EJ15" s="336">
        <f t="shared" si="8"/>
        <v>0</v>
      </c>
      <c r="EK15" s="336">
        <f t="shared" si="8"/>
        <v>0</v>
      </c>
      <c r="EL15" s="336">
        <f t="shared" si="8"/>
        <v>0</v>
      </c>
      <c r="EM15" s="336">
        <f t="shared" si="8"/>
        <v>0</v>
      </c>
      <c r="EN15" s="336">
        <f t="shared" si="8"/>
        <v>0</v>
      </c>
      <c r="EO15" s="336">
        <f t="shared" si="8"/>
        <v>0</v>
      </c>
      <c r="EP15" s="336">
        <f t="shared" si="8"/>
        <v>0</v>
      </c>
      <c r="EQ15" s="336">
        <f t="shared" si="8"/>
        <v>0</v>
      </c>
      <c r="ER15" s="336">
        <f t="shared" si="8"/>
        <v>0</v>
      </c>
      <c r="ES15" s="337">
        <f t="shared" si="8"/>
        <v>0</v>
      </c>
      <c r="ET15" s="335">
        <f t="shared" si="9"/>
        <v>0</v>
      </c>
      <c r="EU15" s="336">
        <f t="shared" si="9"/>
        <v>0</v>
      </c>
      <c r="EV15" s="336">
        <f t="shared" si="9"/>
        <v>0</v>
      </c>
      <c r="EW15" s="336">
        <f t="shared" si="9"/>
        <v>0</v>
      </c>
      <c r="EX15" s="336">
        <f t="shared" si="9"/>
        <v>0</v>
      </c>
      <c r="EY15" s="336">
        <f t="shared" si="9"/>
        <v>0</v>
      </c>
      <c r="EZ15" s="336">
        <f t="shared" si="9"/>
        <v>0</v>
      </c>
      <c r="FA15" s="336">
        <f t="shared" si="9"/>
        <v>0</v>
      </c>
      <c r="FB15" s="336">
        <f t="shared" si="9"/>
        <v>0</v>
      </c>
      <c r="FC15" s="336">
        <f t="shared" si="9"/>
        <v>0</v>
      </c>
      <c r="FD15" s="336">
        <f t="shared" si="9"/>
        <v>0</v>
      </c>
      <c r="FE15" s="337">
        <f t="shared" si="9"/>
        <v>0</v>
      </c>
      <c r="FF15" s="335">
        <f t="shared" si="10"/>
        <v>0</v>
      </c>
      <c r="FG15" s="336">
        <f t="shared" si="10"/>
        <v>0</v>
      </c>
      <c r="FH15" s="336">
        <f t="shared" si="10"/>
        <v>0</v>
      </c>
      <c r="FI15" s="336">
        <f t="shared" si="10"/>
        <v>0</v>
      </c>
      <c r="FJ15" s="336">
        <f t="shared" si="10"/>
        <v>0</v>
      </c>
      <c r="FK15" s="336">
        <f t="shared" si="10"/>
        <v>0</v>
      </c>
      <c r="FL15" s="336">
        <f t="shared" si="10"/>
        <v>0</v>
      </c>
      <c r="FM15" s="336">
        <f t="shared" si="10"/>
        <v>0</v>
      </c>
      <c r="FN15" s="336">
        <f t="shared" si="10"/>
        <v>0</v>
      </c>
      <c r="FO15" s="336">
        <f t="shared" si="10"/>
        <v>0</v>
      </c>
      <c r="FP15" s="336">
        <f t="shared" si="10"/>
        <v>0</v>
      </c>
      <c r="FQ15" s="337">
        <f t="shared" si="10"/>
        <v>0</v>
      </c>
    </row>
    <row r="16" spans="1:173" x14ac:dyDescent="0.2">
      <c r="A16" s="74" t="str">
        <f t="shared" si="21"/>
        <v xml:space="preserve"> - </v>
      </c>
      <c r="B16" s="112"/>
      <c r="C16" s="171" t="s">
        <v>306</v>
      </c>
      <c r="D16" s="366" t="str">
        <f>IF(ISBLANK(EMISSIONS_2!D16), " ", EMISSIONS_2!D16)</f>
        <v xml:space="preserve"> </v>
      </c>
      <c r="E16" s="366" t="str">
        <f>IF(ISBLANK(EMISSIONS_2!E16), " ", EMISSIONS_2!E16)</f>
        <v xml:space="preserve"> </v>
      </c>
      <c r="F16" s="366" t="str">
        <f>IF(ISBLANK(EMISSIONS_2!F16), " ", EMISSIONS_2!F16)</f>
        <v xml:space="preserve"> </v>
      </c>
      <c r="G16" s="367"/>
      <c r="H16" s="368"/>
      <c r="I16" s="33" t="s">
        <v>299</v>
      </c>
      <c r="J16" s="367"/>
      <c r="K16" s="33">
        <f t="shared" si="22"/>
        <v>1</v>
      </c>
      <c r="L16" s="33">
        <f t="shared" si="23"/>
        <v>0</v>
      </c>
      <c r="M16" s="367">
        <v>0</v>
      </c>
      <c r="N16" s="373">
        <v>0</v>
      </c>
      <c r="O16" s="299"/>
      <c r="P16" s="300"/>
      <c r="Q16" s="73" t="str">
        <f t="shared" si="13"/>
        <v>Enter vessel info</v>
      </c>
      <c r="R16" s="79" t="str">
        <f t="shared" si="14"/>
        <v>Enter vessel info</v>
      </c>
      <c r="S16" s="79" t="str">
        <f t="shared" si="15"/>
        <v>Enter vessel info</v>
      </c>
      <c r="T16" s="79" t="str">
        <f t="shared" si="16"/>
        <v>Enter vessel info</v>
      </c>
      <c r="U16" s="79" t="str">
        <f t="shared" si="17"/>
        <v>Enter vessel info</v>
      </c>
      <c r="V16" s="79" t="str">
        <f t="shared" si="18"/>
        <v>Enter vessel info</v>
      </c>
      <c r="W16" s="79" t="str">
        <f t="shared" si="19"/>
        <v>Enter vessel info</v>
      </c>
      <c r="X16" s="79" t="str">
        <f t="shared" si="20"/>
        <v>Enter vessel info</v>
      </c>
      <c r="Y16" s="78" t="s">
        <v>115</v>
      </c>
      <c r="Z16" s="79" t="s">
        <v>115</v>
      </c>
      <c r="AA16" s="82" t="s">
        <v>115</v>
      </c>
      <c r="AB16" s="76" t="str">
        <f>IF(OR($D16=" ",$E16=" ",$F16=" "),"Enter vessel info",IF(T($H16)&lt;&gt;"","Enter Activity",IF(OR($M16=0,$N16=0),"Enter Run Time",IF((VLOOKUP($F16,'VESSEL FACTORS'!$A$3:$O$5,AB$5,FALSE))="N/A","--",IF($G16=" ",IF(ISERROR(SEARCH("Aux",$E16,1)),($H16*VLOOKUP($F16,'VESSEL FACTORS'!$A$2:$O$5,AB$5,FALSE)*0.0000011023*$M16*$N16*0.82),($H16*VLOOKUP($F16,'VESSEL FACTORS'!$A$2:$O$5,AB$5,FALSE)*0.0000011023*$M16*$N16*1)),IF($G16&lt;21,($H16*VLOOKUP($F16,'VESSEL FACTORS'!$A$2:$O$5,AB$5,FALSE)*0.0000011023*$M16*$N16*VLOOKUP($G16,'VESSEL FACTORS'!$A$16:$L$36,AB$5,FALSE)),($H16*VLOOKUP($F16,'VESSEL FACTORS'!$A$3:$O$5,AB$5,FALSE)*0.0000011023*$M16*$N16*($G16/100))))))))</f>
        <v>Enter vessel info</v>
      </c>
      <c r="AC16" s="76" t="str">
        <f>IF(OR($D16=" ",$E16=" ",$F16=" "),"Enter vessel info",IF(T($H16)&lt;&gt;"","Enter Activity",IF(OR($M16=0,$N16=0),"Enter Run Time",IF((VLOOKUP($F16,'VESSEL FACTORS'!$A$3:$O$5,AC$5,FALSE))="N/A","--",IF($G16=" ",IF(ISERROR(SEARCH("Aux",$E16,1)),($H16*VLOOKUP($F16,'VESSEL FACTORS'!$A$2:$O$5,AC$5,FALSE)*0.0000011023*$M16*$N16*0.82),($H16*VLOOKUP($F16,'VESSEL FACTORS'!$A$2:$O$5,AC$5,FALSE)*0.0000011023*$M16*$N16*1)),IF($G16&lt;21,($H16*VLOOKUP($F16,'VESSEL FACTORS'!$A$2:$O$5,AC$5,FALSE)*0.0000011023*$M16*$N16*VLOOKUP($G16,'VESSEL FACTORS'!$A$16:$L$36,AC$5,FALSE)),($H16*VLOOKUP($F16,'VESSEL FACTORS'!$A$3:$O$5,AC$5,FALSE)*0.0000011023*$M16*$N16*($G16/100))))))))</f>
        <v>Enter vessel info</v>
      </c>
      <c r="AD16" s="76" t="str">
        <f>IF(OR($D16=" ",$E16=" ",$F16=" "),"Enter vessel info",IF(T($H16)&lt;&gt;"","Enter Activity",IF(OR($M16=0,$N16=0),"Enter Run Time",IF((VLOOKUP($F16,'VESSEL FACTORS'!$A$3:$O$5,AD$5,FALSE))="N/A","--",IF($G16=" ",IF(ISERROR(SEARCH("Aux",$E16,1)),($H16*VLOOKUP($F16,'VESSEL FACTORS'!$A$2:$O$5,AD$5,FALSE)*0.0000011023*$M16*$N16*0.82),($H16*VLOOKUP($F16,'VESSEL FACTORS'!$A$2:$O$5,AD$5,FALSE)*0.0000011023*$M16*$N16*1)),IF($G16&lt;21,($H16*VLOOKUP($F16,'VESSEL FACTORS'!$A$2:$O$5,AD$5,FALSE)*0.0000011023*$M16*$N16*VLOOKUP($G16,'VESSEL FACTORS'!$A$16:$L$36,AD$5,FALSE)),($H16*VLOOKUP($F16,'VESSEL FACTORS'!$A$3:$O$5,AD$5,FALSE)*0.0000011023*$M16*$N16*($G16/100))))))))</f>
        <v>Enter vessel info</v>
      </c>
      <c r="AE16" s="76" t="str">
        <f>IF(OR($D16=" ",$E16=" ",$F16=" "),"Enter vessel info",IF(T($H16)&lt;&gt;"","Enter Activity",IF(OR($M16=0,$N16=0),"Enter Run Time",IF((VLOOKUP($F16,'VESSEL FACTORS'!$A$3:$O$5,AE$5,FALSE))="N/A","--",IF($G16=" ",IF(ISERROR(SEARCH("Aux",$E16,1)),($H16*VLOOKUP($F16,'VESSEL FACTORS'!$A$2:$O$5,AE$5,FALSE)*0.0000011023*$M16*$N16*0.82),($H16*VLOOKUP($F16,'VESSEL FACTORS'!$A$2:$O$5,AE$5,FALSE)*0.0000011023*$M16*$N16*1)),IF($G16&lt;21,($H16*VLOOKUP($F16,'VESSEL FACTORS'!$A$2:$O$5,AE$5,FALSE)*0.0000011023*$M16*$N16*VLOOKUP($G16,'VESSEL FACTORS'!$A$16:$L$36,AE$5,FALSE)),($H16*VLOOKUP($F16,'VESSEL FACTORS'!$A$3:$O$5,AE$5,FALSE)*0.0000011023*$M16*$N16*($G16/100))))))))</f>
        <v>Enter vessel info</v>
      </c>
      <c r="AF16" s="76" t="str">
        <f>IF(OR($D16=" ",$E16=" ",$F16=" "),"Enter vessel info",IF(T($H16)&lt;&gt;"","Enter Activity",IF(OR($M16=0,$N16=0),"Enter Run Time",IF((VLOOKUP($F16,'VESSEL FACTORS'!$A$3:$O$5,AF$5,FALSE))="N/A","--",IF($G16=" ",IF(ISERROR(SEARCH("Aux",$E16,1)),($H16*VLOOKUP($F16,'VESSEL FACTORS'!$A$2:$O$5,AF$5,FALSE)*0.0000011023*$M16*$N16*0.82),($H16*VLOOKUP($F16,'VESSEL FACTORS'!$A$2:$O$5,AF$5,FALSE)*0.0000011023*$M16*$N16*1)),IF($G16&lt;21,($H16*VLOOKUP($F16,'VESSEL FACTORS'!$A$2:$O$5,AF$5,FALSE)*0.0000011023*$M16*$N16*VLOOKUP($G16,'VESSEL FACTORS'!$A$16:$L$36,AF$5,FALSE)),($H16*VLOOKUP($F16,'VESSEL FACTORS'!$A$3:$O$5,AF$5,FALSE)*0.0000011023*$M16*$N16*($G16/100))))))))</f>
        <v>Enter vessel info</v>
      </c>
      <c r="AG16" s="76" t="str">
        <f>IF(OR($D16=" ",$E16=" ",$F16=" "),"Enter vessel info",IF(T($H16)&lt;&gt;"","Enter Activity",IF(OR($M16=0,$N16=0),"Enter Run Time",IF((VLOOKUP($F16,'VESSEL FACTORS'!$A$3:$O$5,AG$5,FALSE))="N/A","--",IF($G16=" ",IF(ISERROR(SEARCH("Aux",$E16,1)),($H16*VLOOKUP($F16,'VESSEL FACTORS'!$A$2:$O$5,AG$5,FALSE)*0.0000011023*$M16*$N16*0.82),($H16*VLOOKUP($F16,'VESSEL FACTORS'!$A$2:$O$5,AG$5,FALSE)*0.0000011023*$M16*$N16*1)),IF($G16&lt;21,($H16*VLOOKUP($F16,'VESSEL FACTORS'!$A$2:$O$5,AG$5,FALSE)*0.0000011023*$M16*$N16*VLOOKUP($G16,'VESSEL FACTORS'!$A$16:$L$36,AG$5,FALSE)),($H16*VLOOKUP($F16,'VESSEL FACTORS'!$A$3:$O$5,AG$5,FALSE)*0.0000011023*$M16*$N16*($G16/100))))))))</f>
        <v>Enter vessel info</v>
      </c>
      <c r="AH16" s="76" t="str">
        <f>IF(OR($D16=" ",$E16=" ",$F16=" "),"Enter vessel info",IF(T($H16)&lt;&gt;"","Enter Activity",IF(OR($M16=0,$N16=0),"Enter Run Time",IF((VLOOKUP($F16,'VESSEL FACTORS'!$A$3:$O$5,AH$5,FALSE))="N/A","--",IF($G16=" ",IF(ISERROR(SEARCH("Aux",$E16,1)),($H16*VLOOKUP($F16,'VESSEL FACTORS'!$A$2:$O$5,AH$5,FALSE)*0.0000011023*$M16*$N16*0.82),($H16*VLOOKUP($F16,'VESSEL FACTORS'!$A$2:$O$5,AH$5,FALSE)*0.0000011023*$M16*$N16*1)),IF($G16&lt;21,($H16*VLOOKUP($F16,'VESSEL FACTORS'!$A$2:$O$5,AH$5,FALSE)*0.0000011023*$M16*$N16*VLOOKUP($G16,'VESSEL FACTORS'!$A$16:$L$36,AH$5,FALSE)),($H16*VLOOKUP($F16,'VESSEL FACTORS'!$A$3:$O$5,AH$5,FALSE)*0.0000011023*$M16*$N16*($G16/100))))))))</f>
        <v>Enter vessel info</v>
      </c>
      <c r="AI16" s="76" t="str">
        <f>IF(OR($D16=" ",$E16=" ",$F16=" "),"Enter vessel info",IF(T($H16)&lt;&gt;"","Enter Activity",IF(OR($M16=0,$N16=0),"Enter Run Time",IF((VLOOKUP($F16,'VESSEL FACTORS'!$A$3:$O$5,AI$5,FALSE))="N/A","--",IF($G16=" ",IF(ISERROR(SEARCH("Aux",$E16,1)),($H16*VLOOKUP($F16,'VESSEL FACTORS'!$A$2:$O$5,AI$5,FALSE)*0.0000011023*$M16*$N16*0.82),($H16*VLOOKUP($F16,'VESSEL FACTORS'!$A$2:$O$5,AI$5,FALSE)*0.0000011023*$M16*$N16*1)),IF($G16&lt;21,($H16*VLOOKUP($F16,'VESSEL FACTORS'!$A$2:$O$5,AI$5,FALSE)*0.0000011023*$M16*$N16*VLOOKUP($G16,'VESSEL FACTORS'!$A$16:$L$36,AI$5,FALSE)),($H16*VLOOKUP($F16,'VESSEL FACTORS'!$A$3:$O$5,AI$5,FALSE)*0.0000011023*$M16*$N16*($G16/100))))))))</f>
        <v>Enter vessel info</v>
      </c>
      <c r="AJ16" s="76" t="str">
        <f>IF(OR($D16=" ",$E16=" ",$F16=" "),"Enter vessel info",IF(T($H16)&lt;&gt;"","Enter Activity",IF(OR($M16=0,$N16=0),"Enter Run Time",IF((VLOOKUP($F16,'VESSEL FACTORS'!$A$3:$O$5,AJ$5,FALSE))="N/A","--",IF($G16=" ",IF(ISERROR(SEARCH("Aux",$E16,1)),($H16*VLOOKUP($F16,'VESSEL FACTORS'!$A$2:$O$5,AJ$5,FALSE)*0.0000011023*$M16*$N16*0.82),($H16*VLOOKUP($F16,'VESSEL FACTORS'!$A$2:$O$5,AJ$5,FALSE)*0.0000011023*$M16*$N16*1)),IF($G16&lt;21,($H16*VLOOKUP($F16,'VESSEL FACTORS'!$A$2:$O$5,AJ$5,FALSE)*0.0000011023*$M16*$N16*VLOOKUP($G16,'VESSEL FACTORS'!$A$16:$L$36,AJ$5,FALSE)),($H16*VLOOKUP($F16,'VESSEL FACTORS'!$A$3:$O$5,AJ$5,FALSE)*0.0000011023*$M16*$N16*($G16/100))))))))</f>
        <v>Enter vessel info</v>
      </c>
      <c r="AK16" s="76" t="str">
        <f>IF(OR($D16=" ",$E16=" ",$F16=" "),"Enter vessel info",IF(T($H16)&lt;&gt;"","Enter Activity",IF(OR($M16=0,$N16=0),"Enter Run Time",IF((VLOOKUP($F16,'VESSEL FACTORS'!$A$3:$O$5,AK$5,FALSE))="N/A","--",IF($G16=" ",IF(ISERROR(SEARCH("Aux",$E16,1)),($H16*VLOOKUP($F16,'VESSEL FACTORS'!$A$2:$O$5,AK$5,FALSE)*0.0000011023*$M16*$N16*0.82),($H16*VLOOKUP($F16,'VESSEL FACTORS'!$A$2:$O$5,AK$5,FALSE)*0.0000011023*$M16*$N16*1)),IF($G16&lt;21,($H16*VLOOKUP($F16,'VESSEL FACTORS'!$A$2:$O$5,AK$5,FALSE)*0.0000011023*$M16*$N16*VLOOKUP($G16,'VESSEL FACTORS'!$A$16:$L$36,AK$5,FALSE)),($H16*VLOOKUP($F16,'VESSEL FACTORS'!$A$3:$O$5,AK$5,FALSE)*0.0000011023*$M16*$N16*($G16/100))))))))</f>
        <v>Enter vessel info</v>
      </c>
      <c r="AL16" s="67" t="str">
        <f>IF(OR($D16=" ",$E16=" ",$F16=" "),"Enter vessel info",IF(T($H16)&lt;&gt;"","Enter Activity",IF(OR($M16=0,$N16=0),"Enter Run Time",IF((VLOOKUP($F16,'VESSEL FACTORS'!$A$3:$O$5,AL$5,FALSE))="N/A","--",IF($G16=" ",IF(ISERROR(SEARCH("Aux",$E16,1)),($H16*VLOOKUP($F16,'VESSEL FACTORS'!$A$2:$O$5,AL$5,FALSE)*0.0000011023*$M16*$N16*0.82),($H16*VLOOKUP($F16,'VESSEL FACTORS'!$A$2:$O$5,AL$5,FALSE)*0.0000011023*$M16*$N16*1)),IF($G16&lt;21,($H16*VLOOKUP($F16,'VESSEL FACTORS'!$A$2:$O$5,AL$5,FALSE)*0.0000011023*$M16*$N16*VLOOKUP($G16,'VESSEL FACTORS'!$A$16:$L$36,AL$5,FALSE)),($H16*VLOOKUP($F16,'VESSEL FACTORS'!$A$3:$O$5,AL$5,FALSE)*0.0000011023*$M16*$N16*($G16/100))))))))</f>
        <v>Enter vessel info</v>
      </c>
      <c r="AM16" s="74"/>
      <c r="AO16" s="74">
        <f>MONTH(EMISSIONS_1!P16)-MONTH(EMISSIONS_1!O16)+1</f>
        <v>1</v>
      </c>
      <c r="AP16" s="335">
        <f t="shared" si="12"/>
        <v>0</v>
      </c>
      <c r="AQ16" s="336">
        <f t="shared" si="0"/>
        <v>0</v>
      </c>
      <c r="AR16" s="336">
        <f t="shared" si="0"/>
        <v>0</v>
      </c>
      <c r="AS16" s="336">
        <f t="shared" si="0"/>
        <v>0</v>
      </c>
      <c r="AT16" s="336">
        <f t="shared" si="0"/>
        <v>0</v>
      </c>
      <c r="AU16" s="336">
        <f t="shared" si="0"/>
        <v>0</v>
      </c>
      <c r="AV16" s="336">
        <f t="shared" si="0"/>
        <v>0</v>
      </c>
      <c r="AW16" s="336">
        <f t="shared" si="0"/>
        <v>0</v>
      </c>
      <c r="AX16" s="336">
        <f t="shared" si="0"/>
        <v>0</v>
      </c>
      <c r="AY16" s="336">
        <f t="shared" si="0"/>
        <v>0</v>
      </c>
      <c r="AZ16" s="336">
        <f t="shared" si="0"/>
        <v>0</v>
      </c>
      <c r="BA16" s="337">
        <f t="shared" si="0"/>
        <v>0</v>
      </c>
      <c r="BB16" s="335">
        <f t="shared" si="1"/>
        <v>0</v>
      </c>
      <c r="BC16" s="336">
        <f t="shared" si="1"/>
        <v>0</v>
      </c>
      <c r="BD16" s="336">
        <f t="shared" si="1"/>
        <v>0</v>
      </c>
      <c r="BE16" s="336">
        <f t="shared" si="1"/>
        <v>0</v>
      </c>
      <c r="BF16" s="336">
        <f t="shared" si="1"/>
        <v>0</v>
      </c>
      <c r="BG16" s="336">
        <f t="shared" si="1"/>
        <v>0</v>
      </c>
      <c r="BH16" s="336">
        <f t="shared" si="1"/>
        <v>0</v>
      </c>
      <c r="BI16" s="336">
        <f t="shared" si="1"/>
        <v>0</v>
      </c>
      <c r="BJ16" s="336">
        <f t="shared" si="1"/>
        <v>0</v>
      </c>
      <c r="BK16" s="336">
        <f t="shared" si="1"/>
        <v>0</v>
      </c>
      <c r="BL16" s="336">
        <f t="shared" si="1"/>
        <v>0</v>
      </c>
      <c r="BM16" s="337">
        <f t="shared" si="1"/>
        <v>0</v>
      </c>
      <c r="BN16" s="335">
        <f t="shared" si="2"/>
        <v>0</v>
      </c>
      <c r="BO16" s="336">
        <f t="shared" si="2"/>
        <v>0</v>
      </c>
      <c r="BP16" s="336">
        <f t="shared" si="2"/>
        <v>0</v>
      </c>
      <c r="BQ16" s="336">
        <f t="shared" si="2"/>
        <v>0</v>
      </c>
      <c r="BR16" s="336">
        <f t="shared" si="2"/>
        <v>0</v>
      </c>
      <c r="BS16" s="336">
        <f t="shared" si="2"/>
        <v>0</v>
      </c>
      <c r="BT16" s="336">
        <f t="shared" si="2"/>
        <v>0</v>
      </c>
      <c r="BU16" s="336">
        <f t="shared" si="2"/>
        <v>0</v>
      </c>
      <c r="BV16" s="336">
        <f t="shared" si="2"/>
        <v>0</v>
      </c>
      <c r="BW16" s="336">
        <f t="shared" si="2"/>
        <v>0</v>
      </c>
      <c r="BX16" s="336">
        <f t="shared" si="2"/>
        <v>0</v>
      </c>
      <c r="BY16" s="337">
        <f t="shared" si="2"/>
        <v>0</v>
      </c>
      <c r="BZ16" s="335">
        <f t="shared" si="3"/>
        <v>0</v>
      </c>
      <c r="CA16" s="336">
        <f t="shared" si="3"/>
        <v>0</v>
      </c>
      <c r="CB16" s="336">
        <f t="shared" si="3"/>
        <v>0</v>
      </c>
      <c r="CC16" s="336">
        <f t="shared" si="3"/>
        <v>0</v>
      </c>
      <c r="CD16" s="336">
        <f t="shared" si="3"/>
        <v>0</v>
      </c>
      <c r="CE16" s="336">
        <f t="shared" si="3"/>
        <v>0</v>
      </c>
      <c r="CF16" s="336">
        <f t="shared" si="3"/>
        <v>0</v>
      </c>
      <c r="CG16" s="336">
        <f t="shared" si="3"/>
        <v>0</v>
      </c>
      <c r="CH16" s="336">
        <f t="shared" si="3"/>
        <v>0</v>
      </c>
      <c r="CI16" s="336">
        <f t="shared" si="3"/>
        <v>0</v>
      </c>
      <c r="CJ16" s="336">
        <f t="shared" si="3"/>
        <v>0</v>
      </c>
      <c r="CK16" s="337">
        <f t="shared" si="3"/>
        <v>0</v>
      </c>
      <c r="CL16" s="335">
        <f t="shared" si="4"/>
        <v>0</v>
      </c>
      <c r="CM16" s="336">
        <f t="shared" si="4"/>
        <v>0</v>
      </c>
      <c r="CN16" s="336">
        <f t="shared" si="4"/>
        <v>0</v>
      </c>
      <c r="CO16" s="336">
        <f t="shared" si="4"/>
        <v>0</v>
      </c>
      <c r="CP16" s="336">
        <f t="shared" si="4"/>
        <v>0</v>
      </c>
      <c r="CQ16" s="336">
        <f t="shared" si="4"/>
        <v>0</v>
      </c>
      <c r="CR16" s="336">
        <f t="shared" si="4"/>
        <v>0</v>
      </c>
      <c r="CS16" s="336">
        <f t="shared" si="4"/>
        <v>0</v>
      </c>
      <c r="CT16" s="336">
        <f t="shared" si="4"/>
        <v>0</v>
      </c>
      <c r="CU16" s="336">
        <f t="shared" si="4"/>
        <v>0</v>
      </c>
      <c r="CV16" s="336">
        <f t="shared" si="4"/>
        <v>0</v>
      </c>
      <c r="CW16" s="337">
        <f t="shared" si="4"/>
        <v>0</v>
      </c>
      <c r="CX16" s="335">
        <f t="shared" si="5"/>
        <v>0</v>
      </c>
      <c r="CY16" s="336">
        <f t="shared" si="5"/>
        <v>0</v>
      </c>
      <c r="CZ16" s="336">
        <f t="shared" si="5"/>
        <v>0</v>
      </c>
      <c r="DA16" s="336">
        <f t="shared" si="5"/>
        <v>0</v>
      </c>
      <c r="DB16" s="336">
        <f t="shared" si="5"/>
        <v>0</v>
      </c>
      <c r="DC16" s="336">
        <f t="shared" si="5"/>
        <v>0</v>
      </c>
      <c r="DD16" s="336">
        <f t="shared" si="5"/>
        <v>0</v>
      </c>
      <c r="DE16" s="336">
        <f t="shared" si="5"/>
        <v>0</v>
      </c>
      <c r="DF16" s="336">
        <f t="shared" si="5"/>
        <v>0</v>
      </c>
      <c r="DG16" s="336">
        <f t="shared" si="5"/>
        <v>0</v>
      </c>
      <c r="DH16" s="336">
        <f t="shared" si="5"/>
        <v>0</v>
      </c>
      <c r="DI16" s="337">
        <f t="shared" si="5"/>
        <v>0</v>
      </c>
      <c r="DJ16" s="335">
        <f t="shared" si="6"/>
        <v>0</v>
      </c>
      <c r="DK16" s="336">
        <f t="shared" si="6"/>
        <v>0</v>
      </c>
      <c r="DL16" s="336">
        <f t="shared" si="6"/>
        <v>0</v>
      </c>
      <c r="DM16" s="336">
        <f t="shared" si="6"/>
        <v>0</v>
      </c>
      <c r="DN16" s="336">
        <f t="shared" si="6"/>
        <v>0</v>
      </c>
      <c r="DO16" s="336">
        <f t="shared" si="6"/>
        <v>0</v>
      </c>
      <c r="DP16" s="336">
        <f t="shared" si="6"/>
        <v>0</v>
      </c>
      <c r="DQ16" s="336">
        <f t="shared" si="6"/>
        <v>0</v>
      </c>
      <c r="DR16" s="336">
        <f t="shared" si="6"/>
        <v>0</v>
      </c>
      <c r="DS16" s="336">
        <f t="shared" si="6"/>
        <v>0</v>
      </c>
      <c r="DT16" s="336">
        <f t="shared" si="6"/>
        <v>0</v>
      </c>
      <c r="DU16" s="337">
        <f t="shared" si="6"/>
        <v>0</v>
      </c>
      <c r="DV16" s="335">
        <f t="shared" si="7"/>
        <v>0</v>
      </c>
      <c r="DW16" s="336">
        <f t="shared" si="7"/>
        <v>0</v>
      </c>
      <c r="DX16" s="336">
        <f t="shared" si="7"/>
        <v>0</v>
      </c>
      <c r="DY16" s="336">
        <f t="shared" si="7"/>
        <v>0</v>
      </c>
      <c r="DZ16" s="336">
        <f t="shared" si="7"/>
        <v>0</v>
      </c>
      <c r="EA16" s="336">
        <f t="shared" si="7"/>
        <v>0</v>
      </c>
      <c r="EB16" s="336">
        <f t="shared" si="7"/>
        <v>0</v>
      </c>
      <c r="EC16" s="336">
        <f t="shared" si="7"/>
        <v>0</v>
      </c>
      <c r="ED16" s="336">
        <f t="shared" si="7"/>
        <v>0</v>
      </c>
      <c r="EE16" s="336">
        <f t="shared" si="7"/>
        <v>0</v>
      </c>
      <c r="EF16" s="336">
        <f t="shared" si="7"/>
        <v>0</v>
      </c>
      <c r="EG16" s="337">
        <f t="shared" si="7"/>
        <v>0</v>
      </c>
      <c r="EH16" s="335">
        <f t="shared" si="8"/>
        <v>0</v>
      </c>
      <c r="EI16" s="336">
        <f t="shared" si="8"/>
        <v>0</v>
      </c>
      <c r="EJ16" s="336">
        <f t="shared" si="8"/>
        <v>0</v>
      </c>
      <c r="EK16" s="336">
        <f t="shared" si="8"/>
        <v>0</v>
      </c>
      <c r="EL16" s="336">
        <f t="shared" si="8"/>
        <v>0</v>
      </c>
      <c r="EM16" s="336">
        <f t="shared" si="8"/>
        <v>0</v>
      </c>
      <c r="EN16" s="336">
        <f t="shared" si="8"/>
        <v>0</v>
      </c>
      <c r="EO16" s="336">
        <f t="shared" si="8"/>
        <v>0</v>
      </c>
      <c r="EP16" s="336">
        <f t="shared" si="8"/>
        <v>0</v>
      </c>
      <c r="EQ16" s="336">
        <f t="shared" si="8"/>
        <v>0</v>
      </c>
      <c r="ER16" s="336">
        <f t="shared" si="8"/>
        <v>0</v>
      </c>
      <c r="ES16" s="337">
        <f t="shared" si="8"/>
        <v>0</v>
      </c>
      <c r="ET16" s="335">
        <f t="shared" si="9"/>
        <v>0</v>
      </c>
      <c r="EU16" s="336">
        <f t="shared" si="9"/>
        <v>0</v>
      </c>
      <c r="EV16" s="336">
        <f t="shared" si="9"/>
        <v>0</v>
      </c>
      <c r="EW16" s="336">
        <f t="shared" si="9"/>
        <v>0</v>
      </c>
      <c r="EX16" s="336">
        <f t="shared" si="9"/>
        <v>0</v>
      </c>
      <c r="EY16" s="336">
        <f t="shared" si="9"/>
        <v>0</v>
      </c>
      <c r="EZ16" s="336">
        <f t="shared" si="9"/>
        <v>0</v>
      </c>
      <c r="FA16" s="336">
        <f t="shared" si="9"/>
        <v>0</v>
      </c>
      <c r="FB16" s="336">
        <f t="shared" si="9"/>
        <v>0</v>
      </c>
      <c r="FC16" s="336">
        <f t="shared" si="9"/>
        <v>0</v>
      </c>
      <c r="FD16" s="336">
        <f t="shared" si="9"/>
        <v>0</v>
      </c>
      <c r="FE16" s="337">
        <f t="shared" si="9"/>
        <v>0</v>
      </c>
      <c r="FF16" s="335">
        <f t="shared" si="10"/>
        <v>0</v>
      </c>
      <c r="FG16" s="336">
        <f t="shared" si="10"/>
        <v>0</v>
      </c>
      <c r="FH16" s="336">
        <f t="shared" si="10"/>
        <v>0</v>
      </c>
      <c r="FI16" s="336">
        <f t="shared" si="10"/>
        <v>0</v>
      </c>
      <c r="FJ16" s="336">
        <f t="shared" si="10"/>
        <v>0</v>
      </c>
      <c r="FK16" s="336">
        <f t="shared" si="10"/>
        <v>0</v>
      </c>
      <c r="FL16" s="336">
        <f t="shared" si="10"/>
        <v>0</v>
      </c>
      <c r="FM16" s="336">
        <f t="shared" si="10"/>
        <v>0</v>
      </c>
      <c r="FN16" s="336">
        <f t="shared" si="10"/>
        <v>0</v>
      </c>
      <c r="FO16" s="336">
        <f t="shared" si="10"/>
        <v>0</v>
      </c>
      <c r="FP16" s="336">
        <f t="shared" si="10"/>
        <v>0</v>
      </c>
      <c r="FQ16" s="337">
        <f t="shared" si="10"/>
        <v>0</v>
      </c>
    </row>
    <row r="17" spans="1:173" x14ac:dyDescent="0.2">
      <c r="A17" s="74" t="str">
        <f t="shared" si="21"/>
        <v xml:space="preserve"> - </v>
      </c>
      <c r="B17" s="112"/>
      <c r="C17" s="171" t="s">
        <v>306</v>
      </c>
      <c r="D17" s="366" t="str">
        <f>IF(ISBLANK(EMISSIONS_2!D17), " ", EMISSIONS_2!D17)</f>
        <v xml:space="preserve"> </v>
      </c>
      <c r="E17" s="366" t="str">
        <f>IF(ISBLANK(EMISSIONS_2!E17), " ", EMISSIONS_2!E17)</f>
        <v xml:space="preserve"> </v>
      </c>
      <c r="F17" s="366" t="str">
        <f>IF(ISBLANK(EMISSIONS_2!F17), " ", EMISSIONS_2!F17)</f>
        <v xml:space="preserve"> </v>
      </c>
      <c r="G17" s="367"/>
      <c r="H17" s="368"/>
      <c r="I17" s="33" t="s">
        <v>299</v>
      </c>
      <c r="J17" s="367"/>
      <c r="K17" s="33">
        <f t="shared" si="22"/>
        <v>1</v>
      </c>
      <c r="L17" s="33">
        <f t="shared" si="23"/>
        <v>0</v>
      </c>
      <c r="M17" s="367">
        <v>0</v>
      </c>
      <c r="N17" s="373">
        <v>0</v>
      </c>
      <c r="O17" s="299"/>
      <c r="P17" s="300"/>
      <c r="Q17" s="73" t="str">
        <f t="shared" si="13"/>
        <v>Enter vessel info</v>
      </c>
      <c r="R17" s="79" t="str">
        <f t="shared" si="14"/>
        <v>Enter vessel info</v>
      </c>
      <c r="S17" s="79" t="str">
        <f t="shared" si="15"/>
        <v>Enter vessel info</v>
      </c>
      <c r="T17" s="79" t="str">
        <f t="shared" si="16"/>
        <v>Enter vessel info</v>
      </c>
      <c r="U17" s="79" t="str">
        <f t="shared" si="17"/>
        <v>Enter vessel info</v>
      </c>
      <c r="V17" s="79" t="str">
        <f t="shared" si="18"/>
        <v>Enter vessel info</v>
      </c>
      <c r="W17" s="79" t="str">
        <f t="shared" si="19"/>
        <v>Enter vessel info</v>
      </c>
      <c r="X17" s="79" t="str">
        <f t="shared" si="20"/>
        <v>Enter vessel info</v>
      </c>
      <c r="Y17" s="78" t="s">
        <v>115</v>
      </c>
      <c r="Z17" s="79" t="s">
        <v>115</v>
      </c>
      <c r="AA17" s="82" t="s">
        <v>115</v>
      </c>
      <c r="AB17" s="76" t="str">
        <f>IF(OR($D17=" ",$E17=" ",$F17=" "),"Enter vessel info",IF(T($H17)&lt;&gt;"","Enter Activity",IF(OR($M17=0,$N17=0),"Enter Run Time",IF((VLOOKUP($F17,'VESSEL FACTORS'!$A$3:$O$5,AB$5,FALSE))="N/A","--",IF($G17=" ",IF(ISERROR(SEARCH("Aux",$E17,1)),($H17*VLOOKUP($F17,'VESSEL FACTORS'!$A$2:$O$5,AB$5,FALSE)*0.0000011023*$M17*$N17*0.82),($H17*VLOOKUP($F17,'VESSEL FACTORS'!$A$2:$O$5,AB$5,FALSE)*0.0000011023*$M17*$N17*1)),IF($G17&lt;21,($H17*VLOOKUP($F17,'VESSEL FACTORS'!$A$2:$O$5,AB$5,FALSE)*0.0000011023*$M17*$N17*VLOOKUP($G17,'VESSEL FACTORS'!$A$16:$L$36,AB$5,FALSE)),($H17*VLOOKUP($F17,'VESSEL FACTORS'!$A$3:$O$5,AB$5,FALSE)*0.0000011023*$M17*$N17*($G17/100))))))))</f>
        <v>Enter vessel info</v>
      </c>
      <c r="AC17" s="76" t="str">
        <f>IF(OR($D17=" ",$E17=" ",$F17=" "),"Enter vessel info",IF(T($H17)&lt;&gt;"","Enter Activity",IF(OR($M17=0,$N17=0),"Enter Run Time",IF((VLOOKUP($F17,'VESSEL FACTORS'!$A$3:$O$5,AC$5,FALSE))="N/A","--",IF($G17=" ",IF(ISERROR(SEARCH("Aux",$E17,1)),($H17*VLOOKUP($F17,'VESSEL FACTORS'!$A$2:$O$5,AC$5,FALSE)*0.0000011023*$M17*$N17*0.82),($H17*VLOOKUP($F17,'VESSEL FACTORS'!$A$2:$O$5,AC$5,FALSE)*0.0000011023*$M17*$N17*1)),IF($G17&lt;21,($H17*VLOOKUP($F17,'VESSEL FACTORS'!$A$2:$O$5,AC$5,FALSE)*0.0000011023*$M17*$N17*VLOOKUP($G17,'VESSEL FACTORS'!$A$16:$L$36,AC$5,FALSE)),($H17*VLOOKUP($F17,'VESSEL FACTORS'!$A$3:$O$5,AC$5,FALSE)*0.0000011023*$M17*$N17*($G17/100))))))))</f>
        <v>Enter vessel info</v>
      </c>
      <c r="AD17" s="76" t="str">
        <f>IF(OR($D17=" ",$E17=" ",$F17=" "),"Enter vessel info",IF(T($H17)&lt;&gt;"","Enter Activity",IF(OR($M17=0,$N17=0),"Enter Run Time",IF((VLOOKUP($F17,'VESSEL FACTORS'!$A$3:$O$5,AD$5,FALSE))="N/A","--",IF($G17=" ",IF(ISERROR(SEARCH("Aux",$E17,1)),($H17*VLOOKUP($F17,'VESSEL FACTORS'!$A$2:$O$5,AD$5,FALSE)*0.0000011023*$M17*$N17*0.82),($H17*VLOOKUP($F17,'VESSEL FACTORS'!$A$2:$O$5,AD$5,FALSE)*0.0000011023*$M17*$N17*1)),IF($G17&lt;21,($H17*VLOOKUP($F17,'VESSEL FACTORS'!$A$2:$O$5,AD$5,FALSE)*0.0000011023*$M17*$N17*VLOOKUP($G17,'VESSEL FACTORS'!$A$16:$L$36,AD$5,FALSE)),($H17*VLOOKUP($F17,'VESSEL FACTORS'!$A$3:$O$5,AD$5,FALSE)*0.0000011023*$M17*$N17*($G17/100))))))))</f>
        <v>Enter vessel info</v>
      </c>
      <c r="AE17" s="76" t="str">
        <f>IF(OR($D17=" ",$E17=" ",$F17=" "),"Enter vessel info",IF(T($H17)&lt;&gt;"","Enter Activity",IF(OR($M17=0,$N17=0),"Enter Run Time",IF((VLOOKUP($F17,'VESSEL FACTORS'!$A$3:$O$5,AE$5,FALSE))="N/A","--",IF($G17=" ",IF(ISERROR(SEARCH("Aux",$E17,1)),($H17*VLOOKUP($F17,'VESSEL FACTORS'!$A$2:$O$5,AE$5,FALSE)*0.0000011023*$M17*$N17*0.82),($H17*VLOOKUP($F17,'VESSEL FACTORS'!$A$2:$O$5,AE$5,FALSE)*0.0000011023*$M17*$N17*1)),IF($G17&lt;21,($H17*VLOOKUP($F17,'VESSEL FACTORS'!$A$2:$O$5,AE$5,FALSE)*0.0000011023*$M17*$N17*VLOOKUP($G17,'VESSEL FACTORS'!$A$16:$L$36,AE$5,FALSE)),($H17*VLOOKUP($F17,'VESSEL FACTORS'!$A$3:$O$5,AE$5,FALSE)*0.0000011023*$M17*$N17*($G17/100))))))))</f>
        <v>Enter vessel info</v>
      </c>
      <c r="AF17" s="76" t="str">
        <f>IF(OR($D17=" ",$E17=" ",$F17=" "),"Enter vessel info",IF(T($H17)&lt;&gt;"","Enter Activity",IF(OR($M17=0,$N17=0),"Enter Run Time",IF((VLOOKUP($F17,'VESSEL FACTORS'!$A$3:$O$5,AF$5,FALSE))="N/A","--",IF($G17=" ",IF(ISERROR(SEARCH("Aux",$E17,1)),($H17*VLOOKUP($F17,'VESSEL FACTORS'!$A$2:$O$5,AF$5,FALSE)*0.0000011023*$M17*$N17*0.82),($H17*VLOOKUP($F17,'VESSEL FACTORS'!$A$2:$O$5,AF$5,FALSE)*0.0000011023*$M17*$N17*1)),IF($G17&lt;21,($H17*VLOOKUP($F17,'VESSEL FACTORS'!$A$2:$O$5,AF$5,FALSE)*0.0000011023*$M17*$N17*VLOOKUP($G17,'VESSEL FACTORS'!$A$16:$L$36,AF$5,FALSE)),($H17*VLOOKUP($F17,'VESSEL FACTORS'!$A$3:$O$5,AF$5,FALSE)*0.0000011023*$M17*$N17*($G17/100))))))))</f>
        <v>Enter vessel info</v>
      </c>
      <c r="AG17" s="76" t="str">
        <f>IF(OR($D17=" ",$E17=" ",$F17=" "),"Enter vessel info",IF(T($H17)&lt;&gt;"","Enter Activity",IF(OR($M17=0,$N17=0),"Enter Run Time",IF((VLOOKUP($F17,'VESSEL FACTORS'!$A$3:$O$5,AG$5,FALSE))="N/A","--",IF($G17=" ",IF(ISERROR(SEARCH("Aux",$E17,1)),($H17*VLOOKUP($F17,'VESSEL FACTORS'!$A$2:$O$5,AG$5,FALSE)*0.0000011023*$M17*$N17*0.82),($H17*VLOOKUP($F17,'VESSEL FACTORS'!$A$2:$O$5,AG$5,FALSE)*0.0000011023*$M17*$N17*1)),IF($G17&lt;21,($H17*VLOOKUP($F17,'VESSEL FACTORS'!$A$2:$O$5,AG$5,FALSE)*0.0000011023*$M17*$N17*VLOOKUP($G17,'VESSEL FACTORS'!$A$16:$L$36,AG$5,FALSE)),($H17*VLOOKUP($F17,'VESSEL FACTORS'!$A$3:$O$5,AG$5,FALSE)*0.0000011023*$M17*$N17*($G17/100))))))))</f>
        <v>Enter vessel info</v>
      </c>
      <c r="AH17" s="76" t="str">
        <f>IF(OR($D17=" ",$E17=" ",$F17=" "),"Enter vessel info",IF(T($H17)&lt;&gt;"","Enter Activity",IF(OR($M17=0,$N17=0),"Enter Run Time",IF((VLOOKUP($F17,'VESSEL FACTORS'!$A$3:$O$5,AH$5,FALSE))="N/A","--",IF($G17=" ",IF(ISERROR(SEARCH("Aux",$E17,1)),($H17*VLOOKUP($F17,'VESSEL FACTORS'!$A$2:$O$5,AH$5,FALSE)*0.0000011023*$M17*$N17*0.82),($H17*VLOOKUP($F17,'VESSEL FACTORS'!$A$2:$O$5,AH$5,FALSE)*0.0000011023*$M17*$N17*1)),IF($G17&lt;21,($H17*VLOOKUP($F17,'VESSEL FACTORS'!$A$2:$O$5,AH$5,FALSE)*0.0000011023*$M17*$N17*VLOOKUP($G17,'VESSEL FACTORS'!$A$16:$L$36,AH$5,FALSE)),($H17*VLOOKUP($F17,'VESSEL FACTORS'!$A$3:$O$5,AH$5,FALSE)*0.0000011023*$M17*$N17*($G17/100))))))))</f>
        <v>Enter vessel info</v>
      </c>
      <c r="AI17" s="76" t="str">
        <f>IF(OR($D17=" ",$E17=" ",$F17=" "),"Enter vessel info",IF(T($H17)&lt;&gt;"","Enter Activity",IF(OR($M17=0,$N17=0),"Enter Run Time",IF((VLOOKUP($F17,'VESSEL FACTORS'!$A$3:$O$5,AI$5,FALSE))="N/A","--",IF($G17=" ",IF(ISERROR(SEARCH("Aux",$E17,1)),($H17*VLOOKUP($F17,'VESSEL FACTORS'!$A$2:$O$5,AI$5,FALSE)*0.0000011023*$M17*$N17*0.82),($H17*VLOOKUP($F17,'VESSEL FACTORS'!$A$2:$O$5,AI$5,FALSE)*0.0000011023*$M17*$N17*1)),IF($G17&lt;21,($H17*VLOOKUP($F17,'VESSEL FACTORS'!$A$2:$O$5,AI$5,FALSE)*0.0000011023*$M17*$N17*VLOOKUP($G17,'VESSEL FACTORS'!$A$16:$L$36,AI$5,FALSE)),($H17*VLOOKUP($F17,'VESSEL FACTORS'!$A$3:$O$5,AI$5,FALSE)*0.0000011023*$M17*$N17*($G17/100))))))))</f>
        <v>Enter vessel info</v>
      </c>
      <c r="AJ17" s="76" t="str">
        <f>IF(OR($D17=" ",$E17=" ",$F17=" "),"Enter vessel info",IF(T($H17)&lt;&gt;"","Enter Activity",IF(OR($M17=0,$N17=0),"Enter Run Time",IF((VLOOKUP($F17,'VESSEL FACTORS'!$A$3:$O$5,AJ$5,FALSE))="N/A","--",IF($G17=" ",IF(ISERROR(SEARCH("Aux",$E17,1)),($H17*VLOOKUP($F17,'VESSEL FACTORS'!$A$2:$O$5,AJ$5,FALSE)*0.0000011023*$M17*$N17*0.82),($H17*VLOOKUP($F17,'VESSEL FACTORS'!$A$2:$O$5,AJ$5,FALSE)*0.0000011023*$M17*$N17*1)),IF($G17&lt;21,($H17*VLOOKUP($F17,'VESSEL FACTORS'!$A$2:$O$5,AJ$5,FALSE)*0.0000011023*$M17*$N17*VLOOKUP($G17,'VESSEL FACTORS'!$A$16:$L$36,AJ$5,FALSE)),($H17*VLOOKUP($F17,'VESSEL FACTORS'!$A$3:$O$5,AJ$5,FALSE)*0.0000011023*$M17*$N17*($G17/100))))))))</f>
        <v>Enter vessel info</v>
      </c>
      <c r="AK17" s="76" t="str">
        <f>IF(OR($D17=" ",$E17=" ",$F17=" "),"Enter vessel info",IF(T($H17)&lt;&gt;"","Enter Activity",IF(OR($M17=0,$N17=0),"Enter Run Time",IF((VLOOKUP($F17,'VESSEL FACTORS'!$A$3:$O$5,AK$5,FALSE))="N/A","--",IF($G17=" ",IF(ISERROR(SEARCH("Aux",$E17,1)),($H17*VLOOKUP($F17,'VESSEL FACTORS'!$A$2:$O$5,AK$5,FALSE)*0.0000011023*$M17*$N17*0.82),($H17*VLOOKUP($F17,'VESSEL FACTORS'!$A$2:$O$5,AK$5,FALSE)*0.0000011023*$M17*$N17*1)),IF($G17&lt;21,($H17*VLOOKUP($F17,'VESSEL FACTORS'!$A$2:$O$5,AK$5,FALSE)*0.0000011023*$M17*$N17*VLOOKUP($G17,'VESSEL FACTORS'!$A$16:$L$36,AK$5,FALSE)),($H17*VLOOKUP($F17,'VESSEL FACTORS'!$A$3:$O$5,AK$5,FALSE)*0.0000011023*$M17*$N17*($G17/100))))))))</f>
        <v>Enter vessel info</v>
      </c>
      <c r="AL17" s="67" t="str">
        <f>IF(OR($D17=" ",$E17=" ",$F17=" "),"Enter vessel info",IF(T($H17)&lt;&gt;"","Enter Activity",IF(OR($M17=0,$N17=0),"Enter Run Time",IF((VLOOKUP($F17,'VESSEL FACTORS'!$A$3:$O$5,AL$5,FALSE))="N/A","--",IF($G17=" ",IF(ISERROR(SEARCH("Aux",$E17,1)),($H17*VLOOKUP($F17,'VESSEL FACTORS'!$A$2:$O$5,AL$5,FALSE)*0.0000011023*$M17*$N17*0.82),($H17*VLOOKUP($F17,'VESSEL FACTORS'!$A$2:$O$5,AL$5,FALSE)*0.0000011023*$M17*$N17*1)),IF($G17&lt;21,($H17*VLOOKUP($F17,'VESSEL FACTORS'!$A$2:$O$5,AL$5,FALSE)*0.0000011023*$M17*$N17*VLOOKUP($G17,'VESSEL FACTORS'!$A$16:$L$36,AL$5,FALSE)),($H17*VLOOKUP($F17,'VESSEL FACTORS'!$A$3:$O$5,AL$5,FALSE)*0.0000011023*$M17*$N17*($G17/100))))))))</f>
        <v>Enter vessel info</v>
      </c>
      <c r="AM17" s="74"/>
      <c r="AO17" s="74">
        <f>MONTH(EMISSIONS_1!P17)-MONTH(EMISSIONS_1!O17)+1</f>
        <v>1</v>
      </c>
      <c r="AP17" s="335">
        <f t="shared" si="12"/>
        <v>0</v>
      </c>
      <c r="AQ17" s="336">
        <f t="shared" si="0"/>
        <v>0</v>
      </c>
      <c r="AR17" s="336">
        <f t="shared" si="0"/>
        <v>0</v>
      </c>
      <c r="AS17" s="336">
        <f t="shared" si="0"/>
        <v>0</v>
      </c>
      <c r="AT17" s="336">
        <f t="shared" si="0"/>
        <v>0</v>
      </c>
      <c r="AU17" s="336">
        <f t="shared" si="0"/>
        <v>0</v>
      </c>
      <c r="AV17" s="336">
        <f t="shared" si="0"/>
        <v>0</v>
      </c>
      <c r="AW17" s="336">
        <f t="shared" si="0"/>
        <v>0</v>
      </c>
      <c r="AX17" s="336">
        <f t="shared" si="0"/>
        <v>0</v>
      </c>
      <c r="AY17" s="336">
        <f t="shared" si="0"/>
        <v>0</v>
      </c>
      <c r="AZ17" s="336">
        <f t="shared" si="0"/>
        <v>0</v>
      </c>
      <c r="BA17" s="337">
        <f t="shared" si="0"/>
        <v>0</v>
      </c>
      <c r="BB17" s="335">
        <f t="shared" ref="BB17:BM30" si="24">IF(T($AC17)="",IF((BB$6&gt;=MONTH($O17))*(BB$6&lt;=MONTH($P17)), $AC17/$AO17, 0),0)</f>
        <v>0</v>
      </c>
      <c r="BC17" s="336">
        <f t="shared" si="24"/>
        <v>0</v>
      </c>
      <c r="BD17" s="336">
        <f t="shared" si="24"/>
        <v>0</v>
      </c>
      <c r="BE17" s="336">
        <f t="shared" si="24"/>
        <v>0</v>
      </c>
      <c r="BF17" s="336">
        <f t="shared" si="24"/>
        <v>0</v>
      </c>
      <c r="BG17" s="336">
        <f t="shared" si="24"/>
        <v>0</v>
      </c>
      <c r="BH17" s="336">
        <f t="shared" si="24"/>
        <v>0</v>
      </c>
      <c r="BI17" s="336">
        <f t="shared" si="24"/>
        <v>0</v>
      </c>
      <c r="BJ17" s="336">
        <f t="shared" si="24"/>
        <v>0</v>
      </c>
      <c r="BK17" s="336">
        <f t="shared" si="24"/>
        <v>0</v>
      </c>
      <c r="BL17" s="336">
        <f t="shared" si="24"/>
        <v>0</v>
      </c>
      <c r="BM17" s="337">
        <f t="shared" si="24"/>
        <v>0</v>
      </c>
      <c r="BN17" s="335">
        <f t="shared" ref="BN17:BY30" si="25">IF(T($AD17)="",IF((BN$6&gt;=MONTH($O17))*(BN$6&lt;=MONTH($P17)), $AD17/$AO17, 0),0)</f>
        <v>0</v>
      </c>
      <c r="BO17" s="336">
        <f t="shared" si="25"/>
        <v>0</v>
      </c>
      <c r="BP17" s="336">
        <f t="shared" si="25"/>
        <v>0</v>
      </c>
      <c r="BQ17" s="336">
        <f t="shared" si="25"/>
        <v>0</v>
      </c>
      <c r="BR17" s="336">
        <f t="shared" si="25"/>
        <v>0</v>
      </c>
      <c r="BS17" s="336">
        <f t="shared" si="25"/>
        <v>0</v>
      </c>
      <c r="BT17" s="336">
        <f t="shared" si="25"/>
        <v>0</v>
      </c>
      <c r="BU17" s="336">
        <f t="shared" si="25"/>
        <v>0</v>
      </c>
      <c r="BV17" s="336">
        <f t="shared" si="25"/>
        <v>0</v>
      </c>
      <c r="BW17" s="336">
        <f t="shared" si="25"/>
        <v>0</v>
      </c>
      <c r="BX17" s="336">
        <f t="shared" si="25"/>
        <v>0</v>
      </c>
      <c r="BY17" s="337">
        <f t="shared" si="25"/>
        <v>0</v>
      </c>
      <c r="BZ17" s="335">
        <f t="shared" ref="BZ17:CK30" si="26">IF(T($AE17)="",IF((BZ$6&gt;=MONTH($O17))*(BZ$6&lt;=MONTH($P17)), $AE17/$AO17, 0),0)</f>
        <v>0</v>
      </c>
      <c r="CA17" s="336">
        <f t="shared" si="26"/>
        <v>0</v>
      </c>
      <c r="CB17" s="336">
        <f t="shared" si="26"/>
        <v>0</v>
      </c>
      <c r="CC17" s="336">
        <f t="shared" si="26"/>
        <v>0</v>
      </c>
      <c r="CD17" s="336">
        <f t="shared" si="26"/>
        <v>0</v>
      </c>
      <c r="CE17" s="336">
        <f t="shared" si="26"/>
        <v>0</v>
      </c>
      <c r="CF17" s="336">
        <f t="shared" si="26"/>
        <v>0</v>
      </c>
      <c r="CG17" s="336">
        <f t="shared" si="26"/>
        <v>0</v>
      </c>
      <c r="CH17" s="336">
        <f t="shared" si="26"/>
        <v>0</v>
      </c>
      <c r="CI17" s="336">
        <f t="shared" si="26"/>
        <v>0</v>
      </c>
      <c r="CJ17" s="336">
        <f t="shared" si="26"/>
        <v>0</v>
      </c>
      <c r="CK17" s="337">
        <f t="shared" si="26"/>
        <v>0</v>
      </c>
      <c r="CL17" s="335">
        <f t="shared" ref="CL17:CW30" si="27">IF(T($AF17)="",IF((CL$6&gt;=MONTH($O17))*(CL$6&lt;=MONTH($P17)), $AF17/$AO17, 0),0)</f>
        <v>0</v>
      </c>
      <c r="CM17" s="336">
        <f t="shared" si="27"/>
        <v>0</v>
      </c>
      <c r="CN17" s="336">
        <f t="shared" si="27"/>
        <v>0</v>
      </c>
      <c r="CO17" s="336">
        <f t="shared" si="27"/>
        <v>0</v>
      </c>
      <c r="CP17" s="336">
        <f t="shared" si="27"/>
        <v>0</v>
      </c>
      <c r="CQ17" s="336">
        <f t="shared" si="27"/>
        <v>0</v>
      </c>
      <c r="CR17" s="336">
        <f t="shared" si="27"/>
        <v>0</v>
      </c>
      <c r="CS17" s="336">
        <f t="shared" si="27"/>
        <v>0</v>
      </c>
      <c r="CT17" s="336">
        <f t="shared" si="27"/>
        <v>0</v>
      </c>
      <c r="CU17" s="336">
        <f t="shared" si="27"/>
        <v>0</v>
      </c>
      <c r="CV17" s="336">
        <f t="shared" si="27"/>
        <v>0</v>
      </c>
      <c r="CW17" s="337">
        <f t="shared" si="27"/>
        <v>0</v>
      </c>
      <c r="CX17" s="335">
        <f t="shared" ref="CX17:DI30" si="28">IF(T($AG17)="",IF((CX$6&gt;=MONTH($O17))*(CX$6&lt;=MONTH($P17)), $AG17/$AO17, 0),0)</f>
        <v>0</v>
      </c>
      <c r="CY17" s="336">
        <f t="shared" si="28"/>
        <v>0</v>
      </c>
      <c r="CZ17" s="336">
        <f t="shared" si="28"/>
        <v>0</v>
      </c>
      <c r="DA17" s="336">
        <f t="shared" si="28"/>
        <v>0</v>
      </c>
      <c r="DB17" s="336">
        <f t="shared" si="28"/>
        <v>0</v>
      </c>
      <c r="DC17" s="336">
        <f t="shared" si="28"/>
        <v>0</v>
      </c>
      <c r="DD17" s="336">
        <f t="shared" si="28"/>
        <v>0</v>
      </c>
      <c r="DE17" s="336">
        <f t="shared" si="28"/>
        <v>0</v>
      </c>
      <c r="DF17" s="336">
        <f t="shared" si="28"/>
        <v>0</v>
      </c>
      <c r="DG17" s="336">
        <f t="shared" si="28"/>
        <v>0</v>
      </c>
      <c r="DH17" s="336">
        <f t="shared" si="28"/>
        <v>0</v>
      </c>
      <c r="DI17" s="337">
        <f t="shared" si="28"/>
        <v>0</v>
      </c>
      <c r="DJ17" s="335">
        <f t="shared" ref="DJ17:DU30" si="29">IF(T($AH17)="",IF((DJ$6&gt;=MONTH($O17))*(DJ$6&lt;=MONTH($P17)), $AH17/$AO17, 0),0)</f>
        <v>0</v>
      </c>
      <c r="DK17" s="336">
        <f t="shared" si="29"/>
        <v>0</v>
      </c>
      <c r="DL17" s="336">
        <f t="shared" si="29"/>
        <v>0</v>
      </c>
      <c r="DM17" s="336">
        <f t="shared" si="29"/>
        <v>0</v>
      </c>
      <c r="DN17" s="336">
        <f t="shared" si="29"/>
        <v>0</v>
      </c>
      <c r="DO17" s="336">
        <f t="shared" si="29"/>
        <v>0</v>
      </c>
      <c r="DP17" s="336">
        <f t="shared" si="29"/>
        <v>0</v>
      </c>
      <c r="DQ17" s="336">
        <f t="shared" si="29"/>
        <v>0</v>
      </c>
      <c r="DR17" s="336">
        <f t="shared" si="29"/>
        <v>0</v>
      </c>
      <c r="DS17" s="336">
        <f t="shared" si="29"/>
        <v>0</v>
      </c>
      <c r="DT17" s="336">
        <f t="shared" si="29"/>
        <v>0</v>
      </c>
      <c r="DU17" s="337">
        <f t="shared" si="29"/>
        <v>0</v>
      </c>
      <c r="DV17" s="335">
        <f t="shared" ref="DV17:EG30" si="30">IF(T($AI17)="",IF((DV$6&gt;=MONTH($O17))*(DV$6&lt;=MONTH($P17)), $AI17/$AO17, 0),0)</f>
        <v>0</v>
      </c>
      <c r="DW17" s="336">
        <f t="shared" si="30"/>
        <v>0</v>
      </c>
      <c r="DX17" s="336">
        <f t="shared" si="30"/>
        <v>0</v>
      </c>
      <c r="DY17" s="336">
        <f t="shared" si="30"/>
        <v>0</v>
      </c>
      <c r="DZ17" s="336">
        <f t="shared" si="30"/>
        <v>0</v>
      </c>
      <c r="EA17" s="336">
        <f t="shared" si="30"/>
        <v>0</v>
      </c>
      <c r="EB17" s="336">
        <f t="shared" si="30"/>
        <v>0</v>
      </c>
      <c r="EC17" s="336">
        <f t="shared" si="30"/>
        <v>0</v>
      </c>
      <c r="ED17" s="336">
        <f t="shared" si="30"/>
        <v>0</v>
      </c>
      <c r="EE17" s="336">
        <f t="shared" si="30"/>
        <v>0</v>
      </c>
      <c r="EF17" s="336">
        <f t="shared" si="30"/>
        <v>0</v>
      </c>
      <c r="EG17" s="337">
        <f t="shared" si="30"/>
        <v>0</v>
      </c>
      <c r="EH17" s="335">
        <f t="shared" ref="EH17:ES30" si="31">IF(T($AJ17)="",IF((EH$6&gt;=MONTH($O17))*(EH$6&lt;=MONTH($P17)), $AJ17/$AO17, 0),0)</f>
        <v>0</v>
      </c>
      <c r="EI17" s="336">
        <f t="shared" si="31"/>
        <v>0</v>
      </c>
      <c r="EJ17" s="336">
        <f t="shared" si="31"/>
        <v>0</v>
      </c>
      <c r="EK17" s="336">
        <f t="shared" si="31"/>
        <v>0</v>
      </c>
      <c r="EL17" s="336">
        <f t="shared" si="31"/>
        <v>0</v>
      </c>
      <c r="EM17" s="336">
        <f t="shared" si="31"/>
        <v>0</v>
      </c>
      <c r="EN17" s="336">
        <f t="shared" si="31"/>
        <v>0</v>
      </c>
      <c r="EO17" s="336">
        <f t="shared" si="31"/>
        <v>0</v>
      </c>
      <c r="EP17" s="336">
        <f t="shared" si="31"/>
        <v>0</v>
      </c>
      <c r="EQ17" s="336">
        <f t="shared" si="31"/>
        <v>0</v>
      </c>
      <c r="ER17" s="336">
        <f t="shared" si="31"/>
        <v>0</v>
      </c>
      <c r="ES17" s="337">
        <f t="shared" si="31"/>
        <v>0</v>
      </c>
      <c r="ET17" s="335">
        <f t="shared" ref="ET17:FE30" si="32">IF(T($AK17)="",IF((ET$6&gt;=MONTH($O17))*(ET$6&lt;=MONTH($P17)), $AK17/$AO17, 0),0)</f>
        <v>0</v>
      </c>
      <c r="EU17" s="336">
        <f t="shared" si="32"/>
        <v>0</v>
      </c>
      <c r="EV17" s="336">
        <f t="shared" si="32"/>
        <v>0</v>
      </c>
      <c r="EW17" s="336">
        <f t="shared" si="32"/>
        <v>0</v>
      </c>
      <c r="EX17" s="336">
        <f t="shared" si="32"/>
        <v>0</v>
      </c>
      <c r="EY17" s="336">
        <f t="shared" si="32"/>
        <v>0</v>
      </c>
      <c r="EZ17" s="336">
        <f t="shared" si="32"/>
        <v>0</v>
      </c>
      <c r="FA17" s="336">
        <f t="shared" si="32"/>
        <v>0</v>
      </c>
      <c r="FB17" s="336">
        <f t="shared" si="32"/>
        <v>0</v>
      </c>
      <c r="FC17" s="336">
        <f t="shared" si="32"/>
        <v>0</v>
      </c>
      <c r="FD17" s="336">
        <f t="shared" si="32"/>
        <v>0</v>
      </c>
      <c r="FE17" s="337">
        <f t="shared" si="32"/>
        <v>0</v>
      </c>
      <c r="FF17" s="335">
        <f t="shared" ref="FF17:FQ30" si="33">IF(T($AL17)="",IF((FF$6&gt;=MONTH($O17))*(FF$6&lt;=MONTH($P17)), $AL17/$AO17, 0),0)</f>
        <v>0</v>
      </c>
      <c r="FG17" s="336">
        <f t="shared" si="33"/>
        <v>0</v>
      </c>
      <c r="FH17" s="336">
        <f t="shared" si="33"/>
        <v>0</v>
      </c>
      <c r="FI17" s="336">
        <f t="shared" si="33"/>
        <v>0</v>
      </c>
      <c r="FJ17" s="336">
        <f t="shared" si="33"/>
        <v>0</v>
      </c>
      <c r="FK17" s="336">
        <f t="shared" si="33"/>
        <v>0</v>
      </c>
      <c r="FL17" s="336">
        <f t="shared" si="33"/>
        <v>0</v>
      </c>
      <c r="FM17" s="336">
        <f t="shared" si="33"/>
        <v>0</v>
      </c>
      <c r="FN17" s="336">
        <f t="shared" si="33"/>
        <v>0</v>
      </c>
      <c r="FO17" s="336">
        <f t="shared" si="33"/>
        <v>0</v>
      </c>
      <c r="FP17" s="336">
        <f t="shared" si="33"/>
        <v>0</v>
      </c>
      <c r="FQ17" s="337">
        <f t="shared" si="33"/>
        <v>0</v>
      </c>
    </row>
    <row r="18" spans="1:173" x14ac:dyDescent="0.2">
      <c r="A18" s="74" t="str">
        <f t="shared" si="21"/>
        <v xml:space="preserve"> - </v>
      </c>
      <c r="B18" s="112"/>
      <c r="C18" s="171" t="s">
        <v>306</v>
      </c>
      <c r="D18" s="366" t="str">
        <f>IF(ISBLANK(EMISSIONS_2!D18), " ", EMISSIONS_2!D18)</f>
        <v xml:space="preserve"> </v>
      </c>
      <c r="E18" s="366" t="str">
        <f>IF(ISBLANK(EMISSIONS_2!E18), " ", EMISSIONS_2!E18)</f>
        <v xml:space="preserve"> </v>
      </c>
      <c r="F18" s="366" t="str">
        <f>IF(ISBLANK(EMISSIONS_2!F18), " ", EMISSIONS_2!F18)</f>
        <v xml:space="preserve"> </v>
      </c>
      <c r="G18" s="367"/>
      <c r="H18" s="368"/>
      <c r="I18" s="33" t="s">
        <v>299</v>
      </c>
      <c r="J18" s="367"/>
      <c r="K18" s="33">
        <f t="shared" si="22"/>
        <v>1</v>
      </c>
      <c r="L18" s="33">
        <f t="shared" si="23"/>
        <v>0</v>
      </c>
      <c r="M18" s="367">
        <v>0</v>
      </c>
      <c r="N18" s="373">
        <v>0</v>
      </c>
      <c r="O18" s="299"/>
      <c r="P18" s="300"/>
      <c r="Q18" s="73" t="str">
        <f t="shared" si="13"/>
        <v>Enter vessel info</v>
      </c>
      <c r="R18" s="79" t="str">
        <f t="shared" si="14"/>
        <v>Enter vessel info</v>
      </c>
      <c r="S18" s="79" t="str">
        <f t="shared" si="15"/>
        <v>Enter vessel info</v>
      </c>
      <c r="T18" s="79" t="str">
        <f t="shared" si="16"/>
        <v>Enter vessel info</v>
      </c>
      <c r="U18" s="79" t="str">
        <f t="shared" si="17"/>
        <v>Enter vessel info</v>
      </c>
      <c r="V18" s="79" t="str">
        <f t="shared" si="18"/>
        <v>Enter vessel info</v>
      </c>
      <c r="W18" s="79" t="str">
        <f t="shared" si="19"/>
        <v>Enter vessel info</v>
      </c>
      <c r="X18" s="79" t="str">
        <f t="shared" si="20"/>
        <v>Enter vessel info</v>
      </c>
      <c r="Y18" s="78" t="s">
        <v>115</v>
      </c>
      <c r="Z18" s="79" t="s">
        <v>115</v>
      </c>
      <c r="AA18" s="82" t="s">
        <v>115</v>
      </c>
      <c r="AB18" s="76" t="str">
        <f>IF(OR($D18=" ",$E18=" ",$F18=" "),"Enter vessel info",IF(T($H18)&lt;&gt;"","Enter Activity",IF(OR($M18=0,$N18=0),"Enter Run Time",IF((VLOOKUP($F18,'VESSEL FACTORS'!$A$3:$O$5,AB$5,FALSE))="N/A","--",IF($G18=" ",IF(ISERROR(SEARCH("Aux",$E18,1)),($H18*VLOOKUP($F18,'VESSEL FACTORS'!$A$2:$O$5,AB$5,FALSE)*0.0000011023*$M18*$N18*0.82),($H18*VLOOKUP($F18,'VESSEL FACTORS'!$A$2:$O$5,AB$5,FALSE)*0.0000011023*$M18*$N18*1)),IF($G18&lt;21,($H18*VLOOKUP($F18,'VESSEL FACTORS'!$A$2:$O$5,AB$5,FALSE)*0.0000011023*$M18*$N18*VLOOKUP($G18,'VESSEL FACTORS'!$A$16:$L$36,AB$5,FALSE)),($H18*VLOOKUP($F18,'VESSEL FACTORS'!$A$3:$O$5,AB$5,FALSE)*0.0000011023*$M18*$N18*($G18/100))))))))</f>
        <v>Enter vessel info</v>
      </c>
      <c r="AC18" s="76" t="str">
        <f>IF(OR($D18=" ",$E18=" ",$F18=" "),"Enter vessel info",IF(T($H18)&lt;&gt;"","Enter Activity",IF(OR($M18=0,$N18=0),"Enter Run Time",IF((VLOOKUP($F18,'VESSEL FACTORS'!$A$3:$O$5,AC$5,FALSE))="N/A","--",IF($G18=" ",IF(ISERROR(SEARCH("Aux",$E18,1)),($H18*VLOOKUP($F18,'VESSEL FACTORS'!$A$2:$O$5,AC$5,FALSE)*0.0000011023*$M18*$N18*0.82),($H18*VLOOKUP($F18,'VESSEL FACTORS'!$A$2:$O$5,AC$5,FALSE)*0.0000011023*$M18*$N18*1)),IF($G18&lt;21,($H18*VLOOKUP($F18,'VESSEL FACTORS'!$A$2:$O$5,AC$5,FALSE)*0.0000011023*$M18*$N18*VLOOKUP($G18,'VESSEL FACTORS'!$A$16:$L$36,AC$5,FALSE)),($H18*VLOOKUP($F18,'VESSEL FACTORS'!$A$3:$O$5,AC$5,FALSE)*0.0000011023*$M18*$N18*($G18/100))))))))</f>
        <v>Enter vessel info</v>
      </c>
      <c r="AD18" s="76" t="str">
        <f>IF(OR($D18=" ",$E18=" ",$F18=" "),"Enter vessel info",IF(T($H18)&lt;&gt;"","Enter Activity",IF(OR($M18=0,$N18=0),"Enter Run Time",IF((VLOOKUP($F18,'VESSEL FACTORS'!$A$3:$O$5,AD$5,FALSE))="N/A","--",IF($G18=" ",IF(ISERROR(SEARCH("Aux",$E18,1)),($H18*VLOOKUP($F18,'VESSEL FACTORS'!$A$2:$O$5,AD$5,FALSE)*0.0000011023*$M18*$N18*0.82),($H18*VLOOKUP($F18,'VESSEL FACTORS'!$A$2:$O$5,AD$5,FALSE)*0.0000011023*$M18*$N18*1)),IF($G18&lt;21,($H18*VLOOKUP($F18,'VESSEL FACTORS'!$A$2:$O$5,AD$5,FALSE)*0.0000011023*$M18*$N18*VLOOKUP($G18,'VESSEL FACTORS'!$A$16:$L$36,AD$5,FALSE)),($H18*VLOOKUP($F18,'VESSEL FACTORS'!$A$3:$O$5,AD$5,FALSE)*0.0000011023*$M18*$N18*($G18/100))))))))</f>
        <v>Enter vessel info</v>
      </c>
      <c r="AE18" s="76" t="str">
        <f>IF(OR($D18=" ",$E18=" ",$F18=" "),"Enter vessel info",IF(T($H18)&lt;&gt;"","Enter Activity",IF(OR($M18=0,$N18=0),"Enter Run Time",IF((VLOOKUP($F18,'VESSEL FACTORS'!$A$3:$O$5,AE$5,FALSE))="N/A","--",IF($G18=" ",IF(ISERROR(SEARCH("Aux",$E18,1)),($H18*VLOOKUP($F18,'VESSEL FACTORS'!$A$2:$O$5,AE$5,FALSE)*0.0000011023*$M18*$N18*0.82),($H18*VLOOKUP($F18,'VESSEL FACTORS'!$A$2:$O$5,AE$5,FALSE)*0.0000011023*$M18*$N18*1)),IF($G18&lt;21,($H18*VLOOKUP($F18,'VESSEL FACTORS'!$A$2:$O$5,AE$5,FALSE)*0.0000011023*$M18*$N18*VLOOKUP($G18,'VESSEL FACTORS'!$A$16:$L$36,AE$5,FALSE)),($H18*VLOOKUP($F18,'VESSEL FACTORS'!$A$3:$O$5,AE$5,FALSE)*0.0000011023*$M18*$N18*($G18/100))))))))</f>
        <v>Enter vessel info</v>
      </c>
      <c r="AF18" s="76" t="str">
        <f>IF(OR($D18=" ",$E18=" ",$F18=" "),"Enter vessel info",IF(T($H18)&lt;&gt;"","Enter Activity",IF(OR($M18=0,$N18=0),"Enter Run Time",IF((VLOOKUP($F18,'VESSEL FACTORS'!$A$3:$O$5,AF$5,FALSE))="N/A","--",IF($G18=" ",IF(ISERROR(SEARCH("Aux",$E18,1)),($H18*VLOOKUP($F18,'VESSEL FACTORS'!$A$2:$O$5,AF$5,FALSE)*0.0000011023*$M18*$N18*0.82),($H18*VLOOKUP($F18,'VESSEL FACTORS'!$A$2:$O$5,AF$5,FALSE)*0.0000011023*$M18*$N18*1)),IF($G18&lt;21,($H18*VLOOKUP($F18,'VESSEL FACTORS'!$A$2:$O$5,AF$5,FALSE)*0.0000011023*$M18*$N18*VLOOKUP($G18,'VESSEL FACTORS'!$A$16:$L$36,AF$5,FALSE)),($H18*VLOOKUP($F18,'VESSEL FACTORS'!$A$3:$O$5,AF$5,FALSE)*0.0000011023*$M18*$N18*($G18/100))))))))</f>
        <v>Enter vessel info</v>
      </c>
      <c r="AG18" s="76" t="str">
        <f>IF(OR($D18=" ",$E18=" ",$F18=" "),"Enter vessel info",IF(T($H18)&lt;&gt;"","Enter Activity",IF(OR($M18=0,$N18=0),"Enter Run Time",IF((VLOOKUP($F18,'VESSEL FACTORS'!$A$3:$O$5,AG$5,FALSE))="N/A","--",IF($G18=" ",IF(ISERROR(SEARCH("Aux",$E18,1)),($H18*VLOOKUP($F18,'VESSEL FACTORS'!$A$2:$O$5,AG$5,FALSE)*0.0000011023*$M18*$N18*0.82),($H18*VLOOKUP($F18,'VESSEL FACTORS'!$A$2:$O$5,AG$5,FALSE)*0.0000011023*$M18*$N18*1)),IF($G18&lt;21,($H18*VLOOKUP($F18,'VESSEL FACTORS'!$A$2:$O$5,AG$5,FALSE)*0.0000011023*$M18*$N18*VLOOKUP($G18,'VESSEL FACTORS'!$A$16:$L$36,AG$5,FALSE)),($H18*VLOOKUP($F18,'VESSEL FACTORS'!$A$3:$O$5,AG$5,FALSE)*0.0000011023*$M18*$N18*($G18/100))))))))</f>
        <v>Enter vessel info</v>
      </c>
      <c r="AH18" s="76" t="str">
        <f>IF(OR($D18=" ",$E18=" ",$F18=" "),"Enter vessel info",IF(T($H18)&lt;&gt;"","Enter Activity",IF(OR($M18=0,$N18=0),"Enter Run Time",IF((VLOOKUP($F18,'VESSEL FACTORS'!$A$3:$O$5,AH$5,FALSE))="N/A","--",IF($G18=" ",IF(ISERROR(SEARCH("Aux",$E18,1)),($H18*VLOOKUP($F18,'VESSEL FACTORS'!$A$2:$O$5,AH$5,FALSE)*0.0000011023*$M18*$N18*0.82),($H18*VLOOKUP($F18,'VESSEL FACTORS'!$A$2:$O$5,AH$5,FALSE)*0.0000011023*$M18*$N18*1)),IF($G18&lt;21,($H18*VLOOKUP($F18,'VESSEL FACTORS'!$A$2:$O$5,AH$5,FALSE)*0.0000011023*$M18*$N18*VLOOKUP($G18,'VESSEL FACTORS'!$A$16:$L$36,AH$5,FALSE)),($H18*VLOOKUP($F18,'VESSEL FACTORS'!$A$3:$O$5,AH$5,FALSE)*0.0000011023*$M18*$N18*($G18/100))))))))</f>
        <v>Enter vessel info</v>
      </c>
      <c r="AI18" s="76" t="str">
        <f>IF(OR($D18=" ",$E18=" ",$F18=" "),"Enter vessel info",IF(T($H18)&lt;&gt;"","Enter Activity",IF(OR($M18=0,$N18=0),"Enter Run Time",IF((VLOOKUP($F18,'VESSEL FACTORS'!$A$3:$O$5,AI$5,FALSE))="N/A","--",IF($G18=" ",IF(ISERROR(SEARCH("Aux",$E18,1)),($H18*VLOOKUP($F18,'VESSEL FACTORS'!$A$2:$O$5,AI$5,FALSE)*0.0000011023*$M18*$N18*0.82),($H18*VLOOKUP($F18,'VESSEL FACTORS'!$A$2:$O$5,AI$5,FALSE)*0.0000011023*$M18*$N18*1)),IF($G18&lt;21,($H18*VLOOKUP($F18,'VESSEL FACTORS'!$A$2:$O$5,AI$5,FALSE)*0.0000011023*$M18*$N18*VLOOKUP($G18,'VESSEL FACTORS'!$A$16:$L$36,AI$5,FALSE)),($H18*VLOOKUP($F18,'VESSEL FACTORS'!$A$3:$O$5,AI$5,FALSE)*0.0000011023*$M18*$N18*($G18/100))))))))</f>
        <v>Enter vessel info</v>
      </c>
      <c r="AJ18" s="76" t="str">
        <f>IF(OR($D18=" ",$E18=" ",$F18=" "),"Enter vessel info",IF(T($H18)&lt;&gt;"","Enter Activity",IF(OR($M18=0,$N18=0),"Enter Run Time",IF((VLOOKUP($F18,'VESSEL FACTORS'!$A$3:$O$5,AJ$5,FALSE))="N/A","--",IF($G18=" ",IF(ISERROR(SEARCH("Aux",$E18,1)),($H18*VLOOKUP($F18,'VESSEL FACTORS'!$A$2:$O$5,AJ$5,FALSE)*0.0000011023*$M18*$N18*0.82),($H18*VLOOKUP($F18,'VESSEL FACTORS'!$A$2:$O$5,AJ$5,FALSE)*0.0000011023*$M18*$N18*1)),IF($G18&lt;21,($H18*VLOOKUP($F18,'VESSEL FACTORS'!$A$2:$O$5,AJ$5,FALSE)*0.0000011023*$M18*$N18*VLOOKUP($G18,'VESSEL FACTORS'!$A$16:$L$36,AJ$5,FALSE)),($H18*VLOOKUP($F18,'VESSEL FACTORS'!$A$3:$O$5,AJ$5,FALSE)*0.0000011023*$M18*$N18*($G18/100))))))))</f>
        <v>Enter vessel info</v>
      </c>
      <c r="AK18" s="76" t="str">
        <f>IF(OR($D18=" ",$E18=" ",$F18=" "),"Enter vessel info",IF(T($H18)&lt;&gt;"","Enter Activity",IF(OR($M18=0,$N18=0),"Enter Run Time",IF((VLOOKUP($F18,'VESSEL FACTORS'!$A$3:$O$5,AK$5,FALSE))="N/A","--",IF($G18=" ",IF(ISERROR(SEARCH("Aux",$E18,1)),($H18*VLOOKUP($F18,'VESSEL FACTORS'!$A$2:$O$5,AK$5,FALSE)*0.0000011023*$M18*$N18*0.82),($H18*VLOOKUP($F18,'VESSEL FACTORS'!$A$2:$O$5,AK$5,FALSE)*0.0000011023*$M18*$N18*1)),IF($G18&lt;21,($H18*VLOOKUP($F18,'VESSEL FACTORS'!$A$2:$O$5,AK$5,FALSE)*0.0000011023*$M18*$N18*VLOOKUP($G18,'VESSEL FACTORS'!$A$16:$L$36,AK$5,FALSE)),($H18*VLOOKUP($F18,'VESSEL FACTORS'!$A$3:$O$5,AK$5,FALSE)*0.0000011023*$M18*$N18*($G18/100))))))))</f>
        <v>Enter vessel info</v>
      </c>
      <c r="AL18" s="67" t="str">
        <f>IF(OR($D18=" ",$E18=" ",$F18=" "),"Enter vessel info",IF(T($H18)&lt;&gt;"","Enter Activity",IF(OR($M18=0,$N18=0),"Enter Run Time",IF((VLOOKUP($F18,'VESSEL FACTORS'!$A$3:$O$5,AL$5,FALSE))="N/A","--",IF($G18=" ",IF(ISERROR(SEARCH("Aux",$E18,1)),($H18*VLOOKUP($F18,'VESSEL FACTORS'!$A$2:$O$5,AL$5,FALSE)*0.0000011023*$M18*$N18*0.82),($H18*VLOOKUP($F18,'VESSEL FACTORS'!$A$2:$O$5,AL$5,FALSE)*0.0000011023*$M18*$N18*1)),IF($G18&lt;21,($H18*VLOOKUP($F18,'VESSEL FACTORS'!$A$2:$O$5,AL$5,FALSE)*0.0000011023*$M18*$N18*VLOOKUP($G18,'VESSEL FACTORS'!$A$16:$L$36,AL$5,FALSE)),($H18*VLOOKUP($F18,'VESSEL FACTORS'!$A$3:$O$5,AL$5,FALSE)*0.0000011023*$M18*$N18*($G18/100))))))))</f>
        <v>Enter vessel info</v>
      </c>
      <c r="AM18" s="74"/>
      <c r="AO18" s="74">
        <f>MONTH(EMISSIONS_1!P18)-MONTH(EMISSIONS_1!O18)+1</f>
        <v>1</v>
      </c>
      <c r="AP18" s="335">
        <f t="shared" si="12"/>
        <v>0</v>
      </c>
      <c r="AQ18" s="336">
        <f t="shared" si="0"/>
        <v>0</v>
      </c>
      <c r="AR18" s="336">
        <f t="shared" si="0"/>
        <v>0</v>
      </c>
      <c r="AS18" s="336">
        <f t="shared" si="0"/>
        <v>0</v>
      </c>
      <c r="AT18" s="336">
        <f t="shared" si="0"/>
        <v>0</v>
      </c>
      <c r="AU18" s="336">
        <f t="shared" si="0"/>
        <v>0</v>
      </c>
      <c r="AV18" s="336">
        <f t="shared" si="0"/>
        <v>0</v>
      </c>
      <c r="AW18" s="336">
        <f t="shared" si="0"/>
        <v>0</v>
      </c>
      <c r="AX18" s="336">
        <f t="shared" si="0"/>
        <v>0</v>
      </c>
      <c r="AY18" s="336">
        <f t="shared" si="0"/>
        <v>0</v>
      </c>
      <c r="AZ18" s="336">
        <f t="shared" si="0"/>
        <v>0</v>
      </c>
      <c r="BA18" s="337">
        <f t="shared" si="0"/>
        <v>0</v>
      </c>
      <c r="BB18" s="335">
        <f t="shared" si="24"/>
        <v>0</v>
      </c>
      <c r="BC18" s="336">
        <f t="shared" si="24"/>
        <v>0</v>
      </c>
      <c r="BD18" s="336">
        <f t="shared" si="24"/>
        <v>0</v>
      </c>
      <c r="BE18" s="336">
        <f t="shared" si="24"/>
        <v>0</v>
      </c>
      <c r="BF18" s="336">
        <f t="shared" si="24"/>
        <v>0</v>
      </c>
      <c r="BG18" s="336">
        <f t="shared" si="24"/>
        <v>0</v>
      </c>
      <c r="BH18" s="336">
        <f t="shared" si="24"/>
        <v>0</v>
      </c>
      <c r="BI18" s="336">
        <f t="shared" si="24"/>
        <v>0</v>
      </c>
      <c r="BJ18" s="336">
        <f t="shared" si="24"/>
        <v>0</v>
      </c>
      <c r="BK18" s="336">
        <f t="shared" si="24"/>
        <v>0</v>
      </c>
      <c r="BL18" s="336">
        <f t="shared" si="24"/>
        <v>0</v>
      </c>
      <c r="BM18" s="337">
        <f t="shared" si="24"/>
        <v>0</v>
      </c>
      <c r="BN18" s="335">
        <f t="shared" si="25"/>
        <v>0</v>
      </c>
      <c r="BO18" s="336">
        <f t="shared" si="25"/>
        <v>0</v>
      </c>
      <c r="BP18" s="336">
        <f t="shared" si="25"/>
        <v>0</v>
      </c>
      <c r="BQ18" s="336">
        <f t="shared" si="25"/>
        <v>0</v>
      </c>
      <c r="BR18" s="336">
        <f t="shared" si="25"/>
        <v>0</v>
      </c>
      <c r="BS18" s="336">
        <f t="shared" si="25"/>
        <v>0</v>
      </c>
      <c r="BT18" s="336">
        <f t="shared" si="25"/>
        <v>0</v>
      </c>
      <c r="BU18" s="336">
        <f t="shared" si="25"/>
        <v>0</v>
      </c>
      <c r="BV18" s="336">
        <f t="shared" si="25"/>
        <v>0</v>
      </c>
      <c r="BW18" s="336">
        <f t="shared" si="25"/>
        <v>0</v>
      </c>
      <c r="BX18" s="336">
        <f t="shared" si="25"/>
        <v>0</v>
      </c>
      <c r="BY18" s="337">
        <f t="shared" si="25"/>
        <v>0</v>
      </c>
      <c r="BZ18" s="335">
        <f t="shared" si="26"/>
        <v>0</v>
      </c>
      <c r="CA18" s="336">
        <f t="shared" si="26"/>
        <v>0</v>
      </c>
      <c r="CB18" s="336">
        <f t="shared" si="26"/>
        <v>0</v>
      </c>
      <c r="CC18" s="336">
        <f t="shared" si="26"/>
        <v>0</v>
      </c>
      <c r="CD18" s="336">
        <f t="shared" si="26"/>
        <v>0</v>
      </c>
      <c r="CE18" s="336">
        <f t="shared" si="26"/>
        <v>0</v>
      </c>
      <c r="CF18" s="336">
        <f t="shared" si="26"/>
        <v>0</v>
      </c>
      <c r="CG18" s="336">
        <f t="shared" si="26"/>
        <v>0</v>
      </c>
      <c r="CH18" s="336">
        <f t="shared" si="26"/>
        <v>0</v>
      </c>
      <c r="CI18" s="336">
        <f t="shared" si="26"/>
        <v>0</v>
      </c>
      <c r="CJ18" s="336">
        <f t="shared" si="26"/>
        <v>0</v>
      </c>
      <c r="CK18" s="337">
        <f t="shared" si="26"/>
        <v>0</v>
      </c>
      <c r="CL18" s="335">
        <f t="shared" si="27"/>
        <v>0</v>
      </c>
      <c r="CM18" s="336">
        <f t="shared" si="27"/>
        <v>0</v>
      </c>
      <c r="CN18" s="336">
        <f t="shared" si="27"/>
        <v>0</v>
      </c>
      <c r="CO18" s="336">
        <f t="shared" si="27"/>
        <v>0</v>
      </c>
      <c r="CP18" s="336">
        <f t="shared" si="27"/>
        <v>0</v>
      </c>
      <c r="CQ18" s="336">
        <f t="shared" si="27"/>
        <v>0</v>
      </c>
      <c r="CR18" s="336">
        <f t="shared" si="27"/>
        <v>0</v>
      </c>
      <c r="CS18" s="336">
        <f t="shared" si="27"/>
        <v>0</v>
      </c>
      <c r="CT18" s="336">
        <f t="shared" si="27"/>
        <v>0</v>
      </c>
      <c r="CU18" s="336">
        <f t="shared" si="27"/>
        <v>0</v>
      </c>
      <c r="CV18" s="336">
        <f t="shared" si="27"/>
        <v>0</v>
      </c>
      <c r="CW18" s="337">
        <f t="shared" si="27"/>
        <v>0</v>
      </c>
      <c r="CX18" s="335">
        <f t="shared" si="28"/>
        <v>0</v>
      </c>
      <c r="CY18" s="336">
        <f t="shared" si="28"/>
        <v>0</v>
      </c>
      <c r="CZ18" s="336">
        <f t="shared" si="28"/>
        <v>0</v>
      </c>
      <c r="DA18" s="336">
        <f t="shared" si="28"/>
        <v>0</v>
      </c>
      <c r="DB18" s="336">
        <f t="shared" si="28"/>
        <v>0</v>
      </c>
      <c r="DC18" s="336">
        <f t="shared" si="28"/>
        <v>0</v>
      </c>
      <c r="DD18" s="336">
        <f t="shared" si="28"/>
        <v>0</v>
      </c>
      <c r="DE18" s="336">
        <f t="shared" si="28"/>
        <v>0</v>
      </c>
      <c r="DF18" s="336">
        <f t="shared" si="28"/>
        <v>0</v>
      </c>
      <c r="DG18" s="336">
        <f t="shared" si="28"/>
        <v>0</v>
      </c>
      <c r="DH18" s="336">
        <f t="shared" si="28"/>
        <v>0</v>
      </c>
      <c r="DI18" s="337">
        <f t="shared" si="28"/>
        <v>0</v>
      </c>
      <c r="DJ18" s="335">
        <f t="shared" si="29"/>
        <v>0</v>
      </c>
      <c r="DK18" s="336">
        <f t="shared" si="29"/>
        <v>0</v>
      </c>
      <c r="DL18" s="336">
        <f t="shared" si="29"/>
        <v>0</v>
      </c>
      <c r="DM18" s="336">
        <f t="shared" si="29"/>
        <v>0</v>
      </c>
      <c r="DN18" s="336">
        <f t="shared" si="29"/>
        <v>0</v>
      </c>
      <c r="DO18" s="336">
        <f t="shared" si="29"/>
        <v>0</v>
      </c>
      <c r="DP18" s="336">
        <f t="shared" si="29"/>
        <v>0</v>
      </c>
      <c r="DQ18" s="336">
        <f t="shared" si="29"/>
        <v>0</v>
      </c>
      <c r="DR18" s="336">
        <f t="shared" si="29"/>
        <v>0</v>
      </c>
      <c r="DS18" s="336">
        <f t="shared" si="29"/>
        <v>0</v>
      </c>
      <c r="DT18" s="336">
        <f t="shared" si="29"/>
        <v>0</v>
      </c>
      <c r="DU18" s="337">
        <f t="shared" si="29"/>
        <v>0</v>
      </c>
      <c r="DV18" s="335">
        <f t="shared" si="30"/>
        <v>0</v>
      </c>
      <c r="DW18" s="336">
        <f t="shared" si="30"/>
        <v>0</v>
      </c>
      <c r="DX18" s="336">
        <f t="shared" si="30"/>
        <v>0</v>
      </c>
      <c r="DY18" s="336">
        <f t="shared" si="30"/>
        <v>0</v>
      </c>
      <c r="DZ18" s="336">
        <f t="shared" si="30"/>
        <v>0</v>
      </c>
      <c r="EA18" s="336">
        <f t="shared" si="30"/>
        <v>0</v>
      </c>
      <c r="EB18" s="336">
        <f t="shared" si="30"/>
        <v>0</v>
      </c>
      <c r="EC18" s="336">
        <f t="shared" si="30"/>
        <v>0</v>
      </c>
      <c r="ED18" s="336">
        <f t="shared" si="30"/>
        <v>0</v>
      </c>
      <c r="EE18" s="336">
        <f t="shared" si="30"/>
        <v>0</v>
      </c>
      <c r="EF18" s="336">
        <f t="shared" si="30"/>
        <v>0</v>
      </c>
      <c r="EG18" s="337">
        <f t="shared" si="30"/>
        <v>0</v>
      </c>
      <c r="EH18" s="335">
        <f t="shared" si="31"/>
        <v>0</v>
      </c>
      <c r="EI18" s="336">
        <f t="shared" si="31"/>
        <v>0</v>
      </c>
      <c r="EJ18" s="336">
        <f t="shared" si="31"/>
        <v>0</v>
      </c>
      <c r="EK18" s="336">
        <f t="shared" si="31"/>
        <v>0</v>
      </c>
      <c r="EL18" s="336">
        <f t="shared" si="31"/>
        <v>0</v>
      </c>
      <c r="EM18" s="336">
        <f t="shared" si="31"/>
        <v>0</v>
      </c>
      <c r="EN18" s="336">
        <f t="shared" si="31"/>
        <v>0</v>
      </c>
      <c r="EO18" s="336">
        <f t="shared" si="31"/>
        <v>0</v>
      </c>
      <c r="EP18" s="336">
        <f t="shared" si="31"/>
        <v>0</v>
      </c>
      <c r="EQ18" s="336">
        <f t="shared" si="31"/>
        <v>0</v>
      </c>
      <c r="ER18" s="336">
        <f t="shared" si="31"/>
        <v>0</v>
      </c>
      <c r="ES18" s="337">
        <f t="shared" si="31"/>
        <v>0</v>
      </c>
      <c r="ET18" s="335">
        <f t="shared" si="32"/>
        <v>0</v>
      </c>
      <c r="EU18" s="336">
        <f t="shared" si="32"/>
        <v>0</v>
      </c>
      <c r="EV18" s="336">
        <f t="shared" si="32"/>
        <v>0</v>
      </c>
      <c r="EW18" s="336">
        <f t="shared" si="32"/>
        <v>0</v>
      </c>
      <c r="EX18" s="336">
        <f t="shared" si="32"/>
        <v>0</v>
      </c>
      <c r="EY18" s="336">
        <f t="shared" si="32"/>
        <v>0</v>
      </c>
      <c r="EZ18" s="336">
        <f t="shared" si="32"/>
        <v>0</v>
      </c>
      <c r="FA18" s="336">
        <f t="shared" si="32"/>
        <v>0</v>
      </c>
      <c r="FB18" s="336">
        <f t="shared" si="32"/>
        <v>0</v>
      </c>
      <c r="FC18" s="336">
        <f t="shared" si="32"/>
        <v>0</v>
      </c>
      <c r="FD18" s="336">
        <f t="shared" si="32"/>
        <v>0</v>
      </c>
      <c r="FE18" s="337">
        <f t="shared" si="32"/>
        <v>0</v>
      </c>
      <c r="FF18" s="335">
        <f t="shared" si="33"/>
        <v>0</v>
      </c>
      <c r="FG18" s="336">
        <f t="shared" si="33"/>
        <v>0</v>
      </c>
      <c r="FH18" s="336">
        <f t="shared" si="33"/>
        <v>0</v>
      </c>
      <c r="FI18" s="336">
        <f t="shared" si="33"/>
        <v>0</v>
      </c>
      <c r="FJ18" s="336">
        <f t="shared" si="33"/>
        <v>0</v>
      </c>
      <c r="FK18" s="336">
        <f t="shared" si="33"/>
        <v>0</v>
      </c>
      <c r="FL18" s="336">
        <f t="shared" si="33"/>
        <v>0</v>
      </c>
      <c r="FM18" s="336">
        <f t="shared" si="33"/>
        <v>0</v>
      </c>
      <c r="FN18" s="336">
        <f t="shared" si="33"/>
        <v>0</v>
      </c>
      <c r="FO18" s="336">
        <f t="shared" si="33"/>
        <v>0</v>
      </c>
      <c r="FP18" s="336">
        <f t="shared" si="33"/>
        <v>0</v>
      </c>
      <c r="FQ18" s="337">
        <f t="shared" si="33"/>
        <v>0</v>
      </c>
    </row>
    <row r="19" spans="1:173" ht="12.75" customHeight="1" x14ac:dyDescent="0.2">
      <c r="A19" s="74" t="str">
        <f>CONCATENATE(D19, "-", E19)</f>
        <v xml:space="preserve"> - </v>
      </c>
      <c r="B19" s="112"/>
      <c r="C19" s="171" t="s">
        <v>305</v>
      </c>
      <c r="D19" s="366" t="str">
        <f>IF(ISBLANK(EMISSIONS_2!D19), " ", EMISSIONS_2!D19)</f>
        <v xml:space="preserve"> </v>
      </c>
      <c r="E19" s="366" t="str">
        <f>IF(ISBLANK(EMISSIONS_2!E19), " ", EMISSIONS_2!E19)</f>
        <v xml:space="preserve"> </v>
      </c>
      <c r="F19" s="366" t="str">
        <f>IF(ISBLANK(EMISSIONS_2!F19), " ", EMISSIONS_2!F19)</f>
        <v xml:space="preserve"> </v>
      </c>
      <c r="G19" s="367"/>
      <c r="H19" s="368"/>
      <c r="I19" s="33" t="s">
        <v>299</v>
      </c>
      <c r="J19" s="367"/>
      <c r="K19" s="33">
        <f t="shared" si="22"/>
        <v>1</v>
      </c>
      <c r="L19" s="33">
        <f t="shared" si="23"/>
        <v>0</v>
      </c>
      <c r="M19" s="367">
        <v>0</v>
      </c>
      <c r="N19" s="373">
        <v>0</v>
      </c>
      <c r="O19" s="299"/>
      <c r="P19" s="300"/>
      <c r="Q19" s="73" t="str">
        <f t="shared" si="13"/>
        <v>Enter vessel info</v>
      </c>
      <c r="R19" s="79" t="str">
        <f t="shared" si="14"/>
        <v>Enter vessel info</v>
      </c>
      <c r="S19" s="79" t="str">
        <f t="shared" si="15"/>
        <v>Enter vessel info</v>
      </c>
      <c r="T19" s="79" t="str">
        <f t="shared" si="16"/>
        <v>Enter vessel info</v>
      </c>
      <c r="U19" s="79" t="str">
        <f t="shared" si="17"/>
        <v>Enter vessel info</v>
      </c>
      <c r="V19" s="79" t="str">
        <f t="shared" si="18"/>
        <v>Enter vessel info</v>
      </c>
      <c r="W19" s="79" t="str">
        <f t="shared" si="19"/>
        <v>Enter vessel info</v>
      </c>
      <c r="X19" s="79" t="str">
        <f t="shared" si="20"/>
        <v>Enter vessel info</v>
      </c>
      <c r="Y19" s="78" t="s">
        <v>115</v>
      </c>
      <c r="Z19" s="79" t="s">
        <v>115</v>
      </c>
      <c r="AA19" s="82" t="s">
        <v>115</v>
      </c>
      <c r="AB19" s="76" t="str">
        <f>IF(OR($D19=" ",$E19=" ",$F19=" "),"Enter vessel info",IF(T($H19)&lt;&gt;"","Enter Activity",IF(OR($M19=0,$N19=0),"Enter Run Time",IF((VLOOKUP($F19,'VESSEL FACTORS'!$A$3:$O$5,AB$5,FALSE))="N/A","--",IF($G19=" ",IF(ISERROR(SEARCH("Aux",$E19,1)),($H19*VLOOKUP($F19,'VESSEL FACTORS'!$A$2:$O$5,AB$5,FALSE)*0.0000011023*$M19*$N19*0.82),($H19*VLOOKUP($F19,'VESSEL FACTORS'!$A$2:$O$5,AB$5,FALSE)*0.0000011023*$M19*$N19*1)),IF($G19&lt;21,($H19*VLOOKUP($F19,'VESSEL FACTORS'!$A$2:$O$5,AB$5,FALSE)*0.0000011023*$M19*$N19*VLOOKUP($G19,'VESSEL FACTORS'!$A$16:$L$36,AB$5,FALSE)),($H19*VLOOKUP($F19,'VESSEL FACTORS'!$A$3:$O$5,AB$5,FALSE)*0.0000011023*$M19*$N19*($G19/100))))))))</f>
        <v>Enter vessel info</v>
      </c>
      <c r="AC19" s="76" t="str">
        <f>IF(OR($D19=" ",$E19=" ",$F19=" "),"Enter vessel info",IF(T($H19)&lt;&gt;"","Enter Activity",IF(OR($M19=0,$N19=0),"Enter Run Time",IF((VLOOKUP($F19,'VESSEL FACTORS'!$A$3:$O$5,AC$5,FALSE))="N/A","--",IF($G19=" ",IF(ISERROR(SEARCH("Aux",$E19,1)),($H19*VLOOKUP($F19,'VESSEL FACTORS'!$A$2:$O$5,AC$5,FALSE)*0.0000011023*$M19*$N19*0.82),($H19*VLOOKUP($F19,'VESSEL FACTORS'!$A$2:$O$5,AC$5,FALSE)*0.0000011023*$M19*$N19*1)),IF($G19&lt;21,($H19*VLOOKUP($F19,'VESSEL FACTORS'!$A$2:$O$5,AC$5,FALSE)*0.0000011023*$M19*$N19*VLOOKUP($G19,'VESSEL FACTORS'!$A$16:$L$36,AC$5,FALSE)),($H19*VLOOKUP($F19,'VESSEL FACTORS'!$A$3:$O$5,AC$5,FALSE)*0.0000011023*$M19*$N19*($G19/100))))))))</f>
        <v>Enter vessel info</v>
      </c>
      <c r="AD19" s="76" t="str">
        <f>IF(OR($D19=" ",$E19=" ",$F19=" "),"Enter vessel info",IF(T($H19)&lt;&gt;"","Enter Activity",IF(OR($M19=0,$N19=0),"Enter Run Time",IF((VLOOKUP($F19,'VESSEL FACTORS'!$A$3:$O$5,AD$5,FALSE))="N/A","--",IF($G19=" ",IF(ISERROR(SEARCH("Aux",$E19,1)),($H19*VLOOKUP($F19,'VESSEL FACTORS'!$A$2:$O$5,AD$5,FALSE)*0.0000011023*$M19*$N19*0.82),($H19*VLOOKUP($F19,'VESSEL FACTORS'!$A$2:$O$5,AD$5,FALSE)*0.0000011023*$M19*$N19*1)),IF($G19&lt;21,($H19*VLOOKUP($F19,'VESSEL FACTORS'!$A$2:$O$5,AD$5,FALSE)*0.0000011023*$M19*$N19*VLOOKUP($G19,'VESSEL FACTORS'!$A$16:$L$36,AD$5,FALSE)),($H19*VLOOKUP($F19,'VESSEL FACTORS'!$A$3:$O$5,AD$5,FALSE)*0.0000011023*$M19*$N19*($G19/100))))))))</f>
        <v>Enter vessel info</v>
      </c>
      <c r="AE19" s="76" t="str">
        <f>IF(OR($D19=" ",$E19=" ",$F19=" "),"Enter vessel info",IF(T($H19)&lt;&gt;"","Enter Activity",IF(OR($M19=0,$N19=0),"Enter Run Time",IF((VLOOKUP($F19,'VESSEL FACTORS'!$A$3:$O$5,AE$5,FALSE))="N/A","--",IF($G19=" ",IF(ISERROR(SEARCH("Aux",$E19,1)),($H19*VLOOKUP($F19,'VESSEL FACTORS'!$A$2:$O$5,AE$5,FALSE)*0.0000011023*$M19*$N19*0.82),($H19*VLOOKUP($F19,'VESSEL FACTORS'!$A$2:$O$5,AE$5,FALSE)*0.0000011023*$M19*$N19*1)),IF($G19&lt;21,($H19*VLOOKUP($F19,'VESSEL FACTORS'!$A$2:$O$5,AE$5,FALSE)*0.0000011023*$M19*$N19*VLOOKUP($G19,'VESSEL FACTORS'!$A$16:$L$36,AE$5,FALSE)),($H19*VLOOKUP($F19,'VESSEL FACTORS'!$A$3:$O$5,AE$5,FALSE)*0.0000011023*$M19*$N19*($G19/100))))))))</f>
        <v>Enter vessel info</v>
      </c>
      <c r="AF19" s="76" t="str">
        <f>IF(OR($D19=" ",$E19=" ",$F19=" "),"Enter vessel info",IF(T($H19)&lt;&gt;"","Enter Activity",IF(OR($M19=0,$N19=0),"Enter Run Time",IF((VLOOKUP($F19,'VESSEL FACTORS'!$A$3:$O$5,AF$5,FALSE))="N/A","--",IF($G19=" ",IF(ISERROR(SEARCH("Aux",$E19,1)),($H19*VLOOKUP($F19,'VESSEL FACTORS'!$A$2:$O$5,AF$5,FALSE)*0.0000011023*$M19*$N19*0.82),($H19*VLOOKUP($F19,'VESSEL FACTORS'!$A$2:$O$5,AF$5,FALSE)*0.0000011023*$M19*$N19*1)),IF($G19&lt;21,($H19*VLOOKUP($F19,'VESSEL FACTORS'!$A$2:$O$5,AF$5,FALSE)*0.0000011023*$M19*$N19*VLOOKUP($G19,'VESSEL FACTORS'!$A$16:$L$36,AF$5,FALSE)),($H19*VLOOKUP($F19,'VESSEL FACTORS'!$A$3:$O$5,AF$5,FALSE)*0.0000011023*$M19*$N19*($G19/100))))))))</f>
        <v>Enter vessel info</v>
      </c>
      <c r="AG19" s="76" t="str">
        <f>IF(OR($D19=" ",$E19=" ",$F19=" "),"Enter vessel info",IF(T($H19)&lt;&gt;"","Enter Activity",IF(OR($M19=0,$N19=0),"Enter Run Time",IF((VLOOKUP($F19,'VESSEL FACTORS'!$A$3:$O$5,AG$5,FALSE))="N/A","--",IF($G19=" ",IF(ISERROR(SEARCH("Aux",$E19,1)),($H19*VLOOKUP($F19,'VESSEL FACTORS'!$A$2:$O$5,AG$5,FALSE)*0.0000011023*$M19*$N19*0.82),($H19*VLOOKUP($F19,'VESSEL FACTORS'!$A$2:$O$5,AG$5,FALSE)*0.0000011023*$M19*$N19*1)),IF($G19&lt;21,($H19*VLOOKUP($F19,'VESSEL FACTORS'!$A$2:$O$5,AG$5,FALSE)*0.0000011023*$M19*$N19*VLOOKUP($G19,'VESSEL FACTORS'!$A$16:$L$36,AG$5,FALSE)),($H19*VLOOKUP($F19,'VESSEL FACTORS'!$A$3:$O$5,AG$5,FALSE)*0.0000011023*$M19*$N19*($G19/100))))))))</f>
        <v>Enter vessel info</v>
      </c>
      <c r="AH19" s="76" t="str">
        <f>IF(OR($D19=" ",$E19=" ",$F19=" "),"Enter vessel info",IF(T($H19)&lt;&gt;"","Enter Activity",IF(OR($M19=0,$N19=0),"Enter Run Time",IF((VLOOKUP($F19,'VESSEL FACTORS'!$A$3:$O$5,AH$5,FALSE))="N/A","--",IF($G19=" ",IF(ISERROR(SEARCH("Aux",$E19,1)),($H19*VLOOKUP($F19,'VESSEL FACTORS'!$A$2:$O$5,AH$5,FALSE)*0.0000011023*$M19*$N19*0.82),($H19*VLOOKUP($F19,'VESSEL FACTORS'!$A$2:$O$5,AH$5,FALSE)*0.0000011023*$M19*$N19*1)),IF($G19&lt;21,($H19*VLOOKUP($F19,'VESSEL FACTORS'!$A$2:$O$5,AH$5,FALSE)*0.0000011023*$M19*$N19*VLOOKUP($G19,'VESSEL FACTORS'!$A$16:$L$36,AH$5,FALSE)),($H19*VLOOKUP($F19,'VESSEL FACTORS'!$A$3:$O$5,AH$5,FALSE)*0.0000011023*$M19*$N19*($G19/100))))))))</f>
        <v>Enter vessel info</v>
      </c>
      <c r="AI19" s="76" t="str">
        <f>IF(OR($D19=" ",$E19=" ",$F19=" "),"Enter vessel info",IF(T($H19)&lt;&gt;"","Enter Activity",IF(OR($M19=0,$N19=0),"Enter Run Time",IF((VLOOKUP($F19,'VESSEL FACTORS'!$A$3:$O$5,AI$5,FALSE))="N/A","--",IF($G19=" ",IF(ISERROR(SEARCH("Aux",$E19,1)),($H19*VLOOKUP($F19,'VESSEL FACTORS'!$A$2:$O$5,AI$5,FALSE)*0.0000011023*$M19*$N19*0.82),($H19*VLOOKUP($F19,'VESSEL FACTORS'!$A$2:$O$5,AI$5,FALSE)*0.0000011023*$M19*$N19*1)),IF($G19&lt;21,($H19*VLOOKUP($F19,'VESSEL FACTORS'!$A$2:$O$5,AI$5,FALSE)*0.0000011023*$M19*$N19*VLOOKUP($G19,'VESSEL FACTORS'!$A$16:$L$36,AI$5,FALSE)),($H19*VLOOKUP($F19,'VESSEL FACTORS'!$A$3:$O$5,AI$5,FALSE)*0.0000011023*$M19*$N19*($G19/100))))))))</f>
        <v>Enter vessel info</v>
      </c>
      <c r="AJ19" s="76" t="str">
        <f>IF(OR($D19=" ",$E19=" ",$F19=" "),"Enter vessel info",IF(T($H19)&lt;&gt;"","Enter Activity",IF(OR($M19=0,$N19=0),"Enter Run Time",IF((VLOOKUP($F19,'VESSEL FACTORS'!$A$3:$O$5,AJ$5,FALSE))="N/A","--",IF($G19=" ",IF(ISERROR(SEARCH("Aux",$E19,1)),($H19*VLOOKUP($F19,'VESSEL FACTORS'!$A$2:$O$5,AJ$5,FALSE)*0.0000011023*$M19*$N19*0.82),($H19*VLOOKUP($F19,'VESSEL FACTORS'!$A$2:$O$5,AJ$5,FALSE)*0.0000011023*$M19*$N19*1)),IF($G19&lt;21,($H19*VLOOKUP($F19,'VESSEL FACTORS'!$A$2:$O$5,AJ$5,FALSE)*0.0000011023*$M19*$N19*VLOOKUP($G19,'VESSEL FACTORS'!$A$16:$L$36,AJ$5,FALSE)),($H19*VLOOKUP($F19,'VESSEL FACTORS'!$A$3:$O$5,AJ$5,FALSE)*0.0000011023*$M19*$N19*($G19/100))))))))</f>
        <v>Enter vessel info</v>
      </c>
      <c r="AK19" s="76" t="str">
        <f>IF(OR($D19=" ",$E19=" ",$F19=" "),"Enter vessel info",IF(T($H19)&lt;&gt;"","Enter Activity",IF(OR($M19=0,$N19=0),"Enter Run Time",IF((VLOOKUP($F19,'VESSEL FACTORS'!$A$3:$O$5,AK$5,FALSE))="N/A","--",IF($G19=" ",IF(ISERROR(SEARCH("Aux",$E19,1)),($H19*VLOOKUP($F19,'VESSEL FACTORS'!$A$2:$O$5,AK$5,FALSE)*0.0000011023*$M19*$N19*0.82),($H19*VLOOKUP($F19,'VESSEL FACTORS'!$A$2:$O$5,AK$5,FALSE)*0.0000011023*$M19*$N19*1)),IF($G19&lt;21,($H19*VLOOKUP($F19,'VESSEL FACTORS'!$A$2:$O$5,AK$5,FALSE)*0.0000011023*$M19*$N19*VLOOKUP($G19,'VESSEL FACTORS'!$A$16:$L$36,AK$5,FALSE)),($H19*VLOOKUP($F19,'VESSEL FACTORS'!$A$3:$O$5,AK$5,FALSE)*0.0000011023*$M19*$N19*($G19/100))))))))</f>
        <v>Enter vessel info</v>
      </c>
      <c r="AL19" s="67" t="str">
        <f>IF(OR($D19=" ",$E19=" ",$F19=" "),"Enter vessel info",IF(T($H19)&lt;&gt;"","Enter Activity",IF(OR($M19=0,$N19=0),"Enter Run Time",IF((VLOOKUP($F19,'VESSEL FACTORS'!$A$3:$O$5,AL$5,FALSE))="N/A","--",IF($G19=" ",IF(ISERROR(SEARCH("Aux",$E19,1)),($H19*VLOOKUP($F19,'VESSEL FACTORS'!$A$2:$O$5,AL$5,FALSE)*0.0000011023*$M19*$N19*0.82),($H19*VLOOKUP($F19,'VESSEL FACTORS'!$A$2:$O$5,AL$5,FALSE)*0.0000011023*$M19*$N19*1)),IF($G19&lt;21,($H19*VLOOKUP($F19,'VESSEL FACTORS'!$A$2:$O$5,AL$5,FALSE)*0.0000011023*$M19*$N19*VLOOKUP($G19,'VESSEL FACTORS'!$A$16:$L$36,AL$5,FALSE)),($H19*VLOOKUP($F19,'VESSEL FACTORS'!$A$3:$O$5,AL$5,FALSE)*0.0000011023*$M19*$N19*($G19/100))))))))</f>
        <v>Enter vessel info</v>
      </c>
      <c r="AM19" s="315"/>
      <c r="AO19" s="74">
        <f>MONTH(EMISSIONS_1!P19)-MONTH(EMISSIONS_1!O19)+1</f>
        <v>1</v>
      </c>
      <c r="AP19" s="335">
        <f t="shared" si="12"/>
        <v>0</v>
      </c>
      <c r="AQ19" s="336">
        <f t="shared" si="0"/>
        <v>0</v>
      </c>
      <c r="AR19" s="336">
        <f t="shared" si="0"/>
        <v>0</v>
      </c>
      <c r="AS19" s="336">
        <f t="shared" si="0"/>
        <v>0</v>
      </c>
      <c r="AT19" s="336">
        <f t="shared" si="0"/>
        <v>0</v>
      </c>
      <c r="AU19" s="336">
        <f t="shared" si="0"/>
        <v>0</v>
      </c>
      <c r="AV19" s="336">
        <f t="shared" si="0"/>
        <v>0</v>
      </c>
      <c r="AW19" s="336">
        <f t="shared" si="0"/>
        <v>0</v>
      </c>
      <c r="AX19" s="336">
        <f t="shared" si="0"/>
        <v>0</v>
      </c>
      <c r="AY19" s="336">
        <f t="shared" si="0"/>
        <v>0</v>
      </c>
      <c r="AZ19" s="336">
        <f t="shared" si="0"/>
        <v>0</v>
      </c>
      <c r="BA19" s="337">
        <f t="shared" si="0"/>
        <v>0</v>
      </c>
      <c r="BB19" s="335">
        <f t="shared" si="24"/>
        <v>0</v>
      </c>
      <c r="BC19" s="336">
        <f t="shared" si="24"/>
        <v>0</v>
      </c>
      <c r="BD19" s="336">
        <f t="shared" si="24"/>
        <v>0</v>
      </c>
      <c r="BE19" s="336">
        <f t="shared" si="24"/>
        <v>0</v>
      </c>
      <c r="BF19" s="336">
        <f t="shared" si="24"/>
        <v>0</v>
      </c>
      <c r="BG19" s="336">
        <f t="shared" si="24"/>
        <v>0</v>
      </c>
      <c r="BH19" s="336">
        <f t="shared" si="24"/>
        <v>0</v>
      </c>
      <c r="BI19" s="336">
        <f t="shared" si="24"/>
        <v>0</v>
      </c>
      <c r="BJ19" s="336">
        <f t="shared" si="24"/>
        <v>0</v>
      </c>
      <c r="BK19" s="336">
        <f t="shared" si="24"/>
        <v>0</v>
      </c>
      <c r="BL19" s="336">
        <f t="shared" si="24"/>
        <v>0</v>
      </c>
      <c r="BM19" s="337">
        <f t="shared" si="24"/>
        <v>0</v>
      </c>
      <c r="BN19" s="335">
        <f t="shared" si="25"/>
        <v>0</v>
      </c>
      <c r="BO19" s="336">
        <f t="shared" si="25"/>
        <v>0</v>
      </c>
      <c r="BP19" s="336">
        <f t="shared" si="25"/>
        <v>0</v>
      </c>
      <c r="BQ19" s="336">
        <f t="shared" si="25"/>
        <v>0</v>
      </c>
      <c r="BR19" s="336">
        <f t="shared" si="25"/>
        <v>0</v>
      </c>
      <c r="BS19" s="336">
        <f t="shared" si="25"/>
        <v>0</v>
      </c>
      <c r="BT19" s="336">
        <f t="shared" si="25"/>
        <v>0</v>
      </c>
      <c r="BU19" s="336">
        <f t="shared" si="25"/>
        <v>0</v>
      </c>
      <c r="BV19" s="336">
        <f t="shared" si="25"/>
        <v>0</v>
      </c>
      <c r="BW19" s="336">
        <f t="shared" si="25"/>
        <v>0</v>
      </c>
      <c r="BX19" s="336">
        <f t="shared" si="25"/>
        <v>0</v>
      </c>
      <c r="BY19" s="337">
        <f t="shared" si="25"/>
        <v>0</v>
      </c>
      <c r="BZ19" s="335">
        <f t="shared" si="26"/>
        <v>0</v>
      </c>
      <c r="CA19" s="336">
        <f t="shared" si="26"/>
        <v>0</v>
      </c>
      <c r="CB19" s="336">
        <f t="shared" si="26"/>
        <v>0</v>
      </c>
      <c r="CC19" s="336">
        <f t="shared" si="26"/>
        <v>0</v>
      </c>
      <c r="CD19" s="336">
        <f t="shared" si="26"/>
        <v>0</v>
      </c>
      <c r="CE19" s="336">
        <f t="shared" si="26"/>
        <v>0</v>
      </c>
      <c r="CF19" s="336">
        <f t="shared" si="26"/>
        <v>0</v>
      </c>
      <c r="CG19" s="336">
        <f t="shared" si="26"/>
        <v>0</v>
      </c>
      <c r="CH19" s="336">
        <f t="shared" si="26"/>
        <v>0</v>
      </c>
      <c r="CI19" s="336">
        <f t="shared" si="26"/>
        <v>0</v>
      </c>
      <c r="CJ19" s="336">
        <f t="shared" si="26"/>
        <v>0</v>
      </c>
      <c r="CK19" s="337">
        <f t="shared" si="26"/>
        <v>0</v>
      </c>
      <c r="CL19" s="335">
        <f t="shared" si="27"/>
        <v>0</v>
      </c>
      <c r="CM19" s="336">
        <f t="shared" si="27"/>
        <v>0</v>
      </c>
      <c r="CN19" s="336">
        <f t="shared" si="27"/>
        <v>0</v>
      </c>
      <c r="CO19" s="336">
        <f t="shared" si="27"/>
        <v>0</v>
      </c>
      <c r="CP19" s="336">
        <f t="shared" si="27"/>
        <v>0</v>
      </c>
      <c r="CQ19" s="336">
        <f t="shared" si="27"/>
        <v>0</v>
      </c>
      <c r="CR19" s="336">
        <f t="shared" si="27"/>
        <v>0</v>
      </c>
      <c r="CS19" s="336">
        <f t="shared" si="27"/>
        <v>0</v>
      </c>
      <c r="CT19" s="336">
        <f t="shared" si="27"/>
        <v>0</v>
      </c>
      <c r="CU19" s="336">
        <f t="shared" si="27"/>
        <v>0</v>
      </c>
      <c r="CV19" s="336">
        <f t="shared" si="27"/>
        <v>0</v>
      </c>
      <c r="CW19" s="337">
        <f t="shared" si="27"/>
        <v>0</v>
      </c>
      <c r="CX19" s="335">
        <f t="shared" si="28"/>
        <v>0</v>
      </c>
      <c r="CY19" s="336">
        <f t="shared" si="28"/>
        <v>0</v>
      </c>
      <c r="CZ19" s="336">
        <f t="shared" si="28"/>
        <v>0</v>
      </c>
      <c r="DA19" s="336">
        <f t="shared" si="28"/>
        <v>0</v>
      </c>
      <c r="DB19" s="336">
        <f t="shared" si="28"/>
        <v>0</v>
      </c>
      <c r="DC19" s="336">
        <f t="shared" si="28"/>
        <v>0</v>
      </c>
      <c r="DD19" s="336">
        <f t="shared" si="28"/>
        <v>0</v>
      </c>
      <c r="DE19" s="336">
        <f t="shared" si="28"/>
        <v>0</v>
      </c>
      <c r="DF19" s="336">
        <f t="shared" si="28"/>
        <v>0</v>
      </c>
      <c r="DG19" s="336">
        <f t="shared" si="28"/>
        <v>0</v>
      </c>
      <c r="DH19" s="336">
        <f t="shared" si="28"/>
        <v>0</v>
      </c>
      <c r="DI19" s="337">
        <f t="shared" si="28"/>
        <v>0</v>
      </c>
      <c r="DJ19" s="335">
        <f t="shared" si="29"/>
        <v>0</v>
      </c>
      <c r="DK19" s="336">
        <f t="shared" si="29"/>
        <v>0</v>
      </c>
      <c r="DL19" s="336">
        <f t="shared" si="29"/>
        <v>0</v>
      </c>
      <c r="DM19" s="336">
        <f t="shared" si="29"/>
        <v>0</v>
      </c>
      <c r="DN19" s="336">
        <f t="shared" si="29"/>
        <v>0</v>
      </c>
      <c r="DO19" s="336">
        <f t="shared" si="29"/>
        <v>0</v>
      </c>
      <c r="DP19" s="336">
        <f t="shared" si="29"/>
        <v>0</v>
      </c>
      <c r="DQ19" s="336">
        <f t="shared" si="29"/>
        <v>0</v>
      </c>
      <c r="DR19" s="336">
        <f t="shared" si="29"/>
        <v>0</v>
      </c>
      <c r="DS19" s="336">
        <f t="shared" si="29"/>
        <v>0</v>
      </c>
      <c r="DT19" s="336">
        <f t="shared" si="29"/>
        <v>0</v>
      </c>
      <c r="DU19" s="337">
        <f t="shared" si="29"/>
        <v>0</v>
      </c>
      <c r="DV19" s="335">
        <f t="shared" si="30"/>
        <v>0</v>
      </c>
      <c r="DW19" s="336">
        <f t="shared" si="30"/>
        <v>0</v>
      </c>
      <c r="DX19" s="336">
        <f t="shared" si="30"/>
        <v>0</v>
      </c>
      <c r="DY19" s="336">
        <f t="shared" si="30"/>
        <v>0</v>
      </c>
      <c r="DZ19" s="336">
        <f t="shared" si="30"/>
        <v>0</v>
      </c>
      <c r="EA19" s="336">
        <f t="shared" si="30"/>
        <v>0</v>
      </c>
      <c r="EB19" s="336">
        <f t="shared" si="30"/>
        <v>0</v>
      </c>
      <c r="EC19" s="336">
        <f t="shared" si="30"/>
        <v>0</v>
      </c>
      <c r="ED19" s="336">
        <f t="shared" si="30"/>
        <v>0</v>
      </c>
      <c r="EE19" s="336">
        <f t="shared" si="30"/>
        <v>0</v>
      </c>
      <c r="EF19" s="336">
        <f t="shared" si="30"/>
        <v>0</v>
      </c>
      <c r="EG19" s="337">
        <f t="shared" si="30"/>
        <v>0</v>
      </c>
      <c r="EH19" s="335">
        <f t="shared" si="31"/>
        <v>0</v>
      </c>
      <c r="EI19" s="336">
        <f t="shared" si="31"/>
        <v>0</v>
      </c>
      <c r="EJ19" s="336">
        <f t="shared" si="31"/>
        <v>0</v>
      </c>
      <c r="EK19" s="336">
        <f t="shared" si="31"/>
        <v>0</v>
      </c>
      <c r="EL19" s="336">
        <f t="shared" si="31"/>
        <v>0</v>
      </c>
      <c r="EM19" s="336">
        <f t="shared" si="31"/>
        <v>0</v>
      </c>
      <c r="EN19" s="336">
        <f t="shared" si="31"/>
        <v>0</v>
      </c>
      <c r="EO19" s="336">
        <f t="shared" si="31"/>
        <v>0</v>
      </c>
      <c r="EP19" s="336">
        <f t="shared" si="31"/>
        <v>0</v>
      </c>
      <c r="EQ19" s="336">
        <f t="shared" si="31"/>
        <v>0</v>
      </c>
      <c r="ER19" s="336">
        <f t="shared" si="31"/>
        <v>0</v>
      </c>
      <c r="ES19" s="337">
        <f t="shared" si="31"/>
        <v>0</v>
      </c>
      <c r="ET19" s="335">
        <f t="shared" si="32"/>
        <v>0</v>
      </c>
      <c r="EU19" s="336">
        <f t="shared" si="32"/>
        <v>0</v>
      </c>
      <c r="EV19" s="336">
        <f t="shared" si="32"/>
        <v>0</v>
      </c>
      <c r="EW19" s="336">
        <f t="shared" si="32"/>
        <v>0</v>
      </c>
      <c r="EX19" s="336">
        <f t="shared" si="32"/>
        <v>0</v>
      </c>
      <c r="EY19" s="336">
        <f t="shared" si="32"/>
        <v>0</v>
      </c>
      <c r="EZ19" s="336">
        <f t="shared" si="32"/>
        <v>0</v>
      </c>
      <c r="FA19" s="336">
        <f t="shared" si="32"/>
        <v>0</v>
      </c>
      <c r="FB19" s="336">
        <f t="shared" si="32"/>
        <v>0</v>
      </c>
      <c r="FC19" s="336">
        <f t="shared" si="32"/>
        <v>0</v>
      </c>
      <c r="FD19" s="336">
        <f t="shared" si="32"/>
        <v>0</v>
      </c>
      <c r="FE19" s="337">
        <f t="shared" si="32"/>
        <v>0</v>
      </c>
      <c r="FF19" s="335">
        <f t="shared" si="33"/>
        <v>0</v>
      </c>
      <c r="FG19" s="336">
        <f t="shared" si="33"/>
        <v>0</v>
      </c>
      <c r="FH19" s="336">
        <f t="shared" si="33"/>
        <v>0</v>
      </c>
      <c r="FI19" s="336">
        <f t="shared" si="33"/>
        <v>0</v>
      </c>
      <c r="FJ19" s="336">
        <f t="shared" si="33"/>
        <v>0</v>
      </c>
      <c r="FK19" s="336">
        <f t="shared" si="33"/>
        <v>0</v>
      </c>
      <c r="FL19" s="336">
        <f t="shared" si="33"/>
        <v>0</v>
      </c>
      <c r="FM19" s="336">
        <f t="shared" si="33"/>
        <v>0</v>
      </c>
      <c r="FN19" s="336">
        <f t="shared" si="33"/>
        <v>0</v>
      </c>
      <c r="FO19" s="336">
        <f t="shared" si="33"/>
        <v>0</v>
      </c>
      <c r="FP19" s="336">
        <f t="shared" si="33"/>
        <v>0</v>
      </c>
      <c r="FQ19" s="337">
        <f t="shared" si="33"/>
        <v>0</v>
      </c>
    </row>
    <row r="20" spans="1:173" ht="12.75" customHeight="1" x14ac:dyDescent="0.2">
      <c r="A20" s="74" t="str">
        <f t="shared" si="21"/>
        <v xml:space="preserve"> - </v>
      </c>
      <c r="B20" s="112"/>
      <c r="C20" s="171" t="s">
        <v>305</v>
      </c>
      <c r="D20" s="366" t="str">
        <f>IF(ISBLANK(EMISSIONS_2!D20), " ", EMISSIONS_2!D20)</f>
        <v xml:space="preserve"> </v>
      </c>
      <c r="E20" s="366" t="str">
        <f>IF(ISBLANK(EMISSIONS_2!E20), " ", EMISSIONS_2!E20)</f>
        <v xml:space="preserve"> </v>
      </c>
      <c r="F20" s="366" t="str">
        <f>IF(ISBLANK(EMISSIONS_2!F20), " ", EMISSIONS_2!F20)</f>
        <v xml:space="preserve"> </v>
      </c>
      <c r="G20" s="367"/>
      <c r="H20" s="368"/>
      <c r="I20" s="33" t="s">
        <v>299</v>
      </c>
      <c r="J20" s="367"/>
      <c r="K20" s="33">
        <f t="shared" si="22"/>
        <v>1</v>
      </c>
      <c r="L20" s="33">
        <f t="shared" si="23"/>
        <v>0</v>
      </c>
      <c r="M20" s="367">
        <v>0</v>
      </c>
      <c r="N20" s="373">
        <v>0</v>
      </c>
      <c r="O20" s="299"/>
      <c r="P20" s="300"/>
      <c r="Q20" s="73" t="str">
        <f t="shared" si="13"/>
        <v>Enter vessel info</v>
      </c>
      <c r="R20" s="79" t="str">
        <f t="shared" si="14"/>
        <v>Enter vessel info</v>
      </c>
      <c r="S20" s="79" t="str">
        <f t="shared" si="15"/>
        <v>Enter vessel info</v>
      </c>
      <c r="T20" s="79" t="str">
        <f t="shared" si="16"/>
        <v>Enter vessel info</v>
      </c>
      <c r="U20" s="79" t="str">
        <f t="shared" si="17"/>
        <v>Enter vessel info</v>
      </c>
      <c r="V20" s="79" t="str">
        <f t="shared" si="18"/>
        <v>Enter vessel info</v>
      </c>
      <c r="W20" s="79" t="str">
        <f t="shared" si="19"/>
        <v>Enter vessel info</v>
      </c>
      <c r="X20" s="79" t="str">
        <f t="shared" si="20"/>
        <v>Enter vessel info</v>
      </c>
      <c r="Y20" s="78" t="s">
        <v>115</v>
      </c>
      <c r="Z20" s="79" t="s">
        <v>115</v>
      </c>
      <c r="AA20" s="82" t="s">
        <v>115</v>
      </c>
      <c r="AB20" s="76" t="str">
        <f>IF(OR($D20=" ",$E20=" ",$F20=" "),"Enter vessel info",IF(T($H20)&lt;&gt;"","Enter Activity",IF(OR($M20=0,$N20=0),"Enter Run Time",IF((VLOOKUP($F20,'VESSEL FACTORS'!$A$3:$O$5,AB$5,FALSE))="N/A","--",IF($G20=" ",IF(ISERROR(SEARCH("Aux",$E20,1)),($H20*VLOOKUP($F20,'VESSEL FACTORS'!$A$2:$O$5,AB$5,FALSE)*0.0000011023*$M20*$N20*0.82),($H20*VLOOKUP($F20,'VESSEL FACTORS'!$A$2:$O$5,AB$5,FALSE)*0.0000011023*$M20*$N20*1)),IF($G20&lt;21,($H20*VLOOKUP($F20,'VESSEL FACTORS'!$A$2:$O$5,AB$5,FALSE)*0.0000011023*$M20*$N20*VLOOKUP($G20,'VESSEL FACTORS'!$A$16:$L$36,AB$5,FALSE)),($H20*VLOOKUP($F20,'VESSEL FACTORS'!$A$3:$O$5,AB$5,FALSE)*0.0000011023*$M20*$N20*($G20/100))))))))</f>
        <v>Enter vessel info</v>
      </c>
      <c r="AC20" s="76" t="str">
        <f>IF(OR($D20=" ",$E20=" ",$F20=" "),"Enter vessel info",IF(T($H20)&lt;&gt;"","Enter Activity",IF(OR($M20=0,$N20=0),"Enter Run Time",IF((VLOOKUP($F20,'VESSEL FACTORS'!$A$3:$O$5,AC$5,FALSE))="N/A","--",IF($G20=" ",IF(ISERROR(SEARCH("Aux",$E20,1)),($H20*VLOOKUP($F20,'VESSEL FACTORS'!$A$2:$O$5,AC$5,FALSE)*0.0000011023*$M20*$N20*0.82),($H20*VLOOKUP($F20,'VESSEL FACTORS'!$A$2:$O$5,AC$5,FALSE)*0.0000011023*$M20*$N20*1)),IF($G20&lt;21,($H20*VLOOKUP($F20,'VESSEL FACTORS'!$A$2:$O$5,AC$5,FALSE)*0.0000011023*$M20*$N20*VLOOKUP($G20,'VESSEL FACTORS'!$A$16:$L$36,AC$5,FALSE)),($H20*VLOOKUP($F20,'VESSEL FACTORS'!$A$3:$O$5,AC$5,FALSE)*0.0000011023*$M20*$N20*($G20/100))))))))</f>
        <v>Enter vessel info</v>
      </c>
      <c r="AD20" s="76" t="str">
        <f>IF(OR($D20=" ",$E20=" ",$F20=" "),"Enter vessel info",IF(T($H20)&lt;&gt;"","Enter Activity",IF(OR($M20=0,$N20=0),"Enter Run Time",IF((VLOOKUP($F20,'VESSEL FACTORS'!$A$3:$O$5,AD$5,FALSE))="N/A","--",IF($G20=" ",IF(ISERROR(SEARCH("Aux",$E20,1)),($H20*VLOOKUP($F20,'VESSEL FACTORS'!$A$2:$O$5,AD$5,FALSE)*0.0000011023*$M20*$N20*0.82),($H20*VLOOKUP($F20,'VESSEL FACTORS'!$A$2:$O$5,AD$5,FALSE)*0.0000011023*$M20*$N20*1)),IF($G20&lt;21,($H20*VLOOKUP($F20,'VESSEL FACTORS'!$A$2:$O$5,AD$5,FALSE)*0.0000011023*$M20*$N20*VLOOKUP($G20,'VESSEL FACTORS'!$A$16:$L$36,AD$5,FALSE)),($H20*VLOOKUP($F20,'VESSEL FACTORS'!$A$3:$O$5,AD$5,FALSE)*0.0000011023*$M20*$N20*($G20/100))))))))</f>
        <v>Enter vessel info</v>
      </c>
      <c r="AE20" s="76" t="str">
        <f>IF(OR($D20=" ",$E20=" ",$F20=" "),"Enter vessel info",IF(T($H20)&lt;&gt;"","Enter Activity",IF(OR($M20=0,$N20=0),"Enter Run Time",IF((VLOOKUP($F20,'VESSEL FACTORS'!$A$3:$O$5,AE$5,FALSE))="N/A","--",IF($G20=" ",IF(ISERROR(SEARCH("Aux",$E20,1)),($H20*VLOOKUP($F20,'VESSEL FACTORS'!$A$2:$O$5,AE$5,FALSE)*0.0000011023*$M20*$N20*0.82),($H20*VLOOKUP($F20,'VESSEL FACTORS'!$A$2:$O$5,AE$5,FALSE)*0.0000011023*$M20*$N20*1)),IF($G20&lt;21,($H20*VLOOKUP($F20,'VESSEL FACTORS'!$A$2:$O$5,AE$5,FALSE)*0.0000011023*$M20*$N20*VLOOKUP($G20,'VESSEL FACTORS'!$A$16:$L$36,AE$5,FALSE)),($H20*VLOOKUP($F20,'VESSEL FACTORS'!$A$3:$O$5,AE$5,FALSE)*0.0000011023*$M20*$N20*($G20/100))))))))</f>
        <v>Enter vessel info</v>
      </c>
      <c r="AF20" s="76" t="str">
        <f>IF(OR($D20=" ",$E20=" ",$F20=" "),"Enter vessel info",IF(T($H20)&lt;&gt;"","Enter Activity",IF(OR($M20=0,$N20=0),"Enter Run Time",IF((VLOOKUP($F20,'VESSEL FACTORS'!$A$3:$O$5,AF$5,FALSE))="N/A","--",IF($G20=" ",IF(ISERROR(SEARCH("Aux",$E20,1)),($H20*VLOOKUP($F20,'VESSEL FACTORS'!$A$2:$O$5,AF$5,FALSE)*0.0000011023*$M20*$N20*0.82),($H20*VLOOKUP($F20,'VESSEL FACTORS'!$A$2:$O$5,AF$5,FALSE)*0.0000011023*$M20*$N20*1)),IF($G20&lt;21,($H20*VLOOKUP($F20,'VESSEL FACTORS'!$A$2:$O$5,AF$5,FALSE)*0.0000011023*$M20*$N20*VLOOKUP($G20,'VESSEL FACTORS'!$A$16:$L$36,AF$5,FALSE)),($H20*VLOOKUP($F20,'VESSEL FACTORS'!$A$3:$O$5,AF$5,FALSE)*0.0000011023*$M20*$N20*($G20/100))))))))</f>
        <v>Enter vessel info</v>
      </c>
      <c r="AG20" s="76" t="str">
        <f>IF(OR($D20=" ",$E20=" ",$F20=" "),"Enter vessel info",IF(T($H20)&lt;&gt;"","Enter Activity",IF(OR($M20=0,$N20=0),"Enter Run Time",IF((VLOOKUP($F20,'VESSEL FACTORS'!$A$3:$O$5,AG$5,FALSE))="N/A","--",IF($G20=" ",IF(ISERROR(SEARCH("Aux",$E20,1)),($H20*VLOOKUP($F20,'VESSEL FACTORS'!$A$2:$O$5,AG$5,FALSE)*0.0000011023*$M20*$N20*0.82),($H20*VLOOKUP($F20,'VESSEL FACTORS'!$A$2:$O$5,AG$5,FALSE)*0.0000011023*$M20*$N20*1)),IF($G20&lt;21,($H20*VLOOKUP($F20,'VESSEL FACTORS'!$A$2:$O$5,AG$5,FALSE)*0.0000011023*$M20*$N20*VLOOKUP($G20,'VESSEL FACTORS'!$A$16:$L$36,AG$5,FALSE)),($H20*VLOOKUP($F20,'VESSEL FACTORS'!$A$3:$O$5,AG$5,FALSE)*0.0000011023*$M20*$N20*($G20/100))))))))</f>
        <v>Enter vessel info</v>
      </c>
      <c r="AH20" s="76" t="str">
        <f>IF(OR($D20=" ",$E20=" ",$F20=" "),"Enter vessel info",IF(T($H20)&lt;&gt;"","Enter Activity",IF(OR($M20=0,$N20=0),"Enter Run Time",IF((VLOOKUP($F20,'VESSEL FACTORS'!$A$3:$O$5,AH$5,FALSE))="N/A","--",IF($G20=" ",IF(ISERROR(SEARCH("Aux",$E20,1)),($H20*VLOOKUP($F20,'VESSEL FACTORS'!$A$2:$O$5,AH$5,FALSE)*0.0000011023*$M20*$N20*0.82),($H20*VLOOKUP($F20,'VESSEL FACTORS'!$A$2:$O$5,AH$5,FALSE)*0.0000011023*$M20*$N20*1)),IF($G20&lt;21,($H20*VLOOKUP($F20,'VESSEL FACTORS'!$A$2:$O$5,AH$5,FALSE)*0.0000011023*$M20*$N20*VLOOKUP($G20,'VESSEL FACTORS'!$A$16:$L$36,AH$5,FALSE)),($H20*VLOOKUP($F20,'VESSEL FACTORS'!$A$3:$O$5,AH$5,FALSE)*0.0000011023*$M20*$N20*($G20/100))))))))</f>
        <v>Enter vessel info</v>
      </c>
      <c r="AI20" s="76" t="str">
        <f>IF(OR($D20=" ",$E20=" ",$F20=" "),"Enter vessel info",IF(T($H20)&lt;&gt;"","Enter Activity",IF(OR($M20=0,$N20=0),"Enter Run Time",IF((VLOOKUP($F20,'VESSEL FACTORS'!$A$3:$O$5,AI$5,FALSE))="N/A","--",IF($G20=" ",IF(ISERROR(SEARCH("Aux",$E20,1)),($H20*VLOOKUP($F20,'VESSEL FACTORS'!$A$2:$O$5,AI$5,FALSE)*0.0000011023*$M20*$N20*0.82),($H20*VLOOKUP($F20,'VESSEL FACTORS'!$A$2:$O$5,AI$5,FALSE)*0.0000011023*$M20*$N20*1)),IF($G20&lt;21,($H20*VLOOKUP($F20,'VESSEL FACTORS'!$A$2:$O$5,AI$5,FALSE)*0.0000011023*$M20*$N20*VLOOKUP($G20,'VESSEL FACTORS'!$A$16:$L$36,AI$5,FALSE)),($H20*VLOOKUP($F20,'VESSEL FACTORS'!$A$3:$O$5,AI$5,FALSE)*0.0000011023*$M20*$N20*($G20/100))))))))</f>
        <v>Enter vessel info</v>
      </c>
      <c r="AJ20" s="76" t="str">
        <f>IF(OR($D20=" ",$E20=" ",$F20=" "),"Enter vessel info",IF(T($H20)&lt;&gt;"","Enter Activity",IF(OR($M20=0,$N20=0),"Enter Run Time",IF((VLOOKUP($F20,'VESSEL FACTORS'!$A$3:$O$5,AJ$5,FALSE))="N/A","--",IF($G20=" ",IF(ISERROR(SEARCH("Aux",$E20,1)),($H20*VLOOKUP($F20,'VESSEL FACTORS'!$A$2:$O$5,AJ$5,FALSE)*0.0000011023*$M20*$N20*0.82),($H20*VLOOKUP($F20,'VESSEL FACTORS'!$A$2:$O$5,AJ$5,FALSE)*0.0000011023*$M20*$N20*1)),IF($G20&lt;21,($H20*VLOOKUP($F20,'VESSEL FACTORS'!$A$2:$O$5,AJ$5,FALSE)*0.0000011023*$M20*$N20*VLOOKUP($G20,'VESSEL FACTORS'!$A$16:$L$36,AJ$5,FALSE)),($H20*VLOOKUP($F20,'VESSEL FACTORS'!$A$3:$O$5,AJ$5,FALSE)*0.0000011023*$M20*$N20*($G20/100))))))))</f>
        <v>Enter vessel info</v>
      </c>
      <c r="AK20" s="76" t="str">
        <f>IF(OR($D20=" ",$E20=" ",$F20=" "),"Enter vessel info",IF(T($H20)&lt;&gt;"","Enter Activity",IF(OR($M20=0,$N20=0),"Enter Run Time",IF((VLOOKUP($F20,'VESSEL FACTORS'!$A$3:$O$5,AK$5,FALSE))="N/A","--",IF($G20=" ",IF(ISERROR(SEARCH("Aux",$E20,1)),($H20*VLOOKUP($F20,'VESSEL FACTORS'!$A$2:$O$5,AK$5,FALSE)*0.0000011023*$M20*$N20*0.82),($H20*VLOOKUP($F20,'VESSEL FACTORS'!$A$2:$O$5,AK$5,FALSE)*0.0000011023*$M20*$N20*1)),IF($G20&lt;21,($H20*VLOOKUP($F20,'VESSEL FACTORS'!$A$2:$O$5,AK$5,FALSE)*0.0000011023*$M20*$N20*VLOOKUP($G20,'VESSEL FACTORS'!$A$16:$L$36,AK$5,FALSE)),($H20*VLOOKUP($F20,'VESSEL FACTORS'!$A$3:$O$5,AK$5,FALSE)*0.0000011023*$M20*$N20*($G20/100))))))))</f>
        <v>Enter vessel info</v>
      </c>
      <c r="AL20" s="67" t="str">
        <f>IF(OR($D20=" ",$E20=" ",$F20=" "),"Enter vessel info",IF(T($H20)&lt;&gt;"","Enter Activity",IF(OR($M20=0,$N20=0),"Enter Run Time",IF((VLOOKUP($F20,'VESSEL FACTORS'!$A$3:$O$5,AL$5,FALSE))="N/A","--",IF($G20=" ",IF(ISERROR(SEARCH("Aux",$E20,1)),($H20*VLOOKUP($F20,'VESSEL FACTORS'!$A$2:$O$5,AL$5,FALSE)*0.0000011023*$M20*$N20*0.82),($H20*VLOOKUP($F20,'VESSEL FACTORS'!$A$2:$O$5,AL$5,FALSE)*0.0000011023*$M20*$N20*1)),IF($G20&lt;21,($H20*VLOOKUP($F20,'VESSEL FACTORS'!$A$2:$O$5,AL$5,FALSE)*0.0000011023*$M20*$N20*VLOOKUP($G20,'VESSEL FACTORS'!$A$16:$L$36,AL$5,FALSE)),($H20*VLOOKUP($F20,'VESSEL FACTORS'!$A$3:$O$5,AL$5,FALSE)*0.0000011023*$M20*$N20*($G20/100))))))))</f>
        <v>Enter vessel info</v>
      </c>
      <c r="AM20" s="315"/>
      <c r="AO20" s="74">
        <f>MONTH(EMISSIONS_1!P20)-MONTH(EMISSIONS_1!O20)+1</f>
        <v>1</v>
      </c>
      <c r="AP20" s="335">
        <f t="shared" si="12"/>
        <v>0</v>
      </c>
      <c r="AQ20" s="336">
        <f t="shared" si="0"/>
        <v>0</v>
      </c>
      <c r="AR20" s="336">
        <f t="shared" si="0"/>
        <v>0</v>
      </c>
      <c r="AS20" s="336">
        <f t="shared" si="0"/>
        <v>0</v>
      </c>
      <c r="AT20" s="336">
        <f t="shared" si="0"/>
        <v>0</v>
      </c>
      <c r="AU20" s="336">
        <f t="shared" si="0"/>
        <v>0</v>
      </c>
      <c r="AV20" s="336">
        <f t="shared" si="0"/>
        <v>0</v>
      </c>
      <c r="AW20" s="336">
        <f t="shared" si="0"/>
        <v>0</v>
      </c>
      <c r="AX20" s="336">
        <f t="shared" si="0"/>
        <v>0</v>
      </c>
      <c r="AY20" s="336">
        <f t="shared" si="0"/>
        <v>0</v>
      </c>
      <c r="AZ20" s="336">
        <f t="shared" si="0"/>
        <v>0</v>
      </c>
      <c r="BA20" s="337">
        <f t="shared" si="0"/>
        <v>0</v>
      </c>
      <c r="BB20" s="335">
        <f t="shared" si="24"/>
        <v>0</v>
      </c>
      <c r="BC20" s="336">
        <f t="shared" si="24"/>
        <v>0</v>
      </c>
      <c r="BD20" s="336">
        <f t="shared" si="24"/>
        <v>0</v>
      </c>
      <c r="BE20" s="336">
        <f t="shared" si="24"/>
        <v>0</v>
      </c>
      <c r="BF20" s="336">
        <f t="shared" si="24"/>
        <v>0</v>
      </c>
      <c r="BG20" s="336">
        <f t="shared" si="24"/>
        <v>0</v>
      </c>
      <c r="BH20" s="336">
        <f t="shared" si="24"/>
        <v>0</v>
      </c>
      <c r="BI20" s="336">
        <f t="shared" si="24"/>
        <v>0</v>
      </c>
      <c r="BJ20" s="336">
        <f t="shared" si="24"/>
        <v>0</v>
      </c>
      <c r="BK20" s="336">
        <f t="shared" si="24"/>
        <v>0</v>
      </c>
      <c r="BL20" s="336">
        <f t="shared" si="24"/>
        <v>0</v>
      </c>
      <c r="BM20" s="337">
        <f t="shared" si="24"/>
        <v>0</v>
      </c>
      <c r="BN20" s="335">
        <f t="shared" si="25"/>
        <v>0</v>
      </c>
      <c r="BO20" s="336">
        <f t="shared" si="25"/>
        <v>0</v>
      </c>
      <c r="BP20" s="336">
        <f t="shared" si="25"/>
        <v>0</v>
      </c>
      <c r="BQ20" s="336">
        <f t="shared" si="25"/>
        <v>0</v>
      </c>
      <c r="BR20" s="336">
        <f t="shared" si="25"/>
        <v>0</v>
      </c>
      <c r="BS20" s="336">
        <f t="shared" si="25"/>
        <v>0</v>
      </c>
      <c r="BT20" s="336">
        <f t="shared" si="25"/>
        <v>0</v>
      </c>
      <c r="BU20" s="336">
        <f t="shared" si="25"/>
        <v>0</v>
      </c>
      <c r="BV20" s="336">
        <f t="shared" si="25"/>
        <v>0</v>
      </c>
      <c r="BW20" s="336">
        <f t="shared" si="25"/>
        <v>0</v>
      </c>
      <c r="BX20" s="336">
        <f t="shared" si="25"/>
        <v>0</v>
      </c>
      <c r="BY20" s="337">
        <f t="shared" si="25"/>
        <v>0</v>
      </c>
      <c r="BZ20" s="335">
        <f t="shared" si="26"/>
        <v>0</v>
      </c>
      <c r="CA20" s="336">
        <f t="shared" si="26"/>
        <v>0</v>
      </c>
      <c r="CB20" s="336">
        <f t="shared" si="26"/>
        <v>0</v>
      </c>
      <c r="CC20" s="336">
        <f t="shared" si="26"/>
        <v>0</v>
      </c>
      <c r="CD20" s="336">
        <f t="shared" si="26"/>
        <v>0</v>
      </c>
      <c r="CE20" s="336">
        <f t="shared" si="26"/>
        <v>0</v>
      </c>
      <c r="CF20" s="336">
        <f t="shared" si="26"/>
        <v>0</v>
      </c>
      <c r="CG20" s="336">
        <f t="shared" si="26"/>
        <v>0</v>
      </c>
      <c r="CH20" s="336">
        <f t="shared" si="26"/>
        <v>0</v>
      </c>
      <c r="CI20" s="336">
        <f t="shared" si="26"/>
        <v>0</v>
      </c>
      <c r="CJ20" s="336">
        <f t="shared" si="26"/>
        <v>0</v>
      </c>
      <c r="CK20" s="337">
        <f t="shared" si="26"/>
        <v>0</v>
      </c>
      <c r="CL20" s="335">
        <f t="shared" si="27"/>
        <v>0</v>
      </c>
      <c r="CM20" s="336">
        <f t="shared" si="27"/>
        <v>0</v>
      </c>
      <c r="CN20" s="336">
        <f t="shared" si="27"/>
        <v>0</v>
      </c>
      <c r="CO20" s="336">
        <f t="shared" si="27"/>
        <v>0</v>
      </c>
      <c r="CP20" s="336">
        <f t="shared" si="27"/>
        <v>0</v>
      </c>
      <c r="CQ20" s="336">
        <f t="shared" si="27"/>
        <v>0</v>
      </c>
      <c r="CR20" s="336">
        <f t="shared" si="27"/>
        <v>0</v>
      </c>
      <c r="CS20" s="336">
        <f t="shared" si="27"/>
        <v>0</v>
      </c>
      <c r="CT20" s="336">
        <f t="shared" si="27"/>
        <v>0</v>
      </c>
      <c r="CU20" s="336">
        <f t="shared" si="27"/>
        <v>0</v>
      </c>
      <c r="CV20" s="336">
        <f t="shared" si="27"/>
        <v>0</v>
      </c>
      <c r="CW20" s="337">
        <f t="shared" si="27"/>
        <v>0</v>
      </c>
      <c r="CX20" s="335">
        <f t="shared" si="28"/>
        <v>0</v>
      </c>
      <c r="CY20" s="336">
        <f t="shared" si="28"/>
        <v>0</v>
      </c>
      <c r="CZ20" s="336">
        <f t="shared" si="28"/>
        <v>0</v>
      </c>
      <c r="DA20" s="336">
        <f t="shared" si="28"/>
        <v>0</v>
      </c>
      <c r="DB20" s="336">
        <f t="shared" si="28"/>
        <v>0</v>
      </c>
      <c r="DC20" s="336">
        <f t="shared" si="28"/>
        <v>0</v>
      </c>
      <c r="DD20" s="336">
        <f t="shared" si="28"/>
        <v>0</v>
      </c>
      <c r="DE20" s="336">
        <f t="shared" si="28"/>
        <v>0</v>
      </c>
      <c r="DF20" s="336">
        <f t="shared" si="28"/>
        <v>0</v>
      </c>
      <c r="DG20" s="336">
        <f t="shared" si="28"/>
        <v>0</v>
      </c>
      <c r="DH20" s="336">
        <f t="shared" si="28"/>
        <v>0</v>
      </c>
      <c r="DI20" s="337">
        <f t="shared" si="28"/>
        <v>0</v>
      </c>
      <c r="DJ20" s="335">
        <f t="shared" si="29"/>
        <v>0</v>
      </c>
      <c r="DK20" s="336">
        <f t="shared" si="29"/>
        <v>0</v>
      </c>
      <c r="DL20" s="336">
        <f t="shared" si="29"/>
        <v>0</v>
      </c>
      <c r="DM20" s="336">
        <f t="shared" si="29"/>
        <v>0</v>
      </c>
      <c r="DN20" s="336">
        <f t="shared" si="29"/>
        <v>0</v>
      </c>
      <c r="DO20" s="336">
        <f t="shared" si="29"/>
        <v>0</v>
      </c>
      <c r="DP20" s="336">
        <f t="shared" si="29"/>
        <v>0</v>
      </c>
      <c r="DQ20" s="336">
        <f t="shared" si="29"/>
        <v>0</v>
      </c>
      <c r="DR20" s="336">
        <f t="shared" si="29"/>
        <v>0</v>
      </c>
      <c r="DS20" s="336">
        <f t="shared" si="29"/>
        <v>0</v>
      </c>
      <c r="DT20" s="336">
        <f t="shared" si="29"/>
        <v>0</v>
      </c>
      <c r="DU20" s="337">
        <f t="shared" si="29"/>
        <v>0</v>
      </c>
      <c r="DV20" s="335">
        <f t="shared" si="30"/>
        <v>0</v>
      </c>
      <c r="DW20" s="336">
        <f t="shared" si="30"/>
        <v>0</v>
      </c>
      <c r="DX20" s="336">
        <f t="shared" si="30"/>
        <v>0</v>
      </c>
      <c r="DY20" s="336">
        <f t="shared" si="30"/>
        <v>0</v>
      </c>
      <c r="DZ20" s="336">
        <f t="shared" si="30"/>
        <v>0</v>
      </c>
      <c r="EA20" s="336">
        <f t="shared" si="30"/>
        <v>0</v>
      </c>
      <c r="EB20" s="336">
        <f t="shared" si="30"/>
        <v>0</v>
      </c>
      <c r="EC20" s="336">
        <f t="shared" si="30"/>
        <v>0</v>
      </c>
      <c r="ED20" s="336">
        <f t="shared" si="30"/>
        <v>0</v>
      </c>
      <c r="EE20" s="336">
        <f t="shared" si="30"/>
        <v>0</v>
      </c>
      <c r="EF20" s="336">
        <f t="shared" si="30"/>
        <v>0</v>
      </c>
      <c r="EG20" s="337">
        <f t="shared" si="30"/>
        <v>0</v>
      </c>
      <c r="EH20" s="335">
        <f t="shared" si="31"/>
        <v>0</v>
      </c>
      <c r="EI20" s="336">
        <f t="shared" si="31"/>
        <v>0</v>
      </c>
      <c r="EJ20" s="336">
        <f t="shared" si="31"/>
        <v>0</v>
      </c>
      <c r="EK20" s="336">
        <f t="shared" si="31"/>
        <v>0</v>
      </c>
      <c r="EL20" s="336">
        <f t="shared" si="31"/>
        <v>0</v>
      </c>
      <c r="EM20" s="336">
        <f t="shared" si="31"/>
        <v>0</v>
      </c>
      <c r="EN20" s="336">
        <f t="shared" si="31"/>
        <v>0</v>
      </c>
      <c r="EO20" s="336">
        <f t="shared" si="31"/>
        <v>0</v>
      </c>
      <c r="EP20" s="336">
        <f t="shared" si="31"/>
        <v>0</v>
      </c>
      <c r="EQ20" s="336">
        <f t="shared" si="31"/>
        <v>0</v>
      </c>
      <c r="ER20" s="336">
        <f t="shared" si="31"/>
        <v>0</v>
      </c>
      <c r="ES20" s="337">
        <f t="shared" si="31"/>
        <v>0</v>
      </c>
      <c r="ET20" s="335">
        <f t="shared" si="32"/>
        <v>0</v>
      </c>
      <c r="EU20" s="336">
        <f t="shared" si="32"/>
        <v>0</v>
      </c>
      <c r="EV20" s="336">
        <f t="shared" si="32"/>
        <v>0</v>
      </c>
      <c r="EW20" s="336">
        <f t="shared" si="32"/>
        <v>0</v>
      </c>
      <c r="EX20" s="336">
        <f t="shared" si="32"/>
        <v>0</v>
      </c>
      <c r="EY20" s="336">
        <f t="shared" si="32"/>
        <v>0</v>
      </c>
      <c r="EZ20" s="336">
        <f t="shared" si="32"/>
        <v>0</v>
      </c>
      <c r="FA20" s="336">
        <f t="shared" si="32"/>
        <v>0</v>
      </c>
      <c r="FB20" s="336">
        <f t="shared" si="32"/>
        <v>0</v>
      </c>
      <c r="FC20" s="336">
        <f t="shared" si="32"/>
        <v>0</v>
      </c>
      <c r="FD20" s="336">
        <f t="shared" si="32"/>
        <v>0</v>
      </c>
      <c r="FE20" s="337">
        <f t="shared" si="32"/>
        <v>0</v>
      </c>
      <c r="FF20" s="335">
        <f t="shared" si="33"/>
        <v>0</v>
      </c>
      <c r="FG20" s="336">
        <f t="shared" si="33"/>
        <v>0</v>
      </c>
      <c r="FH20" s="336">
        <f t="shared" si="33"/>
        <v>0</v>
      </c>
      <c r="FI20" s="336">
        <f t="shared" si="33"/>
        <v>0</v>
      </c>
      <c r="FJ20" s="336">
        <f t="shared" si="33"/>
        <v>0</v>
      </c>
      <c r="FK20" s="336">
        <f t="shared" si="33"/>
        <v>0</v>
      </c>
      <c r="FL20" s="336">
        <f t="shared" si="33"/>
        <v>0</v>
      </c>
      <c r="FM20" s="336">
        <f t="shared" si="33"/>
        <v>0</v>
      </c>
      <c r="FN20" s="336">
        <f t="shared" si="33"/>
        <v>0</v>
      </c>
      <c r="FO20" s="336">
        <f t="shared" si="33"/>
        <v>0</v>
      </c>
      <c r="FP20" s="336">
        <f t="shared" si="33"/>
        <v>0</v>
      </c>
      <c r="FQ20" s="337">
        <f t="shared" si="33"/>
        <v>0</v>
      </c>
    </row>
    <row r="21" spans="1:173" ht="12.75" customHeight="1" x14ac:dyDescent="0.2">
      <c r="A21" s="74" t="str">
        <f t="shared" si="21"/>
        <v xml:space="preserve"> - </v>
      </c>
      <c r="B21" s="112"/>
      <c r="C21" s="171" t="s">
        <v>305</v>
      </c>
      <c r="D21" s="366" t="str">
        <f>IF(ISBLANK(EMISSIONS_2!D21), " ", EMISSIONS_2!D21)</f>
        <v xml:space="preserve"> </v>
      </c>
      <c r="E21" s="366" t="str">
        <f>IF(ISBLANK(EMISSIONS_2!E21), " ", EMISSIONS_2!E21)</f>
        <v xml:space="preserve"> </v>
      </c>
      <c r="F21" s="366" t="str">
        <f>IF(ISBLANK(EMISSIONS_2!F21), " ", EMISSIONS_2!F21)</f>
        <v xml:space="preserve"> </v>
      </c>
      <c r="G21" s="367"/>
      <c r="H21" s="368"/>
      <c r="I21" s="33" t="s">
        <v>299</v>
      </c>
      <c r="J21" s="367"/>
      <c r="K21" s="33">
        <f t="shared" si="22"/>
        <v>1</v>
      </c>
      <c r="L21" s="33">
        <f t="shared" si="23"/>
        <v>0</v>
      </c>
      <c r="M21" s="367">
        <v>0</v>
      </c>
      <c r="N21" s="373">
        <v>0</v>
      </c>
      <c r="O21" s="299"/>
      <c r="P21" s="300"/>
      <c r="Q21" s="73" t="str">
        <f t="shared" si="13"/>
        <v>Enter vessel info</v>
      </c>
      <c r="R21" s="79" t="str">
        <f t="shared" si="14"/>
        <v>Enter vessel info</v>
      </c>
      <c r="S21" s="79" t="str">
        <f t="shared" si="15"/>
        <v>Enter vessel info</v>
      </c>
      <c r="T21" s="79" t="str">
        <f t="shared" si="16"/>
        <v>Enter vessel info</v>
      </c>
      <c r="U21" s="79" t="str">
        <f t="shared" si="17"/>
        <v>Enter vessel info</v>
      </c>
      <c r="V21" s="79" t="str">
        <f t="shared" si="18"/>
        <v>Enter vessel info</v>
      </c>
      <c r="W21" s="79" t="str">
        <f t="shared" si="19"/>
        <v>Enter vessel info</v>
      </c>
      <c r="X21" s="79" t="str">
        <f t="shared" si="20"/>
        <v>Enter vessel info</v>
      </c>
      <c r="Y21" s="78" t="s">
        <v>115</v>
      </c>
      <c r="Z21" s="79" t="s">
        <v>115</v>
      </c>
      <c r="AA21" s="82" t="s">
        <v>115</v>
      </c>
      <c r="AB21" s="76" t="str">
        <f>IF(OR($D21=" ",$E21=" ",$F21=" "),"Enter vessel info",IF(T($H21)&lt;&gt;"","Enter Activity",IF(OR($M21=0,$N21=0),"Enter Run Time",IF((VLOOKUP($F21,'VESSEL FACTORS'!$A$3:$O$5,AB$5,FALSE))="N/A","--",IF($G21=" ",IF(ISERROR(SEARCH("Aux",$E21,1)),($H21*VLOOKUP($F21,'VESSEL FACTORS'!$A$2:$O$5,AB$5,FALSE)*0.0000011023*$M21*$N21*0.82),($H21*VLOOKUP($F21,'VESSEL FACTORS'!$A$2:$O$5,AB$5,FALSE)*0.0000011023*$M21*$N21*1)),IF($G21&lt;21,($H21*VLOOKUP($F21,'VESSEL FACTORS'!$A$2:$O$5,AB$5,FALSE)*0.0000011023*$M21*$N21*VLOOKUP($G21,'VESSEL FACTORS'!$A$16:$L$36,AB$5,FALSE)),($H21*VLOOKUP($F21,'VESSEL FACTORS'!$A$3:$O$5,AB$5,FALSE)*0.0000011023*$M21*$N21*($G21/100))))))))</f>
        <v>Enter vessel info</v>
      </c>
      <c r="AC21" s="76" t="str">
        <f>IF(OR($D21=" ",$E21=" ",$F21=" "),"Enter vessel info",IF(T($H21)&lt;&gt;"","Enter Activity",IF(OR($M21=0,$N21=0),"Enter Run Time",IF((VLOOKUP($F21,'VESSEL FACTORS'!$A$3:$O$5,AC$5,FALSE))="N/A","--",IF($G21=" ",IF(ISERROR(SEARCH("Aux",$E21,1)),($H21*VLOOKUP($F21,'VESSEL FACTORS'!$A$2:$O$5,AC$5,FALSE)*0.0000011023*$M21*$N21*0.82),($H21*VLOOKUP($F21,'VESSEL FACTORS'!$A$2:$O$5,AC$5,FALSE)*0.0000011023*$M21*$N21*1)),IF($G21&lt;21,($H21*VLOOKUP($F21,'VESSEL FACTORS'!$A$2:$O$5,AC$5,FALSE)*0.0000011023*$M21*$N21*VLOOKUP($G21,'VESSEL FACTORS'!$A$16:$L$36,AC$5,FALSE)),($H21*VLOOKUP($F21,'VESSEL FACTORS'!$A$3:$O$5,AC$5,FALSE)*0.0000011023*$M21*$N21*($G21/100))))))))</f>
        <v>Enter vessel info</v>
      </c>
      <c r="AD21" s="76" t="str">
        <f>IF(OR($D21=" ",$E21=" ",$F21=" "),"Enter vessel info",IF(T($H21)&lt;&gt;"","Enter Activity",IF(OR($M21=0,$N21=0),"Enter Run Time",IF((VLOOKUP($F21,'VESSEL FACTORS'!$A$3:$O$5,AD$5,FALSE))="N/A","--",IF($G21=" ",IF(ISERROR(SEARCH("Aux",$E21,1)),($H21*VLOOKUP($F21,'VESSEL FACTORS'!$A$2:$O$5,AD$5,FALSE)*0.0000011023*$M21*$N21*0.82),($H21*VLOOKUP($F21,'VESSEL FACTORS'!$A$2:$O$5,AD$5,FALSE)*0.0000011023*$M21*$N21*1)),IF($G21&lt;21,($H21*VLOOKUP($F21,'VESSEL FACTORS'!$A$2:$O$5,AD$5,FALSE)*0.0000011023*$M21*$N21*VLOOKUP($G21,'VESSEL FACTORS'!$A$16:$L$36,AD$5,FALSE)),($H21*VLOOKUP($F21,'VESSEL FACTORS'!$A$3:$O$5,AD$5,FALSE)*0.0000011023*$M21*$N21*($G21/100))))))))</f>
        <v>Enter vessel info</v>
      </c>
      <c r="AE21" s="76" t="str">
        <f>IF(OR($D21=" ",$E21=" ",$F21=" "),"Enter vessel info",IF(T($H21)&lt;&gt;"","Enter Activity",IF(OR($M21=0,$N21=0),"Enter Run Time",IF((VLOOKUP($F21,'VESSEL FACTORS'!$A$3:$O$5,AE$5,FALSE))="N/A","--",IF($G21=" ",IF(ISERROR(SEARCH("Aux",$E21,1)),($H21*VLOOKUP($F21,'VESSEL FACTORS'!$A$2:$O$5,AE$5,FALSE)*0.0000011023*$M21*$N21*0.82),($H21*VLOOKUP($F21,'VESSEL FACTORS'!$A$2:$O$5,AE$5,FALSE)*0.0000011023*$M21*$N21*1)),IF($G21&lt;21,($H21*VLOOKUP($F21,'VESSEL FACTORS'!$A$2:$O$5,AE$5,FALSE)*0.0000011023*$M21*$N21*VLOOKUP($G21,'VESSEL FACTORS'!$A$16:$L$36,AE$5,FALSE)),($H21*VLOOKUP($F21,'VESSEL FACTORS'!$A$3:$O$5,AE$5,FALSE)*0.0000011023*$M21*$N21*($G21/100))))))))</f>
        <v>Enter vessel info</v>
      </c>
      <c r="AF21" s="76" t="str">
        <f>IF(OR($D21=" ",$E21=" ",$F21=" "),"Enter vessel info",IF(T($H21)&lt;&gt;"","Enter Activity",IF(OR($M21=0,$N21=0),"Enter Run Time",IF((VLOOKUP($F21,'VESSEL FACTORS'!$A$3:$O$5,AF$5,FALSE))="N/A","--",IF($G21=" ",IF(ISERROR(SEARCH("Aux",$E21,1)),($H21*VLOOKUP($F21,'VESSEL FACTORS'!$A$2:$O$5,AF$5,FALSE)*0.0000011023*$M21*$N21*0.82),($H21*VLOOKUP($F21,'VESSEL FACTORS'!$A$2:$O$5,AF$5,FALSE)*0.0000011023*$M21*$N21*1)),IF($G21&lt;21,($H21*VLOOKUP($F21,'VESSEL FACTORS'!$A$2:$O$5,AF$5,FALSE)*0.0000011023*$M21*$N21*VLOOKUP($G21,'VESSEL FACTORS'!$A$16:$L$36,AF$5,FALSE)),($H21*VLOOKUP($F21,'VESSEL FACTORS'!$A$3:$O$5,AF$5,FALSE)*0.0000011023*$M21*$N21*($G21/100))))))))</f>
        <v>Enter vessel info</v>
      </c>
      <c r="AG21" s="76" t="str">
        <f>IF(OR($D21=" ",$E21=" ",$F21=" "),"Enter vessel info",IF(T($H21)&lt;&gt;"","Enter Activity",IF(OR($M21=0,$N21=0),"Enter Run Time",IF((VLOOKUP($F21,'VESSEL FACTORS'!$A$3:$O$5,AG$5,FALSE))="N/A","--",IF($G21=" ",IF(ISERROR(SEARCH("Aux",$E21,1)),($H21*VLOOKUP($F21,'VESSEL FACTORS'!$A$2:$O$5,AG$5,FALSE)*0.0000011023*$M21*$N21*0.82),($H21*VLOOKUP($F21,'VESSEL FACTORS'!$A$2:$O$5,AG$5,FALSE)*0.0000011023*$M21*$N21*1)),IF($G21&lt;21,($H21*VLOOKUP($F21,'VESSEL FACTORS'!$A$2:$O$5,AG$5,FALSE)*0.0000011023*$M21*$N21*VLOOKUP($G21,'VESSEL FACTORS'!$A$16:$L$36,AG$5,FALSE)),($H21*VLOOKUP($F21,'VESSEL FACTORS'!$A$3:$O$5,AG$5,FALSE)*0.0000011023*$M21*$N21*($G21/100))))))))</f>
        <v>Enter vessel info</v>
      </c>
      <c r="AH21" s="76" t="str">
        <f>IF(OR($D21=" ",$E21=" ",$F21=" "),"Enter vessel info",IF(T($H21)&lt;&gt;"","Enter Activity",IF(OR($M21=0,$N21=0),"Enter Run Time",IF((VLOOKUP($F21,'VESSEL FACTORS'!$A$3:$O$5,AH$5,FALSE))="N/A","--",IF($G21=" ",IF(ISERROR(SEARCH("Aux",$E21,1)),($H21*VLOOKUP($F21,'VESSEL FACTORS'!$A$2:$O$5,AH$5,FALSE)*0.0000011023*$M21*$N21*0.82),($H21*VLOOKUP($F21,'VESSEL FACTORS'!$A$2:$O$5,AH$5,FALSE)*0.0000011023*$M21*$N21*1)),IF($G21&lt;21,($H21*VLOOKUP($F21,'VESSEL FACTORS'!$A$2:$O$5,AH$5,FALSE)*0.0000011023*$M21*$N21*VLOOKUP($G21,'VESSEL FACTORS'!$A$16:$L$36,AH$5,FALSE)),($H21*VLOOKUP($F21,'VESSEL FACTORS'!$A$3:$O$5,AH$5,FALSE)*0.0000011023*$M21*$N21*($G21/100))))))))</f>
        <v>Enter vessel info</v>
      </c>
      <c r="AI21" s="76" t="str">
        <f>IF(OR($D21=" ",$E21=" ",$F21=" "),"Enter vessel info",IF(T($H21)&lt;&gt;"","Enter Activity",IF(OR($M21=0,$N21=0),"Enter Run Time",IF((VLOOKUP($F21,'VESSEL FACTORS'!$A$3:$O$5,AI$5,FALSE))="N/A","--",IF($G21=" ",IF(ISERROR(SEARCH("Aux",$E21,1)),($H21*VLOOKUP($F21,'VESSEL FACTORS'!$A$2:$O$5,AI$5,FALSE)*0.0000011023*$M21*$N21*0.82),($H21*VLOOKUP($F21,'VESSEL FACTORS'!$A$2:$O$5,AI$5,FALSE)*0.0000011023*$M21*$N21*1)),IF($G21&lt;21,($H21*VLOOKUP($F21,'VESSEL FACTORS'!$A$2:$O$5,AI$5,FALSE)*0.0000011023*$M21*$N21*VLOOKUP($G21,'VESSEL FACTORS'!$A$16:$L$36,AI$5,FALSE)),($H21*VLOOKUP($F21,'VESSEL FACTORS'!$A$3:$O$5,AI$5,FALSE)*0.0000011023*$M21*$N21*($G21/100))))))))</f>
        <v>Enter vessel info</v>
      </c>
      <c r="AJ21" s="76" t="str">
        <f>IF(OR($D21=" ",$E21=" ",$F21=" "),"Enter vessel info",IF(T($H21)&lt;&gt;"","Enter Activity",IF(OR($M21=0,$N21=0),"Enter Run Time",IF((VLOOKUP($F21,'VESSEL FACTORS'!$A$3:$O$5,AJ$5,FALSE))="N/A","--",IF($G21=" ",IF(ISERROR(SEARCH("Aux",$E21,1)),($H21*VLOOKUP($F21,'VESSEL FACTORS'!$A$2:$O$5,AJ$5,FALSE)*0.0000011023*$M21*$N21*0.82),($H21*VLOOKUP($F21,'VESSEL FACTORS'!$A$2:$O$5,AJ$5,FALSE)*0.0000011023*$M21*$N21*1)),IF($G21&lt;21,($H21*VLOOKUP($F21,'VESSEL FACTORS'!$A$2:$O$5,AJ$5,FALSE)*0.0000011023*$M21*$N21*VLOOKUP($G21,'VESSEL FACTORS'!$A$16:$L$36,AJ$5,FALSE)),($H21*VLOOKUP($F21,'VESSEL FACTORS'!$A$3:$O$5,AJ$5,FALSE)*0.0000011023*$M21*$N21*($G21/100))))))))</f>
        <v>Enter vessel info</v>
      </c>
      <c r="AK21" s="76" t="str">
        <f>IF(OR($D21=" ",$E21=" ",$F21=" "),"Enter vessel info",IF(T($H21)&lt;&gt;"","Enter Activity",IF(OR($M21=0,$N21=0),"Enter Run Time",IF((VLOOKUP($F21,'VESSEL FACTORS'!$A$3:$O$5,AK$5,FALSE))="N/A","--",IF($G21=" ",IF(ISERROR(SEARCH("Aux",$E21,1)),($H21*VLOOKUP($F21,'VESSEL FACTORS'!$A$2:$O$5,AK$5,FALSE)*0.0000011023*$M21*$N21*0.82),($H21*VLOOKUP($F21,'VESSEL FACTORS'!$A$2:$O$5,AK$5,FALSE)*0.0000011023*$M21*$N21*1)),IF($G21&lt;21,($H21*VLOOKUP($F21,'VESSEL FACTORS'!$A$2:$O$5,AK$5,FALSE)*0.0000011023*$M21*$N21*VLOOKUP($G21,'VESSEL FACTORS'!$A$16:$L$36,AK$5,FALSE)),($H21*VLOOKUP($F21,'VESSEL FACTORS'!$A$3:$O$5,AK$5,FALSE)*0.0000011023*$M21*$N21*($G21/100))))))))</f>
        <v>Enter vessel info</v>
      </c>
      <c r="AL21" s="67" t="str">
        <f>IF(OR($D21=" ",$E21=" ",$F21=" "),"Enter vessel info",IF(T($H21)&lt;&gt;"","Enter Activity",IF(OR($M21=0,$N21=0),"Enter Run Time",IF((VLOOKUP($F21,'VESSEL FACTORS'!$A$3:$O$5,AL$5,FALSE))="N/A","--",IF($G21=" ",IF(ISERROR(SEARCH("Aux",$E21,1)),($H21*VLOOKUP($F21,'VESSEL FACTORS'!$A$2:$O$5,AL$5,FALSE)*0.0000011023*$M21*$N21*0.82),($H21*VLOOKUP($F21,'VESSEL FACTORS'!$A$2:$O$5,AL$5,FALSE)*0.0000011023*$M21*$N21*1)),IF($G21&lt;21,($H21*VLOOKUP($F21,'VESSEL FACTORS'!$A$2:$O$5,AL$5,FALSE)*0.0000011023*$M21*$N21*VLOOKUP($G21,'VESSEL FACTORS'!$A$16:$L$36,AL$5,FALSE)),($H21*VLOOKUP($F21,'VESSEL FACTORS'!$A$3:$O$5,AL$5,FALSE)*0.0000011023*$M21*$N21*($G21/100))))))))</f>
        <v>Enter vessel info</v>
      </c>
      <c r="AM21" s="315"/>
      <c r="AO21" s="74">
        <f>MONTH(EMISSIONS_1!P21)-MONTH(EMISSIONS_1!O21)+1</f>
        <v>1</v>
      </c>
      <c r="AP21" s="335">
        <f t="shared" si="12"/>
        <v>0</v>
      </c>
      <c r="AQ21" s="336">
        <f t="shared" si="0"/>
        <v>0</v>
      </c>
      <c r="AR21" s="336">
        <f t="shared" si="0"/>
        <v>0</v>
      </c>
      <c r="AS21" s="336">
        <f t="shared" si="0"/>
        <v>0</v>
      </c>
      <c r="AT21" s="336">
        <f t="shared" si="0"/>
        <v>0</v>
      </c>
      <c r="AU21" s="336">
        <f t="shared" si="0"/>
        <v>0</v>
      </c>
      <c r="AV21" s="336">
        <f t="shared" si="0"/>
        <v>0</v>
      </c>
      <c r="AW21" s="336">
        <f t="shared" si="0"/>
        <v>0</v>
      </c>
      <c r="AX21" s="336">
        <f t="shared" si="0"/>
        <v>0</v>
      </c>
      <c r="AY21" s="336">
        <f t="shared" si="0"/>
        <v>0</v>
      </c>
      <c r="AZ21" s="336">
        <f t="shared" si="0"/>
        <v>0</v>
      </c>
      <c r="BA21" s="337">
        <f t="shared" si="0"/>
        <v>0</v>
      </c>
      <c r="BB21" s="335">
        <f t="shared" si="24"/>
        <v>0</v>
      </c>
      <c r="BC21" s="336">
        <f t="shared" si="24"/>
        <v>0</v>
      </c>
      <c r="BD21" s="336">
        <f t="shared" si="24"/>
        <v>0</v>
      </c>
      <c r="BE21" s="336">
        <f t="shared" si="24"/>
        <v>0</v>
      </c>
      <c r="BF21" s="336">
        <f t="shared" si="24"/>
        <v>0</v>
      </c>
      <c r="BG21" s="336">
        <f t="shared" si="24"/>
        <v>0</v>
      </c>
      <c r="BH21" s="336">
        <f t="shared" si="24"/>
        <v>0</v>
      </c>
      <c r="BI21" s="336">
        <f t="shared" si="24"/>
        <v>0</v>
      </c>
      <c r="BJ21" s="336">
        <f t="shared" si="24"/>
        <v>0</v>
      </c>
      <c r="BK21" s="336">
        <f t="shared" si="24"/>
        <v>0</v>
      </c>
      <c r="BL21" s="336">
        <f t="shared" si="24"/>
        <v>0</v>
      </c>
      <c r="BM21" s="337">
        <f t="shared" si="24"/>
        <v>0</v>
      </c>
      <c r="BN21" s="335">
        <f t="shared" si="25"/>
        <v>0</v>
      </c>
      <c r="BO21" s="336">
        <f t="shared" si="25"/>
        <v>0</v>
      </c>
      <c r="BP21" s="336">
        <f t="shared" si="25"/>
        <v>0</v>
      </c>
      <c r="BQ21" s="336">
        <f t="shared" si="25"/>
        <v>0</v>
      </c>
      <c r="BR21" s="336">
        <f t="shared" si="25"/>
        <v>0</v>
      </c>
      <c r="BS21" s="336">
        <f t="shared" si="25"/>
        <v>0</v>
      </c>
      <c r="BT21" s="336">
        <f t="shared" si="25"/>
        <v>0</v>
      </c>
      <c r="BU21" s="336">
        <f t="shared" si="25"/>
        <v>0</v>
      </c>
      <c r="BV21" s="336">
        <f t="shared" si="25"/>
        <v>0</v>
      </c>
      <c r="BW21" s="336">
        <f t="shared" si="25"/>
        <v>0</v>
      </c>
      <c r="BX21" s="336">
        <f t="shared" si="25"/>
        <v>0</v>
      </c>
      <c r="BY21" s="337">
        <f t="shared" si="25"/>
        <v>0</v>
      </c>
      <c r="BZ21" s="335">
        <f t="shared" si="26"/>
        <v>0</v>
      </c>
      <c r="CA21" s="336">
        <f t="shared" si="26"/>
        <v>0</v>
      </c>
      <c r="CB21" s="336">
        <f t="shared" si="26"/>
        <v>0</v>
      </c>
      <c r="CC21" s="336">
        <f t="shared" si="26"/>
        <v>0</v>
      </c>
      <c r="CD21" s="336">
        <f t="shared" si="26"/>
        <v>0</v>
      </c>
      <c r="CE21" s="336">
        <f t="shared" si="26"/>
        <v>0</v>
      </c>
      <c r="CF21" s="336">
        <f t="shared" si="26"/>
        <v>0</v>
      </c>
      <c r="CG21" s="336">
        <f t="shared" si="26"/>
        <v>0</v>
      </c>
      <c r="CH21" s="336">
        <f t="shared" si="26"/>
        <v>0</v>
      </c>
      <c r="CI21" s="336">
        <f t="shared" si="26"/>
        <v>0</v>
      </c>
      <c r="CJ21" s="336">
        <f t="shared" si="26"/>
        <v>0</v>
      </c>
      <c r="CK21" s="337">
        <f t="shared" si="26"/>
        <v>0</v>
      </c>
      <c r="CL21" s="335">
        <f t="shared" si="27"/>
        <v>0</v>
      </c>
      <c r="CM21" s="336">
        <f t="shared" si="27"/>
        <v>0</v>
      </c>
      <c r="CN21" s="336">
        <f t="shared" si="27"/>
        <v>0</v>
      </c>
      <c r="CO21" s="336">
        <f t="shared" si="27"/>
        <v>0</v>
      </c>
      <c r="CP21" s="336">
        <f t="shared" si="27"/>
        <v>0</v>
      </c>
      <c r="CQ21" s="336">
        <f t="shared" si="27"/>
        <v>0</v>
      </c>
      <c r="CR21" s="336">
        <f t="shared" si="27"/>
        <v>0</v>
      </c>
      <c r="CS21" s="336">
        <f t="shared" si="27"/>
        <v>0</v>
      </c>
      <c r="CT21" s="336">
        <f t="shared" si="27"/>
        <v>0</v>
      </c>
      <c r="CU21" s="336">
        <f t="shared" si="27"/>
        <v>0</v>
      </c>
      <c r="CV21" s="336">
        <f t="shared" si="27"/>
        <v>0</v>
      </c>
      <c r="CW21" s="337">
        <f t="shared" si="27"/>
        <v>0</v>
      </c>
      <c r="CX21" s="335">
        <f t="shared" si="28"/>
        <v>0</v>
      </c>
      <c r="CY21" s="336">
        <f t="shared" si="28"/>
        <v>0</v>
      </c>
      <c r="CZ21" s="336">
        <f t="shared" si="28"/>
        <v>0</v>
      </c>
      <c r="DA21" s="336">
        <f t="shared" si="28"/>
        <v>0</v>
      </c>
      <c r="DB21" s="336">
        <f t="shared" si="28"/>
        <v>0</v>
      </c>
      <c r="DC21" s="336">
        <f t="shared" si="28"/>
        <v>0</v>
      </c>
      <c r="DD21" s="336">
        <f t="shared" si="28"/>
        <v>0</v>
      </c>
      <c r="DE21" s="336">
        <f t="shared" si="28"/>
        <v>0</v>
      </c>
      <c r="DF21" s="336">
        <f t="shared" si="28"/>
        <v>0</v>
      </c>
      <c r="DG21" s="336">
        <f t="shared" si="28"/>
        <v>0</v>
      </c>
      <c r="DH21" s="336">
        <f t="shared" si="28"/>
        <v>0</v>
      </c>
      <c r="DI21" s="337">
        <f t="shared" si="28"/>
        <v>0</v>
      </c>
      <c r="DJ21" s="335">
        <f t="shared" si="29"/>
        <v>0</v>
      </c>
      <c r="DK21" s="336">
        <f t="shared" si="29"/>
        <v>0</v>
      </c>
      <c r="DL21" s="336">
        <f t="shared" si="29"/>
        <v>0</v>
      </c>
      <c r="DM21" s="336">
        <f t="shared" si="29"/>
        <v>0</v>
      </c>
      <c r="DN21" s="336">
        <f t="shared" si="29"/>
        <v>0</v>
      </c>
      <c r="DO21" s="336">
        <f t="shared" si="29"/>
        <v>0</v>
      </c>
      <c r="DP21" s="336">
        <f t="shared" si="29"/>
        <v>0</v>
      </c>
      <c r="DQ21" s="336">
        <f t="shared" si="29"/>
        <v>0</v>
      </c>
      <c r="DR21" s="336">
        <f t="shared" si="29"/>
        <v>0</v>
      </c>
      <c r="DS21" s="336">
        <f t="shared" si="29"/>
        <v>0</v>
      </c>
      <c r="DT21" s="336">
        <f t="shared" si="29"/>
        <v>0</v>
      </c>
      <c r="DU21" s="337">
        <f t="shared" si="29"/>
        <v>0</v>
      </c>
      <c r="DV21" s="335">
        <f t="shared" si="30"/>
        <v>0</v>
      </c>
      <c r="DW21" s="336">
        <f t="shared" si="30"/>
        <v>0</v>
      </c>
      <c r="DX21" s="336">
        <f t="shared" si="30"/>
        <v>0</v>
      </c>
      <c r="DY21" s="336">
        <f t="shared" si="30"/>
        <v>0</v>
      </c>
      <c r="DZ21" s="336">
        <f t="shared" si="30"/>
        <v>0</v>
      </c>
      <c r="EA21" s="336">
        <f t="shared" si="30"/>
        <v>0</v>
      </c>
      <c r="EB21" s="336">
        <f t="shared" si="30"/>
        <v>0</v>
      </c>
      <c r="EC21" s="336">
        <f t="shared" si="30"/>
        <v>0</v>
      </c>
      <c r="ED21" s="336">
        <f t="shared" si="30"/>
        <v>0</v>
      </c>
      <c r="EE21" s="336">
        <f t="shared" si="30"/>
        <v>0</v>
      </c>
      <c r="EF21" s="336">
        <f t="shared" si="30"/>
        <v>0</v>
      </c>
      <c r="EG21" s="337">
        <f t="shared" si="30"/>
        <v>0</v>
      </c>
      <c r="EH21" s="335">
        <f t="shared" si="31"/>
        <v>0</v>
      </c>
      <c r="EI21" s="336">
        <f t="shared" si="31"/>
        <v>0</v>
      </c>
      <c r="EJ21" s="336">
        <f t="shared" si="31"/>
        <v>0</v>
      </c>
      <c r="EK21" s="336">
        <f t="shared" si="31"/>
        <v>0</v>
      </c>
      <c r="EL21" s="336">
        <f t="shared" si="31"/>
        <v>0</v>
      </c>
      <c r="EM21" s="336">
        <f t="shared" si="31"/>
        <v>0</v>
      </c>
      <c r="EN21" s="336">
        <f t="shared" si="31"/>
        <v>0</v>
      </c>
      <c r="EO21" s="336">
        <f t="shared" si="31"/>
        <v>0</v>
      </c>
      <c r="EP21" s="336">
        <f t="shared" si="31"/>
        <v>0</v>
      </c>
      <c r="EQ21" s="336">
        <f t="shared" si="31"/>
        <v>0</v>
      </c>
      <c r="ER21" s="336">
        <f t="shared" si="31"/>
        <v>0</v>
      </c>
      <c r="ES21" s="337">
        <f t="shared" si="31"/>
        <v>0</v>
      </c>
      <c r="ET21" s="335">
        <f t="shared" si="32"/>
        <v>0</v>
      </c>
      <c r="EU21" s="336">
        <f t="shared" si="32"/>
        <v>0</v>
      </c>
      <c r="EV21" s="336">
        <f t="shared" si="32"/>
        <v>0</v>
      </c>
      <c r="EW21" s="336">
        <f t="shared" si="32"/>
        <v>0</v>
      </c>
      <c r="EX21" s="336">
        <f t="shared" si="32"/>
        <v>0</v>
      </c>
      <c r="EY21" s="336">
        <f t="shared" si="32"/>
        <v>0</v>
      </c>
      <c r="EZ21" s="336">
        <f t="shared" si="32"/>
        <v>0</v>
      </c>
      <c r="FA21" s="336">
        <f t="shared" si="32"/>
        <v>0</v>
      </c>
      <c r="FB21" s="336">
        <f t="shared" si="32"/>
        <v>0</v>
      </c>
      <c r="FC21" s="336">
        <f t="shared" si="32"/>
        <v>0</v>
      </c>
      <c r="FD21" s="336">
        <f t="shared" si="32"/>
        <v>0</v>
      </c>
      <c r="FE21" s="337">
        <f t="shared" si="32"/>
        <v>0</v>
      </c>
      <c r="FF21" s="335">
        <f t="shared" si="33"/>
        <v>0</v>
      </c>
      <c r="FG21" s="336">
        <f t="shared" si="33"/>
        <v>0</v>
      </c>
      <c r="FH21" s="336">
        <f t="shared" si="33"/>
        <v>0</v>
      </c>
      <c r="FI21" s="336">
        <f t="shared" si="33"/>
        <v>0</v>
      </c>
      <c r="FJ21" s="336">
        <f t="shared" si="33"/>
        <v>0</v>
      </c>
      <c r="FK21" s="336">
        <f t="shared" si="33"/>
        <v>0</v>
      </c>
      <c r="FL21" s="336">
        <f t="shared" si="33"/>
        <v>0</v>
      </c>
      <c r="FM21" s="336">
        <f t="shared" si="33"/>
        <v>0</v>
      </c>
      <c r="FN21" s="336">
        <f t="shared" si="33"/>
        <v>0</v>
      </c>
      <c r="FO21" s="336">
        <f t="shared" si="33"/>
        <v>0</v>
      </c>
      <c r="FP21" s="336">
        <f t="shared" si="33"/>
        <v>0</v>
      </c>
      <c r="FQ21" s="337">
        <f t="shared" si="33"/>
        <v>0</v>
      </c>
    </row>
    <row r="22" spans="1:173" ht="12.75" customHeight="1" x14ac:dyDescent="0.2">
      <c r="A22" s="74" t="str">
        <f t="shared" si="21"/>
        <v xml:space="preserve"> - </v>
      </c>
      <c r="B22" s="112"/>
      <c r="C22" s="171" t="s">
        <v>305</v>
      </c>
      <c r="D22" s="366" t="str">
        <f>IF(ISBLANK(EMISSIONS_2!D22), " ", EMISSIONS_2!D22)</f>
        <v xml:space="preserve"> </v>
      </c>
      <c r="E22" s="366" t="str">
        <f>IF(ISBLANK(EMISSIONS_2!E22), " ", EMISSIONS_2!E22)</f>
        <v xml:space="preserve"> </v>
      </c>
      <c r="F22" s="366" t="str">
        <f>IF(ISBLANK(EMISSIONS_2!F22), " ", EMISSIONS_2!F22)</f>
        <v xml:space="preserve"> </v>
      </c>
      <c r="G22" s="367"/>
      <c r="H22" s="368"/>
      <c r="I22" s="33" t="s">
        <v>299</v>
      </c>
      <c r="J22" s="367"/>
      <c r="K22" s="33">
        <f t="shared" si="22"/>
        <v>1</v>
      </c>
      <c r="L22" s="33">
        <f t="shared" si="23"/>
        <v>0</v>
      </c>
      <c r="M22" s="367">
        <v>0</v>
      </c>
      <c r="N22" s="373">
        <v>0</v>
      </c>
      <c r="O22" s="299"/>
      <c r="P22" s="300"/>
      <c r="Q22" s="73" t="str">
        <f t="shared" si="13"/>
        <v>Enter vessel info</v>
      </c>
      <c r="R22" s="79" t="str">
        <f t="shared" si="14"/>
        <v>Enter vessel info</v>
      </c>
      <c r="S22" s="79" t="str">
        <f t="shared" si="15"/>
        <v>Enter vessel info</v>
      </c>
      <c r="T22" s="79" t="str">
        <f t="shared" si="16"/>
        <v>Enter vessel info</v>
      </c>
      <c r="U22" s="79" t="str">
        <f t="shared" si="17"/>
        <v>Enter vessel info</v>
      </c>
      <c r="V22" s="79" t="str">
        <f t="shared" si="18"/>
        <v>Enter vessel info</v>
      </c>
      <c r="W22" s="79" t="str">
        <f t="shared" si="19"/>
        <v>Enter vessel info</v>
      </c>
      <c r="X22" s="79" t="str">
        <f t="shared" si="20"/>
        <v>Enter vessel info</v>
      </c>
      <c r="Y22" s="78" t="s">
        <v>115</v>
      </c>
      <c r="Z22" s="79" t="s">
        <v>115</v>
      </c>
      <c r="AA22" s="82" t="s">
        <v>115</v>
      </c>
      <c r="AB22" s="76" t="str">
        <f>IF(OR($D22=" ",$E22=" ",$F22=" "),"Enter vessel info",IF(T($H22)&lt;&gt;"","Enter Activity",IF(OR($M22=0,$N22=0),"Enter Run Time",IF((VLOOKUP($F22,'VESSEL FACTORS'!$A$3:$O$5,AB$5,FALSE))="N/A","--",IF($G22=" ",IF(ISERROR(SEARCH("Aux",$E22,1)),($H22*VLOOKUP($F22,'VESSEL FACTORS'!$A$2:$O$5,AB$5,FALSE)*0.0000011023*$M22*$N22*0.82),($H22*VLOOKUP($F22,'VESSEL FACTORS'!$A$2:$O$5,AB$5,FALSE)*0.0000011023*$M22*$N22*1)),IF($G22&lt;21,($H22*VLOOKUP($F22,'VESSEL FACTORS'!$A$2:$O$5,AB$5,FALSE)*0.0000011023*$M22*$N22*VLOOKUP($G22,'VESSEL FACTORS'!$A$16:$L$36,AB$5,FALSE)),($H22*VLOOKUP($F22,'VESSEL FACTORS'!$A$3:$O$5,AB$5,FALSE)*0.0000011023*$M22*$N22*($G22/100))))))))</f>
        <v>Enter vessel info</v>
      </c>
      <c r="AC22" s="76" t="str">
        <f>IF(OR($D22=" ",$E22=" ",$F22=" "),"Enter vessel info",IF(T($H22)&lt;&gt;"","Enter Activity",IF(OR($M22=0,$N22=0),"Enter Run Time",IF((VLOOKUP($F22,'VESSEL FACTORS'!$A$3:$O$5,AC$5,FALSE))="N/A","--",IF($G22=" ",IF(ISERROR(SEARCH("Aux",$E22,1)),($H22*VLOOKUP($F22,'VESSEL FACTORS'!$A$2:$O$5,AC$5,FALSE)*0.0000011023*$M22*$N22*0.82),($H22*VLOOKUP($F22,'VESSEL FACTORS'!$A$2:$O$5,AC$5,FALSE)*0.0000011023*$M22*$N22*1)),IF($G22&lt;21,($H22*VLOOKUP($F22,'VESSEL FACTORS'!$A$2:$O$5,AC$5,FALSE)*0.0000011023*$M22*$N22*VLOOKUP($G22,'VESSEL FACTORS'!$A$16:$L$36,AC$5,FALSE)),($H22*VLOOKUP($F22,'VESSEL FACTORS'!$A$3:$O$5,AC$5,FALSE)*0.0000011023*$M22*$N22*($G22/100))))))))</f>
        <v>Enter vessel info</v>
      </c>
      <c r="AD22" s="76" t="str">
        <f>IF(OR($D22=" ",$E22=" ",$F22=" "),"Enter vessel info",IF(T($H22)&lt;&gt;"","Enter Activity",IF(OR($M22=0,$N22=0),"Enter Run Time",IF((VLOOKUP($F22,'VESSEL FACTORS'!$A$3:$O$5,AD$5,FALSE))="N/A","--",IF($G22=" ",IF(ISERROR(SEARCH("Aux",$E22,1)),($H22*VLOOKUP($F22,'VESSEL FACTORS'!$A$2:$O$5,AD$5,FALSE)*0.0000011023*$M22*$N22*0.82),($H22*VLOOKUP($F22,'VESSEL FACTORS'!$A$2:$O$5,AD$5,FALSE)*0.0000011023*$M22*$N22*1)),IF($G22&lt;21,($H22*VLOOKUP($F22,'VESSEL FACTORS'!$A$2:$O$5,AD$5,FALSE)*0.0000011023*$M22*$N22*VLOOKUP($G22,'VESSEL FACTORS'!$A$16:$L$36,AD$5,FALSE)),($H22*VLOOKUP($F22,'VESSEL FACTORS'!$A$3:$O$5,AD$5,FALSE)*0.0000011023*$M22*$N22*($G22/100))))))))</f>
        <v>Enter vessel info</v>
      </c>
      <c r="AE22" s="76" t="str">
        <f>IF(OR($D22=" ",$E22=" ",$F22=" "),"Enter vessel info",IF(T($H22)&lt;&gt;"","Enter Activity",IF(OR($M22=0,$N22=0),"Enter Run Time",IF((VLOOKUP($F22,'VESSEL FACTORS'!$A$3:$O$5,AE$5,FALSE))="N/A","--",IF($G22=" ",IF(ISERROR(SEARCH("Aux",$E22,1)),($H22*VLOOKUP($F22,'VESSEL FACTORS'!$A$2:$O$5,AE$5,FALSE)*0.0000011023*$M22*$N22*0.82),($H22*VLOOKUP($F22,'VESSEL FACTORS'!$A$2:$O$5,AE$5,FALSE)*0.0000011023*$M22*$N22*1)),IF($G22&lt;21,($H22*VLOOKUP($F22,'VESSEL FACTORS'!$A$2:$O$5,AE$5,FALSE)*0.0000011023*$M22*$N22*VLOOKUP($G22,'VESSEL FACTORS'!$A$16:$L$36,AE$5,FALSE)),($H22*VLOOKUP($F22,'VESSEL FACTORS'!$A$3:$O$5,AE$5,FALSE)*0.0000011023*$M22*$N22*($G22/100))))))))</f>
        <v>Enter vessel info</v>
      </c>
      <c r="AF22" s="76" t="str">
        <f>IF(OR($D22=" ",$E22=" ",$F22=" "),"Enter vessel info",IF(T($H22)&lt;&gt;"","Enter Activity",IF(OR($M22=0,$N22=0),"Enter Run Time",IF((VLOOKUP($F22,'VESSEL FACTORS'!$A$3:$O$5,AF$5,FALSE))="N/A","--",IF($G22=" ",IF(ISERROR(SEARCH("Aux",$E22,1)),($H22*VLOOKUP($F22,'VESSEL FACTORS'!$A$2:$O$5,AF$5,FALSE)*0.0000011023*$M22*$N22*0.82),($H22*VLOOKUP($F22,'VESSEL FACTORS'!$A$2:$O$5,AF$5,FALSE)*0.0000011023*$M22*$N22*1)),IF($G22&lt;21,($H22*VLOOKUP($F22,'VESSEL FACTORS'!$A$2:$O$5,AF$5,FALSE)*0.0000011023*$M22*$N22*VLOOKUP($G22,'VESSEL FACTORS'!$A$16:$L$36,AF$5,FALSE)),($H22*VLOOKUP($F22,'VESSEL FACTORS'!$A$3:$O$5,AF$5,FALSE)*0.0000011023*$M22*$N22*($G22/100))))))))</f>
        <v>Enter vessel info</v>
      </c>
      <c r="AG22" s="76" t="str">
        <f>IF(OR($D22=" ",$E22=" ",$F22=" "),"Enter vessel info",IF(T($H22)&lt;&gt;"","Enter Activity",IF(OR($M22=0,$N22=0),"Enter Run Time",IF((VLOOKUP($F22,'VESSEL FACTORS'!$A$3:$O$5,AG$5,FALSE))="N/A","--",IF($G22=" ",IF(ISERROR(SEARCH("Aux",$E22,1)),($H22*VLOOKUP($F22,'VESSEL FACTORS'!$A$2:$O$5,AG$5,FALSE)*0.0000011023*$M22*$N22*0.82),($H22*VLOOKUP($F22,'VESSEL FACTORS'!$A$2:$O$5,AG$5,FALSE)*0.0000011023*$M22*$N22*1)),IF($G22&lt;21,($H22*VLOOKUP($F22,'VESSEL FACTORS'!$A$2:$O$5,AG$5,FALSE)*0.0000011023*$M22*$N22*VLOOKUP($G22,'VESSEL FACTORS'!$A$16:$L$36,AG$5,FALSE)),($H22*VLOOKUP($F22,'VESSEL FACTORS'!$A$3:$O$5,AG$5,FALSE)*0.0000011023*$M22*$N22*($G22/100))))))))</f>
        <v>Enter vessel info</v>
      </c>
      <c r="AH22" s="76" t="str">
        <f>IF(OR($D22=" ",$E22=" ",$F22=" "),"Enter vessel info",IF(T($H22)&lt;&gt;"","Enter Activity",IF(OR($M22=0,$N22=0),"Enter Run Time",IF((VLOOKUP($F22,'VESSEL FACTORS'!$A$3:$O$5,AH$5,FALSE))="N/A","--",IF($G22=" ",IF(ISERROR(SEARCH("Aux",$E22,1)),($H22*VLOOKUP($F22,'VESSEL FACTORS'!$A$2:$O$5,AH$5,FALSE)*0.0000011023*$M22*$N22*0.82),($H22*VLOOKUP($F22,'VESSEL FACTORS'!$A$2:$O$5,AH$5,FALSE)*0.0000011023*$M22*$N22*1)),IF($G22&lt;21,($H22*VLOOKUP($F22,'VESSEL FACTORS'!$A$2:$O$5,AH$5,FALSE)*0.0000011023*$M22*$N22*VLOOKUP($G22,'VESSEL FACTORS'!$A$16:$L$36,AH$5,FALSE)),($H22*VLOOKUP($F22,'VESSEL FACTORS'!$A$3:$O$5,AH$5,FALSE)*0.0000011023*$M22*$N22*($G22/100))))))))</f>
        <v>Enter vessel info</v>
      </c>
      <c r="AI22" s="76" t="str">
        <f>IF(OR($D22=" ",$E22=" ",$F22=" "),"Enter vessel info",IF(T($H22)&lt;&gt;"","Enter Activity",IF(OR($M22=0,$N22=0),"Enter Run Time",IF((VLOOKUP($F22,'VESSEL FACTORS'!$A$3:$O$5,AI$5,FALSE))="N/A","--",IF($G22=" ",IF(ISERROR(SEARCH("Aux",$E22,1)),($H22*VLOOKUP($F22,'VESSEL FACTORS'!$A$2:$O$5,AI$5,FALSE)*0.0000011023*$M22*$N22*0.82),($H22*VLOOKUP($F22,'VESSEL FACTORS'!$A$2:$O$5,AI$5,FALSE)*0.0000011023*$M22*$N22*1)),IF($G22&lt;21,($H22*VLOOKUP($F22,'VESSEL FACTORS'!$A$2:$O$5,AI$5,FALSE)*0.0000011023*$M22*$N22*VLOOKUP($G22,'VESSEL FACTORS'!$A$16:$L$36,AI$5,FALSE)),($H22*VLOOKUP($F22,'VESSEL FACTORS'!$A$3:$O$5,AI$5,FALSE)*0.0000011023*$M22*$N22*($G22/100))))))))</f>
        <v>Enter vessel info</v>
      </c>
      <c r="AJ22" s="76" t="str">
        <f>IF(OR($D22=" ",$E22=" ",$F22=" "),"Enter vessel info",IF(T($H22)&lt;&gt;"","Enter Activity",IF(OR($M22=0,$N22=0),"Enter Run Time",IF((VLOOKUP($F22,'VESSEL FACTORS'!$A$3:$O$5,AJ$5,FALSE))="N/A","--",IF($G22=" ",IF(ISERROR(SEARCH("Aux",$E22,1)),($H22*VLOOKUP($F22,'VESSEL FACTORS'!$A$2:$O$5,AJ$5,FALSE)*0.0000011023*$M22*$N22*0.82),($H22*VLOOKUP($F22,'VESSEL FACTORS'!$A$2:$O$5,AJ$5,FALSE)*0.0000011023*$M22*$N22*1)),IF($G22&lt;21,($H22*VLOOKUP($F22,'VESSEL FACTORS'!$A$2:$O$5,AJ$5,FALSE)*0.0000011023*$M22*$N22*VLOOKUP($G22,'VESSEL FACTORS'!$A$16:$L$36,AJ$5,FALSE)),($H22*VLOOKUP($F22,'VESSEL FACTORS'!$A$3:$O$5,AJ$5,FALSE)*0.0000011023*$M22*$N22*($G22/100))))))))</f>
        <v>Enter vessel info</v>
      </c>
      <c r="AK22" s="76" t="str">
        <f>IF(OR($D22=" ",$E22=" ",$F22=" "),"Enter vessel info",IF(T($H22)&lt;&gt;"","Enter Activity",IF(OR($M22=0,$N22=0),"Enter Run Time",IF((VLOOKUP($F22,'VESSEL FACTORS'!$A$3:$O$5,AK$5,FALSE))="N/A","--",IF($G22=" ",IF(ISERROR(SEARCH("Aux",$E22,1)),($H22*VLOOKUP($F22,'VESSEL FACTORS'!$A$2:$O$5,AK$5,FALSE)*0.0000011023*$M22*$N22*0.82),($H22*VLOOKUP($F22,'VESSEL FACTORS'!$A$2:$O$5,AK$5,FALSE)*0.0000011023*$M22*$N22*1)),IF($G22&lt;21,($H22*VLOOKUP($F22,'VESSEL FACTORS'!$A$2:$O$5,AK$5,FALSE)*0.0000011023*$M22*$N22*VLOOKUP($G22,'VESSEL FACTORS'!$A$16:$L$36,AK$5,FALSE)),($H22*VLOOKUP($F22,'VESSEL FACTORS'!$A$3:$O$5,AK$5,FALSE)*0.0000011023*$M22*$N22*($G22/100))))))))</f>
        <v>Enter vessel info</v>
      </c>
      <c r="AL22" s="67" t="str">
        <f>IF(OR($D22=" ",$E22=" ",$F22=" "),"Enter vessel info",IF(T($H22)&lt;&gt;"","Enter Activity",IF(OR($M22=0,$N22=0),"Enter Run Time",IF((VLOOKUP($F22,'VESSEL FACTORS'!$A$3:$O$5,AL$5,FALSE))="N/A","--",IF($G22=" ",IF(ISERROR(SEARCH("Aux",$E22,1)),($H22*VLOOKUP($F22,'VESSEL FACTORS'!$A$2:$O$5,AL$5,FALSE)*0.0000011023*$M22*$N22*0.82),($H22*VLOOKUP($F22,'VESSEL FACTORS'!$A$2:$O$5,AL$5,FALSE)*0.0000011023*$M22*$N22*1)),IF($G22&lt;21,($H22*VLOOKUP($F22,'VESSEL FACTORS'!$A$2:$O$5,AL$5,FALSE)*0.0000011023*$M22*$N22*VLOOKUP($G22,'VESSEL FACTORS'!$A$16:$L$36,AL$5,FALSE)),($H22*VLOOKUP($F22,'VESSEL FACTORS'!$A$3:$O$5,AL$5,FALSE)*0.0000011023*$M22*$N22*($G22/100))))))))</f>
        <v>Enter vessel info</v>
      </c>
      <c r="AM22" s="315"/>
      <c r="AO22" s="74">
        <f>MONTH(EMISSIONS_1!P22)-MONTH(EMISSIONS_1!O22)+1</f>
        <v>1</v>
      </c>
      <c r="AP22" s="335">
        <f t="shared" si="12"/>
        <v>0</v>
      </c>
      <c r="AQ22" s="336">
        <f t="shared" si="0"/>
        <v>0</v>
      </c>
      <c r="AR22" s="336">
        <f t="shared" si="0"/>
        <v>0</v>
      </c>
      <c r="AS22" s="336">
        <f t="shared" si="0"/>
        <v>0</v>
      </c>
      <c r="AT22" s="336">
        <f t="shared" si="0"/>
        <v>0</v>
      </c>
      <c r="AU22" s="336">
        <f t="shared" si="0"/>
        <v>0</v>
      </c>
      <c r="AV22" s="336">
        <f t="shared" si="0"/>
        <v>0</v>
      </c>
      <c r="AW22" s="336">
        <f t="shared" si="0"/>
        <v>0</v>
      </c>
      <c r="AX22" s="336">
        <f t="shared" si="0"/>
        <v>0</v>
      </c>
      <c r="AY22" s="336">
        <f t="shared" si="0"/>
        <v>0</v>
      </c>
      <c r="AZ22" s="336">
        <f t="shared" si="0"/>
        <v>0</v>
      </c>
      <c r="BA22" s="337">
        <f t="shared" si="0"/>
        <v>0</v>
      </c>
      <c r="BB22" s="335">
        <f t="shared" si="24"/>
        <v>0</v>
      </c>
      <c r="BC22" s="336">
        <f t="shared" si="24"/>
        <v>0</v>
      </c>
      <c r="BD22" s="336">
        <f t="shared" si="24"/>
        <v>0</v>
      </c>
      <c r="BE22" s="336">
        <f t="shared" si="24"/>
        <v>0</v>
      </c>
      <c r="BF22" s="336">
        <f t="shared" si="24"/>
        <v>0</v>
      </c>
      <c r="BG22" s="336">
        <f t="shared" si="24"/>
        <v>0</v>
      </c>
      <c r="BH22" s="336">
        <f t="shared" si="24"/>
        <v>0</v>
      </c>
      <c r="BI22" s="336">
        <f t="shared" si="24"/>
        <v>0</v>
      </c>
      <c r="BJ22" s="336">
        <f t="shared" si="24"/>
        <v>0</v>
      </c>
      <c r="BK22" s="336">
        <f t="shared" si="24"/>
        <v>0</v>
      </c>
      <c r="BL22" s="336">
        <f t="shared" si="24"/>
        <v>0</v>
      </c>
      <c r="BM22" s="337">
        <f t="shared" si="24"/>
        <v>0</v>
      </c>
      <c r="BN22" s="335">
        <f t="shared" si="25"/>
        <v>0</v>
      </c>
      <c r="BO22" s="336">
        <f t="shared" si="25"/>
        <v>0</v>
      </c>
      <c r="BP22" s="336">
        <f t="shared" si="25"/>
        <v>0</v>
      </c>
      <c r="BQ22" s="336">
        <f t="shared" si="25"/>
        <v>0</v>
      </c>
      <c r="BR22" s="336">
        <f t="shared" si="25"/>
        <v>0</v>
      </c>
      <c r="BS22" s="336">
        <f t="shared" si="25"/>
        <v>0</v>
      </c>
      <c r="BT22" s="336">
        <f t="shared" si="25"/>
        <v>0</v>
      </c>
      <c r="BU22" s="336">
        <f t="shared" si="25"/>
        <v>0</v>
      </c>
      <c r="BV22" s="336">
        <f t="shared" si="25"/>
        <v>0</v>
      </c>
      <c r="BW22" s="336">
        <f t="shared" si="25"/>
        <v>0</v>
      </c>
      <c r="BX22" s="336">
        <f t="shared" si="25"/>
        <v>0</v>
      </c>
      <c r="BY22" s="337">
        <f t="shared" si="25"/>
        <v>0</v>
      </c>
      <c r="BZ22" s="335">
        <f t="shared" si="26"/>
        <v>0</v>
      </c>
      <c r="CA22" s="336">
        <f t="shared" si="26"/>
        <v>0</v>
      </c>
      <c r="CB22" s="336">
        <f t="shared" si="26"/>
        <v>0</v>
      </c>
      <c r="CC22" s="336">
        <f t="shared" si="26"/>
        <v>0</v>
      </c>
      <c r="CD22" s="336">
        <f t="shared" si="26"/>
        <v>0</v>
      </c>
      <c r="CE22" s="336">
        <f t="shared" si="26"/>
        <v>0</v>
      </c>
      <c r="CF22" s="336">
        <f t="shared" si="26"/>
        <v>0</v>
      </c>
      <c r="CG22" s="336">
        <f t="shared" si="26"/>
        <v>0</v>
      </c>
      <c r="CH22" s="336">
        <f t="shared" si="26"/>
        <v>0</v>
      </c>
      <c r="CI22" s="336">
        <f t="shared" si="26"/>
        <v>0</v>
      </c>
      <c r="CJ22" s="336">
        <f t="shared" si="26"/>
        <v>0</v>
      </c>
      <c r="CK22" s="337">
        <f t="shared" si="26"/>
        <v>0</v>
      </c>
      <c r="CL22" s="335">
        <f t="shared" si="27"/>
        <v>0</v>
      </c>
      <c r="CM22" s="336">
        <f t="shared" si="27"/>
        <v>0</v>
      </c>
      <c r="CN22" s="336">
        <f t="shared" si="27"/>
        <v>0</v>
      </c>
      <c r="CO22" s="336">
        <f t="shared" si="27"/>
        <v>0</v>
      </c>
      <c r="CP22" s="336">
        <f t="shared" si="27"/>
        <v>0</v>
      </c>
      <c r="CQ22" s="336">
        <f t="shared" si="27"/>
        <v>0</v>
      </c>
      <c r="CR22" s="336">
        <f t="shared" si="27"/>
        <v>0</v>
      </c>
      <c r="CS22" s="336">
        <f t="shared" si="27"/>
        <v>0</v>
      </c>
      <c r="CT22" s="336">
        <f t="shared" si="27"/>
        <v>0</v>
      </c>
      <c r="CU22" s="336">
        <f t="shared" si="27"/>
        <v>0</v>
      </c>
      <c r="CV22" s="336">
        <f t="shared" si="27"/>
        <v>0</v>
      </c>
      <c r="CW22" s="337">
        <f t="shared" si="27"/>
        <v>0</v>
      </c>
      <c r="CX22" s="335">
        <f t="shared" si="28"/>
        <v>0</v>
      </c>
      <c r="CY22" s="336">
        <f t="shared" si="28"/>
        <v>0</v>
      </c>
      <c r="CZ22" s="336">
        <f t="shared" si="28"/>
        <v>0</v>
      </c>
      <c r="DA22" s="336">
        <f t="shared" si="28"/>
        <v>0</v>
      </c>
      <c r="DB22" s="336">
        <f t="shared" si="28"/>
        <v>0</v>
      </c>
      <c r="DC22" s="336">
        <f t="shared" si="28"/>
        <v>0</v>
      </c>
      <c r="DD22" s="336">
        <f t="shared" si="28"/>
        <v>0</v>
      </c>
      <c r="DE22" s="336">
        <f t="shared" si="28"/>
        <v>0</v>
      </c>
      <c r="DF22" s="336">
        <f t="shared" si="28"/>
        <v>0</v>
      </c>
      <c r="DG22" s="336">
        <f t="shared" si="28"/>
        <v>0</v>
      </c>
      <c r="DH22" s="336">
        <f t="shared" si="28"/>
        <v>0</v>
      </c>
      <c r="DI22" s="337">
        <f t="shared" si="28"/>
        <v>0</v>
      </c>
      <c r="DJ22" s="335">
        <f t="shared" si="29"/>
        <v>0</v>
      </c>
      <c r="DK22" s="336">
        <f t="shared" si="29"/>
        <v>0</v>
      </c>
      <c r="DL22" s="336">
        <f t="shared" si="29"/>
        <v>0</v>
      </c>
      <c r="DM22" s="336">
        <f t="shared" si="29"/>
        <v>0</v>
      </c>
      <c r="DN22" s="336">
        <f t="shared" si="29"/>
        <v>0</v>
      </c>
      <c r="DO22" s="336">
        <f t="shared" si="29"/>
        <v>0</v>
      </c>
      <c r="DP22" s="336">
        <f t="shared" si="29"/>
        <v>0</v>
      </c>
      <c r="DQ22" s="336">
        <f t="shared" si="29"/>
        <v>0</v>
      </c>
      <c r="DR22" s="336">
        <f t="shared" si="29"/>
        <v>0</v>
      </c>
      <c r="DS22" s="336">
        <f t="shared" si="29"/>
        <v>0</v>
      </c>
      <c r="DT22" s="336">
        <f t="shared" si="29"/>
        <v>0</v>
      </c>
      <c r="DU22" s="337">
        <f t="shared" si="29"/>
        <v>0</v>
      </c>
      <c r="DV22" s="335">
        <f t="shared" si="30"/>
        <v>0</v>
      </c>
      <c r="DW22" s="336">
        <f t="shared" si="30"/>
        <v>0</v>
      </c>
      <c r="DX22" s="336">
        <f t="shared" si="30"/>
        <v>0</v>
      </c>
      <c r="DY22" s="336">
        <f t="shared" si="30"/>
        <v>0</v>
      </c>
      <c r="DZ22" s="336">
        <f t="shared" si="30"/>
        <v>0</v>
      </c>
      <c r="EA22" s="336">
        <f t="shared" si="30"/>
        <v>0</v>
      </c>
      <c r="EB22" s="336">
        <f t="shared" si="30"/>
        <v>0</v>
      </c>
      <c r="EC22" s="336">
        <f t="shared" si="30"/>
        <v>0</v>
      </c>
      <c r="ED22" s="336">
        <f t="shared" si="30"/>
        <v>0</v>
      </c>
      <c r="EE22" s="336">
        <f t="shared" si="30"/>
        <v>0</v>
      </c>
      <c r="EF22" s="336">
        <f t="shared" si="30"/>
        <v>0</v>
      </c>
      <c r="EG22" s="337">
        <f t="shared" si="30"/>
        <v>0</v>
      </c>
      <c r="EH22" s="335">
        <f t="shared" si="31"/>
        <v>0</v>
      </c>
      <c r="EI22" s="336">
        <f t="shared" si="31"/>
        <v>0</v>
      </c>
      <c r="EJ22" s="336">
        <f t="shared" si="31"/>
        <v>0</v>
      </c>
      <c r="EK22" s="336">
        <f t="shared" si="31"/>
        <v>0</v>
      </c>
      <c r="EL22" s="336">
        <f t="shared" si="31"/>
        <v>0</v>
      </c>
      <c r="EM22" s="336">
        <f t="shared" si="31"/>
        <v>0</v>
      </c>
      <c r="EN22" s="336">
        <f t="shared" si="31"/>
        <v>0</v>
      </c>
      <c r="EO22" s="336">
        <f t="shared" si="31"/>
        <v>0</v>
      </c>
      <c r="EP22" s="336">
        <f t="shared" si="31"/>
        <v>0</v>
      </c>
      <c r="EQ22" s="336">
        <f t="shared" si="31"/>
        <v>0</v>
      </c>
      <c r="ER22" s="336">
        <f t="shared" si="31"/>
        <v>0</v>
      </c>
      <c r="ES22" s="337">
        <f t="shared" si="31"/>
        <v>0</v>
      </c>
      <c r="ET22" s="335">
        <f t="shared" si="32"/>
        <v>0</v>
      </c>
      <c r="EU22" s="336">
        <f t="shared" si="32"/>
        <v>0</v>
      </c>
      <c r="EV22" s="336">
        <f t="shared" si="32"/>
        <v>0</v>
      </c>
      <c r="EW22" s="336">
        <f t="shared" si="32"/>
        <v>0</v>
      </c>
      <c r="EX22" s="336">
        <f t="shared" si="32"/>
        <v>0</v>
      </c>
      <c r="EY22" s="336">
        <f t="shared" si="32"/>
        <v>0</v>
      </c>
      <c r="EZ22" s="336">
        <f t="shared" si="32"/>
        <v>0</v>
      </c>
      <c r="FA22" s="336">
        <f t="shared" si="32"/>
        <v>0</v>
      </c>
      <c r="FB22" s="336">
        <f t="shared" si="32"/>
        <v>0</v>
      </c>
      <c r="FC22" s="336">
        <f t="shared" si="32"/>
        <v>0</v>
      </c>
      <c r="FD22" s="336">
        <f t="shared" si="32"/>
        <v>0</v>
      </c>
      <c r="FE22" s="337">
        <f t="shared" si="32"/>
        <v>0</v>
      </c>
      <c r="FF22" s="335">
        <f t="shared" si="33"/>
        <v>0</v>
      </c>
      <c r="FG22" s="336">
        <f t="shared" si="33"/>
        <v>0</v>
      </c>
      <c r="FH22" s="336">
        <f t="shared" si="33"/>
        <v>0</v>
      </c>
      <c r="FI22" s="336">
        <f t="shared" si="33"/>
        <v>0</v>
      </c>
      <c r="FJ22" s="336">
        <f t="shared" si="33"/>
        <v>0</v>
      </c>
      <c r="FK22" s="336">
        <f t="shared" si="33"/>
        <v>0</v>
      </c>
      <c r="FL22" s="336">
        <f t="shared" si="33"/>
        <v>0</v>
      </c>
      <c r="FM22" s="336">
        <f t="shared" si="33"/>
        <v>0</v>
      </c>
      <c r="FN22" s="336">
        <f t="shared" si="33"/>
        <v>0</v>
      </c>
      <c r="FO22" s="336">
        <f t="shared" si="33"/>
        <v>0</v>
      </c>
      <c r="FP22" s="336">
        <f t="shared" si="33"/>
        <v>0</v>
      </c>
      <c r="FQ22" s="337">
        <f t="shared" si="33"/>
        <v>0</v>
      </c>
    </row>
    <row r="23" spans="1:173" ht="12.75" customHeight="1" x14ac:dyDescent="0.2">
      <c r="A23" s="74" t="str">
        <f t="shared" si="21"/>
        <v xml:space="preserve"> - </v>
      </c>
      <c r="B23" s="112"/>
      <c r="C23" s="171" t="s">
        <v>305</v>
      </c>
      <c r="D23" s="366" t="str">
        <f>IF(ISBLANK(EMISSIONS_2!D23), " ", EMISSIONS_2!D23)</f>
        <v xml:space="preserve"> </v>
      </c>
      <c r="E23" s="366" t="str">
        <f>IF(ISBLANK(EMISSIONS_2!E23), " ", EMISSIONS_2!E23)</f>
        <v xml:space="preserve"> </v>
      </c>
      <c r="F23" s="366" t="str">
        <f>IF(ISBLANK(EMISSIONS_2!F23), " ", EMISSIONS_2!F23)</f>
        <v xml:space="preserve"> </v>
      </c>
      <c r="G23" s="367"/>
      <c r="H23" s="368"/>
      <c r="I23" s="33" t="s">
        <v>299</v>
      </c>
      <c r="J23" s="367"/>
      <c r="K23" s="33">
        <f t="shared" si="22"/>
        <v>1</v>
      </c>
      <c r="L23" s="33">
        <f t="shared" si="23"/>
        <v>0</v>
      </c>
      <c r="M23" s="367">
        <v>0</v>
      </c>
      <c r="N23" s="373">
        <v>0</v>
      </c>
      <c r="O23" s="299"/>
      <c r="P23" s="300"/>
      <c r="Q23" s="73" t="str">
        <f t="shared" si="13"/>
        <v>Enter vessel info</v>
      </c>
      <c r="R23" s="79" t="str">
        <f t="shared" si="14"/>
        <v>Enter vessel info</v>
      </c>
      <c r="S23" s="79" t="str">
        <f t="shared" si="15"/>
        <v>Enter vessel info</v>
      </c>
      <c r="T23" s="79" t="str">
        <f t="shared" si="16"/>
        <v>Enter vessel info</v>
      </c>
      <c r="U23" s="79" t="str">
        <f t="shared" si="17"/>
        <v>Enter vessel info</v>
      </c>
      <c r="V23" s="79" t="str">
        <f t="shared" si="18"/>
        <v>Enter vessel info</v>
      </c>
      <c r="W23" s="79" t="str">
        <f t="shared" si="19"/>
        <v>Enter vessel info</v>
      </c>
      <c r="X23" s="79" t="str">
        <f t="shared" si="20"/>
        <v>Enter vessel info</v>
      </c>
      <c r="Y23" s="78" t="s">
        <v>115</v>
      </c>
      <c r="Z23" s="79" t="s">
        <v>115</v>
      </c>
      <c r="AA23" s="82" t="s">
        <v>115</v>
      </c>
      <c r="AB23" s="76" t="str">
        <f>IF(OR($D23=" ",$E23=" ",$F23=" "),"Enter vessel info",IF(T($H23)&lt;&gt;"","Enter Activity",IF(OR($M23=0,$N23=0),"Enter Run Time",IF((VLOOKUP($F23,'VESSEL FACTORS'!$A$3:$O$5,AB$5,FALSE))="N/A","--",IF($G23=" ",IF(ISERROR(SEARCH("Aux",$E23,1)),($H23*VLOOKUP($F23,'VESSEL FACTORS'!$A$2:$O$5,AB$5,FALSE)*0.0000011023*$M23*$N23*0.82),($H23*VLOOKUP($F23,'VESSEL FACTORS'!$A$2:$O$5,AB$5,FALSE)*0.0000011023*$M23*$N23*1)),IF($G23&lt;21,($H23*VLOOKUP($F23,'VESSEL FACTORS'!$A$2:$O$5,AB$5,FALSE)*0.0000011023*$M23*$N23*VLOOKUP($G23,'VESSEL FACTORS'!$A$16:$L$36,AB$5,FALSE)),($H23*VLOOKUP($F23,'VESSEL FACTORS'!$A$3:$O$5,AB$5,FALSE)*0.0000011023*$M23*$N23*($G23/100))))))))</f>
        <v>Enter vessel info</v>
      </c>
      <c r="AC23" s="76" t="str">
        <f>IF(OR($D23=" ",$E23=" ",$F23=" "),"Enter vessel info",IF(T($H23)&lt;&gt;"","Enter Activity",IF(OR($M23=0,$N23=0),"Enter Run Time",IF((VLOOKUP($F23,'VESSEL FACTORS'!$A$3:$O$5,AC$5,FALSE))="N/A","--",IF($G23=" ",IF(ISERROR(SEARCH("Aux",$E23,1)),($H23*VLOOKUP($F23,'VESSEL FACTORS'!$A$2:$O$5,AC$5,FALSE)*0.0000011023*$M23*$N23*0.82),($H23*VLOOKUP($F23,'VESSEL FACTORS'!$A$2:$O$5,AC$5,FALSE)*0.0000011023*$M23*$N23*1)),IF($G23&lt;21,($H23*VLOOKUP($F23,'VESSEL FACTORS'!$A$2:$O$5,AC$5,FALSE)*0.0000011023*$M23*$N23*VLOOKUP($G23,'VESSEL FACTORS'!$A$16:$L$36,AC$5,FALSE)),($H23*VLOOKUP($F23,'VESSEL FACTORS'!$A$3:$O$5,AC$5,FALSE)*0.0000011023*$M23*$N23*($G23/100))))))))</f>
        <v>Enter vessel info</v>
      </c>
      <c r="AD23" s="76" t="str">
        <f>IF(OR($D23=" ",$E23=" ",$F23=" "),"Enter vessel info",IF(T($H23)&lt;&gt;"","Enter Activity",IF(OR($M23=0,$N23=0),"Enter Run Time",IF((VLOOKUP($F23,'VESSEL FACTORS'!$A$3:$O$5,AD$5,FALSE))="N/A","--",IF($G23=" ",IF(ISERROR(SEARCH("Aux",$E23,1)),($H23*VLOOKUP($F23,'VESSEL FACTORS'!$A$2:$O$5,AD$5,FALSE)*0.0000011023*$M23*$N23*0.82),($H23*VLOOKUP($F23,'VESSEL FACTORS'!$A$2:$O$5,AD$5,FALSE)*0.0000011023*$M23*$N23*1)),IF($G23&lt;21,($H23*VLOOKUP($F23,'VESSEL FACTORS'!$A$2:$O$5,AD$5,FALSE)*0.0000011023*$M23*$N23*VLOOKUP($G23,'VESSEL FACTORS'!$A$16:$L$36,AD$5,FALSE)),($H23*VLOOKUP($F23,'VESSEL FACTORS'!$A$3:$O$5,AD$5,FALSE)*0.0000011023*$M23*$N23*($G23/100))))))))</f>
        <v>Enter vessel info</v>
      </c>
      <c r="AE23" s="76" t="str">
        <f>IF(OR($D23=" ",$E23=" ",$F23=" "),"Enter vessel info",IF(T($H23)&lt;&gt;"","Enter Activity",IF(OR($M23=0,$N23=0),"Enter Run Time",IF((VLOOKUP($F23,'VESSEL FACTORS'!$A$3:$O$5,AE$5,FALSE))="N/A","--",IF($G23=" ",IF(ISERROR(SEARCH("Aux",$E23,1)),($H23*VLOOKUP($F23,'VESSEL FACTORS'!$A$2:$O$5,AE$5,FALSE)*0.0000011023*$M23*$N23*0.82),($H23*VLOOKUP($F23,'VESSEL FACTORS'!$A$2:$O$5,AE$5,FALSE)*0.0000011023*$M23*$N23*1)),IF($G23&lt;21,($H23*VLOOKUP($F23,'VESSEL FACTORS'!$A$2:$O$5,AE$5,FALSE)*0.0000011023*$M23*$N23*VLOOKUP($G23,'VESSEL FACTORS'!$A$16:$L$36,AE$5,FALSE)),($H23*VLOOKUP($F23,'VESSEL FACTORS'!$A$3:$O$5,AE$5,FALSE)*0.0000011023*$M23*$N23*($G23/100))))))))</f>
        <v>Enter vessel info</v>
      </c>
      <c r="AF23" s="76" t="str">
        <f>IF(OR($D23=" ",$E23=" ",$F23=" "),"Enter vessel info",IF(T($H23)&lt;&gt;"","Enter Activity",IF(OR($M23=0,$N23=0),"Enter Run Time",IF((VLOOKUP($F23,'VESSEL FACTORS'!$A$3:$O$5,AF$5,FALSE))="N/A","--",IF($G23=" ",IF(ISERROR(SEARCH("Aux",$E23,1)),($H23*VLOOKUP($F23,'VESSEL FACTORS'!$A$2:$O$5,AF$5,FALSE)*0.0000011023*$M23*$N23*0.82),($H23*VLOOKUP($F23,'VESSEL FACTORS'!$A$2:$O$5,AF$5,FALSE)*0.0000011023*$M23*$N23*1)),IF($G23&lt;21,($H23*VLOOKUP($F23,'VESSEL FACTORS'!$A$2:$O$5,AF$5,FALSE)*0.0000011023*$M23*$N23*VLOOKUP($G23,'VESSEL FACTORS'!$A$16:$L$36,AF$5,FALSE)),($H23*VLOOKUP($F23,'VESSEL FACTORS'!$A$3:$O$5,AF$5,FALSE)*0.0000011023*$M23*$N23*($G23/100))))))))</f>
        <v>Enter vessel info</v>
      </c>
      <c r="AG23" s="76" t="str">
        <f>IF(OR($D23=" ",$E23=" ",$F23=" "),"Enter vessel info",IF(T($H23)&lt;&gt;"","Enter Activity",IF(OR($M23=0,$N23=0),"Enter Run Time",IF((VLOOKUP($F23,'VESSEL FACTORS'!$A$3:$O$5,AG$5,FALSE))="N/A","--",IF($G23=" ",IF(ISERROR(SEARCH("Aux",$E23,1)),($H23*VLOOKUP($F23,'VESSEL FACTORS'!$A$2:$O$5,AG$5,FALSE)*0.0000011023*$M23*$N23*0.82),($H23*VLOOKUP($F23,'VESSEL FACTORS'!$A$2:$O$5,AG$5,FALSE)*0.0000011023*$M23*$N23*1)),IF($G23&lt;21,($H23*VLOOKUP($F23,'VESSEL FACTORS'!$A$2:$O$5,AG$5,FALSE)*0.0000011023*$M23*$N23*VLOOKUP($G23,'VESSEL FACTORS'!$A$16:$L$36,AG$5,FALSE)),($H23*VLOOKUP($F23,'VESSEL FACTORS'!$A$3:$O$5,AG$5,FALSE)*0.0000011023*$M23*$N23*($G23/100))))))))</f>
        <v>Enter vessel info</v>
      </c>
      <c r="AH23" s="76" t="str">
        <f>IF(OR($D23=" ",$E23=" ",$F23=" "),"Enter vessel info",IF(T($H23)&lt;&gt;"","Enter Activity",IF(OR($M23=0,$N23=0),"Enter Run Time",IF((VLOOKUP($F23,'VESSEL FACTORS'!$A$3:$O$5,AH$5,FALSE))="N/A","--",IF($G23=" ",IF(ISERROR(SEARCH("Aux",$E23,1)),($H23*VLOOKUP($F23,'VESSEL FACTORS'!$A$2:$O$5,AH$5,FALSE)*0.0000011023*$M23*$N23*0.82),($H23*VLOOKUP($F23,'VESSEL FACTORS'!$A$2:$O$5,AH$5,FALSE)*0.0000011023*$M23*$N23*1)),IF($G23&lt;21,($H23*VLOOKUP($F23,'VESSEL FACTORS'!$A$2:$O$5,AH$5,FALSE)*0.0000011023*$M23*$N23*VLOOKUP($G23,'VESSEL FACTORS'!$A$16:$L$36,AH$5,FALSE)),($H23*VLOOKUP($F23,'VESSEL FACTORS'!$A$3:$O$5,AH$5,FALSE)*0.0000011023*$M23*$N23*($G23/100))))))))</f>
        <v>Enter vessel info</v>
      </c>
      <c r="AI23" s="76" t="str">
        <f>IF(OR($D23=" ",$E23=" ",$F23=" "),"Enter vessel info",IF(T($H23)&lt;&gt;"","Enter Activity",IF(OR($M23=0,$N23=0),"Enter Run Time",IF((VLOOKUP($F23,'VESSEL FACTORS'!$A$3:$O$5,AI$5,FALSE))="N/A","--",IF($G23=" ",IF(ISERROR(SEARCH("Aux",$E23,1)),($H23*VLOOKUP($F23,'VESSEL FACTORS'!$A$2:$O$5,AI$5,FALSE)*0.0000011023*$M23*$N23*0.82),($H23*VLOOKUP($F23,'VESSEL FACTORS'!$A$2:$O$5,AI$5,FALSE)*0.0000011023*$M23*$N23*1)),IF($G23&lt;21,($H23*VLOOKUP($F23,'VESSEL FACTORS'!$A$2:$O$5,AI$5,FALSE)*0.0000011023*$M23*$N23*VLOOKUP($G23,'VESSEL FACTORS'!$A$16:$L$36,AI$5,FALSE)),($H23*VLOOKUP($F23,'VESSEL FACTORS'!$A$3:$O$5,AI$5,FALSE)*0.0000011023*$M23*$N23*($G23/100))))))))</f>
        <v>Enter vessel info</v>
      </c>
      <c r="AJ23" s="76" t="str">
        <f>IF(OR($D23=" ",$E23=" ",$F23=" "),"Enter vessel info",IF(T($H23)&lt;&gt;"","Enter Activity",IF(OR($M23=0,$N23=0),"Enter Run Time",IF((VLOOKUP($F23,'VESSEL FACTORS'!$A$3:$O$5,AJ$5,FALSE))="N/A","--",IF($G23=" ",IF(ISERROR(SEARCH("Aux",$E23,1)),($H23*VLOOKUP($F23,'VESSEL FACTORS'!$A$2:$O$5,AJ$5,FALSE)*0.0000011023*$M23*$N23*0.82),($H23*VLOOKUP($F23,'VESSEL FACTORS'!$A$2:$O$5,AJ$5,FALSE)*0.0000011023*$M23*$N23*1)),IF($G23&lt;21,($H23*VLOOKUP($F23,'VESSEL FACTORS'!$A$2:$O$5,AJ$5,FALSE)*0.0000011023*$M23*$N23*VLOOKUP($G23,'VESSEL FACTORS'!$A$16:$L$36,AJ$5,FALSE)),($H23*VLOOKUP($F23,'VESSEL FACTORS'!$A$3:$O$5,AJ$5,FALSE)*0.0000011023*$M23*$N23*($G23/100))))))))</f>
        <v>Enter vessel info</v>
      </c>
      <c r="AK23" s="76" t="str">
        <f>IF(OR($D23=" ",$E23=" ",$F23=" "),"Enter vessel info",IF(T($H23)&lt;&gt;"","Enter Activity",IF(OR($M23=0,$N23=0),"Enter Run Time",IF((VLOOKUP($F23,'VESSEL FACTORS'!$A$3:$O$5,AK$5,FALSE))="N/A","--",IF($G23=" ",IF(ISERROR(SEARCH("Aux",$E23,1)),($H23*VLOOKUP($F23,'VESSEL FACTORS'!$A$2:$O$5,AK$5,FALSE)*0.0000011023*$M23*$N23*0.82),($H23*VLOOKUP($F23,'VESSEL FACTORS'!$A$2:$O$5,AK$5,FALSE)*0.0000011023*$M23*$N23*1)),IF($G23&lt;21,($H23*VLOOKUP($F23,'VESSEL FACTORS'!$A$2:$O$5,AK$5,FALSE)*0.0000011023*$M23*$N23*VLOOKUP($G23,'VESSEL FACTORS'!$A$16:$L$36,AK$5,FALSE)),($H23*VLOOKUP($F23,'VESSEL FACTORS'!$A$3:$O$5,AK$5,FALSE)*0.0000011023*$M23*$N23*($G23/100))))))))</f>
        <v>Enter vessel info</v>
      </c>
      <c r="AL23" s="67" t="str">
        <f>IF(OR($D23=" ",$E23=" ",$F23=" "),"Enter vessel info",IF(T($H23)&lt;&gt;"","Enter Activity",IF(OR($M23=0,$N23=0),"Enter Run Time",IF((VLOOKUP($F23,'VESSEL FACTORS'!$A$3:$O$5,AL$5,FALSE))="N/A","--",IF($G23=" ",IF(ISERROR(SEARCH("Aux",$E23,1)),($H23*VLOOKUP($F23,'VESSEL FACTORS'!$A$2:$O$5,AL$5,FALSE)*0.0000011023*$M23*$N23*0.82),($H23*VLOOKUP($F23,'VESSEL FACTORS'!$A$2:$O$5,AL$5,FALSE)*0.0000011023*$M23*$N23*1)),IF($G23&lt;21,($H23*VLOOKUP($F23,'VESSEL FACTORS'!$A$2:$O$5,AL$5,FALSE)*0.0000011023*$M23*$N23*VLOOKUP($G23,'VESSEL FACTORS'!$A$16:$L$36,AL$5,FALSE)),($H23*VLOOKUP($F23,'VESSEL FACTORS'!$A$3:$O$5,AL$5,FALSE)*0.0000011023*$M23*$N23*($G23/100))))))))</f>
        <v>Enter vessel info</v>
      </c>
      <c r="AM23" s="315"/>
      <c r="AO23" s="74">
        <f>MONTH(EMISSIONS_1!P23)-MONTH(EMISSIONS_1!O23)+1</f>
        <v>1</v>
      </c>
      <c r="AP23" s="335">
        <f t="shared" si="12"/>
        <v>0</v>
      </c>
      <c r="AQ23" s="336">
        <f t="shared" ref="AQ23:BA30" si="34">IF(T($AB23)="",IF((AQ$6&gt;=MONTH($O23))*(AQ$6&lt;=MONTH($P23)), $AB23/$AO23, 0),0)</f>
        <v>0</v>
      </c>
      <c r="AR23" s="336">
        <f t="shared" si="34"/>
        <v>0</v>
      </c>
      <c r="AS23" s="336">
        <f t="shared" si="34"/>
        <v>0</v>
      </c>
      <c r="AT23" s="336">
        <f t="shared" si="34"/>
        <v>0</v>
      </c>
      <c r="AU23" s="336">
        <f t="shared" si="34"/>
        <v>0</v>
      </c>
      <c r="AV23" s="336">
        <f t="shared" si="34"/>
        <v>0</v>
      </c>
      <c r="AW23" s="336">
        <f t="shared" si="34"/>
        <v>0</v>
      </c>
      <c r="AX23" s="336">
        <f t="shared" si="34"/>
        <v>0</v>
      </c>
      <c r="AY23" s="336">
        <f t="shared" si="34"/>
        <v>0</v>
      </c>
      <c r="AZ23" s="336">
        <f t="shared" si="34"/>
        <v>0</v>
      </c>
      <c r="BA23" s="337">
        <f t="shared" si="34"/>
        <v>0</v>
      </c>
      <c r="BB23" s="335">
        <f t="shared" si="24"/>
        <v>0</v>
      </c>
      <c r="BC23" s="336">
        <f t="shared" si="24"/>
        <v>0</v>
      </c>
      <c r="BD23" s="336">
        <f t="shared" si="24"/>
        <v>0</v>
      </c>
      <c r="BE23" s="336">
        <f t="shared" si="24"/>
        <v>0</v>
      </c>
      <c r="BF23" s="336">
        <f t="shared" si="24"/>
        <v>0</v>
      </c>
      <c r="BG23" s="336">
        <f t="shared" si="24"/>
        <v>0</v>
      </c>
      <c r="BH23" s="336">
        <f t="shared" si="24"/>
        <v>0</v>
      </c>
      <c r="BI23" s="336">
        <f t="shared" si="24"/>
        <v>0</v>
      </c>
      <c r="BJ23" s="336">
        <f t="shared" si="24"/>
        <v>0</v>
      </c>
      <c r="BK23" s="336">
        <f t="shared" si="24"/>
        <v>0</v>
      </c>
      <c r="BL23" s="336">
        <f t="shared" si="24"/>
        <v>0</v>
      </c>
      <c r="BM23" s="337">
        <f t="shared" si="24"/>
        <v>0</v>
      </c>
      <c r="BN23" s="335">
        <f t="shared" si="25"/>
        <v>0</v>
      </c>
      <c r="BO23" s="336">
        <f t="shared" si="25"/>
        <v>0</v>
      </c>
      <c r="BP23" s="336">
        <f t="shared" si="25"/>
        <v>0</v>
      </c>
      <c r="BQ23" s="336">
        <f t="shared" si="25"/>
        <v>0</v>
      </c>
      <c r="BR23" s="336">
        <f t="shared" si="25"/>
        <v>0</v>
      </c>
      <c r="BS23" s="336">
        <f t="shared" si="25"/>
        <v>0</v>
      </c>
      <c r="BT23" s="336">
        <f t="shared" si="25"/>
        <v>0</v>
      </c>
      <c r="BU23" s="336">
        <f t="shared" si="25"/>
        <v>0</v>
      </c>
      <c r="BV23" s="336">
        <f t="shared" si="25"/>
        <v>0</v>
      </c>
      <c r="BW23" s="336">
        <f t="shared" si="25"/>
        <v>0</v>
      </c>
      <c r="BX23" s="336">
        <f t="shared" si="25"/>
        <v>0</v>
      </c>
      <c r="BY23" s="337">
        <f t="shared" si="25"/>
        <v>0</v>
      </c>
      <c r="BZ23" s="335">
        <f t="shared" si="26"/>
        <v>0</v>
      </c>
      <c r="CA23" s="336">
        <f t="shared" si="26"/>
        <v>0</v>
      </c>
      <c r="CB23" s="336">
        <f t="shared" si="26"/>
        <v>0</v>
      </c>
      <c r="CC23" s="336">
        <f t="shared" si="26"/>
        <v>0</v>
      </c>
      <c r="CD23" s="336">
        <f t="shared" si="26"/>
        <v>0</v>
      </c>
      <c r="CE23" s="336">
        <f t="shared" si="26"/>
        <v>0</v>
      </c>
      <c r="CF23" s="336">
        <f t="shared" si="26"/>
        <v>0</v>
      </c>
      <c r="CG23" s="336">
        <f t="shared" si="26"/>
        <v>0</v>
      </c>
      <c r="CH23" s="336">
        <f t="shared" si="26"/>
        <v>0</v>
      </c>
      <c r="CI23" s="336">
        <f t="shared" si="26"/>
        <v>0</v>
      </c>
      <c r="CJ23" s="336">
        <f t="shared" si="26"/>
        <v>0</v>
      </c>
      <c r="CK23" s="337">
        <f t="shared" si="26"/>
        <v>0</v>
      </c>
      <c r="CL23" s="335">
        <f t="shared" si="27"/>
        <v>0</v>
      </c>
      <c r="CM23" s="336">
        <f t="shared" si="27"/>
        <v>0</v>
      </c>
      <c r="CN23" s="336">
        <f t="shared" si="27"/>
        <v>0</v>
      </c>
      <c r="CO23" s="336">
        <f t="shared" si="27"/>
        <v>0</v>
      </c>
      <c r="CP23" s="336">
        <f t="shared" si="27"/>
        <v>0</v>
      </c>
      <c r="CQ23" s="336">
        <f t="shared" si="27"/>
        <v>0</v>
      </c>
      <c r="CR23" s="336">
        <f t="shared" si="27"/>
        <v>0</v>
      </c>
      <c r="CS23" s="336">
        <f t="shared" si="27"/>
        <v>0</v>
      </c>
      <c r="CT23" s="336">
        <f t="shared" si="27"/>
        <v>0</v>
      </c>
      <c r="CU23" s="336">
        <f t="shared" si="27"/>
        <v>0</v>
      </c>
      <c r="CV23" s="336">
        <f t="shared" si="27"/>
        <v>0</v>
      </c>
      <c r="CW23" s="337">
        <f t="shared" si="27"/>
        <v>0</v>
      </c>
      <c r="CX23" s="335">
        <f t="shared" si="28"/>
        <v>0</v>
      </c>
      <c r="CY23" s="336">
        <f t="shared" si="28"/>
        <v>0</v>
      </c>
      <c r="CZ23" s="336">
        <f t="shared" si="28"/>
        <v>0</v>
      </c>
      <c r="DA23" s="336">
        <f t="shared" si="28"/>
        <v>0</v>
      </c>
      <c r="DB23" s="336">
        <f t="shared" si="28"/>
        <v>0</v>
      </c>
      <c r="DC23" s="336">
        <f t="shared" si="28"/>
        <v>0</v>
      </c>
      <c r="DD23" s="336">
        <f t="shared" si="28"/>
        <v>0</v>
      </c>
      <c r="DE23" s="336">
        <f t="shared" si="28"/>
        <v>0</v>
      </c>
      <c r="DF23" s="336">
        <f t="shared" si="28"/>
        <v>0</v>
      </c>
      <c r="DG23" s="336">
        <f t="shared" si="28"/>
        <v>0</v>
      </c>
      <c r="DH23" s="336">
        <f t="shared" si="28"/>
        <v>0</v>
      </c>
      <c r="DI23" s="337">
        <f t="shared" si="28"/>
        <v>0</v>
      </c>
      <c r="DJ23" s="335">
        <f t="shared" si="29"/>
        <v>0</v>
      </c>
      <c r="DK23" s="336">
        <f t="shared" si="29"/>
        <v>0</v>
      </c>
      <c r="DL23" s="336">
        <f t="shared" si="29"/>
        <v>0</v>
      </c>
      <c r="DM23" s="336">
        <f t="shared" si="29"/>
        <v>0</v>
      </c>
      <c r="DN23" s="336">
        <f t="shared" si="29"/>
        <v>0</v>
      </c>
      <c r="DO23" s="336">
        <f t="shared" si="29"/>
        <v>0</v>
      </c>
      <c r="DP23" s="336">
        <f t="shared" si="29"/>
        <v>0</v>
      </c>
      <c r="DQ23" s="336">
        <f t="shared" si="29"/>
        <v>0</v>
      </c>
      <c r="DR23" s="336">
        <f t="shared" si="29"/>
        <v>0</v>
      </c>
      <c r="DS23" s="336">
        <f t="shared" si="29"/>
        <v>0</v>
      </c>
      <c r="DT23" s="336">
        <f t="shared" si="29"/>
        <v>0</v>
      </c>
      <c r="DU23" s="337">
        <f t="shared" si="29"/>
        <v>0</v>
      </c>
      <c r="DV23" s="335">
        <f t="shared" si="30"/>
        <v>0</v>
      </c>
      <c r="DW23" s="336">
        <f t="shared" si="30"/>
        <v>0</v>
      </c>
      <c r="DX23" s="336">
        <f t="shared" si="30"/>
        <v>0</v>
      </c>
      <c r="DY23" s="336">
        <f t="shared" si="30"/>
        <v>0</v>
      </c>
      <c r="DZ23" s="336">
        <f t="shared" si="30"/>
        <v>0</v>
      </c>
      <c r="EA23" s="336">
        <f t="shared" si="30"/>
        <v>0</v>
      </c>
      <c r="EB23" s="336">
        <f t="shared" si="30"/>
        <v>0</v>
      </c>
      <c r="EC23" s="336">
        <f t="shared" si="30"/>
        <v>0</v>
      </c>
      <c r="ED23" s="336">
        <f t="shared" si="30"/>
        <v>0</v>
      </c>
      <c r="EE23" s="336">
        <f t="shared" si="30"/>
        <v>0</v>
      </c>
      <c r="EF23" s="336">
        <f t="shared" si="30"/>
        <v>0</v>
      </c>
      <c r="EG23" s="337">
        <f t="shared" si="30"/>
        <v>0</v>
      </c>
      <c r="EH23" s="335">
        <f t="shared" si="31"/>
        <v>0</v>
      </c>
      <c r="EI23" s="336">
        <f t="shared" si="31"/>
        <v>0</v>
      </c>
      <c r="EJ23" s="336">
        <f t="shared" si="31"/>
        <v>0</v>
      </c>
      <c r="EK23" s="336">
        <f t="shared" si="31"/>
        <v>0</v>
      </c>
      <c r="EL23" s="336">
        <f t="shared" si="31"/>
        <v>0</v>
      </c>
      <c r="EM23" s="336">
        <f t="shared" si="31"/>
        <v>0</v>
      </c>
      <c r="EN23" s="336">
        <f t="shared" si="31"/>
        <v>0</v>
      </c>
      <c r="EO23" s="336">
        <f t="shared" si="31"/>
        <v>0</v>
      </c>
      <c r="EP23" s="336">
        <f t="shared" si="31"/>
        <v>0</v>
      </c>
      <c r="EQ23" s="336">
        <f t="shared" si="31"/>
        <v>0</v>
      </c>
      <c r="ER23" s="336">
        <f t="shared" si="31"/>
        <v>0</v>
      </c>
      <c r="ES23" s="337">
        <f t="shared" si="31"/>
        <v>0</v>
      </c>
      <c r="ET23" s="335">
        <f t="shared" si="32"/>
        <v>0</v>
      </c>
      <c r="EU23" s="336">
        <f t="shared" si="32"/>
        <v>0</v>
      </c>
      <c r="EV23" s="336">
        <f t="shared" si="32"/>
        <v>0</v>
      </c>
      <c r="EW23" s="336">
        <f t="shared" si="32"/>
        <v>0</v>
      </c>
      <c r="EX23" s="336">
        <f t="shared" si="32"/>
        <v>0</v>
      </c>
      <c r="EY23" s="336">
        <f t="shared" si="32"/>
        <v>0</v>
      </c>
      <c r="EZ23" s="336">
        <f t="shared" si="32"/>
        <v>0</v>
      </c>
      <c r="FA23" s="336">
        <f t="shared" si="32"/>
        <v>0</v>
      </c>
      <c r="FB23" s="336">
        <f t="shared" si="32"/>
        <v>0</v>
      </c>
      <c r="FC23" s="336">
        <f t="shared" si="32"/>
        <v>0</v>
      </c>
      <c r="FD23" s="336">
        <f t="shared" si="32"/>
        <v>0</v>
      </c>
      <c r="FE23" s="337">
        <f t="shared" si="32"/>
        <v>0</v>
      </c>
      <c r="FF23" s="335">
        <f t="shared" si="33"/>
        <v>0</v>
      </c>
      <c r="FG23" s="336">
        <f t="shared" si="33"/>
        <v>0</v>
      </c>
      <c r="FH23" s="336">
        <f t="shared" si="33"/>
        <v>0</v>
      </c>
      <c r="FI23" s="336">
        <f t="shared" si="33"/>
        <v>0</v>
      </c>
      <c r="FJ23" s="336">
        <f t="shared" si="33"/>
        <v>0</v>
      </c>
      <c r="FK23" s="336">
        <f t="shared" si="33"/>
        <v>0</v>
      </c>
      <c r="FL23" s="336">
        <f t="shared" si="33"/>
        <v>0</v>
      </c>
      <c r="FM23" s="336">
        <f t="shared" si="33"/>
        <v>0</v>
      </c>
      <c r="FN23" s="336">
        <f t="shared" si="33"/>
        <v>0</v>
      </c>
      <c r="FO23" s="336">
        <f t="shared" si="33"/>
        <v>0</v>
      </c>
      <c r="FP23" s="336">
        <f t="shared" si="33"/>
        <v>0</v>
      </c>
      <c r="FQ23" s="337">
        <f t="shared" si="33"/>
        <v>0</v>
      </c>
    </row>
    <row r="24" spans="1:173" ht="12.75" customHeight="1" x14ac:dyDescent="0.2">
      <c r="A24" s="74" t="str">
        <f t="shared" si="21"/>
        <v xml:space="preserve"> - </v>
      </c>
      <c r="B24" s="112"/>
      <c r="C24" s="171" t="s">
        <v>305</v>
      </c>
      <c r="D24" s="366" t="str">
        <f>IF(ISBLANK(EMISSIONS_2!D24), " ", EMISSIONS_2!D24)</f>
        <v xml:space="preserve"> </v>
      </c>
      <c r="E24" s="366" t="str">
        <f>IF(ISBLANK(EMISSIONS_2!E24), " ", EMISSIONS_2!E24)</f>
        <v xml:space="preserve"> </v>
      </c>
      <c r="F24" s="366" t="str">
        <f>IF(ISBLANK(EMISSIONS_2!F24), " ", EMISSIONS_2!F24)</f>
        <v xml:space="preserve"> </v>
      </c>
      <c r="G24" s="367"/>
      <c r="H24" s="368"/>
      <c r="I24" s="33" t="s">
        <v>299</v>
      </c>
      <c r="J24" s="367"/>
      <c r="K24" s="33">
        <f t="shared" si="22"/>
        <v>1</v>
      </c>
      <c r="L24" s="33">
        <f t="shared" si="23"/>
        <v>0</v>
      </c>
      <c r="M24" s="367">
        <v>0</v>
      </c>
      <c r="N24" s="373">
        <v>0</v>
      </c>
      <c r="O24" s="299"/>
      <c r="P24" s="300"/>
      <c r="Q24" s="73" t="str">
        <f t="shared" si="13"/>
        <v>Enter vessel info</v>
      </c>
      <c r="R24" s="79" t="str">
        <f t="shared" si="14"/>
        <v>Enter vessel info</v>
      </c>
      <c r="S24" s="79" t="str">
        <f t="shared" si="15"/>
        <v>Enter vessel info</v>
      </c>
      <c r="T24" s="79" t="str">
        <f t="shared" si="16"/>
        <v>Enter vessel info</v>
      </c>
      <c r="U24" s="79" t="str">
        <f t="shared" si="17"/>
        <v>Enter vessel info</v>
      </c>
      <c r="V24" s="79" t="str">
        <f t="shared" si="18"/>
        <v>Enter vessel info</v>
      </c>
      <c r="W24" s="79" t="str">
        <f t="shared" si="19"/>
        <v>Enter vessel info</v>
      </c>
      <c r="X24" s="79" t="str">
        <f t="shared" si="20"/>
        <v>Enter vessel info</v>
      </c>
      <c r="Y24" s="78" t="s">
        <v>115</v>
      </c>
      <c r="Z24" s="79" t="s">
        <v>115</v>
      </c>
      <c r="AA24" s="82" t="s">
        <v>115</v>
      </c>
      <c r="AB24" s="76" t="str">
        <f>IF(OR($D24=" ",$E24=" ",$F24=" "),"Enter vessel info",IF(T($H24)&lt;&gt;"","Enter Activity",IF(OR($M24=0,$N24=0),"Enter Run Time",IF((VLOOKUP($F24,'VESSEL FACTORS'!$A$3:$O$5,AB$5,FALSE))="N/A","--",IF($G24=" ",IF(ISERROR(SEARCH("Aux",$E24,1)),($H24*VLOOKUP($F24,'VESSEL FACTORS'!$A$2:$O$5,AB$5,FALSE)*0.0000011023*$M24*$N24*0.82),($H24*VLOOKUP($F24,'VESSEL FACTORS'!$A$2:$O$5,AB$5,FALSE)*0.0000011023*$M24*$N24*1)),IF($G24&lt;21,($H24*VLOOKUP($F24,'VESSEL FACTORS'!$A$2:$O$5,AB$5,FALSE)*0.0000011023*$M24*$N24*VLOOKUP($G24,'VESSEL FACTORS'!$A$16:$L$36,AB$5,FALSE)),($H24*VLOOKUP($F24,'VESSEL FACTORS'!$A$3:$O$5,AB$5,FALSE)*0.0000011023*$M24*$N24*($G24/100))))))))</f>
        <v>Enter vessel info</v>
      </c>
      <c r="AC24" s="76" t="str">
        <f>IF(OR($D24=" ",$E24=" ",$F24=" "),"Enter vessel info",IF(T($H24)&lt;&gt;"","Enter Activity",IF(OR($M24=0,$N24=0),"Enter Run Time",IF((VLOOKUP($F24,'VESSEL FACTORS'!$A$3:$O$5,AC$5,FALSE))="N/A","--",IF($G24=" ",IF(ISERROR(SEARCH("Aux",$E24,1)),($H24*VLOOKUP($F24,'VESSEL FACTORS'!$A$2:$O$5,AC$5,FALSE)*0.0000011023*$M24*$N24*0.82),($H24*VLOOKUP($F24,'VESSEL FACTORS'!$A$2:$O$5,AC$5,FALSE)*0.0000011023*$M24*$N24*1)),IF($G24&lt;21,($H24*VLOOKUP($F24,'VESSEL FACTORS'!$A$2:$O$5,AC$5,FALSE)*0.0000011023*$M24*$N24*VLOOKUP($G24,'VESSEL FACTORS'!$A$16:$L$36,AC$5,FALSE)),($H24*VLOOKUP($F24,'VESSEL FACTORS'!$A$3:$O$5,AC$5,FALSE)*0.0000011023*$M24*$N24*($G24/100))))))))</f>
        <v>Enter vessel info</v>
      </c>
      <c r="AD24" s="76" t="str">
        <f>IF(OR($D24=" ",$E24=" ",$F24=" "),"Enter vessel info",IF(T($H24)&lt;&gt;"","Enter Activity",IF(OR($M24=0,$N24=0),"Enter Run Time",IF((VLOOKUP($F24,'VESSEL FACTORS'!$A$3:$O$5,AD$5,FALSE))="N/A","--",IF($G24=" ",IF(ISERROR(SEARCH("Aux",$E24,1)),($H24*VLOOKUP($F24,'VESSEL FACTORS'!$A$2:$O$5,AD$5,FALSE)*0.0000011023*$M24*$N24*0.82),($H24*VLOOKUP($F24,'VESSEL FACTORS'!$A$2:$O$5,AD$5,FALSE)*0.0000011023*$M24*$N24*1)),IF($G24&lt;21,($H24*VLOOKUP($F24,'VESSEL FACTORS'!$A$2:$O$5,AD$5,FALSE)*0.0000011023*$M24*$N24*VLOOKUP($G24,'VESSEL FACTORS'!$A$16:$L$36,AD$5,FALSE)),($H24*VLOOKUP($F24,'VESSEL FACTORS'!$A$3:$O$5,AD$5,FALSE)*0.0000011023*$M24*$N24*($G24/100))))))))</f>
        <v>Enter vessel info</v>
      </c>
      <c r="AE24" s="76" t="str">
        <f>IF(OR($D24=" ",$E24=" ",$F24=" "),"Enter vessel info",IF(T($H24)&lt;&gt;"","Enter Activity",IF(OR($M24=0,$N24=0),"Enter Run Time",IF((VLOOKUP($F24,'VESSEL FACTORS'!$A$3:$O$5,AE$5,FALSE))="N/A","--",IF($G24=" ",IF(ISERROR(SEARCH("Aux",$E24,1)),($H24*VLOOKUP($F24,'VESSEL FACTORS'!$A$2:$O$5,AE$5,FALSE)*0.0000011023*$M24*$N24*0.82),($H24*VLOOKUP($F24,'VESSEL FACTORS'!$A$2:$O$5,AE$5,FALSE)*0.0000011023*$M24*$N24*1)),IF($G24&lt;21,($H24*VLOOKUP($F24,'VESSEL FACTORS'!$A$2:$O$5,AE$5,FALSE)*0.0000011023*$M24*$N24*VLOOKUP($G24,'VESSEL FACTORS'!$A$16:$L$36,AE$5,FALSE)),($H24*VLOOKUP($F24,'VESSEL FACTORS'!$A$3:$O$5,AE$5,FALSE)*0.0000011023*$M24*$N24*($G24/100))))))))</f>
        <v>Enter vessel info</v>
      </c>
      <c r="AF24" s="76" t="str">
        <f>IF(OR($D24=" ",$E24=" ",$F24=" "),"Enter vessel info",IF(T($H24)&lt;&gt;"","Enter Activity",IF(OR($M24=0,$N24=0),"Enter Run Time",IF((VLOOKUP($F24,'VESSEL FACTORS'!$A$3:$O$5,AF$5,FALSE))="N/A","--",IF($G24=" ",IF(ISERROR(SEARCH("Aux",$E24,1)),($H24*VLOOKUP($F24,'VESSEL FACTORS'!$A$2:$O$5,AF$5,FALSE)*0.0000011023*$M24*$N24*0.82),($H24*VLOOKUP($F24,'VESSEL FACTORS'!$A$2:$O$5,AF$5,FALSE)*0.0000011023*$M24*$N24*1)),IF($G24&lt;21,($H24*VLOOKUP($F24,'VESSEL FACTORS'!$A$2:$O$5,AF$5,FALSE)*0.0000011023*$M24*$N24*VLOOKUP($G24,'VESSEL FACTORS'!$A$16:$L$36,AF$5,FALSE)),($H24*VLOOKUP($F24,'VESSEL FACTORS'!$A$3:$O$5,AF$5,FALSE)*0.0000011023*$M24*$N24*($G24/100))))))))</f>
        <v>Enter vessel info</v>
      </c>
      <c r="AG24" s="76" t="str">
        <f>IF(OR($D24=" ",$E24=" ",$F24=" "),"Enter vessel info",IF(T($H24)&lt;&gt;"","Enter Activity",IF(OR($M24=0,$N24=0),"Enter Run Time",IF((VLOOKUP($F24,'VESSEL FACTORS'!$A$3:$O$5,AG$5,FALSE))="N/A","--",IF($G24=" ",IF(ISERROR(SEARCH("Aux",$E24,1)),($H24*VLOOKUP($F24,'VESSEL FACTORS'!$A$2:$O$5,AG$5,FALSE)*0.0000011023*$M24*$N24*0.82),($H24*VLOOKUP($F24,'VESSEL FACTORS'!$A$2:$O$5,AG$5,FALSE)*0.0000011023*$M24*$N24*1)),IF($G24&lt;21,($H24*VLOOKUP($F24,'VESSEL FACTORS'!$A$2:$O$5,AG$5,FALSE)*0.0000011023*$M24*$N24*VLOOKUP($G24,'VESSEL FACTORS'!$A$16:$L$36,AG$5,FALSE)),($H24*VLOOKUP($F24,'VESSEL FACTORS'!$A$3:$O$5,AG$5,FALSE)*0.0000011023*$M24*$N24*($G24/100))))))))</f>
        <v>Enter vessel info</v>
      </c>
      <c r="AH24" s="76" t="str">
        <f>IF(OR($D24=" ",$E24=" ",$F24=" "),"Enter vessel info",IF(T($H24)&lt;&gt;"","Enter Activity",IF(OR($M24=0,$N24=0),"Enter Run Time",IF((VLOOKUP($F24,'VESSEL FACTORS'!$A$3:$O$5,AH$5,FALSE))="N/A","--",IF($G24=" ",IF(ISERROR(SEARCH("Aux",$E24,1)),($H24*VLOOKUP($F24,'VESSEL FACTORS'!$A$2:$O$5,AH$5,FALSE)*0.0000011023*$M24*$N24*0.82),($H24*VLOOKUP($F24,'VESSEL FACTORS'!$A$2:$O$5,AH$5,FALSE)*0.0000011023*$M24*$N24*1)),IF($G24&lt;21,($H24*VLOOKUP($F24,'VESSEL FACTORS'!$A$2:$O$5,AH$5,FALSE)*0.0000011023*$M24*$N24*VLOOKUP($G24,'VESSEL FACTORS'!$A$16:$L$36,AH$5,FALSE)),($H24*VLOOKUP($F24,'VESSEL FACTORS'!$A$3:$O$5,AH$5,FALSE)*0.0000011023*$M24*$N24*($G24/100))))))))</f>
        <v>Enter vessel info</v>
      </c>
      <c r="AI24" s="76" t="str">
        <f>IF(OR($D24=" ",$E24=" ",$F24=" "),"Enter vessel info",IF(T($H24)&lt;&gt;"","Enter Activity",IF(OR($M24=0,$N24=0),"Enter Run Time",IF((VLOOKUP($F24,'VESSEL FACTORS'!$A$3:$O$5,AI$5,FALSE))="N/A","--",IF($G24=" ",IF(ISERROR(SEARCH("Aux",$E24,1)),($H24*VLOOKUP($F24,'VESSEL FACTORS'!$A$2:$O$5,AI$5,FALSE)*0.0000011023*$M24*$N24*0.82),($H24*VLOOKUP($F24,'VESSEL FACTORS'!$A$2:$O$5,AI$5,FALSE)*0.0000011023*$M24*$N24*1)),IF($G24&lt;21,($H24*VLOOKUP($F24,'VESSEL FACTORS'!$A$2:$O$5,AI$5,FALSE)*0.0000011023*$M24*$N24*VLOOKUP($G24,'VESSEL FACTORS'!$A$16:$L$36,AI$5,FALSE)),($H24*VLOOKUP($F24,'VESSEL FACTORS'!$A$3:$O$5,AI$5,FALSE)*0.0000011023*$M24*$N24*($G24/100))))))))</f>
        <v>Enter vessel info</v>
      </c>
      <c r="AJ24" s="76" t="str">
        <f>IF(OR($D24=" ",$E24=" ",$F24=" "),"Enter vessel info",IF(T($H24)&lt;&gt;"","Enter Activity",IF(OR($M24=0,$N24=0),"Enter Run Time",IF((VLOOKUP($F24,'VESSEL FACTORS'!$A$3:$O$5,AJ$5,FALSE))="N/A","--",IF($G24=" ",IF(ISERROR(SEARCH("Aux",$E24,1)),($H24*VLOOKUP($F24,'VESSEL FACTORS'!$A$2:$O$5,AJ$5,FALSE)*0.0000011023*$M24*$N24*0.82),($H24*VLOOKUP($F24,'VESSEL FACTORS'!$A$2:$O$5,AJ$5,FALSE)*0.0000011023*$M24*$N24*1)),IF($G24&lt;21,($H24*VLOOKUP($F24,'VESSEL FACTORS'!$A$2:$O$5,AJ$5,FALSE)*0.0000011023*$M24*$N24*VLOOKUP($G24,'VESSEL FACTORS'!$A$16:$L$36,AJ$5,FALSE)),($H24*VLOOKUP($F24,'VESSEL FACTORS'!$A$3:$O$5,AJ$5,FALSE)*0.0000011023*$M24*$N24*($G24/100))))))))</f>
        <v>Enter vessel info</v>
      </c>
      <c r="AK24" s="76" t="str">
        <f>IF(OR($D24=" ",$E24=" ",$F24=" "),"Enter vessel info",IF(T($H24)&lt;&gt;"","Enter Activity",IF(OR($M24=0,$N24=0),"Enter Run Time",IF((VLOOKUP($F24,'VESSEL FACTORS'!$A$3:$O$5,AK$5,FALSE))="N/A","--",IF($G24=" ",IF(ISERROR(SEARCH("Aux",$E24,1)),($H24*VLOOKUP($F24,'VESSEL FACTORS'!$A$2:$O$5,AK$5,FALSE)*0.0000011023*$M24*$N24*0.82),($H24*VLOOKUP($F24,'VESSEL FACTORS'!$A$2:$O$5,AK$5,FALSE)*0.0000011023*$M24*$N24*1)),IF($G24&lt;21,($H24*VLOOKUP($F24,'VESSEL FACTORS'!$A$2:$O$5,AK$5,FALSE)*0.0000011023*$M24*$N24*VLOOKUP($G24,'VESSEL FACTORS'!$A$16:$L$36,AK$5,FALSE)),($H24*VLOOKUP($F24,'VESSEL FACTORS'!$A$3:$O$5,AK$5,FALSE)*0.0000011023*$M24*$N24*($G24/100))))))))</f>
        <v>Enter vessel info</v>
      </c>
      <c r="AL24" s="67" t="str">
        <f>IF(OR($D24=" ",$E24=" ",$F24=" "),"Enter vessel info",IF(T($H24)&lt;&gt;"","Enter Activity",IF(OR($M24=0,$N24=0),"Enter Run Time",IF((VLOOKUP($F24,'VESSEL FACTORS'!$A$3:$O$5,AL$5,FALSE))="N/A","--",IF($G24=" ",IF(ISERROR(SEARCH("Aux",$E24,1)),($H24*VLOOKUP($F24,'VESSEL FACTORS'!$A$2:$O$5,AL$5,FALSE)*0.0000011023*$M24*$N24*0.82),($H24*VLOOKUP($F24,'VESSEL FACTORS'!$A$2:$O$5,AL$5,FALSE)*0.0000011023*$M24*$N24*1)),IF($G24&lt;21,($H24*VLOOKUP($F24,'VESSEL FACTORS'!$A$2:$O$5,AL$5,FALSE)*0.0000011023*$M24*$N24*VLOOKUP($G24,'VESSEL FACTORS'!$A$16:$L$36,AL$5,FALSE)),($H24*VLOOKUP($F24,'VESSEL FACTORS'!$A$3:$O$5,AL$5,FALSE)*0.0000011023*$M24*$N24*($G24/100))))))))</f>
        <v>Enter vessel info</v>
      </c>
      <c r="AM24" s="315"/>
      <c r="AO24" s="74">
        <f>MONTH(EMISSIONS_1!P24)-MONTH(EMISSIONS_1!O24)+1</f>
        <v>1</v>
      </c>
      <c r="AP24" s="335">
        <f t="shared" si="12"/>
        <v>0</v>
      </c>
      <c r="AQ24" s="336">
        <f t="shared" si="34"/>
        <v>0</v>
      </c>
      <c r="AR24" s="336">
        <f t="shared" si="34"/>
        <v>0</v>
      </c>
      <c r="AS24" s="336">
        <f t="shared" si="34"/>
        <v>0</v>
      </c>
      <c r="AT24" s="336">
        <f t="shared" si="34"/>
        <v>0</v>
      </c>
      <c r="AU24" s="336">
        <f t="shared" si="34"/>
        <v>0</v>
      </c>
      <c r="AV24" s="336">
        <f t="shared" si="34"/>
        <v>0</v>
      </c>
      <c r="AW24" s="336">
        <f t="shared" si="34"/>
        <v>0</v>
      </c>
      <c r="AX24" s="336">
        <f t="shared" si="34"/>
        <v>0</v>
      </c>
      <c r="AY24" s="336">
        <f t="shared" si="34"/>
        <v>0</v>
      </c>
      <c r="AZ24" s="336">
        <f t="shared" si="34"/>
        <v>0</v>
      </c>
      <c r="BA24" s="337">
        <f t="shared" si="34"/>
        <v>0</v>
      </c>
      <c r="BB24" s="335">
        <f t="shared" si="24"/>
        <v>0</v>
      </c>
      <c r="BC24" s="336">
        <f t="shared" si="24"/>
        <v>0</v>
      </c>
      <c r="BD24" s="336">
        <f t="shared" si="24"/>
        <v>0</v>
      </c>
      <c r="BE24" s="336">
        <f t="shared" si="24"/>
        <v>0</v>
      </c>
      <c r="BF24" s="336">
        <f t="shared" si="24"/>
        <v>0</v>
      </c>
      <c r="BG24" s="336">
        <f t="shared" si="24"/>
        <v>0</v>
      </c>
      <c r="BH24" s="336">
        <f t="shared" si="24"/>
        <v>0</v>
      </c>
      <c r="BI24" s="336">
        <f t="shared" si="24"/>
        <v>0</v>
      </c>
      <c r="BJ24" s="336">
        <f t="shared" si="24"/>
        <v>0</v>
      </c>
      <c r="BK24" s="336">
        <f t="shared" si="24"/>
        <v>0</v>
      </c>
      <c r="BL24" s="336">
        <f t="shared" si="24"/>
        <v>0</v>
      </c>
      <c r="BM24" s="337">
        <f t="shared" si="24"/>
        <v>0</v>
      </c>
      <c r="BN24" s="335">
        <f t="shared" si="25"/>
        <v>0</v>
      </c>
      <c r="BO24" s="336">
        <f t="shared" si="25"/>
        <v>0</v>
      </c>
      <c r="BP24" s="336">
        <f t="shared" si="25"/>
        <v>0</v>
      </c>
      <c r="BQ24" s="336">
        <f t="shared" si="25"/>
        <v>0</v>
      </c>
      <c r="BR24" s="336">
        <f t="shared" si="25"/>
        <v>0</v>
      </c>
      <c r="BS24" s="336">
        <f t="shared" si="25"/>
        <v>0</v>
      </c>
      <c r="BT24" s="336">
        <f t="shared" si="25"/>
        <v>0</v>
      </c>
      <c r="BU24" s="336">
        <f t="shared" si="25"/>
        <v>0</v>
      </c>
      <c r="BV24" s="336">
        <f t="shared" si="25"/>
        <v>0</v>
      </c>
      <c r="BW24" s="336">
        <f t="shared" si="25"/>
        <v>0</v>
      </c>
      <c r="BX24" s="336">
        <f t="shared" si="25"/>
        <v>0</v>
      </c>
      <c r="BY24" s="337">
        <f t="shared" si="25"/>
        <v>0</v>
      </c>
      <c r="BZ24" s="335">
        <f t="shared" si="26"/>
        <v>0</v>
      </c>
      <c r="CA24" s="336">
        <f t="shared" si="26"/>
        <v>0</v>
      </c>
      <c r="CB24" s="336">
        <f t="shared" si="26"/>
        <v>0</v>
      </c>
      <c r="CC24" s="336">
        <f t="shared" si="26"/>
        <v>0</v>
      </c>
      <c r="CD24" s="336">
        <f t="shared" si="26"/>
        <v>0</v>
      </c>
      <c r="CE24" s="336">
        <f t="shared" si="26"/>
        <v>0</v>
      </c>
      <c r="CF24" s="336">
        <f t="shared" si="26"/>
        <v>0</v>
      </c>
      <c r="CG24" s="336">
        <f t="shared" si="26"/>
        <v>0</v>
      </c>
      <c r="CH24" s="336">
        <f t="shared" si="26"/>
        <v>0</v>
      </c>
      <c r="CI24" s="336">
        <f t="shared" si="26"/>
        <v>0</v>
      </c>
      <c r="CJ24" s="336">
        <f t="shared" si="26"/>
        <v>0</v>
      </c>
      <c r="CK24" s="337">
        <f t="shared" si="26"/>
        <v>0</v>
      </c>
      <c r="CL24" s="335">
        <f t="shared" si="27"/>
        <v>0</v>
      </c>
      <c r="CM24" s="336">
        <f t="shared" si="27"/>
        <v>0</v>
      </c>
      <c r="CN24" s="336">
        <f t="shared" si="27"/>
        <v>0</v>
      </c>
      <c r="CO24" s="336">
        <f t="shared" si="27"/>
        <v>0</v>
      </c>
      <c r="CP24" s="336">
        <f t="shared" si="27"/>
        <v>0</v>
      </c>
      <c r="CQ24" s="336">
        <f t="shared" si="27"/>
        <v>0</v>
      </c>
      <c r="CR24" s="336">
        <f t="shared" si="27"/>
        <v>0</v>
      </c>
      <c r="CS24" s="336">
        <f t="shared" si="27"/>
        <v>0</v>
      </c>
      <c r="CT24" s="336">
        <f t="shared" si="27"/>
        <v>0</v>
      </c>
      <c r="CU24" s="336">
        <f t="shared" si="27"/>
        <v>0</v>
      </c>
      <c r="CV24" s="336">
        <f t="shared" si="27"/>
        <v>0</v>
      </c>
      <c r="CW24" s="337">
        <f t="shared" si="27"/>
        <v>0</v>
      </c>
      <c r="CX24" s="335">
        <f t="shared" si="28"/>
        <v>0</v>
      </c>
      <c r="CY24" s="336">
        <f t="shared" si="28"/>
        <v>0</v>
      </c>
      <c r="CZ24" s="336">
        <f t="shared" si="28"/>
        <v>0</v>
      </c>
      <c r="DA24" s="336">
        <f t="shared" si="28"/>
        <v>0</v>
      </c>
      <c r="DB24" s="336">
        <f t="shared" si="28"/>
        <v>0</v>
      </c>
      <c r="DC24" s="336">
        <f t="shared" si="28"/>
        <v>0</v>
      </c>
      <c r="DD24" s="336">
        <f t="shared" si="28"/>
        <v>0</v>
      </c>
      <c r="DE24" s="336">
        <f t="shared" si="28"/>
        <v>0</v>
      </c>
      <c r="DF24" s="336">
        <f t="shared" si="28"/>
        <v>0</v>
      </c>
      <c r="DG24" s="336">
        <f t="shared" si="28"/>
        <v>0</v>
      </c>
      <c r="DH24" s="336">
        <f t="shared" si="28"/>
        <v>0</v>
      </c>
      <c r="DI24" s="337">
        <f t="shared" si="28"/>
        <v>0</v>
      </c>
      <c r="DJ24" s="335">
        <f t="shared" si="29"/>
        <v>0</v>
      </c>
      <c r="DK24" s="336">
        <f t="shared" si="29"/>
        <v>0</v>
      </c>
      <c r="DL24" s="336">
        <f t="shared" si="29"/>
        <v>0</v>
      </c>
      <c r="DM24" s="336">
        <f t="shared" si="29"/>
        <v>0</v>
      </c>
      <c r="DN24" s="336">
        <f t="shared" si="29"/>
        <v>0</v>
      </c>
      <c r="DO24" s="336">
        <f t="shared" si="29"/>
        <v>0</v>
      </c>
      <c r="DP24" s="336">
        <f t="shared" si="29"/>
        <v>0</v>
      </c>
      <c r="DQ24" s="336">
        <f t="shared" si="29"/>
        <v>0</v>
      </c>
      <c r="DR24" s="336">
        <f t="shared" si="29"/>
        <v>0</v>
      </c>
      <c r="DS24" s="336">
        <f t="shared" si="29"/>
        <v>0</v>
      </c>
      <c r="DT24" s="336">
        <f t="shared" si="29"/>
        <v>0</v>
      </c>
      <c r="DU24" s="337">
        <f t="shared" si="29"/>
        <v>0</v>
      </c>
      <c r="DV24" s="335">
        <f t="shared" si="30"/>
        <v>0</v>
      </c>
      <c r="DW24" s="336">
        <f t="shared" si="30"/>
        <v>0</v>
      </c>
      <c r="DX24" s="336">
        <f t="shared" si="30"/>
        <v>0</v>
      </c>
      <c r="DY24" s="336">
        <f t="shared" si="30"/>
        <v>0</v>
      </c>
      <c r="DZ24" s="336">
        <f t="shared" si="30"/>
        <v>0</v>
      </c>
      <c r="EA24" s="336">
        <f t="shared" si="30"/>
        <v>0</v>
      </c>
      <c r="EB24" s="336">
        <f t="shared" si="30"/>
        <v>0</v>
      </c>
      <c r="EC24" s="336">
        <f t="shared" si="30"/>
        <v>0</v>
      </c>
      <c r="ED24" s="336">
        <f t="shared" si="30"/>
        <v>0</v>
      </c>
      <c r="EE24" s="336">
        <f t="shared" si="30"/>
        <v>0</v>
      </c>
      <c r="EF24" s="336">
        <f t="shared" si="30"/>
        <v>0</v>
      </c>
      <c r="EG24" s="337">
        <f t="shared" si="30"/>
        <v>0</v>
      </c>
      <c r="EH24" s="335">
        <f t="shared" si="31"/>
        <v>0</v>
      </c>
      <c r="EI24" s="336">
        <f t="shared" si="31"/>
        <v>0</v>
      </c>
      <c r="EJ24" s="336">
        <f t="shared" si="31"/>
        <v>0</v>
      </c>
      <c r="EK24" s="336">
        <f t="shared" si="31"/>
        <v>0</v>
      </c>
      <c r="EL24" s="336">
        <f t="shared" si="31"/>
        <v>0</v>
      </c>
      <c r="EM24" s="336">
        <f t="shared" si="31"/>
        <v>0</v>
      </c>
      <c r="EN24" s="336">
        <f t="shared" si="31"/>
        <v>0</v>
      </c>
      <c r="EO24" s="336">
        <f t="shared" si="31"/>
        <v>0</v>
      </c>
      <c r="EP24" s="336">
        <f t="shared" si="31"/>
        <v>0</v>
      </c>
      <c r="EQ24" s="336">
        <f t="shared" si="31"/>
        <v>0</v>
      </c>
      <c r="ER24" s="336">
        <f t="shared" si="31"/>
        <v>0</v>
      </c>
      <c r="ES24" s="337">
        <f t="shared" si="31"/>
        <v>0</v>
      </c>
      <c r="ET24" s="335">
        <f t="shared" si="32"/>
        <v>0</v>
      </c>
      <c r="EU24" s="336">
        <f t="shared" si="32"/>
        <v>0</v>
      </c>
      <c r="EV24" s="336">
        <f t="shared" si="32"/>
        <v>0</v>
      </c>
      <c r="EW24" s="336">
        <f t="shared" si="32"/>
        <v>0</v>
      </c>
      <c r="EX24" s="336">
        <f t="shared" si="32"/>
        <v>0</v>
      </c>
      <c r="EY24" s="336">
        <f t="shared" si="32"/>
        <v>0</v>
      </c>
      <c r="EZ24" s="336">
        <f t="shared" si="32"/>
        <v>0</v>
      </c>
      <c r="FA24" s="336">
        <f t="shared" si="32"/>
        <v>0</v>
      </c>
      <c r="FB24" s="336">
        <f t="shared" si="32"/>
        <v>0</v>
      </c>
      <c r="FC24" s="336">
        <f t="shared" si="32"/>
        <v>0</v>
      </c>
      <c r="FD24" s="336">
        <f t="shared" si="32"/>
        <v>0</v>
      </c>
      <c r="FE24" s="337">
        <f t="shared" si="32"/>
        <v>0</v>
      </c>
      <c r="FF24" s="335">
        <f t="shared" si="33"/>
        <v>0</v>
      </c>
      <c r="FG24" s="336">
        <f t="shared" si="33"/>
        <v>0</v>
      </c>
      <c r="FH24" s="336">
        <f t="shared" si="33"/>
        <v>0</v>
      </c>
      <c r="FI24" s="336">
        <f t="shared" si="33"/>
        <v>0</v>
      </c>
      <c r="FJ24" s="336">
        <f t="shared" si="33"/>
        <v>0</v>
      </c>
      <c r="FK24" s="336">
        <f t="shared" si="33"/>
        <v>0</v>
      </c>
      <c r="FL24" s="336">
        <f t="shared" si="33"/>
        <v>0</v>
      </c>
      <c r="FM24" s="336">
        <f t="shared" si="33"/>
        <v>0</v>
      </c>
      <c r="FN24" s="336">
        <f t="shared" si="33"/>
        <v>0</v>
      </c>
      <c r="FO24" s="336">
        <f t="shared" si="33"/>
        <v>0</v>
      </c>
      <c r="FP24" s="336">
        <f t="shared" si="33"/>
        <v>0</v>
      </c>
      <c r="FQ24" s="337">
        <f t="shared" si="33"/>
        <v>0</v>
      </c>
    </row>
    <row r="25" spans="1:173" ht="12.75" customHeight="1" x14ac:dyDescent="0.2">
      <c r="A25" s="74" t="str">
        <f t="shared" si="21"/>
        <v xml:space="preserve"> - </v>
      </c>
      <c r="B25" s="112"/>
      <c r="C25" s="171" t="s">
        <v>305</v>
      </c>
      <c r="D25" s="366" t="str">
        <f>IF(ISBLANK(EMISSIONS_2!D25), " ", EMISSIONS_2!D25)</f>
        <v xml:space="preserve"> </v>
      </c>
      <c r="E25" s="366" t="str">
        <f>IF(ISBLANK(EMISSIONS_2!E25), " ", EMISSIONS_2!E25)</f>
        <v xml:space="preserve"> </v>
      </c>
      <c r="F25" s="366" t="str">
        <f>IF(ISBLANK(EMISSIONS_2!F25), " ", EMISSIONS_2!F25)</f>
        <v xml:space="preserve"> </v>
      </c>
      <c r="G25" s="367"/>
      <c r="H25" s="368"/>
      <c r="I25" s="33" t="s">
        <v>299</v>
      </c>
      <c r="J25" s="367"/>
      <c r="K25" s="33">
        <f t="shared" si="22"/>
        <v>1</v>
      </c>
      <c r="L25" s="33">
        <f t="shared" si="23"/>
        <v>0</v>
      </c>
      <c r="M25" s="367">
        <v>0</v>
      </c>
      <c r="N25" s="373">
        <v>0</v>
      </c>
      <c r="O25" s="299"/>
      <c r="P25" s="300"/>
      <c r="Q25" s="73" t="str">
        <f t="shared" si="13"/>
        <v>Enter vessel info</v>
      </c>
      <c r="R25" s="79" t="str">
        <f t="shared" si="14"/>
        <v>Enter vessel info</v>
      </c>
      <c r="S25" s="79" t="str">
        <f t="shared" si="15"/>
        <v>Enter vessel info</v>
      </c>
      <c r="T25" s="79" t="str">
        <f t="shared" si="16"/>
        <v>Enter vessel info</v>
      </c>
      <c r="U25" s="79" t="str">
        <f t="shared" si="17"/>
        <v>Enter vessel info</v>
      </c>
      <c r="V25" s="79" t="str">
        <f t="shared" si="18"/>
        <v>Enter vessel info</v>
      </c>
      <c r="W25" s="79" t="str">
        <f t="shared" si="19"/>
        <v>Enter vessel info</v>
      </c>
      <c r="X25" s="79" t="str">
        <f t="shared" si="20"/>
        <v>Enter vessel info</v>
      </c>
      <c r="Y25" s="78" t="s">
        <v>115</v>
      </c>
      <c r="Z25" s="79" t="s">
        <v>115</v>
      </c>
      <c r="AA25" s="82" t="s">
        <v>115</v>
      </c>
      <c r="AB25" s="76" t="str">
        <f>IF(OR($D25=" ",$E25=" ",$F25=" "),"Enter vessel info",IF(T($H25)&lt;&gt;"","Enter Activity",IF(OR($M25=0,$N25=0),"Enter Run Time",IF((VLOOKUP($F25,'VESSEL FACTORS'!$A$3:$O$5,AB$5,FALSE))="N/A","--",IF($G25=" ",IF(ISERROR(SEARCH("Aux",$E25,1)),($H25*VLOOKUP($F25,'VESSEL FACTORS'!$A$2:$O$5,AB$5,FALSE)*0.0000011023*$M25*$N25*0.82),($H25*VLOOKUP($F25,'VESSEL FACTORS'!$A$2:$O$5,AB$5,FALSE)*0.0000011023*$M25*$N25*1)),IF($G25&lt;21,($H25*VLOOKUP($F25,'VESSEL FACTORS'!$A$2:$O$5,AB$5,FALSE)*0.0000011023*$M25*$N25*VLOOKUP($G25,'VESSEL FACTORS'!$A$16:$L$36,AB$5,FALSE)),($H25*VLOOKUP($F25,'VESSEL FACTORS'!$A$3:$O$5,AB$5,FALSE)*0.0000011023*$M25*$N25*($G25/100))))))))</f>
        <v>Enter vessel info</v>
      </c>
      <c r="AC25" s="76" t="str">
        <f>IF(OR($D25=" ",$E25=" ",$F25=" "),"Enter vessel info",IF(T($H25)&lt;&gt;"","Enter Activity",IF(OR($M25=0,$N25=0),"Enter Run Time",IF((VLOOKUP($F25,'VESSEL FACTORS'!$A$3:$O$5,AC$5,FALSE))="N/A","--",IF($G25=" ",IF(ISERROR(SEARCH("Aux",$E25,1)),($H25*VLOOKUP($F25,'VESSEL FACTORS'!$A$2:$O$5,AC$5,FALSE)*0.0000011023*$M25*$N25*0.82),($H25*VLOOKUP($F25,'VESSEL FACTORS'!$A$2:$O$5,AC$5,FALSE)*0.0000011023*$M25*$N25*1)),IF($G25&lt;21,($H25*VLOOKUP($F25,'VESSEL FACTORS'!$A$2:$O$5,AC$5,FALSE)*0.0000011023*$M25*$N25*VLOOKUP($G25,'VESSEL FACTORS'!$A$16:$L$36,AC$5,FALSE)),($H25*VLOOKUP($F25,'VESSEL FACTORS'!$A$3:$O$5,AC$5,FALSE)*0.0000011023*$M25*$N25*($G25/100))))))))</f>
        <v>Enter vessel info</v>
      </c>
      <c r="AD25" s="76" t="str">
        <f>IF(OR($D25=" ",$E25=" ",$F25=" "),"Enter vessel info",IF(T($H25)&lt;&gt;"","Enter Activity",IF(OR($M25=0,$N25=0),"Enter Run Time",IF((VLOOKUP($F25,'VESSEL FACTORS'!$A$3:$O$5,AD$5,FALSE))="N/A","--",IF($G25=" ",IF(ISERROR(SEARCH("Aux",$E25,1)),($H25*VLOOKUP($F25,'VESSEL FACTORS'!$A$2:$O$5,AD$5,FALSE)*0.0000011023*$M25*$N25*0.82),($H25*VLOOKUP($F25,'VESSEL FACTORS'!$A$2:$O$5,AD$5,FALSE)*0.0000011023*$M25*$N25*1)),IF($G25&lt;21,($H25*VLOOKUP($F25,'VESSEL FACTORS'!$A$2:$O$5,AD$5,FALSE)*0.0000011023*$M25*$N25*VLOOKUP($G25,'VESSEL FACTORS'!$A$16:$L$36,AD$5,FALSE)),($H25*VLOOKUP($F25,'VESSEL FACTORS'!$A$3:$O$5,AD$5,FALSE)*0.0000011023*$M25*$N25*($G25/100))))))))</f>
        <v>Enter vessel info</v>
      </c>
      <c r="AE25" s="76" t="str">
        <f>IF(OR($D25=" ",$E25=" ",$F25=" "),"Enter vessel info",IF(T($H25)&lt;&gt;"","Enter Activity",IF(OR($M25=0,$N25=0),"Enter Run Time",IF((VLOOKUP($F25,'VESSEL FACTORS'!$A$3:$O$5,AE$5,FALSE))="N/A","--",IF($G25=" ",IF(ISERROR(SEARCH("Aux",$E25,1)),($H25*VLOOKUP($F25,'VESSEL FACTORS'!$A$2:$O$5,AE$5,FALSE)*0.0000011023*$M25*$N25*0.82),($H25*VLOOKUP($F25,'VESSEL FACTORS'!$A$2:$O$5,AE$5,FALSE)*0.0000011023*$M25*$N25*1)),IF($G25&lt;21,($H25*VLOOKUP($F25,'VESSEL FACTORS'!$A$2:$O$5,AE$5,FALSE)*0.0000011023*$M25*$N25*VLOOKUP($G25,'VESSEL FACTORS'!$A$16:$L$36,AE$5,FALSE)),($H25*VLOOKUP($F25,'VESSEL FACTORS'!$A$3:$O$5,AE$5,FALSE)*0.0000011023*$M25*$N25*($G25/100))))))))</f>
        <v>Enter vessel info</v>
      </c>
      <c r="AF25" s="76" t="str">
        <f>IF(OR($D25=" ",$E25=" ",$F25=" "),"Enter vessel info",IF(T($H25)&lt;&gt;"","Enter Activity",IF(OR($M25=0,$N25=0),"Enter Run Time",IF((VLOOKUP($F25,'VESSEL FACTORS'!$A$3:$O$5,AF$5,FALSE))="N/A","--",IF($G25=" ",IF(ISERROR(SEARCH("Aux",$E25,1)),($H25*VLOOKUP($F25,'VESSEL FACTORS'!$A$2:$O$5,AF$5,FALSE)*0.0000011023*$M25*$N25*0.82),($H25*VLOOKUP($F25,'VESSEL FACTORS'!$A$2:$O$5,AF$5,FALSE)*0.0000011023*$M25*$N25*1)),IF($G25&lt;21,($H25*VLOOKUP($F25,'VESSEL FACTORS'!$A$2:$O$5,AF$5,FALSE)*0.0000011023*$M25*$N25*VLOOKUP($G25,'VESSEL FACTORS'!$A$16:$L$36,AF$5,FALSE)),($H25*VLOOKUP($F25,'VESSEL FACTORS'!$A$3:$O$5,AF$5,FALSE)*0.0000011023*$M25*$N25*($G25/100))))))))</f>
        <v>Enter vessel info</v>
      </c>
      <c r="AG25" s="76" t="str">
        <f>IF(OR($D25=" ",$E25=" ",$F25=" "),"Enter vessel info",IF(T($H25)&lt;&gt;"","Enter Activity",IF(OR($M25=0,$N25=0),"Enter Run Time",IF((VLOOKUP($F25,'VESSEL FACTORS'!$A$3:$O$5,AG$5,FALSE))="N/A","--",IF($G25=" ",IF(ISERROR(SEARCH("Aux",$E25,1)),($H25*VLOOKUP($F25,'VESSEL FACTORS'!$A$2:$O$5,AG$5,FALSE)*0.0000011023*$M25*$N25*0.82),($H25*VLOOKUP($F25,'VESSEL FACTORS'!$A$2:$O$5,AG$5,FALSE)*0.0000011023*$M25*$N25*1)),IF($G25&lt;21,($H25*VLOOKUP($F25,'VESSEL FACTORS'!$A$2:$O$5,AG$5,FALSE)*0.0000011023*$M25*$N25*VLOOKUP($G25,'VESSEL FACTORS'!$A$16:$L$36,AG$5,FALSE)),($H25*VLOOKUP($F25,'VESSEL FACTORS'!$A$3:$O$5,AG$5,FALSE)*0.0000011023*$M25*$N25*($G25/100))))))))</f>
        <v>Enter vessel info</v>
      </c>
      <c r="AH25" s="76" t="str">
        <f>IF(OR($D25=" ",$E25=" ",$F25=" "),"Enter vessel info",IF(T($H25)&lt;&gt;"","Enter Activity",IF(OR($M25=0,$N25=0),"Enter Run Time",IF((VLOOKUP($F25,'VESSEL FACTORS'!$A$3:$O$5,AH$5,FALSE))="N/A","--",IF($G25=" ",IF(ISERROR(SEARCH("Aux",$E25,1)),($H25*VLOOKUP($F25,'VESSEL FACTORS'!$A$2:$O$5,AH$5,FALSE)*0.0000011023*$M25*$N25*0.82),($H25*VLOOKUP($F25,'VESSEL FACTORS'!$A$2:$O$5,AH$5,FALSE)*0.0000011023*$M25*$N25*1)),IF($G25&lt;21,($H25*VLOOKUP($F25,'VESSEL FACTORS'!$A$2:$O$5,AH$5,FALSE)*0.0000011023*$M25*$N25*VLOOKUP($G25,'VESSEL FACTORS'!$A$16:$L$36,AH$5,FALSE)),($H25*VLOOKUP($F25,'VESSEL FACTORS'!$A$3:$O$5,AH$5,FALSE)*0.0000011023*$M25*$N25*($G25/100))))))))</f>
        <v>Enter vessel info</v>
      </c>
      <c r="AI25" s="76" t="str">
        <f>IF(OR($D25=" ",$E25=" ",$F25=" "),"Enter vessel info",IF(T($H25)&lt;&gt;"","Enter Activity",IF(OR($M25=0,$N25=0),"Enter Run Time",IF((VLOOKUP($F25,'VESSEL FACTORS'!$A$3:$O$5,AI$5,FALSE))="N/A","--",IF($G25=" ",IF(ISERROR(SEARCH("Aux",$E25,1)),($H25*VLOOKUP($F25,'VESSEL FACTORS'!$A$2:$O$5,AI$5,FALSE)*0.0000011023*$M25*$N25*0.82),($H25*VLOOKUP($F25,'VESSEL FACTORS'!$A$2:$O$5,AI$5,FALSE)*0.0000011023*$M25*$N25*1)),IF($G25&lt;21,($H25*VLOOKUP($F25,'VESSEL FACTORS'!$A$2:$O$5,AI$5,FALSE)*0.0000011023*$M25*$N25*VLOOKUP($G25,'VESSEL FACTORS'!$A$16:$L$36,AI$5,FALSE)),($H25*VLOOKUP($F25,'VESSEL FACTORS'!$A$3:$O$5,AI$5,FALSE)*0.0000011023*$M25*$N25*($G25/100))))))))</f>
        <v>Enter vessel info</v>
      </c>
      <c r="AJ25" s="76" t="str">
        <f>IF(OR($D25=" ",$E25=" ",$F25=" "),"Enter vessel info",IF(T($H25)&lt;&gt;"","Enter Activity",IF(OR($M25=0,$N25=0),"Enter Run Time",IF((VLOOKUP($F25,'VESSEL FACTORS'!$A$3:$O$5,AJ$5,FALSE))="N/A","--",IF($G25=" ",IF(ISERROR(SEARCH("Aux",$E25,1)),($H25*VLOOKUP($F25,'VESSEL FACTORS'!$A$2:$O$5,AJ$5,FALSE)*0.0000011023*$M25*$N25*0.82),($H25*VLOOKUP($F25,'VESSEL FACTORS'!$A$2:$O$5,AJ$5,FALSE)*0.0000011023*$M25*$N25*1)),IF($G25&lt;21,($H25*VLOOKUP($F25,'VESSEL FACTORS'!$A$2:$O$5,AJ$5,FALSE)*0.0000011023*$M25*$N25*VLOOKUP($G25,'VESSEL FACTORS'!$A$16:$L$36,AJ$5,FALSE)),($H25*VLOOKUP($F25,'VESSEL FACTORS'!$A$3:$O$5,AJ$5,FALSE)*0.0000011023*$M25*$N25*($G25/100))))))))</f>
        <v>Enter vessel info</v>
      </c>
      <c r="AK25" s="76" t="str">
        <f>IF(OR($D25=" ",$E25=" ",$F25=" "),"Enter vessel info",IF(T($H25)&lt;&gt;"","Enter Activity",IF(OR($M25=0,$N25=0),"Enter Run Time",IF((VLOOKUP($F25,'VESSEL FACTORS'!$A$3:$O$5,AK$5,FALSE))="N/A","--",IF($G25=" ",IF(ISERROR(SEARCH("Aux",$E25,1)),($H25*VLOOKUP($F25,'VESSEL FACTORS'!$A$2:$O$5,AK$5,FALSE)*0.0000011023*$M25*$N25*0.82),($H25*VLOOKUP($F25,'VESSEL FACTORS'!$A$2:$O$5,AK$5,FALSE)*0.0000011023*$M25*$N25*1)),IF($G25&lt;21,($H25*VLOOKUP($F25,'VESSEL FACTORS'!$A$2:$O$5,AK$5,FALSE)*0.0000011023*$M25*$N25*VLOOKUP($G25,'VESSEL FACTORS'!$A$16:$L$36,AK$5,FALSE)),($H25*VLOOKUP($F25,'VESSEL FACTORS'!$A$3:$O$5,AK$5,FALSE)*0.0000011023*$M25*$N25*($G25/100))))))))</f>
        <v>Enter vessel info</v>
      </c>
      <c r="AL25" s="67" t="str">
        <f>IF(OR($D25=" ",$E25=" ",$F25=" "),"Enter vessel info",IF(T($H25)&lt;&gt;"","Enter Activity",IF(OR($M25=0,$N25=0),"Enter Run Time",IF((VLOOKUP($F25,'VESSEL FACTORS'!$A$3:$O$5,AL$5,FALSE))="N/A","--",IF($G25=" ",IF(ISERROR(SEARCH("Aux",$E25,1)),($H25*VLOOKUP($F25,'VESSEL FACTORS'!$A$2:$O$5,AL$5,FALSE)*0.0000011023*$M25*$N25*0.82),($H25*VLOOKUP($F25,'VESSEL FACTORS'!$A$2:$O$5,AL$5,FALSE)*0.0000011023*$M25*$N25*1)),IF($G25&lt;21,($H25*VLOOKUP($F25,'VESSEL FACTORS'!$A$2:$O$5,AL$5,FALSE)*0.0000011023*$M25*$N25*VLOOKUP($G25,'VESSEL FACTORS'!$A$16:$L$36,AL$5,FALSE)),($H25*VLOOKUP($F25,'VESSEL FACTORS'!$A$3:$O$5,AL$5,FALSE)*0.0000011023*$M25*$N25*($G25/100))))))))</f>
        <v>Enter vessel info</v>
      </c>
      <c r="AM25" s="315"/>
      <c r="AO25" s="74">
        <f>MONTH(EMISSIONS_1!P25)-MONTH(EMISSIONS_1!O25)+1</f>
        <v>1</v>
      </c>
      <c r="AP25" s="335">
        <f t="shared" si="12"/>
        <v>0</v>
      </c>
      <c r="AQ25" s="336">
        <f t="shared" si="34"/>
        <v>0</v>
      </c>
      <c r="AR25" s="336">
        <f t="shared" si="34"/>
        <v>0</v>
      </c>
      <c r="AS25" s="336">
        <f t="shared" si="34"/>
        <v>0</v>
      </c>
      <c r="AT25" s="336">
        <f t="shared" si="34"/>
        <v>0</v>
      </c>
      <c r="AU25" s="336">
        <f t="shared" si="34"/>
        <v>0</v>
      </c>
      <c r="AV25" s="336">
        <f t="shared" si="34"/>
        <v>0</v>
      </c>
      <c r="AW25" s="336">
        <f t="shared" si="34"/>
        <v>0</v>
      </c>
      <c r="AX25" s="336">
        <f t="shared" si="34"/>
        <v>0</v>
      </c>
      <c r="AY25" s="336">
        <f t="shared" si="34"/>
        <v>0</v>
      </c>
      <c r="AZ25" s="336">
        <f t="shared" si="34"/>
        <v>0</v>
      </c>
      <c r="BA25" s="337">
        <f t="shared" si="34"/>
        <v>0</v>
      </c>
      <c r="BB25" s="335">
        <f t="shared" si="24"/>
        <v>0</v>
      </c>
      <c r="BC25" s="336">
        <f t="shared" si="24"/>
        <v>0</v>
      </c>
      <c r="BD25" s="336">
        <f t="shared" si="24"/>
        <v>0</v>
      </c>
      <c r="BE25" s="336">
        <f t="shared" si="24"/>
        <v>0</v>
      </c>
      <c r="BF25" s="336">
        <f t="shared" si="24"/>
        <v>0</v>
      </c>
      <c r="BG25" s="336">
        <f t="shared" si="24"/>
        <v>0</v>
      </c>
      <c r="BH25" s="336">
        <f t="shared" si="24"/>
        <v>0</v>
      </c>
      <c r="BI25" s="336">
        <f t="shared" si="24"/>
        <v>0</v>
      </c>
      <c r="BJ25" s="336">
        <f t="shared" si="24"/>
        <v>0</v>
      </c>
      <c r="BK25" s="336">
        <f t="shared" si="24"/>
        <v>0</v>
      </c>
      <c r="BL25" s="336">
        <f t="shared" si="24"/>
        <v>0</v>
      </c>
      <c r="BM25" s="337">
        <f t="shared" si="24"/>
        <v>0</v>
      </c>
      <c r="BN25" s="335">
        <f t="shared" si="25"/>
        <v>0</v>
      </c>
      <c r="BO25" s="336">
        <f t="shared" si="25"/>
        <v>0</v>
      </c>
      <c r="BP25" s="336">
        <f t="shared" si="25"/>
        <v>0</v>
      </c>
      <c r="BQ25" s="336">
        <f t="shared" si="25"/>
        <v>0</v>
      </c>
      <c r="BR25" s="336">
        <f t="shared" si="25"/>
        <v>0</v>
      </c>
      <c r="BS25" s="336">
        <f t="shared" si="25"/>
        <v>0</v>
      </c>
      <c r="BT25" s="336">
        <f t="shared" si="25"/>
        <v>0</v>
      </c>
      <c r="BU25" s="336">
        <f t="shared" si="25"/>
        <v>0</v>
      </c>
      <c r="BV25" s="336">
        <f t="shared" si="25"/>
        <v>0</v>
      </c>
      <c r="BW25" s="336">
        <f t="shared" si="25"/>
        <v>0</v>
      </c>
      <c r="BX25" s="336">
        <f t="shared" si="25"/>
        <v>0</v>
      </c>
      <c r="BY25" s="337">
        <f t="shared" si="25"/>
        <v>0</v>
      </c>
      <c r="BZ25" s="335">
        <f t="shared" si="26"/>
        <v>0</v>
      </c>
      <c r="CA25" s="336">
        <f t="shared" si="26"/>
        <v>0</v>
      </c>
      <c r="CB25" s="336">
        <f t="shared" si="26"/>
        <v>0</v>
      </c>
      <c r="CC25" s="336">
        <f t="shared" si="26"/>
        <v>0</v>
      </c>
      <c r="CD25" s="336">
        <f t="shared" si="26"/>
        <v>0</v>
      </c>
      <c r="CE25" s="336">
        <f t="shared" si="26"/>
        <v>0</v>
      </c>
      <c r="CF25" s="336">
        <f t="shared" si="26"/>
        <v>0</v>
      </c>
      <c r="CG25" s="336">
        <f t="shared" si="26"/>
        <v>0</v>
      </c>
      <c r="CH25" s="336">
        <f t="shared" si="26"/>
        <v>0</v>
      </c>
      <c r="CI25" s="336">
        <f t="shared" si="26"/>
        <v>0</v>
      </c>
      <c r="CJ25" s="336">
        <f t="shared" si="26"/>
        <v>0</v>
      </c>
      <c r="CK25" s="337">
        <f t="shared" si="26"/>
        <v>0</v>
      </c>
      <c r="CL25" s="335">
        <f t="shared" si="27"/>
        <v>0</v>
      </c>
      <c r="CM25" s="336">
        <f t="shared" si="27"/>
        <v>0</v>
      </c>
      <c r="CN25" s="336">
        <f t="shared" si="27"/>
        <v>0</v>
      </c>
      <c r="CO25" s="336">
        <f t="shared" si="27"/>
        <v>0</v>
      </c>
      <c r="CP25" s="336">
        <f t="shared" si="27"/>
        <v>0</v>
      </c>
      <c r="CQ25" s="336">
        <f t="shared" si="27"/>
        <v>0</v>
      </c>
      <c r="CR25" s="336">
        <f t="shared" si="27"/>
        <v>0</v>
      </c>
      <c r="CS25" s="336">
        <f t="shared" si="27"/>
        <v>0</v>
      </c>
      <c r="CT25" s="336">
        <f t="shared" si="27"/>
        <v>0</v>
      </c>
      <c r="CU25" s="336">
        <f t="shared" si="27"/>
        <v>0</v>
      </c>
      <c r="CV25" s="336">
        <f t="shared" si="27"/>
        <v>0</v>
      </c>
      <c r="CW25" s="337">
        <f t="shared" si="27"/>
        <v>0</v>
      </c>
      <c r="CX25" s="335">
        <f t="shared" si="28"/>
        <v>0</v>
      </c>
      <c r="CY25" s="336">
        <f t="shared" si="28"/>
        <v>0</v>
      </c>
      <c r="CZ25" s="336">
        <f t="shared" si="28"/>
        <v>0</v>
      </c>
      <c r="DA25" s="336">
        <f t="shared" si="28"/>
        <v>0</v>
      </c>
      <c r="DB25" s="336">
        <f t="shared" si="28"/>
        <v>0</v>
      </c>
      <c r="DC25" s="336">
        <f t="shared" si="28"/>
        <v>0</v>
      </c>
      <c r="DD25" s="336">
        <f t="shared" si="28"/>
        <v>0</v>
      </c>
      <c r="DE25" s="336">
        <f t="shared" si="28"/>
        <v>0</v>
      </c>
      <c r="DF25" s="336">
        <f t="shared" si="28"/>
        <v>0</v>
      </c>
      <c r="DG25" s="336">
        <f t="shared" si="28"/>
        <v>0</v>
      </c>
      <c r="DH25" s="336">
        <f t="shared" si="28"/>
        <v>0</v>
      </c>
      <c r="DI25" s="337">
        <f t="shared" si="28"/>
        <v>0</v>
      </c>
      <c r="DJ25" s="335">
        <f t="shared" si="29"/>
        <v>0</v>
      </c>
      <c r="DK25" s="336">
        <f t="shared" si="29"/>
        <v>0</v>
      </c>
      <c r="DL25" s="336">
        <f t="shared" si="29"/>
        <v>0</v>
      </c>
      <c r="DM25" s="336">
        <f t="shared" si="29"/>
        <v>0</v>
      </c>
      <c r="DN25" s="336">
        <f t="shared" si="29"/>
        <v>0</v>
      </c>
      <c r="DO25" s="336">
        <f t="shared" si="29"/>
        <v>0</v>
      </c>
      <c r="DP25" s="336">
        <f t="shared" si="29"/>
        <v>0</v>
      </c>
      <c r="DQ25" s="336">
        <f t="shared" si="29"/>
        <v>0</v>
      </c>
      <c r="DR25" s="336">
        <f t="shared" si="29"/>
        <v>0</v>
      </c>
      <c r="DS25" s="336">
        <f t="shared" si="29"/>
        <v>0</v>
      </c>
      <c r="DT25" s="336">
        <f t="shared" si="29"/>
        <v>0</v>
      </c>
      <c r="DU25" s="337">
        <f t="shared" si="29"/>
        <v>0</v>
      </c>
      <c r="DV25" s="335">
        <f t="shared" si="30"/>
        <v>0</v>
      </c>
      <c r="DW25" s="336">
        <f t="shared" si="30"/>
        <v>0</v>
      </c>
      <c r="DX25" s="336">
        <f t="shared" si="30"/>
        <v>0</v>
      </c>
      <c r="DY25" s="336">
        <f t="shared" si="30"/>
        <v>0</v>
      </c>
      <c r="DZ25" s="336">
        <f t="shared" si="30"/>
        <v>0</v>
      </c>
      <c r="EA25" s="336">
        <f t="shared" si="30"/>
        <v>0</v>
      </c>
      <c r="EB25" s="336">
        <f t="shared" si="30"/>
        <v>0</v>
      </c>
      <c r="EC25" s="336">
        <f t="shared" si="30"/>
        <v>0</v>
      </c>
      <c r="ED25" s="336">
        <f t="shared" si="30"/>
        <v>0</v>
      </c>
      <c r="EE25" s="336">
        <f t="shared" si="30"/>
        <v>0</v>
      </c>
      <c r="EF25" s="336">
        <f t="shared" si="30"/>
        <v>0</v>
      </c>
      <c r="EG25" s="337">
        <f t="shared" si="30"/>
        <v>0</v>
      </c>
      <c r="EH25" s="335">
        <f t="shared" si="31"/>
        <v>0</v>
      </c>
      <c r="EI25" s="336">
        <f t="shared" si="31"/>
        <v>0</v>
      </c>
      <c r="EJ25" s="336">
        <f t="shared" si="31"/>
        <v>0</v>
      </c>
      <c r="EK25" s="336">
        <f t="shared" si="31"/>
        <v>0</v>
      </c>
      <c r="EL25" s="336">
        <f t="shared" si="31"/>
        <v>0</v>
      </c>
      <c r="EM25" s="336">
        <f t="shared" si="31"/>
        <v>0</v>
      </c>
      <c r="EN25" s="336">
        <f t="shared" si="31"/>
        <v>0</v>
      </c>
      <c r="EO25" s="336">
        <f t="shared" si="31"/>
        <v>0</v>
      </c>
      <c r="EP25" s="336">
        <f t="shared" si="31"/>
        <v>0</v>
      </c>
      <c r="EQ25" s="336">
        <f t="shared" si="31"/>
        <v>0</v>
      </c>
      <c r="ER25" s="336">
        <f t="shared" si="31"/>
        <v>0</v>
      </c>
      <c r="ES25" s="337">
        <f t="shared" si="31"/>
        <v>0</v>
      </c>
      <c r="ET25" s="335">
        <f t="shared" si="32"/>
        <v>0</v>
      </c>
      <c r="EU25" s="336">
        <f t="shared" si="32"/>
        <v>0</v>
      </c>
      <c r="EV25" s="336">
        <f t="shared" si="32"/>
        <v>0</v>
      </c>
      <c r="EW25" s="336">
        <f t="shared" si="32"/>
        <v>0</v>
      </c>
      <c r="EX25" s="336">
        <f t="shared" si="32"/>
        <v>0</v>
      </c>
      <c r="EY25" s="336">
        <f t="shared" si="32"/>
        <v>0</v>
      </c>
      <c r="EZ25" s="336">
        <f t="shared" si="32"/>
        <v>0</v>
      </c>
      <c r="FA25" s="336">
        <f t="shared" si="32"/>
        <v>0</v>
      </c>
      <c r="FB25" s="336">
        <f t="shared" si="32"/>
        <v>0</v>
      </c>
      <c r="FC25" s="336">
        <f t="shared" si="32"/>
        <v>0</v>
      </c>
      <c r="FD25" s="336">
        <f t="shared" si="32"/>
        <v>0</v>
      </c>
      <c r="FE25" s="337">
        <f t="shared" si="32"/>
        <v>0</v>
      </c>
      <c r="FF25" s="335">
        <f t="shared" si="33"/>
        <v>0</v>
      </c>
      <c r="FG25" s="336">
        <f t="shared" si="33"/>
        <v>0</v>
      </c>
      <c r="FH25" s="336">
        <f t="shared" si="33"/>
        <v>0</v>
      </c>
      <c r="FI25" s="336">
        <f t="shared" si="33"/>
        <v>0</v>
      </c>
      <c r="FJ25" s="336">
        <f t="shared" si="33"/>
        <v>0</v>
      </c>
      <c r="FK25" s="336">
        <f t="shared" si="33"/>
        <v>0</v>
      </c>
      <c r="FL25" s="336">
        <f t="shared" si="33"/>
        <v>0</v>
      </c>
      <c r="FM25" s="336">
        <f t="shared" si="33"/>
        <v>0</v>
      </c>
      <c r="FN25" s="336">
        <f t="shared" si="33"/>
        <v>0</v>
      </c>
      <c r="FO25" s="336">
        <f t="shared" si="33"/>
        <v>0</v>
      </c>
      <c r="FP25" s="336">
        <f t="shared" si="33"/>
        <v>0</v>
      </c>
      <c r="FQ25" s="337">
        <f t="shared" si="33"/>
        <v>0</v>
      </c>
    </row>
    <row r="26" spans="1:173" ht="12.75" customHeight="1" x14ac:dyDescent="0.2">
      <c r="A26" s="74" t="str">
        <f t="shared" si="21"/>
        <v xml:space="preserve"> - </v>
      </c>
      <c r="B26" s="112"/>
      <c r="C26" s="171" t="s">
        <v>305</v>
      </c>
      <c r="D26" s="366" t="str">
        <f>IF(ISBLANK(EMISSIONS_2!D26), " ", EMISSIONS_2!D26)</f>
        <v xml:space="preserve"> </v>
      </c>
      <c r="E26" s="366" t="str">
        <f>IF(ISBLANK(EMISSIONS_2!E26), " ", EMISSIONS_2!E26)</f>
        <v xml:space="preserve"> </v>
      </c>
      <c r="F26" s="366" t="str">
        <f>IF(ISBLANK(EMISSIONS_2!F26), " ", EMISSIONS_2!F26)</f>
        <v xml:space="preserve"> </v>
      </c>
      <c r="G26" s="367"/>
      <c r="H26" s="368"/>
      <c r="I26" s="33" t="s">
        <v>299</v>
      </c>
      <c r="J26" s="367"/>
      <c r="K26" s="33">
        <f t="shared" si="22"/>
        <v>1</v>
      </c>
      <c r="L26" s="33">
        <f t="shared" si="23"/>
        <v>0</v>
      </c>
      <c r="M26" s="367">
        <v>0</v>
      </c>
      <c r="N26" s="373">
        <v>0</v>
      </c>
      <c r="O26" s="299"/>
      <c r="P26" s="300"/>
      <c r="Q26" s="73" t="str">
        <f t="shared" si="13"/>
        <v>Enter vessel info</v>
      </c>
      <c r="R26" s="79" t="str">
        <f t="shared" si="14"/>
        <v>Enter vessel info</v>
      </c>
      <c r="S26" s="79" t="str">
        <f t="shared" si="15"/>
        <v>Enter vessel info</v>
      </c>
      <c r="T26" s="79" t="str">
        <f t="shared" si="16"/>
        <v>Enter vessel info</v>
      </c>
      <c r="U26" s="79" t="str">
        <f t="shared" si="17"/>
        <v>Enter vessel info</v>
      </c>
      <c r="V26" s="79" t="str">
        <f t="shared" si="18"/>
        <v>Enter vessel info</v>
      </c>
      <c r="W26" s="79" t="str">
        <f t="shared" si="19"/>
        <v>Enter vessel info</v>
      </c>
      <c r="X26" s="79" t="str">
        <f t="shared" si="20"/>
        <v>Enter vessel info</v>
      </c>
      <c r="Y26" s="78" t="s">
        <v>115</v>
      </c>
      <c r="Z26" s="79" t="s">
        <v>115</v>
      </c>
      <c r="AA26" s="82" t="s">
        <v>115</v>
      </c>
      <c r="AB26" s="76" t="str">
        <f>IF(OR($D26=" ",$E26=" ",$F26=" "),"Enter vessel info",IF(T($H26)&lt;&gt;"","Enter Activity",IF(OR($M26=0,$N26=0),"Enter Run Time",IF((VLOOKUP($F26,'VESSEL FACTORS'!$A$3:$O$5,AB$5,FALSE))="N/A","--",IF($G26=" ",IF(ISERROR(SEARCH("Aux",$E26,1)),($H26*VLOOKUP($F26,'VESSEL FACTORS'!$A$2:$O$5,AB$5,FALSE)*0.0000011023*$M26*$N26*0.82),($H26*VLOOKUP($F26,'VESSEL FACTORS'!$A$2:$O$5,AB$5,FALSE)*0.0000011023*$M26*$N26*1)),IF($G26&lt;21,($H26*VLOOKUP($F26,'VESSEL FACTORS'!$A$2:$O$5,AB$5,FALSE)*0.0000011023*$M26*$N26*VLOOKUP($G26,'VESSEL FACTORS'!$A$16:$L$36,AB$5,FALSE)),($H26*VLOOKUP($F26,'VESSEL FACTORS'!$A$3:$O$5,AB$5,FALSE)*0.0000011023*$M26*$N26*($G26/100))))))))</f>
        <v>Enter vessel info</v>
      </c>
      <c r="AC26" s="76" t="str">
        <f>IF(OR($D26=" ",$E26=" ",$F26=" "),"Enter vessel info",IF(T($H26)&lt;&gt;"","Enter Activity",IF(OR($M26=0,$N26=0),"Enter Run Time",IF((VLOOKUP($F26,'VESSEL FACTORS'!$A$3:$O$5,AC$5,FALSE))="N/A","--",IF($G26=" ",IF(ISERROR(SEARCH("Aux",$E26,1)),($H26*VLOOKUP($F26,'VESSEL FACTORS'!$A$2:$O$5,AC$5,FALSE)*0.0000011023*$M26*$N26*0.82),($H26*VLOOKUP($F26,'VESSEL FACTORS'!$A$2:$O$5,AC$5,FALSE)*0.0000011023*$M26*$N26*1)),IF($G26&lt;21,($H26*VLOOKUP($F26,'VESSEL FACTORS'!$A$2:$O$5,AC$5,FALSE)*0.0000011023*$M26*$N26*VLOOKUP($G26,'VESSEL FACTORS'!$A$16:$L$36,AC$5,FALSE)),($H26*VLOOKUP($F26,'VESSEL FACTORS'!$A$3:$O$5,AC$5,FALSE)*0.0000011023*$M26*$N26*($G26/100))))))))</f>
        <v>Enter vessel info</v>
      </c>
      <c r="AD26" s="76" t="str">
        <f>IF(OR($D26=" ",$E26=" ",$F26=" "),"Enter vessel info",IF(T($H26)&lt;&gt;"","Enter Activity",IF(OR($M26=0,$N26=0),"Enter Run Time",IF((VLOOKUP($F26,'VESSEL FACTORS'!$A$3:$O$5,AD$5,FALSE))="N/A","--",IF($G26=" ",IF(ISERROR(SEARCH("Aux",$E26,1)),($H26*VLOOKUP($F26,'VESSEL FACTORS'!$A$2:$O$5,AD$5,FALSE)*0.0000011023*$M26*$N26*0.82),($H26*VLOOKUP($F26,'VESSEL FACTORS'!$A$2:$O$5,AD$5,FALSE)*0.0000011023*$M26*$N26*1)),IF($G26&lt;21,($H26*VLOOKUP($F26,'VESSEL FACTORS'!$A$2:$O$5,AD$5,FALSE)*0.0000011023*$M26*$N26*VLOOKUP($G26,'VESSEL FACTORS'!$A$16:$L$36,AD$5,FALSE)),($H26*VLOOKUP($F26,'VESSEL FACTORS'!$A$3:$O$5,AD$5,FALSE)*0.0000011023*$M26*$N26*($G26/100))))))))</f>
        <v>Enter vessel info</v>
      </c>
      <c r="AE26" s="76" t="str">
        <f>IF(OR($D26=" ",$E26=" ",$F26=" "),"Enter vessel info",IF(T($H26)&lt;&gt;"","Enter Activity",IF(OR($M26=0,$N26=0),"Enter Run Time",IF((VLOOKUP($F26,'VESSEL FACTORS'!$A$3:$O$5,AE$5,FALSE))="N/A","--",IF($G26=" ",IF(ISERROR(SEARCH("Aux",$E26,1)),($H26*VLOOKUP($F26,'VESSEL FACTORS'!$A$2:$O$5,AE$5,FALSE)*0.0000011023*$M26*$N26*0.82),($H26*VLOOKUP($F26,'VESSEL FACTORS'!$A$2:$O$5,AE$5,FALSE)*0.0000011023*$M26*$N26*1)),IF($G26&lt;21,($H26*VLOOKUP($F26,'VESSEL FACTORS'!$A$2:$O$5,AE$5,FALSE)*0.0000011023*$M26*$N26*VLOOKUP($G26,'VESSEL FACTORS'!$A$16:$L$36,AE$5,FALSE)),($H26*VLOOKUP($F26,'VESSEL FACTORS'!$A$3:$O$5,AE$5,FALSE)*0.0000011023*$M26*$N26*($G26/100))))))))</f>
        <v>Enter vessel info</v>
      </c>
      <c r="AF26" s="76" t="str">
        <f>IF(OR($D26=" ",$E26=" ",$F26=" "),"Enter vessel info",IF(T($H26)&lt;&gt;"","Enter Activity",IF(OR($M26=0,$N26=0),"Enter Run Time",IF((VLOOKUP($F26,'VESSEL FACTORS'!$A$3:$O$5,AF$5,FALSE))="N/A","--",IF($G26=" ",IF(ISERROR(SEARCH("Aux",$E26,1)),($H26*VLOOKUP($F26,'VESSEL FACTORS'!$A$2:$O$5,AF$5,FALSE)*0.0000011023*$M26*$N26*0.82),($H26*VLOOKUP($F26,'VESSEL FACTORS'!$A$2:$O$5,AF$5,FALSE)*0.0000011023*$M26*$N26*1)),IF($G26&lt;21,($H26*VLOOKUP($F26,'VESSEL FACTORS'!$A$2:$O$5,AF$5,FALSE)*0.0000011023*$M26*$N26*VLOOKUP($G26,'VESSEL FACTORS'!$A$16:$L$36,AF$5,FALSE)),($H26*VLOOKUP($F26,'VESSEL FACTORS'!$A$3:$O$5,AF$5,FALSE)*0.0000011023*$M26*$N26*($G26/100))))))))</f>
        <v>Enter vessel info</v>
      </c>
      <c r="AG26" s="76" t="str">
        <f>IF(OR($D26=" ",$E26=" ",$F26=" "),"Enter vessel info",IF(T($H26)&lt;&gt;"","Enter Activity",IF(OR($M26=0,$N26=0),"Enter Run Time",IF((VLOOKUP($F26,'VESSEL FACTORS'!$A$3:$O$5,AG$5,FALSE))="N/A","--",IF($G26=" ",IF(ISERROR(SEARCH("Aux",$E26,1)),($H26*VLOOKUP($F26,'VESSEL FACTORS'!$A$2:$O$5,AG$5,FALSE)*0.0000011023*$M26*$N26*0.82),($H26*VLOOKUP($F26,'VESSEL FACTORS'!$A$2:$O$5,AG$5,FALSE)*0.0000011023*$M26*$N26*1)),IF($G26&lt;21,($H26*VLOOKUP($F26,'VESSEL FACTORS'!$A$2:$O$5,AG$5,FALSE)*0.0000011023*$M26*$N26*VLOOKUP($G26,'VESSEL FACTORS'!$A$16:$L$36,AG$5,FALSE)),($H26*VLOOKUP($F26,'VESSEL FACTORS'!$A$3:$O$5,AG$5,FALSE)*0.0000011023*$M26*$N26*($G26/100))))))))</f>
        <v>Enter vessel info</v>
      </c>
      <c r="AH26" s="76" t="str">
        <f>IF(OR($D26=" ",$E26=" ",$F26=" "),"Enter vessel info",IF(T($H26)&lt;&gt;"","Enter Activity",IF(OR($M26=0,$N26=0),"Enter Run Time",IF((VLOOKUP($F26,'VESSEL FACTORS'!$A$3:$O$5,AH$5,FALSE))="N/A","--",IF($G26=" ",IF(ISERROR(SEARCH("Aux",$E26,1)),($H26*VLOOKUP($F26,'VESSEL FACTORS'!$A$2:$O$5,AH$5,FALSE)*0.0000011023*$M26*$N26*0.82),($H26*VLOOKUP($F26,'VESSEL FACTORS'!$A$2:$O$5,AH$5,FALSE)*0.0000011023*$M26*$N26*1)),IF($G26&lt;21,($H26*VLOOKUP($F26,'VESSEL FACTORS'!$A$2:$O$5,AH$5,FALSE)*0.0000011023*$M26*$N26*VLOOKUP($G26,'VESSEL FACTORS'!$A$16:$L$36,AH$5,FALSE)),($H26*VLOOKUP($F26,'VESSEL FACTORS'!$A$3:$O$5,AH$5,FALSE)*0.0000011023*$M26*$N26*($G26/100))))))))</f>
        <v>Enter vessel info</v>
      </c>
      <c r="AI26" s="76" t="str">
        <f>IF(OR($D26=" ",$E26=" ",$F26=" "),"Enter vessel info",IF(T($H26)&lt;&gt;"","Enter Activity",IF(OR($M26=0,$N26=0),"Enter Run Time",IF((VLOOKUP($F26,'VESSEL FACTORS'!$A$3:$O$5,AI$5,FALSE))="N/A","--",IF($G26=" ",IF(ISERROR(SEARCH("Aux",$E26,1)),($H26*VLOOKUP($F26,'VESSEL FACTORS'!$A$2:$O$5,AI$5,FALSE)*0.0000011023*$M26*$N26*0.82),($H26*VLOOKUP($F26,'VESSEL FACTORS'!$A$2:$O$5,AI$5,FALSE)*0.0000011023*$M26*$N26*1)),IF($G26&lt;21,($H26*VLOOKUP($F26,'VESSEL FACTORS'!$A$2:$O$5,AI$5,FALSE)*0.0000011023*$M26*$N26*VLOOKUP($G26,'VESSEL FACTORS'!$A$16:$L$36,AI$5,FALSE)),($H26*VLOOKUP($F26,'VESSEL FACTORS'!$A$3:$O$5,AI$5,FALSE)*0.0000011023*$M26*$N26*($G26/100))))))))</f>
        <v>Enter vessel info</v>
      </c>
      <c r="AJ26" s="76" t="str">
        <f>IF(OR($D26=" ",$E26=" ",$F26=" "),"Enter vessel info",IF(T($H26)&lt;&gt;"","Enter Activity",IF(OR($M26=0,$N26=0),"Enter Run Time",IF((VLOOKUP($F26,'VESSEL FACTORS'!$A$3:$O$5,AJ$5,FALSE))="N/A","--",IF($G26=" ",IF(ISERROR(SEARCH("Aux",$E26,1)),($H26*VLOOKUP($F26,'VESSEL FACTORS'!$A$2:$O$5,AJ$5,FALSE)*0.0000011023*$M26*$N26*0.82),($H26*VLOOKUP($F26,'VESSEL FACTORS'!$A$2:$O$5,AJ$5,FALSE)*0.0000011023*$M26*$N26*1)),IF($G26&lt;21,($H26*VLOOKUP($F26,'VESSEL FACTORS'!$A$2:$O$5,AJ$5,FALSE)*0.0000011023*$M26*$N26*VLOOKUP($G26,'VESSEL FACTORS'!$A$16:$L$36,AJ$5,FALSE)),($H26*VLOOKUP($F26,'VESSEL FACTORS'!$A$3:$O$5,AJ$5,FALSE)*0.0000011023*$M26*$N26*($G26/100))))))))</f>
        <v>Enter vessel info</v>
      </c>
      <c r="AK26" s="76" t="str">
        <f>IF(OR($D26=" ",$E26=" ",$F26=" "),"Enter vessel info",IF(T($H26)&lt;&gt;"","Enter Activity",IF(OR($M26=0,$N26=0),"Enter Run Time",IF((VLOOKUP($F26,'VESSEL FACTORS'!$A$3:$O$5,AK$5,FALSE))="N/A","--",IF($G26=" ",IF(ISERROR(SEARCH("Aux",$E26,1)),($H26*VLOOKUP($F26,'VESSEL FACTORS'!$A$2:$O$5,AK$5,FALSE)*0.0000011023*$M26*$N26*0.82),($H26*VLOOKUP($F26,'VESSEL FACTORS'!$A$2:$O$5,AK$5,FALSE)*0.0000011023*$M26*$N26*1)),IF($G26&lt;21,($H26*VLOOKUP($F26,'VESSEL FACTORS'!$A$2:$O$5,AK$5,FALSE)*0.0000011023*$M26*$N26*VLOOKUP($G26,'VESSEL FACTORS'!$A$16:$L$36,AK$5,FALSE)),($H26*VLOOKUP($F26,'VESSEL FACTORS'!$A$3:$O$5,AK$5,FALSE)*0.0000011023*$M26*$N26*($G26/100))))))))</f>
        <v>Enter vessel info</v>
      </c>
      <c r="AL26" s="67" t="str">
        <f>IF(OR($D26=" ",$E26=" ",$F26=" "),"Enter vessel info",IF(T($H26)&lt;&gt;"","Enter Activity",IF(OR($M26=0,$N26=0),"Enter Run Time",IF((VLOOKUP($F26,'VESSEL FACTORS'!$A$3:$O$5,AL$5,FALSE))="N/A","--",IF($G26=" ",IF(ISERROR(SEARCH("Aux",$E26,1)),($H26*VLOOKUP($F26,'VESSEL FACTORS'!$A$2:$O$5,AL$5,FALSE)*0.0000011023*$M26*$N26*0.82),($H26*VLOOKUP($F26,'VESSEL FACTORS'!$A$2:$O$5,AL$5,FALSE)*0.0000011023*$M26*$N26*1)),IF($G26&lt;21,($H26*VLOOKUP($F26,'VESSEL FACTORS'!$A$2:$O$5,AL$5,FALSE)*0.0000011023*$M26*$N26*VLOOKUP($G26,'VESSEL FACTORS'!$A$16:$L$36,AL$5,FALSE)),($H26*VLOOKUP($F26,'VESSEL FACTORS'!$A$3:$O$5,AL$5,FALSE)*0.0000011023*$M26*$N26*($G26/100))))))))</f>
        <v>Enter vessel info</v>
      </c>
      <c r="AM26" s="315"/>
      <c r="AO26" s="74">
        <f>MONTH(EMISSIONS_1!P26)-MONTH(EMISSIONS_1!O26)+1</f>
        <v>1</v>
      </c>
      <c r="AP26" s="335">
        <f t="shared" si="12"/>
        <v>0</v>
      </c>
      <c r="AQ26" s="336">
        <f t="shared" si="34"/>
        <v>0</v>
      </c>
      <c r="AR26" s="336">
        <f t="shared" si="34"/>
        <v>0</v>
      </c>
      <c r="AS26" s="336">
        <f t="shared" si="34"/>
        <v>0</v>
      </c>
      <c r="AT26" s="336">
        <f t="shared" si="34"/>
        <v>0</v>
      </c>
      <c r="AU26" s="336">
        <f t="shared" si="34"/>
        <v>0</v>
      </c>
      <c r="AV26" s="336">
        <f t="shared" si="34"/>
        <v>0</v>
      </c>
      <c r="AW26" s="336">
        <f t="shared" si="34"/>
        <v>0</v>
      </c>
      <c r="AX26" s="336">
        <f t="shared" si="34"/>
        <v>0</v>
      </c>
      <c r="AY26" s="336">
        <f t="shared" si="34"/>
        <v>0</v>
      </c>
      <c r="AZ26" s="336">
        <f t="shared" si="34"/>
        <v>0</v>
      </c>
      <c r="BA26" s="337">
        <f t="shared" si="34"/>
        <v>0</v>
      </c>
      <c r="BB26" s="335">
        <f t="shared" si="24"/>
        <v>0</v>
      </c>
      <c r="BC26" s="336">
        <f t="shared" si="24"/>
        <v>0</v>
      </c>
      <c r="BD26" s="336">
        <f t="shared" si="24"/>
        <v>0</v>
      </c>
      <c r="BE26" s="336">
        <f t="shared" si="24"/>
        <v>0</v>
      </c>
      <c r="BF26" s="336">
        <f t="shared" si="24"/>
        <v>0</v>
      </c>
      <c r="BG26" s="336">
        <f t="shared" si="24"/>
        <v>0</v>
      </c>
      <c r="BH26" s="336">
        <f t="shared" si="24"/>
        <v>0</v>
      </c>
      <c r="BI26" s="336">
        <f t="shared" si="24"/>
        <v>0</v>
      </c>
      <c r="BJ26" s="336">
        <f t="shared" si="24"/>
        <v>0</v>
      </c>
      <c r="BK26" s="336">
        <f t="shared" si="24"/>
        <v>0</v>
      </c>
      <c r="BL26" s="336">
        <f t="shared" si="24"/>
        <v>0</v>
      </c>
      <c r="BM26" s="337">
        <f t="shared" si="24"/>
        <v>0</v>
      </c>
      <c r="BN26" s="335">
        <f t="shared" si="25"/>
        <v>0</v>
      </c>
      <c r="BO26" s="336">
        <f t="shared" si="25"/>
        <v>0</v>
      </c>
      <c r="BP26" s="336">
        <f t="shared" si="25"/>
        <v>0</v>
      </c>
      <c r="BQ26" s="336">
        <f t="shared" si="25"/>
        <v>0</v>
      </c>
      <c r="BR26" s="336">
        <f t="shared" si="25"/>
        <v>0</v>
      </c>
      <c r="BS26" s="336">
        <f t="shared" si="25"/>
        <v>0</v>
      </c>
      <c r="BT26" s="336">
        <f t="shared" si="25"/>
        <v>0</v>
      </c>
      <c r="BU26" s="336">
        <f t="shared" si="25"/>
        <v>0</v>
      </c>
      <c r="BV26" s="336">
        <f t="shared" si="25"/>
        <v>0</v>
      </c>
      <c r="BW26" s="336">
        <f t="shared" si="25"/>
        <v>0</v>
      </c>
      <c r="BX26" s="336">
        <f t="shared" si="25"/>
        <v>0</v>
      </c>
      <c r="BY26" s="337">
        <f t="shared" si="25"/>
        <v>0</v>
      </c>
      <c r="BZ26" s="335">
        <f t="shared" si="26"/>
        <v>0</v>
      </c>
      <c r="CA26" s="336">
        <f t="shared" si="26"/>
        <v>0</v>
      </c>
      <c r="CB26" s="336">
        <f t="shared" si="26"/>
        <v>0</v>
      </c>
      <c r="CC26" s="336">
        <f t="shared" si="26"/>
        <v>0</v>
      </c>
      <c r="CD26" s="336">
        <f t="shared" si="26"/>
        <v>0</v>
      </c>
      <c r="CE26" s="336">
        <f t="shared" si="26"/>
        <v>0</v>
      </c>
      <c r="CF26" s="336">
        <f t="shared" si="26"/>
        <v>0</v>
      </c>
      <c r="CG26" s="336">
        <f t="shared" si="26"/>
        <v>0</v>
      </c>
      <c r="CH26" s="336">
        <f t="shared" si="26"/>
        <v>0</v>
      </c>
      <c r="CI26" s="336">
        <f t="shared" si="26"/>
        <v>0</v>
      </c>
      <c r="CJ26" s="336">
        <f t="shared" si="26"/>
        <v>0</v>
      </c>
      <c r="CK26" s="337">
        <f t="shared" si="26"/>
        <v>0</v>
      </c>
      <c r="CL26" s="335">
        <f t="shared" si="27"/>
        <v>0</v>
      </c>
      <c r="CM26" s="336">
        <f t="shared" si="27"/>
        <v>0</v>
      </c>
      <c r="CN26" s="336">
        <f t="shared" si="27"/>
        <v>0</v>
      </c>
      <c r="CO26" s="336">
        <f t="shared" si="27"/>
        <v>0</v>
      </c>
      <c r="CP26" s="336">
        <f t="shared" si="27"/>
        <v>0</v>
      </c>
      <c r="CQ26" s="336">
        <f t="shared" si="27"/>
        <v>0</v>
      </c>
      <c r="CR26" s="336">
        <f t="shared" si="27"/>
        <v>0</v>
      </c>
      <c r="CS26" s="336">
        <f t="shared" si="27"/>
        <v>0</v>
      </c>
      <c r="CT26" s="336">
        <f t="shared" si="27"/>
        <v>0</v>
      </c>
      <c r="CU26" s="336">
        <f t="shared" si="27"/>
        <v>0</v>
      </c>
      <c r="CV26" s="336">
        <f t="shared" si="27"/>
        <v>0</v>
      </c>
      <c r="CW26" s="337">
        <f t="shared" si="27"/>
        <v>0</v>
      </c>
      <c r="CX26" s="335">
        <f t="shared" si="28"/>
        <v>0</v>
      </c>
      <c r="CY26" s="336">
        <f t="shared" si="28"/>
        <v>0</v>
      </c>
      <c r="CZ26" s="336">
        <f t="shared" si="28"/>
        <v>0</v>
      </c>
      <c r="DA26" s="336">
        <f t="shared" si="28"/>
        <v>0</v>
      </c>
      <c r="DB26" s="336">
        <f t="shared" si="28"/>
        <v>0</v>
      </c>
      <c r="DC26" s="336">
        <f t="shared" si="28"/>
        <v>0</v>
      </c>
      <c r="DD26" s="336">
        <f t="shared" si="28"/>
        <v>0</v>
      </c>
      <c r="DE26" s="336">
        <f t="shared" si="28"/>
        <v>0</v>
      </c>
      <c r="DF26" s="336">
        <f t="shared" si="28"/>
        <v>0</v>
      </c>
      <c r="DG26" s="336">
        <f t="shared" si="28"/>
        <v>0</v>
      </c>
      <c r="DH26" s="336">
        <f t="shared" si="28"/>
        <v>0</v>
      </c>
      <c r="DI26" s="337">
        <f t="shared" si="28"/>
        <v>0</v>
      </c>
      <c r="DJ26" s="335">
        <f t="shared" si="29"/>
        <v>0</v>
      </c>
      <c r="DK26" s="336">
        <f t="shared" si="29"/>
        <v>0</v>
      </c>
      <c r="DL26" s="336">
        <f t="shared" si="29"/>
        <v>0</v>
      </c>
      <c r="DM26" s="336">
        <f t="shared" si="29"/>
        <v>0</v>
      </c>
      <c r="DN26" s="336">
        <f t="shared" si="29"/>
        <v>0</v>
      </c>
      <c r="DO26" s="336">
        <f t="shared" si="29"/>
        <v>0</v>
      </c>
      <c r="DP26" s="336">
        <f t="shared" si="29"/>
        <v>0</v>
      </c>
      <c r="DQ26" s="336">
        <f t="shared" si="29"/>
        <v>0</v>
      </c>
      <c r="DR26" s="336">
        <f t="shared" si="29"/>
        <v>0</v>
      </c>
      <c r="DS26" s="336">
        <f t="shared" si="29"/>
        <v>0</v>
      </c>
      <c r="DT26" s="336">
        <f t="shared" si="29"/>
        <v>0</v>
      </c>
      <c r="DU26" s="337">
        <f t="shared" si="29"/>
        <v>0</v>
      </c>
      <c r="DV26" s="335">
        <f t="shared" si="30"/>
        <v>0</v>
      </c>
      <c r="DW26" s="336">
        <f t="shared" si="30"/>
        <v>0</v>
      </c>
      <c r="DX26" s="336">
        <f t="shared" si="30"/>
        <v>0</v>
      </c>
      <c r="DY26" s="336">
        <f t="shared" si="30"/>
        <v>0</v>
      </c>
      <c r="DZ26" s="336">
        <f t="shared" si="30"/>
        <v>0</v>
      </c>
      <c r="EA26" s="336">
        <f t="shared" si="30"/>
        <v>0</v>
      </c>
      <c r="EB26" s="336">
        <f t="shared" si="30"/>
        <v>0</v>
      </c>
      <c r="EC26" s="336">
        <f t="shared" si="30"/>
        <v>0</v>
      </c>
      <c r="ED26" s="336">
        <f t="shared" si="30"/>
        <v>0</v>
      </c>
      <c r="EE26" s="336">
        <f t="shared" si="30"/>
        <v>0</v>
      </c>
      <c r="EF26" s="336">
        <f t="shared" si="30"/>
        <v>0</v>
      </c>
      <c r="EG26" s="337">
        <f t="shared" si="30"/>
        <v>0</v>
      </c>
      <c r="EH26" s="335">
        <f t="shared" si="31"/>
        <v>0</v>
      </c>
      <c r="EI26" s="336">
        <f t="shared" si="31"/>
        <v>0</v>
      </c>
      <c r="EJ26" s="336">
        <f t="shared" si="31"/>
        <v>0</v>
      </c>
      <c r="EK26" s="336">
        <f t="shared" si="31"/>
        <v>0</v>
      </c>
      <c r="EL26" s="336">
        <f t="shared" si="31"/>
        <v>0</v>
      </c>
      <c r="EM26" s="336">
        <f t="shared" si="31"/>
        <v>0</v>
      </c>
      <c r="EN26" s="336">
        <f t="shared" si="31"/>
        <v>0</v>
      </c>
      <c r="EO26" s="336">
        <f t="shared" si="31"/>
        <v>0</v>
      </c>
      <c r="EP26" s="336">
        <f t="shared" si="31"/>
        <v>0</v>
      </c>
      <c r="EQ26" s="336">
        <f t="shared" si="31"/>
        <v>0</v>
      </c>
      <c r="ER26" s="336">
        <f t="shared" si="31"/>
        <v>0</v>
      </c>
      <c r="ES26" s="337">
        <f t="shared" si="31"/>
        <v>0</v>
      </c>
      <c r="ET26" s="335">
        <f t="shared" si="32"/>
        <v>0</v>
      </c>
      <c r="EU26" s="336">
        <f t="shared" si="32"/>
        <v>0</v>
      </c>
      <c r="EV26" s="336">
        <f t="shared" si="32"/>
        <v>0</v>
      </c>
      <c r="EW26" s="336">
        <f t="shared" si="32"/>
        <v>0</v>
      </c>
      <c r="EX26" s="336">
        <f t="shared" si="32"/>
        <v>0</v>
      </c>
      <c r="EY26" s="336">
        <f t="shared" si="32"/>
        <v>0</v>
      </c>
      <c r="EZ26" s="336">
        <f t="shared" si="32"/>
        <v>0</v>
      </c>
      <c r="FA26" s="336">
        <f t="shared" si="32"/>
        <v>0</v>
      </c>
      <c r="FB26" s="336">
        <f t="shared" si="32"/>
        <v>0</v>
      </c>
      <c r="FC26" s="336">
        <f t="shared" si="32"/>
        <v>0</v>
      </c>
      <c r="FD26" s="336">
        <f t="shared" si="32"/>
        <v>0</v>
      </c>
      <c r="FE26" s="337">
        <f t="shared" si="32"/>
        <v>0</v>
      </c>
      <c r="FF26" s="335">
        <f t="shared" si="33"/>
        <v>0</v>
      </c>
      <c r="FG26" s="336">
        <f t="shared" si="33"/>
        <v>0</v>
      </c>
      <c r="FH26" s="336">
        <f t="shared" si="33"/>
        <v>0</v>
      </c>
      <c r="FI26" s="336">
        <f t="shared" si="33"/>
        <v>0</v>
      </c>
      <c r="FJ26" s="336">
        <f t="shared" si="33"/>
        <v>0</v>
      </c>
      <c r="FK26" s="336">
        <f t="shared" si="33"/>
        <v>0</v>
      </c>
      <c r="FL26" s="336">
        <f t="shared" si="33"/>
        <v>0</v>
      </c>
      <c r="FM26" s="336">
        <f t="shared" si="33"/>
        <v>0</v>
      </c>
      <c r="FN26" s="336">
        <f t="shared" si="33"/>
        <v>0</v>
      </c>
      <c r="FO26" s="336">
        <f t="shared" si="33"/>
        <v>0</v>
      </c>
      <c r="FP26" s="336">
        <f t="shared" si="33"/>
        <v>0</v>
      </c>
      <c r="FQ26" s="337">
        <f t="shared" si="33"/>
        <v>0</v>
      </c>
    </row>
    <row r="27" spans="1:173" ht="12.75" customHeight="1" x14ac:dyDescent="0.2">
      <c r="A27" s="74" t="str">
        <f t="shared" si="21"/>
        <v xml:space="preserve"> - </v>
      </c>
      <c r="B27" s="112"/>
      <c r="C27" s="171" t="s">
        <v>305</v>
      </c>
      <c r="D27" s="366" t="str">
        <f>IF(ISBLANK(EMISSIONS_2!D27), " ", EMISSIONS_2!D27)</f>
        <v xml:space="preserve"> </v>
      </c>
      <c r="E27" s="366" t="str">
        <f>IF(ISBLANK(EMISSIONS_2!E27), " ", EMISSIONS_2!E27)</f>
        <v xml:space="preserve"> </v>
      </c>
      <c r="F27" s="366" t="str">
        <f>IF(ISBLANK(EMISSIONS_2!F27), " ", EMISSIONS_2!F27)</f>
        <v xml:space="preserve"> </v>
      </c>
      <c r="G27" s="367"/>
      <c r="H27" s="368"/>
      <c r="I27" s="33" t="s">
        <v>299</v>
      </c>
      <c r="J27" s="367"/>
      <c r="K27" s="33">
        <f t="shared" si="22"/>
        <v>1</v>
      </c>
      <c r="L27" s="33">
        <f t="shared" si="23"/>
        <v>0</v>
      </c>
      <c r="M27" s="367">
        <v>0</v>
      </c>
      <c r="N27" s="373">
        <v>0</v>
      </c>
      <c r="O27" s="299"/>
      <c r="P27" s="300"/>
      <c r="Q27" s="73" t="str">
        <f t="shared" si="13"/>
        <v>Enter vessel info</v>
      </c>
      <c r="R27" s="79" t="str">
        <f t="shared" si="14"/>
        <v>Enter vessel info</v>
      </c>
      <c r="S27" s="79" t="str">
        <f t="shared" si="15"/>
        <v>Enter vessel info</v>
      </c>
      <c r="T27" s="79" t="str">
        <f t="shared" si="16"/>
        <v>Enter vessel info</v>
      </c>
      <c r="U27" s="79" t="str">
        <f t="shared" si="17"/>
        <v>Enter vessel info</v>
      </c>
      <c r="V27" s="79" t="str">
        <f t="shared" si="18"/>
        <v>Enter vessel info</v>
      </c>
      <c r="W27" s="79" t="str">
        <f t="shared" si="19"/>
        <v>Enter vessel info</v>
      </c>
      <c r="X27" s="79" t="str">
        <f t="shared" si="20"/>
        <v>Enter vessel info</v>
      </c>
      <c r="Y27" s="78" t="s">
        <v>115</v>
      </c>
      <c r="Z27" s="79" t="s">
        <v>115</v>
      </c>
      <c r="AA27" s="82" t="s">
        <v>115</v>
      </c>
      <c r="AB27" s="76" t="str">
        <f>IF(OR($D27=" ",$E27=" ",$F27=" "),"Enter vessel info",IF(T($H27)&lt;&gt;"","Enter Activity",IF(OR($M27=0,$N27=0),"Enter Run Time",IF((VLOOKUP($F27,'VESSEL FACTORS'!$A$3:$O$5,AB$5,FALSE))="N/A","--",IF($G27=" ",IF(ISERROR(SEARCH("Aux",$E27,1)),($H27*VLOOKUP($F27,'VESSEL FACTORS'!$A$2:$O$5,AB$5,FALSE)*0.0000011023*$M27*$N27*0.82),($H27*VLOOKUP($F27,'VESSEL FACTORS'!$A$2:$O$5,AB$5,FALSE)*0.0000011023*$M27*$N27*1)),IF($G27&lt;21,($H27*VLOOKUP($F27,'VESSEL FACTORS'!$A$2:$O$5,AB$5,FALSE)*0.0000011023*$M27*$N27*VLOOKUP($G27,'VESSEL FACTORS'!$A$16:$L$36,AB$5,FALSE)),($H27*VLOOKUP($F27,'VESSEL FACTORS'!$A$3:$O$5,AB$5,FALSE)*0.0000011023*$M27*$N27*($G27/100))))))))</f>
        <v>Enter vessel info</v>
      </c>
      <c r="AC27" s="76" t="str">
        <f>IF(OR($D27=" ",$E27=" ",$F27=" "),"Enter vessel info",IF(T($H27)&lt;&gt;"","Enter Activity",IF(OR($M27=0,$N27=0),"Enter Run Time",IF((VLOOKUP($F27,'VESSEL FACTORS'!$A$3:$O$5,AC$5,FALSE))="N/A","--",IF($G27=" ",IF(ISERROR(SEARCH("Aux",$E27,1)),($H27*VLOOKUP($F27,'VESSEL FACTORS'!$A$2:$O$5,AC$5,FALSE)*0.0000011023*$M27*$N27*0.82),($H27*VLOOKUP($F27,'VESSEL FACTORS'!$A$2:$O$5,AC$5,FALSE)*0.0000011023*$M27*$N27*1)),IF($G27&lt;21,($H27*VLOOKUP($F27,'VESSEL FACTORS'!$A$2:$O$5,AC$5,FALSE)*0.0000011023*$M27*$N27*VLOOKUP($G27,'VESSEL FACTORS'!$A$16:$L$36,AC$5,FALSE)),($H27*VLOOKUP($F27,'VESSEL FACTORS'!$A$3:$O$5,AC$5,FALSE)*0.0000011023*$M27*$N27*($G27/100))))))))</f>
        <v>Enter vessel info</v>
      </c>
      <c r="AD27" s="76" t="str">
        <f>IF(OR($D27=" ",$E27=" ",$F27=" "),"Enter vessel info",IF(T($H27)&lt;&gt;"","Enter Activity",IF(OR($M27=0,$N27=0),"Enter Run Time",IF((VLOOKUP($F27,'VESSEL FACTORS'!$A$3:$O$5,AD$5,FALSE))="N/A","--",IF($G27=" ",IF(ISERROR(SEARCH("Aux",$E27,1)),($H27*VLOOKUP($F27,'VESSEL FACTORS'!$A$2:$O$5,AD$5,FALSE)*0.0000011023*$M27*$N27*0.82),($H27*VLOOKUP($F27,'VESSEL FACTORS'!$A$2:$O$5,AD$5,FALSE)*0.0000011023*$M27*$N27*1)),IF($G27&lt;21,($H27*VLOOKUP($F27,'VESSEL FACTORS'!$A$2:$O$5,AD$5,FALSE)*0.0000011023*$M27*$N27*VLOOKUP($G27,'VESSEL FACTORS'!$A$16:$L$36,AD$5,FALSE)),($H27*VLOOKUP($F27,'VESSEL FACTORS'!$A$3:$O$5,AD$5,FALSE)*0.0000011023*$M27*$N27*($G27/100))))))))</f>
        <v>Enter vessel info</v>
      </c>
      <c r="AE27" s="76" t="str">
        <f>IF(OR($D27=" ",$E27=" ",$F27=" "),"Enter vessel info",IF(T($H27)&lt;&gt;"","Enter Activity",IF(OR($M27=0,$N27=0),"Enter Run Time",IF((VLOOKUP($F27,'VESSEL FACTORS'!$A$3:$O$5,AE$5,FALSE))="N/A","--",IF($G27=" ",IF(ISERROR(SEARCH("Aux",$E27,1)),($H27*VLOOKUP($F27,'VESSEL FACTORS'!$A$2:$O$5,AE$5,FALSE)*0.0000011023*$M27*$N27*0.82),($H27*VLOOKUP($F27,'VESSEL FACTORS'!$A$2:$O$5,AE$5,FALSE)*0.0000011023*$M27*$N27*1)),IF($G27&lt;21,($H27*VLOOKUP($F27,'VESSEL FACTORS'!$A$2:$O$5,AE$5,FALSE)*0.0000011023*$M27*$N27*VLOOKUP($G27,'VESSEL FACTORS'!$A$16:$L$36,AE$5,FALSE)),($H27*VLOOKUP($F27,'VESSEL FACTORS'!$A$3:$O$5,AE$5,FALSE)*0.0000011023*$M27*$N27*($G27/100))))))))</f>
        <v>Enter vessel info</v>
      </c>
      <c r="AF27" s="76" t="str">
        <f>IF(OR($D27=" ",$E27=" ",$F27=" "),"Enter vessel info",IF(T($H27)&lt;&gt;"","Enter Activity",IF(OR($M27=0,$N27=0),"Enter Run Time",IF((VLOOKUP($F27,'VESSEL FACTORS'!$A$3:$O$5,AF$5,FALSE))="N/A","--",IF($G27=" ",IF(ISERROR(SEARCH("Aux",$E27,1)),($H27*VLOOKUP($F27,'VESSEL FACTORS'!$A$2:$O$5,AF$5,FALSE)*0.0000011023*$M27*$N27*0.82),($H27*VLOOKUP($F27,'VESSEL FACTORS'!$A$2:$O$5,AF$5,FALSE)*0.0000011023*$M27*$N27*1)),IF($G27&lt;21,($H27*VLOOKUP($F27,'VESSEL FACTORS'!$A$2:$O$5,AF$5,FALSE)*0.0000011023*$M27*$N27*VLOOKUP($G27,'VESSEL FACTORS'!$A$16:$L$36,AF$5,FALSE)),($H27*VLOOKUP($F27,'VESSEL FACTORS'!$A$3:$O$5,AF$5,FALSE)*0.0000011023*$M27*$N27*($G27/100))))))))</f>
        <v>Enter vessel info</v>
      </c>
      <c r="AG27" s="76" t="str">
        <f>IF(OR($D27=" ",$E27=" ",$F27=" "),"Enter vessel info",IF(T($H27)&lt;&gt;"","Enter Activity",IF(OR($M27=0,$N27=0),"Enter Run Time",IF((VLOOKUP($F27,'VESSEL FACTORS'!$A$3:$O$5,AG$5,FALSE))="N/A","--",IF($G27=" ",IF(ISERROR(SEARCH("Aux",$E27,1)),($H27*VLOOKUP($F27,'VESSEL FACTORS'!$A$2:$O$5,AG$5,FALSE)*0.0000011023*$M27*$N27*0.82),($H27*VLOOKUP($F27,'VESSEL FACTORS'!$A$2:$O$5,AG$5,FALSE)*0.0000011023*$M27*$N27*1)),IF($G27&lt;21,($H27*VLOOKUP($F27,'VESSEL FACTORS'!$A$2:$O$5,AG$5,FALSE)*0.0000011023*$M27*$N27*VLOOKUP($G27,'VESSEL FACTORS'!$A$16:$L$36,AG$5,FALSE)),($H27*VLOOKUP($F27,'VESSEL FACTORS'!$A$3:$O$5,AG$5,FALSE)*0.0000011023*$M27*$N27*($G27/100))))))))</f>
        <v>Enter vessel info</v>
      </c>
      <c r="AH27" s="76" t="str">
        <f>IF(OR($D27=" ",$E27=" ",$F27=" "),"Enter vessel info",IF(T($H27)&lt;&gt;"","Enter Activity",IF(OR($M27=0,$N27=0),"Enter Run Time",IF((VLOOKUP($F27,'VESSEL FACTORS'!$A$3:$O$5,AH$5,FALSE))="N/A","--",IF($G27=" ",IF(ISERROR(SEARCH("Aux",$E27,1)),($H27*VLOOKUP($F27,'VESSEL FACTORS'!$A$2:$O$5,AH$5,FALSE)*0.0000011023*$M27*$N27*0.82),($H27*VLOOKUP($F27,'VESSEL FACTORS'!$A$2:$O$5,AH$5,FALSE)*0.0000011023*$M27*$N27*1)),IF($G27&lt;21,($H27*VLOOKUP($F27,'VESSEL FACTORS'!$A$2:$O$5,AH$5,FALSE)*0.0000011023*$M27*$N27*VLOOKUP($G27,'VESSEL FACTORS'!$A$16:$L$36,AH$5,FALSE)),($H27*VLOOKUP($F27,'VESSEL FACTORS'!$A$3:$O$5,AH$5,FALSE)*0.0000011023*$M27*$N27*($G27/100))))))))</f>
        <v>Enter vessel info</v>
      </c>
      <c r="AI27" s="76" t="str">
        <f>IF(OR($D27=" ",$E27=" ",$F27=" "),"Enter vessel info",IF(T($H27)&lt;&gt;"","Enter Activity",IF(OR($M27=0,$N27=0),"Enter Run Time",IF((VLOOKUP($F27,'VESSEL FACTORS'!$A$3:$O$5,AI$5,FALSE))="N/A","--",IF($G27=" ",IF(ISERROR(SEARCH("Aux",$E27,1)),($H27*VLOOKUP($F27,'VESSEL FACTORS'!$A$2:$O$5,AI$5,FALSE)*0.0000011023*$M27*$N27*0.82),($H27*VLOOKUP($F27,'VESSEL FACTORS'!$A$2:$O$5,AI$5,FALSE)*0.0000011023*$M27*$N27*1)),IF($G27&lt;21,($H27*VLOOKUP($F27,'VESSEL FACTORS'!$A$2:$O$5,AI$5,FALSE)*0.0000011023*$M27*$N27*VLOOKUP($G27,'VESSEL FACTORS'!$A$16:$L$36,AI$5,FALSE)),($H27*VLOOKUP($F27,'VESSEL FACTORS'!$A$3:$O$5,AI$5,FALSE)*0.0000011023*$M27*$N27*($G27/100))))))))</f>
        <v>Enter vessel info</v>
      </c>
      <c r="AJ27" s="76" t="str">
        <f>IF(OR($D27=" ",$E27=" ",$F27=" "),"Enter vessel info",IF(T($H27)&lt;&gt;"","Enter Activity",IF(OR($M27=0,$N27=0),"Enter Run Time",IF((VLOOKUP($F27,'VESSEL FACTORS'!$A$3:$O$5,AJ$5,FALSE))="N/A","--",IF($G27=" ",IF(ISERROR(SEARCH("Aux",$E27,1)),($H27*VLOOKUP($F27,'VESSEL FACTORS'!$A$2:$O$5,AJ$5,FALSE)*0.0000011023*$M27*$N27*0.82),($H27*VLOOKUP($F27,'VESSEL FACTORS'!$A$2:$O$5,AJ$5,FALSE)*0.0000011023*$M27*$N27*1)),IF($G27&lt;21,($H27*VLOOKUP($F27,'VESSEL FACTORS'!$A$2:$O$5,AJ$5,FALSE)*0.0000011023*$M27*$N27*VLOOKUP($G27,'VESSEL FACTORS'!$A$16:$L$36,AJ$5,FALSE)),($H27*VLOOKUP($F27,'VESSEL FACTORS'!$A$3:$O$5,AJ$5,FALSE)*0.0000011023*$M27*$N27*($G27/100))))))))</f>
        <v>Enter vessel info</v>
      </c>
      <c r="AK27" s="76" t="str">
        <f>IF(OR($D27=" ",$E27=" ",$F27=" "),"Enter vessel info",IF(T($H27)&lt;&gt;"","Enter Activity",IF(OR($M27=0,$N27=0),"Enter Run Time",IF((VLOOKUP($F27,'VESSEL FACTORS'!$A$3:$O$5,AK$5,FALSE))="N/A","--",IF($G27=" ",IF(ISERROR(SEARCH("Aux",$E27,1)),($H27*VLOOKUP($F27,'VESSEL FACTORS'!$A$2:$O$5,AK$5,FALSE)*0.0000011023*$M27*$N27*0.82),($H27*VLOOKUP($F27,'VESSEL FACTORS'!$A$2:$O$5,AK$5,FALSE)*0.0000011023*$M27*$N27*1)),IF($G27&lt;21,($H27*VLOOKUP($F27,'VESSEL FACTORS'!$A$2:$O$5,AK$5,FALSE)*0.0000011023*$M27*$N27*VLOOKUP($G27,'VESSEL FACTORS'!$A$16:$L$36,AK$5,FALSE)),($H27*VLOOKUP($F27,'VESSEL FACTORS'!$A$3:$O$5,AK$5,FALSE)*0.0000011023*$M27*$N27*($G27/100))))))))</f>
        <v>Enter vessel info</v>
      </c>
      <c r="AL27" s="67" t="str">
        <f>IF(OR($D27=" ",$E27=" ",$F27=" "),"Enter vessel info",IF(T($H27)&lt;&gt;"","Enter Activity",IF(OR($M27=0,$N27=0),"Enter Run Time",IF((VLOOKUP($F27,'VESSEL FACTORS'!$A$3:$O$5,AL$5,FALSE))="N/A","--",IF($G27=" ",IF(ISERROR(SEARCH("Aux",$E27,1)),($H27*VLOOKUP($F27,'VESSEL FACTORS'!$A$2:$O$5,AL$5,FALSE)*0.0000011023*$M27*$N27*0.82),($H27*VLOOKUP($F27,'VESSEL FACTORS'!$A$2:$O$5,AL$5,FALSE)*0.0000011023*$M27*$N27*1)),IF($G27&lt;21,($H27*VLOOKUP($F27,'VESSEL FACTORS'!$A$2:$O$5,AL$5,FALSE)*0.0000011023*$M27*$N27*VLOOKUP($G27,'VESSEL FACTORS'!$A$16:$L$36,AL$5,FALSE)),($H27*VLOOKUP($F27,'VESSEL FACTORS'!$A$3:$O$5,AL$5,FALSE)*0.0000011023*$M27*$N27*($G27/100))))))))</f>
        <v>Enter vessel info</v>
      </c>
      <c r="AM27" s="315"/>
      <c r="AO27" s="74">
        <f>MONTH(EMISSIONS_1!P27)-MONTH(EMISSIONS_1!O27)+1</f>
        <v>1</v>
      </c>
      <c r="AP27" s="335">
        <f t="shared" si="12"/>
        <v>0</v>
      </c>
      <c r="AQ27" s="336">
        <f t="shared" si="34"/>
        <v>0</v>
      </c>
      <c r="AR27" s="336">
        <f t="shared" si="34"/>
        <v>0</v>
      </c>
      <c r="AS27" s="336">
        <f t="shared" si="34"/>
        <v>0</v>
      </c>
      <c r="AT27" s="336">
        <f t="shared" si="34"/>
        <v>0</v>
      </c>
      <c r="AU27" s="336">
        <f t="shared" si="34"/>
        <v>0</v>
      </c>
      <c r="AV27" s="336">
        <f t="shared" si="34"/>
        <v>0</v>
      </c>
      <c r="AW27" s="336">
        <f t="shared" si="34"/>
        <v>0</v>
      </c>
      <c r="AX27" s="336">
        <f t="shared" si="34"/>
        <v>0</v>
      </c>
      <c r="AY27" s="336">
        <f t="shared" si="34"/>
        <v>0</v>
      </c>
      <c r="AZ27" s="336">
        <f t="shared" si="34"/>
        <v>0</v>
      </c>
      <c r="BA27" s="337">
        <f t="shared" si="34"/>
        <v>0</v>
      </c>
      <c r="BB27" s="335">
        <f t="shared" si="24"/>
        <v>0</v>
      </c>
      <c r="BC27" s="336">
        <f t="shared" si="24"/>
        <v>0</v>
      </c>
      <c r="BD27" s="336">
        <f t="shared" si="24"/>
        <v>0</v>
      </c>
      <c r="BE27" s="336">
        <f t="shared" si="24"/>
        <v>0</v>
      </c>
      <c r="BF27" s="336">
        <f t="shared" si="24"/>
        <v>0</v>
      </c>
      <c r="BG27" s="336">
        <f t="shared" si="24"/>
        <v>0</v>
      </c>
      <c r="BH27" s="336">
        <f t="shared" si="24"/>
        <v>0</v>
      </c>
      <c r="BI27" s="336">
        <f t="shared" si="24"/>
        <v>0</v>
      </c>
      <c r="BJ27" s="336">
        <f t="shared" si="24"/>
        <v>0</v>
      </c>
      <c r="BK27" s="336">
        <f t="shared" si="24"/>
        <v>0</v>
      </c>
      <c r="BL27" s="336">
        <f t="shared" si="24"/>
        <v>0</v>
      </c>
      <c r="BM27" s="337">
        <f t="shared" si="24"/>
        <v>0</v>
      </c>
      <c r="BN27" s="335">
        <f t="shared" si="25"/>
        <v>0</v>
      </c>
      <c r="BO27" s="336">
        <f t="shared" si="25"/>
        <v>0</v>
      </c>
      <c r="BP27" s="336">
        <f t="shared" si="25"/>
        <v>0</v>
      </c>
      <c r="BQ27" s="336">
        <f t="shared" si="25"/>
        <v>0</v>
      </c>
      <c r="BR27" s="336">
        <f t="shared" si="25"/>
        <v>0</v>
      </c>
      <c r="BS27" s="336">
        <f t="shared" si="25"/>
        <v>0</v>
      </c>
      <c r="BT27" s="336">
        <f t="shared" si="25"/>
        <v>0</v>
      </c>
      <c r="BU27" s="336">
        <f t="shared" si="25"/>
        <v>0</v>
      </c>
      <c r="BV27" s="336">
        <f t="shared" si="25"/>
        <v>0</v>
      </c>
      <c r="BW27" s="336">
        <f t="shared" si="25"/>
        <v>0</v>
      </c>
      <c r="BX27" s="336">
        <f t="shared" si="25"/>
        <v>0</v>
      </c>
      <c r="BY27" s="337">
        <f t="shared" si="25"/>
        <v>0</v>
      </c>
      <c r="BZ27" s="335">
        <f t="shared" si="26"/>
        <v>0</v>
      </c>
      <c r="CA27" s="336">
        <f t="shared" si="26"/>
        <v>0</v>
      </c>
      <c r="CB27" s="336">
        <f t="shared" si="26"/>
        <v>0</v>
      </c>
      <c r="CC27" s="336">
        <f t="shared" si="26"/>
        <v>0</v>
      </c>
      <c r="CD27" s="336">
        <f t="shared" si="26"/>
        <v>0</v>
      </c>
      <c r="CE27" s="336">
        <f t="shared" si="26"/>
        <v>0</v>
      </c>
      <c r="CF27" s="336">
        <f t="shared" si="26"/>
        <v>0</v>
      </c>
      <c r="CG27" s="336">
        <f t="shared" si="26"/>
        <v>0</v>
      </c>
      <c r="CH27" s="336">
        <f t="shared" si="26"/>
        <v>0</v>
      </c>
      <c r="CI27" s="336">
        <f t="shared" si="26"/>
        <v>0</v>
      </c>
      <c r="CJ27" s="336">
        <f t="shared" si="26"/>
        <v>0</v>
      </c>
      <c r="CK27" s="337">
        <f t="shared" si="26"/>
        <v>0</v>
      </c>
      <c r="CL27" s="335">
        <f t="shared" si="27"/>
        <v>0</v>
      </c>
      <c r="CM27" s="336">
        <f t="shared" si="27"/>
        <v>0</v>
      </c>
      <c r="CN27" s="336">
        <f t="shared" si="27"/>
        <v>0</v>
      </c>
      <c r="CO27" s="336">
        <f t="shared" si="27"/>
        <v>0</v>
      </c>
      <c r="CP27" s="336">
        <f t="shared" si="27"/>
        <v>0</v>
      </c>
      <c r="CQ27" s="336">
        <f t="shared" si="27"/>
        <v>0</v>
      </c>
      <c r="CR27" s="336">
        <f t="shared" si="27"/>
        <v>0</v>
      </c>
      <c r="CS27" s="336">
        <f t="shared" si="27"/>
        <v>0</v>
      </c>
      <c r="CT27" s="336">
        <f t="shared" si="27"/>
        <v>0</v>
      </c>
      <c r="CU27" s="336">
        <f t="shared" si="27"/>
        <v>0</v>
      </c>
      <c r="CV27" s="336">
        <f t="shared" si="27"/>
        <v>0</v>
      </c>
      <c r="CW27" s="337">
        <f t="shared" si="27"/>
        <v>0</v>
      </c>
      <c r="CX27" s="335">
        <f t="shared" si="28"/>
        <v>0</v>
      </c>
      <c r="CY27" s="336">
        <f t="shared" si="28"/>
        <v>0</v>
      </c>
      <c r="CZ27" s="336">
        <f t="shared" si="28"/>
        <v>0</v>
      </c>
      <c r="DA27" s="336">
        <f t="shared" si="28"/>
        <v>0</v>
      </c>
      <c r="DB27" s="336">
        <f t="shared" si="28"/>
        <v>0</v>
      </c>
      <c r="DC27" s="336">
        <f t="shared" si="28"/>
        <v>0</v>
      </c>
      <c r="DD27" s="336">
        <f t="shared" si="28"/>
        <v>0</v>
      </c>
      <c r="DE27" s="336">
        <f t="shared" si="28"/>
        <v>0</v>
      </c>
      <c r="DF27" s="336">
        <f t="shared" si="28"/>
        <v>0</v>
      </c>
      <c r="DG27" s="336">
        <f t="shared" si="28"/>
        <v>0</v>
      </c>
      <c r="DH27" s="336">
        <f t="shared" si="28"/>
        <v>0</v>
      </c>
      <c r="DI27" s="337">
        <f t="shared" si="28"/>
        <v>0</v>
      </c>
      <c r="DJ27" s="335">
        <f t="shared" si="29"/>
        <v>0</v>
      </c>
      <c r="DK27" s="336">
        <f t="shared" si="29"/>
        <v>0</v>
      </c>
      <c r="DL27" s="336">
        <f t="shared" si="29"/>
        <v>0</v>
      </c>
      <c r="DM27" s="336">
        <f t="shared" si="29"/>
        <v>0</v>
      </c>
      <c r="DN27" s="336">
        <f t="shared" si="29"/>
        <v>0</v>
      </c>
      <c r="DO27" s="336">
        <f t="shared" si="29"/>
        <v>0</v>
      </c>
      <c r="DP27" s="336">
        <f t="shared" si="29"/>
        <v>0</v>
      </c>
      <c r="DQ27" s="336">
        <f t="shared" si="29"/>
        <v>0</v>
      </c>
      <c r="DR27" s="336">
        <f t="shared" si="29"/>
        <v>0</v>
      </c>
      <c r="DS27" s="336">
        <f t="shared" si="29"/>
        <v>0</v>
      </c>
      <c r="DT27" s="336">
        <f t="shared" si="29"/>
        <v>0</v>
      </c>
      <c r="DU27" s="337">
        <f t="shared" si="29"/>
        <v>0</v>
      </c>
      <c r="DV27" s="335">
        <f t="shared" si="30"/>
        <v>0</v>
      </c>
      <c r="DW27" s="336">
        <f t="shared" si="30"/>
        <v>0</v>
      </c>
      <c r="DX27" s="336">
        <f t="shared" si="30"/>
        <v>0</v>
      </c>
      <c r="DY27" s="336">
        <f t="shared" si="30"/>
        <v>0</v>
      </c>
      <c r="DZ27" s="336">
        <f t="shared" si="30"/>
        <v>0</v>
      </c>
      <c r="EA27" s="336">
        <f t="shared" si="30"/>
        <v>0</v>
      </c>
      <c r="EB27" s="336">
        <f t="shared" si="30"/>
        <v>0</v>
      </c>
      <c r="EC27" s="336">
        <f t="shared" si="30"/>
        <v>0</v>
      </c>
      <c r="ED27" s="336">
        <f t="shared" si="30"/>
        <v>0</v>
      </c>
      <c r="EE27" s="336">
        <f t="shared" si="30"/>
        <v>0</v>
      </c>
      <c r="EF27" s="336">
        <f t="shared" si="30"/>
        <v>0</v>
      </c>
      <c r="EG27" s="337">
        <f t="shared" si="30"/>
        <v>0</v>
      </c>
      <c r="EH27" s="335">
        <f t="shared" si="31"/>
        <v>0</v>
      </c>
      <c r="EI27" s="336">
        <f t="shared" si="31"/>
        <v>0</v>
      </c>
      <c r="EJ27" s="336">
        <f t="shared" si="31"/>
        <v>0</v>
      </c>
      <c r="EK27" s="336">
        <f t="shared" si="31"/>
        <v>0</v>
      </c>
      <c r="EL27" s="336">
        <f t="shared" si="31"/>
        <v>0</v>
      </c>
      <c r="EM27" s="336">
        <f t="shared" si="31"/>
        <v>0</v>
      </c>
      <c r="EN27" s="336">
        <f t="shared" si="31"/>
        <v>0</v>
      </c>
      <c r="EO27" s="336">
        <f t="shared" si="31"/>
        <v>0</v>
      </c>
      <c r="EP27" s="336">
        <f t="shared" si="31"/>
        <v>0</v>
      </c>
      <c r="EQ27" s="336">
        <f t="shared" si="31"/>
        <v>0</v>
      </c>
      <c r="ER27" s="336">
        <f t="shared" si="31"/>
        <v>0</v>
      </c>
      <c r="ES27" s="337">
        <f t="shared" si="31"/>
        <v>0</v>
      </c>
      <c r="ET27" s="335">
        <f t="shared" si="32"/>
        <v>0</v>
      </c>
      <c r="EU27" s="336">
        <f t="shared" si="32"/>
        <v>0</v>
      </c>
      <c r="EV27" s="336">
        <f t="shared" si="32"/>
        <v>0</v>
      </c>
      <c r="EW27" s="336">
        <f t="shared" si="32"/>
        <v>0</v>
      </c>
      <c r="EX27" s="336">
        <f t="shared" si="32"/>
        <v>0</v>
      </c>
      <c r="EY27" s="336">
        <f t="shared" si="32"/>
        <v>0</v>
      </c>
      <c r="EZ27" s="336">
        <f t="shared" si="32"/>
        <v>0</v>
      </c>
      <c r="FA27" s="336">
        <f t="shared" si="32"/>
        <v>0</v>
      </c>
      <c r="FB27" s="336">
        <f t="shared" si="32"/>
        <v>0</v>
      </c>
      <c r="FC27" s="336">
        <f t="shared" si="32"/>
        <v>0</v>
      </c>
      <c r="FD27" s="336">
        <f t="shared" si="32"/>
        <v>0</v>
      </c>
      <c r="FE27" s="337">
        <f t="shared" si="32"/>
        <v>0</v>
      </c>
      <c r="FF27" s="335">
        <f t="shared" si="33"/>
        <v>0</v>
      </c>
      <c r="FG27" s="336">
        <f t="shared" si="33"/>
        <v>0</v>
      </c>
      <c r="FH27" s="336">
        <f t="shared" si="33"/>
        <v>0</v>
      </c>
      <c r="FI27" s="336">
        <f t="shared" si="33"/>
        <v>0</v>
      </c>
      <c r="FJ27" s="336">
        <f t="shared" si="33"/>
        <v>0</v>
      </c>
      <c r="FK27" s="336">
        <f t="shared" si="33"/>
        <v>0</v>
      </c>
      <c r="FL27" s="336">
        <f t="shared" si="33"/>
        <v>0</v>
      </c>
      <c r="FM27" s="336">
        <f t="shared" si="33"/>
        <v>0</v>
      </c>
      <c r="FN27" s="336">
        <f t="shared" si="33"/>
        <v>0</v>
      </c>
      <c r="FO27" s="336">
        <f t="shared" si="33"/>
        <v>0</v>
      </c>
      <c r="FP27" s="336">
        <f t="shared" si="33"/>
        <v>0</v>
      </c>
      <c r="FQ27" s="337">
        <f t="shared" si="33"/>
        <v>0</v>
      </c>
    </row>
    <row r="28" spans="1:173" ht="12.75" customHeight="1" x14ac:dyDescent="0.2">
      <c r="A28" s="74" t="str">
        <f t="shared" si="21"/>
        <v xml:space="preserve"> - </v>
      </c>
      <c r="B28" s="112"/>
      <c r="C28" s="171" t="s">
        <v>305</v>
      </c>
      <c r="D28" s="366" t="str">
        <f>IF(ISBLANK(EMISSIONS_2!D28), " ", EMISSIONS_2!D28)</f>
        <v xml:space="preserve"> </v>
      </c>
      <c r="E28" s="366" t="str">
        <f>IF(ISBLANK(EMISSIONS_2!E28), " ", EMISSIONS_2!E28)</f>
        <v xml:space="preserve"> </v>
      </c>
      <c r="F28" s="366" t="str">
        <f>IF(ISBLANK(EMISSIONS_2!F28), " ", EMISSIONS_2!F28)</f>
        <v xml:space="preserve"> </v>
      </c>
      <c r="G28" s="367"/>
      <c r="H28" s="368"/>
      <c r="I28" s="33" t="s">
        <v>299</v>
      </c>
      <c r="J28" s="367"/>
      <c r="K28" s="33">
        <f t="shared" si="22"/>
        <v>1</v>
      </c>
      <c r="L28" s="33">
        <f t="shared" si="23"/>
        <v>0</v>
      </c>
      <c r="M28" s="367">
        <v>0</v>
      </c>
      <c r="N28" s="373">
        <v>0</v>
      </c>
      <c r="O28" s="299"/>
      <c r="P28" s="300"/>
      <c r="Q28" s="73" t="str">
        <f t="shared" si="13"/>
        <v>Enter vessel info</v>
      </c>
      <c r="R28" s="79" t="str">
        <f t="shared" si="14"/>
        <v>Enter vessel info</v>
      </c>
      <c r="S28" s="79" t="str">
        <f t="shared" si="15"/>
        <v>Enter vessel info</v>
      </c>
      <c r="T28" s="79" t="str">
        <f t="shared" si="16"/>
        <v>Enter vessel info</v>
      </c>
      <c r="U28" s="79" t="str">
        <f t="shared" si="17"/>
        <v>Enter vessel info</v>
      </c>
      <c r="V28" s="79" t="str">
        <f t="shared" si="18"/>
        <v>Enter vessel info</v>
      </c>
      <c r="W28" s="79" t="str">
        <f t="shared" si="19"/>
        <v>Enter vessel info</v>
      </c>
      <c r="X28" s="79" t="str">
        <f t="shared" si="20"/>
        <v>Enter vessel info</v>
      </c>
      <c r="Y28" s="78" t="s">
        <v>115</v>
      </c>
      <c r="Z28" s="79" t="s">
        <v>115</v>
      </c>
      <c r="AA28" s="82" t="s">
        <v>115</v>
      </c>
      <c r="AB28" s="76" t="str">
        <f>IF(OR($D28=" ",$E28=" ",$F28=" "),"Enter vessel info",IF(T($H28)&lt;&gt;"","Enter Activity",IF(OR($M28=0,$N28=0),"Enter Run Time",IF((VLOOKUP($F28,'VESSEL FACTORS'!$A$3:$O$5,AB$5,FALSE))="N/A","--",IF($G28=" ",IF(ISERROR(SEARCH("Aux",$E28,1)),($H28*VLOOKUP($F28,'VESSEL FACTORS'!$A$2:$O$5,AB$5,FALSE)*0.0000011023*$M28*$N28*0.82),($H28*VLOOKUP($F28,'VESSEL FACTORS'!$A$2:$O$5,AB$5,FALSE)*0.0000011023*$M28*$N28*1)),IF($G28&lt;21,($H28*VLOOKUP($F28,'VESSEL FACTORS'!$A$2:$O$5,AB$5,FALSE)*0.0000011023*$M28*$N28*VLOOKUP($G28,'VESSEL FACTORS'!$A$16:$L$36,AB$5,FALSE)),($H28*VLOOKUP($F28,'VESSEL FACTORS'!$A$3:$O$5,AB$5,FALSE)*0.0000011023*$M28*$N28*($G28/100))))))))</f>
        <v>Enter vessel info</v>
      </c>
      <c r="AC28" s="76" t="str">
        <f>IF(OR($D28=" ",$E28=" ",$F28=" "),"Enter vessel info",IF(T($H28)&lt;&gt;"","Enter Activity",IF(OR($M28=0,$N28=0),"Enter Run Time",IF((VLOOKUP($F28,'VESSEL FACTORS'!$A$3:$O$5,AC$5,FALSE))="N/A","--",IF($G28=" ",IF(ISERROR(SEARCH("Aux",$E28,1)),($H28*VLOOKUP($F28,'VESSEL FACTORS'!$A$2:$O$5,AC$5,FALSE)*0.0000011023*$M28*$N28*0.82),($H28*VLOOKUP($F28,'VESSEL FACTORS'!$A$2:$O$5,AC$5,FALSE)*0.0000011023*$M28*$N28*1)),IF($G28&lt;21,($H28*VLOOKUP($F28,'VESSEL FACTORS'!$A$2:$O$5,AC$5,FALSE)*0.0000011023*$M28*$N28*VLOOKUP($G28,'VESSEL FACTORS'!$A$16:$L$36,AC$5,FALSE)),($H28*VLOOKUP($F28,'VESSEL FACTORS'!$A$3:$O$5,AC$5,FALSE)*0.0000011023*$M28*$N28*($G28/100))))))))</f>
        <v>Enter vessel info</v>
      </c>
      <c r="AD28" s="76" t="str">
        <f>IF(OR($D28=" ",$E28=" ",$F28=" "),"Enter vessel info",IF(T($H28)&lt;&gt;"","Enter Activity",IF(OR($M28=0,$N28=0),"Enter Run Time",IF((VLOOKUP($F28,'VESSEL FACTORS'!$A$3:$O$5,AD$5,FALSE))="N/A","--",IF($G28=" ",IF(ISERROR(SEARCH("Aux",$E28,1)),($H28*VLOOKUP($F28,'VESSEL FACTORS'!$A$2:$O$5,AD$5,FALSE)*0.0000011023*$M28*$N28*0.82),($H28*VLOOKUP($F28,'VESSEL FACTORS'!$A$2:$O$5,AD$5,FALSE)*0.0000011023*$M28*$N28*1)),IF($G28&lt;21,($H28*VLOOKUP($F28,'VESSEL FACTORS'!$A$2:$O$5,AD$5,FALSE)*0.0000011023*$M28*$N28*VLOOKUP($G28,'VESSEL FACTORS'!$A$16:$L$36,AD$5,FALSE)),($H28*VLOOKUP($F28,'VESSEL FACTORS'!$A$3:$O$5,AD$5,FALSE)*0.0000011023*$M28*$N28*($G28/100))))))))</f>
        <v>Enter vessel info</v>
      </c>
      <c r="AE28" s="76" t="str">
        <f>IF(OR($D28=" ",$E28=" ",$F28=" "),"Enter vessel info",IF(T($H28)&lt;&gt;"","Enter Activity",IF(OR($M28=0,$N28=0),"Enter Run Time",IF((VLOOKUP($F28,'VESSEL FACTORS'!$A$3:$O$5,AE$5,FALSE))="N/A","--",IF($G28=" ",IF(ISERROR(SEARCH("Aux",$E28,1)),($H28*VLOOKUP($F28,'VESSEL FACTORS'!$A$2:$O$5,AE$5,FALSE)*0.0000011023*$M28*$N28*0.82),($H28*VLOOKUP($F28,'VESSEL FACTORS'!$A$2:$O$5,AE$5,FALSE)*0.0000011023*$M28*$N28*1)),IF($G28&lt;21,($H28*VLOOKUP($F28,'VESSEL FACTORS'!$A$2:$O$5,AE$5,FALSE)*0.0000011023*$M28*$N28*VLOOKUP($G28,'VESSEL FACTORS'!$A$16:$L$36,AE$5,FALSE)),($H28*VLOOKUP($F28,'VESSEL FACTORS'!$A$3:$O$5,AE$5,FALSE)*0.0000011023*$M28*$N28*($G28/100))))))))</f>
        <v>Enter vessel info</v>
      </c>
      <c r="AF28" s="76" t="str">
        <f>IF(OR($D28=" ",$E28=" ",$F28=" "),"Enter vessel info",IF(T($H28)&lt;&gt;"","Enter Activity",IF(OR($M28=0,$N28=0),"Enter Run Time",IF((VLOOKUP($F28,'VESSEL FACTORS'!$A$3:$O$5,AF$5,FALSE))="N/A","--",IF($G28=" ",IF(ISERROR(SEARCH("Aux",$E28,1)),($H28*VLOOKUP($F28,'VESSEL FACTORS'!$A$2:$O$5,AF$5,FALSE)*0.0000011023*$M28*$N28*0.82),($H28*VLOOKUP($F28,'VESSEL FACTORS'!$A$2:$O$5,AF$5,FALSE)*0.0000011023*$M28*$N28*1)),IF($G28&lt;21,($H28*VLOOKUP($F28,'VESSEL FACTORS'!$A$2:$O$5,AF$5,FALSE)*0.0000011023*$M28*$N28*VLOOKUP($G28,'VESSEL FACTORS'!$A$16:$L$36,AF$5,FALSE)),($H28*VLOOKUP($F28,'VESSEL FACTORS'!$A$3:$O$5,AF$5,FALSE)*0.0000011023*$M28*$N28*($G28/100))))))))</f>
        <v>Enter vessel info</v>
      </c>
      <c r="AG28" s="76" t="str">
        <f>IF(OR($D28=" ",$E28=" ",$F28=" "),"Enter vessel info",IF(T($H28)&lt;&gt;"","Enter Activity",IF(OR($M28=0,$N28=0),"Enter Run Time",IF((VLOOKUP($F28,'VESSEL FACTORS'!$A$3:$O$5,AG$5,FALSE))="N/A","--",IF($G28=" ",IF(ISERROR(SEARCH("Aux",$E28,1)),($H28*VLOOKUP($F28,'VESSEL FACTORS'!$A$2:$O$5,AG$5,FALSE)*0.0000011023*$M28*$N28*0.82),($H28*VLOOKUP($F28,'VESSEL FACTORS'!$A$2:$O$5,AG$5,FALSE)*0.0000011023*$M28*$N28*1)),IF($G28&lt;21,($H28*VLOOKUP($F28,'VESSEL FACTORS'!$A$2:$O$5,AG$5,FALSE)*0.0000011023*$M28*$N28*VLOOKUP($G28,'VESSEL FACTORS'!$A$16:$L$36,AG$5,FALSE)),($H28*VLOOKUP($F28,'VESSEL FACTORS'!$A$3:$O$5,AG$5,FALSE)*0.0000011023*$M28*$N28*($G28/100))))))))</f>
        <v>Enter vessel info</v>
      </c>
      <c r="AH28" s="76" t="str">
        <f>IF(OR($D28=" ",$E28=" ",$F28=" "),"Enter vessel info",IF(T($H28)&lt;&gt;"","Enter Activity",IF(OR($M28=0,$N28=0),"Enter Run Time",IF((VLOOKUP($F28,'VESSEL FACTORS'!$A$3:$O$5,AH$5,FALSE))="N/A","--",IF($G28=" ",IF(ISERROR(SEARCH("Aux",$E28,1)),($H28*VLOOKUP($F28,'VESSEL FACTORS'!$A$2:$O$5,AH$5,FALSE)*0.0000011023*$M28*$N28*0.82),($H28*VLOOKUP($F28,'VESSEL FACTORS'!$A$2:$O$5,AH$5,FALSE)*0.0000011023*$M28*$N28*1)),IF($G28&lt;21,($H28*VLOOKUP($F28,'VESSEL FACTORS'!$A$2:$O$5,AH$5,FALSE)*0.0000011023*$M28*$N28*VLOOKUP($G28,'VESSEL FACTORS'!$A$16:$L$36,AH$5,FALSE)),($H28*VLOOKUP($F28,'VESSEL FACTORS'!$A$3:$O$5,AH$5,FALSE)*0.0000011023*$M28*$N28*($G28/100))))))))</f>
        <v>Enter vessel info</v>
      </c>
      <c r="AI28" s="76" t="str">
        <f>IF(OR($D28=" ",$E28=" ",$F28=" "),"Enter vessel info",IF(T($H28)&lt;&gt;"","Enter Activity",IF(OR($M28=0,$N28=0),"Enter Run Time",IF((VLOOKUP($F28,'VESSEL FACTORS'!$A$3:$O$5,AI$5,FALSE))="N/A","--",IF($G28=" ",IF(ISERROR(SEARCH("Aux",$E28,1)),($H28*VLOOKUP($F28,'VESSEL FACTORS'!$A$2:$O$5,AI$5,FALSE)*0.0000011023*$M28*$N28*0.82),($H28*VLOOKUP($F28,'VESSEL FACTORS'!$A$2:$O$5,AI$5,FALSE)*0.0000011023*$M28*$N28*1)),IF($G28&lt;21,($H28*VLOOKUP($F28,'VESSEL FACTORS'!$A$2:$O$5,AI$5,FALSE)*0.0000011023*$M28*$N28*VLOOKUP($G28,'VESSEL FACTORS'!$A$16:$L$36,AI$5,FALSE)),($H28*VLOOKUP($F28,'VESSEL FACTORS'!$A$3:$O$5,AI$5,FALSE)*0.0000011023*$M28*$N28*($G28/100))))))))</f>
        <v>Enter vessel info</v>
      </c>
      <c r="AJ28" s="76" t="str">
        <f>IF(OR($D28=" ",$E28=" ",$F28=" "),"Enter vessel info",IF(T($H28)&lt;&gt;"","Enter Activity",IF(OR($M28=0,$N28=0),"Enter Run Time",IF((VLOOKUP($F28,'VESSEL FACTORS'!$A$3:$O$5,AJ$5,FALSE))="N/A","--",IF($G28=" ",IF(ISERROR(SEARCH("Aux",$E28,1)),($H28*VLOOKUP($F28,'VESSEL FACTORS'!$A$2:$O$5,AJ$5,FALSE)*0.0000011023*$M28*$N28*0.82),($H28*VLOOKUP($F28,'VESSEL FACTORS'!$A$2:$O$5,AJ$5,FALSE)*0.0000011023*$M28*$N28*1)),IF($G28&lt;21,($H28*VLOOKUP($F28,'VESSEL FACTORS'!$A$2:$O$5,AJ$5,FALSE)*0.0000011023*$M28*$N28*VLOOKUP($G28,'VESSEL FACTORS'!$A$16:$L$36,AJ$5,FALSE)),($H28*VLOOKUP($F28,'VESSEL FACTORS'!$A$3:$O$5,AJ$5,FALSE)*0.0000011023*$M28*$N28*($G28/100))))))))</f>
        <v>Enter vessel info</v>
      </c>
      <c r="AK28" s="76" t="str">
        <f>IF(OR($D28=" ",$E28=" ",$F28=" "),"Enter vessel info",IF(T($H28)&lt;&gt;"","Enter Activity",IF(OR($M28=0,$N28=0),"Enter Run Time",IF((VLOOKUP($F28,'VESSEL FACTORS'!$A$3:$O$5,AK$5,FALSE))="N/A","--",IF($G28=" ",IF(ISERROR(SEARCH("Aux",$E28,1)),($H28*VLOOKUP($F28,'VESSEL FACTORS'!$A$2:$O$5,AK$5,FALSE)*0.0000011023*$M28*$N28*0.82),($H28*VLOOKUP($F28,'VESSEL FACTORS'!$A$2:$O$5,AK$5,FALSE)*0.0000011023*$M28*$N28*1)),IF($G28&lt;21,($H28*VLOOKUP($F28,'VESSEL FACTORS'!$A$2:$O$5,AK$5,FALSE)*0.0000011023*$M28*$N28*VLOOKUP($G28,'VESSEL FACTORS'!$A$16:$L$36,AK$5,FALSE)),($H28*VLOOKUP($F28,'VESSEL FACTORS'!$A$3:$O$5,AK$5,FALSE)*0.0000011023*$M28*$N28*($G28/100))))))))</f>
        <v>Enter vessel info</v>
      </c>
      <c r="AL28" s="67" t="str">
        <f>IF(OR($D28=" ",$E28=" ",$F28=" "),"Enter vessel info",IF(T($H28)&lt;&gt;"","Enter Activity",IF(OR($M28=0,$N28=0),"Enter Run Time",IF((VLOOKUP($F28,'VESSEL FACTORS'!$A$3:$O$5,AL$5,FALSE))="N/A","--",IF($G28=" ",IF(ISERROR(SEARCH("Aux",$E28,1)),($H28*VLOOKUP($F28,'VESSEL FACTORS'!$A$2:$O$5,AL$5,FALSE)*0.0000011023*$M28*$N28*0.82),($H28*VLOOKUP($F28,'VESSEL FACTORS'!$A$2:$O$5,AL$5,FALSE)*0.0000011023*$M28*$N28*1)),IF($G28&lt;21,($H28*VLOOKUP($F28,'VESSEL FACTORS'!$A$2:$O$5,AL$5,FALSE)*0.0000011023*$M28*$N28*VLOOKUP($G28,'VESSEL FACTORS'!$A$16:$L$36,AL$5,FALSE)),($H28*VLOOKUP($F28,'VESSEL FACTORS'!$A$3:$O$5,AL$5,FALSE)*0.0000011023*$M28*$N28*($G28/100))))))))</f>
        <v>Enter vessel info</v>
      </c>
      <c r="AM28" s="315"/>
      <c r="AO28" s="74">
        <f>MONTH(EMISSIONS_1!P28)-MONTH(EMISSIONS_1!O28)+1</f>
        <v>1</v>
      </c>
      <c r="AP28" s="335">
        <f t="shared" si="12"/>
        <v>0</v>
      </c>
      <c r="AQ28" s="336">
        <f t="shared" si="34"/>
        <v>0</v>
      </c>
      <c r="AR28" s="336">
        <f t="shared" si="34"/>
        <v>0</v>
      </c>
      <c r="AS28" s="336">
        <f t="shared" si="34"/>
        <v>0</v>
      </c>
      <c r="AT28" s="336">
        <f t="shared" si="34"/>
        <v>0</v>
      </c>
      <c r="AU28" s="336">
        <f t="shared" si="34"/>
        <v>0</v>
      </c>
      <c r="AV28" s="336">
        <f t="shared" si="34"/>
        <v>0</v>
      </c>
      <c r="AW28" s="336">
        <f t="shared" si="34"/>
        <v>0</v>
      </c>
      <c r="AX28" s="336">
        <f t="shared" si="34"/>
        <v>0</v>
      </c>
      <c r="AY28" s="336">
        <f t="shared" si="34"/>
        <v>0</v>
      </c>
      <c r="AZ28" s="336">
        <f t="shared" si="34"/>
        <v>0</v>
      </c>
      <c r="BA28" s="337">
        <f t="shared" si="34"/>
        <v>0</v>
      </c>
      <c r="BB28" s="335">
        <f t="shared" si="24"/>
        <v>0</v>
      </c>
      <c r="BC28" s="336">
        <f t="shared" si="24"/>
        <v>0</v>
      </c>
      <c r="BD28" s="336">
        <f t="shared" si="24"/>
        <v>0</v>
      </c>
      <c r="BE28" s="336">
        <f t="shared" si="24"/>
        <v>0</v>
      </c>
      <c r="BF28" s="336">
        <f t="shared" si="24"/>
        <v>0</v>
      </c>
      <c r="BG28" s="336">
        <f t="shared" si="24"/>
        <v>0</v>
      </c>
      <c r="BH28" s="336">
        <f t="shared" si="24"/>
        <v>0</v>
      </c>
      <c r="BI28" s="336">
        <f t="shared" si="24"/>
        <v>0</v>
      </c>
      <c r="BJ28" s="336">
        <f t="shared" si="24"/>
        <v>0</v>
      </c>
      <c r="BK28" s="336">
        <f t="shared" si="24"/>
        <v>0</v>
      </c>
      <c r="BL28" s="336">
        <f t="shared" si="24"/>
        <v>0</v>
      </c>
      <c r="BM28" s="337">
        <f t="shared" si="24"/>
        <v>0</v>
      </c>
      <c r="BN28" s="335">
        <f t="shared" si="25"/>
        <v>0</v>
      </c>
      <c r="BO28" s="336">
        <f t="shared" si="25"/>
        <v>0</v>
      </c>
      <c r="BP28" s="336">
        <f t="shared" si="25"/>
        <v>0</v>
      </c>
      <c r="BQ28" s="336">
        <f t="shared" si="25"/>
        <v>0</v>
      </c>
      <c r="BR28" s="336">
        <f t="shared" si="25"/>
        <v>0</v>
      </c>
      <c r="BS28" s="336">
        <f t="shared" si="25"/>
        <v>0</v>
      </c>
      <c r="BT28" s="336">
        <f t="shared" si="25"/>
        <v>0</v>
      </c>
      <c r="BU28" s="336">
        <f t="shared" si="25"/>
        <v>0</v>
      </c>
      <c r="BV28" s="336">
        <f t="shared" si="25"/>
        <v>0</v>
      </c>
      <c r="BW28" s="336">
        <f t="shared" si="25"/>
        <v>0</v>
      </c>
      <c r="BX28" s="336">
        <f t="shared" si="25"/>
        <v>0</v>
      </c>
      <c r="BY28" s="337">
        <f t="shared" si="25"/>
        <v>0</v>
      </c>
      <c r="BZ28" s="335">
        <f t="shared" si="26"/>
        <v>0</v>
      </c>
      <c r="CA28" s="336">
        <f t="shared" si="26"/>
        <v>0</v>
      </c>
      <c r="CB28" s="336">
        <f t="shared" si="26"/>
        <v>0</v>
      </c>
      <c r="CC28" s="336">
        <f t="shared" si="26"/>
        <v>0</v>
      </c>
      <c r="CD28" s="336">
        <f t="shared" si="26"/>
        <v>0</v>
      </c>
      <c r="CE28" s="336">
        <f t="shared" si="26"/>
        <v>0</v>
      </c>
      <c r="CF28" s="336">
        <f t="shared" si="26"/>
        <v>0</v>
      </c>
      <c r="CG28" s="336">
        <f t="shared" si="26"/>
        <v>0</v>
      </c>
      <c r="CH28" s="336">
        <f t="shared" si="26"/>
        <v>0</v>
      </c>
      <c r="CI28" s="336">
        <f t="shared" si="26"/>
        <v>0</v>
      </c>
      <c r="CJ28" s="336">
        <f t="shared" si="26"/>
        <v>0</v>
      </c>
      <c r="CK28" s="337">
        <f t="shared" si="26"/>
        <v>0</v>
      </c>
      <c r="CL28" s="335">
        <f t="shared" si="27"/>
        <v>0</v>
      </c>
      <c r="CM28" s="336">
        <f t="shared" si="27"/>
        <v>0</v>
      </c>
      <c r="CN28" s="336">
        <f t="shared" si="27"/>
        <v>0</v>
      </c>
      <c r="CO28" s="336">
        <f t="shared" si="27"/>
        <v>0</v>
      </c>
      <c r="CP28" s="336">
        <f t="shared" si="27"/>
        <v>0</v>
      </c>
      <c r="CQ28" s="336">
        <f t="shared" si="27"/>
        <v>0</v>
      </c>
      <c r="CR28" s="336">
        <f t="shared" si="27"/>
        <v>0</v>
      </c>
      <c r="CS28" s="336">
        <f t="shared" si="27"/>
        <v>0</v>
      </c>
      <c r="CT28" s="336">
        <f t="shared" si="27"/>
        <v>0</v>
      </c>
      <c r="CU28" s="336">
        <f t="shared" si="27"/>
        <v>0</v>
      </c>
      <c r="CV28" s="336">
        <f t="shared" si="27"/>
        <v>0</v>
      </c>
      <c r="CW28" s="337">
        <f t="shared" si="27"/>
        <v>0</v>
      </c>
      <c r="CX28" s="335">
        <f t="shared" si="28"/>
        <v>0</v>
      </c>
      <c r="CY28" s="336">
        <f t="shared" si="28"/>
        <v>0</v>
      </c>
      <c r="CZ28" s="336">
        <f t="shared" si="28"/>
        <v>0</v>
      </c>
      <c r="DA28" s="336">
        <f t="shared" si="28"/>
        <v>0</v>
      </c>
      <c r="DB28" s="336">
        <f t="shared" si="28"/>
        <v>0</v>
      </c>
      <c r="DC28" s="336">
        <f t="shared" si="28"/>
        <v>0</v>
      </c>
      <c r="DD28" s="336">
        <f t="shared" si="28"/>
        <v>0</v>
      </c>
      <c r="DE28" s="336">
        <f t="shared" si="28"/>
        <v>0</v>
      </c>
      <c r="DF28" s="336">
        <f t="shared" si="28"/>
        <v>0</v>
      </c>
      <c r="DG28" s="336">
        <f t="shared" si="28"/>
        <v>0</v>
      </c>
      <c r="DH28" s="336">
        <f t="shared" si="28"/>
        <v>0</v>
      </c>
      <c r="DI28" s="337">
        <f t="shared" si="28"/>
        <v>0</v>
      </c>
      <c r="DJ28" s="335">
        <f t="shared" si="29"/>
        <v>0</v>
      </c>
      <c r="DK28" s="336">
        <f t="shared" si="29"/>
        <v>0</v>
      </c>
      <c r="DL28" s="336">
        <f t="shared" si="29"/>
        <v>0</v>
      </c>
      <c r="DM28" s="336">
        <f t="shared" si="29"/>
        <v>0</v>
      </c>
      <c r="DN28" s="336">
        <f t="shared" si="29"/>
        <v>0</v>
      </c>
      <c r="DO28" s="336">
        <f t="shared" si="29"/>
        <v>0</v>
      </c>
      <c r="DP28" s="336">
        <f t="shared" si="29"/>
        <v>0</v>
      </c>
      <c r="DQ28" s="336">
        <f t="shared" si="29"/>
        <v>0</v>
      </c>
      <c r="DR28" s="336">
        <f t="shared" si="29"/>
        <v>0</v>
      </c>
      <c r="DS28" s="336">
        <f t="shared" si="29"/>
        <v>0</v>
      </c>
      <c r="DT28" s="336">
        <f t="shared" si="29"/>
        <v>0</v>
      </c>
      <c r="DU28" s="337">
        <f t="shared" si="29"/>
        <v>0</v>
      </c>
      <c r="DV28" s="335">
        <f t="shared" si="30"/>
        <v>0</v>
      </c>
      <c r="DW28" s="336">
        <f t="shared" si="30"/>
        <v>0</v>
      </c>
      <c r="DX28" s="336">
        <f t="shared" si="30"/>
        <v>0</v>
      </c>
      <c r="DY28" s="336">
        <f t="shared" si="30"/>
        <v>0</v>
      </c>
      <c r="DZ28" s="336">
        <f t="shared" si="30"/>
        <v>0</v>
      </c>
      <c r="EA28" s="336">
        <f t="shared" si="30"/>
        <v>0</v>
      </c>
      <c r="EB28" s="336">
        <f t="shared" si="30"/>
        <v>0</v>
      </c>
      <c r="EC28" s="336">
        <f t="shared" si="30"/>
        <v>0</v>
      </c>
      <c r="ED28" s="336">
        <f t="shared" si="30"/>
        <v>0</v>
      </c>
      <c r="EE28" s="336">
        <f t="shared" si="30"/>
        <v>0</v>
      </c>
      <c r="EF28" s="336">
        <f t="shared" si="30"/>
        <v>0</v>
      </c>
      <c r="EG28" s="337">
        <f t="shared" si="30"/>
        <v>0</v>
      </c>
      <c r="EH28" s="335">
        <f t="shared" si="31"/>
        <v>0</v>
      </c>
      <c r="EI28" s="336">
        <f t="shared" si="31"/>
        <v>0</v>
      </c>
      <c r="EJ28" s="336">
        <f t="shared" si="31"/>
        <v>0</v>
      </c>
      <c r="EK28" s="336">
        <f t="shared" si="31"/>
        <v>0</v>
      </c>
      <c r="EL28" s="336">
        <f t="shared" si="31"/>
        <v>0</v>
      </c>
      <c r="EM28" s="336">
        <f t="shared" si="31"/>
        <v>0</v>
      </c>
      <c r="EN28" s="336">
        <f t="shared" si="31"/>
        <v>0</v>
      </c>
      <c r="EO28" s="336">
        <f t="shared" si="31"/>
        <v>0</v>
      </c>
      <c r="EP28" s="336">
        <f t="shared" si="31"/>
        <v>0</v>
      </c>
      <c r="EQ28" s="336">
        <f t="shared" si="31"/>
        <v>0</v>
      </c>
      <c r="ER28" s="336">
        <f t="shared" si="31"/>
        <v>0</v>
      </c>
      <c r="ES28" s="337">
        <f t="shared" si="31"/>
        <v>0</v>
      </c>
      <c r="ET28" s="335">
        <f t="shared" si="32"/>
        <v>0</v>
      </c>
      <c r="EU28" s="336">
        <f t="shared" si="32"/>
        <v>0</v>
      </c>
      <c r="EV28" s="336">
        <f t="shared" si="32"/>
        <v>0</v>
      </c>
      <c r="EW28" s="336">
        <f t="shared" si="32"/>
        <v>0</v>
      </c>
      <c r="EX28" s="336">
        <f t="shared" si="32"/>
        <v>0</v>
      </c>
      <c r="EY28" s="336">
        <f t="shared" si="32"/>
        <v>0</v>
      </c>
      <c r="EZ28" s="336">
        <f t="shared" si="32"/>
        <v>0</v>
      </c>
      <c r="FA28" s="336">
        <f t="shared" si="32"/>
        <v>0</v>
      </c>
      <c r="FB28" s="336">
        <f t="shared" si="32"/>
        <v>0</v>
      </c>
      <c r="FC28" s="336">
        <f t="shared" si="32"/>
        <v>0</v>
      </c>
      <c r="FD28" s="336">
        <f t="shared" si="32"/>
        <v>0</v>
      </c>
      <c r="FE28" s="337">
        <f t="shared" si="32"/>
        <v>0</v>
      </c>
      <c r="FF28" s="335">
        <f t="shared" si="33"/>
        <v>0</v>
      </c>
      <c r="FG28" s="336">
        <f t="shared" si="33"/>
        <v>0</v>
      </c>
      <c r="FH28" s="336">
        <f t="shared" si="33"/>
        <v>0</v>
      </c>
      <c r="FI28" s="336">
        <f t="shared" si="33"/>
        <v>0</v>
      </c>
      <c r="FJ28" s="336">
        <f t="shared" si="33"/>
        <v>0</v>
      </c>
      <c r="FK28" s="336">
        <f t="shared" si="33"/>
        <v>0</v>
      </c>
      <c r="FL28" s="336">
        <f t="shared" si="33"/>
        <v>0</v>
      </c>
      <c r="FM28" s="336">
        <f t="shared" si="33"/>
        <v>0</v>
      </c>
      <c r="FN28" s="336">
        <f t="shared" si="33"/>
        <v>0</v>
      </c>
      <c r="FO28" s="336">
        <f t="shared" si="33"/>
        <v>0</v>
      </c>
      <c r="FP28" s="336">
        <f t="shared" si="33"/>
        <v>0</v>
      </c>
      <c r="FQ28" s="337">
        <f t="shared" si="33"/>
        <v>0</v>
      </c>
    </row>
    <row r="29" spans="1:173" ht="12.75" customHeight="1" x14ac:dyDescent="0.2">
      <c r="A29" s="74" t="str">
        <f t="shared" si="21"/>
        <v xml:space="preserve"> - </v>
      </c>
      <c r="B29" s="112"/>
      <c r="C29" s="171" t="s">
        <v>305</v>
      </c>
      <c r="D29" s="366" t="str">
        <f>IF(ISBLANK(EMISSIONS_2!D29), " ", EMISSIONS_2!D29)</f>
        <v xml:space="preserve"> </v>
      </c>
      <c r="E29" s="366" t="str">
        <f>IF(ISBLANK(EMISSIONS_2!E29), " ", EMISSIONS_2!E29)</f>
        <v xml:space="preserve"> </v>
      </c>
      <c r="F29" s="366" t="str">
        <f>IF(ISBLANK(EMISSIONS_2!F29), " ", EMISSIONS_2!F29)</f>
        <v xml:space="preserve"> </v>
      </c>
      <c r="G29" s="367"/>
      <c r="H29" s="368"/>
      <c r="I29" s="33" t="s">
        <v>299</v>
      </c>
      <c r="J29" s="367"/>
      <c r="K29" s="33">
        <f t="shared" si="22"/>
        <v>1</v>
      </c>
      <c r="L29" s="33">
        <f t="shared" si="23"/>
        <v>0</v>
      </c>
      <c r="M29" s="367">
        <v>0</v>
      </c>
      <c r="N29" s="373">
        <v>0</v>
      </c>
      <c r="O29" s="299"/>
      <c r="P29" s="300"/>
      <c r="Q29" s="73" t="str">
        <f t="shared" si="13"/>
        <v>Enter vessel info</v>
      </c>
      <c r="R29" s="79" t="str">
        <f t="shared" si="14"/>
        <v>Enter vessel info</v>
      </c>
      <c r="S29" s="79" t="str">
        <f t="shared" si="15"/>
        <v>Enter vessel info</v>
      </c>
      <c r="T29" s="79" t="str">
        <f t="shared" si="16"/>
        <v>Enter vessel info</v>
      </c>
      <c r="U29" s="79" t="str">
        <f t="shared" si="17"/>
        <v>Enter vessel info</v>
      </c>
      <c r="V29" s="79" t="str">
        <f t="shared" si="18"/>
        <v>Enter vessel info</v>
      </c>
      <c r="W29" s="79" t="str">
        <f t="shared" si="19"/>
        <v>Enter vessel info</v>
      </c>
      <c r="X29" s="79" t="str">
        <f t="shared" si="20"/>
        <v>Enter vessel info</v>
      </c>
      <c r="Y29" s="78" t="s">
        <v>115</v>
      </c>
      <c r="Z29" s="79" t="s">
        <v>115</v>
      </c>
      <c r="AA29" s="82" t="s">
        <v>115</v>
      </c>
      <c r="AB29" s="76" t="str">
        <f>IF(OR($D29=" ",$E29=" ",$F29=" "),"Enter vessel info",IF(T($H29)&lt;&gt;"","Enter Activity",IF(OR($M29=0,$N29=0),"Enter Run Time",IF((VLOOKUP($F29,'VESSEL FACTORS'!$A$3:$O$5,AB$5,FALSE))="N/A","--",IF($G29=" ",IF(ISERROR(SEARCH("Aux",$E29,1)),($H29*VLOOKUP($F29,'VESSEL FACTORS'!$A$2:$O$5,AB$5,FALSE)*0.0000011023*$M29*$N29*0.82),($H29*VLOOKUP($F29,'VESSEL FACTORS'!$A$2:$O$5,AB$5,FALSE)*0.0000011023*$M29*$N29*1)),IF($G29&lt;21,($H29*VLOOKUP($F29,'VESSEL FACTORS'!$A$2:$O$5,AB$5,FALSE)*0.0000011023*$M29*$N29*VLOOKUP($G29,'VESSEL FACTORS'!$A$16:$L$36,AB$5,FALSE)),($H29*VLOOKUP($F29,'VESSEL FACTORS'!$A$3:$O$5,AB$5,FALSE)*0.0000011023*$M29*$N29*($G29/100))))))))</f>
        <v>Enter vessel info</v>
      </c>
      <c r="AC29" s="76" t="str">
        <f>IF(OR($D29=" ",$E29=" ",$F29=" "),"Enter vessel info",IF(T($H29)&lt;&gt;"","Enter Activity",IF(OR($M29=0,$N29=0),"Enter Run Time",IF((VLOOKUP($F29,'VESSEL FACTORS'!$A$3:$O$5,AC$5,FALSE))="N/A","--",IF($G29=" ",IF(ISERROR(SEARCH("Aux",$E29,1)),($H29*VLOOKUP($F29,'VESSEL FACTORS'!$A$2:$O$5,AC$5,FALSE)*0.0000011023*$M29*$N29*0.82),($H29*VLOOKUP($F29,'VESSEL FACTORS'!$A$2:$O$5,AC$5,FALSE)*0.0000011023*$M29*$N29*1)),IF($G29&lt;21,($H29*VLOOKUP($F29,'VESSEL FACTORS'!$A$2:$O$5,AC$5,FALSE)*0.0000011023*$M29*$N29*VLOOKUP($G29,'VESSEL FACTORS'!$A$16:$L$36,AC$5,FALSE)),($H29*VLOOKUP($F29,'VESSEL FACTORS'!$A$3:$O$5,AC$5,FALSE)*0.0000011023*$M29*$N29*($G29/100))))))))</f>
        <v>Enter vessel info</v>
      </c>
      <c r="AD29" s="76" t="str">
        <f>IF(OR($D29=" ",$E29=" ",$F29=" "),"Enter vessel info",IF(T($H29)&lt;&gt;"","Enter Activity",IF(OR($M29=0,$N29=0),"Enter Run Time",IF((VLOOKUP($F29,'VESSEL FACTORS'!$A$3:$O$5,AD$5,FALSE))="N/A","--",IF($G29=" ",IF(ISERROR(SEARCH("Aux",$E29,1)),($H29*VLOOKUP($F29,'VESSEL FACTORS'!$A$2:$O$5,AD$5,FALSE)*0.0000011023*$M29*$N29*0.82),($H29*VLOOKUP($F29,'VESSEL FACTORS'!$A$2:$O$5,AD$5,FALSE)*0.0000011023*$M29*$N29*1)),IF($G29&lt;21,($H29*VLOOKUP($F29,'VESSEL FACTORS'!$A$2:$O$5,AD$5,FALSE)*0.0000011023*$M29*$N29*VLOOKUP($G29,'VESSEL FACTORS'!$A$16:$L$36,AD$5,FALSE)),($H29*VLOOKUP($F29,'VESSEL FACTORS'!$A$3:$O$5,AD$5,FALSE)*0.0000011023*$M29*$N29*($G29/100))))))))</f>
        <v>Enter vessel info</v>
      </c>
      <c r="AE29" s="76" t="str">
        <f>IF(OR($D29=" ",$E29=" ",$F29=" "),"Enter vessel info",IF(T($H29)&lt;&gt;"","Enter Activity",IF(OR($M29=0,$N29=0),"Enter Run Time",IF((VLOOKUP($F29,'VESSEL FACTORS'!$A$3:$O$5,AE$5,FALSE))="N/A","--",IF($G29=" ",IF(ISERROR(SEARCH("Aux",$E29,1)),($H29*VLOOKUP($F29,'VESSEL FACTORS'!$A$2:$O$5,AE$5,FALSE)*0.0000011023*$M29*$N29*0.82),($H29*VLOOKUP($F29,'VESSEL FACTORS'!$A$2:$O$5,AE$5,FALSE)*0.0000011023*$M29*$N29*1)),IF($G29&lt;21,($H29*VLOOKUP($F29,'VESSEL FACTORS'!$A$2:$O$5,AE$5,FALSE)*0.0000011023*$M29*$N29*VLOOKUP($G29,'VESSEL FACTORS'!$A$16:$L$36,AE$5,FALSE)),($H29*VLOOKUP($F29,'VESSEL FACTORS'!$A$3:$O$5,AE$5,FALSE)*0.0000011023*$M29*$N29*($G29/100))))))))</f>
        <v>Enter vessel info</v>
      </c>
      <c r="AF29" s="76" t="str">
        <f>IF(OR($D29=" ",$E29=" ",$F29=" "),"Enter vessel info",IF(T($H29)&lt;&gt;"","Enter Activity",IF(OR($M29=0,$N29=0),"Enter Run Time",IF((VLOOKUP($F29,'VESSEL FACTORS'!$A$3:$O$5,AF$5,FALSE))="N/A","--",IF($G29=" ",IF(ISERROR(SEARCH("Aux",$E29,1)),($H29*VLOOKUP($F29,'VESSEL FACTORS'!$A$2:$O$5,AF$5,FALSE)*0.0000011023*$M29*$N29*0.82),($H29*VLOOKUP($F29,'VESSEL FACTORS'!$A$2:$O$5,AF$5,FALSE)*0.0000011023*$M29*$N29*1)),IF($G29&lt;21,($H29*VLOOKUP($F29,'VESSEL FACTORS'!$A$2:$O$5,AF$5,FALSE)*0.0000011023*$M29*$N29*VLOOKUP($G29,'VESSEL FACTORS'!$A$16:$L$36,AF$5,FALSE)),($H29*VLOOKUP($F29,'VESSEL FACTORS'!$A$3:$O$5,AF$5,FALSE)*0.0000011023*$M29*$N29*($G29/100))))))))</f>
        <v>Enter vessel info</v>
      </c>
      <c r="AG29" s="76" t="str">
        <f>IF(OR($D29=" ",$E29=" ",$F29=" "),"Enter vessel info",IF(T($H29)&lt;&gt;"","Enter Activity",IF(OR($M29=0,$N29=0),"Enter Run Time",IF((VLOOKUP($F29,'VESSEL FACTORS'!$A$3:$O$5,AG$5,FALSE))="N/A","--",IF($G29=" ",IF(ISERROR(SEARCH("Aux",$E29,1)),($H29*VLOOKUP($F29,'VESSEL FACTORS'!$A$2:$O$5,AG$5,FALSE)*0.0000011023*$M29*$N29*0.82),($H29*VLOOKUP($F29,'VESSEL FACTORS'!$A$2:$O$5,AG$5,FALSE)*0.0000011023*$M29*$N29*1)),IF($G29&lt;21,($H29*VLOOKUP($F29,'VESSEL FACTORS'!$A$2:$O$5,AG$5,FALSE)*0.0000011023*$M29*$N29*VLOOKUP($G29,'VESSEL FACTORS'!$A$16:$L$36,AG$5,FALSE)),($H29*VLOOKUP($F29,'VESSEL FACTORS'!$A$3:$O$5,AG$5,FALSE)*0.0000011023*$M29*$N29*($G29/100))))))))</f>
        <v>Enter vessel info</v>
      </c>
      <c r="AH29" s="76" t="str">
        <f>IF(OR($D29=" ",$E29=" ",$F29=" "),"Enter vessel info",IF(T($H29)&lt;&gt;"","Enter Activity",IF(OR($M29=0,$N29=0),"Enter Run Time",IF((VLOOKUP($F29,'VESSEL FACTORS'!$A$3:$O$5,AH$5,FALSE))="N/A","--",IF($G29=" ",IF(ISERROR(SEARCH("Aux",$E29,1)),($H29*VLOOKUP($F29,'VESSEL FACTORS'!$A$2:$O$5,AH$5,FALSE)*0.0000011023*$M29*$N29*0.82),($H29*VLOOKUP($F29,'VESSEL FACTORS'!$A$2:$O$5,AH$5,FALSE)*0.0000011023*$M29*$N29*1)),IF($G29&lt;21,($H29*VLOOKUP($F29,'VESSEL FACTORS'!$A$2:$O$5,AH$5,FALSE)*0.0000011023*$M29*$N29*VLOOKUP($G29,'VESSEL FACTORS'!$A$16:$L$36,AH$5,FALSE)),($H29*VLOOKUP($F29,'VESSEL FACTORS'!$A$3:$O$5,AH$5,FALSE)*0.0000011023*$M29*$N29*($G29/100))))))))</f>
        <v>Enter vessel info</v>
      </c>
      <c r="AI29" s="76" t="str">
        <f>IF(OR($D29=" ",$E29=" ",$F29=" "),"Enter vessel info",IF(T($H29)&lt;&gt;"","Enter Activity",IF(OR($M29=0,$N29=0),"Enter Run Time",IF((VLOOKUP($F29,'VESSEL FACTORS'!$A$3:$O$5,AI$5,FALSE))="N/A","--",IF($G29=" ",IF(ISERROR(SEARCH("Aux",$E29,1)),($H29*VLOOKUP($F29,'VESSEL FACTORS'!$A$2:$O$5,AI$5,FALSE)*0.0000011023*$M29*$N29*0.82),($H29*VLOOKUP($F29,'VESSEL FACTORS'!$A$2:$O$5,AI$5,FALSE)*0.0000011023*$M29*$N29*1)),IF($G29&lt;21,($H29*VLOOKUP($F29,'VESSEL FACTORS'!$A$2:$O$5,AI$5,FALSE)*0.0000011023*$M29*$N29*VLOOKUP($G29,'VESSEL FACTORS'!$A$16:$L$36,AI$5,FALSE)),($H29*VLOOKUP($F29,'VESSEL FACTORS'!$A$3:$O$5,AI$5,FALSE)*0.0000011023*$M29*$N29*($G29/100))))))))</f>
        <v>Enter vessel info</v>
      </c>
      <c r="AJ29" s="76" t="str">
        <f>IF(OR($D29=" ",$E29=" ",$F29=" "),"Enter vessel info",IF(T($H29)&lt;&gt;"","Enter Activity",IF(OR($M29=0,$N29=0),"Enter Run Time",IF((VLOOKUP($F29,'VESSEL FACTORS'!$A$3:$O$5,AJ$5,FALSE))="N/A","--",IF($G29=" ",IF(ISERROR(SEARCH("Aux",$E29,1)),($H29*VLOOKUP($F29,'VESSEL FACTORS'!$A$2:$O$5,AJ$5,FALSE)*0.0000011023*$M29*$N29*0.82),($H29*VLOOKUP($F29,'VESSEL FACTORS'!$A$2:$O$5,AJ$5,FALSE)*0.0000011023*$M29*$N29*1)),IF($G29&lt;21,($H29*VLOOKUP($F29,'VESSEL FACTORS'!$A$2:$O$5,AJ$5,FALSE)*0.0000011023*$M29*$N29*VLOOKUP($G29,'VESSEL FACTORS'!$A$16:$L$36,AJ$5,FALSE)),($H29*VLOOKUP($F29,'VESSEL FACTORS'!$A$3:$O$5,AJ$5,FALSE)*0.0000011023*$M29*$N29*($G29/100))))))))</f>
        <v>Enter vessel info</v>
      </c>
      <c r="AK29" s="76" t="str">
        <f>IF(OR($D29=" ",$E29=" ",$F29=" "),"Enter vessel info",IF(T($H29)&lt;&gt;"","Enter Activity",IF(OR($M29=0,$N29=0),"Enter Run Time",IF((VLOOKUP($F29,'VESSEL FACTORS'!$A$3:$O$5,AK$5,FALSE))="N/A","--",IF($G29=" ",IF(ISERROR(SEARCH("Aux",$E29,1)),($H29*VLOOKUP($F29,'VESSEL FACTORS'!$A$2:$O$5,AK$5,FALSE)*0.0000011023*$M29*$N29*0.82),($H29*VLOOKUP($F29,'VESSEL FACTORS'!$A$2:$O$5,AK$5,FALSE)*0.0000011023*$M29*$N29*1)),IF($G29&lt;21,($H29*VLOOKUP($F29,'VESSEL FACTORS'!$A$2:$O$5,AK$5,FALSE)*0.0000011023*$M29*$N29*VLOOKUP($G29,'VESSEL FACTORS'!$A$16:$L$36,AK$5,FALSE)),($H29*VLOOKUP($F29,'VESSEL FACTORS'!$A$3:$O$5,AK$5,FALSE)*0.0000011023*$M29*$N29*($G29/100))))))))</f>
        <v>Enter vessel info</v>
      </c>
      <c r="AL29" s="67" t="str">
        <f>IF(OR($D29=" ",$E29=" ",$F29=" "),"Enter vessel info",IF(T($H29)&lt;&gt;"","Enter Activity",IF(OR($M29=0,$N29=0),"Enter Run Time",IF((VLOOKUP($F29,'VESSEL FACTORS'!$A$3:$O$5,AL$5,FALSE))="N/A","--",IF($G29=" ",IF(ISERROR(SEARCH("Aux",$E29,1)),($H29*VLOOKUP($F29,'VESSEL FACTORS'!$A$2:$O$5,AL$5,FALSE)*0.0000011023*$M29*$N29*0.82),($H29*VLOOKUP($F29,'VESSEL FACTORS'!$A$2:$O$5,AL$5,FALSE)*0.0000011023*$M29*$N29*1)),IF($G29&lt;21,($H29*VLOOKUP($F29,'VESSEL FACTORS'!$A$2:$O$5,AL$5,FALSE)*0.0000011023*$M29*$N29*VLOOKUP($G29,'VESSEL FACTORS'!$A$16:$L$36,AL$5,FALSE)),($H29*VLOOKUP($F29,'VESSEL FACTORS'!$A$3:$O$5,AL$5,FALSE)*0.0000011023*$M29*$N29*($G29/100))))))))</f>
        <v>Enter vessel info</v>
      </c>
      <c r="AM29" s="315"/>
      <c r="AO29" s="74">
        <f>MONTH(EMISSIONS_1!P29)-MONTH(EMISSIONS_1!O29)+1</f>
        <v>1</v>
      </c>
      <c r="AP29" s="335">
        <f t="shared" si="12"/>
        <v>0</v>
      </c>
      <c r="AQ29" s="336">
        <f t="shared" si="34"/>
        <v>0</v>
      </c>
      <c r="AR29" s="336">
        <f t="shared" si="34"/>
        <v>0</v>
      </c>
      <c r="AS29" s="336">
        <f t="shared" si="34"/>
        <v>0</v>
      </c>
      <c r="AT29" s="336">
        <f t="shared" si="34"/>
        <v>0</v>
      </c>
      <c r="AU29" s="336">
        <f t="shared" si="34"/>
        <v>0</v>
      </c>
      <c r="AV29" s="336">
        <f t="shared" si="34"/>
        <v>0</v>
      </c>
      <c r="AW29" s="336">
        <f t="shared" si="34"/>
        <v>0</v>
      </c>
      <c r="AX29" s="336">
        <f t="shared" si="34"/>
        <v>0</v>
      </c>
      <c r="AY29" s="336">
        <f t="shared" si="34"/>
        <v>0</v>
      </c>
      <c r="AZ29" s="336">
        <f t="shared" si="34"/>
        <v>0</v>
      </c>
      <c r="BA29" s="337">
        <f t="shared" si="34"/>
        <v>0</v>
      </c>
      <c r="BB29" s="335">
        <f t="shared" si="24"/>
        <v>0</v>
      </c>
      <c r="BC29" s="336">
        <f t="shared" si="24"/>
        <v>0</v>
      </c>
      <c r="BD29" s="336">
        <f t="shared" si="24"/>
        <v>0</v>
      </c>
      <c r="BE29" s="336">
        <f t="shared" si="24"/>
        <v>0</v>
      </c>
      <c r="BF29" s="336">
        <f t="shared" si="24"/>
        <v>0</v>
      </c>
      <c r="BG29" s="336">
        <f t="shared" si="24"/>
        <v>0</v>
      </c>
      <c r="BH29" s="336">
        <f t="shared" si="24"/>
        <v>0</v>
      </c>
      <c r="BI29" s="336">
        <f t="shared" si="24"/>
        <v>0</v>
      </c>
      <c r="BJ29" s="336">
        <f t="shared" si="24"/>
        <v>0</v>
      </c>
      <c r="BK29" s="336">
        <f t="shared" si="24"/>
        <v>0</v>
      </c>
      <c r="BL29" s="336">
        <f t="shared" si="24"/>
        <v>0</v>
      </c>
      <c r="BM29" s="337">
        <f t="shared" si="24"/>
        <v>0</v>
      </c>
      <c r="BN29" s="335">
        <f t="shared" si="25"/>
        <v>0</v>
      </c>
      <c r="BO29" s="336">
        <f t="shared" si="25"/>
        <v>0</v>
      </c>
      <c r="BP29" s="336">
        <f t="shared" si="25"/>
        <v>0</v>
      </c>
      <c r="BQ29" s="336">
        <f t="shared" si="25"/>
        <v>0</v>
      </c>
      <c r="BR29" s="336">
        <f t="shared" si="25"/>
        <v>0</v>
      </c>
      <c r="BS29" s="336">
        <f t="shared" si="25"/>
        <v>0</v>
      </c>
      <c r="BT29" s="336">
        <f t="shared" si="25"/>
        <v>0</v>
      </c>
      <c r="BU29" s="336">
        <f t="shared" si="25"/>
        <v>0</v>
      </c>
      <c r="BV29" s="336">
        <f t="shared" si="25"/>
        <v>0</v>
      </c>
      <c r="BW29" s="336">
        <f t="shared" si="25"/>
        <v>0</v>
      </c>
      <c r="BX29" s="336">
        <f t="shared" si="25"/>
        <v>0</v>
      </c>
      <c r="BY29" s="337">
        <f t="shared" si="25"/>
        <v>0</v>
      </c>
      <c r="BZ29" s="335">
        <f t="shared" si="26"/>
        <v>0</v>
      </c>
      <c r="CA29" s="336">
        <f t="shared" si="26"/>
        <v>0</v>
      </c>
      <c r="CB29" s="336">
        <f t="shared" si="26"/>
        <v>0</v>
      </c>
      <c r="CC29" s="336">
        <f t="shared" si="26"/>
        <v>0</v>
      </c>
      <c r="CD29" s="336">
        <f t="shared" si="26"/>
        <v>0</v>
      </c>
      <c r="CE29" s="336">
        <f t="shared" si="26"/>
        <v>0</v>
      </c>
      <c r="CF29" s="336">
        <f t="shared" si="26"/>
        <v>0</v>
      </c>
      <c r="CG29" s="336">
        <f t="shared" si="26"/>
        <v>0</v>
      </c>
      <c r="CH29" s="336">
        <f t="shared" si="26"/>
        <v>0</v>
      </c>
      <c r="CI29" s="336">
        <f t="shared" si="26"/>
        <v>0</v>
      </c>
      <c r="CJ29" s="336">
        <f t="shared" si="26"/>
        <v>0</v>
      </c>
      <c r="CK29" s="337">
        <f t="shared" si="26"/>
        <v>0</v>
      </c>
      <c r="CL29" s="335">
        <f t="shared" si="27"/>
        <v>0</v>
      </c>
      <c r="CM29" s="336">
        <f t="shared" si="27"/>
        <v>0</v>
      </c>
      <c r="CN29" s="336">
        <f t="shared" si="27"/>
        <v>0</v>
      </c>
      <c r="CO29" s="336">
        <f t="shared" si="27"/>
        <v>0</v>
      </c>
      <c r="CP29" s="336">
        <f t="shared" si="27"/>
        <v>0</v>
      </c>
      <c r="CQ29" s="336">
        <f t="shared" si="27"/>
        <v>0</v>
      </c>
      <c r="CR29" s="336">
        <f t="shared" si="27"/>
        <v>0</v>
      </c>
      <c r="CS29" s="336">
        <f t="shared" si="27"/>
        <v>0</v>
      </c>
      <c r="CT29" s="336">
        <f t="shared" si="27"/>
        <v>0</v>
      </c>
      <c r="CU29" s="336">
        <f t="shared" si="27"/>
        <v>0</v>
      </c>
      <c r="CV29" s="336">
        <f t="shared" si="27"/>
        <v>0</v>
      </c>
      <c r="CW29" s="337">
        <f t="shared" si="27"/>
        <v>0</v>
      </c>
      <c r="CX29" s="335">
        <f t="shared" si="28"/>
        <v>0</v>
      </c>
      <c r="CY29" s="336">
        <f t="shared" si="28"/>
        <v>0</v>
      </c>
      <c r="CZ29" s="336">
        <f t="shared" si="28"/>
        <v>0</v>
      </c>
      <c r="DA29" s="336">
        <f t="shared" si="28"/>
        <v>0</v>
      </c>
      <c r="DB29" s="336">
        <f t="shared" si="28"/>
        <v>0</v>
      </c>
      <c r="DC29" s="336">
        <f t="shared" si="28"/>
        <v>0</v>
      </c>
      <c r="DD29" s="336">
        <f t="shared" si="28"/>
        <v>0</v>
      </c>
      <c r="DE29" s="336">
        <f t="shared" si="28"/>
        <v>0</v>
      </c>
      <c r="DF29" s="336">
        <f t="shared" si="28"/>
        <v>0</v>
      </c>
      <c r="DG29" s="336">
        <f t="shared" si="28"/>
        <v>0</v>
      </c>
      <c r="DH29" s="336">
        <f t="shared" si="28"/>
        <v>0</v>
      </c>
      <c r="DI29" s="337">
        <f t="shared" si="28"/>
        <v>0</v>
      </c>
      <c r="DJ29" s="335">
        <f t="shared" si="29"/>
        <v>0</v>
      </c>
      <c r="DK29" s="336">
        <f t="shared" si="29"/>
        <v>0</v>
      </c>
      <c r="DL29" s="336">
        <f t="shared" si="29"/>
        <v>0</v>
      </c>
      <c r="DM29" s="336">
        <f t="shared" si="29"/>
        <v>0</v>
      </c>
      <c r="DN29" s="336">
        <f t="shared" si="29"/>
        <v>0</v>
      </c>
      <c r="DO29" s="336">
        <f t="shared" si="29"/>
        <v>0</v>
      </c>
      <c r="DP29" s="336">
        <f t="shared" si="29"/>
        <v>0</v>
      </c>
      <c r="DQ29" s="336">
        <f t="shared" si="29"/>
        <v>0</v>
      </c>
      <c r="DR29" s="336">
        <f t="shared" si="29"/>
        <v>0</v>
      </c>
      <c r="DS29" s="336">
        <f t="shared" si="29"/>
        <v>0</v>
      </c>
      <c r="DT29" s="336">
        <f t="shared" si="29"/>
        <v>0</v>
      </c>
      <c r="DU29" s="337">
        <f t="shared" si="29"/>
        <v>0</v>
      </c>
      <c r="DV29" s="335">
        <f t="shared" si="30"/>
        <v>0</v>
      </c>
      <c r="DW29" s="336">
        <f t="shared" si="30"/>
        <v>0</v>
      </c>
      <c r="DX29" s="336">
        <f t="shared" si="30"/>
        <v>0</v>
      </c>
      <c r="DY29" s="336">
        <f t="shared" si="30"/>
        <v>0</v>
      </c>
      <c r="DZ29" s="336">
        <f t="shared" si="30"/>
        <v>0</v>
      </c>
      <c r="EA29" s="336">
        <f t="shared" si="30"/>
        <v>0</v>
      </c>
      <c r="EB29" s="336">
        <f t="shared" si="30"/>
        <v>0</v>
      </c>
      <c r="EC29" s="336">
        <f t="shared" si="30"/>
        <v>0</v>
      </c>
      <c r="ED29" s="336">
        <f t="shared" si="30"/>
        <v>0</v>
      </c>
      <c r="EE29" s="336">
        <f t="shared" si="30"/>
        <v>0</v>
      </c>
      <c r="EF29" s="336">
        <f t="shared" si="30"/>
        <v>0</v>
      </c>
      <c r="EG29" s="337">
        <f t="shared" si="30"/>
        <v>0</v>
      </c>
      <c r="EH29" s="335">
        <f t="shared" si="31"/>
        <v>0</v>
      </c>
      <c r="EI29" s="336">
        <f t="shared" si="31"/>
        <v>0</v>
      </c>
      <c r="EJ29" s="336">
        <f t="shared" si="31"/>
        <v>0</v>
      </c>
      <c r="EK29" s="336">
        <f t="shared" si="31"/>
        <v>0</v>
      </c>
      <c r="EL29" s="336">
        <f t="shared" si="31"/>
        <v>0</v>
      </c>
      <c r="EM29" s="336">
        <f t="shared" si="31"/>
        <v>0</v>
      </c>
      <c r="EN29" s="336">
        <f t="shared" si="31"/>
        <v>0</v>
      </c>
      <c r="EO29" s="336">
        <f t="shared" si="31"/>
        <v>0</v>
      </c>
      <c r="EP29" s="336">
        <f t="shared" si="31"/>
        <v>0</v>
      </c>
      <c r="EQ29" s="336">
        <f t="shared" si="31"/>
        <v>0</v>
      </c>
      <c r="ER29" s="336">
        <f t="shared" si="31"/>
        <v>0</v>
      </c>
      <c r="ES29" s="337">
        <f t="shared" si="31"/>
        <v>0</v>
      </c>
      <c r="ET29" s="335">
        <f t="shared" si="32"/>
        <v>0</v>
      </c>
      <c r="EU29" s="336">
        <f t="shared" si="32"/>
        <v>0</v>
      </c>
      <c r="EV29" s="336">
        <f t="shared" si="32"/>
        <v>0</v>
      </c>
      <c r="EW29" s="336">
        <f t="shared" si="32"/>
        <v>0</v>
      </c>
      <c r="EX29" s="336">
        <f t="shared" si="32"/>
        <v>0</v>
      </c>
      <c r="EY29" s="336">
        <f t="shared" si="32"/>
        <v>0</v>
      </c>
      <c r="EZ29" s="336">
        <f t="shared" si="32"/>
        <v>0</v>
      </c>
      <c r="FA29" s="336">
        <f t="shared" si="32"/>
        <v>0</v>
      </c>
      <c r="FB29" s="336">
        <f t="shared" si="32"/>
        <v>0</v>
      </c>
      <c r="FC29" s="336">
        <f t="shared" si="32"/>
        <v>0</v>
      </c>
      <c r="FD29" s="336">
        <f t="shared" si="32"/>
        <v>0</v>
      </c>
      <c r="FE29" s="337">
        <f t="shared" si="32"/>
        <v>0</v>
      </c>
      <c r="FF29" s="335">
        <f t="shared" si="33"/>
        <v>0</v>
      </c>
      <c r="FG29" s="336">
        <f t="shared" si="33"/>
        <v>0</v>
      </c>
      <c r="FH29" s="336">
        <f t="shared" si="33"/>
        <v>0</v>
      </c>
      <c r="FI29" s="336">
        <f t="shared" si="33"/>
        <v>0</v>
      </c>
      <c r="FJ29" s="336">
        <f t="shared" si="33"/>
        <v>0</v>
      </c>
      <c r="FK29" s="336">
        <f t="shared" si="33"/>
        <v>0</v>
      </c>
      <c r="FL29" s="336">
        <f t="shared" si="33"/>
        <v>0</v>
      </c>
      <c r="FM29" s="336">
        <f t="shared" si="33"/>
        <v>0</v>
      </c>
      <c r="FN29" s="336">
        <f t="shared" si="33"/>
        <v>0</v>
      </c>
      <c r="FO29" s="336">
        <f t="shared" si="33"/>
        <v>0</v>
      </c>
      <c r="FP29" s="336">
        <f t="shared" si="33"/>
        <v>0</v>
      </c>
      <c r="FQ29" s="337">
        <f t="shared" si="33"/>
        <v>0</v>
      </c>
    </row>
    <row r="30" spans="1:173" x14ac:dyDescent="0.2">
      <c r="A30" s="74" t="str">
        <f t="shared" si="21"/>
        <v xml:space="preserve"> - </v>
      </c>
      <c r="B30" s="112"/>
      <c r="C30" s="171" t="s">
        <v>305</v>
      </c>
      <c r="D30" s="366" t="str">
        <f>IF(ISBLANK(EMISSIONS_2!D30), " ", EMISSIONS_2!D30)</f>
        <v xml:space="preserve"> </v>
      </c>
      <c r="E30" s="366" t="str">
        <f>IF(ISBLANK(EMISSIONS_2!E30), " ", EMISSIONS_2!E30)</f>
        <v xml:space="preserve"> </v>
      </c>
      <c r="F30" s="366" t="str">
        <f>IF(ISBLANK(EMISSIONS_2!F30), " ", EMISSIONS_2!F30)</f>
        <v xml:space="preserve"> </v>
      </c>
      <c r="G30" s="367"/>
      <c r="H30" s="368"/>
      <c r="I30" s="33" t="s">
        <v>299</v>
      </c>
      <c r="J30" s="367"/>
      <c r="K30" s="33">
        <f t="shared" si="22"/>
        <v>1</v>
      </c>
      <c r="L30" s="33">
        <f t="shared" si="23"/>
        <v>0</v>
      </c>
      <c r="M30" s="367">
        <v>0</v>
      </c>
      <c r="N30" s="373">
        <v>0</v>
      </c>
      <c r="O30" s="303"/>
      <c r="P30" s="301"/>
      <c r="Q30" s="73" t="str">
        <f t="shared" si="13"/>
        <v>Enter vessel info</v>
      </c>
      <c r="R30" s="79" t="str">
        <f t="shared" si="14"/>
        <v>Enter vessel info</v>
      </c>
      <c r="S30" s="79" t="str">
        <f t="shared" si="15"/>
        <v>Enter vessel info</v>
      </c>
      <c r="T30" s="79" t="str">
        <f t="shared" si="16"/>
        <v>Enter vessel info</v>
      </c>
      <c r="U30" s="79" t="str">
        <f t="shared" si="17"/>
        <v>Enter vessel info</v>
      </c>
      <c r="V30" s="79" t="str">
        <f t="shared" si="18"/>
        <v>Enter vessel info</v>
      </c>
      <c r="W30" s="79" t="str">
        <f t="shared" si="19"/>
        <v>Enter vessel info</v>
      </c>
      <c r="X30" s="79" t="str">
        <f t="shared" si="20"/>
        <v>Enter vessel info</v>
      </c>
      <c r="Y30" s="78" t="s">
        <v>115</v>
      </c>
      <c r="Z30" s="79" t="s">
        <v>115</v>
      </c>
      <c r="AA30" s="82" t="s">
        <v>115</v>
      </c>
      <c r="AB30" s="76" t="str">
        <f>IF(OR($D30=" ",$E30=" ",$F30=" "),"Enter vessel info",IF(T($H30)&lt;&gt;"","Enter Activity",IF(OR($M30=0,$N30=0),"Enter Run Time",IF((VLOOKUP($F30,'VESSEL FACTORS'!$A$3:$O$5,AB$5,FALSE))="N/A","--",IF($G30=" ",IF(ISERROR(SEARCH("Aux",$E30,1)),($H30*VLOOKUP($F30,'VESSEL FACTORS'!$A$2:$O$5,AB$5,FALSE)*0.0000011023*$M30*$N30*0.82),($H30*VLOOKUP($F30,'VESSEL FACTORS'!$A$2:$O$5,AB$5,FALSE)*0.0000011023*$M30*$N30*1)),IF($G30&lt;21,($H30*VLOOKUP($F30,'VESSEL FACTORS'!$A$2:$O$5,AB$5,FALSE)*0.0000011023*$M30*$N30*VLOOKUP($G30,'VESSEL FACTORS'!$A$16:$L$36,AB$5,FALSE)),($H30*VLOOKUP($F30,'VESSEL FACTORS'!$A$3:$O$5,AB$5,FALSE)*0.0000011023*$M30*$N30*($G30/100))))))))</f>
        <v>Enter vessel info</v>
      </c>
      <c r="AC30" s="76" t="str">
        <f>IF(OR($D30=" ",$E30=" ",$F30=" "),"Enter vessel info",IF(T($H30)&lt;&gt;"","Enter Activity",IF(OR($M30=0,$N30=0),"Enter Run Time",IF((VLOOKUP($F30,'VESSEL FACTORS'!$A$3:$O$5,AC$5,FALSE))="N/A","--",IF($G30=" ",IF(ISERROR(SEARCH("Aux",$E30,1)),($H30*VLOOKUP($F30,'VESSEL FACTORS'!$A$2:$O$5,AC$5,FALSE)*0.0000011023*$M30*$N30*0.82),($H30*VLOOKUP($F30,'VESSEL FACTORS'!$A$2:$O$5,AC$5,FALSE)*0.0000011023*$M30*$N30*1)),IF($G30&lt;21,($H30*VLOOKUP($F30,'VESSEL FACTORS'!$A$2:$O$5,AC$5,FALSE)*0.0000011023*$M30*$N30*VLOOKUP($G30,'VESSEL FACTORS'!$A$16:$L$36,AC$5,FALSE)),($H30*VLOOKUP($F30,'VESSEL FACTORS'!$A$3:$O$5,AC$5,FALSE)*0.0000011023*$M30*$N30*($G30/100))))))))</f>
        <v>Enter vessel info</v>
      </c>
      <c r="AD30" s="76" t="str">
        <f>IF(OR($D30=" ",$E30=" ",$F30=" "),"Enter vessel info",IF(T($H30)&lt;&gt;"","Enter Activity",IF(OR($M30=0,$N30=0),"Enter Run Time",IF((VLOOKUP($F30,'VESSEL FACTORS'!$A$3:$O$5,AD$5,FALSE))="N/A","--",IF($G30=" ",IF(ISERROR(SEARCH("Aux",$E30,1)),($H30*VLOOKUP($F30,'VESSEL FACTORS'!$A$2:$O$5,AD$5,FALSE)*0.0000011023*$M30*$N30*0.82),($H30*VLOOKUP($F30,'VESSEL FACTORS'!$A$2:$O$5,AD$5,FALSE)*0.0000011023*$M30*$N30*1)),IF($G30&lt;21,($H30*VLOOKUP($F30,'VESSEL FACTORS'!$A$2:$O$5,AD$5,FALSE)*0.0000011023*$M30*$N30*VLOOKUP($G30,'VESSEL FACTORS'!$A$16:$L$36,AD$5,FALSE)),($H30*VLOOKUP($F30,'VESSEL FACTORS'!$A$3:$O$5,AD$5,FALSE)*0.0000011023*$M30*$N30*($G30/100))))))))</f>
        <v>Enter vessel info</v>
      </c>
      <c r="AE30" s="76" t="str">
        <f>IF(OR($D30=" ",$E30=" ",$F30=" "),"Enter vessel info",IF(T($H30)&lt;&gt;"","Enter Activity",IF(OR($M30=0,$N30=0),"Enter Run Time",IF((VLOOKUP($F30,'VESSEL FACTORS'!$A$3:$O$5,AE$5,FALSE))="N/A","--",IF($G30=" ",IF(ISERROR(SEARCH("Aux",$E30,1)),($H30*VLOOKUP($F30,'VESSEL FACTORS'!$A$2:$O$5,AE$5,FALSE)*0.0000011023*$M30*$N30*0.82),($H30*VLOOKUP($F30,'VESSEL FACTORS'!$A$2:$O$5,AE$5,FALSE)*0.0000011023*$M30*$N30*1)),IF($G30&lt;21,($H30*VLOOKUP($F30,'VESSEL FACTORS'!$A$2:$O$5,AE$5,FALSE)*0.0000011023*$M30*$N30*VLOOKUP($G30,'VESSEL FACTORS'!$A$16:$L$36,AE$5,FALSE)),($H30*VLOOKUP($F30,'VESSEL FACTORS'!$A$3:$O$5,AE$5,FALSE)*0.0000011023*$M30*$N30*($G30/100))))))))</f>
        <v>Enter vessel info</v>
      </c>
      <c r="AF30" s="76" t="str">
        <f>IF(OR($D30=" ",$E30=" ",$F30=" "),"Enter vessel info",IF(T($H30)&lt;&gt;"","Enter Activity",IF(OR($M30=0,$N30=0),"Enter Run Time",IF((VLOOKUP($F30,'VESSEL FACTORS'!$A$3:$O$5,AF$5,FALSE))="N/A","--",IF($G30=" ",IF(ISERROR(SEARCH("Aux",$E30,1)),($H30*VLOOKUP($F30,'VESSEL FACTORS'!$A$2:$O$5,AF$5,FALSE)*0.0000011023*$M30*$N30*0.82),($H30*VLOOKUP($F30,'VESSEL FACTORS'!$A$2:$O$5,AF$5,FALSE)*0.0000011023*$M30*$N30*1)),IF($G30&lt;21,($H30*VLOOKUP($F30,'VESSEL FACTORS'!$A$2:$O$5,AF$5,FALSE)*0.0000011023*$M30*$N30*VLOOKUP($G30,'VESSEL FACTORS'!$A$16:$L$36,AF$5,FALSE)),($H30*VLOOKUP($F30,'VESSEL FACTORS'!$A$3:$O$5,AF$5,FALSE)*0.0000011023*$M30*$N30*($G30/100))))))))</f>
        <v>Enter vessel info</v>
      </c>
      <c r="AG30" s="76" t="str">
        <f>IF(OR($D30=" ",$E30=" ",$F30=" "),"Enter vessel info",IF(T($H30)&lt;&gt;"","Enter Activity",IF(OR($M30=0,$N30=0),"Enter Run Time",IF((VLOOKUP($F30,'VESSEL FACTORS'!$A$3:$O$5,AG$5,FALSE))="N/A","--",IF($G30=" ",IF(ISERROR(SEARCH("Aux",$E30,1)),($H30*VLOOKUP($F30,'VESSEL FACTORS'!$A$2:$O$5,AG$5,FALSE)*0.0000011023*$M30*$N30*0.82),($H30*VLOOKUP($F30,'VESSEL FACTORS'!$A$2:$O$5,AG$5,FALSE)*0.0000011023*$M30*$N30*1)),IF($G30&lt;21,($H30*VLOOKUP($F30,'VESSEL FACTORS'!$A$2:$O$5,AG$5,FALSE)*0.0000011023*$M30*$N30*VLOOKUP($G30,'VESSEL FACTORS'!$A$16:$L$36,AG$5,FALSE)),($H30*VLOOKUP($F30,'VESSEL FACTORS'!$A$3:$O$5,AG$5,FALSE)*0.0000011023*$M30*$N30*($G30/100))))))))</f>
        <v>Enter vessel info</v>
      </c>
      <c r="AH30" s="76" t="str">
        <f>IF(OR($D30=" ",$E30=" ",$F30=" "),"Enter vessel info",IF(T($H30)&lt;&gt;"","Enter Activity",IF(OR($M30=0,$N30=0),"Enter Run Time",IF((VLOOKUP($F30,'VESSEL FACTORS'!$A$3:$O$5,AH$5,FALSE))="N/A","--",IF($G30=" ",IF(ISERROR(SEARCH("Aux",$E30,1)),($H30*VLOOKUP($F30,'VESSEL FACTORS'!$A$2:$O$5,AH$5,FALSE)*0.0000011023*$M30*$N30*0.82),($H30*VLOOKUP($F30,'VESSEL FACTORS'!$A$2:$O$5,AH$5,FALSE)*0.0000011023*$M30*$N30*1)),IF($G30&lt;21,($H30*VLOOKUP($F30,'VESSEL FACTORS'!$A$2:$O$5,AH$5,FALSE)*0.0000011023*$M30*$N30*VLOOKUP($G30,'VESSEL FACTORS'!$A$16:$L$36,AH$5,FALSE)),($H30*VLOOKUP($F30,'VESSEL FACTORS'!$A$3:$O$5,AH$5,FALSE)*0.0000011023*$M30*$N30*($G30/100))))))))</f>
        <v>Enter vessel info</v>
      </c>
      <c r="AI30" s="76" t="str">
        <f>IF(OR($D30=" ",$E30=" ",$F30=" "),"Enter vessel info",IF(T($H30)&lt;&gt;"","Enter Activity",IF(OR($M30=0,$N30=0),"Enter Run Time",IF((VLOOKUP($F30,'VESSEL FACTORS'!$A$3:$O$5,AI$5,FALSE))="N/A","--",IF($G30=" ",IF(ISERROR(SEARCH("Aux",$E30,1)),($H30*VLOOKUP($F30,'VESSEL FACTORS'!$A$2:$O$5,AI$5,FALSE)*0.0000011023*$M30*$N30*0.82),($H30*VLOOKUP($F30,'VESSEL FACTORS'!$A$2:$O$5,AI$5,FALSE)*0.0000011023*$M30*$N30*1)),IF($G30&lt;21,($H30*VLOOKUP($F30,'VESSEL FACTORS'!$A$2:$O$5,AI$5,FALSE)*0.0000011023*$M30*$N30*VLOOKUP($G30,'VESSEL FACTORS'!$A$16:$L$36,AI$5,FALSE)),($H30*VLOOKUP($F30,'VESSEL FACTORS'!$A$3:$O$5,AI$5,FALSE)*0.0000011023*$M30*$N30*($G30/100))))))))</f>
        <v>Enter vessel info</v>
      </c>
      <c r="AJ30" s="76" t="str">
        <f>IF(OR($D30=" ",$E30=" ",$F30=" "),"Enter vessel info",IF(T($H30)&lt;&gt;"","Enter Activity",IF(OR($M30=0,$N30=0),"Enter Run Time",IF((VLOOKUP($F30,'VESSEL FACTORS'!$A$3:$O$5,AJ$5,FALSE))="N/A","--",IF($G30=" ",IF(ISERROR(SEARCH("Aux",$E30,1)),($H30*VLOOKUP($F30,'VESSEL FACTORS'!$A$2:$O$5,AJ$5,FALSE)*0.0000011023*$M30*$N30*0.82),($H30*VLOOKUP($F30,'VESSEL FACTORS'!$A$2:$O$5,AJ$5,FALSE)*0.0000011023*$M30*$N30*1)),IF($G30&lt;21,($H30*VLOOKUP($F30,'VESSEL FACTORS'!$A$2:$O$5,AJ$5,FALSE)*0.0000011023*$M30*$N30*VLOOKUP($G30,'VESSEL FACTORS'!$A$16:$L$36,AJ$5,FALSE)),($H30*VLOOKUP($F30,'VESSEL FACTORS'!$A$3:$O$5,AJ$5,FALSE)*0.0000011023*$M30*$N30*($G30/100))))))))</f>
        <v>Enter vessel info</v>
      </c>
      <c r="AK30" s="76" t="str">
        <f>IF(OR($D30=" ",$E30=" ",$F30=" "),"Enter vessel info",IF(T($H30)&lt;&gt;"","Enter Activity",IF(OR($M30=0,$N30=0),"Enter Run Time",IF((VLOOKUP($F30,'VESSEL FACTORS'!$A$3:$O$5,AK$5,FALSE))="N/A","--",IF($G30=" ",IF(ISERROR(SEARCH("Aux",$E30,1)),($H30*VLOOKUP($F30,'VESSEL FACTORS'!$A$2:$O$5,AK$5,FALSE)*0.0000011023*$M30*$N30*0.82),($H30*VLOOKUP($F30,'VESSEL FACTORS'!$A$2:$O$5,AK$5,FALSE)*0.0000011023*$M30*$N30*1)),IF($G30&lt;21,($H30*VLOOKUP($F30,'VESSEL FACTORS'!$A$2:$O$5,AK$5,FALSE)*0.0000011023*$M30*$N30*VLOOKUP($G30,'VESSEL FACTORS'!$A$16:$L$36,AK$5,FALSE)),($H30*VLOOKUP($F30,'VESSEL FACTORS'!$A$3:$O$5,AK$5,FALSE)*0.0000011023*$M30*$N30*($G30/100))))))))</f>
        <v>Enter vessel info</v>
      </c>
      <c r="AL30" s="67" t="str">
        <f>IF(OR($D30=" ",$E30=" ",$F30=" "),"Enter vessel info",IF(T($H30)&lt;&gt;"","Enter Activity",IF(OR($M30=0,$N30=0),"Enter Run Time",IF((VLOOKUP($F30,'VESSEL FACTORS'!$A$3:$O$5,AL$5,FALSE))="N/A","--",IF($G30=" ",IF(ISERROR(SEARCH("Aux",$E30,1)),($H30*VLOOKUP($F30,'VESSEL FACTORS'!$A$2:$O$5,AL$5,FALSE)*0.0000011023*$M30*$N30*0.82),($H30*VLOOKUP($F30,'VESSEL FACTORS'!$A$2:$O$5,AL$5,FALSE)*0.0000011023*$M30*$N30*1)),IF($G30&lt;21,($H30*VLOOKUP($F30,'VESSEL FACTORS'!$A$2:$O$5,AL$5,FALSE)*0.0000011023*$M30*$N30*VLOOKUP($G30,'VESSEL FACTORS'!$A$16:$L$36,AL$5,FALSE)),($H30*VLOOKUP($F30,'VESSEL FACTORS'!$A$3:$O$5,AL$5,FALSE)*0.0000011023*$M30*$N30*($G30/100))))))))</f>
        <v>Enter vessel info</v>
      </c>
      <c r="AM30" s="74"/>
      <c r="AO30" s="74">
        <f>MONTH(EMISSIONS_1!P30)-MONTH(EMISSIONS_1!O30)+1</f>
        <v>1</v>
      </c>
      <c r="AP30" s="335">
        <f t="shared" si="12"/>
        <v>0</v>
      </c>
      <c r="AQ30" s="336">
        <f t="shared" si="34"/>
        <v>0</v>
      </c>
      <c r="AR30" s="336">
        <f t="shared" si="34"/>
        <v>0</v>
      </c>
      <c r="AS30" s="336">
        <f t="shared" si="34"/>
        <v>0</v>
      </c>
      <c r="AT30" s="336">
        <f t="shared" si="34"/>
        <v>0</v>
      </c>
      <c r="AU30" s="336">
        <f t="shared" si="34"/>
        <v>0</v>
      </c>
      <c r="AV30" s="336">
        <f t="shared" si="34"/>
        <v>0</v>
      </c>
      <c r="AW30" s="336">
        <f t="shared" si="34"/>
        <v>0</v>
      </c>
      <c r="AX30" s="336">
        <f t="shared" si="34"/>
        <v>0</v>
      </c>
      <c r="AY30" s="336">
        <f t="shared" si="34"/>
        <v>0</v>
      </c>
      <c r="AZ30" s="336">
        <f t="shared" si="34"/>
        <v>0</v>
      </c>
      <c r="BA30" s="337">
        <f t="shared" si="34"/>
        <v>0</v>
      </c>
      <c r="BB30" s="335">
        <f t="shared" si="24"/>
        <v>0</v>
      </c>
      <c r="BC30" s="336">
        <f t="shared" si="24"/>
        <v>0</v>
      </c>
      <c r="BD30" s="336">
        <f t="shared" si="24"/>
        <v>0</v>
      </c>
      <c r="BE30" s="336">
        <f t="shared" si="24"/>
        <v>0</v>
      </c>
      <c r="BF30" s="336">
        <f t="shared" si="24"/>
        <v>0</v>
      </c>
      <c r="BG30" s="336">
        <f t="shared" si="24"/>
        <v>0</v>
      </c>
      <c r="BH30" s="336">
        <f t="shared" si="24"/>
        <v>0</v>
      </c>
      <c r="BI30" s="336">
        <f t="shared" si="24"/>
        <v>0</v>
      </c>
      <c r="BJ30" s="336">
        <f t="shared" si="24"/>
        <v>0</v>
      </c>
      <c r="BK30" s="336">
        <f t="shared" si="24"/>
        <v>0</v>
      </c>
      <c r="BL30" s="336">
        <f t="shared" si="24"/>
        <v>0</v>
      </c>
      <c r="BM30" s="337">
        <f t="shared" si="24"/>
        <v>0</v>
      </c>
      <c r="BN30" s="335">
        <f t="shared" si="25"/>
        <v>0</v>
      </c>
      <c r="BO30" s="336">
        <f t="shared" si="25"/>
        <v>0</v>
      </c>
      <c r="BP30" s="336">
        <f t="shared" si="25"/>
        <v>0</v>
      </c>
      <c r="BQ30" s="336">
        <f t="shared" si="25"/>
        <v>0</v>
      </c>
      <c r="BR30" s="336">
        <f t="shared" si="25"/>
        <v>0</v>
      </c>
      <c r="BS30" s="336">
        <f t="shared" si="25"/>
        <v>0</v>
      </c>
      <c r="BT30" s="336">
        <f t="shared" si="25"/>
        <v>0</v>
      </c>
      <c r="BU30" s="336">
        <f t="shared" si="25"/>
        <v>0</v>
      </c>
      <c r="BV30" s="336">
        <f t="shared" si="25"/>
        <v>0</v>
      </c>
      <c r="BW30" s="336">
        <f t="shared" si="25"/>
        <v>0</v>
      </c>
      <c r="BX30" s="336">
        <f t="shared" si="25"/>
        <v>0</v>
      </c>
      <c r="BY30" s="337">
        <f t="shared" si="25"/>
        <v>0</v>
      </c>
      <c r="BZ30" s="335">
        <f t="shared" si="26"/>
        <v>0</v>
      </c>
      <c r="CA30" s="336">
        <f t="shared" si="26"/>
        <v>0</v>
      </c>
      <c r="CB30" s="336">
        <f t="shared" si="26"/>
        <v>0</v>
      </c>
      <c r="CC30" s="336">
        <f t="shared" si="26"/>
        <v>0</v>
      </c>
      <c r="CD30" s="336">
        <f t="shared" si="26"/>
        <v>0</v>
      </c>
      <c r="CE30" s="336">
        <f t="shared" si="26"/>
        <v>0</v>
      </c>
      <c r="CF30" s="336">
        <f t="shared" si="26"/>
        <v>0</v>
      </c>
      <c r="CG30" s="336">
        <f t="shared" si="26"/>
        <v>0</v>
      </c>
      <c r="CH30" s="336">
        <f t="shared" si="26"/>
        <v>0</v>
      </c>
      <c r="CI30" s="336">
        <f t="shared" si="26"/>
        <v>0</v>
      </c>
      <c r="CJ30" s="336">
        <f t="shared" si="26"/>
        <v>0</v>
      </c>
      <c r="CK30" s="337">
        <f t="shared" si="26"/>
        <v>0</v>
      </c>
      <c r="CL30" s="335">
        <f t="shared" si="27"/>
        <v>0</v>
      </c>
      <c r="CM30" s="336">
        <f t="shared" si="27"/>
        <v>0</v>
      </c>
      <c r="CN30" s="336">
        <f t="shared" si="27"/>
        <v>0</v>
      </c>
      <c r="CO30" s="336">
        <f t="shared" si="27"/>
        <v>0</v>
      </c>
      <c r="CP30" s="336">
        <f t="shared" si="27"/>
        <v>0</v>
      </c>
      <c r="CQ30" s="336">
        <f t="shared" si="27"/>
        <v>0</v>
      </c>
      <c r="CR30" s="336">
        <f t="shared" si="27"/>
        <v>0</v>
      </c>
      <c r="CS30" s="336">
        <f t="shared" si="27"/>
        <v>0</v>
      </c>
      <c r="CT30" s="336">
        <f t="shared" si="27"/>
        <v>0</v>
      </c>
      <c r="CU30" s="336">
        <f t="shared" si="27"/>
        <v>0</v>
      </c>
      <c r="CV30" s="336">
        <f t="shared" si="27"/>
        <v>0</v>
      </c>
      <c r="CW30" s="337">
        <f t="shared" si="27"/>
        <v>0</v>
      </c>
      <c r="CX30" s="335">
        <f t="shared" si="28"/>
        <v>0</v>
      </c>
      <c r="CY30" s="336">
        <f t="shared" si="28"/>
        <v>0</v>
      </c>
      <c r="CZ30" s="336">
        <f t="shared" si="28"/>
        <v>0</v>
      </c>
      <c r="DA30" s="336">
        <f t="shared" si="28"/>
        <v>0</v>
      </c>
      <c r="DB30" s="336">
        <f t="shared" si="28"/>
        <v>0</v>
      </c>
      <c r="DC30" s="336">
        <f t="shared" si="28"/>
        <v>0</v>
      </c>
      <c r="DD30" s="336">
        <f t="shared" si="28"/>
        <v>0</v>
      </c>
      <c r="DE30" s="336">
        <f t="shared" si="28"/>
        <v>0</v>
      </c>
      <c r="DF30" s="336">
        <f t="shared" si="28"/>
        <v>0</v>
      </c>
      <c r="DG30" s="336">
        <f t="shared" si="28"/>
        <v>0</v>
      </c>
      <c r="DH30" s="336">
        <f t="shared" si="28"/>
        <v>0</v>
      </c>
      <c r="DI30" s="337">
        <f t="shared" si="28"/>
        <v>0</v>
      </c>
      <c r="DJ30" s="335">
        <f t="shared" si="29"/>
        <v>0</v>
      </c>
      <c r="DK30" s="336">
        <f t="shared" si="29"/>
        <v>0</v>
      </c>
      <c r="DL30" s="336">
        <f t="shared" si="29"/>
        <v>0</v>
      </c>
      <c r="DM30" s="336">
        <f t="shared" si="29"/>
        <v>0</v>
      </c>
      <c r="DN30" s="336">
        <f t="shared" si="29"/>
        <v>0</v>
      </c>
      <c r="DO30" s="336">
        <f t="shared" si="29"/>
        <v>0</v>
      </c>
      <c r="DP30" s="336">
        <f t="shared" si="29"/>
        <v>0</v>
      </c>
      <c r="DQ30" s="336">
        <f t="shared" si="29"/>
        <v>0</v>
      </c>
      <c r="DR30" s="336">
        <f t="shared" si="29"/>
        <v>0</v>
      </c>
      <c r="DS30" s="336">
        <f t="shared" si="29"/>
        <v>0</v>
      </c>
      <c r="DT30" s="336">
        <f t="shared" si="29"/>
        <v>0</v>
      </c>
      <c r="DU30" s="337">
        <f t="shared" si="29"/>
        <v>0</v>
      </c>
      <c r="DV30" s="335">
        <f t="shared" si="30"/>
        <v>0</v>
      </c>
      <c r="DW30" s="336">
        <f t="shared" si="30"/>
        <v>0</v>
      </c>
      <c r="DX30" s="336">
        <f t="shared" si="30"/>
        <v>0</v>
      </c>
      <c r="DY30" s="336">
        <f t="shared" si="30"/>
        <v>0</v>
      </c>
      <c r="DZ30" s="336">
        <f t="shared" si="30"/>
        <v>0</v>
      </c>
      <c r="EA30" s="336">
        <f t="shared" si="30"/>
        <v>0</v>
      </c>
      <c r="EB30" s="336">
        <f t="shared" si="30"/>
        <v>0</v>
      </c>
      <c r="EC30" s="336">
        <f t="shared" si="30"/>
        <v>0</v>
      </c>
      <c r="ED30" s="336">
        <f t="shared" si="30"/>
        <v>0</v>
      </c>
      <c r="EE30" s="336">
        <f t="shared" si="30"/>
        <v>0</v>
      </c>
      <c r="EF30" s="336">
        <f t="shared" si="30"/>
        <v>0</v>
      </c>
      <c r="EG30" s="337">
        <f t="shared" si="30"/>
        <v>0</v>
      </c>
      <c r="EH30" s="335">
        <f t="shared" si="31"/>
        <v>0</v>
      </c>
      <c r="EI30" s="336">
        <f t="shared" si="31"/>
        <v>0</v>
      </c>
      <c r="EJ30" s="336">
        <f t="shared" si="31"/>
        <v>0</v>
      </c>
      <c r="EK30" s="336">
        <f t="shared" si="31"/>
        <v>0</v>
      </c>
      <c r="EL30" s="336">
        <f t="shared" si="31"/>
        <v>0</v>
      </c>
      <c r="EM30" s="336">
        <f t="shared" si="31"/>
        <v>0</v>
      </c>
      <c r="EN30" s="336">
        <f t="shared" si="31"/>
        <v>0</v>
      </c>
      <c r="EO30" s="336">
        <f t="shared" si="31"/>
        <v>0</v>
      </c>
      <c r="EP30" s="336">
        <f t="shared" si="31"/>
        <v>0</v>
      </c>
      <c r="EQ30" s="336">
        <f t="shared" si="31"/>
        <v>0</v>
      </c>
      <c r="ER30" s="336">
        <f t="shared" si="31"/>
        <v>0</v>
      </c>
      <c r="ES30" s="337">
        <f t="shared" si="31"/>
        <v>0</v>
      </c>
      <c r="ET30" s="335">
        <f t="shared" si="32"/>
        <v>0</v>
      </c>
      <c r="EU30" s="336">
        <f t="shared" si="32"/>
        <v>0</v>
      </c>
      <c r="EV30" s="336">
        <f t="shared" si="32"/>
        <v>0</v>
      </c>
      <c r="EW30" s="336">
        <f t="shared" si="32"/>
        <v>0</v>
      </c>
      <c r="EX30" s="336">
        <f t="shared" si="32"/>
        <v>0</v>
      </c>
      <c r="EY30" s="336">
        <f t="shared" si="32"/>
        <v>0</v>
      </c>
      <c r="EZ30" s="336">
        <f t="shared" si="32"/>
        <v>0</v>
      </c>
      <c r="FA30" s="336">
        <f t="shared" si="32"/>
        <v>0</v>
      </c>
      <c r="FB30" s="336">
        <f t="shared" si="32"/>
        <v>0</v>
      </c>
      <c r="FC30" s="336">
        <f t="shared" si="32"/>
        <v>0</v>
      </c>
      <c r="FD30" s="336">
        <f t="shared" si="32"/>
        <v>0</v>
      </c>
      <c r="FE30" s="337">
        <f t="shared" si="32"/>
        <v>0</v>
      </c>
      <c r="FF30" s="335">
        <f t="shared" si="33"/>
        <v>0</v>
      </c>
      <c r="FG30" s="336">
        <f t="shared" si="33"/>
        <v>0</v>
      </c>
      <c r="FH30" s="336">
        <f t="shared" si="33"/>
        <v>0</v>
      </c>
      <c r="FI30" s="336">
        <f t="shared" si="33"/>
        <v>0</v>
      </c>
      <c r="FJ30" s="336">
        <f t="shared" si="33"/>
        <v>0</v>
      </c>
      <c r="FK30" s="336">
        <f t="shared" si="33"/>
        <v>0</v>
      </c>
      <c r="FL30" s="336">
        <f t="shared" si="33"/>
        <v>0</v>
      </c>
      <c r="FM30" s="336">
        <f t="shared" si="33"/>
        <v>0</v>
      </c>
      <c r="FN30" s="336">
        <f t="shared" si="33"/>
        <v>0</v>
      </c>
      <c r="FO30" s="336">
        <f t="shared" si="33"/>
        <v>0</v>
      </c>
      <c r="FP30" s="336">
        <f t="shared" si="33"/>
        <v>0</v>
      </c>
      <c r="FQ30" s="337">
        <f t="shared" si="33"/>
        <v>0</v>
      </c>
    </row>
    <row r="31" spans="1:173" ht="12.75" customHeight="1" x14ac:dyDescent="0.2">
      <c r="A31" s="251"/>
      <c r="B31" s="252"/>
      <c r="C31" s="253"/>
      <c r="D31" s="254"/>
      <c r="E31" s="254"/>
      <c r="F31" s="254"/>
      <c r="G31" s="255"/>
      <c r="H31" s="255"/>
      <c r="I31" s="255"/>
      <c r="J31" s="255"/>
      <c r="K31" s="255"/>
      <c r="L31" s="255"/>
      <c r="M31" s="256"/>
      <c r="N31" s="257"/>
      <c r="O31" s="258"/>
      <c r="P31" s="259"/>
      <c r="Q31" s="266" t="s">
        <v>2</v>
      </c>
      <c r="R31" s="261"/>
      <c r="S31" s="261" t="s">
        <v>2</v>
      </c>
      <c r="T31" s="261"/>
      <c r="U31" s="261"/>
      <c r="V31" s="261"/>
      <c r="W31" s="261"/>
      <c r="X31" s="261"/>
      <c r="Y31" s="260"/>
      <c r="Z31" s="261"/>
      <c r="AA31" s="416"/>
      <c r="AB31" s="260" t="s">
        <v>2</v>
      </c>
      <c r="AC31" s="261"/>
      <c r="AD31" s="261"/>
      <c r="AE31" s="261"/>
      <c r="AF31" s="261"/>
      <c r="AG31" s="262"/>
      <c r="AH31" s="261"/>
      <c r="AI31" s="263"/>
      <c r="AJ31" s="263"/>
      <c r="AK31" s="263"/>
      <c r="AL31" s="264"/>
      <c r="AM31" s="73"/>
      <c r="AP31" s="338"/>
      <c r="AQ31" s="339"/>
      <c r="AR31" s="339"/>
      <c r="AS31" s="339"/>
      <c r="AT31" s="339"/>
      <c r="AU31" s="339"/>
      <c r="AV31" s="339"/>
      <c r="AW31" s="339"/>
      <c r="AX31" s="339"/>
      <c r="AY31" s="339"/>
      <c r="AZ31" s="339"/>
      <c r="BA31" s="340"/>
      <c r="BB31" s="338"/>
      <c r="BC31" s="339"/>
      <c r="BD31" s="339"/>
      <c r="BE31" s="339"/>
      <c r="BF31" s="339"/>
      <c r="BG31" s="339"/>
      <c r="BH31" s="339"/>
      <c r="BI31" s="339"/>
      <c r="BJ31" s="339"/>
      <c r="BK31" s="339"/>
      <c r="BL31" s="339"/>
      <c r="BM31" s="340"/>
      <c r="BN31" s="338"/>
      <c r="BO31" s="339"/>
      <c r="BP31" s="339"/>
      <c r="BQ31" s="339"/>
      <c r="BR31" s="339"/>
      <c r="BS31" s="339"/>
      <c r="BT31" s="339"/>
      <c r="BU31" s="339"/>
      <c r="BV31" s="339"/>
      <c r="BW31" s="339"/>
      <c r="BX31" s="339"/>
      <c r="BY31" s="340"/>
      <c r="BZ31" s="338"/>
      <c r="CA31" s="339"/>
      <c r="CB31" s="339"/>
      <c r="CC31" s="339"/>
      <c r="CD31" s="339"/>
      <c r="CE31" s="339"/>
      <c r="CF31" s="339"/>
      <c r="CG31" s="339"/>
      <c r="CH31" s="339"/>
      <c r="CI31" s="339"/>
      <c r="CJ31" s="339"/>
      <c r="CK31" s="340"/>
      <c r="CL31" s="338"/>
      <c r="CM31" s="339"/>
      <c r="CN31" s="339"/>
      <c r="CO31" s="339"/>
      <c r="CP31" s="339"/>
      <c r="CQ31" s="339"/>
      <c r="CR31" s="339"/>
      <c r="CS31" s="339"/>
      <c r="CT31" s="339"/>
      <c r="CU31" s="339"/>
      <c r="CV31" s="339"/>
      <c r="CW31" s="340"/>
      <c r="CX31" s="338"/>
      <c r="CY31" s="339"/>
      <c r="CZ31" s="339"/>
      <c r="DA31" s="339"/>
      <c r="DB31" s="339"/>
      <c r="DC31" s="339"/>
      <c r="DD31" s="339"/>
      <c r="DE31" s="339"/>
      <c r="DF31" s="339"/>
      <c r="DG31" s="339"/>
      <c r="DH31" s="339"/>
      <c r="DI31" s="340"/>
      <c r="DJ31" s="338"/>
      <c r="DK31" s="339"/>
      <c r="DL31" s="339"/>
      <c r="DM31" s="339"/>
      <c r="DN31" s="339"/>
      <c r="DO31" s="339"/>
      <c r="DP31" s="339"/>
      <c r="DQ31" s="339"/>
      <c r="DR31" s="339"/>
      <c r="DS31" s="339"/>
      <c r="DT31" s="339"/>
      <c r="DU31" s="340"/>
      <c r="DV31" s="338"/>
      <c r="DW31" s="339"/>
      <c r="DX31" s="339"/>
      <c r="DY31" s="339"/>
      <c r="DZ31" s="339"/>
      <c r="EA31" s="339"/>
      <c r="EB31" s="339"/>
      <c r="EC31" s="339"/>
      <c r="ED31" s="339"/>
      <c r="EE31" s="339"/>
      <c r="EF31" s="339"/>
      <c r="EG31" s="340"/>
      <c r="EH31" s="338"/>
      <c r="EI31" s="339"/>
      <c r="EJ31" s="339"/>
      <c r="EK31" s="339"/>
      <c r="EL31" s="339"/>
      <c r="EM31" s="339"/>
      <c r="EN31" s="339"/>
      <c r="EO31" s="339"/>
      <c r="EP31" s="339"/>
      <c r="EQ31" s="339"/>
      <c r="ER31" s="339"/>
      <c r="ES31" s="340"/>
      <c r="ET31" s="338"/>
      <c r="EU31" s="339"/>
      <c r="EV31" s="339"/>
      <c r="EW31" s="339"/>
      <c r="EX31" s="339"/>
      <c r="EY31" s="339"/>
      <c r="EZ31" s="339"/>
      <c r="FA31" s="339"/>
      <c r="FB31" s="339"/>
      <c r="FC31" s="339"/>
      <c r="FD31" s="339"/>
      <c r="FE31" s="340"/>
      <c r="FF31" s="338"/>
      <c r="FG31" s="339"/>
      <c r="FH31" s="339"/>
      <c r="FI31" s="339"/>
      <c r="FJ31" s="339"/>
      <c r="FK31" s="339"/>
      <c r="FL31" s="339"/>
      <c r="FM31" s="339"/>
      <c r="FN31" s="339"/>
      <c r="FO31" s="339"/>
      <c r="FP31" s="339"/>
      <c r="FQ31" s="340"/>
    </row>
    <row r="32" spans="1:173" ht="12.75" customHeight="1" x14ac:dyDescent="0.2">
      <c r="A32" s="74" t="str">
        <f t="shared" si="21"/>
        <v xml:space="preserve"> - </v>
      </c>
      <c r="B32" s="361" t="s">
        <v>39</v>
      </c>
      <c r="C32" s="172" t="s">
        <v>305</v>
      </c>
      <c r="D32" s="366" t="str">
        <f>IF(ISBLANK(EMISSIONS_2!D32), " ", EMISSIONS_2!D32)</f>
        <v xml:space="preserve"> </v>
      </c>
      <c r="E32" s="366" t="str">
        <f>IF(ISBLANK(EMISSIONS_2!E32), " ", EMISSIONS_2!E32)</f>
        <v xml:space="preserve"> </v>
      </c>
      <c r="F32" s="366" t="str">
        <f>IF(ISBLANK(EMISSIONS_2!F32), " ", EMISSIONS_2!F32)</f>
        <v xml:space="preserve"> </v>
      </c>
      <c r="G32" s="367"/>
      <c r="H32" s="368"/>
      <c r="I32" s="33" t="s">
        <v>299</v>
      </c>
      <c r="J32" s="367"/>
      <c r="K32" s="33">
        <f t="shared" ref="K32:K43" si="35">IF($J$4="NO Attribution",1,IF($J$4="Enter NO. PLATFORMS",IF(J32="",1,1/J32),IF($J$4="Enter EMISS TO SUBTRACT",IF(J32="",0,J32),1)))</f>
        <v>1</v>
      </c>
      <c r="L32" s="33" t="e">
        <f>IF(#REF!="Enter Emissions (tpy)",IF( J32="", 0, J32), 0)</f>
        <v>#REF!</v>
      </c>
      <c r="M32" s="367">
        <v>0</v>
      </c>
      <c r="N32" s="373">
        <v>0</v>
      </c>
      <c r="O32" s="299"/>
      <c r="P32" s="300"/>
      <c r="Q32" s="73" t="str">
        <f t="shared" ref="Q32:Q43" si="36">IF(T(AB32)=" ",(IF($M32=0,(IF($N32=0,0,AB32/$N32/$M32*2000)),AB32/$N32/$M32*2000)),T(AB32))</f>
        <v>Enter vessel info</v>
      </c>
      <c r="R32" s="79" t="str">
        <f t="shared" ref="R32:R43" si="37">IF(T(AC32)=" ",(IF($M32=0,(IF($N32=0,0,AC32/$N32/$M32*2000)),AC32/$N32/$M32*2000)),T(AC32))</f>
        <v>Enter vessel info</v>
      </c>
      <c r="S32" s="79" t="str">
        <f t="shared" ref="S32:S43" si="38">IF(T(AD32)=" ",(IF($M32=0,(IF($N32=0,0,AD32/$N32/$M32*2000)),AD32/$N32/$M32*2000)),T(AD32))</f>
        <v>Enter vessel info</v>
      </c>
      <c r="T32" s="79" t="str">
        <f t="shared" ref="T32:T43" si="39">IF(T(AE32)=" ",(IF($M32=0,(IF($N32=0,0,AE32/$N32/$M32*2000)),AE32/$N32/$M32*2000)),T(AE32))</f>
        <v>Enter vessel info</v>
      </c>
      <c r="U32" s="79" t="str">
        <f t="shared" ref="U32:U43" si="40">IF(T(AF32)=" ",(IF($M32=0,(IF($N32=0,0,AF32/$N32/$M32*2000)),AF32/$N32/$M32*2000)),T(AF32))</f>
        <v>Enter vessel info</v>
      </c>
      <c r="V32" s="79" t="str">
        <f t="shared" ref="V32:V43" si="41">IF(T(AG32)=" ",(IF($M32=0,(IF($N32=0,0,AG32/$N32/$M32*2000)),AG32/$N32/$M32*2000)),T(AG32))</f>
        <v>Enter vessel info</v>
      </c>
      <c r="W32" s="79" t="str">
        <f t="shared" ref="W32:W43" si="42">IF(T(AH32)=" ",(IF($M32=0,(IF($N32=0,0,AH32/$N32/$M32*2000)),AH32/$N32/$M32*2000)),T(AH32))</f>
        <v>Enter vessel info</v>
      </c>
      <c r="X32" s="79" t="str">
        <f t="shared" ref="X32:X43" si="43">IF(T(AI32)=" ",(IF($M32=0,(IF($N32=0,0,AI32/$N32/$M32*2000)),AI32/$N32/$M32*2000)),T(AI32))</f>
        <v>Enter vessel info</v>
      </c>
      <c r="Y32" s="78" t="s">
        <v>115</v>
      </c>
      <c r="Z32" s="79" t="s">
        <v>115</v>
      </c>
      <c r="AA32" s="82" t="s">
        <v>115</v>
      </c>
      <c r="AB32" s="76" t="str">
        <f>IF(OR($D32=" ",$E32=" ",$F32=" "),"Enter vessel info",IF(T($H32)&lt;&gt;"","Enter Activity",IF(OR($M32=0,$N32=0),"Enter Run Time",IF((VLOOKUP($F32,'VESSEL FACTORS'!$A$3:$O$5,AB$5,FALSE))="N/A","--",IF($G32=" ",IF(ISERROR(SEARCH("Aux",$E32,1)),($H32*VLOOKUP($F32,'VESSEL FACTORS'!$A$2:$O$5,AB$5,FALSE)*0.0000011023*$M32*$N32*0.82),($H32*VLOOKUP($F32,'VESSEL FACTORS'!$A$2:$O$5,AB$5,FALSE)*0.0000011023*$M32*$N32*1)),IF($G32&lt;21,($H32*VLOOKUP($F32,'VESSEL FACTORS'!$A$2:$O$5,AB$5,FALSE)*0.0000011023*$M32*$N32*VLOOKUP($G32,'VESSEL FACTORS'!$A$16:$L$36,AB$5,FALSE)),($H32*VLOOKUP($F32,'VESSEL FACTORS'!$A$3:$O$5,AB$5,FALSE)*0.0000011023*$M32*$N32*($G32/100))))))))</f>
        <v>Enter vessel info</v>
      </c>
      <c r="AC32" s="76" t="str">
        <f>IF(OR($D32=" ",$E32=" ",$F32=" "),"Enter vessel info",IF(T($H32)&lt;&gt;"","Enter Activity",IF(OR($M32=0,$N32=0),"Enter Run Time",IF((VLOOKUP($F32,'VESSEL FACTORS'!$A$3:$O$5,AC$5,FALSE))="N/A","--",IF($G32=" ",IF(ISERROR(SEARCH("Aux",$E32,1)),($H32*VLOOKUP($F32,'VESSEL FACTORS'!$A$2:$O$5,AC$5,FALSE)*0.0000011023*$M32*$N32*0.82),($H32*VLOOKUP($F32,'VESSEL FACTORS'!$A$2:$O$5,AC$5,FALSE)*0.0000011023*$M32*$N32*1)),IF($G32&lt;21,($H32*VLOOKUP($F32,'VESSEL FACTORS'!$A$2:$O$5,AC$5,FALSE)*0.0000011023*$M32*$N32*VLOOKUP($G32,'VESSEL FACTORS'!$A$16:$L$36,AC$5,FALSE)),($H32*VLOOKUP($F32,'VESSEL FACTORS'!$A$3:$O$5,AC$5,FALSE)*0.0000011023*$M32*$N32*($G32/100))))))))</f>
        <v>Enter vessel info</v>
      </c>
      <c r="AD32" s="76" t="str">
        <f>IF(OR($D32=" ",$E32=" ",$F32=" "),"Enter vessel info",IF(T($H32)&lt;&gt;"","Enter Activity",IF(OR($M32=0,$N32=0),"Enter Run Time",IF((VLOOKUP($F32,'VESSEL FACTORS'!$A$3:$O$5,AD$5,FALSE))="N/A","--",IF($G32=" ",IF(ISERROR(SEARCH("Aux",$E32,1)),($H32*VLOOKUP($F32,'VESSEL FACTORS'!$A$2:$O$5,AD$5,FALSE)*0.0000011023*$M32*$N32*0.82),($H32*VLOOKUP($F32,'VESSEL FACTORS'!$A$2:$O$5,AD$5,FALSE)*0.0000011023*$M32*$N32*1)),IF($G32&lt;21,($H32*VLOOKUP($F32,'VESSEL FACTORS'!$A$2:$O$5,AD$5,FALSE)*0.0000011023*$M32*$N32*VLOOKUP($G32,'VESSEL FACTORS'!$A$16:$L$36,AD$5,FALSE)),($H32*VLOOKUP($F32,'VESSEL FACTORS'!$A$3:$O$5,AD$5,FALSE)*0.0000011023*$M32*$N32*($G32/100))))))))</f>
        <v>Enter vessel info</v>
      </c>
      <c r="AE32" s="76" t="str">
        <f>IF(OR($D32=" ",$E32=" ",$F32=" "),"Enter vessel info",IF(T($H32)&lt;&gt;"","Enter Activity",IF(OR($M32=0,$N32=0),"Enter Run Time",IF((VLOOKUP($F32,'VESSEL FACTORS'!$A$3:$O$5,AE$5,FALSE))="N/A","--",IF($G32=" ",IF(ISERROR(SEARCH("Aux",$E32,1)),($H32*VLOOKUP($F32,'VESSEL FACTORS'!$A$2:$O$5,AE$5,FALSE)*0.0000011023*$M32*$N32*0.82),($H32*VLOOKUP($F32,'VESSEL FACTORS'!$A$2:$O$5,AE$5,FALSE)*0.0000011023*$M32*$N32*1)),IF($G32&lt;21,($H32*VLOOKUP($F32,'VESSEL FACTORS'!$A$2:$O$5,AE$5,FALSE)*0.0000011023*$M32*$N32*VLOOKUP($G32,'VESSEL FACTORS'!$A$16:$L$36,AE$5,FALSE)),($H32*VLOOKUP($F32,'VESSEL FACTORS'!$A$3:$O$5,AE$5,FALSE)*0.0000011023*$M32*$N32*($G32/100))))))))</f>
        <v>Enter vessel info</v>
      </c>
      <c r="AF32" s="76" t="str">
        <f>IF(OR($D32=" ",$E32=" ",$F32=" "),"Enter vessel info",IF(T($H32)&lt;&gt;"","Enter Activity",IF(OR($M32=0,$N32=0),"Enter Run Time",IF((VLOOKUP($F32,'VESSEL FACTORS'!$A$3:$O$5,AF$5,FALSE))="N/A","--",IF($G32=" ",IF(ISERROR(SEARCH("Aux",$E32,1)),($H32*VLOOKUP($F32,'VESSEL FACTORS'!$A$2:$O$5,AF$5,FALSE)*0.0000011023*$M32*$N32*0.82),($H32*VLOOKUP($F32,'VESSEL FACTORS'!$A$2:$O$5,AF$5,FALSE)*0.0000011023*$M32*$N32*1)),IF($G32&lt;21,($H32*VLOOKUP($F32,'VESSEL FACTORS'!$A$2:$O$5,AF$5,FALSE)*0.0000011023*$M32*$N32*VLOOKUP($G32,'VESSEL FACTORS'!$A$16:$L$36,AF$5,FALSE)),($H32*VLOOKUP($F32,'VESSEL FACTORS'!$A$3:$O$5,AF$5,FALSE)*0.0000011023*$M32*$N32*($G32/100))))))))</f>
        <v>Enter vessel info</v>
      </c>
      <c r="AG32" s="76" t="str">
        <f>IF(OR($D32=" ",$E32=" ",$F32=" "),"Enter vessel info",IF(T($H32)&lt;&gt;"","Enter Activity",IF(OR($M32=0,$N32=0),"Enter Run Time",IF((VLOOKUP($F32,'VESSEL FACTORS'!$A$3:$O$5,AG$5,FALSE))="N/A","--",IF($G32=" ",IF(ISERROR(SEARCH("Aux",$E32,1)),($H32*VLOOKUP($F32,'VESSEL FACTORS'!$A$2:$O$5,AG$5,FALSE)*0.0000011023*$M32*$N32*0.82),($H32*VLOOKUP($F32,'VESSEL FACTORS'!$A$2:$O$5,AG$5,FALSE)*0.0000011023*$M32*$N32*1)),IF($G32&lt;21,($H32*VLOOKUP($F32,'VESSEL FACTORS'!$A$2:$O$5,AG$5,FALSE)*0.0000011023*$M32*$N32*VLOOKUP($G32,'VESSEL FACTORS'!$A$16:$L$36,AG$5,FALSE)),($H32*VLOOKUP($F32,'VESSEL FACTORS'!$A$3:$O$5,AG$5,FALSE)*0.0000011023*$M32*$N32*($G32/100))))))))</f>
        <v>Enter vessel info</v>
      </c>
      <c r="AH32" s="76" t="str">
        <f>IF(OR($D32=" ",$E32=" ",$F32=" "),"Enter vessel info",IF(T($H32)&lt;&gt;"","Enter Activity",IF(OR($M32=0,$N32=0),"Enter Run Time",IF((VLOOKUP($F32,'VESSEL FACTORS'!$A$3:$O$5,AH$5,FALSE))="N/A","--",IF($G32=" ",IF(ISERROR(SEARCH("Aux",$E32,1)),($H32*VLOOKUP($F32,'VESSEL FACTORS'!$A$2:$O$5,AH$5,FALSE)*0.0000011023*$M32*$N32*0.82),($H32*VLOOKUP($F32,'VESSEL FACTORS'!$A$2:$O$5,AH$5,FALSE)*0.0000011023*$M32*$N32*1)),IF($G32&lt;21,($H32*VLOOKUP($F32,'VESSEL FACTORS'!$A$2:$O$5,AH$5,FALSE)*0.0000011023*$M32*$N32*VLOOKUP($G32,'VESSEL FACTORS'!$A$16:$L$36,AH$5,FALSE)),($H32*VLOOKUP($F32,'VESSEL FACTORS'!$A$3:$O$5,AH$5,FALSE)*0.0000011023*$M32*$N32*($G32/100))))))))</f>
        <v>Enter vessel info</v>
      </c>
      <c r="AI32" s="76" t="str">
        <f>IF(OR($D32=" ",$E32=" ",$F32=" "),"Enter vessel info",IF(T($H32)&lt;&gt;"","Enter Activity",IF(OR($M32=0,$N32=0),"Enter Run Time",IF((VLOOKUP($F32,'VESSEL FACTORS'!$A$3:$O$5,AI$5,FALSE))="N/A","--",IF($G32=" ",IF(ISERROR(SEARCH("Aux",$E32,1)),($H32*VLOOKUP($F32,'VESSEL FACTORS'!$A$2:$O$5,AI$5,FALSE)*0.0000011023*$M32*$N32*0.82),($H32*VLOOKUP($F32,'VESSEL FACTORS'!$A$2:$O$5,AI$5,FALSE)*0.0000011023*$M32*$N32*1)),IF($G32&lt;21,($H32*VLOOKUP($F32,'VESSEL FACTORS'!$A$2:$O$5,AI$5,FALSE)*0.0000011023*$M32*$N32*VLOOKUP($G32,'VESSEL FACTORS'!$A$16:$L$36,AI$5,FALSE)),($H32*VLOOKUP($F32,'VESSEL FACTORS'!$A$3:$O$5,AI$5,FALSE)*0.0000011023*$M32*$N32*($G32/100))))))))</f>
        <v>Enter vessel info</v>
      </c>
      <c r="AJ32" s="76" t="str">
        <f>IF(OR($D32=" ",$E32=" ",$F32=" "),"Enter vessel info",IF(T($H32)&lt;&gt;"","Enter Activity",IF(OR($M32=0,$N32=0),"Enter Run Time",IF((VLOOKUP($F32,'VESSEL FACTORS'!$A$3:$O$5,AJ$5,FALSE))="N/A","--",IF($G32=" ",IF(ISERROR(SEARCH("Aux",$E32,1)),($H32*VLOOKUP($F32,'VESSEL FACTORS'!$A$2:$O$5,AJ$5,FALSE)*0.0000011023*$M32*$N32*0.82),($H32*VLOOKUP($F32,'VESSEL FACTORS'!$A$2:$O$5,AJ$5,FALSE)*0.0000011023*$M32*$N32*1)),IF($G32&lt;21,($H32*VLOOKUP($F32,'VESSEL FACTORS'!$A$2:$O$5,AJ$5,FALSE)*0.0000011023*$M32*$N32*VLOOKUP($G32,'VESSEL FACTORS'!$A$16:$L$36,AJ$5,FALSE)),($H32*VLOOKUP($F32,'VESSEL FACTORS'!$A$3:$O$5,AJ$5,FALSE)*0.0000011023*$M32*$N32*($G32/100))))))))</f>
        <v>Enter vessel info</v>
      </c>
      <c r="AK32" s="76" t="str">
        <f>IF(OR($D32=" ",$E32=" ",$F32=" "),"Enter vessel info",IF(T($H32)&lt;&gt;"","Enter Activity",IF(OR($M32=0,$N32=0),"Enter Run Time",IF((VLOOKUP($F32,'VESSEL FACTORS'!$A$3:$O$5,AK$5,FALSE))="N/A","--",IF($G32=" ",IF(ISERROR(SEARCH("Aux",$E32,1)),($H32*VLOOKUP($F32,'VESSEL FACTORS'!$A$2:$O$5,AK$5,FALSE)*0.0000011023*$M32*$N32*0.82),($H32*VLOOKUP($F32,'VESSEL FACTORS'!$A$2:$O$5,AK$5,FALSE)*0.0000011023*$M32*$N32*1)),IF($G32&lt;21,($H32*VLOOKUP($F32,'VESSEL FACTORS'!$A$2:$O$5,AK$5,FALSE)*0.0000011023*$M32*$N32*VLOOKUP($G32,'VESSEL FACTORS'!$A$16:$L$36,AK$5,FALSE)),($H32*VLOOKUP($F32,'VESSEL FACTORS'!$A$3:$O$5,AK$5,FALSE)*0.0000011023*$M32*$N32*($G32/100))))))))</f>
        <v>Enter vessel info</v>
      </c>
      <c r="AL32" s="67" t="str">
        <f>IF(OR($D32=" ",$E32=" ",$F32=" "),"Enter vessel info",IF(T($H32)&lt;&gt;"","Enter Activity",IF(OR($M32=0,$N32=0),"Enter Run Time",IF((VLOOKUP($F32,'VESSEL FACTORS'!$A$3:$O$5,AL$5,FALSE))="N/A","--",IF($G32=" ",IF(ISERROR(SEARCH("Aux",$E32,1)),($H32*VLOOKUP($F32,'VESSEL FACTORS'!$A$2:$O$5,AL$5,FALSE)*0.0000011023*$M32*$N32*0.82),($H32*VLOOKUP($F32,'VESSEL FACTORS'!$A$2:$O$5,AL$5,FALSE)*0.0000011023*$M32*$N32*1)),IF($G32&lt;21,($H32*VLOOKUP($F32,'VESSEL FACTORS'!$A$2:$O$5,AL$5,FALSE)*0.0000011023*$M32*$N32*VLOOKUP($G32,'VESSEL FACTORS'!$A$16:$L$36,AL$5,FALSE)),($H32*VLOOKUP($F32,'VESSEL FACTORS'!$A$3:$O$5,AL$5,FALSE)*0.0000011023*$M32*$N32*($G32/100))))))))</f>
        <v>Enter vessel info</v>
      </c>
      <c r="AM32" s="73"/>
      <c r="AO32" s="74">
        <f>MONTH(EMISSIONS_1!P32)-MONTH(EMISSIONS_1!O32)+1</f>
        <v>1</v>
      </c>
      <c r="AP32" s="335">
        <f t="shared" ref="AP32:BA39" si="44">IF(T($AB32)="",IF((AP$6&gt;=MONTH($O32))*(AP$6&lt;=MONTH($P32)), $AB32/$AO32, 0),0)</f>
        <v>0</v>
      </c>
      <c r="AQ32" s="336">
        <f t="shared" si="44"/>
        <v>0</v>
      </c>
      <c r="AR32" s="336">
        <f t="shared" si="44"/>
        <v>0</v>
      </c>
      <c r="AS32" s="336">
        <f t="shared" si="44"/>
        <v>0</v>
      </c>
      <c r="AT32" s="336">
        <f t="shared" si="44"/>
        <v>0</v>
      </c>
      <c r="AU32" s="336">
        <f t="shared" si="44"/>
        <v>0</v>
      </c>
      <c r="AV32" s="336">
        <f t="shared" si="44"/>
        <v>0</v>
      </c>
      <c r="AW32" s="336">
        <f t="shared" si="44"/>
        <v>0</v>
      </c>
      <c r="AX32" s="336">
        <f t="shared" si="44"/>
        <v>0</v>
      </c>
      <c r="AY32" s="336">
        <f t="shared" si="44"/>
        <v>0</v>
      </c>
      <c r="AZ32" s="336">
        <f t="shared" si="44"/>
        <v>0</v>
      </c>
      <c r="BA32" s="337">
        <f t="shared" si="44"/>
        <v>0</v>
      </c>
      <c r="BB32" s="335">
        <f t="shared" ref="BB32:BM43" si="45">IF(T($AC32)="",IF((BB$6&gt;=MONTH($O32))*(BB$6&lt;=MONTH($P32)), $AC32/$AO32, 0),0)</f>
        <v>0</v>
      </c>
      <c r="BC32" s="336">
        <f t="shared" si="45"/>
        <v>0</v>
      </c>
      <c r="BD32" s="336">
        <f t="shared" si="45"/>
        <v>0</v>
      </c>
      <c r="BE32" s="336">
        <f t="shared" si="45"/>
        <v>0</v>
      </c>
      <c r="BF32" s="336">
        <f t="shared" si="45"/>
        <v>0</v>
      </c>
      <c r="BG32" s="336">
        <f t="shared" si="45"/>
        <v>0</v>
      </c>
      <c r="BH32" s="336">
        <f t="shared" si="45"/>
        <v>0</v>
      </c>
      <c r="BI32" s="336">
        <f t="shared" si="45"/>
        <v>0</v>
      </c>
      <c r="BJ32" s="336">
        <f t="shared" si="45"/>
        <v>0</v>
      </c>
      <c r="BK32" s="336">
        <f t="shared" si="45"/>
        <v>0</v>
      </c>
      <c r="BL32" s="336">
        <f t="shared" si="45"/>
        <v>0</v>
      </c>
      <c r="BM32" s="337">
        <f t="shared" si="45"/>
        <v>0</v>
      </c>
      <c r="BN32" s="335">
        <f t="shared" ref="BN32:BY43" si="46">IF(T($AD32)="",IF((BN$6&gt;=MONTH($O32))*(BN$6&lt;=MONTH($P32)), $AD32/$AO32, 0),0)</f>
        <v>0</v>
      </c>
      <c r="BO32" s="336">
        <f t="shared" si="46"/>
        <v>0</v>
      </c>
      <c r="BP32" s="336">
        <f t="shared" si="46"/>
        <v>0</v>
      </c>
      <c r="BQ32" s="336">
        <f t="shared" si="46"/>
        <v>0</v>
      </c>
      <c r="BR32" s="336">
        <f t="shared" si="46"/>
        <v>0</v>
      </c>
      <c r="BS32" s="336">
        <f t="shared" si="46"/>
        <v>0</v>
      </c>
      <c r="BT32" s="336">
        <f t="shared" si="46"/>
        <v>0</v>
      </c>
      <c r="BU32" s="336">
        <f t="shared" si="46"/>
        <v>0</v>
      </c>
      <c r="BV32" s="336">
        <f t="shared" si="46"/>
        <v>0</v>
      </c>
      <c r="BW32" s="336">
        <f t="shared" si="46"/>
        <v>0</v>
      </c>
      <c r="BX32" s="336">
        <f t="shared" si="46"/>
        <v>0</v>
      </c>
      <c r="BY32" s="337">
        <f t="shared" si="46"/>
        <v>0</v>
      </c>
      <c r="BZ32" s="335">
        <f t="shared" ref="BZ32:CK43" si="47">IF(T($AE32)="",IF((BZ$6&gt;=MONTH($O32))*(BZ$6&lt;=MONTH($P32)), $AE32/$AO32, 0),0)</f>
        <v>0</v>
      </c>
      <c r="CA32" s="336">
        <f t="shared" si="47"/>
        <v>0</v>
      </c>
      <c r="CB32" s="336">
        <f t="shared" si="47"/>
        <v>0</v>
      </c>
      <c r="CC32" s="336">
        <f t="shared" si="47"/>
        <v>0</v>
      </c>
      <c r="CD32" s="336">
        <f t="shared" si="47"/>
        <v>0</v>
      </c>
      <c r="CE32" s="336">
        <f t="shared" si="47"/>
        <v>0</v>
      </c>
      <c r="CF32" s="336">
        <f t="shared" si="47"/>
        <v>0</v>
      </c>
      <c r="CG32" s="336">
        <f t="shared" si="47"/>
        <v>0</v>
      </c>
      <c r="CH32" s="336">
        <f t="shared" si="47"/>
        <v>0</v>
      </c>
      <c r="CI32" s="336">
        <f t="shared" si="47"/>
        <v>0</v>
      </c>
      <c r="CJ32" s="336">
        <f t="shared" si="47"/>
        <v>0</v>
      </c>
      <c r="CK32" s="337">
        <f t="shared" si="47"/>
        <v>0</v>
      </c>
      <c r="CL32" s="335">
        <f t="shared" ref="CL32:CW43" si="48">IF(T($AF32)="",IF((CL$6&gt;=MONTH($O32))*(CL$6&lt;=MONTH($P32)), $AF32/$AO32, 0),0)</f>
        <v>0</v>
      </c>
      <c r="CM32" s="336">
        <f t="shared" si="48"/>
        <v>0</v>
      </c>
      <c r="CN32" s="336">
        <f t="shared" si="48"/>
        <v>0</v>
      </c>
      <c r="CO32" s="336">
        <f t="shared" si="48"/>
        <v>0</v>
      </c>
      <c r="CP32" s="336">
        <f t="shared" si="48"/>
        <v>0</v>
      </c>
      <c r="CQ32" s="336">
        <f t="shared" si="48"/>
        <v>0</v>
      </c>
      <c r="CR32" s="336">
        <f t="shared" si="48"/>
        <v>0</v>
      </c>
      <c r="CS32" s="336">
        <f t="shared" si="48"/>
        <v>0</v>
      </c>
      <c r="CT32" s="336">
        <f t="shared" si="48"/>
        <v>0</v>
      </c>
      <c r="CU32" s="336">
        <f t="shared" si="48"/>
        <v>0</v>
      </c>
      <c r="CV32" s="336">
        <f t="shared" si="48"/>
        <v>0</v>
      </c>
      <c r="CW32" s="337">
        <f t="shared" si="48"/>
        <v>0</v>
      </c>
      <c r="CX32" s="335">
        <f t="shared" ref="CX32:DI43" si="49">IF(T($AG32)="",IF((CX$6&gt;=MONTH($O32))*(CX$6&lt;=MONTH($P32)), $AG32/$AO32, 0),0)</f>
        <v>0</v>
      </c>
      <c r="CY32" s="336">
        <f t="shared" si="49"/>
        <v>0</v>
      </c>
      <c r="CZ32" s="336">
        <f t="shared" si="49"/>
        <v>0</v>
      </c>
      <c r="DA32" s="336">
        <f t="shared" si="49"/>
        <v>0</v>
      </c>
      <c r="DB32" s="336">
        <f t="shared" si="49"/>
        <v>0</v>
      </c>
      <c r="DC32" s="336">
        <f t="shared" si="49"/>
        <v>0</v>
      </c>
      <c r="DD32" s="336">
        <f t="shared" si="49"/>
        <v>0</v>
      </c>
      <c r="DE32" s="336">
        <f t="shared" si="49"/>
        <v>0</v>
      </c>
      <c r="DF32" s="336">
        <f t="shared" si="49"/>
        <v>0</v>
      </c>
      <c r="DG32" s="336">
        <f t="shared" si="49"/>
        <v>0</v>
      </c>
      <c r="DH32" s="336">
        <f t="shared" si="49"/>
        <v>0</v>
      </c>
      <c r="DI32" s="337">
        <f t="shared" si="49"/>
        <v>0</v>
      </c>
      <c r="DJ32" s="335">
        <f t="shared" ref="DJ32:DU43" si="50">IF(T($AH32)="",IF((DJ$6&gt;=MONTH($O32))*(DJ$6&lt;=MONTH($P32)), $AH32/$AO32, 0),0)</f>
        <v>0</v>
      </c>
      <c r="DK32" s="336">
        <f t="shared" si="50"/>
        <v>0</v>
      </c>
      <c r="DL32" s="336">
        <f t="shared" si="50"/>
        <v>0</v>
      </c>
      <c r="DM32" s="336">
        <f t="shared" si="50"/>
        <v>0</v>
      </c>
      <c r="DN32" s="336">
        <f t="shared" si="50"/>
        <v>0</v>
      </c>
      <c r="DO32" s="336">
        <f t="shared" si="50"/>
        <v>0</v>
      </c>
      <c r="DP32" s="336">
        <f t="shared" si="50"/>
        <v>0</v>
      </c>
      <c r="DQ32" s="336">
        <f t="shared" si="50"/>
        <v>0</v>
      </c>
      <c r="DR32" s="336">
        <f t="shared" si="50"/>
        <v>0</v>
      </c>
      <c r="DS32" s="336">
        <f t="shared" si="50"/>
        <v>0</v>
      </c>
      <c r="DT32" s="336">
        <f t="shared" si="50"/>
        <v>0</v>
      </c>
      <c r="DU32" s="337">
        <f t="shared" si="50"/>
        <v>0</v>
      </c>
      <c r="DV32" s="335">
        <f t="shared" ref="DV32:EG43" si="51">IF(T($AI32)="",IF((DV$6&gt;=MONTH($O32))*(DV$6&lt;=MONTH($P32)), $AI32/$AO32, 0),0)</f>
        <v>0</v>
      </c>
      <c r="DW32" s="336">
        <f t="shared" si="51"/>
        <v>0</v>
      </c>
      <c r="DX32" s="336">
        <f t="shared" si="51"/>
        <v>0</v>
      </c>
      <c r="DY32" s="336">
        <f t="shared" si="51"/>
        <v>0</v>
      </c>
      <c r="DZ32" s="336">
        <f t="shared" si="51"/>
        <v>0</v>
      </c>
      <c r="EA32" s="336">
        <f t="shared" si="51"/>
        <v>0</v>
      </c>
      <c r="EB32" s="336">
        <f t="shared" si="51"/>
        <v>0</v>
      </c>
      <c r="EC32" s="336">
        <f t="shared" si="51"/>
        <v>0</v>
      </c>
      <c r="ED32" s="336">
        <f t="shared" si="51"/>
        <v>0</v>
      </c>
      <c r="EE32" s="336">
        <f t="shared" si="51"/>
        <v>0</v>
      </c>
      <c r="EF32" s="336">
        <f t="shared" si="51"/>
        <v>0</v>
      </c>
      <c r="EG32" s="337">
        <f t="shared" si="51"/>
        <v>0</v>
      </c>
      <c r="EH32" s="335">
        <f t="shared" ref="EH32:ES43" si="52">IF(T($AJ32)="",IF((EH$6&gt;=MONTH($O32))*(EH$6&lt;=MONTH($P32)), $AJ32/$AO32, 0),0)</f>
        <v>0</v>
      </c>
      <c r="EI32" s="336">
        <f t="shared" si="52"/>
        <v>0</v>
      </c>
      <c r="EJ32" s="336">
        <f t="shared" si="52"/>
        <v>0</v>
      </c>
      <c r="EK32" s="336">
        <f t="shared" si="52"/>
        <v>0</v>
      </c>
      <c r="EL32" s="336">
        <f t="shared" si="52"/>
        <v>0</v>
      </c>
      <c r="EM32" s="336">
        <f t="shared" si="52"/>
        <v>0</v>
      </c>
      <c r="EN32" s="336">
        <f t="shared" si="52"/>
        <v>0</v>
      </c>
      <c r="EO32" s="336">
        <f t="shared" si="52"/>
        <v>0</v>
      </c>
      <c r="EP32" s="336">
        <f t="shared" si="52"/>
        <v>0</v>
      </c>
      <c r="EQ32" s="336">
        <f t="shared" si="52"/>
        <v>0</v>
      </c>
      <c r="ER32" s="336">
        <f t="shared" si="52"/>
        <v>0</v>
      </c>
      <c r="ES32" s="337">
        <f t="shared" si="52"/>
        <v>0</v>
      </c>
      <c r="ET32" s="335">
        <f t="shared" ref="ET32:FE43" si="53">IF(T($AK32)="",IF((ET$6&gt;=MONTH($O32))*(ET$6&lt;=MONTH($P32)), $AK32/$AO32, 0),0)</f>
        <v>0</v>
      </c>
      <c r="EU32" s="336">
        <f t="shared" si="53"/>
        <v>0</v>
      </c>
      <c r="EV32" s="336">
        <f t="shared" si="53"/>
        <v>0</v>
      </c>
      <c r="EW32" s="336">
        <f t="shared" si="53"/>
        <v>0</v>
      </c>
      <c r="EX32" s="336">
        <f t="shared" si="53"/>
        <v>0</v>
      </c>
      <c r="EY32" s="336">
        <f t="shared" si="53"/>
        <v>0</v>
      </c>
      <c r="EZ32" s="336">
        <f t="shared" si="53"/>
        <v>0</v>
      </c>
      <c r="FA32" s="336">
        <f t="shared" si="53"/>
        <v>0</v>
      </c>
      <c r="FB32" s="336">
        <f t="shared" si="53"/>
        <v>0</v>
      </c>
      <c r="FC32" s="336">
        <f t="shared" si="53"/>
        <v>0</v>
      </c>
      <c r="FD32" s="336">
        <f t="shared" si="53"/>
        <v>0</v>
      </c>
      <c r="FE32" s="337">
        <f t="shared" si="53"/>
        <v>0</v>
      </c>
      <c r="FF32" s="335">
        <f t="shared" ref="FF32:FQ43" si="54">IF(T($AL32)="",IF((FF$6&gt;=MONTH($O32))*(FF$6&lt;=MONTH($P32)), $AL32/$AO32, 0),0)</f>
        <v>0</v>
      </c>
      <c r="FG32" s="336">
        <f t="shared" si="54"/>
        <v>0</v>
      </c>
      <c r="FH32" s="336">
        <f t="shared" si="54"/>
        <v>0</v>
      </c>
      <c r="FI32" s="336">
        <f t="shared" si="54"/>
        <v>0</v>
      </c>
      <c r="FJ32" s="336">
        <f t="shared" si="54"/>
        <v>0</v>
      </c>
      <c r="FK32" s="336">
        <f t="shared" si="54"/>
        <v>0</v>
      </c>
      <c r="FL32" s="336">
        <f t="shared" si="54"/>
        <v>0</v>
      </c>
      <c r="FM32" s="336">
        <f t="shared" si="54"/>
        <v>0</v>
      </c>
      <c r="FN32" s="336">
        <f t="shared" si="54"/>
        <v>0</v>
      </c>
      <c r="FO32" s="336">
        <f t="shared" si="54"/>
        <v>0</v>
      </c>
      <c r="FP32" s="336">
        <f t="shared" si="54"/>
        <v>0</v>
      </c>
      <c r="FQ32" s="337">
        <f t="shared" si="54"/>
        <v>0</v>
      </c>
    </row>
    <row r="33" spans="1:173" ht="12.75" customHeight="1" x14ac:dyDescent="0.2">
      <c r="A33" s="74" t="str">
        <f t="shared" si="21"/>
        <v xml:space="preserve"> - </v>
      </c>
      <c r="B33" s="361" t="s">
        <v>38</v>
      </c>
      <c r="C33" s="171" t="s">
        <v>305</v>
      </c>
      <c r="D33" s="366" t="str">
        <f>IF(ISBLANK(EMISSIONS_2!D33), " ", EMISSIONS_2!D33)</f>
        <v xml:space="preserve"> </v>
      </c>
      <c r="E33" s="366" t="str">
        <f>IF(ISBLANK(EMISSIONS_2!E33), " ", EMISSIONS_2!E33)</f>
        <v xml:space="preserve"> </v>
      </c>
      <c r="F33" s="366" t="str">
        <f>IF(ISBLANK(EMISSIONS_2!F33), " ", EMISSIONS_2!F33)</f>
        <v xml:space="preserve"> </v>
      </c>
      <c r="G33" s="367"/>
      <c r="H33" s="368"/>
      <c r="I33" s="33" t="s">
        <v>299</v>
      </c>
      <c r="J33" s="367"/>
      <c r="K33" s="33">
        <f t="shared" si="35"/>
        <v>1</v>
      </c>
      <c r="L33" s="33" t="e">
        <f>IF(#REF!="Enter Emissions (tpy)",IF( J33="", 0, J33), 0)</f>
        <v>#REF!</v>
      </c>
      <c r="M33" s="367">
        <v>0</v>
      </c>
      <c r="N33" s="373">
        <v>0</v>
      </c>
      <c r="O33" s="299"/>
      <c r="P33" s="300"/>
      <c r="Q33" s="73" t="str">
        <f t="shared" si="36"/>
        <v>Enter vessel info</v>
      </c>
      <c r="R33" s="79" t="str">
        <f t="shared" si="37"/>
        <v>Enter vessel info</v>
      </c>
      <c r="S33" s="79" t="str">
        <f t="shared" si="38"/>
        <v>Enter vessel info</v>
      </c>
      <c r="T33" s="79" t="str">
        <f t="shared" si="39"/>
        <v>Enter vessel info</v>
      </c>
      <c r="U33" s="79" t="str">
        <f t="shared" si="40"/>
        <v>Enter vessel info</v>
      </c>
      <c r="V33" s="79" t="str">
        <f t="shared" si="41"/>
        <v>Enter vessel info</v>
      </c>
      <c r="W33" s="79" t="str">
        <f t="shared" si="42"/>
        <v>Enter vessel info</v>
      </c>
      <c r="X33" s="79" t="str">
        <f t="shared" si="43"/>
        <v>Enter vessel info</v>
      </c>
      <c r="Y33" s="78" t="s">
        <v>115</v>
      </c>
      <c r="Z33" s="79" t="s">
        <v>115</v>
      </c>
      <c r="AA33" s="82" t="s">
        <v>115</v>
      </c>
      <c r="AB33" s="76" t="str">
        <f>IF(OR($D33=" ",$E33=" ",$F33=" "),"Enter vessel info",IF(T($H33)&lt;&gt;"","Enter Activity",IF(OR($M33=0,$N33=0),"Enter Run Time",IF((VLOOKUP($F33,'VESSEL FACTORS'!$A$3:$O$5,AB$5,FALSE))="N/A","--",IF($G33=" ",IF(ISERROR(SEARCH("Aux",$E33,1)),($H33*VLOOKUP($F33,'VESSEL FACTORS'!$A$2:$O$5,AB$5,FALSE)*0.0000011023*$M33*$N33*0.82),($H33*VLOOKUP($F33,'VESSEL FACTORS'!$A$2:$O$5,AB$5,FALSE)*0.0000011023*$M33*$N33*1)),IF($G33&lt;21,($H33*VLOOKUP($F33,'VESSEL FACTORS'!$A$2:$O$5,AB$5,FALSE)*0.0000011023*$M33*$N33*VLOOKUP($G33,'VESSEL FACTORS'!$A$16:$L$36,AB$5,FALSE)),($H33*VLOOKUP($F33,'VESSEL FACTORS'!$A$3:$O$5,AB$5,FALSE)*0.0000011023*$M33*$N33*($G33/100))))))))</f>
        <v>Enter vessel info</v>
      </c>
      <c r="AC33" s="76" t="str">
        <f>IF(OR($D33=" ",$E33=" ",$F33=" "),"Enter vessel info",IF(T($H33)&lt;&gt;"","Enter Activity",IF(OR($M33=0,$N33=0),"Enter Run Time",IF((VLOOKUP($F33,'VESSEL FACTORS'!$A$3:$O$5,AC$5,FALSE))="N/A","--",IF($G33=" ",IF(ISERROR(SEARCH("Aux",$E33,1)),($H33*VLOOKUP($F33,'VESSEL FACTORS'!$A$2:$O$5,AC$5,FALSE)*0.0000011023*$M33*$N33*0.82),($H33*VLOOKUP($F33,'VESSEL FACTORS'!$A$2:$O$5,AC$5,FALSE)*0.0000011023*$M33*$N33*1)),IF($G33&lt;21,($H33*VLOOKUP($F33,'VESSEL FACTORS'!$A$2:$O$5,AC$5,FALSE)*0.0000011023*$M33*$N33*VLOOKUP($G33,'VESSEL FACTORS'!$A$16:$L$36,AC$5,FALSE)),($H33*VLOOKUP($F33,'VESSEL FACTORS'!$A$3:$O$5,AC$5,FALSE)*0.0000011023*$M33*$N33*($G33/100))))))))</f>
        <v>Enter vessel info</v>
      </c>
      <c r="AD33" s="76" t="str">
        <f>IF(OR($D33=" ",$E33=" ",$F33=" "),"Enter vessel info",IF(T($H33)&lt;&gt;"","Enter Activity",IF(OR($M33=0,$N33=0),"Enter Run Time",IF((VLOOKUP($F33,'VESSEL FACTORS'!$A$3:$O$5,AD$5,FALSE))="N/A","--",IF($G33=" ",IF(ISERROR(SEARCH("Aux",$E33,1)),($H33*VLOOKUP($F33,'VESSEL FACTORS'!$A$2:$O$5,AD$5,FALSE)*0.0000011023*$M33*$N33*0.82),($H33*VLOOKUP($F33,'VESSEL FACTORS'!$A$2:$O$5,AD$5,FALSE)*0.0000011023*$M33*$N33*1)),IF($G33&lt;21,($H33*VLOOKUP($F33,'VESSEL FACTORS'!$A$2:$O$5,AD$5,FALSE)*0.0000011023*$M33*$N33*VLOOKUP($G33,'VESSEL FACTORS'!$A$16:$L$36,AD$5,FALSE)),($H33*VLOOKUP($F33,'VESSEL FACTORS'!$A$3:$O$5,AD$5,FALSE)*0.0000011023*$M33*$N33*($G33/100))))))))</f>
        <v>Enter vessel info</v>
      </c>
      <c r="AE33" s="76" t="str">
        <f>IF(OR($D33=" ",$E33=" ",$F33=" "),"Enter vessel info",IF(T($H33)&lt;&gt;"","Enter Activity",IF(OR($M33=0,$N33=0),"Enter Run Time",IF((VLOOKUP($F33,'VESSEL FACTORS'!$A$3:$O$5,AE$5,FALSE))="N/A","--",IF($G33=" ",IF(ISERROR(SEARCH("Aux",$E33,1)),($H33*VLOOKUP($F33,'VESSEL FACTORS'!$A$2:$O$5,AE$5,FALSE)*0.0000011023*$M33*$N33*0.82),($H33*VLOOKUP($F33,'VESSEL FACTORS'!$A$2:$O$5,AE$5,FALSE)*0.0000011023*$M33*$N33*1)),IF($G33&lt;21,($H33*VLOOKUP($F33,'VESSEL FACTORS'!$A$2:$O$5,AE$5,FALSE)*0.0000011023*$M33*$N33*VLOOKUP($G33,'VESSEL FACTORS'!$A$16:$L$36,AE$5,FALSE)),($H33*VLOOKUP($F33,'VESSEL FACTORS'!$A$3:$O$5,AE$5,FALSE)*0.0000011023*$M33*$N33*($G33/100))))))))</f>
        <v>Enter vessel info</v>
      </c>
      <c r="AF33" s="76" t="str">
        <f>IF(OR($D33=" ",$E33=" ",$F33=" "),"Enter vessel info",IF(T($H33)&lt;&gt;"","Enter Activity",IF(OR($M33=0,$N33=0),"Enter Run Time",IF((VLOOKUP($F33,'VESSEL FACTORS'!$A$3:$O$5,AF$5,FALSE))="N/A","--",IF($G33=" ",IF(ISERROR(SEARCH("Aux",$E33,1)),($H33*VLOOKUP($F33,'VESSEL FACTORS'!$A$2:$O$5,AF$5,FALSE)*0.0000011023*$M33*$N33*0.82),($H33*VLOOKUP($F33,'VESSEL FACTORS'!$A$2:$O$5,AF$5,FALSE)*0.0000011023*$M33*$N33*1)),IF($G33&lt;21,($H33*VLOOKUP($F33,'VESSEL FACTORS'!$A$2:$O$5,AF$5,FALSE)*0.0000011023*$M33*$N33*VLOOKUP($G33,'VESSEL FACTORS'!$A$16:$L$36,AF$5,FALSE)),($H33*VLOOKUP($F33,'VESSEL FACTORS'!$A$3:$O$5,AF$5,FALSE)*0.0000011023*$M33*$N33*($G33/100))))))))</f>
        <v>Enter vessel info</v>
      </c>
      <c r="AG33" s="76" t="str">
        <f>IF(OR($D33=" ",$E33=" ",$F33=" "),"Enter vessel info",IF(T($H33)&lt;&gt;"","Enter Activity",IF(OR($M33=0,$N33=0),"Enter Run Time",IF((VLOOKUP($F33,'VESSEL FACTORS'!$A$3:$O$5,AG$5,FALSE))="N/A","--",IF($G33=" ",IF(ISERROR(SEARCH("Aux",$E33,1)),($H33*VLOOKUP($F33,'VESSEL FACTORS'!$A$2:$O$5,AG$5,FALSE)*0.0000011023*$M33*$N33*0.82),($H33*VLOOKUP($F33,'VESSEL FACTORS'!$A$2:$O$5,AG$5,FALSE)*0.0000011023*$M33*$N33*1)),IF($G33&lt;21,($H33*VLOOKUP($F33,'VESSEL FACTORS'!$A$2:$O$5,AG$5,FALSE)*0.0000011023*$M33*$N33*VLOOKUP($G33,'VESSEL FACTORS'!$A$16:$L$36,AG$5,FALSE)),($H33*VLOOKUP($F33,'VESSEL FACTORS'!$A$3:$O$5,AG$5,FALSE)*0.0000011023*$M33*$N33*($G33/100))))))))</f>
        <v>Enter vessel info</v>
      </c>
      <c r="AH33" s="76" t="str">
        <f>IF(OR($D33=" ",$E33=" ",$F33=" "),"Enter vessel info",IF(T($H33)&lt;&gt;"","Enter Activity",IF(OR($M33=0,$N33=0),"Enter Run Time",IF((VLOOKUP($F33,'VESSEL FACTORS'!$A$3:$O$5,AH$5,FALSE))="N/A","--",IF($G33=" ",IF(ISERROR(SEARCH("Aux",$E33,1)),($H33*VLOOKUP($F33,'VESSEL FACTORS'!$A$2:$O$5,AH$5,FALSE)*0.0000011023*$M33*$N33*0.82),($H33*VLOOKUP($F33,'VESSEL FACTORS'!$A$2:$O$5,AH$5,FALSE)*0.0000011023*$M33*$N33*1)),IF($G33&lt;21,($H33*VLOOKUP($F33,'VESSEL FACTORS'!$A$2:$O$5,AH$5,FALSE)*0.0000011023*$M33*$N33*VLOOKUP($G33,'VESSEL FACTORS'!$A$16:$L$36,AH$5,FALSE)),($H33*VLOOKUP($F33,'VESSEL FACTORS'!$A$3:$O$5,AH$5,FALSE)*0.0000011023*$M33*$N33*($G33/100))))))))</f>
        <v>Enter vessel info</v>
      </c>
      <c r="AI33" s="76" t="str">
        <f>IF(OR($D33=" ",$E33=" ",$F33=" "),"Enter vessel info",IF(T($H33)&lt;&gt;"","Enter Activity",IF(OR($M33=0,$N33=0),"Enter Run Time",IF((VLOOKUP($F33,'VESSEL FACTORS'!$A$3:$O$5,AI$5,FALSE))="N/A","--",IF($G33=" ",IF(ISERROR(SEARCH("Aux",$E33,1)),($H33*VLOOKUP($F33,'VESSEL FACTORS'!$A$2:$O$5,AI$5,FALSE)*0.0000011023*$M33*$N33*0.82),($H33*VLOOKUP($F33,'VESSEL FACTORS'!$A$2:$O$5,AI$5,FALSE)*0.0000011023*$M33*$N33*1)),IF($G33&lt;21,($H33*VLOOKUP($F33,'VESSEL FACTORS'!$A$2:$O$5,AI$5,FALSE)*0.0000011023*$M33*$N33*VLOOKUP($G33,'VESSEL FACTORS'!$A$16:$L$36,AI$5,FALSE)),($H33*VLOOKUP($F33,'VESSEL FACTORS'!$A$3:$O$5,AI$5,FALSE)*0.0000011023*$M33*$N33*($G33/100))))))))</f>
        <v>Enter vessel info</v>
      </c>
      <c r="AJ33" s="76" t="str">
        <f>IF(OR($D33=" ",$E33=" ",$F33=" "),"Enter vessel info",IF(T($H33)&lt;&gt;"","Enter Activity",IF(OR($M33=0,$N33=0),"Enter Run Time",IF((VLOOKUP($F33,'VESSEL FACTORS'!$A$3:$O$5,AJ$5,FALSE))="N/A","--",IF($G33=" ",IF(ISERROR(SEARCH("Aux",$E33,1)),($H33*VLOOKUP($F33,'VESSEL FACTORS'!$A$2:$O$5,AJ$5,FALSE)*0.0000011023*$M33*$N33*0.82),($H33*VLOOKUP($F33,'VESSEL FACTORS'!$A$2:$O$5,AJ$5,FALSE)*0.0000011023*$M33*$N33*1)),IF($G33&lt;21,($H33*VLOOKUP($F33,'VESSEL FACTORS'!$A$2:$O$5,AJ$5,FALSE)*0.0000011023*$M33*$N33*VLOOKUP($G33,'VESSEL FACTORS'!$A$16:$L$36,AJ$5,FALSE)),($H33*VLOOKUP($F33,'VESSEL FACTORS'!$A$3:$O$5,AJ$5,FALSE)*0.0000011023*$M33*$N33*($G33/100))))))))</f>
        <v>Enter vessel info</v>
      </c>
      <c r="AK33" s="76" t="str">
        <f>IF(OR($D33=" ",$E33=" ",$F33=" "),"Enter vessel info",IF(T($H33)&lt;&gt;"","Enter Activity",IF(OR($M33=0,$N33=0),"Enter Run Time",IF((VLOOKUP($F33,'VESSEL FACTORS'!$A$3:$O$5,AK$5,FALSE))="N/A","--",IF($G33=" ",IF(ISERROR(SEARCH("Aux",$E33,1)),($H33*VLOOKUP($F33,'VESSEL FACTORS'!$A$2:$O$5,AK$5,FALSE)*0.0000011023*$M33*$N33*0.82),($H33*VLOOKUP($F33,'VESSEL FACTORS'!$A$2:$O$5,AK$5,FALSE)*0.0000011023*$M33*$N33*1)),IF($G33&lt;21,($H33*VLOOKUP($F33,'VESSEL FACTORS'!$A$2:$O$5,AK$5,FALSE)*0.0000011023*$M33*$N33*VLOOKUP($G33,'VESSEL FACTORS'!$A$16:$L$36,AK$5,FALSE)),($H33*VLOOKUP($F33,'VESSEL FACTORS'!$A$3:$O$5,AK$5,FALSE)*0.0000011023*$M33*$N33*($G33/100))))))))</f>
        <v>Enter vessel info</v>
      </c>
      <c r="AL33" s="67" t="str">
        <f>IF(OR($D33=" ",$E33=" ",$F33=" "),"Enter vessel info",IF(T($H33)&lt;&gt;"","Enter Activity",IF(OR($M33=0,$N33=0),"Enter Run Time",IF((VLOOKUP($F33,'VESSEL FACTORS'!$A$3:$O$5,AL$5,FALSE))="N/A","--",IF($G33=" ",IF(ISERROR(SEARCH("Aux",$E33,1)),($H33*VLOOKUP($F33,'VESSEL FACTORS'!$A$2:$O$5,AL$5,FALSE)*0.0000011023*$M33*$N33*0.82),($H33*VLOOKUP($F33,'VESSEL FACTORS'!$A$2:$O$5,AL$5,FALSE)*0.0000011023*$M33*$N33*1)),IF($G33&lt;21,($H33*VLOOKUP($F33,'VESSEL FACTORS'!$A$2:$O$5,AL$5,FALSE)*0.0000011023*$M33*$N33*VLOOKUP($G33,'VESSEL FACTORS'!$A$16:$L$36,AL$5,FALSE)),($H33*VLOOKUP($F33,'VESSEL FACTORS'!$A$3:$O$5,AL$5,FALSE)*0.0000011023*$M33*$N33*($G33/100))))))))</f>
        <v>Enter vessel info</v>
      </c>
      <c r="AM33" s="73"/>
      <c r="AO33" s="74">
        <f>MONTH(EMISSIONS_1!P33)-MONTH(EMISSIONS_1!O33)+1</f>
        <v>1</v>
      </c>
      <c r="AP33" s="335">
        <f t="shared" si="44"/>
        <v>0</v>
      </c>
      <c r="AQ33" s="336">
        <f t="shared" si="44"/>
        <v>0</v>
      </c>
      <c r="AR33" s="336">
        <f t="shared" si="44"/>
        <v>0</v>
      </c>
      <c r="AS33" s="336">
        <f t="shared" si="44"/>
        <v>0</v>
      </c>
      <c r="AT33" s="336">
        <f t="shared" si="44"/>
        <v>0</v>
      </c>
      <c r="AU33" s="336">
        <f t="shared" si="44"/>
        <v>0</v>
      </c>
      <c r="AV33" s="336">
        <f t="shared" si="44"/>
        <v>0</v>
      </c>
      <c r="AW33" s="336">
        <f t="shared" si="44"/>
        <v>0</v>
      </c>
      <c r="AX33" s="336">
        <f t="shared" si="44"/>
        <v>0</v>
      </c>
      <c r="AY33" s="336">
        <f t="shared" si="44"/>
        <v>0</v>
      </c>
      <c r="AZ33" s="336">
        <f t="shared" si="44"/>
        <v>0</v>
      </c>
      <c r="BA33" s="337">
        <f t="shared" si="44"/>
        <v>0</v>
      </c>
      <c r="BB33" s="335">
        <f t="shared" si="45"/>
        <v>0</v>
      </c>
      <c r="BC33" s="336">
        <f t="shared" si="45"/>
        <v>0</v>
      </c>
      <c r="BD33" s="336">
        <f t="shared" si="45"/>
        <v>0</v>
      </c>
      <c r="BE33" s="336">
        <f t="shared" si="45"/>
        <v>0</v>
      </c>
      <c r="BF33" s="336">
        <f t="shared" si="45"/>
        <v>0</v>
      </c>
      <c r="BG33" s="336">
        <f t="shared" si="45"/>
        <v>0</v>
      </c>
      <c r="BH33" s="336">
        <f t="shared" si="45"/>
        <v>0</v>
      </c>
      <c r="BI33" s="336">
        <f t="shared" si="45"/>
        <v>0</v>
      </c>
      <c r="BJ33" s="336">
        <f t="shared" si="45"/>
        <v>0</v>
      </c>
      <c r="BK33" s="336">
        <f t="shared" si="45"/>
        <v>0</v>
      </c>
      <c r="BL33" s="336">
        <f t="shared" si="45"/>
        <v>0</v>
      </c>
      <c r="BM33" s="337">
        <f t="shared" si="45"/>
        <v>0</v>
      </c>
      <c r="BN33" s="335">
        <f t="shared" si="46"/>
        <v>0</v>
      </c>
      <c r="BO33" s="336">
        <f t="shared" si="46"/>
        <v>0</v>
      </c>
      <c r="BP33" s="336">
        <f t="shared" si="46"/>
        <v>0</v>
      </c>
      <c r="BQ33" s="336">
        <f t="shared" si="46"/>
        <v>0</v>
      </c>
      <c r="BR33" s="336">
        <f t="shared" si="46"/>
        <v>0</v>
      </c>
      <c r="BS33" s="336">
        <f t="shared" si="46"/>
        <v>0</v>
      </c>
      <c r="BT33" s="336">
        <f t="shared" si="46"/>
        <v>0</v>
      </c>
      <c r="BU33" s="336">
        <f t="shared" si="46"/>
        <v>0</v>
      </c>
      <c r="BV33" s="336">
        <f t="shared" si="46"/>
        <v>0</v>
      </c>
      <c r="BW33" s="336">
        <f t="shared" si="46"/>
        <v>0</v>
      </c>
      <c r="BX33" s="336">
        <f t="shared" si="46"/>
        <v>0</v>
      </c>
      <c r="BY33" s="337">
        <f t="shared" si="46"/>
        <v>0</v>
      </c>
      <c r="BZ33" s="335">
        <f t="shared" si="47"/>
        <v>0</v>
      </c>
      <c r="CA33" s="336">
        <f t="shared" si="47"/>
        <v>0</v>
      </c>
      <c r="CB33" s="336">
        <f t="shared" si="47"/>
        <v>0</v>
      </c>
      <c r="CC33" s="336">
        <f t="shared" si="47"/>
        <v>0</v>
      </c>
      <c r="CD33" s="336">
        <f t="shared" si="47"/>
        <v>0</v>
      </c>
      <c r="CE33" s="336">
        <f t="shared" si="47"/>
        <v>0</v>
      </c>
      <c r="CF33" s="336">
        <f t="shared" si="47"/>
        <v>0</v>
      </c>
      <c r="CG33" s="336">
        <f t="shared" si="47"/>
        <v>0</v>
      </c>
      <c r="CH33" s="336">
        <f t="shared" si="47"/>
        <v>0</v>
      </c>
      <c r="CI33" s="336">
        <f t="shared" si="47"/>
        <v>0</v>
      </c>
      <c r="CJ33" s="336">
        <f t="shared" si="47"/>
        <v>0</v>
      </c>
      <c r="CK33" s="337">
        <f t="shared" si="47"/>
        <v>0</v>
      </c>
      <c r="CL33" s="335">
        <f t="shared" si="48"/>
        <v>0</v>
      </c>
      <c r="CM33" s="336">
        <f t="shared" si="48"/>
        <v>0</v>
      </c>
      <c r="CN33" s="336">
        <f t="shared" si="48"/>
        <v>0</v>
      </c>
      <c r="CO33" s="336">
        <f t="shared" si="48"/>
        <v>0</v>
      </c>
      <c r="CP33" s="336">
        <f t="shared" si="48"/>
        <v>0</v>
      </c>
      <c r="CQ33" s="336">
        <f t="shared" si="48"/>
        <v>0</v>
      </c>
      <c r="CR33" s="336">
        <f t="shared" si="48"/>
        <v>0</v>
      </c>
      <c r="CS33" s="336">
        <f t="shared" si="48"/>
        <v>0</v>
      </c>
      <c r="CT33" s="336">
        <f t="shared" si="48"/>
        <v>0</v>
      </c>
      <c r="CU33" s="336">
        <f t="shared" si="48"/>
        <v>0</v>
      </c>
      <c r="CV33" s="336">
        <f t="shared" si="48"/>
        <v>0</v>
      </c>
      <c r="CW33" s="337">
        <f t="shared" si="48"/>
        <v>0</v>
      </c>
      <c r="CX33" s="335">
        <f t="shared" si="49"/>
        <v>0</v>
      </c>
      <c r="CY33" s="336">
        <f t="shared" si="49"/>
        <v>0</v>
      </c>
      <c r="CZ33" s="336">
        <f t="shared" si="49"/>
        <v>0</v>
      </c>
      <c r="DA33" s="336">
        <f t="shared" si="49"/>
        <v>0</v>
      </c>
      <c r="DB33" s="336">
        <f t="shared" si="49"/>
        <v>0</v>
      </c>
      <c r="DC33" s="336">
        <f t="shared" si="49"/>
        <v>0</v>
      </c>
      <c r="DD33" s="336">
        <f t="shared" si="49"/>
        <v>0</v>
      </c>
      <c r="DE33" s="336">
        <f t="shared" si="49"/>
        <v>0</v>
      </c>
      <c r="DF33" s="336">
        <f t="shared" si="49"/>
        <v>0</v>
      </c>
      <c r="DG33" s="336">
        <f t="shared" si="49"/>
        <v>0</v>
      </c>
      <c r="DH33" s="336">
        <f t="shared" si="49"/>
        <v>0</v>
      </c>
      <c r="DI33" s="337">
        <f t="shared" si="49"/>
        <v>0</v>
      </c>
      <c r="DJ33" s="335">
        <f t="shared" si="50"/>
        <v>0</v>
      </c>
      <c r="DK33" s="336">
        <f t="shared" si="50"/>
        <v>0</v>
      </c>
      <c r="DL33" s="336">
        <f t="shared" si="50"/>
        <v>0</v>
      </c>
      <c r="DM33" s="336">
        <f t="shared" si="50"/>
        <v>0</v>
      </c>
      <c r="DN33" s="336">
        <f t="shared" si="50"/>
        <v>0</v>
      </c>
      <c r="DO33" s="336">
        <f t="shared" si="50"/>
        <v>0</v>
      </c>
      <c r="DP33" s="336">
        <f t="shared" si="50"/>
        <v>0</v>
      </c>
      <c r="DQ33" s="336">
        <f t="shared" si="50"/>
        <v>0</v>
      </c>
      <c r="DR33" s="336">
        <f t="shared" si="50"/>
        <v>0</v>
      </c>
      <c r="DS33" s="336">
        <f t="shared" si="50"/>
        <v>0</v>
      </c>
      <c r="DT33" s="336">
        <f t="shared" si="50"/>
        <v>0</v>
      </c>
      <c r="DU33" s="337">
        <f t="shared" si="50"/>
        <v>0</v>
      </c>
      <c r="DV33" s="335">
        <f t="shared" si="51"/>
        <v>0</v>
      </c>
      <c r="DW33" s="336">
        <f t="shared" si="51"/>
        <v>0</v>
      </c>
      <c r="DX33" s="336">
        <f t="shared" si="51"/>
        <v>0</v>
      </c>
      <c r="DY33" s="336">
        <f t="shared" si="51"/>
        <v>0</v>
      </c>
      <c r="DZ33" s="336">
        <f t="shared" si="51"/>
        <v>0</v>
      </c>
      <c r="EA33" s="336">
        <f t="shared" si="51"/>
        <v>0</v>
      </c>
      <c r="EB33" s="336">
        <f t="shared" si="51"/>
        <v>0</v>
      </c>
      <c r="EC33" s="336">
        <f t="shared" si="51"/>
        <v>0</v>
      </c>
      <c r="ED33" s="336">
        <f t="shared" si="51"/>
        <v>0</v>
      </c>
      <c r="EE33" s="336">
        <f t="shared" si="51"/>
        <v>0</v>
      </c>
      <c r="EF33" s="336">
        <f t="shared" si="51"/>
        <v>0</v>
      </c>
      <c r="EG33" s="337">
        <f t="shared" si="51"/>
        <v>0</v>
      </c>
      <c r="EH33" s="335">
        <f t="shared" si="52"/>
        <v>0</v>
      </c>
      <c r="EI33" s="336">
        <f t="shared" si="52"/>
        <v>0</v>
      </c>
      <c r="EJ33" s="336">
        <f t="shared" si="52"/>
        <v>0</v>
      </c>
      <c r="EK33" s="336">
        <f t="shared" si="52"/>
        <v>0</v>
      </c>
      <c r="EL33" s="336">
        <f t="shared" si="52"/>
        <v>0</v>
      </c>
      <c r="EM33" s="336">
        <f t="shared" si="52"/>
        <v>0</v>
      </c>
      <c r="EN33" s="336">
        <f t="shared" si="52"/>
        <v>0</v>
      </c>
      <c r="EO33" s="336">
        <f t="shared" si="52"/>
        <v>0</v>
      </c>
      <c r="EP33" s="336">
        <f t="shared" si="52"/>
        <v>0</v>
      </c>
      <c r="EQ33" s="336">
        <f t="shared" si="52"/>
        <v>0</v>
      </c>
      <c r="ER33" s="336">
        <f t="shared" si="52"/>
        <v>0</v>
      </c>
      <c r="ES33" s="337">
        <f t="shared" si="52"/>
        <v>0</v>
      </c>
      <c r="ET33" s="335">
        <f t="shared" si="53"/>
        <v>0</v>
      </c>
      <c r="EU33" s="336">
        <f t="shared" si="53"/>
        <v>0</v>
      </c>
      <c r="EV33" s="336">
        <f t="shared" si="53"/>
        <v>0</v>
      </c>
      <c r="EW33" s="336">
        <f t="shared" si="53"/>
        <v>0</v>
      </c>
      <c r="EX33" s="336">
        <f t="shared" si="53"/>
        <v>0</v>
      </c>
      <c r="EY33" s="336">
        <f t="shared" si="53"/>
        <v>0</v>
      </c>
      <c r="EZ33" s="336">
        <f t="shared" si="53"/>
        <v>0</v>
      </c>
      <c r="FA33" s="336">
        <f t="shared" si="53"/>
        <v>0</v>
      </c>
      <c r="FB33" s="336">
        <f t="shared" si="53"/>
        <v>0</v>
      </c>
      <c r="FC33" s="336">
        <f t="shared" si="53"/>
        <v>0</v>
      </c>
      <c r="FD33" s="336">
        <f t="shared" si="53"/>
        <v>0</v>
      </c>
      <c r="FE33" s="337">
        <f t="shared" si="53"/>
        <v>0</v>
      </c>
      <c r="FF33" s="335">
        <f t="shared" si="54"/>
        <v>0</v>
      </c>
      <c r="FG33" s="336">
        <f t="shared" si="54"/>
        <v>0</v>
      </c>
      <c r="FH33" s="336">
        <f t="shared" si="54"/>
        <v>0</v>
      </c>
      <c r="FI33" s="336">
        <f t="shared" si="54"/>
        <v>0</v>
      </c>
      <c r="FJ33" s="336">
        <f t="shared" si="54"/>
        <v>0</v>
      </c>
      <c r="FK33" s="336">
        <f t="shared" si="54"/>
        <v>0</v>
      </c>
      <c r="FL33" s="336">
        <f t="shared" si="54"/>
        <v>0</v>
      </c>
      <c r="FM33" s="336">
        <f t="shared" si="54"/>
        <v>0</v>
      </c>
      <c r="FN33" s="336">
        <f t="shared" si="54"/>
        <v>0</v>
      </c>
      <c r="FO33" s="336">
        <f t="shared" si="54"/>
        <v>0</v>
      </c>
      <c r="FP33" s="336">
        <f t="shared" si="54"/>
        <v>0</v>
      </c>
      <c r="FQ33" s="337">
        <f t="shared" si="54"/>
        <v>0</v>
      </c>
    </row>
    <row r="34" spans="1:173" ht="12.75" customHeight="1" x14ac:dyDescent="0.2">
      <c r="A34" s="74" t="str">
        <f t="shared" si="21"/>
        <v xml:space="preserve"> - </v>
      </c>
      <c r="B34" s="112"/>
      <c r="C34" s="171" t="s">
        <v>305</v>
      </c>
      <c r="D34" s="366" t="str">
        <f>IF(ISBLANK(EMISSIONS_2!D34), " ", EMISSIONS_2!D34)</f>
        <v xml:space="preserve"> </v>
      </c>
      <c r="E34" s="366" t="str">
        <f>IF(ISBLANK(EMISSIONS_2!E34), " ", EMISSIONS_2!E34)</f>
        <v xml:space="preserve"> </v>
      </c>
      <c r="F34" s="366" t="str">
        <f>IF(ISBLANK(EMISSIONS_2!F34), " ", EMISSIONS_2!F34)</f>
        <v xml:space="preserve"> </v>
      </c>
      <c r="G34" s="367"/>
      <c r="H34" s="368"/>
      <c r="I34" s="33" t="s">
        <v>299</v>
      </c>
      <c r="J34" s="367"/>
      <c r="K34" s="33">
        <f t="shared" si="35"/>
        <v>1</v>
      </c>
      <c r="L34" s="33" t="e">
        <f>IF(#REF!="Enter Emissions (tpy)",IF( J34="", 0, J34), 0)</f>
        <v>#REF!</v>
      </c>
      <c r="M34" s="367">
        <v>0</v>
      </c>
      <c r="N34" s="373">
        <v>0</v>
      </c>
      <c r="O34" s="299"/>
      <c r="P34" s="300"/>
      <c r="Q34" s="73" t="str">
        <f t="shared" si="36"/>
        <v>Enter vessel info</v>
      </c>
      <c r="R34" s="79" t="str">
        <f t="shared" si="37"/>
        <v>Enter vessel info</v>
      </c>
      <c r="S34" s="79" t="str">
        <f t="shared" si="38"/>
        <v>Enter vessel info</v>
      </c>
      <c r="T34" s="79" t="str">
        <f t="shared" si="39"/>
        <v>Enter vessel info</v>
      </c>
      <c r="U34" s="79" t="str">
        <f t="shared" si="40"/>
        <v>Enter vessel info</v>
      </c>
      <c r="V34" s="79" t="str">
        <f t="shared" si="41"/>
        <v>Enter vessel info</v>
      </c>
      <c r="W34" s="79" t="str">
        <f t="shared" si="42"/>
        <v>Enter vessel info</v>
      </c>
      <c r="X34" s="79" t="str">
        <f t="shared" si="43"/>
        <v>Enter vessel info</v>
      </c>
      <c r="Y34" s="78" t="s">
        <v>115</v>
      </c>
      <c r="Z34" s="79" t="s">
        <v>115</v>
      </c>
      <c r="AA34" s="82" t="s">
        <v>115</v>
      </c>
      <c r="AB34" s="76" t="str">
        <f>IF(OR($D34=" ",$E34=" ",$F34=" "),"Enter vessel info",IF(T($H34)&lt;&gt;"","Enter Activity",IF(OR($M34=0,$N34=0),"Enter Run Time",IF((VLOOKUP($F34,'VESSEL FACTORS'!$A$3:$O$5,AB$5,FALSE))="N/A","--",IF($G34=" ",IF(ISERROR(SEARCH("Aux",$E34,1)),($H34*VLOOKUP($F34,'VESSEL FACTORS'!$A$2:$O$5,AB$5,FALSE)*0.0000011023*$M34*$N34*0.82),($H34*VLOOKUP($F34,'VESSEL FACTORS'!$A$2:$O$5,AB$5,FALSE)*0.0000011023*$M34*$N34*1)),IF($G34&lt;21,($H34*VLOOKUP($F34,'VESSEL FACTORS'!$A$2:$O$5,AB$5,FALSE)*0.0000011023*$M34*$N34*VLOOKUP($G34,'VESSEL FACTORS'!$A$16:$L$36,AB$5,FALSE)),($H34*VLOOKUP($F34,'VESSEL FACTORS'!$A$3:$O$5,AB$5,FALSE)*0.0000011023*$M34*$N34*($G34/100))))))))</f>
        <v>Enter vessel info</v>
      </c>
      <c r="AC34" s="76" t="str">
        <f>IF(OR($D34=" ",$E34=" ",$F34=" "),"Enter vessel info",IF(T($H34)&lt;&gt;"","Enter Activity",IF(OR($M34=0,$N34=0),"Enter Run Time",IF((VLOOKUP($F34,'VESSEL FACTORS'!$A$3:$O$5,AC$5,FALSE))="N/A","--",IF($G34=" ",IF(ISERROR(SEARCH("Aux",$E34,1)),($H34*VLOOKUP($F34,'VESSEL FACTORS'!$A$2:$O$5,AC$5,FALSE)*0.0000011023*$M34*$N34*0.82),($H34*VLOOKUP($F34,'VESSEL FACTORS'!$A$2:$O$5,AC$5,FALSE)*0.0000011023*$M34*$N34*1)),IF($G34&lt;21,($H34*VLOOKUP($F34,'VESSEL FACTORS'!$A$2:$O$5,AC$5,FALSE)*0.0000011023*$M34*$N34*VLOOKUP($G34,'VESSEL FACTORS'!$A$16:$L$36,AC$5,FALSE)),($H34*VLOOKUP($F34,'VESSEL FACTORS'!$A$3:$O$5,AC$5,FALSE)*0.0000011023*$M34*$N34*($G34/100))))))))</f>
        <v>Enter vessel info</v>
      </c>
      <c r="AD34" s="76" t="str">
        <f>IF(OR($D34=" ",$E34=" ",$F34=" "),"Enter vessel info",IF(T($H34)&lt;&gt;"","Enter Activity",IF(OR($M34=0,$N34=0),"Enter Run Time",IF((VLOOKUP($F34,'VESSEL FACTORS'!$A$3:$O$5,AD$5,FALSE))="N/A","--",IF($G34=" ",IF(ISERROR(SEARCH("Aux",$E34,1)),($H34*VLOOKUP($F34,'VESSEL FACTORS'!$A$2:$O$5,AD$5,FALSE)*0.0000011023*$M34*$N34*0.82),($H34*VLOOKUP($F34,'VESSEL FACTORS'!$A$2:$O$5,AD$5,FALSE)*0.0000011023*$M34*$N34*1)),IF($G34&lt;21,($H34*VLOOKUP($F34,'VESSEL FACTORS'!$A$2:$O$5,AD$5,FALSE)*0.0000011023*$M34*$N34*VLOOKUP($G34,'VESSEL FACTORS'!$A$16:$L$36,AD$5,FALSE)),($H34*VLOOKUP($F34,'VESSEL FACTORS'!$A$3:$O$5,AD$5,FALSE)*0.0000011023*$M34*$N34*($G34/100))))))))</f>
        <v>Enter vessel info</v>
      </c>
      <c r="AE34" s="76" t="str">
        <f>IF(OR($D34=" ",$E34=" ",$F34=" "),"Enter vessel info",IF(T($H34)&lt;&gt;"","Enter Activity",IF(OR($M34=0,$N34=0),"Enter Run Time",IF((VLOOKUP($F34,'VESSEL FACTORS'!$A$3:$O$5,AE$5,FALSE))="N/A","--",IF($G34=" ",IF(ISERROR(SEARCH("Aux",$E34,1)),($H34*VLOOKUP($F34,'VESSEL FACTORS'!$A$2:$O$5,AE$5,FALSE)*0.0000011023*$M34*$N34*0.82),($H34*VLOOKUP($F34,'VESSEL FACTORS'!$A$2:$O$5,AE$5,FALSE)*0.0000011023*$M34*$N34*1)),IF($G34&lt;21,($H34*VLOOKUP($F34,'VESSEL FACTORS'!$A$2:$O$5,AE$5,FALSE)*0.0000011023*$M34*$N34*VLOOKUP($G34,'VESSEL FACTORS'!$A$16:$L$36,AE$5,FALSE)),($H34*VLOOKUP($F34,'VESSEL FACTORS'!$A$3:$O$5,AE$5,FALSE)*0.0000011023*$M34*$N34*($G34/100))))))))</f>
        <v>Enter vessel info</v>
      </c>
      <c r="AF34" s="76" t="str">
        <f>IF(OR($D34=" ",$E34=" ",$F34=" "),"Enter vessel info",IF(T($H34)&lt;&gt;"","Enter Activity",IF(OR($M34=0,$N34=0),"Enter Run Time",IF((VLOOKUP($F34,'VESSEL FACTORS'!$A$3:$O$5,AF$5,FALSE))="N/A","--",IF($G34=" ",IF(ISERROR(SEARCH("Aux",$E34,1)),($H34*VLOOKUP($F34,'VESSEL FACTORS'!$A$2:$O$5,AF$5,FALSE)*0.0000011023*$M34*$N34*0.82),($H34*VLOOKUP($F34,'VESSEL FACTORS'!$A$2:$O$5,AF$5,FALSE)*0.0000011023*$M34*$N34*1)),IF($G34&lt;21,($H34*VLOOKUP($F34,'VESSEL FACTORS'!$A$2:$O$5,AF$5,FALSE)*0.0000011023*$M34*$N34*VLOOKUP($G34,'VESSEL FACTORS'!$A$16:$L$36,AF$5,FALSE)),($H34*VLOOKUP($F34,'VESSEL FACTORS'!$A$3:$O$5,AF$5,FALSE)*0.0000011023*$M34*$N34*($G34/100))))))))</f>
        <v>Enter vessel info</v>
      </c>
      <c r="AG34" s="76" t="str">
        <f>IF(OR($D34=" ",$E34=" ",$F34=" "),"Enter vessel info",IF(T($H34)&lt;&gt;"","Enter Activity",IF(OR($M34=0,$N34=0),"Enter Run Time",IF((VLOOKUP($F34,'VESSEL FACTORS'!$A$3:$O$5,AG$5,FALSE))="N/A","--",IF($G34=" ",IF(ISERROR(SEARCH("Aux",$E34,1)),($H34*VLOOKUP($F34,'VESSEL FACTORS'!$A$2:$O$5,AG$5,FALSE)*0.0000011023*$M34*$N34*0.82),($H34*VLOOKUP($F34,'VESSEL FACTORS'!$A$2:$O$5,AG$5,FALSE)*0.0000011023*$M34*$N34*1)),IF($G34&lt;21,($H34*VLOOKUP($F34,'VESSEL FACTORS'!$A$2:$O$5,AG$5,FALSE)*0.0000011023*$M34*$N34*VLOOKUP($G34,'VESSEL FACTORS'!$A$16:$L$36,AG$5,FALSE)),($H34*VLOOKUP($F34,'VESSEL FACTORS'!$A$3:$O$5,AG$5,FALSE)*0.0000011023*$M34*$N34*($G34/100))))))))</f>
        <v>Enter vessel info</v>
      </c>
      <c r="AH34" s="76" t="str">
        <f>IF(OR($D34=" ",$E34=" ",$F34=" "),"Enter vessel info",IF(T($H34)&lt;&gt;"","Enter Activity",IF(OR($M34=0,$N34=0),"Enter Run Time",IF((VLOOKUP($F34,'VESSEL FACTORS'!$A$3:$O$5,AH$5,FALSE))="N/A","--",IF($G34=" ",IF(ISERROR(SEARCH("Aux",$E34,1)),($H34*VLOOKUP($F34,'VESSEL FACTORS'!$A$2:$O$5,AH$5,FALSE)*0.0000011023*$M34*$N34*0.82),($H34*VLOOKUP($F34,'VESSEL FACTORS'!$A$2:$O$5,AH$5,FALSE)*0.0000011023*$M34*$N34*1)),IF($G34&lt;21,($H34*VLOOKUP($F34,'VESSEL FACTORS'!$A$2:$O$5,AH$5,FALSE)*0.0000011023*$M34*$N34*VLOOKUP($G34,'VESSEL FACTORS'!$A$16:$L$36,AH$5,FALSE)),($H34*VLOOKUP($F34,'VESSEL FACTORS'!$A$3:$O$5,AH$5,FALSE)*0.0000011023*$M34*$N34*($G34/100))))))))</f>
        <v>Enter vessel info</v>
      </c>
      <c r="AI34" s="76" t="str">
        <f>IF(OR($D34=" ",$E34=" ",$F34=" "),"Enter vessel info",IF(T($H34)&lt;&gt;"","Enter Activity",IF(OR($M34=0,$N34=0),"Enter Run Time",IF((VLOOKUP($F34,'VESSEL FACTORS'!$A$3:$O$5,AI$5,FALSE))="N/A","--",IF($G34=" ",IF(ISERROR(SEARCH("Aux",$E34,1)),($H34*VLOOKUP($F34,'VESSEL FACTORS'!$A$2:$O$5,AI$5,FALSE)*0.0000011023*$M34*$N34*0.82),($H34*VLOOKUP($F34,'VESSEL FACTORS'!$A$2:$O$5,AI$5,FALSE)*0.0000011023*$M34*$N34*1)),IF($G34&lt;21,($H34*VLOOKUP($F34,'VESSEL FACTORS'!$A$2:$O$5,AI$5,FALSE)*0.0000011023*$M34*$N34*VLOOKUP($G34,'VESSEL FACTORS'!$A$16:$L$36,AI$5,FALSE)),($H34*VLOOKUP($F34,'VESSEL FACTORS'!$A$3:$O$5,AI$5,FALSE)*0.0000011023*$M34*$N34*($G34/100))))))))</f>
        <v>Enter vessel info</v>
      </c>
      <c r="AJ34" s="76" t="str">
        <f>IF(OR($D34=" ",$E34=" ",$F34=" "),"Enter vessel info",IF(T($H34)&lt;&gt;"","Enter Activity",IF(OR($M34=0,$N34=0),"Enter Run Time",IF((VLOOKUP($F34,'VESSEL FACTORS'!$A$3:$O$5,AJ$5,FALSE))="N/A","--",IF($G34=" ",IF(ISERROR(SEARCH("Aux",$E34,1)),($H34*VLOOKUP($F34,'VESSEL FACTORS'!$A$2:$O$5,AJ$5,FALSE)*0.0000011023*$M34*$N34*0.82),($H34*VLOOKUP($F34,'VESSEL FACTORS'!$A$2:$O$5,AJ$5,FALSE)*0.0000011023*$M34*$N34*1)),IF($G34&lt;21,($H34*VLOOKUP($F34,'VESSEL FACTORS'!$A$2:$O$5,AJ$5,FALSE)*0.0000011023*$M34*$N34*VLOOKUP($G34,'VESSEL FACTORS'!$A$16:$L$36,AJ$5,FALSE)),($H34*VLOOKUP($F34,'VESSEL FACTORS'!$A$3:$O$5,AJ$5,FALSE)*0.0000011023*$M34*$N34*($G34/100))))))))</f>
        <v>Enter vessel info</v>
      </c>
      <c r="AK34" s="76" t="str">
        <f>IF(OR($D34=" ",$E34=" ",$F34=" "),"Enter vessel info",IF(T($H34)&lt;&gt;"","Enter Activity",IF(OR($M34=0,$N34=0),"Enter Run Time",IF((VLOOKUP($F34,'VESSEL FACTORS'!$A$3:$O$5,AK$5,FALSE))="N/A","--",IF($G34=" ",IF(ISERROR(SEARCH("Aux",$E34,1)),($H34*VLOOKUP($F34,'VESSEL FACTORS'!$A$2:$O$5,AK$5,FALSE)*0.0000011023*$M34*$N34*0.82),($H34*VLOOKUP($F34,'VESSEL FACTORS'!$A$2:$O$5,AK$5,FALSE)*0.0000011023*$M34*$N34*1)),IF($G34&lt;21,($H34*VLOOKUP($F34,'VESSEL FACTORS'!$A$2:$O$5,AK$5,FALSE)*0.0000011023*$M34*$N34*VLOOKUP($G34,'VESSEL FACTORS'!$A$16:$L$36,AK$5,FALSE)),($H34*VLOOKUP($F34,'VESSEL FACTORS'!$A$3:$O$5,AK$5,FALSE)*0.0000011023*$M34*$N34*($G34/100))))))))</f>
        <v>Enter vessel info</v>
      </c>
      <c r="AL34" s="67" t="str">
        <f>IF(OR($D34=" ",$E34=" ",$F34=" "),"Enter vessel info",IF(T($H34)&lt;&gt;"","Enter Activity",IF(OR($M34=0,$N34=0),"Enter Run Time",IF((VLOOKUP($F34,'VESSEL FACTORS'!$A$3:$O$5,AL$5,FALSE))="N/A","--",IF($G34=" ",IF(ISERROR(SEARCH("Aux",$E34,1)),($H34*VLOOKUP($F34,'VESSEL FACTORS'!$A$2:$O$5,AL$5,FALSE)*0.0000011023*$M34*$N34*0.82),($H34*VLOOKUP($F34,'VESSEL FACTORS'!$A$2:$O$5,AL$5,FALSE)*0.0000011023*$M34*$N34*1)),IF($G34&lt;21,($H34*VLOOKUP($F34,'VESSEL FACTORS'!$A$2:$O$5,AL$5,FALSE)*0.0000011023*$M34*$N34*VLOOKUP($G34,'VESSEL FACTORS'!$A$16:$L$36,AL$5,FALSE)),($H34*VLOOKUP($F34,'VESSEL FACTORS'!$A$3:$O$5,AL$5,FALSE)*0.0000011023*$M34*$N34*($G34/100))))))))</f>
        <v>Enter vessel info</v>
      </c>
      <c r="AM34" s="73"/>
      <c r="AO34" s="74">
        <f>MONTH(EMISSIONS_1!P34)-MONTH(EMISSIONS_1!O34)+1</f>
        <v>1</v>
      </c>
      <c r="AP34" s="335">
        <f t="shared" si="44"/>
        <v>0</v>
      </c>
      <c r="AQ34" s="336">
        <f t="shared" si="44"/>
        <v>0</v>
      </c>
      <c r="AR34" s="336">
        <f t="shared" si="44"/>
        <v>0</v>
      </c>
      <c r="AS34" s="336">
        <f t="shared" si="44"/>
        <v>0</v>
      </c>
      <c r="AT34" s="336">
        <f t="shared" si="44"/>
        <v>0</v>
      </c>
      <c r="AU34" s="336">
        <f t="shared" si="44"/>
        <v>0</v>
      </c>
      <c r="AV34" s="336">
        <f t="shared" si="44"/>
        <v>0</v>
      </c>
      <c r="AW34" s="336">
        <f t="shared" si="44"/>
        <v>0</v>
      </c>
      <c r="AX34" s="336">
        <f t="shared" si="44"/>
        <v>0</v>
      </c>
      <c r="AY34" s="336">
        <f t="shared" si="44"/>
        <v>0</v>
      </c>
      <c r="AZ34" s="336">
        <f t="shared" si="44"/>
        <v>0</v>
      </c>
      <c r="BA34" s="337">
        <f t="shared" si="44"/>
        <v>0</v>
      </c>
      <c r="BB34" s="335">
        <f t="shared" si="45"/>
        <v>0</v>
      </c>
      <c r="BC34" s="336">
        <f t="shared" si="45"/>
        <v>0</v>
      </c>
      <c r="BD34" s="336">
        <f t="shared" si="45"/>
        <v>0</v>
      </c>
      <c r="BE34" s="336">
        <f t="shared" si="45"/>
        <v>0</v>
      </c>
      <c r="BF34" s="336">
        <f t="shared" si="45"/>
        <v>0</v>
      </c>
      <c r="BG34" s="336">
        <f t="shared" si="45"/>
        <v>0</v>
      </c>
      <c r="BH34" s="336">
        <f t="shared" si="45"/>
        <v>0</v>
      </c>
      <c r="BI34" s="336">
        <f t="shared" si="45"/>
        <v>0</v>
      </c>
      <c r="BJ34" s="336">
        <f t="shared" si="45"/>
        <v>0</v>
      </c>
      <c r="BK34" s="336">
        <f t="shared" si="45"/>
        <v>0</v>
      </c>
      <c r="BL34" s="336">
        <f t="shared" si="45"/>
        <v>0</v>
      </c>
      <c r="BM34" s="337">
        <f t="shared" si="45"/>
        <v>0</v>
      </c>
      <c r="BN34" s="335">
        <f t="shared" si="46"/>
        <v>0</v>
      </c>
      <c r="BO34" s="336">
        <f t="shared" si="46"/>
        <v>0</v>
      </c>
      <c r="BP34" s="336">
        <f t="shared" si="46"/>
        <v>0</v>
      </c>
      <c r="BQ34" s="336">
        <f t="shared" si="46"/>
        <v>0</v>
      </c>
      <c r="BR34" s="336">
        <f t="shared" si="46"/>
        <v>0</v>
      </c>
      <c r="BS34" s="336">
        <f t="shared" si="46"/>
        <v>0</v>
      </c>
      <c r="BT34" s="336">
        <f t="shared" si="46"/>
        <v>0</v>
      </c>
      <c r="BU34" s="336">
        <f t="shared" si="46"/>
        <v>0</v>
      </c>
      <c r="BV34" s="336">
        <f t="shared" si="46"/>
        <v>0</v>
      </c>
      <c r="BW34" s="336">
        <f t="shared" si="46"/>
        <v>0</v>
      </c>
      <c r="BX34" s="336">
        <f t="shared" si="46"/>
        <v>0</v>
      </c>
      <c r="BY34" s="337">
        <f t="shared" si="46"/>
        <v>0</v>
      </c>
      <c r="BZ34" s="335">
        <f t="shared" si="47"/>
        <v>0</v>
      </c>
      <c r="CA34" s="336">
        <f t="shared" si="47"/>
        <v>0</v>
      </c>
      <c r="CB34" s="336">
        <f t="shared" si="47"/>
        <v>0</v>
      </c>
      <c r="CC34" s="336">
        <f t="shared" si="47"/>
        <v>0</v>
      </c>
      <c r="CD34" s="336">
        <f t="shared" si="47"/>
        <v>0</v>
      </c>
      <c r="CE34" s="336">
        <f t="shared" si="47"/>
        <v>0</v>
      </c>
      <c r="CF34" s="336">
        <f t="shared" si="47"/>
        <v>0</v>
      </c>
      <c r="CG34" s="336">
        <f t="shared" si="47"/>
        <v>0</v>
      </c>
      <c r="CH34" s="336">
        <f t="shared" si="47"/>
        <v>0</v>
      </c>
      <c r="CI34" s="336">
        <f t="shared" si="47"/>
        <v>0</v>
      </c>
      <c r="CJ34" s="336">
        <f t="shared" si="47"/>
        <v>0</v>
      </c>
      <c r="CK34" s="337">
        <f t="shared" si="47"/>
        <v>0</v>
      </c>
      <c r="CL34" s="335">
        <f t="shared" si="48"/>
        <v>0</v>
      </c>
      <c r="CM34" s="336">
        <f t="shared" si="48"/>
        <v>0</v>
      </c>
      <c r="CN34" s="336">
        <f t="shared" si="48"/>
        <v>0</v>
      </c>
      <c r="CO34" s="336">
        <f t="shared" si="48"/>
        <v>0</v>
      </c>
      <c r="CP34" s="336">
        <f t="shared" si="48"/>
        <v>0</v>
      </c>
      <c r="CQ34" s="336">
        <f t="shared" si="48"/>
        <v>0</v>
      </c>
      <c r="CR34" s="336">
        <f t="shared" si="48"/>
        <v>0</v>
      </c>
      <c r="CS34" s="336">
        <f t="shared" si="48"/>
        <v>0</v>
      </c>
      <c r="CT34" s="336">
        <f t="shared" si="48"/>
        <v>0</v>
      </c>
      <c r="CU34" s="336">
        <f t="shared" si="48"/>
        <v>0</v>
      </c>
      <c r="CV34" s="336">
        <f t="shared" si="48"/>
        <v>0</v>
      </c>
      <c r="CW34" s="337">
        <f t="shared" si="48"/>
        <v>0</v>
      </c>
      <c r="CX34" s="335">
        <f t="shared" si="49"/>
        <v>0</v>
      </c>
      <c r="CY34" s="336">
        <f t="shared" si="49"/>
        <v>0</v>
      </c>
      <c r="CZ34" s="336">
        <f t="shared" si="49"/>
        <v>0</v>
      </c>
      <c r="DA34" s="336">
        <f t="shared" si="49"/>
        <v>0</v>
      </c>
      <c r="DB34" s="336">
        <f t="shared" si="49"/>
        <v>0</v>
      </c>
      <c r="DC34" s="336">
        <f t="shared" si="49"/>
        <v>0</v>
      </c>
      <c r="DD34" s="336">
        <f t="shared" si="49"/>
        <v>0</v>
      </c>
      <c r="DE34" s="336">
        <f t="shared" si="49"/>
        <v>0</v>
      </c>
      <c r="DF34" s="336">
        <f t="shared" si="49"/>
        <v>0</v>
      </c>
      <c r="DG34" s="336">
        <f t="shared" si="49"/>
        <v>0</v>
      </c>
      <c r="DH34" s="336">
        <f t="shared" si="49"/>
        <v>0</v>
      </c>
      <c r="DI34" s="337">
        <f t="shared" si="49"/>
        <v>0</v>
      </c>
      <c r="DJ34" s="335">
        <f t="shared" si="50"/>
        <v>0</v>
      </c>
      <c r="DK34" s="336">
        <f t="shared" si="50"/>
        <v>0</v>
      </c>
      <c r="DL34" s="336">
        <f t="shared" si="50"/>
        <v>0</v>
      </c>
      <c r="DM34" s="336">
        <f t="shared" si="50"/>
        <v>0</v>
      </c>
      <c r="DN34" s="336">
        <f t="shared" si="50"/>
        <v>0</v>
      </c>
      <c r="DO34" s="336">
        <f t="shared" si="50"/>
        <v>0</v>
      </c>
      <c r="DP34" s="336">
        <f t="shared" si="50"/>
        <v>0</v>
      </c>
      <c r="DQ34" s="336">
        <f t="shared" si="50"/>
        <v>0</v>
      </c>
      <c r="DR34" s="336">
        <f t="shared" si="50"/>
        <v>0</v>
      </c>
      <c r="DS34" s="336">
        <f t="shared" si="50"/>
        <v>0</v>
      </c>
      <c r="DT34" s="336">
        <f t="shared" si="50"/>
        <v>0</v>
      </c>
      <c r="DU34" s="337">
        <f t="shared" si="50"/>
        <v>0</v>
      </c>
      <c r="DV34" s="335">
        <f t="shared" si="51"/>
        <v>0</v>
      </c>
      <c r="DW34" s="336">
        <f t="shared" si="51"/>
        <v>0</v>
      </c>
      <c r="DX34" s="336">
        <f t="shared" si="51"/>
        <v>0</v>
      </c>
      <c r="DY34" s="336">
        <f t="shared" si="51"/>
        <v>0</v>
      </c>
      <c r="DZ34" s="336">
        <f t="shared" si="51"/>
        <v>0</v>
      </c>
      <c r="EA34" s="336">
        <f t="shared" si="51"/>
        <v>0</v>
      </c>
      <c r="EB34" s="336">
        <f t="shared" si="51"/>
        <v>0</v>
      </c>
      <c r="EC34" s="336">
        <f t="shared" si="51"/>
        <v>0</v>
      </c>
      <c r="ED34" s="336">
        <f t="shared" si="51"/>
        <v>0</v>
      </c>
      <c r="EE34" s="336">
        <f t="shared" si="51"/>
        <v>0</v>
      </c>
      <c r="EF34" s="336">
        <f t="shared" si="51"/>
        <v>0</v>
      </c>
      <c r="EG34" s="337">
        <f t="shared" si="51"/>
        <v>0</v>
      </c>
      <c r="EH34" s="335">
        <f t="shared" si="52"/>
        <v>0</v>
      </c>
      <c r="EI34" s="336">
        <f t="shared" si="52"/>
        <v>0</v>
      </c>
      <c r="EJ34" s="336">
        <f t="shared" si="52"/>
        <v>0</v>
      </c>
      <c r="EK34" s="336">
        <f t="shared" si="52"/>
        <v>0</v>
      </c>
      <c r="EL34" s="336">
        <f t="shared" si="52"/>
        <v>0</v>
      </c>
      <c r="EM34" s="336">
        <f t="shared" si="52"/>
        <v>0</v>
      </c>
      <c r="EN34" s="336">
        <f t="shared" si="52"/>
        <v>0</v>
      </c>
      <c r="EO34" s="336">
        <f t="shared" si="52"/>
        <v>0</v>
      </c>
      <c r="EP34" s="336">
        <f t="shared" si="52"/>
        <v>0</v>
      </c>
      <c r="EQ34" s="336">
        <f t="shared" si="52"/>
        <v>0</v>
      </c>
      <c r="ER34" s="336">
        <f t="shared" si="52"/>
        <v>0</v>
      </c>
      <c r="ES34" s="337">
        <f t="shared" si="52"/>
        <v>0</v>
      </c>
      <c r="ET34" s="335">
        <f t="shared" si="53"/>
        <v>0</v>
      </c>
      <c r="EU34" s="336">
        <f t="shared" si="53"/>
        <v>0</v>
      </c>
      <c r="EV34" s="336">
        <f t="shared" si="53"/>
        <v>0</v>
      </c>
      <c r="EW34" s="336">
        <f t="shared" si="53"/>
        <v>0</v>
      </c>
      <c r="EX34" s="336">
        <f t="shared" si="53"/>
        <v>0</v>
      </c>
      <c r="EY34" s="336">
        <f t="shared" si="53"/>
        <v>0</v>
      </c>
      <c r="EZ34" s="336">
        <f t="shared" si="53"/>
        <v>0</v>
      </c>
      <c r="FA34" s="336">
        <f t="shared" si="53"/>
        <v>0</v>
      </c>
      <c r="FB34" s="336">
        <f t="shared" si="53"/>
        <v>0</v>
      </c>
      <c r="FC34" s="336">
        <f t="shared" si="53"/>
        <v>0</v>
      </c>
      <c r="FD34" s="336">
        <f t="shared" si="53"/>
        <v>0</v>
      </c>
      <c r="FE34" s="337">
        <f t="shared" si="53"/>
        <v>0</v>
      </c>
      <c r="FF34" s="335">
        <f t="shared" si="54"/>
        <v>0</v>
      </c>
      <c r="FG34" s="336">
        <f t="shared" si="54"/>
        <v>0</v>
      </c>
      <c r="FH34" s="336">
        <f t="shared" si="54"/>
        <v>0</v>
      </c>
      <c r="FI34" s="336">
        <f t="shared" si="54"/>
        <v>0</v>
      </c>
      <c r="FJ34" s="336">
        <f t="shared" si="54"/>
        <v>0</v>
      </c>
      <c r="FK34" s="336">
        <f t="shared" si="54"/>
        <v>0</v>
      </c>
      <c r="FL34" s="336">
        <f t="shared" si="54"/>
        <v>0</v>
      </c>
      <c r="FM34" s="336">
        <f t="shared" si="54"/>
        <v>0</v>
      </c>
      <c r="FN34" s="336">
        <f t="shared" si="54"/>
        <v>0</v>
      </c>
      <c r="FO34" s="336">
        <f t="shared" si="54"/>
        <v>0</v>
      </c>
      <c r="FP34" s="336">
        <f t="shared" si="54"/>
        <v>0</v>
      </c>
      <c r="FQ34" s="337">
        <f t="shared" si="54"/>
        <v>0</v>
      </c>
    </row>
    <row r="35" spans="1:173" ht="12.75" customHeight="1" x14ac:dyDescent="0.2">
      <c r="A35" s="74" t="str">
        <f t="shared" si="21"/>
        <v xml:space="preserve"> - </v>
      </c>
      <c r="B35" s="112"/>
      <c r="C35" s="171" t="s">
        <v>305</v>
      </c>
      <c r="D35" s="366" t="str">
        <f>IF(ISBLANK(EMISSIONS_2!D35), " ", EMISSIONS_2!D35)</f>
        <v xml:space="preserve"> </v>
      </c>
      <c r="E35" s="366" t="str">
        <f>IF(ISBLANK(EMISSIONS_2!E35), " ", EMISSIONS_2!E35)</f>
        <v xml:space="preserve"> </v>
      </c>
      <c r="F35" s="366" t="str">
        <f>IF(ISBLANK(EMISSIONS_2!F35), " ", EMISSIONS_2!F35)</f>
        <v xml:space="preserve"> </v>
      </c>
      <c r="G35" s="367"/>
      <c r="H35" s="368"/>
      <c r="I35" s="33" t="s">
        <v>299</v>
      </c>
      <c r="J35" s="367"/>
      <c r="K35" s="33">
        <f t="shared" si="35"/>
        <v>1</v>
      </c>
      <c r="L35" s="33" t="e">
        <f>IF(#REF!="Enter Emissions (tpy)",IF( J35="", 0, J35), 0)</f>
        <v>#REF!</v>
      </c>
      <c r="M35" s="367">
        <v>0</v>
      </c>
      <c r="N35" s="373">
        <v>0</v>
      </c>
      <c r="O35" s="299"/>
      <c r="P35" s="300"/>
      <c r="Q35" s="73" t="str">
        <f t="shared" si="36"/>
        <v>Enter vessel info</v>
      </c>
      <c r="R35" s="79" t="str">
        <f t="shared" si="37"/>
        <v>Enter vessel info</v>
      </c>
      <c r="S35" s="79" t="str">
        <f t="shared" si="38"/>
        <v>Enter vessel info</v>
      </c>
      <c r="T35" s="79" t="str">
        <f t="shared" si="39"/>
        <v>Enter vessel info</v>
      </c>
      <c r="U35" s="79" t="str">
        <f t="shared" si="40"/>
        <v>Enter vessel info</v>
      </c>
      <c r="V35" s="79" t="str">
        <f t="shared" si="41"/>
        <v>Enter vessel info</v>
      </c>
      <c r="W35" s="79" t="str">
        <f t="shared" si="42"/>
        <v>Enter vessel info</v>
      </c>
      <c r="X35" s="79" t="str">
        <f t="shared" si="43"/>
        <v>Enter vessel info</v>
      </c>
      <c r="Y35" s="78" t="s">
        <v>115</v>
      </c>
      <c r="Z35" s="79" t="s">
        <v>115</v>
      </c>
      <c r="AA35" s="82" t="s">
        <v>115</v>
      </c>
      <c r="AB35" s="76" t="str">
        <f>IF(OR($D35=" ",$E35=" ",$F35=" "),"Enter vessel info",IF(T($H35)&lt;&gt;"","Enter Activity",IF(OR($M35=0,$N35=0),"Enter Run Time",IF((VLOOKUP($F35,'VESSEL FACTORS'!$A$3:$O$5,AB$5,FALSE))="N/A","--",IF($G35=" ",IF(ISERROR(SEARCH("Aux",$E35,1)),($H35*VLOOKUP($F35,'VESSEL FACTORS'!$A$2:$O$5,AB$5,FALSE)*0.0000011023*$M35*$N35*0.82),($H35*VLOOKUP($F35,'VESSEL FACTORS'!$A$2:$O$5,AB$5,FALSE)*0.0000011023*$M35*$N35*1)),IF($G35&lt;21,($H35*VLOOKUP($F35,'VESSEL FACTORS'!$A$2:$O$5,AB$5,FALSE)*0.0000011023*$M35*$N35*VLOOKUP($G35,'VESSEL FACTORS'!$A$16:$L$36,AB$5,FALSE)),($H35*VLOOKUP($F35,'VESSEL FACTORS'!$A$3:$O$5,AB$5,FALSE)*0.0000011023*$M35*$N35*($G35/100))))))))</f>
        <v>Enter vessel info</v>
      </c>
      <c r="AC35" s="76" t="str">
        <f>IF(OR($D35=" ",$E35=" ",$F35=" "),"Enter vessel info",IF(T($H35)&lt;&gt;"","Enter Activity",IF(OR($M35=0,$N35=0),"Enter Run Time",IF((VLOOKUP($F35,'VESSEL FACTORS'!$A$3:$O$5,AC$5,FALSE))="N/A","--",IF($G35=" ",IF(ISERROR(SEARCH("Aux",$E35,1)),($H35*VLOOKUP($F35,'VESSEL FACTORS'!$A$2:$O$5,AC$5,FALSE)*0.0000011023*$M35*$N35*0.82),($H35*VLOOKUP($F35,'VESSEL FACTORS'!$A$2:$O$5,AC$5,FALSE)*0.0000011023*$M35*$N35*1)),IF($G35&lt;21,($H35*VLOOKUP($F35,'VESSEL FACTORS'!$A$2:$O$5,AC$5,FALSE)*0.0000011023*$M35*$N35*VLOOKUP($G35,'VESSEL FACTORS'!$A$16:$L$36,AC$5,FALSE)),($H35*VLOOKUP($F35,'VESSEL FACTORS'!$A$3:$O$5,AC$5,FALSE)*0.0000011023*$M35*$N35*($G35/100))))))))</f>
        <v>Enter vessel info</v>
      </c>
      <c r="AD35" s="76" t="str">
        <f>IF(OR($D35=" ",$E35=" ",$F35=" "),"Enter vessel info",IF(T($H35)&lt;&gt;"","Enter Activity",IF(OR($M35=0,$N35=0),"Enter Run Time",IF((VLOOKUP($F35,'VESSEL FACTORS'!$A$3:$O$5,AD$5,FALSE))="N/A","--",IF($G35=" ",IF(ISERROR(SEARCH("Aux",$E35,1)),($H35*VLOOKUP($F35,'VESSEL FACTORS'!$A$2:$O$5,AD$5,FALSE)*0.0000011023*$M35*$N35*0.82),($H35*VLOOKUP($F35,'VESSEL FACTORS'!$A$2:$O$5,AD$5,FALSE)*0.0000011023*$M35*$N35*1)),IF($G35&lt;21,($H35*VLOOKUP($F35,'VESSEL FACTORS'!$A$2:$O$5,AD$5,FALSE)*0.0000011023*$M35*$N35*VLOOKUP($G35,'VESSEL FACTORS'!$A$16:$L$36,AD$5,FALSE)),($H35*VLOOKUP($F35,'VESSEL FACTORS'!$A$3:$O$5,AD$5,FALSE)*0.0000011023*$M35*$N35*($G35/100))))))))</f>
        <v>Enter vessel info</v>
      </c>
      <c r="AE35" s="76" t="str">
        <f>IF(OR($D35=" ",$E35=" ",$F35=" "),"Enter vessel info",IF(T($H35)&lt;&gt;"","Enter Activity",IF(OR($M35=0,$N35=0),"Enter Run Time",IF((VLOOKUP($F35,'VESSEL FACTORS'!$A$3:$O$5,AE$5,FALSE))="N/A","--",IF($G35=" ",IF(ISERROR(SEARCH("Aux",$E35,1)),($H35*VLOOKUP($F35,'VESSEL FACTORS'!$A$2:$O$5,AE$5,FALSE)*0.0000011023*$M35*$N35*0.82),($H35*VLOOKUP($F35,'VESSEL FACTORS'!$A$2:$O$5,AE$5,FALSE)*0.0000011023*$M35*$N35*1)),IF($G35&lt;21,($H35*VLOOKUP($F35,'VESSEL FACTORS'!$A$2:$O$5,AE$5,FALSE)*0.0000011023*$M35*$N35*VLOOKUP($G35,'VESSEL FACTORS'!$A$16:$L$36,AE$5,FALSE)),($H35*VLOOKUP($F35,'VESSEL FACTORS'!$A$3:$O$5,AE$5,FALSE)*0.0000011023*$M35*$N35*($G35/100))))))))</f>
        <v>Enter vessel info</v>
      </c>
      <c r="AF35" s="76" t="str">
        <f>IF(OR($D35=" ",$E35=" ",$F35=" "),"Enter vessel info",IF(T($H35)&lt;&gt;"","Enter Activity",IF(OR($M35=0,$N35=0),"Enter Run Time",IF((VLOOKUP($F35,'VESSEL FACTORS'!$A$3:$O$5,AF$5,FALSE))="N/A","--",IF($G35=" ",IF(ISERROR(SEARCH("Aux",$E35,1)),($H35*VLOOKUP($F35,'VESSEL FACTORS'!$A$2:$O$5,AF$5,FALSE)*0.0000011023*$M35*$N35*0.82),($H35*VLOOKUP($F35,'VESSEL FACTORS'!$A$2:$O$5,AF$5,FALSE)*0.0000011023*$M35*$N35*1)),IF($G35&lt;21,($H35*VLOOKUP($F35,'VESSEL FACTORS'!$A$2:$O$5,AF$5,FALSE)*0.0000011023*$M35*$N35*VLOOKUP($G35,'VESSEL FACTORS'!$A$16:$L$36,AF$5,FALSE)),($H35*VLOOKUP($F35,'VESSEL FACTORS'!$A$3:$O$5,AF$5,FALSE)*0.0000011023*$M35*$N35*($G35/100))))))))</f>
        <v>Enter vessel info</v>
      </c>
      <c r="AG35" s="76" t="str">
        <f>IF(OR($D35=" ",$E35=" ",$F35=" "),"Enter vessel info",IF(T($H35)&lt;&gt;"","Enter Activity",IF(OR($M35=0,$N35=0),"Enter Run Time",IF((VLOOKUP($F35,'VESSEL FACTORS'!$A$3:$O$5,AG$5,FALSE))="N/A","--",IF($G35=" ",IF(ISERROR(SEARCH("Aux",$E35,1)),($H35*VLOOKUP($F35,'VESSEL FACTORS'!$A$2:$O$5,AG$5,FALSE)*0.0000011023*$M35*$N35*0.82),($H35*VLOOKUP($F35,'VESSEL FACTORS'!$A$2:$O$5,AG$5,FALSE)*0.0000011023*$M35*$N35*1)),IF($G35&lt;21,($H35*VLOOKUP($F35,'VESSEL FACTORS'!$A$2:$O$5,AG$5,FALSE)*0.0000011023*$M35*$N35*VLOOKUP($G35,'VESSEL FACTORS'!$A$16:$L$36,AG$5,FALSE)),($H35*VLOOKUP($F35,'VESSEL FACTORS'!$A$3:$O$5,AG$5,FALSE)*0.0000011023*$M35*$N35*($G35/100))))))))</f>
        <v>Enter vessel info</v>
      </c>
      <c r="AH35" s="76" t="str">
        <f>IF(OR($D35=" ",$E35=" ",$F35=" "),"Enter vessel info",IF(T($H35)&lt;&gt;"","Enter Activity",IF(OR($M35=0,$N35=0),"Enter Run Time",IF((VLOOKUP($F35,'VESSEL FACTORS'!$A$3:$O$5,AH$5,FALSE))="N/A","--",IF($G35=" ",IF(ISERROR(SEARCH("Aux",$E35,1)),($H35*VLOOKUP($F35,'VESSEL FACTORS'!$A$2:$O$5,AH$5,FALSE)*0.0000011023*$M35*$N35*0.82),($H35*VLOOKUP($F35,'VESSEL FACTORS'!$A$2:$O$5,AH$5,FALSE)*0.0000011023*$M35*$N35*1)),IF($G35&lt;21,($H35*VLOOKUP($F35,'VESSEL FACTORS'!$A$2:$O$5,AH$5,FALSE)*0.0000011023*$M35*$N35*VLOOKUP($G35,'VESSEL FACTORS'!$A$16:$L$36,AH$5,FALSE)),($H35*VLOOKUP($F35,'VESSEL FACTORS'!$A$3:$O$5,AH$5,FALSE)*0.0000011023*$M35*$N35*($G35/100))))))))</f>
        <v>Enter vessel info</v>
      </c>
      <c r="AI35" s="76" t="str">
        <f>IF(OR($D35=" ",$E35=" ",$F35=" "),"Enter vessel info",IF(T($H35)&lt;&gt;"","Enter Activity",IF(OR($M35=0,$N35=0),"Enter Run Time",IF((VLOOKUP($F35,'VESSEL FACTORS'!$A$3:$O$5,AI$5,FALSE))="N/A","--",IF($G35=" ",IF(ISERROR(SEARCH("Aux",$E35,1)),($H35*VLOOKUP($F35,'VESSEL FACTORS'!$A$2:$O$5,AI$5,FALSE)*0.0000011023*$M35*$N35*0.82),($H35*VLOOKUP($F35,'VESSEL FACTORS'!$A$2:$O$5,AI$5,FALSE)*0.0000011023*$M35*$N35*1)),IF($G35&lt;21,($H35*VLOOKUP($F35,'VESSEL FACTORS'!$A$2:$O$5,AI$5,FALSE)*0.0000011023*$M35*$N35*VLOOKUP($G35,'VESSEL FACTORS'!$A$16:$L$36,AI$5,FALSE)),($H35*VLOOKUP($F35,'VESSEL FACTORS'!$A$3:$O$5,AI$5,FALSE)*0.0000011023*$M35*$N35*($G35/100))))))))</f>
        <v>Enter vessel info</v>
      </c>
      <c r="AJ35" s="76" t="str">
        <f>IF(OR($D35=" ",$E35=" ",$F35=" "),"Enter vessel info",IF(T($H35)&lt;&gt;"","Enter Activity",IF(OR($M35=0,$N35=0),"Enter Run Time",IF((VLOOKUP($F35,'VESSEL FACTORS'!$A$3:$O$5,AJ$5,FALSE))="N/A","--",IF($G35=" ",IF(ISERROR(SEARCH("Aux",$E35,1)),($H35*VLOOKUP($F35,'VESSEL FACTORS'!$A$2:$O$5,AJ$5,FALSE)*0.0000011023*$M35*$N35*0.82),($H35*VLOOKUP($F35,'VESSEL FACTORS'!$A$2:$O$5,AJ$5,FALSE)*0.0000011023*$M35*$N35*1)),IF($G35&lt;21,($H35*VLOOKUP($F35,'VESSEL FACTORS'!$A$2:$O$5,AJ$5,FALSE)*0.0000011023*$M35*$N35*VLOOKUP($G35,'VESSEL FACTORS'!$A$16:$L$36,AJ$5,FALSE)),($H35*VLOOKUP($F35,'VESSEL FACTORS'!$A$3:$O$5,AJ$5,FALSE)*0.0000011023*$M35*$N35*($G35/100))))))))</f>
        <v>Enter vessel info</v>
      </c>
      <c r="AK35" s="76" t="str">
        <f>IF(OR($D35=" ",$E35=" ",$F35=" "),"Enter vessel info",IF(T($H35)&lt;&gt;"","Enter Activity",IF(OR($M35=0,$N35=0),"Enter Run Time",IF((VLOOKUP($F35,'VESSEL FACTORS'!$A$3:$O$5,AK$5,FALSE))="N/A","--",IF($G35=" ",IF(ISERROR(SEARCH("Aux",$E35,1)),($H35*VLOOKUP($F35,'VESSEL FACTORS'!$A$2:$O$5,AK$5,FALSE)*0.0000011023*$M35*$N35*0.82),($H35*VLOOKUP($F35,'VESSEL FACTORS'!$A$2:$O$5,AK$5,FALSE)*0.0000011023*$M35*$N35*1)),IF($G35&lt;21,($H35*VLOOKUP($F35,'VESSEL FACTORS'!$A$2:$O$5,AK$5,FALSE)*0.0000011023*$M35*$N35*VLOOKUP($G35,'VESSEL FACTORS'!$A$16:$L$36,AK$5,FALSE)),($H35*VLOOKUP($F35,'VESSEL FACTORS'!$A$3:$O$5,AK$5,FALSE)*0.0000011023*$M35*$N35*($G35/100))))))))</f>
        <v>Enter vessel info</v>
      </c>
      <c r="AL35" s="67" t="str">
        <f>IF(OR($D35=" ",$E35=" ",$F35=" "),"Enter vessel info",IF(T($H35)&lt;&gt;"","Enter Activity",IF(OR($M35=0,$N35=0),"Enter Run Time",IF((VLOOKUP($F35,'VESSEL FACTORS'!$A$3:$O$5,AL$5,FALSE))="N/A","--",IF($G35=" ",IF(ISERROR(SEARCH("Aux",$E35,1)),($H35*VLOOKUP($F35,'VESSEL FACTORS'!$A$2:$O$5,AL$5,FALSE)*0.0000011023*$M35*$N35*0.82),($H35*VLOOKUP($F35,'VESSEL FACTORS'!$A$2:$O$5,AL$5,FALSE)*0.0000011023*$M35*$N35*1)),IF($G35&lt;21,($H35*VLOOKUP($F35,'VESSEL FACTORS'!$A$2:$O$5,AL$5,FALSE)*0.0000011023*$M35*$N35*VLOOKUP($G35,'VESSEL FACTORS'!$A$16:$L$36,AL$5,FALSE)),($H35*VLOOKUP($F35,'VESSEL FACTORS'!$A$3:$O$5,AL$5,FALSE)*0.0000011023*$M35*$N35*($G35/100))))))))</f>
        <v>Enter vessel info</v>
      </c>
      <c r="AM35" s="73"/>
      <c r="AO35" s="74">
        <f>MONTH(EMISSIONS_1!P35)-MONTH(EMISSIONS_1!O35)+1</f>
        <v>1</v>
      </c>
      <c r="AP35" s="335">
        <f t="shared" si="44"/>
        <v>0</v>
      </c>
      <c r="AQ35" s="336">
        <f t="shared" si="44"/>
        <v>0</v>
      </c>
      <c r="AR35" s="336">
        <f t="shared" si="44"/>
        <v>0</v>
      </c>
      <c r="AS35" s="336">
        <f t="shared" si="44"/>
        <v>0</v>
      </c>
      <c r="AT35" s="336">
        <f t="shared" si="44"/>
        <v>0</v>
      </c>
      <c r="AU35" s="336">
        <f t="shared" si="44"/>
        <v>0</v>
      </c>
      <c r="AV35" s="336">
        <f t="shared" si="44"/>
        <v>0</v>
      </c>
      <c r="AW35" s="336">
        <f t="shared" si="44"/>
        <v>0</v>
      </c>
      <c r="AX35" s="336">
        <f t="shared" si="44"/>
        <v>0</v>
      </c>
      <c r="AY35" s="336">
        <f t="shared" si="44"/>
        <v>0</v>
      </c>
      <c r="AZ35" s="336">
        <f t="shared" si="44"/>
        <v>0</v>
      </c>
      <c r="BA35" s="337">
        <f t="shared" si="44"/>
        <v>0</v>
      </c>
      <c r="BB35" s="335">
        <f t="shared" si="45"/>
        <v>0</v>
      </c>
      <c r="BC35" s="336">
        <f t="shared" si="45"/>
        <v>0</v>
      </c>
      <c r="BD35" s="336">
        <f t="shared" si="45"/>
        <v>0</v>
      </c>
      <c r="BE35" s="336">
        <f t="shared" si="45"/>
        <v>0</v>
      </c>
      <c r="BF35" s="336">
        <f t="shared" si="45"/>
        <v>0</v>
      </c>
      <c r="BG35" s="336">
        <f t="shared" si="45"/>
        <v>0</v>
      </c>
      <c r="BH35" s="336">
        <f t="shared" si="45"/>
        <v>0</v>
      </c>
      <c r="BI35" s="336">
        <f t="shared" si="45"/>
        <v>0</v>
      </c>
      <c r="BJ35" s="336">
        <f t="shared" si="45"/>
        <v>0</v>
      </c>
      <c r="BK35" s="336">
        <f t="shared" si="45"/>
        <v>0</v>
      </c>
      <c r="BL35" s="336">
        <f t="shared" si="45"/>
        <v>0</v>
      </c>
      <c r="BM35" s="337">
        <f t="shared" si="45"/>
        <v>0</v>
      </c>
      <c r="BN35" s="335">
        <f t="shared" si="46"/>
        <v>0</v>
      </c>
      <c r="BO35" s="336">
        <f t="shared" si="46"/>
        <v>0</v>
      </c>
      <c r="BP35" s="336">
        <f t="shared" si="46"/>
        <v>0</v>
      </c>
      <c r="BQ35" s="336">
        <f t="shared" si="46"/>
        <v>0</v>
      </c>
      <c r="BR35" s="336">
        <f t="shared" si="46"/>
        <v>0</v>
      </c>
      <c r="BS35" s="336">
        <f t="shared" si="46"/>
        <v>0</v>
      </c>
      <c r="BT35" s="336">
        <f t="shared" si="46"/>
        <v>0</v>
      </c>
      <c r="BU35" s="336">
        <f t="shared" si="46"/>
        <v>0</v>
      </c>
      <c r="BV35" s="336">
        <f t="shared" si="46"/>
        <v>0</v>
      </c>
      <c r="BW35" s="336">
        <f t="shared" si="46"/>
        <v>0</v>
      </c>
      <c r="BX35" s="336">
        <f t="shared" si="46"/>
        <v>0</v>
      </c>
      <c r="BY35" s="337">
        <f t="shared" si="46"/>
        <v>0</v>
      </c>
      <c r="BZ35" s="335">
        <f t="shared" si="47"/>
        <v>0</v>
      </c>
      <c r="CA35" s="336">
        <f t="shared" si="47"/>
        <v>0</v>
      </c>
      <c r="CB35" s="336">
        <f t="shared" si="47"/>
        <v>0</v>
      </c>
      <c r="CC35" s="336">
        <f t="shared" si="47"/>
        <v>0</v>
      </c>
      <c r="CD35" s="336">
        <f t="shared" si="47"/>
        <v>0</v>
      </c>
      <c r="CE35" s="336">
        <f t="shared" si="47"/>
        <v>0</v>
      </c>
      <c r="CF35" s="336">
        <f t="shared" si="47"/>
        <v>0</v>
      </c>
      <c r="CG35" s="336">
        <f t="shared" si="47"/>
        <v>0</v>
      </c>
      <c r="CH35" s="336">
        <f t="shared" si="47"/>
        <v>0</v>
      </c>
      <c r="CI35" s="336">
        <f t="shared" si="47"/>
        <v>0</v>
      </c>
      <c r="CJ35" s="336">
        <f t="shared" si="47"/>
        <v>0</v>
      </c>
      <c r="CK35" s="337">
        <f t="shared" si="47"/>
        <v>0</v>
      </c>
      <c r="CL35" s="335">
        <f t="shared" si="48"/>
        <v>0</v>
      </c>
      <c r="CM35" s="336">
        <f t="shared" si="48"/>
        <v>0</v>
      </c>
      <c r="CN35" s="336">
        <f t="shared" si="48"/>
        <v>0</v>
      </c>
      <c r="CO35" s="336">
        <f t="shared" si="48"/>
        <v>0</v>
      </c>
      <c r="CP35" s="336">
        <f t="shared" si="48"/>
        <v>0</v>
      </c>
      <c r="CQ35" s="336">
        <f t="shared" si="48"/>
        <v>0</v>
      </c>
      <c r="CR35" s="336">
        <f t="shared" si="48"/>
        <v>0</v>
      </c>
      <c r="CS35" s="336">
        <f t="shared" si="48"/>
        <v>0</v>
      </c>
      <c r="CT35" s="336">
        <f t="shared" si="48"/>
        <v>0</v>
      </c>
      <c r="CU35" s="336">
        <f t="shared" si="48"/>
        <v>0</v>
      </c>
      <c r="CV35" s="336">
        <f t="shared" si="48"/>
        <v>0</v>
      </c>
      <c r="CW35" s="337">
        <f t="shared" si="48"/>
        <v>0</v>
      </c>
      <c r="CX35" s="335">
        <f t="shared" si="49"/>
        <v>0</v>
      </c>
      <c r="CY35" s="336">
        <f t="shared" si="49"/>
        <v>0</v>
      </c>
      <c r="CZ35" s="336">
        <f t="shared" si="49"/>
        <v>0</v>
      </c>
      <c r="DA35" s="336">
        <f t="shared" si="49"/>
        <v>0</v>
      </c>
      <c r="DB35" s="336">
        <f t="shared" si="49"/>
        <v>0</v>
      </c>
      <c r="DC35" s="336">
        <f t="shared" si="49"/>
        <v>0</v>
      </c>
      <c r="DD35" s="336">
        <f t="shared" si="49"/>
        <v>0</v>
      </c>
      <c r="DE35" s="336">
        <f t="shared" si="49"/>
        <v>0</v>
      </c>
      <c r="DF35" s="336">
        <f t="shared" si="49"/>
        <v>0</v>
      </c>
      <c r="DG35" s="336">
        <f t="shared" si="49"/>
        <v>0</v>
      </c>
      <c r="DH35" s="336">
        <f t="shared" si="49"/>
        <v>0</v>
      </c>
      <c r="DI35" s="337">
        <f t="shared" si="49"/>
        <v>0</v>
      </c>
      <c r="DJ35" s="335">
        <f t="shared" si="50"/>
        <v>0</v>
      </c>
      <c r="DK35" s="336">
        <f t="shared" si="50"/>
        <v>0</v>
      </c>
      <c r="DL35" s="336">
        <f t="shared" si="50"/>
        <v>0</v>
      </c>
      <c r="DM35" s="336">
        <f t="shared" si="50"/>
        <v>0</v>
      </c>
      <c r="DN35" s="336">
        <f t="shared" si="50"/>
        <v>0</v>
      </c>
      <c r="DO35" s="336">
        <f t="shared" si="50"/>
        <v>0</v>
      </c>
      <c r="DP35" s="336">
        <f t="shared" si="50"/>
        <v>0</v>
      </c>
      <c r="DQ35" s="336">
        <f t="shared" si="50"/>
        <v>0</v>
      </c>
      <c r="DR35" s="336">
        <f t="shared" si="50"/>
        <v>0</v>
      </c>
      <c r="DS35" s="336">
        <f t="shared" si="50"/>
        <v>0</v>
      </c>
      <c r="DT35" s="336">
        <f t="shared" si="50"/>
        <v>0</v>
      </c>
      <c r="DU35" s="337">
        <f t="shared" si="50"/>
        <v>0</v>
      </c>
      <c r="DV35" s="335">
        <f t="shared" si="51"/>
        <v>0</v>
      </c>
      <c r="DW35" s="336">
        <f t="shared" si="51"/>
        <v>0</v>
      </c>
      <c r="DX35" s="336">
        <f t="shared" si="51"/>
        <v>0</v>
      </c>
      <c r="DY35" s="336">
        <f t="shared" si="51"/>
        <v>0</v>
      </c>
      <c r="DZ35" s="336">
        <f t="shared" si="51"/>
        <v>0</v>
      </c>
      <c r="EA35" s="336">
        <f t="shared" si="51"/>
        <v>0</v>
      </c>
      <c r="EB35" s="336">
        <f t="shared" si="51"/>
        <v>0</v>
      </c>
      <c r="EC35" s="336">
        <f t="shared" si="51"/>
        <v>0</v>
      </c>
      <c r="ED35" s="336">
        <f t="shared" si="51"/>
        <v>0</v>
      </c>
      <c r="EE35" s="336">
        <f t="shared" si="51"/>
        <v>0</v>
      </c>
      <c r="EF35" s="336">
        <f t="shared" si="51"/>
        <v>0</v>
      </c>
      <c r="EG35" s="337">
        <f t="shared" si="51"/>
        <v>0</v>
      </c>
      <c r="EH35" s="335">
        <f t="shared" si="52"/>
        <v>0</v>
      </c>
      <c r="EI35" s="336">
        <f t="shared" si="52"/>
        <v>0</v>
      </c>
      <c r="EJ35" s="336">
        <f t="shared" si="52"/>
        <v>0</v>
      </c>
      <c r="EK35" s="336">
        <f t="shared" si="52"/>
        <v>0</v>
      </c>
      <c r="EL35" s="336">
        <f t="shared" si="52"/>
        <v>0</v>
      </c>
      <c r="EM35" s="336">
        <f t="shared" si="52"/>
        <v>0</v>
      </c>
      <c r="EN35" s="336">
        <f t="shared" si="52"/>
        <v>0</v>
      </c>
      <c r="EO35" s="336">
        <f t="shared" si="52"/>
        <v>0</v>
      </c>
      <c r="EP35" s="336">
        <f t="shared" si="52"/>
        <v>0</v>
      </c>
      <c r="EQ35" s="336">
        <f t="shared" si="52"/>
        <v>0</v>
      </c>
      <c r="ER35" s="336">
        <f t="shared" si="52"/>
        <v>0</v>
      </c>
      <c r="ES35" s="337">
        <f t="shared" si="52"/>
        <v>0</v>
      </c>
      <c r="ET35" s="335">
        <f t="shared" si="53"/>
        <v>0</v>
      </c>
      <c r="EU35" s="336">
        <f t="shared" si="53"/>
        <v>0</v>
      </c>
      <c r="EV35" s="336">
        <f t="shared" si="53"/>
        <v>0</v>
      </c>
      <c r="EW35" s="336">
        <f t="shared" si="53"/>
        <v>0</v>
      </c>
      <c r="EX35" s="336">
        <f t="shared" si="53"/>
        <v>0</v>
      </c>
      <c r="EY35" s="336">
        <f t="shared" si="53"/>
        <v>0</v>
      </c>
      <c r="EZ35" s="336">
        <f t="shared" si="53"/>
        <v>0</v>
      </c>
      <c r="FA35" s="336">
        <f t="shared" si="53"/>
        <v>0</v>
      </c>
      <c r="FB35" s="336">
        <f t="shared" si="53"/>
        <v>0</v>
      </c>
      <c r="FC35" s="336">
        <f t="shared" si="53"/>
        <v>0</v>
      </c>
      <c r="FD35" s="336">
        <f t="shared" si="53"/>
        <v>0</v>
      </c>
      <c r="FE35" s="337">
        <f t="shared" si="53"/>
        <v>0</v>
      </c>
      <c r="FF35" s="335">
        <f t="shared" si="54"/>
        <v>0</v>
      </c>
      <c r="FG35" s="336">
        <f t="shared" si="54"/>
        <v>0</v>
      </c>
      <c r="FH35" s="336">
        <f t="shared" si="54"/>
        <v>0</v>
      </c>
      <c r="FI35" s="336">
        <f t="shared" si="54"/>
        <v>0</v>
      </c>
      <c r="FJ35" s="336">
        <f t="shared" si="54"/>
        <v>0</v>
      </c>
      <c r="FK35" s="336">
        <f t="shared" si="54"/>
        <v>0</v>
      </c>
      <c r="FL35" s="336">
        <f t="shared" si="54"/>
        <v>0</v>
      </c>
      <c r="FM35" s="336">
        <f t="shared" si="54"/>
        <v>0</v>
      </c>
      <c r="FN35" s="336">
        <f t="shared" si="54"/>
        <v>0</v>
      </c>
      <c r="FO35" s="336">
        <f t="shared" si="54"/>
        <v>0</v>
      </c>
      <c r="FP35" s="336">
        <f t="shared" si="54"/>
        <v>0</v>
      </c>
      <c r="FQ35" s="337">
        <f t="shared" si="54"/>
        <v>0</v>
      </c>
    </row>
    <row r="36" spans="1:173" ht="12.75" customHeight="1" x14ac:dyDescent="0.2">
      <c r="A36" s="74" t="str">
        <f t="shared" si="21"/>
        <v xml:space="preserve"> - </v>
      </c>
      <c r="B36" s="112"/>
      <c r="C36" s="171" t="s">
        <v>305</v>
      </c>
      <c r="D36" s="366" t="str">
        <f>IF(ISBLANK(EMISSIONS_2!D36), " ", EMISSIONS_2!D36)</f>
        <v xml:space="preserve"> </v>
      </c>
      <c r="E36" s="366" t="str">
        <f>IF(ISBLANK(EMISSIONS_2!E36), " ", EMISSIONS_2!E36)</f>
        <v xml:space="preserve"> </v>
      </c>
      <c r="F36" s="366" t="str">
        <f>IF(ISBLANK(EMISSIONS_2!F36), " ", EMISSIONS_2!F36)</f>
        <v xml:space="preserve"> </v>
      </c>
      <c r="G36" s="367"/>
      <c r="H36" s="368"/>
      <c r="I36" s="33" t="s">
        <v>299</v>
      </c>
      <c r="J36" s="367"/>
      <c r="K36" s="33">
        <f t="shared" si="35"/>
        <v>1</v>
      </c>
      <c r="L36" s="33" t="e">
        <f>IF(#REF!="Enter Emissions (tpy)",IF( J36="", 0, J36), 0)</f>
        <v>#REF!</v>
      </c>
      <c r="M36" s="367">
        <v>0</v>
      </c>
      <c r="N36" s="373">
        <v>0</v>
      </c>
      <c r="O36" s="299"/>
      <c r="P36" s="300"/>
      <c r="Q36" s="73" t="str">
        <f t="shared" si="36"/>
        <v>Enter vessel info</v>
      </c>
      <c r="R36" s="79" t="str">
        <f t="shared" si="37"/>
        <v>Enter vessel info</v>
      </c>
      <c r="S36" s="79" t="str">
        <f t="shared" si="38"/>
        <v>Enter vessel info</v>
      </c>
      <c r="T36" s="79" t="str">
        <f t="shared" si="39"/>
        <v>Enter vessel info</v>
      </c>
      <c r="U36" s="79" t="str">
        <f t="shared" si="40"/>
        <v>Enter vessel info</v>
      </c>
      <c r="V36" s="79" t="str">
        <f t="shared" si="41"/>
        <v>Enter vessel info</v>
      </c>
      <c r="W36" s="79" t="str">
        <f t="shared" si="42"/>
        <v>Enter vessel info</v>
      </c>
      <c r="X36" s="79" t="str">
        <f t="shared" si="43"/>
        <v>Enter vessel info</v>
      </c>
      <c r="Y36" s="78" t="s">
        <v>115</v>
      </c>
      <c r="Z36" s="79" t="s">
        <v>115</v>
      </c>
      <c r="AA36" s="82" t="s">
        <v>115</v>
      </c>
      <c r="AB36" s="76" t="str">
        <f>IF(OR($D36=" ",$E36=" ",$F36=" "),"Enter vessel info",IF(T($H36)&lt;&gt;"","Enter Activity",IF(OR($M36=0,$N36=0),"Enter Run Time",IF((VLOOKUP($F36,'VESSEL FACTORS'!$A$3:$O$5,AB$5,FALSE))="N/A","--",IF($G36=" ",IF(ISERROR(SEARCH("Aux",$E36,1)),($H36*VLOOKUP($F36,'VESSEL FACTORS'!$A$2:$O$5,AB$5,FALSE)*0.0000011023*$M36*$N36*0.82),($H36*VLOOKUP($F36,'VESSEL FACTORS'!$A$2:$O$5,AB$5,FALSE)*0.0000011023*$M36*$N36*1)),IF($G36&lt;21,($H36*VLOOKUP($F36,'VESSEL FACTORS'!$A$2:$O$5,AB$5,FALSE)*0.0000011023*$M36*$N36*VLOOKUP($G36,'VESSEL FACTORS'!$A$16:$L$36,AB$5,FALSE)),($H36*VLOOKUP($F36,'VESSEL FACTORS'!$A$3:$O$5,AB$5,FALSE)*0.0000011023*$M36*$N36*($G36/100))))))))</f>
        <v>Enter vessel info</v>
      </c>
      <c r="AC36" s="76" t="str">
        <f>IF(OR($D36=" ",$E36=" ",$F36=" "),"Enter vessel info",IF(T($H36)&lt;&gt;"","Enter Activity",IF(OR($M36=0,$N36=0),"Enter Run Time",IF((VLOOKUP($F36,'VESSEL FACTORS'!$A$3:$O$5,AC$5,FALSE))="N/A","--",IF($G36=" ",IF(ISERROR(SEARCH("Aux",$E36,1)),($H36*VLOOKUP($F36,'VESSEL FACTORS'!$A$2:$O$5,AC$5,FALSE)*0.0000011023*$M36*$N36*0.82),($H36*VLOOKUP($F36,'VESSEL FACTORS'!$A$2:$O$5,AC$5,FALSE)*0.0000011023*$M36*$N36*1)),IF($G36&lt;21,($H36*VLOOKUP($F36,'VESSEL FACTORS'!$A$2:$O$5,AC$5,FALSE)*0.0000011023*$M36*$N36*VLOOKUP($G36,'VESSEL FACTORS'!$A$16:$L$36,AC$5,FALSE)),($H36*VLOOKUP($F36,'VESSEL FACTORS'!$A$3:$O$5,AC$5,FALSE)*0.0000011023*$M36*$N36*($G36/100))))))))</f>
        <v>Enter vessel info</v>
      </c>
      <c r="AD36" s="76" t="str">
        <f>IF(OR($D36=" ",$E36=" ",$F36=" "),"Enter vessel info",IF(T($H36)&lt;&gt;"","Enter Activity",IF(OR($M36=0,$N36=0),"Enter Run Time",IF((VLOOKUP($F36,'VESSEL FACTORS'!$A$3:$O$5,AD$5,FALSE))="N/A","--",IF($G36=" ",IF(ISERROR(SEARCH("Aux",$E36,1)),($H36*VLOOKUP($F36,'VESSEL FACTORS'!$A$2:$O$5,AD$5,FALSE)*0.0000011023*$M36*$N36*0.82),($H36*VLOOKUP($F36,'VESSEL FACTORS'!$A$2:$O$5,AD$5,FALSE)*0.0000011023*$M36*$N36*1)),IF($G36&lt;21,($H36*VLOOKUP($F36,'VESSEL FACTORS'!$A$2:$O$5,AD$5,FALSE)*0.0000011023*$M36*$N36*VLOOKUP($G36,'VESSEL FACTORS'!$A$16:$L$36,AD$5,FALSE)),($H36*VLOOKUP($F36,'VESSEL FACTORS'!$A$3:$O$5,AD$5,FALSE)*0.0000011023*$M36*$N36*($G36/100))))))))</f>
        <v>Enter vessel info</v>
      </c>
      <c r="AE36" s="76" t="str">
        <f>IF(OR($D36=" ",$E36=" ",$F36=" "),"Enter vessel info",IF(T($H36)&lt;&gt;"","Enter Activity",IF(OR($M36=0,$N36=0),"Enter Run Time",IF((VLOOKUP($F36,'VESSEL FACTORS'!$A$3:$O$5,AE$5,FALSE))="N/A","--",IF($G36=" ",IF(ISERROR(SEARCH("Aux",$E36,1)),($H36*VLOOKUP($F36,'VESSEL FACTORS'!$A$2:$O$5,AE$5,FALSE)*0.0000011023*$M36*$N36*0.82),($H36*VLOOKUP($F36,'VESSEL FACTORS'!$A$2:$O$5,AE$5,FALSE)*0.0000011023*$M36*$N36*1)),IF($G36&lt;21,($H36*VLOOKUP($F36,'VESSEL FACTORS'!$A$2:$O$5,AE$5,FALSE)*0.0000011023*$M36*$N36*VLOOKUP($G36,'VESSEL FACTORS'!$A$16:$L$36,AE$5,FALSE)),($H36*VLOOKUP($F36,'VESSEL FACTORS'!$A$3:$O$5,AE$5,FALSE)*0.0000011023*$M36*$N36*($G36/100))))))))</f>
        <v>Enter vessel info</v>
      </c>
      <c r="AF36" s="76" t="str">
        <f>IF(OR($D36=" ",$E36=" ",$F36=" "),"Enter vessel info",IF(T($H36)&lt;&gt;"","Enter Activity",IF(OR($M36=0,$N36=0),"Enter Run Time",IF((VLOOKUP($F36,'VESSEL FACTORS'!$A$3:$O$5,AF$5,FALSE))="N/A","--",IF($G36=" ",IF(ISERROR(SEARCH("Aux",$E36,1)),($H36*VLOOKUP($F36,'VESSEL FACTORS'!$A$2:$O$5,AF$5,FALSE)*0.0000011023*$M36*$N36*0.82),($H36*VLOOKUP($F36,'VESSEL FACTORS'!$A$2:$O$5,AF$5,FALSE)*0.0000011023*$M36*$N36*1)),IF($G36&lt;21,($H36*VLOOKUP($F36,'VESSEL FACTORS'!$A$2:$O$5,AF$5,FALSE)*0.0000011023*$M36*$N36*VLOOKUP($G36,'VESSEL FACTORS'!$A$16:$L$36,AF$5,FALSE)),($H36*VLOOKUP($F36,'VESSEL FACTORS'!$A$3:$O$5,AF$5,FALSE)*0.0000011023*$M36*$N36*($G36/100))))))))</f>
        <v>Enter vessel info</v>
      </c>
      <c r="AG36" s="76" t="str">
        <f>IF(OR($D36=" ",$E36=" ",$F36=" "),"Enter vessel info",IF(T($H36)&lt;&gt;"","Enter Activity",IF(OR($M36=0,$N36=0),"Enter Run Time",IF((VLOOKUP($F36,'VESSEL FACTORS'!$A$3:$O$5,AG$5,FALSE))="N/A","--",IF($G36=" ",IF(ISERROR(SEARCH("Aux",$E36,1)),($H36*VLOOKUP($F36,'VESSEL FACTORS'!$A$2:$O$5,AG$5,FALSE)*0.0000011023*$M36*$N36*0.82),($H36*VLOOKUP($F36,'VESSEL FACTORS'!$A$2:$O$5,AG$5,FALSE)*0.0000011023*$M36*$N36*1)),IF($G36&lt;21,($H36*VLOOKUP($F36,'VESSEL FACTORS'!$A$2:$O$5,AG$5,FALSE)*0.0000011023*$M36*$N36*VLOOKUP($G36,'VESSEL FACTORS'!$A$16:$L$36,AG$5,FALSE)),($H36*VLOOKUP($F36,'VESSEL FACTORS'!$A$3:$O$5,AG$5,FALSE)*0.0000011023*$M36*$N36*($G36/100))))))))</f>
        <v>Enter vessel info</v>
      </c>
      <c r="AH36" s="76" t="str">
        <f>IF(OR($D36=" ",$E36=" ",$F36=" "),"Enter vessel info",IF(T($H36)&lt;&gt;"","Enter Activity",IF(OR($M36=0,$N36=0),"Enter Run Time",IF((VLOOKUP($F36,'VESSEL FACTORS'!$A$3:$O$5,AH$5,FALSE))="N/A","--",IF($G36=" ",IF(ISERROR(SEARCH("Aux",$E36,1)),($H36*VLOOKUP($F36,'VESSEL FACTORS'!$A$2:$O$5,AH$5,FALSE)*0.0000011023*$M36*$N36*0.82),($H36*VLOOKUP($F36,'VESSEL FACTORS'!$A$2:$O$5,AH$5,FALSE)*0.0000011023*$M36*$N36*1)),IF($G36&lt;21,($H36*VLOOKUP($F36,'VESSEL FACTORS'!$A$2:$O$5,AH$5,FALSE)*0.0000011023*$M36*$N36*VLOOKUP($G36,'VESSEL FACTORS'!$A$16:$L$36,AH$5,FALSE)),($H36*VLOOKUP($F36,'VESSEL FACTORS'!$A$3:$O$5,AH$5,FALSE)*0.0000011023*$M36*$N36*($G36/100))))))))</f>
        <v>Enter vessel info</v>
      </c>
      <c r="AI36" s="76" t="str">
        <f>IF(OR($D36=" ",$E36=" ",$F36=" "),"Enter vessel info",IF(T($H36)&lt;&gt;"","Enter Activity",IF(OR($M36=0,$N36=0),"Enter Run Time",IF((VLOOKUP($F36,'VESSEL FACTORS'!$A$3:$O$5,AI$5,FALSE))="N/A","--",IF($G36=" ",IF(ISERROR(SEARCH("Aux",$E36,1)),($H36*VLOOKUP($F36,'VESSEL FACTORS'!$A$2:$O$5,AI$5,FALSE)*0.0000011023*$M36*$N36*0.82),($H36*VLOOKUP($F36,'VESSEL FACTORS'!$A$2:$O$5,AI$5,FALSE)*0.0000011023*$M36*$N36*1)),IF($G36&lt;21,($H36*VLOOKUP($F36,'VESSEL FACTORS'!$A$2:$O$5,AI$5,FALSE)*0.0000011023*$M36*$N36*VLOOKUP($G36,'VESSEL FACTORS'!$A$16:$L$36,AI$5,FALSE)),($H36*VLOOKUP($F36,'VESSEL FACTORS'!$A$3:$O$5,AI$5,FALSE)*0.0000011023*$M36*$N36*($G36/100))))))))</f>
        <v>Enter vessel info</v>
      </c>
      <c r="AJ36" s="76" t="str">
        <f>IF(OR($D36=" ",$E36=" ",$F36=" "),"Enter vessel info",IF(T($H36)&lt;&gt;"","Enter Activity",IF(OR($M36=0,$N36=0),"Enter Run Time",IF((VLOOKUP($F36,'VESSEL FACTORS'!$A$3:$O$5,AJ$5,FALSE))="N/A","--",IF($G36=" ",IF(ISERROR(SEARCH("Aux",$E36,1)),($H36*VLOOKUP($F36,'VESSEL FACTORS'!$A$2:$O$5,AJ$5,FALSE)*0.0000011023*$M36*$N36*0.82),($H36*VLOOKUP($F36,'VESSEL FACTORS'!$A$2:$O$5,AJ$5,FALSE)*0.0000011023*$M36*$N36*1)),IF($G36&lt;21,($H36*VLOOKUP($F36,'VESSEL FACTORS'!$A$2:$O$5,AJ$5,FALSE)*0.0000011023*$M36*$N36*VLOOKUP($G36,'VESSEL FACTORS'!$A$16:$L$36,AJ$5,FALSE)),($H36*VLOOKUP($F36,'VESSEL FACTORS'!$A$3:$O$5,AJ$5,FALSE)*0.0000011023*$M36*$N36*($G36/100))))))))</f>
        <v>Enter vessel info</v>
      </c>
      <c r="AK36" s="76" t="str">
        <f>IF(OR($D36=" ",$E36=" ",$F36=" "),"Enter vessel info",IF(T($H36)&lt;&gt;"","Enter Activity",IF(OR($M36=0,$N36=0),"Enter Run Time",IF((VLOOKUP($F36,'VESSEL FACTORS'!$A$3:$O$5,AK$5,FALSE))="N/A","--",IF($G36=" ",IF(ISERROR(SEARCH("Aux",$E36,1)),($H36*VLOOKUP($F36,'VESSEL FACTORS'!$A$2:$O$5,AK$5,FALSE)*0.0000011023*$M36*$N36*0.82),($H36*VLOOKUP($F36,'VESSEL FACTORS'!$A$2:$O$5,AK$5,FALSE)*0.0000011023*$M36*$N36*1)),IF($G36&lt;21,($H36*VLOOKUP($F36,'VESSEL FACTORS'!$A$2:$O$5,AK$5,FALSE)*0.0000011023*$M36*$N36*VLOOKUP($G36,'VESSEL FACTORS'!$A$16:$L$36,AK$5,FALSE)),($H36*VLOOKUP($F36,'VESSEL FACTORS'!$A$3:$O$5,AK$5,FALSE)*0.0000011023*$M36*$N36*($G36/100))))))))</f>
        <v>Enter vessel info</v>
      </c>
      <c r="AL36" s="67" t="str">
        <f>IF(OR($D36=" ",$E36=" ",$F36=" "),"Enter vessel info",IF(T($H36)&lt;&gt;"","Enter Activity",IF(OR($M36=0,$N36=0),"Enter Run Time",IF((VLOOKUP($F36,'VESSEL FACTORS'!$A$3:$O$5,AL$5,FALSE))="N/A","--",IF($G36=" ",IF(ISERROR(SEARCH("Aux",$E36,1)),($H36*VLOOKUP($F36,'VESSEL FACTORS'!$A$2:$O$5,AL$5,FALSE)*0.0000011023*$M36*$N36*0.82),($H36*VLOOKUP($F36,'VESSEL FACTORS'!$A$2:$O$5,AL$5,FALSE)*0.0000011023*$M36*$N36*1)),IF($G36&lt;21,($H36*VLOOKUP($F36,'VESSEL FACTORS'!$A$2:$O$5,AL$5,FALSE)*0.0000011023*$M36*$N36*VLOOKUP($G36,'VESSEL FACTORS'!$A$16:$L$36,AL$5,FALSE)),($H36*VLOOKUP($F36,'VESSEL FACTORS'!$A$3:$O$5,AL$5,FALSE)*0.0000011023*$M36*$N36*($G36/100))))))))</f>
        <v>Enter vessel info</v>
      </c>
      <c r="AM36" s="73"/>
      <c r="AO36" s="74">
        <f>MONTH(EMISSIONS_1!P36)-MONTH(EMISSIONS_1!O36)+1</f>
        <v>1</v>
      </c>
      <c r="AP36" s="335">
        <f t="shared" si="44"/>
        <v>0</v>
      </c>
      <c r="AQ36" s="336">
        <f t="shared" si="44"/>
        <v>0</v>
      </c>
      <c r="AR36" s="336">
        <f t="shared" si="44"/>
        <v>0</v>
      </c>
      <c r="AS36" s="336">
        <f t="shared" si="44"/>
        <v>0</v>
      </c>
      <c r="AT36" s="336">
        <f t="shared" si="44"/>
        <v>0</v>
      </c>
      <c r="AU36" s="336">
        <f t="shared" si="44"/>
        <v>0</v>
      </c>
      <c r="AV36" s="336">
        <f t="shared" si="44"/>
        <v>0</v>
      </c>
      <c r="AW36" s="336">
        <f t="shared" si="44"/>
        <v>0</v>
      </c>
      <c r="AX36" s="336">
        <f t="shared" si="44"/>
        <v>0</v>
      </c>
      <c r="AY36" s="336">
        <f t="shared" si="44"/>
        <v>0</v>
      </c>
      <c r="AZ36" s="336">
        <f t="shared" si="44"/>
        <v>0</v>
      </c>
      <c r="BA36" s="337">
        <f t="shared" si="44"/>
        <v>0</v>
      </c>
      <c r="BB36" s="335">
        <f t="shared" si="45"/>
        <v>0</v>
      </c>
      <c r="BC36" s="336">
        <f t="shared" si="45"/>
        <v>0</v>
      </c>
      <c r="BD36" s="336">
        <f t="shared" si="45"/>
        <v>0</v>
      </c>
      <c r="BE36" s="336">
        <f t="shared" si="45"/>
        <v>0</v>
      </c>
      <c r="BF36" s="336">
        <f t="shared" si="45"/>
        <v>0</v>
      </c>
      <c r="BG36" s="336">
        <f t="shared" si="45"/>
        <v>0</v>
      </c>
      <c r="BH36" s="336">
        <f t="shared" si="45"/>
        <v>0</v>
      </c>
      <c r="BI36" s="336">
        <f t="shared" si="45"/>
        <v>0</v>
      </c>
      <c r="BJ36" s="336">
        <f t="shared" si="45"/>
        <v>0</v>
      </c>
      <c r="BK36" s="336">
        <f t="shared" si="45"/>
        <v>0</v>
      </c>
      <c r="BL36" s="336">
        <f t="shared" si="45"/>
        <v>0</v>
      </c>
      <c r="BM36" s="337">
        <f t="shared" si="45"/>
        <v>0</v>
      </c>
      <c r="BN36" s="335">
        <f t="shared" si="46"/>
        <v>0</v>
      </c>
      <c r="BO36" s="336">
        <f t="shared" si="46"/>
        <v>0</v>
      </c>
      <c r="BP36" s="336">
        <f t="shared" si="46"/>
        <v>0</v>
      </c>
      <c r="BQ36" s="336">
        <f t="shared" si="46"/>
        <v>0</v>
      </c>
      <c r="BR36" s="336">
        <f t="shared" si="46"/>
        <v>0</v>
      </c>
      <c r="BS36" s="336">
        <f t="shared" si="46"/>
        <v>0</v>
      </c>
      <c r="BT36" s="336">
        <f t="shared" si="46"/>
        <v>0</v>
      </c>
      <c r="BU36" s="336">
        <f t="shared" si="46"/>
        <v>0</v>
      </c>
      <c r="BV36" s="336">
        <f t="shared" si="46"/>
        <v>0</v>
      </c>
      <c r="BW36" s="336">
        <f t="shared" si="46"/>
        <v>0</v>
      </c>
      <c r="BX36" s="336">
        <f t="shared" si="46"/>
        <v>0</v>
      </c>
      <c r="BY36" s="337">
        <f t="shared" si="46"/>
        <v>0</v>
      </c>
      <c r="BZ36" s="335">
        <f t="shared" si="47"/>
        <v>0</v>
      </c>
      <c r="CA36" s="336">
        <f t="shared" si="47"/>
        <v>0</v>
      </c>
      <c r="CB36" s="336">
        <f t="shared" si="47"/>
        <v>0</v>
      </c>
      <c r="CC36" s="336">
        <f t="shared" si="47"/>
        <v>0</v>
      </c>
      <c r="CD36" s="336">
        <f t="shared" si="47"/>
        <v>0</v>
      </c>
      <c r="CE36" s="336">
        <f t="shared" si="47"/>
        <v>0</v>
      </c>
      <c r="CF36" s="336">
        <f t="shared" si="47"/>
        <v>0</v>
      </c>
      <c r="CG36" s="336">
        <f t="shared" si="47"/>
        <v>0</v>
      </c>
      <c r="CH36" s="336">
        <f t="shared" si="47"/>
        <v>0</v>
      </c>
      <c r="CI36" s="336">
        <f t="shared" si="47"/>
        <v>0</v>
      </c>
      <c r="CJ36" s="336">
        <f t="shared" si="47"/>
        <v>0</v>
      </c>
      <c r="CK36" s="337">
        <f t="shared" si="47"/>
        <v>0</v>
      </c>
      <c r="CL36" s="335">
        <f t="shared" si="48"/>
        <v>0</v>
      </c>
      <c r="CM36" s="336">
        <f t="shared" si="48"/>
        <v>0</v>
      </c>
      <c r="CN36" s="336">
        <f t="shared" si="48"/>
        <v>0</v>
      </c>
      <c r="CO36" s="336">
        <f t="shared" si="48"/>
        <v>0</v>
      </c>
      <c r="CP36" s="336">
        <f t="shared" si="48"/>
        <v>0</v>
      </c>
      <c r="CQ36" s="336">
        <f t="shared" si="48"/>
        <v>0</v>
      </c>
      <c r="CR36" s="336">
        <f t="shared" si="48"/>
        <v>0</v>
      </c>
      <c r="CS36" s="336">
        <f t="shared" si="48"/>
        <v>0</v>
      </c>
      <c r="CT36" s="336">
        <f t="shared" si="48"/>
        <v>0</v>
      </c>
      <c r="CU36" s="336">
        <f t="shared" si="48"/>
        <v>0</v>
      </c>
      <c r="CV36" s="336">
        <f t="shared" si="48"/>
        <v>0</v>
      </c>
      <c r="CW36" s="337">
        <f t="shared" si="48"/>
        <v>0</v>
      </c>
      <c r="CX36" s="335">
        <f t="shared" si="49"/>
        <v>0</v>
      </c>
      <c r="CY36" s="336">
        <f t="shared" si="49"/>
        <v>0</v>
      </c>
      <c r="CZ36" s="336">
        <f t="shared" si="49"/>
        <v>0</v>
      </c>
      <c r="DA36" s="336">
        <f t="shared" si="49"/>
        <v>0</v>
      </c>
      <c r="DB36" s="336">
        <f t="shared" si="49"/>
        <v>0</v>
      </c>
      <c r="DC36" s="336">
        <f t="shared" si="49"/>
        <v>0</v>
      </c>
      <c r="DD36" s="336">
        <f t="shared" si="49"/>
        <v>0</v>
      </c>
      <c r="DE36" s="336">
        <f t="shared" si="49"/>
        <v>0</v>
      </c>
      <c r="DF36" s="336">
        <f t="shared" si="49"/>
        <v>0</v>
      </c>
      <c r="DG36" s="336">
        <f t="shared" si="49"/>
        <v>0</v>
      </c>
      <c r="DH36" s="336">
        <f t="shared" si="49"/>
        <v>0</v>
      </c>
      <c r="DI36" s="337">
        <f t="shared" si="49"/>
        <v>0</v>
      </c>
      <c r="DJ36" s="335">
        <f t="shared" si="50"/>
        <v>0</v>
      </c>
      <c r="DK36" s="336">
        <f t="shared" si="50"/>
        <v>0</v>
      </c>
      <c r="DL36" s="336">
        <f t="shared" si="50"/>
        <v>0</v>
      </c>
      <c r="DM36" s="336">
        <f t="shared" si="50"/>
        <v>0</v>
      </c>
      <c r="DN36" s="336">
        <f t="shared" si="50"/>
        <v>0</v>
      </c>
      <c r="DO36" s="336">
        <f t="shared" si="50"/>
        <v>0</v>
      </c>
      <c r="DP36" s="336">
        <f t="shared" si="50"/>
        <v>0</v>
      </c>
      <c r="DQ36" s="336">
        <f t="shared" si="50"/>
        <v>0</v>
      </c>
      <c r="DR36" s="336">
        <f t="shared" si="50"/>
        <v>0</v>
      </c>
      <c r="DS36" s="336">
        <f t="shared" si="50"/>
        <v>0</v>
      </c>
      <c r="DT36" s="336">
        <f t="shared" si="50"/>
        <v>0</v>
      </c>
      <c r="DU36" s="337">
        <f t="shared" si="50"/>
        <v>0</v>
      </c>
      <c r="DV36" s="335">
        <f t="shared" si="51"/>
        <v>0</v>
      </c>
      <c r="DW36" s="336">
        <f t="shared" si="51"/>
        <v>0</v>
      </c>
      <c r="DX36" s="336">
        <f t="shared" si="51"/>
        <v>0</v>
      </c>
      <c r="DY36" s="336">
        <f t="shared" si="51"/>
        <v>0</v>
      </c>
      <c r="DZ36" s="336">
        <f t="shared" si="51"/>
        <v>0</v>
      </c>
      <c r="EA36" s="336">
        <f t="shared" si="51"/>
        <v>0</v>
      </c>
      <c r="EB36" s="336">
        <f t="shared" si="51"/>
        <v>0</v>
      </c>
      <c r="EC36" s="336">
        <f t="shared" si="51"/>
        <v>0</v>
      </c>
      <c r="ED36" s="336">
        <f t="shared" si="51"/>
        <v>0</v>
      </c>
      <c r="EE36" s="336">
        <f t="shared" si="51"/>
        <v>0</v>
      </c>
      <c r="EF36" s="336">
        <f t="shared" si="51"/>
        <v>0</v>
      </c>
      <c r="EG36" s="337">
        <f t="shared" si="51"/>
        <v>0</v>
      </c>
      <c r="EH36" s="335">
        <f t="shared" si="52"/>
        <v>0</v>
      </c>
      <c r="EI36" s="336">
        <f t="shared" si="52"/>
        <v>0</v>
      </c>
      <c r="EJ36" s="336">
        <f t="shared" si="52"/>
        <v>0</v>
      </c>
      <c r="EK36" s="336">
        <f t="shared" si="52"/>
        <v>0</v>
      </c>
      <c r="EL36" s="336">
        <f t="shared" si="52"/>
        <v>0</v>
      </c>
      <c r="EM36" s="336">
        <f t="shared" si="52"/>
        <v>0</v>
      </c>
      <c r="EN36" s="336">
        <f t="shared" si="52"/>
        <v>0</v>
      </c>
      <c r="EO36" s="336">
        <f t="shared" si="52"/>
        <v>0</v>
      </c>
      <c r="EP36" s="336">
        <f t="shared" si="52"/>
        <v>0</v>
      </c>
      <c r="EQ36" s="336">
        <f t="shared" si="52"/>
        <v>0</v>
      </c>
      <c r="ER36" s="336">
        <f t="shared" si="52"/>
        <v>0</v>
      </c>
      <c r="ES36" s="337">
        <f t="shared" si="52"/>
        <v>0</v>
      </c>
      <c r="ET36" s="335">
        <f t="shared" si="53"/>
        <v>0</v>
      </c>
      <c r="EU36" s="336">
        <f t="shared" si="53"/>
        <v>0</v>
      </c>
      <c r="EV36" s="336">
        <f t="shared" si="53"/>
        <v>0</v>
      </c>
      <c r="EW36" s="336">
        <f t="shared" si="53"/>
        <v>0</v>
      </c>
      <c r="EX36" s="336">
        <f t="shared" si="53"/>
        <v>0</v>
      </c>
      <c r="EY36" s="336">
        <f t="shared" si="53"/>
        <v>0</v>
      </c>
      <c r="EZ36" s="336">
        <f t="shared" si="53"/>
        <v>0</v>
      </c>
      <c r="FA36" s="336">
        <f t="shared" si="53"/>
        <v>0</v>
      </c>
      <c r="FB36" s="336">
        <f t="shared" si="53"/>
        <v>0</v>
      </c>
      <c r="FC36" s="336">
        <f t="shared" si="53"/>
        <v>0</v>
      </c>
      <c r="FD36" s="336">
        <f t="shared" si="53"/>
        <v>0</v>
      </c>
      <c r="FE36" s="337">
        <f t="shared" si="53"/>
        <v>0</v>
      </c>
      <c r="FF36" s="335">
        <f t="shared" si="54"/>
        <v>0</v>
      </c>
      <c r="FG36" s="336">
        <f t="shared" si="54"/>
        <v>0</v>
      </c>
      <c r="FH36" s="336">
        <f t="shared" si="54"/>
        <v>0</v>
      </c>
      <c r="FI36" s="336">
        <f t="shared" si="54"/>
        <v>0</v>
      </c>
      <c r="FJ36" s="336">
        <f t="shared" si="54"/>
        <v>0</v>
      </c>
      <c r="FK36" s="336">
        <f t="shared" si="54"/>
        <v>0</v>
      </c>
      <c r="FL36" s="336">
        <f t="shared" si="54"/>
        <v>0</v>
      </c>
      <c r="FM36" s="336">
        <f t="shared" si="54"/>
        <v>0</v>
      </c>
      <c r="FN36" s="336">
        <f t="shared" si="54"/>
        <v>0</v>
      </c>
      <c r="FO36" s="336">
        <f t="shared" si="54"/>
        <v>0</v>
      </c>
      <c r="FP36" s="336">
        <f t="shared" si="54"/>
        <v>0</v>
      </c>
      <c r="FQ36" s="337">
        <f t="shared" si="54"/>
        <v>0</v>
      </c>
    </row>
    <row r="37" spans="1:173" ht="12.75" customHeight="1" x14ac:dyDescent="0.2">
      <c r="A37" s="74" t="str">
        <f t="shared" si="21"/>
        <v xml:space="preserve"> - </v>
      </c>
      <c r="B37" s="112"/>
      <c r="C37" s="171" t="s">
        <v>305</v>
      </c>
      <c r="D37" s="366" t="str">
        <f>IF(ISBLANK(EMISSIONS_2!D37), " ", EMISSIONS_2!D37)</f>
        <v xml:space="preserve"> </v>
      </c>
      <c r="E37" s="366" t="str">
        <f>IF(ISBLANK(EMISSIONS_2!E37), " ", EMISSIONS_2!E37)</f>
        <v xml:space="preserve"> </v>
      </c>
      <c r="F37" s="366" t="str">
        <f>IF(ISBLANK(EMISSIONS_2!F37), " ", EMISSIONS_2!F37)</f>
        <v xml:space="preserve"> </v>
      </c>
      <c r="G37" s="367"/>
      <c r="H37" s="368"/>
      <c r="I37" s="33" t="s">
        <v>299</v>
      </c>
      <c r="J37" s="367"/>
      <c r="K37" s="33">
        <f t="shared" si="35"/>
        <v>1</v>
      </c>
      <c r="L37" s="33" t="e">
        <f>IF(#REF!="Enter Emissions (tpy)",IF( J37="", 0, J37), 0)</f>
        <v>#REF!</v>
      </c>
      <c r="M37" s="367">
        <v>0</v>
      </c>
      <c r="N37" s="373">
        <v>0</v>
      </c>
      <c r="O37" s="299"/>
      <c r="P37" s="300"/>
      <c r="Q37" s="73" t="str">
        <f t="shared" si="36"/>
        <v>Enter vessel info</v>
      </c>
      <c r="R37" s="79" t="str">
        <f t="shared" si="37"/>
        <v>Enter vessel info</v>
      </c>
      <c r="S37" s="79" t="str">
        <f t="shared" si="38"/>
        <v>Enter vessel info</v>
      </c>
      <c r="T37" s="79" t="str">
        <f t="shared" si="39"/>
        <v>Enter vessel info</v>
      </c>
      <c r="U37" s="79" t="str">
        <f t="shared" si="40"/>
        <v>Enter vessel info</v>
      </c>
      <c r="V37" s="79" t="str">
        <f t="shared" si="41"/>
        <v>Enter vessel info</v>
      </c>
      <c r="W37" s="79" t="str">
        <f t="shared" si="42"/>
        <v>Enter vessel info</v>
      </c>
      <c r="X37" s="79" t="str">
        <f t="shared" si="43"/>
        <v>Enter vessel info</v>
      </c>
      <c r="Y37" s="78" t="s">
        <v>115</v>
      </c>
      <c r="Z37" s="79" t="s">
        <v>115</v>
      </c>
      <c r="AA37" s="82" t="s">
        <v>115</v>
      </c>
      <c r="AB37" s="76" t="str">
        <f>IF(OR($D37=" ",$E37=" ",$F37=" "),"Enter vessel info",IF(T($H37)&lt;&gt;"","Enter Activity",IF(OR($M37=0,$N37=0),"Enter Run Time",IF((VLOOKUP($F37,'VESSEL FACTORS'!$A$3:$O$5,AB$5,FALSE))="N/A","--",IF($G37=" ",IF(ISERROR(SEARCH("Aux",$E37,1)),($H37*VLOOKUP($F37,'VESSEL FACTORS'!$A$2:$O$5,AB$5,FALSE)*0.0000011023*$M37*$N37*0.82),($H37*VLOOKUP($F37,'VESSEL FACTORS'!$A$2:$O$5,AB$5,FALSE)*0.0000011023*$M37*$N37*1)),IF($G37&lt;21,($H37*VLOOKUP($F37,'VESSEL FACTORS'!$A$2:$O$5,AB$5,FALSE)*0.0000011023*$M37*$N37*VLOOKUP($G37,'VESSEL FACTORS'!$A$16:$L$36,AB$5,FALSE)),($H37*VLOOKUP($F37,'VESSEL FACTORS'!$A$3:$O$5,AB$5,FALSE)*0.0000011023*$M37*$N37*($G37/100))))))))</f>
        <v>Enter vessel info</v>
      </c>
      <c r="AC37" s="76" t="str">
        <f>IF(OR($D37=" ",$E37=" ",$F37=" "),"Enter vessel info",IF(T($H37)&lt;&gt;"","Enter Activity",IF(OR($M37=0,$N37=0),"Enter Run Time",IF((VLOOKUP($F37,'VESSEL FACTORS'!$A$3:$O$5,AC$5,FALSE))="N/A","--",IF($G37=" ",IF(ISERROR(SEARCH("Aux",$E37,1)),($H37*VLOOKUP($F37,'VESSEL FACTORS'!$A$2:$O$5,AC$5,FALSE)*0.0000011023*$M37*$N37*0.82),($H37*VLOOKUP($F37,'VESSEL FACTORS'!$A$2:$O$5,AC$5,FALSE)*0.0000011023*$M37*$N37*1)),IF($G37&lt;21,($H37*VLOOKUP($F37,'VESSEL FACTORS'!$A$2:$O$5,AC$5,FALSE)*0.0000011023*$M37*$N37*VLOOKUP($G37,'VESSEL FACTORS'!$A$16:$L$36,AC$5,FALSE)),($H37*VLOOKUP($F37,'VESSEL FACTORS'!$A$3:$O$5,AC$5,FALSE)*0.0000011023*$M37*$N37*($G37/100))))))))</f>
        <v>Enter vessel info</v>
      </c>
      <c r="AD37" s="76" t="str">
        <f>IF(OR($D37=" ",$E37=" ",$F37=" "),"Enter vessel info",IF(T($H37)&lt;&gt;"","Enter Activity",IF(OR($M37=0,$N37=0),"Enter Run Time",IF((VLOOKUP($F37,'VESSEL FACTORS'!$A$3:$O$5,AD$5,FALSE))="N/A","--",IF($G37=" ",IF(ISERROR(SEARCH("Aux",$E37,1)),($H37*VLOOKUP($F37,'VESSEL FACTORS'!$A$2:$O$5,AD$5,FALSE)*0.0000011023*$M37*$N37*0.82),($H37*VLOOKUP($F37,'VESSEL FACTORS'!$A$2:$O$5,AD$5,FALSE)*0.0000011023*$M37*$N37*1)),IF($G37&lt;21,($H37*VLOOKUP($F37,'VESSEL FACTORS'!$A$2:$O$5,AD$5,FALSE)*0.0000011023*$M37*$N37*VLOOKUP($G37,'VESSEL FACTORS'!$A$16:$L$36,AD$5,FALSE)),($H37*VLOOKUP($F37,'VESSEL FACTORS'!$A$3:$O$5,AD$5,FALSE)*0.0000011023*$M37*$N37*($G37/100))))))))</f>
        <v>Enter vessel info</v>
      </c>
      <c r="AE37" s="76" t="str">
        <f>IF(OR($D37=" ",$E37=" ",$F37=" "),"Enter vessel info",IF(T($H37)&lt;&gt;"","Enter Activity",IF(OR($M37=0,$N37=0),"Enter Run Time",IF((VLOOKUP($F37,'VESSEL FACTORS'!$A$3:$O$5,AE$5,FALSE))="N/A","--",IF($G37=" ",IF(ISERROR(SEARCH("Aux",$E37,1)),($H37*VLOOKUP($F37,'VESSEL FACTORS'!$A$2:$O$5,AE$5,FALSE)*0.0000011023*$M37*$N37*0.82),($H37*VLOOKUP($F37,'VESSEL FACTORS'!$A$2:$O$5,AE$5,FALSE)*0.0000011023*$M37*$N37*1)),IF($G37&lt;21,($H37*VLOOKUP($F37,'VESSEL FACTORS'!$A$2:$O$5,AE$5,FALSE)*0.0000011023*$M37*$N37*VLOOKUP($G37,'VESSEL FACTORS'!$A$16:$L$36,AE$5,FALSE)),($H37*VLOOKUP($F37,'VESSEL FACTORS'!$A$3:$O$5,AE$5,FALSE)*0.0000011023*$M37*$N37*($G37/100))))))))</f>
        <v>Enter vessel info</v>
      </c>
      <c r="AF37" s="76" t="str">
        <f>IF(OR($D37=" ",$E37=" ",$F37=" "),"Enter vessel info",IF(T($H37)&lt;&gt;"","Enter Activity",IF(OR($M37=0,$N37=0),"Enter Run Time",IF((VLOOKUP($F37,'VESSEL FACTORS'!$A$3:$O$5,AF$5,FALSE))="N/A","--",IF($G37=" ",IF(ISERROR(SEARCH("Aux",$E37,1)),($H37*VLOOKUP($F37,'VESSEL FACTORS'!$A$2:$O$5,AF$5,FALSE)*0.0000011023*$M37*$N37*0.82),($H37*VLOOKUP($F37,'VESSEL FACTORS'!$A$2:$O$5,AF$5,FALSE)*0.0000011023*$M37*$N37*1)),IF($G37&lt;21,($H37*VLOOKUP($F37,'VESSEL FACTORS'!$A$2:$O$5,AF$5,FALSE)*0.0000011023*$M37*$N37*VLOOKUP($G37,'VESSEL FACTORS'!$A$16:$L$36,AF$5,FALSE)),($H37*VLOOKUP($F37,'VESSEL FACTORS'!$A$3:$O$5,AF$5,FALSE)*0.0000011023*$M37*$N37*($G37/100))))))))</f>
        <v>Enter vessel info</v>
      </c>
      <c r="AG37" s="76" t="str">
        <f>IF(OR($D37=" ",$E37=" ",$F37=" "),"Enter vessel info",IF(T($H37)&lt;&gt;"","Enter Activity",IF(OR($M37=0,$N37=0),"Enter Run Time",IF((VLOOKUP($F37,'VESSEL FACTORS'!$A$3:$O$5,AG$5,FALSE))="N/A","--",IF($G37=" ",IF(ISERROR(SEARCH("Aux",$E37,1)),($H37*VLOOKUP($F37,'VESSEL FACTORS'!$A$2:$O$5,AG$5,FALSE)*0.0000011023*$M37*$N37*0.82),($H37*VLOOKUP($F37,'VESSEL FACTORS'!$A$2:$O$5,AG$5,FALSE)*0.0000011023*$M37*$N37*1)),IF($G37&lt;21,($H37*VLOOKUP($F37,'VESSEL FACTORS'!$A$2:$O$5,AG$5,FALSE)*0.0000011023*$M37*$N37*VLOOKUP($G37,'VESSEL FACTORS'!$A$16:$L$36,AG$5,FALSE)),($H37*VLOOKUP($F37,'VESSEL FACTORS'!$A$3:$O$5,AG$5,FALSE)*0.0000011023*$M37*$N37*($G37/100))))))))</f>
        <v>Enter vessel info</v>
      </c>
      <c r="AH37" s="76" t="str">
        <f>IF(OR($D37=" ",$E37=" ",$F37=" "),"Enter vessel info",IF(T($H37)&lt;&gt;"","Enter Activity",IF(OR($M37=0,$N37=0),"Enter Run Time",IF((VLOOKUP($F37,'VESSEL FACTORS'!$A$3:$O$5,AH$5,FALSE))="N/A","--",IF($G37=" ",IF(ISERROR(SEARCH("Aux",$E37,1)),($H37*VLOOKUP($F37,'VESSEL FACTORS'!$A$2:$O$5,AH$5,FALSE)*0.0000011023*$M37*$N37*0.82),($H37*VLOOKUP($F37,'VESSEL FACTORS'!$A$2:$O$5,AH$5,FALSE)*0.0000011023*$M37*$N37*1)),IF($G37&lt;21,($H37*VLOOKUP($F37,'VESSEL FACTORS'!$A$2:$O$5,AH$5,FALSE)*0.0000011023*$M37*$N37*VLOOKUP($G37,'VESSEL FACTORS'!$A$16:$L$36,AH$5,FALSE)),($H37*VLOOKUP($F37,'VESSEL FACTORS'!$A$3:$O$5,AH$5,FALSE)*0.0000011023*$M37*$N37*($G37/100))))))))</f>
        <v>Enter vessel info</v>
      </c>
      <c r="AI37" s="76" t="str">
        <f>IF(OR($D37=" ",$E37=" ",$F37=" "),"Enter vessel info",IF(T($H37)&lt;&gt;"","Enter Activity",IF(OR($M37=0,$N37=0),"Enter Run Time",IF((VLOOKUP($F37,'VESSEL FACTORS'!$A$3:$O$5,AI$5,FALSE))="N/A","--",IF($G37=" ",IF(ISERROR(SEARCH("Aux",$E37,1)),($H37*VLOOKUP($F37,'VESSEL FACTORS'!$A$2:$O$5,AI$5,FALSE)*0.0000011023*$M37*$N37*0.82),($H37*VLOOKUP($F37,'VESSEL FACTORS'!$A$2:$O$5,AI$5,FALSE)*0.0000011023*$M37*$N37*1)),IF($G37&lt;21,($H37*VLOOKUP($F37,'VESSEL FACTORS'!$A$2:$O$5,AI$5,FALSE)*0.0000011023*$M37*$N37*VLOOKUP($G37,'VESSEL FACTORS'!$A$16:$L$36,AI$5,FALSE)),($H37*VLOOKUP($F37,'VESSEL FACTORS'!$A$3:$O$5,AI$5,FALSE)*0.0000011023*$M37*$N37*($G37/100))))))))</f>
        <v>Enter vessel info</v>
      </c>
      <c r="AJ37" s="76" t="str">
        <f>IF(OR($D37=" ",$E37=" ",$F37=" "),"Enter vessel info",IF(T($H37)&lt;&gt;"","Enter Activity",IF(OR($M37=0,$N37=0),"Enter Run Time",IF((VLOOKUP($F37,'VESSEL FACTORS'!$A$3:$O$5,AJ$5,FALSE))="N/A","--",IF($G37=" ",IF(ISERROR(SEARCH("Aux",$E37,1)),($H37*VLOOKUP($F37,'VESSEL FACTORS'!$A$2:$O$5,AJ$5,FALSE)*0.0000011023*$M37*$N37*0.82),($H37*VLOOKUP($F37,'VESSEL FACTORS'!$A$2:$O$5,AJ$5,FALSE)*0.0000011023*$M37*$N37*1)),IF($G37&lt;21,($H37*VLOOKUP($F37,'VESSEL FACTORS'!$A$2:$O$5,AJ$5,FALSE)*0.0000011023*$M37*$N37*VLOOKUP($G37,'VESSEL FACTORS'!$A$16:$L$36,AJ$5,FALSE)),($H37*VLOOKUP($F37,'VESSEL FACTORS'!$A$3:$O$5,AJ$5,FALSE)*0.0000011023*$M37*$N37*($G37/100))))))))</f>
        <v>Enter vessel info</v>
      </c>
      <c r="AK37" s="76" t="str">
        <f>IF(OR($D37=" ",$E37=" ",$F37=" "),"Enter vessel info",IF(T($H37)&lt;&gt;"","Enter Activity",IF(OR($M37=0,$N37=0),"Enter Run Time",IF((VLOOKUP($F37,'VESSEL FACTORS'!$A$3:$O$5,AK$5,FALSE))="N/A","--",IF($G37=" ",IF(ISERROR(SEARCH("Aux",$E37,1)),($H37*VLOOKUP($F37,'VESSEL FACTORS'!$A$2:$O$5,AK$5,FALSE)*0.0000011023*$M37*$N37*0.82),($H37*VLOOKUP($F37,'VESSEL FACTORS'!$A$2:$O$5,AK$5,FALSE)*0.0000011023*$M37*$N37*1)),IF($G37&lt;21,($H37*VLOOKUP($F37,'VESSEL FACTORS'!$A$2:$O$5,AK$5,FALSE)*0.0000011023*$M37*$N37*VLOOKUP($G37,'VESSEL FACTORS'!$A$16:$L$36,AK$5,FALSE)),($H37*VLOOKUP($F37,'VESSEL FACTORS'!$A$3:$O$5,AK$5,FALSE)*0.0000011023*$M37*$N37*($G37/100))))))))</f>
        <v>Enter vessel info</v>
      </c>
      <c r="AL37" s="67" t="str">
        <f>IF(OR($D37=" ",$E37=" ",$F37=" "),"Enter vessel info",IF(T($H37)&lt;&gt;"","Enter Activity",IF(OR($M37=0,$N37=0),"Enter Run Time",IF((VLOOKUP($F37,'VESSEL FACTORS'!$A$3:$O$5,AL$5,FALSE))="N/A","--",IF($G37=" ",IF(ISERROR(SEARCH("Aux",$E37,1)),($H37*VLOOKUP($F37,'VESSEL FACTORS'!$A$2:$O$5,AL$5,FALSE)*0.0000011023*$M37*$N37*0.82),($H37*VLOOKUP($F37,'VESSEL FACTORS'!$A$2:$O$5,AL$5,FALSE)*0.0000011023*$M37*$N37*1)),IF($G37&lt;21,($H37*VLOOKUP($F37,'VESSEL FACTORS'!$A$2:$O$5,AL$5,FALSE)*0.0000011023*$M37*$N37*VLOOKUP($G37,'VESSEL FACTORS'!$A$16:$L$36,AL$5,FALSE)),($H37*VLOOKUP($F37,'VESSEL FACTORS'!$A$3:$O$5,AL$5,FALSE)*0.0000011023*$M37*$N37*($G37/100))))))))</f>
        <v>Enter vessel info</v>
      </c>
      <c r="AM37" s="73"/>
      <c r="AO37" s="74">
        <f>MONTH(EMISSIONS_1!P37)-MONTH(EMISSIONS_1!O37)+1</f>
        <v>1</v>
      </c>
      <c r="AP37" s="335">
        <f t="shared" si="44"/>
        <v>0</v>
      </c>
      <c r="AQ37" s="336">
        <f t="shared" si="44"/>
        <v>0</v>
      </c>
      <c r="AR37" s="336">
        <f t="shared" si="44"/>
        <v>0</v>
      </c>
      <c r="AS37" s="336">
        <f t="shared" si="44"/>
        <v>0</v>
      </c>
      <c r="AT37" s="336">
        <f t="shared" si="44"/>
        <v>0</v>
      </c>
      <c r="AU37" s="336">
        <f t="shared" si="44"/>
        <v>0</v>
      </c>
      <c r="AV37" s="336">
        <f t="shared" si="44"/>
        <v>0</v>
      </c>
      <c r="AW37" s="336">
        <f t="shared" si="44"/>
        <v>0</v>
      </c>
      <c r="AX37" s="336">
        <f t="shared" si="44"/>
        <v>0</v>
      </c>
      <c r="AY37" s="336">
        <f t="shared" si="44"/>
        <v>0</v>
      </c>
      <c r="AZ37" s="336">
        <f t="shared" si="44"/>
        <v>0</v>
      </c>
      <c r="BA37" s="337">
        <f t="shared" si="44"/>
        <v>0</v>
      </c>
      <c r="BB37" s="335">
        <f t="shared" si="45"/>
        <v>0</v>
      </c>
      <c r="BC37" s="336">
        <f t="shared" si="45"/>
        <v>0</v>
      </c>
      <c r="BD37" s="336">
        <f t="shared" si="45"/>
        <v>0</v>
      </c>
      <c r="BE37" s="336">
        <f t="shared" si="45"/>
        <v>0</v>
      </c>
      <c r="BF37" s="336">
        <f t="shared" si="45"/>
        <v>0</v>
      </c>
      <c r="BG37" s="336">
        <f t="shared" si="45"/>
        <v>0</v>
      </c>
      <c r="BH37" s="336">
        <f t="shared" si="45"/>
        <v>0</v>
      </c>
      <c r="BI37" s="336">
        <f t="shared" si="45"/>
        <v>0</v>
      </c>
      <c r="BJ37" s="336">
        <f t="shared" si="45"/>
        <v>0</v>
      </c>
      <c r="BK37" s="336">
        <f t="shared" si="45"/>
        <v>0</v>
      </c>
      <c r="BL37" s="336">
        <f t="shared" si="45"/>
        <v>0</v>
      </c>
      <c r="BM37" s="337">
        <f t="shared" si="45"/>
        <v>0</v>
      </c>
      <c r="BN37" s="335">
        <f t="shared" si="46"/>
        <v>0</v>
      </c>
      <c r="BO37" s="336">
        <f t="shared" si="46"/>
        <v>0</v>
      </c>
      <c r="BP37" s="336">
        <f t="shared" si="46"/>
        <v>0</v>
      </c>
      <c r="BQ37" s="336">
        <f t="shared" si="46"/>
        <v>0</v>
      </c>
      <c r="BR37" s="336">
        <f t="shared" si="46"/>
        <v>0</v>
      </c>
      <c r="BS37" s="336">
        <f t="shared" si="46"/>
        <v>0</v>
      </c>
      <c r="BT37" s="336">
        <f t="shared" si="46"/>
        <v>0</v>
      </c>
      <c r="BU37" s="336">
        <f t="shared" si="46"/>
        <v>0</v>
      </c>
      <c r="BV37" s="336">
        <f t="shared" si="46"/>
        <v>0</v>
      </c>
      <c r="BW37" s="336">
        <f t="shared" si="46"/>
        <v>0</v>
      </c>
      <c r="BX37" s="336">
        <f t="shared" si="46"/>
        <v>0</v>
      </c>
      <c r="BY37" s="337">
        <f t="shared" si="46"/>
        <v>0</v>
      </c>
      <c r="BZ37" s="335">
        <f t="shared" si="47"/>
        <v>0</v>
      </c>
      <c r="CA37" s="336">
        <f t="shared" si="47"/>
        <v>0</v>
      </c>
      <c r="CB37" s="336">
        <f t="shared" si="47"/>
        <v>0</v>
      </c>
      <c r="CC37" s="336">
        <f t="shared" si="47"/>
        <v>0</v>
      </c>
      <c r="CD37" s="336">
        <f t="shared" si="47"/>
        <v>0</v>
      </c>
      <c r="CE37" s="336">
        <f t="shared" si="47"/>
        <v>0</v>
      </c>
      <c r="CF37" s="336">
        <f t="shared" si="47"/>
        <v>0</v>
      </c>
      <c r="CG37" s="336">
        <f t="shared" si="47"/>
        <v>0</v>
      </c>
      <c r="CH37" s="336">
        <f t="shared" si="47"/>
        <v>0</v>
      </c>
      <c r="CI37" s="336">
        <f t="shared" si="47"/>
        <v>0</v>
      </c>
      <c r="CJ37" s="336">
        <f t="shared" si="47"/>
        <v>0</v>
      </c>
      <c r="CK37" s="337">
        <f t="shared" si="47"/>
        <v>0</v>
      </c>
      <c r="CL37" s="335">
        <f t="shared" si="48"/>
        <v>0</v>
      </c>
      <c r="CM37" s="336">
        <f t="shared" si="48"/>
        <v>0</v>
      </c>
      <c r="CN37" s="336">
        <f t="shared" si="48"/>
        <v>0</v>
      </c>
      <c r="CO37" s="336">
        <f t="shared" si="48"/>
        <v>0</v>
      </c>
      <c r="CP37" s="336">
        <f t="shared" si="48"/>
        <v>0</v>
      </c>
      <c r="CQ37" s="336">
        <f t="shared" si="48"/>
        <v>0</v>
      </c>
      <c r="CR37" s="336">
        <f t="shared" si="48"/>
        <v>0</v>
      </c>
      <c r="CS37" s="336">
        <f t="shared" si="48"/>
        <v>0</v>
      </c>
      <c r="CT37" s="336">
        <f t="shared" si="48"/>
        <v>0</v>
      </c>
      <c r="CU37" s="336">
        <f t="shared" si="48"/>
        <v>0</v>
      </c>
      <c r="CV37" s="336">
        <f t="shared" si="48"/>
        <v>0</v>
      </c>
      <c r="CW37" s="337">
        <f t="shared" si="48"/>
        <v>0</v>
      </c>
      <c r="CX37" s="335">
        <f t="shared" si="49"/>
        <v>0</v>
      </c>
      <c r="CY37" s="336">
        <f t="shared" si="49"/>
        <v>0</v>
      </c>
      <c r="CZ37" s="336">
        <f t="shared" si="49"/>
        <v>0</v>
      </c>
      <c r="DA37" s="336">
        <f t="shared" si="49"/>
        <v>0</v>
      </c>
      <c r="DB37" s="336">
        <f t="shared" si="49"/>
        <v>0</v>
      </c>
      <c r="DC37" s="336">
        <f t="shared" si="49"/>
        <v>0</v>
      </c>
      <c r="DD37" s="336">
        <f t="shared" si="49"/>
        <v>0</v>
      </c>
      <c r="DE37" s="336">
        <f t="shared" si="49"/>
        <v>0</v>
      </c>
      <c r="DF37" s="336">
        <f t="shared" si="49"/>
        <v>0</v>
      </c>
      <c r="DG37" s="336">
        <f t="shared" si="49"/>
        <v>0</v>
      </c>
      <c r="DH37" s="336">
        <f t="shared" si="49"/>
        <v>0</v>
      </c>
      <c r="DI37" s="337">
        <f t="shared" si="49"/>
        <v>0</v>
      </c>
      <c r="DJ37" s="335">
        <f t="shared" si="50"/>
        <v>0</v>
      </c>
      <c r="DK37" s="336">
        <f t="shared" si="50"/>
        <v>0</v>
      </c>
      <c r="DL37" s="336">
        <f t="shared" si="50"/>
        <v>0</v>
      </c>
      <c r="DM37" s="336">
        <f t="shared" si="50"/>
        <v>0</v>
      </c>
      <c r="DN37" s="336">
        <f t="shared" si="50"/>
        <v>0</v>
      </c>
      <c r="DO37" s="336">
        <f t="shared" si="50"/>
        <v>0</v>
      </c>
      <c r="DP37" s="336">
        <f t="shared" si="50"/>
        <v>0</v>
      </c>
      <c r="DQ37" s="336">
        <f t="shared" si="50"/>
        <v>0</v>
      </c>
      <c r="DR37" s="336">
        <f t="shared" si="50"/>
        <v>0</v>
      </c>
      <c r="DS37" s="336">
        <f t="shared" si="50"/>
        <v>0</v>
      </c>
      <c r="DT37" s="336">
        <f t="shared" si="50"/>
        <v>0</v>
      </c>
      <c r="DU37" s="337">
        <f t="shared" si="50"/>
        <v>0</v>
      </c>
      <c r="DV37" s="335">
        <f t="shared" si="51"/>
        <v>0</v>
      </c>
      <c r="DW37" s="336">
        <f t="shared" si="51"/>
        <v>0</v>
      </c>
      <c r="DX37" s="336">
        <f t="shared" si="51"/>
        <v>0</v>
      </c>
      <c r="DY37" s="336">
        <f t="shared" si="51"/>
        <v>0</v>
      </c>
      <c r="DZ37" s="336">
        <f t="shared" si="51"/>
        <v>0</v>
      </c>
      <c r="EA37" s="336">
        <f t="shared" si="51"/>
        <v>0</v>
      </c>
      <c r="EB37" s="336">
        <f t="shared" si="51"/>
        <v>0</v>
      </c>
      <c r="EC37" s="336">
        <f t="shared" si="51"/>
        <v>0</v>
      </c>
      <c r="ED37" s="336">
        <f t="shared" si="51"/>
        <v>0</v>
      </c>
      <c r="EE37" s="336">
        <f t="shared" si="51"/>
        <v>0</v>
      </c>
      <c r="EF37" s="336">
        <f t="shared" si="51"/>
        <v>0</v>
      </c>
      <c r="EG37" s="337">
        <f t="shared" si="51"/>
        <v>0</v>
      </c>
      <c r="EH37" s="335">
        <f t="shared" si="52"/>
        <v>0</v>
      </c>
      <c r="EI37" s="336">
        <f t="shared" si="52"/>
        <v>0</v>
      </c>
      <c r="EJ37" s="336">
        <f t="shared" si="52"/>
        <v>0</v>
      </c>
      <c r="EK37" s="336">
        <f t="shared" si="52"/>
        <v>0</v>
      </c>
      <c r="EL37" s="336">
        <f t="shared" si="52"/>
        <v>0</v>
      </c>
      <c r="EM37" s="336">
        <f t="shared" si="52"/>
        <v>0</v>
      </c>
      <c r="EN37" s="336">
        <f t="shared" si="52"/>
        <v>0</v>
      </c>
      <c r="EO37" s="336">
        <f t="shared" si="52"/>
        <v>0</v>
      </c>
      <c r="EP37" s="336">
        <f t="shared" si="52"/>
        <v>0</v>
      </c>
      <c r="EQ37" s="336">
        <f t="shared" si="52"/>
        <v>0</v>
      </c>
      <c r="ER37" s="336">
        <f t="shared" si="52"/>
        <v>0</v>
      </c>
      <c r="ES37" s="337">
        <f t="shared" si="52"/>
        <v>0</v>
      </c>
      <c r="ET37" s="335">
        <f t="shared" si="53"/>
        <v>0</v>
      </c>
      <c r="EU37" s="336">
        <f t="shared" si="53"/>
        <v>0</v>
      </c>
      <c r="EV37" s="336">
        <f t="shared" si="53"/>
        <v>0</v>
      </c>
      <c r="EW37" s="336">
        <f t="shared" si="53"/>
        <v>0</v>
      </c>
      <c r="EX37" s="336">
        <f t="shared" si="53"/>
        <v>0</v>
      </c>
      <c r="EY37" s="336">
        <f t="shared" si="53"/>
        <v>0</v>
      </c>
      <c r="EZ37" s="336">
        <f t="shared" si="53"/>
        <v>0</v>
      </c>
      <c r="FA37" s="336">
        <f t="shared" si="53"/>
        <v>0</v>
      </c>
      <c r="FB37" s="336">
        <f t="shared" si="53"/>
        <v>0</v>
      </c>
      <c r="FC37" s="336">
        <f t="shared" si="53"/>
        <v>0</v>
      </c>
      <c r="FD37" s="336">
        <f t="shared" si="53"/>
        <v>0</v>
      </c>
      <c r="FE37" s="337">
        <f t="shared" si="53"/>
        <v>0</v>
      </c>
      <c r="FF37" s="335">
        <f t="shared" si="54"/>
        <v>0</v>
      </c>
      <c r="FG37" s="336">
        <f t="shared" si="54"/>
        <v>0</v>
      </c>
      <c r="FH37" s="336">
        <f t="shared" si="54"/>
        <v>0</v>
      </c>
      <c r="FI37" s="336">
        <f t="shared" si="54"/>
        <v>0</v>
      </c>
      <c r="FJ37" s="336">
        <f t="shared" si="54"/>
        <v>0</v>
      </c>
      <c r="FK37" s="336">
        <f t="shared" si="54"/>
        <v>0</v>
      </c>
      <c r="FL37" s="336">
        <f t="shared" si="54"/>
        <v>0</v>
      </c>
      <c r="FM37" s="336">
        <f t="shared" si="54"/>
        <v>0</v>
      </c>
      <c r="FN37" s="336">
        <f t="shared" si="54"/>
        <v>0</v>
      </c>
      <c r="FO37" s="336">
        <f t="shared" si="54"/>
        <v>0</v>
      </c>
      <c r="FP37" s="336">
        <f t="shared" si="54"/>
        <v>0</v>
      </c>
      <c r="FQ37" s="337">
        <f t="shared" si="54"/>
        <v>0</v>
      </c>
    </row>
    <row r="38" spans="1:173" ht="12.75" customHeight="1" x14ac:dyDescent="0.2">
      <c r="A38" s="74" t="str">
        <f t="shared" si="21"/>
        <v xml:space="preserve"> - </v>
      </c>
      <c r="B38" s="112"/>
      <c r="C38" s="171" t="s">
        <v>305</v>
      </c>
      <c r="D38" s="366" t="str">
        <f>IF(ISBLANK(EMISSIONS_2!D38), " ", EMISSIONS_2!D38)</f>
        <v xml:space="preserve"> </v>
      </c>
      <c r="E38" s="366" t="str">
        <f>IF(ISBLANK(EMISSIONS_2!E38), " ", EMISSIONS_2!E38)</f>
        <v xml:space="preserve"> </v>
      </c>
      <c r="F38" s="366" t="str">
        <f>IF(ISBLANK(EMISSIONS_2!F38), " ", EMISSIONS_2!F38)</f>
        <v xml:space="preserve"> </v>
      </c>
      <c r="G38" s="367"/>
      <c r="H38" s="368"/>
      <c r="I38" s="33" t="s">
        <v>299</v>
      </c>
      <c r="J38" s="367"/>
      <c r="K38" s="33">
        <f t="shared" si="35"/>
        <v>1</v>
      </c>
      <c r="L38" s="33" t="e">
        <f>IF(#REF!="Enter Emissions (tpy)",IF( J38="", 0, J38), 0)</f>
        <v>#REF!</v>
      </c>
      <c r="M38" s="367">
        <v>0</v>
      </c>
      <c r="N38" s="373">
        <v>0</v>
      </c>
      <c r="O38" s="299"/>
      <c r="P38" s="300"/>
      <c r="Q38" s="73" t="str">
        <f t="shared" si="36"/>
        <v>Enter vessel info</v>
      </c>
      <c r="R38" s="79" t="str">
        <f t="shared" si="37"/>
        <v>Enter vessel info</v>
      </c>
      <c r="S38" s="79" t="str">
        <f t="shared" si="38"/>
        <v>Enter vessel info</v>
      </c>
      <c r="T38" s="79" t="str">
        <f t="shared" si="39"/>
        <v>Enter vessel info</v>
      </c>
      <c r="U38" s="79" t="str">
        <f t="shared" si="40"/>
        <v>Enter vessel info</v>
      </c>
      <c r="V38" s="79" t="str">
        <f t="shared" si="41"/>
        <v>Enter vessel info</v>
      </c>
      <c r="W38" s="79" t="str">
        <f t="shared" si="42"/>
        <v>Enter vessel info</v>
      </c>
      <c r="X38" s="79" t="str">
        <f t="shared" si="43"/>
        <v>Enter vessel info</v>
      </c>
      <c r="Y38" s="78" t="s">
        <v>115</v>
      </c>
      <c r="Z38" s="79" t="s">
        <v>115</v>
      </c>
      <c r="AA38" s="82" t="s">
        <v>115</v>
      </c>
      <c r="AB38" s="76" t="str">
        <f>IF(OR($D38=" ",$E38=" ",$F38=" "),"Enter vessel info",IF(T($H38)&lt;&gt;"","Enter Activity",IF(OR($M38=0,$N38=0),"Enter Run Time",IF((VLOOKUP($F38,'VESSEL FACTORS'!$A$3:$O$5,AB$5,FALSE))="N/A","--",IF($G38=" ",IF(ISERROR(SEARCH("Aux",$E38,1)),($H38*VLOOKUP($F38,'VESSEL FACTORS'!$A$2:$O$5,AB$5,FALSE)*0.0000011023*$M38*$N38*0.82),($H38*VLOOKUP($F38,'VESSEL FACTORS'!$A$2:$O$5,AB$5,FALSE)*0.0000011023*$M38*$N38*1)),IF($G38&lt;21,($H38*VLOOKUP($F38,'VESSEL FACTORS'!$A$2:$O$5,AB$5,FALSE)*0.0000011023*$M38*$N38*VLOOKUP($G38,'VESSEL FACTORS'!$A$16:$L$36,AB$5,FALSE)),($H38*VLOOKUP($F38,'VESSEL FACTORS'!$A$3:$O$5,AB$5,FALSE)*0.0000011023*$M38*$N38*($G38/100))))))))</f>
        <v>Enter vessel info</v>
      </c>
      <c r="AC38" s="76" t="str">
        <f>IF(OR($D38=" ",$E38=" ",$F38=" "),"Enter vessel info",IF(T($H38)&lt;&gt;"","Enter Activity",IF(OR($M38=0,$N38=0),"Enter Run Time",IF((VLOOKUP($F38,'VESSEL FACTORS'!$A$3:$O$5,AC$5,FALSE))="N/A","--",IF($G38=" ",IF(ISERROR(SEARCH("Aux",$E38,1)),($H38*VLOOKUP($F38,'VESSEL FACTORS'!$A$2:$O$5,AC$5,FALSE)*0.0000011023*$M38*$N38*0.82),($H38*VLOOKUP($F38,'VESSEL FACTORS'!$A$2:$O$5,AC$5,FALSE)*0.0000011023*$M38*$N38*1)),IF($G38&lt;21,($H38*VLOOKUP($F38,'VESSEL FACTORS'!$A$2:$O$5,AC$5,FALSE)*0.0000011023*$M38*$N38*VLOOKUP($G38,'VESSEL FACTORS'!$A$16:$L$36,AC$5,FALSE)),($H38*VLOOKUP($F38,'VESSEL FACTORS'!$A$3:$O$5,AC$5,FALSE)*0.0000011023*$M38*$N38*($G38/100))))))))</f>
        <v>Enter vessel info</v>
      </c>
      <c r="AD38" s="76" t="str">
        <f>IF(OR($D38=" ",$E38=" ",$F38=" "),"Enter vessel info",IF(T($H38)&lt;&gt;"","Enter Activity",IF(OR($M38=0,$N38=0),"Enter Run Time",IF((VLOOKUP($F38,'VESSEL FACTORS'!$A$3:$O$5,AD$5,FALSE))="N/A","--",IF($G38=" ",IF(ISERROR(SEARCH("Aux",$E38,1)),($H38*VLOOKUP($F38,'VESSEL FACTORS'!$A$2:$O$5,AD$5,FALSE)*0.0000011023*$M38*$N38*0.82),($H38*VLOOKUP($F38,'VESSEL FACTORS'!$A$2:$O$5,AD$5,FALSE)*0.0000011023*$M38*$N38*1)),IF($G38&lt;21,($H38*VLOOKUP($F38,'VESSEL FACTORS'!$A$2:$O$5,AD$5,FALSE)*0.0000011023*$M38*$N38*VLOOKUP($G38,'VESSEL FACTORS'!$A$16:$L$36,AD$5,FALSE)),($H38*VLOOKUP($F38,'VESSEL FACTORS'!$A$3:$O$5,AD$5,FALSE)*0.0000011023*$M38*$N38*($G38/100))))))))</f>
        <v>Enter vessel info</v>
      </c>
      <c r="AE38" s="76" t="str">
        <f>IF(OR($D38=" ",$E38=" ",$F38=" "),"Enter vessel info",IF(T($H38)&lt;&gt;"","Enter Activity",IF(OR($M38=0,$N38=0),"Enter Run Time",IF((VLOOKUP($F38,'VESSEL FACTORS'!$A$3:$O$5,AE$5,FALSE))="N/A","--",IF($G38=" ",IF(ISERROR(SEARCH("Aux",$E38,1)),($H38*VLOOKUP($F38,'VESSEL FACTORS'!$A$2:$O$5,AE$5,FALSE)*0.0000011023*$M38*$N38*0.82),($H38*VLOOKUP($F38,'VESSEL FACTORS'!$A$2:$O$5,AE$5,FALSE)*0.0000011023*$M38*$N38*1)),IF($G38&lt;21,($H38*VLOOKUP($F38,'VESSEL FACTORS'!$A$2:$O$5,AE$5,FALSE)*0.0000011023*$M38*$N38*VLOOKUP($G38,'VESSEL FACTORS'!$A$16:$L$36,AE$5,FALSE)),($H38*VLOOKUP($F38,'VESSEL FACTORS'!$A$3:$O$5,AE$5,FALSE)*0.0000011023*$M38*$N38*($G38/100))))))))</f>
        <v>Enter vessel info</v>
      </c>
      <c r="AF38" s="76" t="str">
        <f>IF(OR($D38=" ",$E38=" ",$F38=" "),"Enter vessel info",IF(T($H38)&lt;&gt;"","Enter Activity",IF(OR($M38=0,$N38=0),"Enter Run Time",IF((VLOOKUP($F38,'VESSEL FACTORS'!$A$3:$O$5,AF$5,FALSE))="N/A","--",IF($G38=" ",IF(ISERROR(SEARCH("Aux",$E38,1)),($H38*VLOOKUP($F38,'VESSEL FACTORS'!$A$2:$O$5,AF$5,FALSE)*0.0000011023*$M38*$N38*0.82),($H38*VLOOKUP($F38,'VESSEL FACTORS'!$A$2:$O$5,AF$5,FALSE)*0.0000011023*$M38*$N38*1)),IF($G38&lt;21,($H38*VLOOKUP($F38,'VESSEL FACTORS'!$A$2:$O$5,AF$5,FALSE)*0.0000011023*$M38*$N38*VLOOKUP($G38,'VESSEL FACTORS'!$A$16:$L$36,AF$5,FALSE)),($H38*VLOOKUP($F38,'VESSEL FACTORS'!$A$3:$O$5,AF$5,FALSE)*0.0000011023*$M38*$N38*($G38/100))))))))</f>
        <v>Enter vessel info</v>
      </c>
      <c r="AG38" s="76" t="str">
        <f>IF(OR($D38=" ",$E38=" ",$F38=" "),"Enter vessel info",IF(T($H38)&lt;&gt;"","Enter Activity",IF(OR($M38=0,$N38=0),"Enter Run Time",IF((VLOOKUP($F38,'VESSEL FACTORS'!$A$3:$O$5,AG$5,FALSE))="N/A","--",IF($G38=" ",IF(ISERROR(SEARCH("Aux",$E38,1)),($H38*VLOOKUP($F38,'VESSEL FACTORS'!$A$2:$O$5,AG$5,FALSE)*0.0000011023*$M38*$N38*0.82),($H38*VLOOKUP($F38,'VESSEL FACTORS'!$A$2:$O$5,AG$5,FALSE)*0.0000011023*$M38*$N38*1)),IF($G38&lt;21,($H38*VLOOKUP($F38,'VESSEL FACTORS'!$A$2:$O$5,AG$5,FALSE)*0.0000011023*$M38*$N38*VLOOKUP($G38,'VESSEL FACTORS'!$A$16:$L$36,AG$5,FALSE)),($H38*VLOOKUP($F38,'VESSEL FACTORS'!$A$3:$O$5,AG$5,FALSE)*0.0000011023*$M38*$N38*($G38/100))))))))</f>
        <v>Enter vessel info</v>
      </c>
      <c r="AH38" s="76" t="str">
        <f>IF(OR($D38=" ",$E38=" ",$F38=" "),"Enter vessel info",IF(T($H38)&lt;&gt;"","Enter Activity",IF(OR($M38=0,$N38=0),"Enter Run Time",IF((VLOOKUP($F38,'VESSEL FACTORS'!$A$3:$O$5,AH$5,FALSE))="N/A","--",IF($G38=" ",IF(ISERROR(SEARCH("Aux",$E38,1)),($H38*VLOOKUP($F38,'VESSEL FACTORS'!$A$2:$O$5,AH$5,FALSE)*0.0000011023*$M38*$N38*0.82),($H38*VLOOKUP($F38,'VESSEL FACTORS'!$A$2:$O$5,AH$5,FALSE)*0.0000011023*$M38*$N38*1)),IF($G38&lt;21,($H38*VLOOKUP($F38,'VESSEL FACTORS'!$A$2:$O$5,AH$5,FALSE)*0.0000011023*$M38*$N38*VLOOKUP($G38,'VESSEL FACTORS'!$A$16:$L$36,AH$5,FALSE)),($H38*VLOOKUP($F38,'VESSEL FACTORS'!$A$3:$O$5,AH$5,FALSE)*0.0000011023*$M38*$N38*($G38/100))))))))</f>
        <v>Enter vessel info</v>
      </c>
      <c r="AI38" s="76" t="str">
        <f>IF(OR($D38=" ",$E38=" ",$F38=" "),"Enter vessel info",IF(T($H38)&lt;&gt;"","Enter Activity",IF(OR($M38=0,$N38=0),"Enter Run Time",IF((VLOOKUP($F38,'VESSEL FACTORS'!$A$3:$O$5,AI$5,FALSE))="N/A","--",IF($G38=" ",IF(ISERROR(SEARCH("Aux",$E38,1)),($H38*VLOOKUP($F38,'VESSEL FACTORS'!$A$2:$O$5,AI$5,FALSE)*0.0000011023*$M38*$N38*0.82),($H38*VLOOKUP($F38,'VESSEL FACTORS'!$A$2:$O$5,AI$5,FALSE)*0.0000011023*$M38*$N38*1)),IF($G38&lt;21,($H38*VLOOKUP($F38,'VESSEL FACTORS'!$A$2:$O$5,AI$5,FALSE)*0.0000011023*$M38*$N38*VLOOKUP($G38,'VESSEL FACTORS'!$A$16:$L$36,AI$5,FALSE)),($H38*VLOOKUP($F38,'VESSEL FACTORS'!$A$3:$O$5,AI$5,FALSE)*0.0000011023*$M38*$N38*($G38/100))))))))</f>
        <v>Enter vessel info</v>
      </c>
      <c r="AJ38" s="76" t="str">
        <f>IF(OR($D38=" ",$E38=" ",$F38=" "),"Enter vessel info",IF(T($H38)&lt;&gt;"","Enter Activity",IF(OR($M38=0,$N38=0),"Enter Run Time",IF((VLOOKUP($F38,'VESSEL FACTORS'!$A$3:$O$5,AJ$5,FALSE))="N/A","--",IF($G38=" ",IF(ISERROR(SEARCH("Aux",$E38,1)),($H38*VLOOKUP($F38,'VESSEL FACTORS'!$A$2:$O$5,AJ$5,FALSE)*0.0000011023*$M38*$N38*0.82),($H38*VLOOKUP($F38,'VESSEL FACTORS'!$A$2:$O$5,AJ$5,FALSE)*0.0000011023*$M38*$N38*1)),IF($G38&lt;21,($H38*VLOOKUP($F38,'VESSEL FACTORS'!$A$2:$O$5,AJ$5,FALSE)*0.0000011023*$M38*$N38*VLOOKUP($G38,'VESSEL FACTORS'!$A$16:$L$36,AJ$5,FALSE)),($H38*VLOOKUP($F38,'VESSEL FACTORS'!$A$3:$O$5,AJ$5,FALSE)*0.0000011023*$M38*$N38*($G38/100))))))))</f>
        <v>Enter vessel info</v>
      </c>
      <c r="AK38" s="76" t="str">
        <f>IF(OR($D38=" ",$E38=" ",$F38=" "),"Enter vessel info",IF(T($H38)&lt;&gt;"","Enter Activity",IF(OR($M38=0,$N38=0),"Enter Run Time",IF((VLOOKUP($F38,'VESSEL FACTORS'!$A$3:$O$5,AK$5,FALSE))="N/A","--",IF($G38=" ",IF(ISERROR(SEARCH("Aux",$E38,1)),($H38*VLOOKUP($F38,'VESSEL FACTORS'!$A$2:$O$5,AK$5,FALSE)*0.0000011023*$M38*$N38*0.82),($H38*VLOOKUP($F38,'VESSEL FACTORS'!$A$2:$O$5,AK$5,FALSE)*0.0000011023*$M38*$N38*1)),IF($G38&lt;21,($H38*VLOOKUP($F38,'VESSEL FACTORS'!$A$2:$O$5,AK$5,FALSE)*0.0000011023*$M38*$N38*VLOOKUP($G38,'VESSEL FACTORS'!$A$16:$L$36,AK$5,FALSE)),($H38*VLOOKUP($F38,'VESSEL FACTORS'!$A$3:$O$5,AK$5,FALSE)*0.0000011023*$M38*$N38*($G38/100))))))))</f>
        <v>Enter vessel info</v>
      </c>
      <c r="AL38" s="67" t="str">
        <f>IF(OR($D38=" ",$E38=" ",$F38=" "),"Enter vessel info",IF(T($H38)&lt;&gt;"","Enter Activity",IF(OR($M38=0,$N38=0),"Enter Run Time",IF((VLOOKUP($F38,'VESSEL FACTORS'!$A$3:$O$5,AL$5,FALSE))="N/A","--",IF($G38=" ",IF(ISERROR(SEARCH("Aux",$E38,1)),($H38*VLOOKUP($F38,'VESSEL FACTORS'!$A$2:$O$5,AL$5,FALSE)*0.0000011023*$M38*$N38*0.82),($H38*VLOOKUP($F38,'VESSEL FACTORS'!$A$2:$O$5,AL$5,FALSE)*0.0000011023*$M38*$N38*1)),IF($G38&lt;21,($H38*VLOOKUP($F38,'VESSEL FACTORS'!$A$2:$O$5,AL$5,FALSE)*0.0000011023*$M38*$N38*VLOOKUP($G38,'VESSEL FACTORS'!$A$16:$L$36,AL$5,FALSE)),($H38*VLOOKUP($F38,'VESSEL FACTORS'!$A$3:$O$5,AL$5,FALSE)*0.0000011023*$M38*$N38*($G38/100))))))))</f>
        <v>Enter vessel info</v>
      </c>
      <c r="AM38" s="73"/>
      <c r="AO38" s="74">
        <f>MONTH(EMISSIONS_1!P38)-MONTH(EMISSIONS_1!O38)+1</f>
        <v>1</v>
      </c>
      <c r="AP38" s="335">
        <f t="shared" si="44"/>
        <v>0</v>
      </c>
      <c r="AQ38" s="336">
        <f t="shared" si="44"/>
        <v>0</v>
      </c>
      <c r="AR38" s="336">
        <f t="shared" si="44"/>
        <v>0</v>
      </c>
      <c r="AS38" s="336">
        <f t="shared" si="44"/>
        <v>0</v>
      </c>
      <c r="AT38" s="336">
        <f t="shared" si="44"/>
        <v>0</v>
      </c>
      <c r="AU38" s="336">
        <f t="shared" si="44"/>
        <v>0</v>
      </c>
      <c r="AV38" s="336">
        <f t="shared" si="44"/>
        <v>0</v>
      </c>
      <c r="AW38" s="336">
        <f t="shared" si="44"/>
        <v>0</v>
      </c>
      <c r="AX38" s="336">
        <f t="shared" si="44"/>
        <v>0</v>
      </c>
      <c r="AY38" s="336">
        <f t="shared" si="44"/>
        <v>0</v>
      </c>
      <c r="AZ38" s="336">
        <f t="shared" si="44"/>
        <v>0</v>
      </c>
      <c r="BA38" s="337">
        <f t="shared" si="44"/>
        <v>0</v>
      </c>
      <c r="BB38" s="335">
        <f t="shared" si="45"/>
        <v>0</v>
      </c>
      <c r="BC38" s="336">
        <f t="shared" si="45"/>
        <v>0</v>
      </c>
      <c r="BD38" s="336">
        <f t="shared" si="45"/>
        <v>0</v>
      </c>
      <c r="BE38" s="336">
        <f t="shared" si="45"/>
        <v>0</v>
      </c>
      <c r="BF38" s="336">
        <f t="shared" si="45"/>
        <v>0</v>
      </c>
      <c r="BG38" s="336">
        <f t="shared" si="45"/>
        <v>0</v>
      </c>
      <c r="BH38" s="336">
        <f t="shared" si="45"/>
        <v>0</v>
      </c>
      <c r="BI38" s="336">
        <f t="shared" si="45"/>
        <v>0</v>
      </c>
      <c r="BJ38" s="336">
        <f t="shared" si="45"/>
        <v>0</v>
      </c>
      <c r="BK38" s="336">
        <f t="shared" si="45"/>
        <v>0</v>
      </c>
      <c r="BL38" s="336">
        <f t="shared" si="45"/>
        <v>0</v>
      </c>
      <c r="BM38" s="337">
        <f t="shared" si="45"/>
        <v>0</v>
      </c>
      <c r="BN38" s="335">
        <f t="shared" si="46"/>
        <v>0</v>
      </c>
      <c r="BO38" s="336">
        <f t="shared" si="46"/>
        <v>0</v>
      </c>
      <c r="BP38" s="336">
        <f t="shared" si="46"/>
        <v>0</v>
      </c>
      <c r="BQ38" s="336">
        <f t="shared" si="46"/>
        <v>0</v>
      </c>
      <c r="BR38" s="336">
        <f t="shared" si="46"/>
        <v>0</v>
      </c>
      <c r="BS38" s="336">
        <f t="shared" si="46"/>
        <v>0</v>
      </c>
      <c r="BT38" s="336">
        <f t="shared" si="46"/>
        <v>0</v>
      </c>
      <c r="BU38" s="336">
        <f t="shared" si="46"/>
        <v>0</v>
      </c>
      <c r="BV38" s="336">
        <f t="shared" si="46"/>
        <v>0</v>
      </c>
      <c r="BW38" s="336">
        <f t="shared" si="46"/>
        <v>0</v>
      </c>
      <c r="BX38" s="336">
        <f t="shared" si="46"/>
        <v>0</v>
      </c>
      <c r="BY38" s="337">
        <f t="shared" si="46"/>
        <v>0</v>
      </c>
      <c r="BZ38" s="335">
        <f t="shared" si="47"/>
        <v>0</v>
      </c>
      <c r="CA38" s="336">
        <f t="shared" si="47"/>
        <v>0</v>
      </c>
      <c r="CB38" s="336">
        <f t="shared" si="47"/>
        <v>0</v>
      </c>
      <c r="CC38" s="336">
        <f t="shared" si="47"/>
        <v>0</v>
      </c>
      <c r="CD38" s="336">
        <f t="shared" si="47"/>
        <v>0</v>
      </c>
      <c r="CE38" s="336">
        <f t="shared" si="47"/>
        <v>0</v>
      </c>
      <c r="CF38" s="336">
        <f t="shared" si="47"/>
        <v>0</v>
      </c>
      <c r="CG38" s="336">
        <f t="shared" si="47"/>
        <v>0</v>
      </c>
      <c r="CH38" s="336">
        <f t="shared" si="47"/>
        <v>0</v>
      </c>
      <c r="CI38" s="336">
        <f t="shared" si="47"/>
        <v>0</v>
      </c>
      <c r="CJ38" s="336">
        <f t="shared" si="47"/>
        <v>0</v>
      </c>
      <c r="CK38" s="337">
        <f t="shared" si="47"/>
        <v>0</v>
      </c>
      <c r="CL38" s="335">
        <f t="shared" si="48"/>
        <v>0</v>
      </c>
      <c r="CM38" s="336">
        <f t="shared" si="48"/>
        <v>0</v>
      </c>
      <c r="CN38" s="336">
        <f t="shared" si="48"/>
        <v>0</v>
      </c>
      <c r="CO38" s="336">
        <f t="shared" si="48"/>
        <v>0</v>
      </c>
      <c r="CP38" s="336">
        <f t="shared" si="48"/>
        <v>0</v>
      </c>
      <c r="CQ38" s="336">
        <f t="shared" si="48"/>
        <v>0</v>
      </c>
      <c r="CR38" s="336">
        <f t="shared" si="48"/>
        <v>0</v>
      </c>
      <c r="CS38" s="336">
        <f t="shared" si="48"/>
        <v>0</v>
      </c>
      <c r="CT38" s="336">
        <f t="shared" si="48"/>
        <v>0</v>
      </c>
      <c r="CU38" s="336">
        <f t="shared" si="48"/>
        <v>0</v>
      </c>
      <c r="CV38" s="336">
        <f t="shared" si="48"/>
        <v>0</v>
      </c>
      <c r="CW38" s="337">
        <f t="shared" si="48"/>
        <v>0</v>
      </c>
      <c r="CX38" s="335">
        <f t="shared" si="49"/>
        <v>0</v>
      </c>
      <c r="CY38" s="336">
        <f t="shared" si="49"/>
        <v>0</v>
      </c>
      <c r="CZ38" s="336">
        <f t="shared" si="49"/>
        <v>0</v>
      </c>
      <c r="DA38" s="336">
        <f t="shared" si="49"/>
        <v>0</v>
      </c>
      <c r="DB38" s="336">
        <f t="shared" si="49"/>
        <v>0</v>
      </c>
      <c r="DC38" s="336">
        <f t="shared" si="49"/>
        <v>0</v>
      </c>
      <c r="DD38" s="336">
        <f t="shared" si="49"/>
        <v>0</v>
      </c>
      <c r="DE38" s="336">
        <f t="shared" si="49"/>
        <v>0</v>
      </c>
      <c r="DF38" s="336">
        <f t="shared" si="49"/>
        <v>0</v>
      </c>
      <c r="DG38" s="336">
        <f t="shared" si="49"/>
        <v>0</v>
      </c>
      <c r="DH38" s="336">
        <f t="shared" si="49"/>
        <v>0</v>
      </c>
      <c r="DI38" s="337">
        <f t="shared" si="49"/>
        <v>0</v>
      </c>
      <c r="DJ38" s="335">
        <f t="shared" si="50"/>
        <v>0</v>
      </c>
      <c r="DK38" s="336">
        <f t="shared" si="50"/>
        <v>0</v>
      </c>
      <c r="DL38" s="336">
        <f t="shared" si="50"/>
        <v>0</v>
      </c>
      <c r="DM38" s="336">
        <f t="shared" si="50"/>
        <v>0</v>
      </c>
      <c r="DN38" s="336">
        <f t="shared" si="50"/>
        <v>0</v>
      </c>
      <c r="DO38" s="336">
        <f t="shared" si="50"/>
        <v>0</v>
      </c>
      <c r="DP38" s="336">
        <f t="shared" si="50"/>
        <v>0</v>
      </c>
      <c r="DQ38" s="336">
        <f t="shared" si="50"/>
        <v>0</v>
      </c>
      <c r="DR38" s="336">
        <f t="shared" si="50"/>
        <v>0</v>
      </c>
      <c r="DS38" s="336">
        <f t="shared" si="50"/>
        <v>0</v>
      </c>
      <c r="DT38" s="336">
        <f t="shared" si="50"/>
        <v>0</v>
      </c>
      <c r="DU38" s="337">
        <f t="shared" si="50"/>
        <v>0</v>
      </c>
      <c r="DV38" s="335">
        <f t="shared" si="51"/>
        <v>0</v>
      </c>
      <c r="DW38" s="336">
        <f t="shared" si="51"/>
        <v>0</v>
      </c>
      <c r="DX38" s="336">
        <f t="shared" si="51"/>
        <v>0</v>
      </c>
      <c r="DY38" s="336">
        <f t="shared" si="51"/>
        <v>0</v>
      </c>
      <c r="DZ38" s="336">
        <f t="shared" si="51"/>
        <v>0</v>
      </c>
      <c r="EA38" s="336">
        <f t="shared" si="51"/>
        <v>0</v>
      </c>
      <c r="EB38" s="336">
        <f t="shared" si="51"/>
        <v>0</v>
      </c>
      <c r="EC38" s="336">
        <f t="shared" si="51"/>
        <v>0</v>
      </c>
      <c r="ED38" s="336">
        <f t="shared" si="51"/>
        <v>0</v>
      </c>
      <c r="EE38" s="336">
        <f t="shared" si="51"/>
        <v>0</v>
      </c>
      <c r="EF38" s="336">
        <f t="shared" si="51"/>
        <v>0</v>
      </c>
      <c r="EG38" s="337">
        <f t="shared" si="51"/>
        <v>0</v>
      </c>
      <c r="EH38" s="335">
        <f t="shared" si="52"/>
        <v>0</v>
      </c>
      <c r="EI38" s="336">
        <f t="shared" si="52"/>
        <v>0</v>
      </c>
      <c r="EJ38" s="336">
        <f t="shared" si="52"/>
        <v>0</v>
      </c>
      <c r="EK38" s="336">
        <f t="shared" si="52"/>
        <v>0</v>
      </c>
      <c r="EL38" s="336">
        <f t="shared" si="52"/>
        <v>0</v>
      </c>
      <c r="EM38" s="336">
        <f t="shared" si="52"/>
        <v>0</v>
      </c>
      <c r="EN38" s="336">
        <f t="shared" si="52"/>
        <v>0</v>
      </c>
      <c r="EO38" s="336">
        <f t="shared" si="52"/>
        <v>0</v>
      </c>
      <c r="EP38" s="336">
        <f t="shared" si="52"/>
        <v>0</v>
      </c>
      <c r="EQ38" s="336">
        <f t="shared" si="52"/>
        <v>0</v>
      </c>
      <c r="ER38" s="336">
        <f t="shared" si="52"/>
        <v>0</v>
      </c>
      <c r="ES38" s="337">
        <f t="shared" si="52"/>
        <v>0</v>
      </c>
      <c r="ET38" s="335">
        <f t="shared" si="53"/>
        <v>0</v>
      </c>
      <c r="EU38" s="336">
        <f t="shared" si="53"/>
        <v>0</v>
      </c>
      <c r="EV38" s="336">
        <f t="shared" si="53"/>
        <v>0</v>
      </c>
      <c r="EW38" s="336">
        <f t="shared" si="53"/>
        <v>0</v>
      </c>
      <c r="EX38" s="336">
        <f t="shared" si="53"/>
        <v>0</v>
      </c>
      <c r="EY38" s="336">
        <f t="shared" si="53"/>
        <v>0</v>
      </c>
      <c r="EZ38" s="336">
        <f t="shared" si="53"/>
        <v>0</v>
      </c>
      <c r="FA38" s="336">
        <f t="shared" si="53"/>
        <v>0</v>
      </c>
      <c r="FB38" s="336">
        <f t="shared" si="53"/>
        <v>0</v>
      </c>
      <c r="FC38" s="336">
        <f t="shared" si="53"/>
        <v>0</v>
      </c>
      <c r="FD38" s="336">
        <f t="shared" si="53"/>
        <v>0</v>
      </c>
      <c r="FE38" s="337">
        <f t="shared" si="53"/>
        <v>0</v>
      </c>
      <c r="FF38" s="335">
        <f t="shared" si="54"/>
        <v>0</v>
      </c>
      <c r="FG38" s="336">
        <f t="shared" si="54"/>
        <v>0</v>
      </c>
      <c r="FH38" s="336">
        <f t="shared" si="54"/>
        <v>0</v>
      </c>
      <c r="FI38" s="336">
        <f t="shared" si="54"/>
        <v>0</v>
      </c>
      <c r="FJ38" s="336">
        <f t="shared" si="54"/>
        <v>0</v>
      </c>
      <c r="FK38" s="336">
        <f t="shared" si="54"/>
        <v>0</v>
      </c>
      <c r="FL38" s="336">
        <f t="shared" si="54"/>
        <v>0</v>
      </c>
      <c r="FM38" s="336">
        <f t="shared" si="54"/>
        <v>0</v>
      </c>
      <c r="FN38" s="336">
        <f t="shared" si="54"/>
        <v>0</v>
      </c>
      <c r="FO38" s="336">
        <f t="shared" si="54"/>
        <v>0</v>
      </c>
      <c r="FP38" s="336">
        <f t="shared" si="54"/>
        <v>0</v>
      </c>
      <c r="FQ38" s="337">
        <f t="shared" si="54"/>
        <v>0</v>
      </c>
    </row>
    <row r="39" spans="1:173" ht="12.75" customHeight="1" x14ac:dyDescent="0.2">
      <c r="A39" s="74" t="str">
        <f t="shared" si="21"/>
        <v xml:space="preserve"> - </v>
      </c>
      <c r="B39" s="112"/>
      <c r="C39" s="171" t="s">
        <v>305</v>
      </c>
      <c r="D39" s="366" t="str">
        <f>IF(ISBLANK(EMISSIONS_2!D39), " ", EMISSIONS_2!D39)</f>
        <v xml:space="preserve"> </v>
      </c>
      <c r="E39" s="366" t="str">
        <f>IF(ISBLANK(EMISSIONS_2!E39), " ", EMISSIONS_2!E39)</f>
        <v xml:space="preserve"> </v>
      </c>
      <c r="F39" s="366" t="str">
        <f>IF(ISBLANK(EMISSIONS_2!F39), " ", EMISSIONS_2!F39)</f>
        <v xml:space="preserve"> </v>
      </c>
      <c r="G39" s="367"/>
      <c r="H39" s="368"/>
      <c r="I39" s="33" t="s">
        <v>299</v>
      </c>
      <c r="J39" s="367"/>
      <c r="K39" s="33">
        <f t="shared" si="35"/>
        <v>1</v>
      </c>
      <c r="L39" s="33" t="e">
        <f>IF(#REF!="Enter Emissions (tpy)",IF( J39="", 0, J39), 0)</f>
        <v>#REF!</v>
      </c>
      <c r="M39" s="367">
        <v>0</v>
      </c>
      <c r="N39" s="373">
        <v>0</v>
      </c>
      <c r="O39" s="299"/>
      <c r="P39" s="300"/>
      <c r="Q39" s="73" t="str">
        <f t="shared" si="36"/>
        <v>Enter vessel info</v>
      </c>
      <c r="R39" s="79" t="str">
        <f t="shared" si="37"/>
        <v>Enter vessel info</v>
      </c>
      <c r="S39" s="79" t="str">
        <f t="shared" si="38"/>
        <v>Enter vessel info</v>
      </c>
      <c r="T39" s="79" t="str">
        <f t="shared" si="39"/>
        <v>Enter vessel info</v>
      </c>
      <c r="U39" s="79" t="str">
        <f t="shared" si="40"/>
        <v>Enter vessel info</v>
      </c>
      <c r="V39" s="79" t="str">
        <f t="shared" si="41"/>
        <v>Enter vessel info</v>
      </c>
      <c r="W39" s="79" t="str">
        <f t="shared" si="42"/>
        <v>Enter vessel info</v>
      </c>
      <c r="X39" s="79" t="str">
        <f t="shared" si="43"/>
        <v>Enter vessel info</v>
      </c>
      <c r="Y39" s="78" t="s">
        <v>115</v>
      </c>
      <c r="Z39" s="79" t="s">
        <v>115</v>
      </c>
      <c r="AA39" s="82" t="s">
        <v>115</v>
      </c>
      <c r="AB39" s="76" t="str">
        <f>IF(OR($D39=" ",$E39=" ",$F39=" "),"Enter vessel info",IF(T($H39)&lt;&gt;"","Enter Activity",IF(OR($M39=0,$N39=0),"Enter Run Time",IF((VLOOKUP($F39,'VESSEL FACTORS'!$A$3:$O$5,AB$5,FALSE))="N/A","--",IF($G39=" ",IF(ISERROR(SEARCH("Aux",$E39,1)),($H39*VLOOKUP($F39,'VESSEL FACTORS'!$A$2:$O$5,AB$5,FALSE)*0.0000011023*$M39*$N39*0.82),($H39*VLOOKUP($F39,'VESSEL FACTORS'!$A$2:$O$5,AB$5,FALSE)*0.0000011023*$M39*$N39*1)),IF($G39&lt;21,($H39*VLOOKUP($F39,'VESSEL FACTORS'!$A$2:$O$5,AB$5,FALSE)*0.0000011023*$M39*$N39*VLOOKUP($G39,'VESSEL FACTORS'!$A$16:$L$36,AB$5,FALSE)),($H39*VLOOKUP($F39,'VESSEL FACTORS'!$A$3:$O$5,AB$5,FALSE)*0.0000011023*$M39*$N39*($G39/100))))))))</f>
        <v>Enter vessel info</v>
      </c>
      <c r="AC39" s="76" t="str">
        <f>IF(OR($D39=" ",$E39=" ",$F39=" "),"Enter vessel info",IF(T($H39)&lt;&gt;"","Enter Activity",IF(OR($M39=0,$N39=0),"Enter Run Time",IF((VLOOKUP($F39,'VESSEL FACTORS'!$A$3:$O$5,AC$5,FALSE))="N/A","--",IF($G39=" ",IF(ISERROR(SEARCH("Aux",$E39,1)),($H39*VLOOKUP($F39,'VESSEL FACTORS'!$A$2:$O$5,AC$5,FALSE)*0.0000011023*$M39*$N39*0.82),($H39*VLOOKUP($F39,'VESSEL FACTORS'!$A$2:$O$5,AC$5,FALSE)*0.0000011023*$M39*$N39*1)),IF($G39&lt;21,($H39*VLOOKUP($F39,'VESSEL FACTORS'!$A$2:$O$5,AC$5,FALSE)*0.0000011023*$M39*$N39*VLOOKUP($G39,'VESSEL FACTORS'!$A$16:$L$36,AC$5,FALSE)),($H39*VLOOKUP($F39,'VESSEL FACTORS'!$A$3:$O$5,AC$5,FALSE)*0.0000011023*$M39*$N39*($G39/100))))))))</f>
        <v>Enter vessel info</v>
      </c>
      <c r="AD39" s="76" t="str">
        <f>IF(OR($D39=" ",$E39=" ",$F39=" "),"Enter vessel info",IF(T($H39)&lt;&gt;"","Enter Activity",IF(OR($M39=0,$N39=0),"Enter Run Time",IF((VLOOKUP($F39,'VESSEL FACTORS'!$A$3:$O$5,AD$5,FALSE))="N/A","--",IF($G39=" ",IF(ISERROR(SEARCH("Aux",$E39,1)),($H39*VLOOKUP($F39,'VESSEL FACTORS'!$A$2:$O$5,AD$5,FALSE)*0.0000011023*$M39*$N39*0.82),($H39*VLOOKUP($F39,'VESSEL FACTORS'!$A$2:$O$5,AD$5,FALSE)*0.0000011023*$M39*$N39*1)),IF($G39&lt;21,($H39*VLOOKUP($F39,'VESSEL FACTORS'!$A$2:$O$5,AD$5,FALSE)*0.0000011023*$M39*$N39*VLOOKUP($G39,'VESSEL FACTORS'!$A$16:$L$36,AD$5,FALSE)),($H39*VLOOKUP($F39,'VESSEL FACTORS'!$A$3:$O$5,AD$5,FALSE)*0.0000011023*$M39*$N39*($G39/100))))))))</f>
        <v>Enter vessel info</v>
      </c>
      <c r="AE39" s="76" t="str">
        <f>IF(OR($D39=" ",$E39=" ",$F39=" "),"Enter vessel info",IF(T($H39)&lt;&gt;"","Enter Activity",IF(OR($M39=0,$N39=0),"Enter Run Time",IF((VLOOKUP($F39,'VESSEL FACTORS'!$A$3:$O$5,AE$5,FALSE))="N/A","--",IF($G39=" ",IF(ISERROR(SEARCH("Aux",$E39,1)),($H39*VLOOKUP($F39,'VESSEL FACTORS'!$A$2:$O$5,AE$5,FALSE)*0.0000011023*$M39*$N39*0.82),($H39*VLOOKUP($F39,'VESSEL FACTORS'!$A$2:$O$5,AE$5,FALSE)*0.0000011023*$M39*$N39*1)),IF($G39&lt;21,($H39*VLOOKUP($F39,'VESSEL FACTORS'!$A$2:$O$5,AE$5,FALSE)*0.0000011023*$M39*$N39*VLOOKUP($G39,'VESSEL FACTORS'!$A$16:$L$36,AE$5,FALSE)),($H39*VLOOKUP($F39,'VESSEL FACTORS'!$A$3:$O$5,AE$5,FALSE)*0.0000011023*$M39*$N39*($G39/100))))))))</f>
        <v>Enter vessel info</v>
      </c>
      <c r="AF39" s="76" t="str">
        <f>IF(OR($D39=" ",$E39=" ",$F39=" "),"Enter vessel info",IF(T($H39)&lt;&gt;"","Enter Activity",IF(OR($M39=0,$N39=0),"Enter Run Time",IF((VLOOKUP($F39,'VESSEL FACTORS'!$A$3:$O$5,AF$5,FALSE))="N/A","--",IF($G39=" ",IF(ISERROR(SEARCH("Aux",$E39,1)),($H39*VLOOKUP($F39,'VESSEL FACTORS'!$A$2:$O$5,AF$5,FALSE)*0.0000011023*$M39*$N39*0.82),($H39*VLOOKUP($F39,'VESSEL FACTORS'!$A$2:$O$5,AF$5,FALSE)*0.0000011023*$M39*$N39*1)),IF($G39&lt;21,($H39*VLOOKUP($F39,'VESSEL FACTORS'!$A$2:$O$5,AF$5,FALSE)*0.0000011023*$M39*$N39*VLOOKUP($G39,'VESSEL FACTORS'!$A$16:$L$36,AF$5,FALSE)),($H39*VLOOKUP($F39,'VESSEL FACTORS'!$A$3:$O$5,AF$5,FALSE)*0.0000011023*$M39*$N39*($G39/100))))))))</f>
        <v>Enter vessel info</v>
      </c>
      <c r="AG39" s="76" t="str">
        <f>IF(OR($D39=" ",$E39=" ",$F39=" "),"Enter vessel info",IF(T($H39)&lt;&gt;"","Enter Activity",IF(OR($M39=0,$N39=0),"Enter Run Time",IF((VLOOKUP($F39,'VESSEL FACTORS'!$A$3:$O$5,AG$5,FALSE))="N/A","--",IF($G39=" ",IF(ISERROR(SEARCH("Aux",$E39,1)),($H39*VLOOKUP($F39,'VESSEL FACTORS'!$A$2:$O$5,AG$5,FALSE)*0.0000011023*$M39*$N39*0.82),($H39*VLOOKUP($F39,'VESSEL FACTORS'!$A$2:$O$5,AG$5,FALSE)*0.0000011023*$M39*$N39*1)),IF($G39&lt;21,($H39*VLOOKUP($F39,'VESSEL FACTORS'!$A$2:$O$5,AG$5,FALSE)*0.0000011023*$M39*$N39*VLOOKUP($G39,'VESSEL FACTORS'!$A$16:$L$36,AG$5,FALSE)),($H39*VLOOKUP($F39,'VESSEL FACTORS'!$A$3:$O$5,AG$5,FALSE)*0.0000011023*$M39*$N39*($G39/100))))))))</f>
        <v>Enter vessel info</v>
      </c>
      <c r="AH39" s="76" t="str">
        <f>IF(OR($D39=" ",$E39=" ",$F39=" "),"Enter vessel info",IF(T($H39)&lt;&gt;"","Enter Activity",IF(OR($M39=0,$N39=0),"Enter Run Time",IF((VLOOKUP($F39,'VESSEL FACTORS'!$A$3:$O$5,AH$5,FALSE))="N/A","--",IF($G39=" ",IF(ISERROR(SEARCH("Aux",$E39,1)),($H39*VLOOKUP($F39,'VESSEL FACTORS'!$A$2:$O$5,AH$5,FALSE)*0.0000011023*$M39*$N39*0.82),($H39*VLOOKUP($F39,'VESSEL FACTORS'!$A$2:$O$5,AH$5,FALSE)*0.0000011023*$M39*$N39*1)),IF($G39&lt;21,($H39*VLOOKUP($F39,'VESSEL FACTORS'!$A$2:$O$5,AH$5,FALSE)*0.0000011023*$M39*$N39*VLOOKUP($G39,'VESSEL FACTORS'!$A$16:$L$36,AH$5,FALSE)),($H39*VLOOKUP($F39,'VESSEL FACTORS'!$A$3:$O$5,AH$5,FALSE)*0.0000011023*$M39*$N39*($G39/100))))))))</f>
        <v>Enter vessel info</v>
      </c>
      <c r="AI39" s="76" t="str">
        <f>IF(OR($D39=" ",$E39=" ",$F39=" "),"Enter vessel info",IF(T($H39)&lt;&gt;"","Enter Activity",IF(OR($M39=0,$N39=0),"Enter Run Time",IF((VLOOKUP($F39,'VESSEL FACTORS'!$A$3:$O$5,AI$5,FALSE))="N/A","--",IF($G39=" ",IF(ISERROR(SEARCH("Aux",$E39,1)),($H39*VLOOKUP($F39,'VESSEL FACTORS'!$A$2:$O$5,AI$5,FALSE)*0.0000011023*$M39*$N39*0.82),($H39*VLOOKUP($F39,'VESSEL FACTORS'!$A$2:$O$5,AI$5,FALSE)*0.0000011023*$M39*$N39*1)),IF($G39&lt;21,($H39*VLOOKUP($F39,'VESSEL FACTORS'!$A$2:$O$5,AI$5,FALSE)*0.0000011023*$M39*$N39*VLOOKUP($G39,'VESSEL FACTORS'!$A$16:$L$36,AI$5,FALSE)),($H39*VLOOKUP($F39,'VESSEL FACTORS'!$A$3:$O$5,AI$5,FALSE)*0.0000011023*$M39*$N39*($G39/100))))))))</f>
        <v>Enter vessel info</v>
      </c>
      <c r="AJ39" s="76" t="str">
        <f>IF(OR($D39=" ",$E39=" ",$F39=" "),"Enter vessel info",IF(T($H39)&lt;&gt;"","Enter Activity",IF(OR($M39=0,$N39=0),"Enter Run Time",IF((VLOOKUP($F39,'VESSEL FACTORS'!$A$3:$O$5,AJ$5,FALSE))="N/A","--",IF($G39=" ",IF(ISERROR(SEARCH("Aux",$E39,1)),($H39*VLOOKUP($F39,'VESSEL FACTORS'!$A$2:$O$5,AJ$5,FALSE)*0.0000011023*$M39*$N39*0.82),($H39*VLOOKUP($F39,'VESSEL FACTORS'!$A$2:$O$5,AJ$5,FALSE)*0.0000011023*$M39*$N39*1)),IF($G39&lt;21,($H39*VLOOKUP($F39,'VESSEL FACTORS'!$A$2:$O$5,AJ$5,FALSE)*0.0000011023*$M39*$N39*VLOOKUP($G39,'VESSEL FACTORS'!$A$16:$L$36,AJ$5,FALSE)),($H39*VLOOKUP($F39,'VESSEL FACTORS'!$A$3:$O$5,AJ$5,FALSE)*0.0000011023*$M39*$N39*($G39/100))))))))</f>
        <v>Enter vessel info</v>
      </c>
      <c r="AK39" s="76" t="str">
        <f>IF(OR($D39=" ",$E39=" ",$F39=" "),"Enter vessel info",IF(T($H39)&lt;&gt;"","Enter Activity",IF(OR($M39=0,$N39=0),"Enter Run Time",IF((VLOOKUP($F39,'VESSEL FACTORS'!$A$3:$O$5,AK$5,FALSE))="N/A","--",IF($G39=" ",IF(ISERROR(SEARCH("Aux",$E39,1)),($H39*VLOOKUP($F39,'VESSEL FACTORS'!$A$2:$O$5,AK$5,FALSE)*0.0000011023*$M39*$N39*0.82),($H39*VLOOKUP($F39,'VESSEL FACTORS'!$A$2:$O$5,AK$5,FALSE)*0.0000011023*$M39*$N39*1)),IF($G39&lt;21,($H39*VLOOKUP($F39,'VESSEL FACTORS'!$A$2:$O$5,AK$5,FALSE)*0.0000011023*$M39*$N39*VLOOKUP($G39,'VESSEL FACTORS'!$A$16:$L$36,AK$5,FALSE)),($H39*VLOOKUP($F39,'VESSEL FACTORS'!$A$3:$O$5,AK$5,FALSE)*0.0000011023*$M39*$N39*($G39/100))))))))</f>
        <v>Enter vessel info</v>
      </c>
      <c r="AL39" s="67" t="str">
        <f>IF(OR($D39=" ",$E39=" ",$F39=" "),"Enter vessel info",IF(T($H39)&lt;&gt;"","Enter Activity",IF(OR($M39=0,$N39=0),"Enter Run Time",IF((VLOOKUP($F39,'VESSEL FACTORS'!$A$3:$O$5,AL$5,FALSE))="N/A","--",IF($G39=" ",IF(ISERROR(SEARCH("Aux",$E39,1)),($H39*VLOOKUP($F39,'VESSEL FACTORS'!$A$2:$O$5,AL$5,FALSE)*0.0000011023*$M39*$N39*0.82),($H39*VLOOKUP($F39,'VESSEL FACTORS'!$A$2:$O$5,AL$5,FALSE)*0.0000011023*$M39*$N39*1)),IF($G39&lt;21,($H39*VLOOKUP($F39,'VESSEL FACTORS'!$A$2:$O$5,AL$5,FALSE)*0.0000011023*$M39*$N39*VLOOKUP($G39,'VESSEL FACTORS'!$A$16:$L$36,AL$5,FALSE)),($H39*VLOOKUP($F39,'VESSEL FACTORS'!$A$3:$O$5,AL$5,FALSE)*0.0000011023*$M39*$N39*($G39/100))))))))</f>
        <v>Enter vessel info</v>
      </c>
      <c r="AM39" s="73"/>
      <c r="AO39" s="74">
        <f>MONTH(EMISSIONS_1!P39)-MONTH(EMISSIONS_1!O39)+1</f>
        <v>1</v>
      </c>
      <c r="AP39" s="335">
        <f t="shared" si="44"/>
        <v>0</v>
      </c>
      <c r="AQ39" s="336">
        <f t="shared" si="44"/>
        <v>0</v>
      </c>
      <c r="AR39" s="336">
        <f t="shared" si="44"/>
        <v>0</v>
      </c>
      <c r="AS39" s="336">
        <f t="shared" si="44"/>
        <v>0</v>
      </c>
      <c r="AT39" s="336">
        <f t="shared" si="44"/>
        <v>0</v>
      </c>
      <c r="AU39" s="336">
        <f t="shared" si="44"/>
        <v>0</v>
      </c>
      <c r="AV39" s="336">
        <f t="shared" si="44"/>
        <v>0</v>
      </c>
      <c r="AW39" s="336">
        <f t="shared" si="44"/>
        <v>0</v>
      </c>
      <c r="AX39" s="336">
        <f t="shared" si="44"/>
        <v>0</v>
      </c>
      <c r="AY39" s="336">
        <f t="shared" si="44"/>
        <v>0</v>
      </c>
      <c r="AZ39" s="336">
        <f t="shared" si="44"/>
        <v>0</v>
      </c>
      <c r="BA39" s="337">
        <f t="shared" si="44"/>
        <v>0</v>
      </c>
      <c r="BB39" s="335">
        <f t="shared" si="45"/>
        <v>0</v>
      </c>
      <c r="BC39" s="336">
        <f t="shared" si="45"/>
        <v>0</v>
      </c>
      <c r="BD39" s="336">
        <f t="shared" si="45"/>
        <v>0</v>
      </c>
      <c r="BE39" s="336">
        <f t="shared" si="45"/>
        <v>0</v>
      </c>
      <c r="BF39" s="336">
        <f t="shared" si="45"/>
        <v>0</v>
      </c>
      <c r="BG39" s="336">
        <f t="shared" si="45"/>
        <v>0</v>
      </c>
      <c r="BH39" s="336">
        <f t="shared" si="45"/>
        <v>0</v>
      </c>
      <c r="BI39" s="336">
        <f t="shared" si="45"/>
        <v>0</v>
      </c>
      <c r="BJ39" s="336">
        <f t="shared" si="45"/>
        <v>0</v>
      </c>
      <c r="BK39" s="336">
        <f t="shared" si="45"/>
        <v>0</v>
      </c>
      <c r="BL39" s="336">
        <f t="shared" si="45"/>
        <v>0</v>
      </c>
      <c r="BM39" s="337">
        <f t="shared" si="45"/>
        <v>0</v>
      </c>
      <c r="BN39" s="335">
        <f t="shared" si="46"/>
        <v>0</v>
      </c>
      <c r="BO39" s="336">
        <f t="shared" si="46"/>
        <v>0</v>
      </c>
      <c r="BP39" s="336">
        <f t="shared" si="46"/>
        <v>0</v>
      </c>
      <c r="BQ39" s="336">
        <f t="shared" si="46"/>
        <v>0</v>
      </c>
      <c r="BR39" s="336">
        <f t="shared" si="46"/>
        <v>0</v>
      </c>
      <c r="BS39" s="336">
        <f t="shared" si="46"/>
        <v>0</v>
      </c>
      <c r="BT39" s="336">
        <f t="shared" si="46"/>
        <v>0</v>
      </c>
      <c r="BU39" s="336">
        <f t="shared" si="46"/>
        <v>0</v>
      </c>
      <c r="BV39" s="336">
        <f t="shared" si="46"/>
        <v>0</v>
      </c>
      <c r="BW39" s="336">
        <f t="shared" si="46"/>
        <v>0</v>
      </c>
      <c r="BX39" s="336">
        <f t="shared" si="46"/>
        <v>0</v>
      </c>
      <c r="BY39" s="337">
        <f t="shared" si="46"/>
        <v>0</v>
      </c>
      <c r="BZ39" s="335">
        <f t="shared" si="47"/>
        <v>0</v>
      </c>
      <c r="CA39" s="336">
        <f t="shared" si="47"/>
        <v>0</v>
      </c>
      <c r="CB39" s="336">
        <f t="shared" si="47"/>
        <v>0</v>
      </c>
      <c r="CC39" s="336">
        <f t="shared" si="47"/>
        <v>0</v>
      </c>
      <c r="CD39" s="336">
        <f t="shared" si="47"/>
        <v>0</v>
      </c>
      <c r="CE39" s="336">
        <f t="shared" si="47"/>
        <v>0</v>
      </c>
      <c r="CF39" s="336">
        <f t="shared" si="47"/>
        <v>0</v>
      </c>
      <c r="CG39" s="336">
        <f t="shared" si="47"/>
        <v>0</v>
      </c>
      <c r="CH39" s="336">
        <f t="shared" si="47"/>
        <v>0</v>
      </c>
      <c r="CI39" s="336">
        <f t="shared" si="47"/>
        <v>0</v>
      </c>
      <c r="CJ39" s="336">
        <f t="shared" si="47"/>
        <v>0</v>
      </c>
      <c r="CK39" s="337">
        <f t="shared" si="47"/>
        <v>0</v>
      </c>
      <c r="CL39" s="335">
        <f t="shared" si="48"/>
        <v>0</v>
      </c>
      <c r="CM39" s="336">
        <f t="shared" si="48"/>
        <v>0</v>
      </c>
      <c r="CN39" s="336">
        <f t="shared" si="48"/>
        <v>0</v>
      </c>
      <c r="CO39" s="336">
        <f t="shared" si="48"/>
        <v>0</v>
      </c>
      <c r="CP39" s="336">
        <f t="shared" si="48"/>
        <v>0</v>
      </c>
      <c r="CQ39" s="336">
        <f t="shared" si="48"/>
        <v>0</v>
      </c>
      <c r="CR39" s="336">
        <f t="shared" si="48"/>
        <v>0</v>
      </c>
      <c r="CS39" s="336">
        <f t="shared" si="48"/>
        <v>0</v>
      </c>
      <c r="CT39" s="336">
        <f t="shared" si="48"/>
        <v>0</v>
      </c>
      <c r="CU39" s="336">
        <f t="shared" si="48"/>
        <v>0</v>
      </c>
      <c r="CV39" s="336">
        <f t="shared" si="48"/>
        <v>0</v>
      </c>
      <c r="CW39" s="337">
        <f t="shared" si="48"/>
        <v>0</v>
      </c>
      <c r="CX39" s="335">
        <f t="shared" si="49"/>
        <v>0</v>
      </c>
      <c r="CY39" s="336">
        <f t="shared" si="49"/>
        <v>0</v>
      </c>
      <c r="CZ39" s="336">
        <f t="shared" si="49"/>
        <v>0</v>
      </c>
      <c r="DA39" s="336">
        <f t="shared" si="49"/>
        <v>0</v>
      </c>
      <c r="DB39" s="336">
        <f t="shared" si="49"/>
        <v>0</v>
      </c>
      <c r="DC39" s="336">
        <f t="shared" si="49"/>
        <v>0</v>
      </c>
      <c r="DD39" s="336">
        <f t="shared" si="49"/>
        <v>0</v>
      </c>
      <c r="DE39" s="336">
        <f t="shared" si="49"/>
        <v>0</v>
      </c>
      <c r="DF39" s="336">
        <f t="shared" si="49"/>
        <v>0</v>
      </c>
      <c r="DG39" s="336">
        <f t="shared" si="49"/>
        <v>0</v>
      </c>
      <c r="DH39" s="336">
        <f t="shared" si="49"/>
        <v>0</v>
      </c>
      <c r="DI39" s="337">
        <f t="shared" si="49"/>
        <v>0</v>
      </c>
      <c r="DJ39" s="335">
        <f t="shared" si="50"/>
        <v>0</v>
      </c>
      <c r="DK39" s="336">
        <f t="shared" si="50"/>
        <v>0</v>
      </c>
      <c r="DL39" s="336">
        <f t="shared" si="50"/>
        <v>0</v>
      </c>
      <c r="DM39" s="336">
        <f t="shared" si="50"/>
        <v>0</v>
      </c>
      <c r="DN39" s="336">
        <f t="shared" si="50"/>
        <v>0</v>
      </c>
      <c r="DO39" s="336">
        <f t="shared" si="50"/>
        <v>0</v>
      </c>
      <c r="DP39" s="336">
        <f t="shared" si="50"/>
        <v>0</v>
      </c>
      <c r="DQ39" s="336">
        <f t="shared" si="50"/>
        <v>0</v>
      </c>
      <c r="DR39" s="336">
        <f t="shared" si="50"/>
        <v>0</v>
      </c>
      <c r="DS39" s="336">
        <f t="shared" si="50"/>
        <v>0</v>
      </c>
      <c r="DT39" s="336">
        <f t="shared" si="50"/>
        <v>0</v>
      </c>
      <c r="DU39" s="337">
        <f t="shared" si="50"/>
        <v>0</v>
      </c>
      <c r="DV39" s="335">
        <f t="shared" si="51"/>
        <v>0</v>
      </c>
      <c r="DW39" s="336">
        <f t="shared" si="51"/>
        <v>0</v>
      </c>
      <c r="DX39" s="336">
        <f t="shared" si="51"/>
        <v>0</v>
      </c>
      <c r="DY39" s="336">
        <f t="shared" si="51"/>
        <v>0</v>
      </c>
      <c r="DZ39" s="336">
        <f t="shared" si="51"/>
        <v>0</v>
      </c>
      <c r="EA39" s="336">
        <f t="shared" si="51"/>
        <v>0</v>
      </c>
      <c r="EB39" s="336">
        <f t="shared" si="51"/>
        <v>0</v>
      </c>
      <c r="EC39" s="336">
        <f t="shared" si="51"/>
        <v>0</v>
      </c>
      <c r="ED39" s="336">
        <f t="shared" si="51"/>
        <v>0</v>
      </c>
      <c r="EE39" s="336">
        <f t="shared" si="51"/>
        <v>0</v>
      </c>
      <c r="EF39" s="336">
        <f t="shared" si="51"/>
        <v>0</v>
      </c>
      <c r="EG39" s="337">
        <f t="shared" si="51"/>
        <v>0</v>
      </c>
      <c r="EH39" s="335">
        <f t="shared" si="52"/>
        <v>0</v>
      </c>
      <c r="EI39" s="336">
        <f t="shared" si="52"/>
        <v>0</v>
      </c>
      <c r="EJ39" s="336">
        <f t="shared" si="52"/>
        <v>0</v>
      </c>
      <c r="EK39" s="336">
        <f t="shared" si="52"/>
        <v>0</v>
      </c>
      <c r="EL39" s="336">
        <f t="shared" si="52"/>
        <v>0</v>
      </c>
      <c r="EM39" s="336">
        <f t="shared" si="52"/>
        <v>0</v>
      </c>
      <c r="EN39" s="336">
        <f t="shared" si="52"/>
        <v>0</v>
      </c>
      <c r="EO39" s="336">
        <f t="shared" si="52"/>
        <v>0</v>
      </c>
      <c r="EP39" s="336">
        <f t="shared" si="52"/>
        <v>0</v>
      </c>
      <c r="EQ39" s="336">
        <f t="shared" si="52"/>
        <v>0</v>
      </c>
      <c r="ER39" s="336">
        <f t="shared" si="52"/>
        <v>0</v>
      </c>
      <c r="ES39" s="337">
        <f t="shared" si="52"/>
        <v>0</v>
      </c>
      <c r="ET39" s="335">
        <f t="shared" si="53"/>
        <v>0</v>
      </c>
      <c r="EU39" s="336">
        <f t="shared" si="53"/>
        <v>0</v>
      </c>
      <c r="EV39" s="336">
        <f t="shared" si="53"/>
        <v>0</v>
      </c>
      <c r="EW39" s="336">
        <f t="shared" si="53"/>
        <v>0</v>
      </c>
      <c r="EX39" s="336">
        <f t="shared" si="53"/>
        <v>0</v>
      </c>
      <c r="EY39" s="336">
        <f t="shared" si="53"/>
        <v>0</v>
      </c>
      <c r="EZ39" s="336">
        <f t="shared" si="53"/>
        <v>0</v>
      </c>
      <c r="FA39" s="336">
        <f t="shared" si="53"/>
        <v>0</v>
      </c>
      <c r="FB39" s="336">
        <f t="shared" si="53"/>
        <v>0</v>
      </c>
      <c r="FC39" s="336">
        <f t="shared" si="53"/>
        <v>0</v>
      </c>
      <c r="FD39" s="336">
        <f t="shared" si="53"/>
        <v>0</v>
      </c>
      <c r="FE39" s="337">
        <f t="shared" si="53"/>
        <v>0</v>
      </c>
      <c r="FF39" s="335">
        <f t="shared" si="54"/>
        <v>0</v>
      </c>
      <c r="FG39" s="336">
        <f t="shared" si="54"/>
        <v>0</v>
      </c>
      <c r="FH39" s="336">
        <f t="shared" si="54"/>
        <v>0</v>
      </c>
      <c r="FI39" s="336">
        <f t="shared" si="54"/>
        <v>0</v>
      </c>
      <c r="FJ39" s="336">
        <f t="shared" si="54"/>
        <v>0</v>
      </c>
      <c r="FK39" s="336">
        <f t="shared" si="54"/>
        <v>0</v>
      </c>
      <c r="FL39" s="336">
        <f t="shared" si="54"/>
        <v>0</v>
      </c>
      <c r="FM39" s="336">
        <f t="shared" si="54"/>
        <v>0</v>
      </c>
      <c r="FN39" s="336">
        <f t="shared" si="54"/>
        <v>0</v>
      </c>
      <c r="FO39" s="336">
        <f t="shared" si="54"/>
        <v>0</v>
      </c>
      <c r="FP39" s="336">
        <f t="shared" si="54"/>
        <v>0</v>
      </c>
      <c r="FQ39" s="337">
        <f t="shared" si="54"/>
        <v>0</v>
      </c>
    </row>
    <row r="40" spans="1:173" ht="12.75" customHeight="1" x14ac:dyDescent="0.2">
      <c r="A40" s="74" t="str">
        <f t="shared" si="21"/>
        <v xml:space="preserve"> - </v>
      </c>
      <c r="B40" s="112"/>
      <c r="C40" s="171" t="s">
        <v>305</v>
      </c>
      <c r="D40" s="366" t="str">
        <f>IF(ISBLANK(EMISSIONS_2!D40), " ", EMISSIONS_2!D40)</f>
        <v xml:space="preserve"> </v>
      </c>
      <c r="E40" s="366" t="str">
        <f>IF(ISBLANK(EMISSIONS_2!E40), " ", EMISSIONS_2!E40)</f>
        <v xml:space="preserve"> </v>
      </c>
      <c r="F40" s="366" t="str">
        <f>IF(ISBLANK(EMISSIONS_2!F40), " ", EMISSIONS_2!F40)</f>
        <v xml:space="preserve"> </v>
      </c>
      <c r="G40" s="367"/>
      <c r="H40" s="368"/>
      <c r="I40" s="33" t="s">
        <v>299</v>
      </c>
      <c r="J40" s="367"/>
      <c r="K40" s="33">
        <f t="shared" si="35"/>
        <v>1</v>
      </c>
      <c r="L40" s="33">
        <f t="shared" si="23"/>
        <v>0</v>
      </c>
      <c r="M40" s="367">
        <v>0</v>
      </c>
      <c r="N40" s="373">
        <v>0</v>
      </c>
      <c r="O40" s="299"/>
      <c r="P40" s="300"/>
      <c r="Q40" s="73" t="str">
        <f t="shared" si="36"/>
        <v>Enter vessel info</v>
      </c>
      <c r="R40" s="79" t="str">
        <f t="shared" si="37"/>
        <v>Enter vessel info</v>
      </c>
      <c r="S40" s="79" t="str">
        <f t="shared" si="38"/>
        <v>Enter vessel info</v>
      </c>
      <c r="T40" s="79" t="str">
        <f t="shared" si="39"/>
        <v>Enter vessel info</v>
      </c>
      <c r="U40" s="79" t="str">
        <f t="shared" si="40"/>
        <v>Enter vessel info</v>
      </c>
      <c r="V40" s="79" t="str">
        <f t="shared" si="41"/>
        <v>Enter vessel info</v>
      </c>
      <c r="W40" s="79" t="str">
        <f t="shared" si="42"/>
        <v>Enter vessel info</v>
      </c>
      <c r="X40" s="79" t="str">
        <f t="shared" si="43"/>
        <v>Enter vessel info</v>
      </c>
      <c r="Y40" s="78" t="s">
        <v>115</v>
      </c>
      <c r="Z40" s="79" t="s">
        <v>115</v>
      </c>
      <c r="AA40" s="82" t="s">
        <v>115</v>
      </c>
      <c r="AB40" s="76" t="str">
        <f>IF(OR($D40=" ",$E40=" ",$F40=" "),"Enter vessel info",IF(T($H40)&lt;&gt;"","Enter Activity",IF(OR($M40=0,$N40=0),"Enter Run Time",IF((VLOOKUP($F40,'VESSEL FACTORS'!$A$3:$O$5,AB$5,FALSE))="N/A","--",IF($G40=" ",IF(ISERROR(SEARCH("Aux",$E40,1)),($H40*VLOOKUP($F40,'VESSEL FACTORS'!$A$2:$O$5,AB$5,FALSE)*0.0000011023*$M40*$N40*0.82),($H40*VLOOKUP($F40,'VESSEL FACTORS'!$A$2:$O$5,AB$5,FALSE)*0.0000011023*$M40*$N40*1)),IF($G40&lt;21,($H40*VLOOKUP($F40,'VESSEL FACTORS'!$A$2:$O$5,AB$5,FALSE)*0.0000011023*$M40*$N40*VLOOKUP($G40,'VESSEL FACTORS'!$A$16:$L$36,AB$5,FALSE)),($H40*VLOOKUP($F40,'VESSEL FACTORS'!$A$3:$O$5,AB$5,FALSE)*0.0000011023*$M40*$N40*($G40/100))))))))</f>
        <v>Enter vessel info</v>
      </c>
      <c r="AC40" s="76" t="str">
        <f>IF(OR($D40=" ",$E40=" ",$F40=" "),"Enter vessel info",IF(T($H40)&lt;&gt;"","Enter Activity",IF(OR($M40=0,$N40=0),"Enter Run Time",IF((VLOOKUP($F40,'VESSEL FACTORS'!$A$3:$O$5,AC$5,FALSE))="N/A","--",IF($G40=" ",IF(ISERROR(SEARCH("Aux",$E40,1)),($H40*VLOOKUP($F40,'VESSEL FACTORS'!$A$2:$O$5,AC$5,FALSE)*0.0000011023*$M40*$N40*0.82),($H40*VLOOKUP($F40,'VESSEL FACTORS'!$A$2:$O$5,AC$5,FALSE)*0.0000011023*$M40*$N40*1)),IF($G40&lt;21,($H40*VLOOKUP($F40,'VESSEL FACTORS'!$A$2:$O$5,AC$5,FALSE)*0.0000011023*$M40*$N40*VLOOKUP($G40,'VESSEL FACTORS'!$A$16:$L$36,AC$5,FALSE)),($H40*VLOOKUP($F40,'VESSEL FACTORS'!$A$3:$O$5,AC$5,FALSE)*0.0000011023*$M40*$N40*($G40/100))))))))</f>
        <v>Enter vessel info</v>
      </c>
      <c r="AD40" s="76" t="str">
        <f>IF(OR($D40=" ",$E40=" ",$F40=" "),"Enter vessel info",IF(T($H40)&lt;&gt;"","Enter Activity",IF(OR($M40=0,$N40=0),"Enter Run Time",IF((VLOOKUP($F40,'VESSEL FACTORS'!$A$3:$O$5,AD$5,FALSE))="N/A","--",IF($G40=" ",IF(ISERROR(SEARCH("Aux",$E40,1)),($H40*VLOOKUP($F40,'VESSEL FACTORS'!$A$2:$O$5,AD$5,FALSE)*0.0000011023*$M40*$N40*0.82),($H40*VLOOKUP($F40,'VESSEL FACTORS'!$A$2:$O$5,AD$5,FALSE)*0.0000011023*$M40*$N40*1)),IF($G40&lt;21,($H40*VLOOKUP($F40,'VESSEL FACTORS'!$A$2:$O$5,AD$5,FALSE)*0.0000011023*$M40*$N40*VLOOKUP($G40,'VESSEL FACTORS'!$A$16:$L$36,AD$5,FALSE)),($H40*VLOOKUP($F40,'VESSEL FACTORS'!$A$3:$O$5,AD$5,FALSE)*0.0000011023*$M40*$N40*($G40/100))))))))</f>
        <v>Enter vessel info</v>
      </c>
      <c r="AE40" s="76" t="str">
        <f>IF(OR($D40=" ",$E40=" ",$F40=" "),"Enter vessel info",IF(T($H40)&lt;&gt;"","Enter Activity",IF(OR($M40=0,$N40=0),"Enter Run Time",IF((VLOOKUP($F40,'VESSEL FACTORS'!$A$3:$O$5,AE$5,FALSE))="N/A","--",IF($G40=" ",IF(ISERROR(SEARCH("Aux",$E40,1)),($H40*VLOOKUP($F40,'VESSEL FACTORS'!$A$2:$O$5,AE$5,FALSE)*0.0000011023*$M40*$N40*0.82),($H40*VLOOKUP($F40,'VESSEL FACTORS'!$A$2:$O$5,AE$5,FALSE)*0.0000011023*$M40*$N40*1)),IF($G40&lt;21,($H40*VLOOKUP($F40,'VESSEL FACTORS'!$A$2:$O$5,AE$5,FALSE)*0.0000011023*$M40*$N40*VLOOKUP($G40,'VESSEL FACTORS'!$A$16:$L$36,AE$5,FALSE)),($H40*VLOOKUP($F40,'VESSEL FACTORS'!$A$3:$O$5,AE$5,FALSE)*0.0000011023*$M40*$N40*($G40/100))))))))</f>
        <v>Enter vessel info</v>
      </c>
      <c r="AF40" s="76" t="str">
        <f>IF(OR($D40=" ",$E40=" ",$F40=" "),"Enter vessel info",IF(T($H40)&lt;&gt;"","Enter Activity",IF(OR($M40=0,$N40=0),"Enter Run Time",IF((VLOOKUP($F40,'VESSEL FACTORS'!$A$3:$O$5,AF$5,FALSE))="N/A","--",IF($G40=" ",IF(ISERROR(SEARCH("Aux",$E40,1)),($H40*VLOOKUP($F40,'VESSEL FACTORS'!$A$2:$O$5,AF$5,FALSE)*0.0000011023*$M40*$N40*0.82),($H40*VLOOKUP($F40,'VESSEL FACTORS'!$A$2:$O$5,AF$5,FALSE)*0.0000011023*$M40*$N40*1)),IF($G40&lt;21,($H40*VLOOKUP($F40,'VESSEL FACTORS'!$A$2:$O$5,AF$5,FALSE)*0.0000011023*$M40*$N40*VLOOKUP($G40,'VESSEL FACTORS'!$A$16:$L$36,AF$5,FALSE)),($H40*VLOOKUP($F40,'VESSEL FACTORS'!$A$3:$O$5,AF$5,FALSE)*0.0000011023*$M40*$N40*($G40/100))))))))</f>
        <v>Enter vessel info</v>
      </c>
      <c r="AG40" s="76" t="str">
        <f>IF(OR($D40=" ",$E40=" ",$F40=" "),"Enter vessel info",IF(T($H40)&lt;&gt;"","Enter Activity",IF(OR($M40=0,$N40=0),"Enter Run Time",IF((VLOOKUP($F40,'VESSEL FACTORS'!$A$3:$O$5,AG$5,FALSE))="N/A","--",IF($G40=" ",IF(ISERROR(SEARCH("Aux",$E40,1)),($H40*VLOOKUP($F40,'VESSEL FACTORS'!$A$2:$O$5,AG$5,FALSE)*0.0000011023*$M40*$N40*0.82),($H40*VLOOKUP($F40,'VESSEL FACTORS'!$A$2:$O$5,AG$5,FALSE)*0.0000011023*$M40*$N40*1)),IF($G40&lt;21,($H40*VLOOKUP($F40,'VESSEL FACTORS'!$A$2:$O$5,AG$5,FALSE)*0.0000011023*$M40*$N40*VLOOKUP($G40,'VESSEL FACTORS'!$A$16:$L$36,AG$5,FALSE)),($H40*VLOOKUP($F40,'VESSEL FACTORS'!$A$3:$O$5,AG$5,FALSE)*0.0000011023*$M40*$N40*($G40/100))))))))</f>
        <v>Enter vessel info</v>
      </c>
      <c r="AH40" s="76" t="str">
        <f>IF(OR($D40=" ",$E40=" ",$F40=" "),"Enter vessel info",IF(T($H40)&lt;&gt;"","Enter Activity",IF(OR($M40=0,$N40=0),"Enter Run Time",IF((VLOOKUP($F40,'VESSEL FACTORS'!$A$3:$O$5,AH$5,FALSE))="N/A","--",IF($G40=" ",IF(ISERROR(SEARCH("Aux",$E40,1)),($H40*VLOOKUP($F40,'VESSEL FACTORS'!$A$2:$O$5,AH$5,FALSE)*0.0000011023*$M40*$N40*0.82),($H40*VLOOKUP($F40,'VESSEL FACTORS'!$A$2:$O$5,AH$5,FALSE)*0.0000011023*$M40*$N40*1)),IF($G40&lt;21,($H40*VLOOKUP($F40,'VESSEL FACTORS'!$A$2:$O$5,AH$5,FALSE)*0.0000011023*$M40*$N40*VLOOKUP($G40,'VESSEL FACTORS'!$A$16:$L$36,AH$5,FALSE)),($H40*VLOOKUP($F40,'VESSEL FACTORS'!$A$3:$O$5,AH$5,FALSE)*0.0000011023*$M40*$N40*($G40/100))))))))</f>
        <v>Enter vessel info</v>
      </c>
      <c r="AI40" s="76" t="str">
        <f>IF(OR($D40=" ",$E40=" ",$F40=" "),"Enter vessel info",IF(T($H40)&lt;&gt;"","Enter Activity",IF(OR($M40=0,$N40=0),"Enter Run Time",IF((VLOOKUP($F40,'VESSEL FACTORS'!$A$3:$O$5,AI$5,FALSE))="N/A","--",IF($G40=" ",IF(ISERROR(SEARCH("Aux",$E40,1)),($H40*VLOOKUP($F40,'VESSEL FACTORS'!$A$2:$O$5,AI$5,FALSE)*0.0000011023*$M40*$N40*0.82),($H40*VLOOKUP($F40,'VESSEL FACTORS'!$A$2:$O$5,AI$5,FALSE)*0.0000011023*$M40*$N40*1)),IF($G40&lt;21,($H40*VLOOKUP($F40,'VESSEL FACTORS'!$A$2:$O$5,AI$5,FALSE)*0.0000011023*$M40*$N40*VLOOKUP($G40,'VESSEL FACTORS'!$A$16:$L$36,AI$5,FALSE)),($H40*VLOOKUP($F40,'VESSEL FACTORS'!$A$3:$O$5,AI$5,FALSE)*0.0000011023*$M40*$N40*($G40/100))))))))</f>
        <v>Enter vessel info</v>
      </c>
      <c r="AJ40" s="76" t="str">
        <f>IF(OR($D40=" ",$E40=" ",$F40=" "),"Enter vessel info",IF(T($H40)&lt;&gt;"","Enter Activity",IF(OR($M40=0,$N40=0),"Enter Run Time",IF((VLOOKUP($F40,'VESSEL FACTORS'!$A$3:$O$5,AJ$5,FALSE))="N/A","--",IF($G40=" ",IF(ISERROR(SEARCH("Aux",$E40,1)),($H40*VLOOKUP($F40,'VESSEL FACTORS'!$A$2:$O$5,AJ$5,FALSE)*0.0000011023*$M40*$N40*0.82),($H40*VLOOKUP($F40,'VESSEL FACTORS'!$A$2:$O$5,AJ$5,FALSE)*0.0000011023*$M40*$N40*1)),IF($G40&lt;21,($H40*VLOOKUP($F40,'VESSEL FACTORS'!$A$2:$O$5,AJ$5,FALSE)*0.0000011023*$M40*$N40*VLOOKUP($G40,'VESSEL FACTORS'!$A$16:$L$36,AJ$5,FALSE)),($H40*VLOOKUP($F40,'VESSEL FACTORS'!$A$3:$O$5,AJ$5,FALSE)*0.0000011023*$M40*$N40*($G40/100))))))))</f>
        <v>Enter vessel info</v>
      </c>
      <c r="AK40" s="76" t="str">
        <f>IF(OR($D40=" ",$E40=" ",$F40=" "),"Enter vessel info",IF(T($H40)&lt;&gt;"","Enter Activity",IF(OR($M40=0,$N40=0),"Enter Run Time",IF((VLOOKUP($F40,'VESSEL FACTORS'!$A$3:$O$5,AK$5,FALSE))="N/A","--",IF($G40=" ",IF(ISERROR(SEARCH("Aux",$E40,1)),($H40*VLOOKUP($F40,'VESSEL FACTORS'!$A$2:$O$5,AK$5,FALSE)*0.0000011023*$M40*$N40*0.82),($H40*VLOOKUP($F40,'VESSEL FACTORS'!$A$2:$O$5,AK$5,FALSE)*0.0000011023*$M40*$N40*1)),IF($G40&lt;21,($H40*VLOOKUP($F40,'VESSEL FACTORS'!$A$2:$O$5,AK$5,FALSE)*0.0000011023*$M40*$N40*VLOOKUP($G40,'VESSEL FACTORS'!$A$16:$L$36,AK$5,FALSE)),($H40*VLOOKUP($F40,'VESSEL FACTORS'!$A$3:$O$5,AK$5,FALSE)*0.0000011023*$M40*$N40*($G40/100))))))))</f>
        <v>Enter vessel info</v>
      </c>
      <c r="AL40" s="67" t="str">
        <f>IF(OR($D40=" ",$E40=" ",$F40=" "),"Enter vessel info",IF(T($H40)&lt;&gt;"","Enter Activity",IF(OR($M40=0,$N40=0),"Enter Run Time",IF((VLOOKUP($F40,'VESSEL FACTORS'!$A$3:$O$5,AL$5,FALSE))="N/A","--",IF($G40=" ",IF(ISERROR(SEARCH("Aux",$E40,1)),($H40*VLOOKUP($F40,'VESSEL FACTORS'!$A$2:$O$5,AL$5,FALSE)*0.0000011023*$M40*$N40*0.82),($H40*VLOOKUP($F40,'VESSEL FACTORS'!$A$2:$O$5,AL$5,FALSE)*0.0000011023*$M40*$N40*1)),IF($G40&lt;21,($H40*VLOOKUP($F40,'VESSEL FACTORS'!$A$2:$O$5,AL$5,FALSE)*0.0000011023*$M40*$N40*VLOOKUP($G40,'VESSEL FACTORS'!$A$16:$L$36,AL$5,FALSE)),($H40*VLOOKUP($F40,'VESSEL FACTORS'!$A$3:$O$5,AL$5,FALSE)*0.0000011023*$M40*$N40*($G40/100))))))))</f>
        <v>Enter vessel info</v>
      </c>
      <c r="AM40" s="73"/>
      <c r="AO40" s="74">
        <f>MONTH(EMISSIONS_1!P40)-MONTH(EMISSIONS_1!O40)+1</f>
        <v>1</v>
      </c>
      <c r="AP40" s="335">
        <f t="shared" ref="AP40:BA43" si="55">IF(T($AB40)="",IF((AP$6&gt;=MONTH($O40))*(AP$6&lt;=MONTH($P40)), $AB40/$AO40, 0),0)</f>
        <v>0</v>
      </c>
      <c r="AQ40" s="336">
        <f t="shared" si="55"/>
        <v>0</v>
      </c>
      <c r="AR40" s="336">
        <f t="shared" si="55"/>
        <v>0</v>
      </c>
      <c r="AS40" s="336">
        <f t="shared" si="55"/>
        <v>0</v>
      </c>
      <c r="AT40" s="336">
        <f t="shared" si="55"/>
        <v>0</v>
      </c>
      <c r="AU40" s="336">
        <f t="shared" si="55"/>
        <v>0</v>
      </c>
      <c r="AV40" s="336">
        <f t="shared" si="55"/>
        <v>0</v>
      </c>
      <c r="AW40" s="336">
        <f t="shared" si="55"/>
        <v>0</v>
      </c>
      <c r="AX40" s="336">
        <f t="shared" si="55"/>
        <v>0</v>
      </c>
      <c r="AY40" s="336">
        <f t="shared" si="55"/>
        <v>0</v>
      </c>
      <c r="AZ40" s="336">
        <f t="shared" si="55"/>
        <v>0</v>
      </c>
      <c r="BA40" s="337">
        <f t="shared" si="55"/>
        <v>0</v>
      </c>
      <c r="BB40" s="335">
        <f t="shared" si="45"/>
        <v>0</v>
      </c>
      <c r="BC40" s="336">
        <f t="shared" si="45"/>
        <v>0</v>
      </c>
      <c r="BD40" s="336">
        <f t="shared" si="45"/>
        <v>0</v>
      </c>
      <c r="BE40" s="336">
        <f t="shared" si="45"/>
        <v>0</v>
      </c>
      <c r="BF40" s="336">
        <f t="shared" si="45"/>
        <v>0</v>
      </c>
      <c r="BG40" s="336">
        <f t="shared" si="45"/>
        <v>0</v>
      </c>
      <c r="BH40" s="336">
        <f t="shared" si="45"/>
        <v>0</v>
      </c>
      <c r="BI40" s="336">
        <f t="shared" si="45"/>
        <v>0</v>
      </c>
      <c r="BJ40" s="336">
        <f t="shared" si="45"/>
        <v>0</v>
      </c>
      <c r="BK40" s="336">
        <f t="shared" si="45"/>
        <v>0</v>
      </c>
      <c r="BL40" s="336">
        <f t="shared" si="45"/>
        <v>0</v>
      </c>
      <c r="BM40" s="337">
        <f t="shared" si="45"/>
        <v>0</v>
      </c>
      <c r="BN40" s="335">
        <f t="shared" si="46"/>
        <v>0</v>
      </c>
      <c r="BO40" s="336">
        <f t="shared" si="46"/>
        <v>0</v>
      </c>
      <c r="BP40" s="336">
        <f t="shared" si="46"/>
        <v>0</v>
      </c>
      <c r="BQ40" s="336">
        <f t="shared" si="46"/>
        <v>0</v>
      </c>
      <c r="BR40" s="336">
        <f t="shared" si="46"/>
        <v>0</v>
      </c>
      <c r="BS40" s="336">
        <f t="shared" si="46"/>
        <v>0</v>
      </c>
      <c r="BT40" s="336">
        <f t="shared" si="46"/>
        <v>0</v>
      </c>
      <c r="BU40" s="336">
        <f t="shared" si="46"/>
        <v>0</v>
      </c>
      <c r="BV40" s="336">
        <f t="shared" si="46"/>
        <v>0</v>
      </c>
      <c r="BW40" s="336">
        <f t="shared" si="46"/>
        <v>0</v>
      </c>
      <c r="BX40" s="336">
        <f t="shared" si="46"/>
        <v>0</v>
      </c>
      <c r="BY40" s="337">
        <f t="shared" si="46"/>
        <v>0</v>
      </c>
      <c r="BZ40" s="335">
        <f t="shared" si="47"/>
        <v>0</v>
      </c>
      <c r="CA40" s="336">
        <f t="shared" si="47"/>
        <v>0</v>
      </c>
      <c r="CB40" s="336">
        <f t="shared" si="47"/>
        <v>0</v>
      </c>
      <c r="CC40" s="336">
        <f t="shared" si="47"/>
        <v>0</v>
      </c>
      <c r="CD40" s="336">
        <f t="shared" si="47"/>
        <v>0</v>
      </c>
      <c r="CE40" s="336">
        <f t="shared" si="47"/>
        <v>0</v>
      </c>
      <c r="CF40" s="336">
        <f t="shared" si="47"/>
        <v>0</v>
      </c>
      <c r="CG40" s="336">
        <f t="shared" si="47"/>
        <v>0</v>
      </c>
      <c r="CH40" s="336">
        <f t="shared" si="47"/>
        <v>0</v>
      </c>
      <c r="CI40" s="336">
        <f t="shared" si="47"/>
        <v>0</v>
      </c>
      <c r="CJ40" s="336">
        <f t="shared" si="47"/>
        <v>0</v>
      </c>
      <c r="CK40" s="337">
        <f t="shared" si="47"/>
        <v>0</v>
      </c>
      <c r="CL40" s="335">
        <f t="shared" si="48"/>
        <v>0</v>
      </c>
      <c r="CM40" s="336">
        <f t="shared" si="48"/>
        <v>0</v>
      </c>
      <c r="CN40" s="336">
        <f t="shared" si="48"/>
        <v>0</v>
      </c>
      <c r="CO40" s="336">
        <f t="shared" si="48"/>
        <v>0</v>
      </c>
      <c r="CP40" s="336">
        <f t="shared" si="48"/>
        <v>0</v>
      </c>
      <c r="CQ40" s="336">
        <f t="shared" si="48"/>
        <v>0</v>
      </c>
      <c r="CR40" s="336">
        <f t="shared" si="48"/>
        <v>0</v>
      </c>
      <c r="CS40" s="336">
        <f t="shared" si="48"/>
        <v>0</v>
      </c>
      <c r="CT40" s="336">
        <f t="shared" si="48"/>
        <v>0</v>
      </c>
      <c r="CU40" s="336">
        <f t="shared" si="48"/>
        <v>0</v>
      </c>
      <c r="CV40" s="336">
        <f t="shared" si="48"/>
        <v>0</v>
      </c>
      <c r="CW40" s="337">
        <f t="shared" si="48"/>
        <v>0</v>
      </c>
      <c r="CX40" s="335">
        <f t="shared" si="49"/>
        <v>0</v>
      </c>
      <c r="CY40" s="336">
        <f t="shared" si="49"/>
        <v>0</v>
      </c>
      <c r="CZ40" s="336">
        <f t="shared" si="49"/>
        <v>0</v>
      </c>
      <c r="DA40" s="336">
        <f t="shared" si="49"/>
        <v>0</v>
      </c>
      <c r="DB40" s="336">
        <f t="shared" si="49"/>
        <v>0</v>
      </c>
      <c r="DC40" s="336">
        <f t="shared" si="49"/>
        <v>0</v>
      </c>
      <c r="DD40" s="336">
        <f t="shared" si="49"/>
        <v>0</v>
      </c>
      <c r="DE40" s="336">
        <f t="shared" si="49"/>
        <v>0</v>
      </c>
      <c r="DF40" s="336">
        <f t="shared" si="49"/>
        <v>0</v>
      </c>
      <c r="DG40" s="336">
        <f t="shared" si="49"/>
        <v>0</v>
      </c>
      <c r="DH40" s="336">
        <f t="shared" si="49"/>
        <v>0</v>
      </c>
      <c r="DI40" s="337">
        <f t="shared" si="49"/>
        <v>0</v>
      </c>
      <c r="DJ40" s="335">
        <f t="shared" si="50"/>
        <v>0</v>
      </c>
      <c r="DK40" s="336">
        <f t="shared" si="50"/>
        <v>0</v>
      </c>
      <c r="DL40" s="336">
        <f t="shared" si="50"/>
        <v>0</v>
      </c>
      <c r="DM40" s="336">
        <f t="shared" si="50"/>
        <v>0</v>
      </c>
      <c r="DN40" s="336">
        <f t="shared" si="50"/>
        <v>0</v>
      </c>
      <c r="DO40" s="336">
        <f t="shared" si="50"/>
        <v>0</v>
      </c>
      <c r="DP40" s="336">
        <f t="shared" si="50"/>
        <v>0</v>
      </c>
      <c r="DQ40" s="336">
        <f t="shared" si="50"/>
        <v>0</v>
      </c>
      <c r="DR40" s="336">
        <f t="shared" si="50"/>
        <v>0</v>
      </c>
      <c r="DS40" s="336">
        <f t="shared" si="50"/>
        <v>0</v>
      </c>
      <c r="DT40" s="336">
        <f t="shared" si="50"/>
        <v>0</v>
      </c>
      <c r="DU40" s="337">
        <f t="shared" si="50"/>
        <v>0</v>
      </c>
      <c r="DV40" s="335">
        <f t="shared" si="51"/>
        <v>0</v>
      </c>
      <c r="DW40" s="336">
        <f t="shared" si="51"/>
        <v>0</v>
      </c>
      <c r="DX40" s="336">
        <f t="shared" si="51"/>
        <v>0</v>
      </c>
      <c r="DY40" s="336">
        <f t="shared" si="51"/>
        <v>0</v>
      </c>
      <c r="DZ40" s="336">
        <f t="shared" si="51"/>
        <v>0</v>
      </c>
      <c r="EA40" s="336">
        <f t="shared" si="51"/>
        <v>0</v>
      </c>
      <c r="EB40" s="336">
        <f t="shared" si="51"/>
        <v>0</v>
      </c>
      <c r="EC40" s="336">
        <f t="shared" si="51"/>
        <v>0</v>
      </c>
      <c r="ED40" s="336">
        <f t="shared" si="51"/>
        <v>0</v>
      </c>
      <c r="EE40" s="336">
        <f t="shared" si="51"/>
        <v>0</v>
      </c>
      <c r="EF40" s="336">
        <f t="shared" si="51"/>
        <v>0</v>
      </c>
      <c r="EG40" s="337">
        <f t="shared" si="51"/>
        <v>0</v>
      </c>
      <c r="EH40" s="335">
        <f t="shared" si="52"/>
        <v>0</v>
      </c>
      <c r="EI40" s="336">
        <f t="shared" si="52"/>
        <v>0</v>
      </c>
      <c r="EJ40" s="336">
        <f t="shared" si="52"/>
        <v>0</v>
      </c>
      <c r="EK40" s="336">
        <f t="shared" si="52"/>
        <v>0</v>
      </c>
      <c r="EL40" s="336">
        <f t="shared" si="52"/>
        <v>0</v>
      </c>
      <c r="EM40" s="336">
        <f t="shared" si="52"/>
        <v>0</v>
      </c>
      <c r="EN40" s="336">
        <f t="shared" si="52"/>
        <v>0</v>
      </c>
      <c r="EO40" s="336">
        <f t="shared" si="52"/>
        <v>0</v>
      </c>
      <c r="EP40" s="336">
        <f t="shared" si="52"/>
        <v>0</v>
      </c>
      <c r="EQ40" s="336">
        <f t="shared" si="52"/>
        <v>0</v>
      </c>
      <c r="ER40" s="336">
        <f t="shared" si="52"/>
        <v>0</v>
      </c>
      <c r="ES40" s="337">
        <f t="shared" si="52"/>
        <v>0</v>
      </c>
      <c r="ET40" s="335">
        <f t="shared" si="53"/>
        <v>0</v>
      </c>
      <c r="EU40" s="336">
        <f t="shared" si="53"/>
        <v>0</v>
      </c>
      <c r="EV40" s="336">
        <f t="shared" si="53"/>
        <v>0</v>
      </c>
      <c r="EW40" s="336">
        <f t="shared" si="53"/>
        <v>0</v>
      </c>
      <c r="EX40" s="336">
        <f t="shared" si="53"/>
        <v>0</v>
      </c>
      <c r="EY40" s="336">
        <f t="shared" si="53"/>
        <v>0</v>
      </c>
      <c r="EZ40" s="336">
        <f t="shared" si="53"/>
        <v>0</v>
      </c>
      <c r="FA40" s="336">
        <f t="shared" si="53"/>
        <v>0</v>
      </c>
      <c r="FB40" s="336">
        <f t="shared" si="53"/>
        <v>0</v>
      </c>
      <c r="FC40" s="336">
        <f t="shared" si="53"/>
        <v>0</v>
      </c>
      <c r="FD40" s="336">
        <f t="shared" si="53"/>
        <v>0</v>
      </c>
      <c r="FE40" s="337">
        <f t="shared" si="53"/>
        <v>0</v>
      </c>
      <c r="FF40" s="335">
        <f t="shared" si="54"/>
        <v>0</v>
      </c>
      <c r="FG40" s="336">
        <f t="shared" si="54"/>
        <v>0</v>
      </c>
      <c r="FH40" s="336">
        <f t="shared" si="54"/>
        <v>0</v>
      </c>
      <c r="FI40" s="336">
        <f t="shared" si="54"/>
        <v>0</v>
      </c>
      <c r="FJ40" s="336">
        <f t="shared" si="54"/>
        <v>0</v>
      </c>
      <c r="FK40" s="336">
        <f t="shared" si="54"/>
        <v>0</v>
      </c>
      <c r="FL40" s="336">
        <f t="shared" si="54"/>
        <v>0</v>
      </c>
      <c r="FM40" s="336">
        <f t="shared" si="54"/>
        <v>0</v>
      </c>
      <c r="FN40" s="336">
        <f t="shared" si="54"/>
        <v>0</v>
      </c>
      <c r="FO40" s="336">
        <f t="shared" si="54"/>
        <v>0</v>
      </c>
      <c r="FP40" s="336">
        <f t="shared" si="54"/>
        <v>0</v>
      </c>
      <c r="FQ40" s="337">
        <f t="shared" si="54"/>
        <v>0</v>
      </c>
    </row>
    <row r="41" spans="1:173" ht="12.75" customHeight="1" x14ac:dyDescent="0.2">
      <c r="A41" s="74" t="str">
        <f t="shared" si="21"/>
        <v xml:space="preserve"> - </v>
      </c>
      <c r="B41" s="112"/>
      <c r="C41" s="171" t="s">
        <v>305</v>
      </c>
      <c r="D41" s="366" t="str">
        <f>IF(ISBLANK(EMISSIONS_2!D41), " ", EMISSIONS_2!D41)</f>
        <v xml:space="preserve"> </v>
      </c>
      <c r="E41" s="366" t="str">
        <f>IF(ISBLANK(EMISSIONS_2!E41), " ", EMISSIONS_2!E41)</f>
        <v xml:space="preserve"> </v>
      </c>
      <c r="F41" s="366" t="str">
        <f>IF(ISBLANK(EMISSIONS_2!F41), " ", EMISSIONS_2!F41)</f>
        <v xml:space="preserve"> </v>
      </c>
      <c r="G41" s="367"/>
      <c r="H41" s="368"/>
      <c r="I41" s="33" t="s">
        <v>299</v>
      </c>
      <c r="J41" s="367"/>
      <c r="K41" s="33">
        <f t="shared" si="35"/>
        <v>1</v>
      </c>
      <c r="L41" s="33">
        <f t="shared" si="23"/>
        <v>0</v>
      </c>
      <c r="M41" s="367">
        <v>0</v>
      </c>
      <c r="N41" s="373">
        <v>0</v>
      </c>
      <c r="O41" s="299"/>
      <c r="P41" s="300"/>
      <c r="Q41" s="73" t="str">
        <f t="shared" si="36"/>
        <v>Enter vessel info</v>
      </c>
      <c r="R41" s="79" t="str">
        <f t="shared" si="37"/>
        <v>Enter vessel info</v>
      </c>
      <c r="S41" s="79" t="str">
        <f t="shared" si="38"/>
        <v>Enter vessel info</v>
      </c>
      <c r="T41" s="79" t="str">
        <f t="shared" si="39"/>
        <v>Enter vessel info</v>
      </c>
      <c r="U41" s="79" t="str">
        <f t="shared" si="40"/>
        <v>Enter vessel info</v>
      </c>
      <c r="V41" s="79" t="str">
        <f t="shared" si="41"/>
        <v>Enter vessel info</v>
      </c>
      <c r="W41" s="79" t="str">
        <f t="shared" si="42"/>
        <v>Enter vessel info</v>
      </c>
      <c r="X41" s="79" t="str">
        <f t="shared" si="43"/>
        <v>Enter vessel info</v>
      </c>
      <c r="Y41" s="78" t="s">
        <v>115</v>
      </c>
      <c r="Z41" s="79" t="s">
        <v>115</v>
      </c>
      <c r="AA41" s="82" t="s">
        <v>115</v>
      </c>
      <c r="AB41" s="76" t="str">
        <f>IF(OR($D41=" ",$E41=" ",$F41=" "),"Enter vessel info",IF(T($H41)&lt;&gt;"","Enter Activity",IF(OR($M41=0,$N41=0),"Enter Run Time",IF((VLOOKUP($F41,'VESSEL FACTORS'!$A$3:$O$5,AB$5,FALSE))="N/A","--",IF($G41=" ",IF(ISERROR(SEARCH("Aux",$E41,1)),($H41*VLOOKUP($F41,'VESSEL FACTORS'!$A$2:$O$5,AB$5,FALSE)*0.0000011023*$M41*$N41*0.82),($H41*VLOOKUP($F41,'VESSEL FACTORS'!$A$2:$O$5,AB$5,FALSE)*0.0000011023*$M41*$N41*1)),IF($G41&lt;21,($H41*VLOOKUP($F41,'VESSEL FACTORS'!$A$2:$O$5,AB$5,FALSE)*0.0000011023*$M41*$N41*VLOOKUP($G41,'VESSEL FACTORS'!$A$16:$L$36,AB$5,FALSE)),($H41*VLOOKUP($F41,'VESSEL FACTORS'!$A$3:$O$5,AB$5,FALSE)*0.0000011023*$M41*$N41*($G41/100))))))))</f>
        <v>Enter vessel info</v>
      </c>
      <c r="AC41" s="76" t="str">
        <f>IF(OR($D41=" ",$E41=" ",$F41=" "),"Enter vessel info",IF(T($H41)&lt;&gt;"","Enter Activity",IF(OR($M41=0,$N41=0),"Enter Run Time",IF((VLOOKUP($F41,'VESSEL FACTORS'!$A$3:$O$5,AC$5,FALSE))="N/A","--",IF($G41=" ",IF(ISERROR(SEARCH("Aux",$E41,1)),($H41*VLOOKUP($F41,'VESSEL FACTORS'!$A$2:$O$5,AC$5,FALSE)*0.0000011023*$M41*$N41*0.82),($H41*VLOOKUP($F41,'VESSEL FACTORS'!$A$2:$O$5,AC$5,FALSE)*0.0000011023*$M41*$N41*1)),IF($G41&lt;21,($H41*VLOOKUP($F41,'VESSEL FACTORS'!$A$2:$O$5,AC$5,FALSE)*0.0000011023*$M41*$N41*VLOOKUP($G41,'VESSEL FACTORS'!$A$16:$L$36,AC$5,FALSE)),($H41*VLOOKUP($F41,'VESSEL FACTORS'!$A$3:$O$5,AC$5,FALSE)*0.0000011023*$M41*$N41*($G41/100))))))))</f>
        <v>Enter vessel info</v>
      </c>
      <c r="AD41" s="76" t="str">
        <f>IF(OR($D41=" ",$E41=" ",$F41=" "),"Enter vessel info",IF(T($H41)&lt;&gt;"","Enter Activity",IF(OR($M41=0,$N41=0),"Enter Run Time",IF((VLOOKUP($F41,'VESSEL FACTORS'!$A$3:$O$5,AD$5,FALSE))="N/A","--",IF($G41=" ",IF(ISERROR(SEARCH("Aux",$E41,1)),($H41*VLOOKUP($F41,'VESSEL FACTORS'!$A$2:$O$5,AD$5,FALSE)*0.0000011023*$M41*$N41*0.82),($H41*VLOOKUP($F41,'VESSEL FACTORS'!$A$2:$O$5,AD$5,FALSE)*0.0000011023*$M41*$N41*1)),IF($G41&lt;21,($H41*VLOOKUP($F41,'VESSEL FACTORS'!$A$2:$O$5,AD$5,FALSE)*0.0000011023*$M41*$N41*VLOOKUP($G41,'VESSEL FACTORS'!$A$16:$L$36,AD$5,FALSE)),($H41*VLOOKUP($F41,'VESSEL FACTORS'!$A$3:$O$5,AD$5,FALSE)*0.0000011023*$M41*$N41*($G41/100))))))))</f>
        <v>Enter vessel info</v>
      </c>
      <c r="AE41" s="76" t="str">
        <f>IF(OR($D41=" ",$E41=" ",$F41=" "),"Enter vessel info",IF(T($H41)&lt;&gt;"","Enter Activity",IF(OR($M41=0,$N41=0),"Enter Run Time",IF((VLOOKUP($F41,'VESSEL FACTORS'!$A$3:$O$5,AE$5,FALSE))="N/A","--",IF($G41=" ",IF(ISERROR(SEARCH("Aux",$E41,1)),($H41*VLOOKUP($F41,'VESSEL FACTORS'!$A$2:$O$5,AE$5,FALSE)*0.0000011023*$M41*$N41*0.82),($H41*VLOOKUP($F41,'VESSEL FACTORS'!$A$2:$O$5,AE$5,FALSE)*0.0000011023*$M41*$N41*1)),IF($G41&lt;21,($H41*VLOOKUP($F41,'VESSEL FACTORS'!$A$2:$O$5,AE$5,FALSE)*0.0000011023*$M41*$N41*VLOOKUP($G41,'VESSEL FACTORS'!$A$16:$L$36,AE$5,FALSE)),($H41*VLOOKUP($F41,'VESSEL FACTORS'!$A$3:$O$5,AE$5,FALSE)*0.0000011023*$M41*$N41*($G41/100))))))))</f>
        <v>Enter vessel info</v>
      </c>
      <c r="AF41" s="76" t="str">
        <f>IF(OR($D41=" ",$E41=" ",$F41=" "),"Enter vessel info",IF(T($H41)&lt;&gt;"","Enter Activity",IF(OR($M41=0,$N41=0),"Enter Run Time",IF((VLOOKUP($F41,'VESSEL FACTORS'!$A$3:$O$5,AF$5,FALSE))="N/A","--",IF($G41=" ",IF(ISERROR(SEARCH("Aux",$E41,1)),($H41*VLOOKUP($F41,'VESSEL FACTORS'!$A$2:$O$5,AF$5,FALSE)*0.0000011023*$M41*$N41*0.82),($H41*VLOOKUP($F41,'VESSEL FACTORS'!$A$2:$O$5,AF$5,FALSE)*0.0000011023*$M41*$N41*1)),IF($G41&lt;21,($H41*VLOOKUP($F41,'VESSEL FACTORS'!$A$2:$O$5,AF$5,FALSE)*0.0000011023*$M41*$N41*VLOOKUP($G41,'VESSEL FACTORS'!$A$16:$L$36,AF$5,FALSE)),($H41*VLOOKUP($F41,'VESSEL FACTORS'!$A$3:$O$5,AF$5,FALSE)*0.0000011023*$M41*$N41*($G41/100))))))))</f>
        <v>Enter vessel info</v>
      </c>
      <c r="AG41" s="76" t="str">
        <f>IF(OR($D41=" ",$E41=" ",$F41=" "),"Enter vessel info",IF(T($H41)&lt;&gt;"","Enter Activity",IF(OR($M41=0,$N41=0),"Enter Run Time",IF((VLOOKUP($F41,'VESSEL FACTORS'!$A$3:$O$5,AG$5,FALSE))="N/A","--",IF($G41=" ",IF(ISERROR(SEARCH("Aux",$E41,1)),($H41*VLOOKUP($F41,'VESSEL FACTORS'!$A$2:$O$5,AG$5,FALSE)*0.0000011023*$M41*$N41*0.82),($H41*VLOOKUP($F41,'VESSEL FACTORS'!$A$2:$O$5,AG$5,FALSE)*0.0000011023*$M41*$N41*1)),IF($G41&lt;21,($H41*VLOOKUP($F41,'VESSEL FACTORS'!$A$2:$O$5,AG$5,FALSE)*0.0000011023*$M41*$N41*VLOOKUP($G41,'VESSEL FACTORS'!$A$16:$L$36,AG$5,FALSE)),($H41*VLOOKUP($F41,'VESSEL FACTORS'!$A$3:$O$5,AG$5,FALSE)*0.0000011023*$M41*$N41*($G41/100))))))))</f>
        <v>Enter vessel info</v>
      </c>
      <c r="AH41" s="76" t="str">
        <f>IF(OR($D41=" ",$E41=" ",$F41=" "),"Enter vessel info",IF(T($H41)&lt;&gt;"","Enter Activity",IF(OR($M41=0,$N41=0),"Enter Run Time",IF((VLOOKUP($F41,'VESSEL FACTORS'!$A$3:$O$5,AH$5,FALSE))="N/A","--",IF($G41=" ",IF(ISERROR(SEARCH("Aux",$E41,1)),($H41*VLOOKUP($F41,'VESSEL FACTORS'!$A$2:$O$5,AH$5,FALSE)*0.0000011023*$M41*$N41*0.82),($H41*VLOOKUP($F41,'VESSEL FACTORS'!$A$2:$O$5,AH$5,FALSE)*0.0000011023*$M41*$N41*1)),IF($G41&lt;21,($H41*VLOOKUP($F41,'VESSEL FACTORS'!$A$2:$O$5,AH$5,FALSE)*0.0000011023*$M41*$N41*VLOOKUP($G41,'VESSEL FACTORS'!$A$16:$L$36,AH$5,FALSE)),($H41*VLOOKUP($F41,'VESSEL FACTORS'!$A$3:$O$5,AH$5,FALSE)*0.0000011023*$M41*$N41*($G41/100))))))))</f>
        <v>Enter vessel info</v>
      </c>
      <c r="AI41" s="76" t="str">
        <f>IF(OR($D41=" ",$E41=" ",$F41=" "),"Enter vessel info",IF(T($H41)&lt;&gt;"","Enter Activity",IF(OR($M41=0,$N41=0),"Enter Run Time",IF((VLOOKUP($F41,'VESSEL FACTORS'!$A$3:$O$5,AI$5,FALSE))="N/A","--",IF($G41=" ",IF(ISERROR(SEARCH("Aux",$E41,1)),($H41*VLOOKUP($F41,'VESSEL FACTORS'!$A$2:$O$5,AI$5,FALSE)*0.0000011023*$M41*$N41*0.82),($H41*VLOOKUP($F41,'VESSEL FACTORS'!$A$2:$O$5,AI$5,FALSE)*0.0000011023*$M41*$N41*1)),IF($G41&lt;21,($H41*VLOOKUP($F41,'VESSEL FACTORS'!$A$2:$O$5,AI$5,FALSE)*0.0000011023*$M41*$N41*VLOOKUP($G41,'VESSEL FACTORS'!$A$16:$L$36,AI$5,FALSE)),($H41*VLOOKUP($F41,'VESSEL FACTORS'!$A$3:$O$5,AI$5,FALSE)*0.0000011023*$M41*$N41*($G41/100))))))))</f>
        <v>Enter vessel info</v>
      </c>
      <c r="AJ41" s="76" t="str">
        <f>IF(OR($D41=" ",$E41=" ",$F41=" "),"Enter vessel info",IF(T($H41)&lt;&gt;"","Enter Activity",IF(OR($M41=0,$N41=0),"Enter Run Time",IF((VLOOKUP($F41,'VESSEL FACTORS'!$A$3:$O$5,AJ$5,FALSE))="N/A","--",IF($G41=" ",IF(ISERROR(SEARCH("Aux",$E41,1)),($H41*VLOOKUP($F41,'VESSEL FACTORS'!$A$2:$O$5,AJ$5,FALSE)*0.0000011023*$M41*$N41*0.82),($H41*VLOOKUP($F41,'VESSEL FACTORS'!$A$2:$O$5,AJ$5,FALSE)*0.0000011023*$M41*$N41*1)),IF($G41&lt;21,($H41*VLOOKUP($F41,'VESSEL FACTORS'!$A$2:$O$5,AJ$5,FALSE)*0.0000011023*$M41*$N41*VLOOKUP($G41,'VESSEL FACTORS'!$A$16:$L$36,AJ$5,FALSE)),($H41*VLOOKUP($F41,'VESSEL FACTORS'!$A$3:$O$5,AJ$5,FALSE)*0.0000011023*$M41*$N41*($G41/100))))))))</f>
        <v>Enter vessel info</v>
      </c>
      <c r="AK41" s="76" t="str">
        <f>IF(OR($D41=" ",$E41=" ",$F41=" "),"Enter vessel info",IF(T($H41)&lt;&gt;"","Enter Activity",IF(OR($M41=0,$N41=0),"Enter Run Time",IF((VLOOKUP($F41,'VESSEL FACTORS'!$A$3:$O$5,AK$5,FALSE))="N/A","--",IF($G41=" ",IF(ISERROR(SEARCH("Aux",$E41,1)),($H41*VLOOKUP($F41,'VESSEL FACTORS'!$A$2:$O$5,AK$5,FALSE)*0.0000011023*$M41*$N41*0.82),($H41*VLOOKUP($F41,'VESSEL FACTORS'!$A$2:$O$5,AK$5,FALSE)*0.0000011023*$M41*$N41*1)),IF($G41&lt;21,($H41*VLOOKUP($F41,'VESSEL FACTORS'!$A$2:$O$5,AK$5,FALSE)*0.0000011023*$M41*$N41*VLOOKUP($G41,'VESSEL FACTORS'!$A$16:$L$36,AK$5,FALSE)),($H41*VLOOKUP($F41,'VESSEL FACTORS'!$A$3:$O$5,AK$5,FALSE)*0.0000011023*$M41*$N41*($G41/100))))))))</f>
        <v>Enter vessel info</v>
      </c>
      <c r="AL41" s="67" t="str">
        <f>IF(OR($D41=" ",$E41=" ",$F41=" "),"Enter vessel info",IF(T($H41)&lt;&gt;"","Enter Activity",IF(OR($M41=0,$N41=0),"Enter Run Time",IF((VLOOKUP($F41,'VESSEL FACTORS'!$A$3:$O$5,AL$5,FALSE))="N/A","--",IF($G41=" ",IF(ISERROR(SEARCH("Aux",$E41,1)),($H41*VLOOKUP($F41,'VESSEL FACTORS'!$A$2:$O$5,AL$5,FALSE)*0.0000011023*$M41*$N41*0.82),($H41*VLOOKUP($F41,'VESSEL FACTORS'!$A$2:$O$5,AL$5,FALSE)*0.0000011023*$M41*$N41*1)),IF($G41&lt;21,($H41*VLOOKUP($F41,'VESSEL FACTORS'!$A$2:$O$5,AL$5,FALSE)*0.0000011023*$M41*$N41*VLOOKUP($G41,'VESSEL FACTORS'!$A$16:$L$36,AL$5,FALSE)),($H41*VLOOKUP($F41,'VESSEL FACTORS'!$A$3:$O$5,AL$5,FALSE)*0.0000011023*$M41*$N41*($G41/100))))))))</f>
        <v>Enter vessel info</v>
      </c>
      <c r="AM41" s="73"/>
      <c r="AO41" s="74">
        <f>MONTH(EMISSIONS_1!P41)-MONTH(EMISSIONS_1!O41)+1</f>
        <v>1</v>
      </c>
      <c r="AP41" s="335">
        <f t="shared" si="55"/>
        <v>0</v>
      </c>
      <c r="AQ41" s="336">
        <f t="shared" si="55"/>
        <v>0</v>
      </c>
      <c r="AR41" s="336">
        <f t="shared" si="55"/>
        <v>0</v>
      </c>
      <c r="AS41" s="336">
        <f t="shared" si="55"/>
        <v>0</v>
      </c>
      <c r="AT41" s="336">
        <f t="shared" si="55"/>
        <v>0</v>
      </c>
      <c r="AU41" s="336">
        <f t="shared" si="55"/>
        <v>0</v>
      </c>
      <c r="AV41" s="336">
        <f t="shared" si="55"/>
        <v>0</v>
      </c>
      <c r="AW41" s="336">
        <f t="shared" si="55"/>
        <v>0</v>
      </c>
      <c r="AX41" s="336">
        <f t="shared" si="55"/>
        <v>0</v>
      </c>
      <c r="AY41" s="336">
        <f t="shared" si="55"/>
        <v>0</v>
      </c>
      <c r="AZ41" s="336">
        <f t="shared" si="55"/>
        <v>0</v>
      </c>
      <c r="BA41" s="337">
        <f t="shared" si="55"/>
        <v>0</v>
      </c>
      <c r="BB41" s="335">
        <f t="shared" si="45"/>
        <v>0</v>
      </c>
      <c r="BC41" s="336">
        <f t="shared" si="45"/>
        <v>0</v>
      </c>
      <c r="BD41" s="336">
        <f t="shared" si="45"/>
        <v>0</v>
      </c>
      <c r="BE41" s="336">
        <f t="shared" si="45"/>
        <v>0</v>
      </c>
      <c r="BF41" s="336">
        <f t="shared" si="45"/>
        <v>0</v>
      </c>
      <c r="BG41" s="336">
        <f t="shared" si="45"/>
        <v>0</v>
      </c>
      <c r="BH41" s="336">
        <f t="shared" si="45"/>
        <v>0</v>
      </c>
      <c r="BI41" s="336">
        <f t="shared" si="45"/>
        <v>0</v>
      </c>
      <c r="BJ41" s="336">
        <f t="shared" si="45"/>
        <v>0</v>
      </c>
      <c r="BK41" s="336">
        <f t="shared" si="45"/>
        <v>0</v>
      </c>
      <c r="BL41" s="336">
        <f t="shared" si="45"/>
        <v>0</v>
      </c>
      <c r="BM41" s="337">
        <f t="shared" si="45"/>
        <v>0</v>
      </c>
      <c r="BN41" s="335">
        <f t="shared" si="46"/>
        <v>0</v>
      </c>
      <c r="BO41" s="336">
        <f t="shared" si="46"/>
        <v>0</v>
      </c>
      <c r="BP41" s="336">
        <f t="shared" si="46"/>
        <v>0</v>
      </c>
      <c r="BQ41" s="336">
        <f t="shared" si="46"/>
        <v>0</v>
      </c>
      <c r="BR41" s="336">
        <f t="shared" si="46"/>
        <v>0</v>
      </c>
      <c r="BS41" s="336">
        <f t="shared" si="46"/>
        <v>0</v>
      </c>
      <c r="BT41" s="336">
        <f t="shared" si="46"/>
        <v>0</v>
      </c>
      <c r="BU41" s="336">
        <f t="shared" si="46"/>
        <v>0</v>
      </c>
      <c r="BV41" s="336">
        <f t="shared" si="46"/>
        <v>0</v>
      </c>
      <c r="BW41" s="336">
        <f t="shared" si="46"/>
        <v>0</v>
      </c>
      <c r="BX41" s="336">
        <f t="shared" si="46"/>
        <v>0</v>
      </c>
      <c r="BY41" s="337">
        <f t="shared" si="46"/>
        <v>0</v>
      </c>
      <c r="BZ41" s="335">
        <f t="shared" si="47"/>
        <v>0</v>
      </c>
      <c r="CA41" s="336">
        <f t="shared" si="47"/>
        <v>0</v>
      </c>
      <c r="CB41" s="336">
        <f t="shared" si="47"/>
        <v>0</v>
      </c>
      <c r="CC41" s="336">
        <f t="shared" si="47"/>
        <v>0</v>
      </c>
      <c r="CD41" s="336">
        <f t="shared" si="47"/>
        <v>0</v>
      </c>
      <c r="CE41" s="336">
        <f t="shared" si="47"/>
        <v>0</v>
      </c>
      <c r="CF41" s="336">
        <f t="shared" si="47"/>
        <v>0</v>
      </c>
      <c r="CG41" s="336">
        <f t="shared" si="47"/>
        <v>0</v>
      </c>
      <c r="CH41" s="336">
        <f t="shared" si="47"/>
        <v>0</v>
      </c>
      <c r="CI41" s="336">
        <f t="shared" si="47"/>
        <v>0</v>
      </c>
      <c r="CJ41" s="336">
        <f t="shared" si="47"/>
        <v>0</v>
      </c>
      <c r="CK41" s="337">
        <f t="shared" si="47"/>
        <v>0</v>
      </c>
      <c r="CL41" s="335">
        <f t="shared" si="48"/>
        <v>0</v>
      </c>
      <c r="CM41" s="336">
        <f t="shared" si="48"/>
        <v>0</v>
      </c>
      <c r="CN41" s="336">
        <f t="shared" si="48"/>
        <v>0</v>
      </c>
      <c r="CO41" s="336">
        <f t="shared" si="48"/>
        <v>0</v>
      </c>
      <c r="CP41" s="336">
        <f t="shared" si="48"/>
        <v>0</v>
      </c>
      <c r="CQ41" s="336">
        <f t="shared" si="48"/>
        <v>0</v>
      </c>
      <c r="CR41" s="336">
        <f t="shared" si="48"/>
        <v>0</v>
      </c>
      <c r="CS41" s="336">
        <f t="shared" si="48"/>
        <v>0</v>
      </c>
      <c r="CT41" s="336">
        <f t="shared" si="48"/>
        <v>0</v>
      </c>
      <c r="CU41" s="336">
        <f t="shared" si="48"/>
        <v>0</v>
      </c>
      <c r="CV41" s="336">
        <f t="shared" si="48"/>
        <v>0</v>
      </c>
      <c r="CW41" s="337">
        <f t="shared" si="48"/>
        <v>0</v>
      </c>
      <c r="CX41" s="335">
        <f t="shared" si="49"/>
        <v>0</v>
      </c>
      <c r="CY41" s="336">
        <f t="shared" si="49"/>
        <v>0</v>
      </c>
      <c r="CZ41" s="336">
        <f t="shared" si="49"/>
        <v>0</v>
      </c>
      <c r="DA41" s="336">
        <f t="shared" si="49"/>
        <v>0</v>
      </c>
      <c r="DB41" s="336">
        <f t="shared" si="49"/>
        <v>0</v>
      </c>
      <c r="DC41" s="336">
        <f t="shared" si="49"/>
        <v>0</v>
      </c>
      <c r="DD41" s="336">
        <f t="shared" si="49"/>
        <v>0</v>
      </c>
      <c r="DE41" s="336">
        <f t="shared" si="49"/>
        <v>0</v>
      </c>
      <c r="DF41" s="336">
        <f t="shared" si="49"/>
        <v>0</v>
      </c>
      <c r="DG41" s="336">
        <f t="shared" si="49"/>
        <v>0</v>
      </c>
      <c r="DH41" s="336">
        <f t="shared" si="49"/>
        <v>0</v>
      </c>
      <c r="DI41" s="337">
        <f t="shared" si="49"/>
        <v>0</v>
      </c>
      <c r="DJ41" s="335">
        <f t="shared" si="50"/>
        <v>0</v>
      </c>
      <c r="DK41" s="336">
        <f t="shared" si="50"/>
        <v>0</v>
      </c>
      <c r="DL41" s="336">
        <f t="shared" si="50"/>
        <v>0</v>
      </c>
      <c r="DM41" s="336">
        <f t="shared" si="50"/>
        <v>0</v>
      </c>
      <c r="DN41" s="336">
        <f t="shared" si="50"/>
        <v>0</v>
      </c>
      <c r="DO41" s="336">
        <f t="shared" si="50"/>
        <v>0</v>
      </c>
      <c r="DP41" s="336">
        <f t="shared" si="50"/>
        <v>0</v>
      </c>
      <c r="DQ41" s="336">
        <f t="shared" si="50"/>
        <v>0</v>
      </c>
      <c r="DR41" s="336">
        <f t="shared" si="50"/>
        <v>0</v>
      </c>
      <c r="DS41" s="336">
        <f t="shared" si="50"/>
        <v>0</v>
      </c>
      <c r="DT41" s="336">
        <f t="shared" si="50"/>
        <v>0</v>
      </c>
      <c r="DU41" s="337">
        <f t="shared" si="50"/>
        <v>0</v>
      </c>
      <c r="DV41" s="335">
        <f t="shared" si="51"/>
        <v>0</v>
      </c>
      <c r="DW41" s="336">
        <f t="shared" si="51"/>
        <v>0</v>
      </c>
      <c r="DX41" s="336">
        <f t="shared" si="51"/>
        <v>0</v>
      </c>
      <c r="DY41" s="336">
        <f t="shared" si="51"/>
        <v>0</v>
      </c>
      <c r="DZ41" s="336">
        <f t="shared" si="51"/>
        <v>0</v>
      </c>
      <c r="EA41" s="336">
        <f t="shared" si="51"/>
        <v>0</v>
      </c>
      <c r="EB41" s="336">
        <f t="shared" si="51"/>
        <v>0</v>
      </c>
      <c r="EC41" s="336">
        <f t="shared" si="51"/>
        <v>0</v>
      </c>
      <c r="ED41" s="336">
        <f t="shared" si="51"/>
        <v>0</v>
      </c>
      <c r="EE41" s="336">
        <f t="shared" si="51"/>
        <v>0</v>
      </c>
      <c r="EF41" s="336">
        <f t="shared" si="51"/>
        <v>0</v>
      </c>
      <c r="EG41" s="337">
        <f t="shared" si="51"/>
        <v>0</v>
      </c>
      <c r="EH41" s="335">
        <f t="shared" si="52"/>
        <v>0</v>
      </c>
      <c r="EI41" s="336">
        <f t="shared" si="52"/>
        <v>0</v>
      </c>
      <c r="EJ41" s="336">
        <f t="shared" si="52"/>
        <v>0</v>
      </c>
      <c r="EK41" s="336">
        <f t="shared" si="52"/>
        <v>0</v>
      </c>
      <c r="EL41" s="336">
        <f t="shared" si="52"/>
        <v>0</v>
      </c>
      <c r="EM41" s="336">
        <f t="shared" si="52"/>
        <v>0</v>
      </c>
      <c r="EN41" s="336">
        <f t="shared" si="52"/>
        <v>0</v>
      </c>
      <c r="EO41" s="336">
        <f t="shared" si="52"/>
        <v>0</v>
      </c>
      <c r="EP41" s="336">
        <f t="shared" si="52"/>
        <v>0</v>
      </c>
      <c r="EQ41" s="336">
        <f t="shared" si="52"/>
        <v>0</v>
      </c>
      <c r="ER41" s="336">
        <f t="shared" si="52"/>
        <v>0</v>
      </c>
      <c r="ES41" s="337">
        <f t="shared" si="52"/>
        <v>0</v>
      </c>
      <c r="ET41" s="335">
        <f t="shared" si="53"/>
        <v>0</v>
      </c>
      <c r="EU41" s="336">
        <f t="shared" si="53"/>
        <v>0</v>
      </c>
      <c r="EV41" s="336">
        <f t="shared" si="53"/>
        <v>0</v>
      </c>
      <c r="EW41" s="336">
        <f t="shared" si="53"/>
        <v>0</v>
      </c>
      <c r="EX41" s="336">
        <f t="shared" si="53"/>
        <v>0</v>
      </c>
      <c r="EY41" s="336">
        <f t="shared" si="53"/>
        <v>0</v>
      </c>
      <c r="EZ41" s="336">
        <f t="shared" si="53"/>
        <v>0</v>
      </c>
      <c r="FA41" s="336">
        <f t="shared" si="53"/>
        <v>0</v>
      </c>
      <c r="FB41" s="336">
        <f t="shared" si="53"/>
        <v>0</v>
      </c>
      <c r="FC41" s="336">
        <f t="shared" si="53"/>
        <v>0</v>
      </c>
      <c r="FD41" s="336">
        <f t="shared" si="53"/>
        <v>0</v>
      </c>
      <c r="FE41" s="337">
        <f t="shared" si="53"/>
        <v>0</v>
      </c>
      <c r="FF41" s="335">
        <f t="shared" si="54"/>
        <v>0</v>
      </c>
      <c r="FG41" s="336">
        <f t="shared" si="54"/>
        <v>0</v>
      </c>
      <c r="FH41" s="336">
        <f t="shared" si="54"/>
        <v>0</v>
      </c>
      <c r="FI41" s="336">
        <f t="shared" si="54"/>
        <v>0</v>
      </c>
      <c r="FJ41" s="336">
        <f t="shared" si="54"/>
        <v>0</v>
      </c>
      <c r="FK41" s="336">
        <f t="shared" si="54"/>
        <v>0</v>
      </c>
      <c r="FL41" s="336">
        <f t="shared" si="54"/>
        <v>0</v>
      </c>
      <c r="FM41" s="336">
        <f t="shared" si="54"/>
        <v>0</v>
      </c>
      <c r="FN41" s="336">
        <f t="shared" si="54"/>
        <v>0</v>
      </c>
      <c r="FO41" s="336">
        <f t="shared" si="54"/>
        <v>0</v>
      </c>
      <c r="FP41" s="336">
        <f t="shared" si="54"/>
        <v>0</v>
      </c>
      <c r="FQ41" s="337">
        <f t="shared" si="54"/>
        <v>0</v>
      </c>
    </row>
    <row r="42" spans="1:173" ht="12.75" customHeight="1" x14ac:dyDescent="0.2">
      <c r="A42" s="74" t="str">
        <f t="shared" si="21"/>
        <v xml:space="preserve"> - </v>
      </c>
      <c r="B42" s="112"/>
      <c r="C42" s="171" t="s">
        <v>305</v>
      </c>
      <c r="D42" s="366" t="str">
        <f>IF(ISBLANK(EMISSIONS_2!D42), " ", EMISSIONS_2!D42)</f>
        <v xml:space="preserve"> </v>
      </c>
      <c r="E42" s="366" t="str">
        <f>IF(ISBLANK(EMISSIONS_2!E42), " ", EMISSIONS_2!E42)</f>
        <v xml:space="preserve"> </v>
      </c>
      <c r="F42" s="366" t="str">
        <f>IF(ISBLANK(EMISSIONS_2!F42), " ", EMISSIONS_2!F42)</f>
        <v xml:space="preserve"> </v>
      </c>
      <c r="G42" s="367"/>
      <c r="H42" s="368"/>
      <c r="I42" s="33" t="s">
        <v>299</v>
      </c>
      <c r="J42" s="367"/>
      <c r="K42" s="33">
        <f t="shared" si="35"/>
        <v>1</v>
      </c>
      <c r="L42" s="33">
        <f t="shared" si="23"/>
        <v>0</v>
      </c>
      <c r="M42" s="367">
        <v>0</v>
      </c>
      <c r="N42" s="373">
        <v>0</v>
      </c>
      <c r="O42" s="299"/>
      <c r="P42" s="300"/>
      <c r="Q42" s="73" t="str">
        <f t="shared" si="36"/>
        <v>Enter vessel info</v>
      </c>
      <c r="R42" s="79" t="str">
        <f t="shared" si="37"/>
        <v>Enter vessel info</v>
      </c>
      <c r="S42" s="79" t="str">
        <f t="shared" si="38"/>
        <v>Enter vessel info</v>
      </c>
      <c r="T42" s="79" t="str">
        <f t="shared" si="39"/>
        <v>Enter vessel info</v>
      </c>
      <c r="U42" s="79" t="str">
        <f t="shared" si="40"/>
        <v>Enter vessel info</v>
      </c>
      <c r="V42" s="79" t="str">
        <f t="shared" si="41"/>
        <v>Enter vessel info</v>
      </c>
      <c r="W42" s="79" t="str">
        <f t="shared" si="42"/>
        <v>Enter vessel info</v>
      </c>
      <c r="X42" s="79" t="str">
        <f t="shared" si="43"/>
        <v>Enter vessel info</v>
      </c>
      <c r="Y42" s="78" t="s">
        <v>115</v>
      </c>
      <c r="Z42" s="79" t="s">
        <v>115</v>
      </c>
      <c r="AA42" s="82" t="s">
        <v>115</v>
      </c>
      <c r="AB42" s="76" t="str">
        <f>IF(OR($D42=" ",$E42=" ",$F42=" "),"Enter vessel info",IF(T($H42)&lt;&gt;"","Enter Activity",IF(OR($M42=0,$N42=0),"Enter Run Time",IF((VLOOKUP($F42,'VESSEL FACTORS'!$A$3:$O$5,AB$5,FALSE))="N/A","--",IF($G42=" ",IF(ISERROR(SEARCH("Aux",$E42,1)),($H42*VLOOKUP($F42,'VESSEL FACTORS'!$A$2:$O$5,AB$5,FALSE)*0.0000011023*$M42*$N42*0.82),($H42*VLOOKUP($F42,'VESSEL FACTORS'!$A$2:$O$5,AB$5,FALSE)*0.0000011023*$M42*$N42*1)),IF($G42&lt;21,($H42*VLOOKUP($F42,'VESSEL FACTORS'!$A$2:$O$5,AB$5,FALSE)*0.0000011023*$M42*$N42*VLOOKUP($G42,'VESSEL FACTORS'!$A$16:$L$36,AB$5,FALSE)),($H42*VLOOKUP($F42,'VESSEL FACTORS'!$A$3:$O$5,AB$5,FALSE)*0.0000011023*$M42*$N42*($G42/100))))))))</f>
        <v>Enter vessel info</v>
      </c>
      <c r="AC42" s="76" t="str">
        <f>IF(OR($D42=" ",$E42=" ",$F42=" "),"Enter vessel info",IF(T($H42)&lt;&gt;"","Enter Activity",IF(OR($M42=0,$N42=0),"Enter Run Time",IF((VLOOKUP($F42,'VESSEL FACTORS'!$A$3:$O$5,AC$5,FALSE))="N/A","--",IF($G42=" ",IF(ISERROR(SEARCH("Aux",$E42,1)),($H42*VLOOKUP($F42,'VESSEL FACTORS'!$A$2:$O$5,AC$5,FALSE)*0.0000011023*$M42*$N42*0.82),($H42*VLOOKUP($F42,'VESSEL FACTORS'!$A$2:$O$5,AC$5,FALSE)*0.0000011023*$M42*$N42*1)),IF($G42&lt;21,($H42*VLOOKUP($F42,'VESSEL FACTORS'!$A$2:$O$5,AC$5,FALSE)*0.0000011023*$M42*$N42*VLOOKUP($G42,'VESSEL FACTORS'!$A$16:$L$36,AC$5,FALSE)),($H42*VLOOKUP($F42,'VESSEL FACTORS'!$A$3:$O$5,AC$5,FALSE)*0.0000011023*$M42*$N42*($G42/100))))))))</f>
        <v>Enter vessel info</v>
      </c>
      <c r="AD42" s="76" t="str">
        <f>IF(OR($D42=" ",$E42=" ",$F42=" "),"Enter vessel info",IF(T($H42)&lt;&gt;"","Enter Activity",IF(OR($M42=0,$N42=0),"Enter Run Time",IF((VLOOKUP($F42,'VESSEL FACTORS'!$A$3:$O$5,AD$5,FALSE))="N/A","--",IF($G42=" ",IF(ISERROR(SEARCH("Aux",$E42,1)),($H42*VLOOKUP($F42,'VESSEL FACTORS'!$A$2:$O$5,AD$5,FALSE)*0.0000011023*$M42*$N42*0.82),($H42*VLOOKUP($F42,'VESSEL FACTORS'!$A$2:$O$5,AD$5,FALSE)*0.0000011023*$M42*$N42*1)),IF($G42&lt;21,($H42*VLOOKUP($F42,'VESSEL FACTORS'!$A$2:$O$5,AD$5,FALSE)*0.0000011023*$M42*$N42*VLOOKUP($G42,'VESSEL FACTORS'!$A$16:$L$36,AD$5,FALSE)),($H42*VLOOKUP($F42,'VESSEL FACTORS'!$A$3:$O$5,AD$5,FALSE)*0.0000011023*$M42*$N42*($G42/100))))))))</f>
        <v>Enter vessel info</v>
      </c>
      <c r="AE42" s="76" t="str">
        <f>IF(OR($D42=" ",$E42=" ",$F42=" "),"Enter vessel info",IF(T($H42)&lt;&gt;"","Enter Activity",IF(OR($M42=0,$N42=0),"Enter Run Time",IF((VLOOKUP($F42,'VESSEL FACTORS'!$A$3:$O$5,AE$5,FALSE))="N/A","--",IF($G42=" ",IF(ISERROR(SEARCH("Aux",$E42,1)),($H42*VLOOKUP($F42,'VESSEL FACTORS'!$A$2:$O$5,AE$5,FALSE)*0.0000011023*$M42*$N42*0.82),($H42*VLOOKUP($F42,'VESSEL FACTORS'!$A$2:$O$5,AE$5,FALSE)*0.0000011023*$M42*$N42*1)),IF($G42&lt;21,($H42*VLOOKUP($F42,'VESSEL FACTORS'!$A$2:$O$5,AE$5,FALSE)*0.0000011023*$M42*$N42*VLOOKUP($G42,'VESSEL FACTORS'!$A$16:$L$36,AE$5,FALSE)),($H42*VLOOKUP($F42,'VESSEL FACTORS'!$A$3:$O$5,AE$5,FALSE)*0.0000011023*$M42*$N42*($G42/100))))))))</f>
        <v>Enter vessel info</v>
      </c>
      <c r="AF42" s="76" t="str">
        <f>IF(OR($D42=" ",$E42=" ",$F42=" "),"Enter vessel info",IF(T($H42)&lt;&gt;"","Enter Activity",IF(OR($M42=0,$N42=0),"Enter Run Time",IF((VLOOKUP($F42,'VESSEL FACTORS'!$A$3:$O$5,AF$5,FALSE))="N/A","--",IF($G42=" ",IF(ISERROR(SEARCH("Aux",$E42,1)),($H42*VLOOKUP($F42,'VESSEL FACTORS'!$A$2:$O$5,AF$5,FALSE)*0.0000011023*$M42*$N42*0.82),($H42*VLOOKUP($F42,'VESSEL FACTORS'!$A$2:$O$5,AF$5,FALSE)*0.0000011023*$M42*$N42*1)),IF($G42&lt;21,($H42*VLOOKUP($F42,'VESSEL FACTORS'!$A$2:$O$5,AF$5,FALSE)*0.0000011023*$M42*$N42*VLOOKUP($G42,'VESSEL FACTORS'!$A$16:$L$36,AF$5,FALSE)),($H42*VLOOKUP($F42,'VESSEL FACTORS'!$A$3:$O$5,AF$5,FALSE)*0.0000011023*$M42*$N42*($G42/100))))))))</f>
        <v>Enter vessel info</v>
      </c>
      <c r="AG42" s="76" t="str">
        <f>IF(OR($D42=" ",$E42=" ",$F42=" "),"Enter vessel info",IF(T($H42)&lt;&gt;"","Enter Activity",IF(OR($M42=0,$N42=0),"Enter Run Time",IF((VLOOKUP($F42,'VESSEL FACTORS'!$A$3:$O$5,AG$5,FALSE))="N/A","--",IF($G42=" ",IF(ISERROR(SEARCH("Aux",$E42,1)),($H42*VLOOKUP($F42,'VESSEL FACTORS'!$A$2:$O$5,AG$5,FALSE)*0.0000011023*$M42*$N42*0.82),($H42*VLOOKUP($F42,'VESSEL FACTORS'!$A$2:$O$5,AG$5,FALSE)*0.0000011023*$M42*$N42*1)),IF($G42&lt;21,($H42*VLOOKUP($F42,'VESSEL FACTORS'!$A$2:$O$5,AG$5,FALSE)*0.0000011023*$M42*$N42*VLOOKUP($G42,'VESSEL FACTORS'!$A$16:$L$36,AG$5,FALSE)),($H42*VLOOKUP($F42,'VESSEL FACTORS'!$A$3:$O$5,AG$5,FALSE)*0.0000011023*$M42*$N42*($G42/100))))))))</f>
        <v>Enter vessel info</v>
      </c>
      <c r="AH42" s="76" t="str">
        <f>IF(OR($D42=" ",$E42=" ",$F42=" "),"Enter vessel info",IF(T($H42)&lt;&gt;"","Enter Activity",IF(OR($M42=0,$N42=0),"Enter Run Time",IF((VLOOKUP($F42,'VESSEL FACTORS'!$A$3:$O$5,AH$5,FALSE))="N/A","--",IF($G42=" ",IF(ISERROR(SEARCH("Aux",$E42,1)),($H42*VLOOKUP($F42,'VESSEL FACTORS'!$A$2:$O$5,AH$5,FALSE)*0.0000011023*$M42*$N42*0.82),($H42*VLOOKUP($F42,'VESSEL FACTORS'!$A$2:$O$5,AH$5,FALSE)*0.0000011023*$M42*$N42*1)),IF($G42&lt;21,($H42*VLOOKUP($F42,'VESSEL FACTORS'!$A$2:$O$5,AH$5,FALSE)*0.0000011023*$M42*$N42*VLOOKUP($G42,'VESSEL FACTORS'!$A$16:$L$36,AH$5,FALSE)),($H42*VLOOKUP($F42,'VESSEL FACTORS'!$A$3:$O$5,AH$5,FALSE)*0.0000011023*$M42*$N42*($G42/100))))))))</f>
        <v>Enter vessel info</v>
      </c>
      <c r="AI42" s="76" t="str">
        <f>IF(OR($D42=" ",$E42=" ",$F42=" "),"Enter vessel info",IF(T($H42)&lt;&gt;"","Enter Activity",IF(OR($M42=0,$N42=0),"Enter Run Time",IF((VLOOKUP($F42,'VESSEL FACTORS'!$A$3:$O$5,AI$5,FALSE))="N/A","--",IF($G42=" ",IF(ISERROR(SEARCH("Aux",$E42,1)),($H42*VLOOKUP($F42,'VESSEL FACTORS'!$A$2:$O$5,AI$5,FALSE)*0.0000011023*$M42*$N42*0.82),($H42*VLOOKUP($F42,'VESSEL FACTORS'!$A$2:$O$5,AI$5,FALSE)*0.0000011023*$M42*$N42*1)),IF($G42&lt;21,($H42*VLOOKUP($F42,'VESSEL FACTORS'!$A$2:$O$5,AI$5,FALSE)*0.0000011023*$M42*$N42*VLOOKUP($G42,'VESSEL FACTORS'!$A$16:$L$36,AI$5,FALSE)),($H42*VLOOKUP($F42,'VESSEL FACTORS'!$A$3:$O$5,AI$5,FALSE)*0.0000011023*$M42*$N42*($G42/100))))))))</f>
        <v>Enter vessel info</v>
      </c>
      <c r="AJ42" s="76" t="str">
        <f>IF(OR($D42=" ",$E42=" ",$F42=" "),"Enter vessel info",IF(T($H42)&lt;&gt;"","Enter Activity",IF(OR($M42=0,$N42=0),"Enter Run Time",IF((VLOOKUP($F42,'VESSEL FACTORS'!$A$3:$O$5,AJ$5,FALSE))="N/A","--",IF($G42=" ",IF(ISERROR(SEARCH("Aux",$E42,1)),($H42*VLOOKUP($F42,'VESSEL FACTORS'!$A$2:$O$5,AJ$5,FALSE)*0.0000011023*$M42*$N42*0.82),($H42*VLOOKUP($F42,'VESSEL FACTORS'!$A$2:$O$5,AJ$5,FALSE)*0.0000011023*$M42*$N42*1)),IF($G42&lt;21,($H42*VLOOKUP($F42,'VESSEL FACTORS'!$A$2:$O$5,AJ$5,FALSE)*0.0000011023*$M42*$N42*VLOOKUP($G42,'VESSEL FACTORS'!$A$16:$L$36,AJ$5,FALSE)),($H42*VLOOKUP($F42,'VESSEL FACTORS'!$A$3:$O$5,AJ$5,FALSE)*0.0000011023*$M42*$N42*($G42/100))))))))</f>
        <v>Enter vessel info</v>
      </c>
      <c r="AK42" s="76" t="str">
        <f>IF(OR($D42=" ",$E42=" ",$F42=" "),"Enter vessel info",IF(T($H42)&lt;&gt;"","Enter Activity",IF(OR($M42=0,$N42=0),"Enter Run Time",IF((VLOOKUP($F42,'VESSEL FACTORS'!$A$3:$O$5,AK$5,FALSE))="N/A","--",IF($G42=" ",IF(ISERROR(SEARCH("Aux",$E42,1)),($H42*VLOOKUP($F42,'VESSEL FACTORS'!$A$2:$O$5,AK$5,FALSE)*0.0000011023*$M42*$N42*0.82),($H42*VLOOKUP($F42,'VESSEL FACTORS'!$A$2:$O$5,AK$5,FALSE)*0.0000011023*$M42*$N42*1)),IF($G42&lt;21,($H42*VLOOKUP($F42,'VESSEL FACTORS'!$A$2:$O$5,AK$5,FALSE)*0.0000011023*$M42*$N42*VLOOKUP($G42,'VESSEL FACTORS'!$A$16:$L$36,AK$5,FALSE)),($H42*VLOOKUP($F42,'VESSEL FACTORS'!$A$3:$O$5,AK$5,FALSE)*0.0000011023*$M42*$N42*($G42/100))))))))</f>
        <v>Enter vessel info</v>
      </c>
      <c r="AL42" s="67" t="str">
        <f>IF(OR($D42=" ",$E42=" ",$F42=" "),"Enter vessel info",IF(T($H42)&lt;&gt;"","Enter Activity",IF(OR($M42=0,$N42=0),"Enter Run Time",IF((VLOOKUP($F42,'VESSEL FACTORS'!$A$3:$O$5,AL$5,FALSE))="N/A","--",IF($G42=" ",IF(ISERROR(SEARCH("Aux",$E42,1)),($H42*VLOOKUP($F42,'VESSEL FACTORS'!$A$2:$O$5,AL$5,FALSE)*0.0000011023*$M42*$N42*0.82),($H42*VLOOKUP($F42,'VESSEL FACTORS'!$A$2:$O$5,AL$5,FALSE)*0.0000011023*$M42*$N42*1)),IF($G42&lt;21,($H42*VLOOKUP($F42,'VESSEL FACTORS'!$A$2:$O$5,AL$5,FALSE)*0.0000011023*$M42*$N42*VLOOKUP($G42,'VESSEL FACTORS'!$A$16:$L$36,AL$5,FALSE)),($H42*VLOOKUP($F42,'VESSEL FACTORS'!$A$3:$O$5,AL$5,FALSE)*0.0000011023*$M42*$N42*($G42/100))))))))</f>
        <v>Enter vessel info</v>
      </c>
      <c r="AM42" s="73"/>
      <c r="AO42" s="74">
        <f>MONTH(EMISSIONS_1!P42)-MONTH(EMISSIONS_1!O42)+1</f>
        <v>1</v>
      </c>
      <c r="AP42" s="335">
        <f t="shared" si="55"/>
        <v>0</v>
      </c>
      <c r="AQ42" s="336">
        <f t="shared" si="55"/>
        <v>0</v>
      </c>
      <c r="AR42" s="336">
        <f t="shared" si="55"/>
        <v>0</v>
      </c>
      <c r="AS42" s="336">
        <f t="shared" si="55"/>
        <v>0</v>
      </c>
      <c r="AT42" s="336">
        <f t="shared" si="55"/>
        <v>0</v>
      </c>
      <c r="AU42" s="336">
        <f t="shared" si="55"/>
        <v>0</v>
      </c>
      <c r="AV42" s="336">
        <f t="shared" si="55"/>
        <v>0</v>
      </c>
      <c r="AW42" s="336">
        <f t="shared" si="55"/>
        <v>0</v>
      </c>
      <c r="AX42" s="336">
        <f t="shared" si="55"/>
        <v>0</v>
      </c>
      <c r="AY42" s="336">
        <f t="shared" si="55"/>
        <v>0</v>
      </c>
      <c r="AZ42" s="336">
        <f t="shared" si="55"/>
        <v>0</v>
      </c>
      <c r="BA42" s="337">
        <f t="shared" si="55"/>
        <v>0</v>
      </c>
      <c r="BB42" s="335">
        <f t="shared" si="45"/>
        <v>0</v>
      </c>
      <c r="BC42" s="336">
        <f t="shared" si="45"/>
        <v>0</v>
      </c>
      <c r="BD42" s="336">
        <f t="shared" si="45"/>
        <v>0</v>
      </c>
      <c r="BE42" s="336">
        <f t="shared" si="45"/>
        <v>0</v>
      </c>
      <c r="BF42" s="336">
        <f t="shared" si="45"/>
        <v>0</v>
      </c>
      <c r="BG42" s="336">
        <f t="shared" si="45"/>
        <v>0</v>
      </c>
      <c r="BH42" s="336">
        <f t="shared" si="45"/>
        <v>0</v>
      </c>
      <c r="BI42" s="336">
        <f t="shared" si="45"/>
        <v>0</v>
      </c>
      <c r="BJ42" s="336">
        <f t="shared" si="45"/>
        <v>0</v>
      </c>
      <c r="BK42" s="336">
        <f t="shared" si="45"/>
        <v>0</v>
      </c>
      <c r="BL42" s="336">
        <f t="shared" si="45"/>
        <v>0</v>
      </c>
      <c r="BM42" s="337">
        <f t="shared" si="45"/>
        <v>0</v>
      </c>
      <c r="BN42" s="335">
        <f t="shared" si="46"/>
        <v>0</v>
      </c>
      <c r="BO42" s="336">
        <f t="shared" si="46"/>
        <v>0</v>
      </c>
      <c r="BP42" s="336">
        <f t="shared" si="46"/>
        <v>0</v>
      </c>
      <c r="BQ42" s="336">
        <f t="shared" si="46"/>
        <v>0</v>
      </c>
      <c r="BR42" s="336">
        <f t="shared" si="46"/>
        <v>0</v>
      </c>
      <c r="BS42" s="336">
        <f t="shared" si="46"/>
        <v>0</v>
      </c>
      <c r="BT42" s="336">
        <f t="shared" si="46"/>
        <v>0</v>
      </c>
      <c r="BU42" s="336">
        <f t="shared" si="46"/>
        <v>0</v>
      </c>
      <c r="BV42" s="336">
        <f t="shared" si="46"/>
        <v>0</v>
      </c>
      <c r="BW42" s="336">
        <f t="shared" si="46"/>
        <v>0</v>
      </c>
      <c r="BX42" s="336">
        <f t="shared" si="46"/>
        <v>0</v>
      </c>
      <c r="BY42" s="337">
        <f t="shared" si="46"/>
        <v>0</v>
      </c>
      <c r="BZ42" s="335">
        <f t="shared" si="47"/>
        <v>0</v>
      </c>
      <c r="CA42" s="336">
        <f t="shared" si="47"/>
        <v>0</v>
      </c>
      <c r="CB42" s="336">
        <f t="shared" si="47"/>
        <v>0</v>
      </c>
      <c r="CC42" s="336">
        <f t="shared" si="47"/>
        <v>0</v>
      </c>
      <c r="CD42" s="336">
        <f t="shared" si="47"/>
        <v>0</v>
      </c>
      <c r="CE42" s="336">
        <f t="shared" si="47"/>
        <v>0</v>
      </c>
      <c r="CF42" s="336">
        <f t="shared" si="47"/>
        <v>0</v>
      </c>
      <c r="CG42" s="336">
        <f t="shared" si="47"/>
        <v>0</v>
      </c>
      <c r="CH42" s="336">
        <f t="shared" si="47"/>
        <v>0</v>
      </c>
      <c r="CI42" s="336">
        <f t="shared" si="47"/>
        <v>0</v>
      </c>
      <c r="CJ42" s="336">
        <f t="shared" si="47"/>
        <v>0</v>
      </c>
      <c r="CK42" s="337">
        <f t="shared" si="47"/>
        <v>0</v>
      </c>
      <c r="CL42" s="335">
        <f t="shared" si="48"/>
        <v>0</v>
      </c>
      <c r="CM42" s="336">
        <f t="shared" si="48"/>
        <v>0</v>
      </c>
      <c r="CN42" s="336">
        <f t="shared" si="48"/>
        <v>0</v>
      </c>
      <c r="CO42" s="336">
        <f t="shared" si="48"/>
        <v>0</v>
      </c>
      <c r="CP42" s="336">
        <f t="shared" si="48"/>
        <v>0</v>
      </c>
      <c r="CQ42" s="336">
        <f t="shared" si="48"/>
        <v>0</v>
      </c>
      <c r="CR42" s="336">
        <f t="shared" si="48"/>
        <v>0</v>
      </c>
      <c r="CS42" s="336">
        <f t="shared" si="48"/>
        <v>0</v>
      </c>
      <c r="CT42" s="336">
        <f t="shared" si="48"/>
        <v>0</v>
      </c>
      <c r="CU42" s="336">
        <f t="shared" si="48"/>
        <v>0</v>
      </c>
      <c r="CV42" s="336">
        <f t="shared" si="48"/>
        <v>0</v>
      </c>
      <c r="CW42" s="337">
        <f t="shared" si="48"/>
        <v>0</v>
      </c>
      <c r="CX42" s="335">
        <f t="shared" si="49"/>
        <v>0</v>
      </c>
      <c r="CY42" s="336">
        <f t="shared" si="49"/>
        <v>0</v>
      </c>
      <c r="CZ42" s="336">
        <f t="shared" si="49"/>
        <v>0</v>
      </c>
      <c r="DA42" s="336">
        <f t="shared" si="49"/>
        <v>0</v>
      </c>
      <c r="DB42" s="336">
        <f t="shared" si="49"/>
        <v>0</v>
      </c>
      <c r="DC42" s="336">
        <f t="shared" si="49"/>
        <v>0</v>
      </c>
      <c r="DD42" s="336">
        <f t="shared" si="49"/>
        <v>0</v>
      </c>
      <c r="DE42" s="336">
        <f t="shared" si="49"/>
        <v>0</v>
      </c>
      <c r="DF42" s="336">
        <f t="shared" si="49"/>
        <v>0</v>
      </c>
      <c r="DG42" s="336">
        <f t="shared" si="49"/>
        <v>0</v>
      </c>
      <c r="DH42" s="336">
        <f t="shared" si="49"/>
        <v>0</v>
      </c>
      <c r="DI42" s="337">
        <f t="shared" si="49"/>
        <v>0</v>
      </c>
      <c r="DJ42" s="335">
        <f t="shared" si="50"/>
        <v>0</v>
      </c>
      <c r="DK42" s="336">
        <f t="shared" si="50"/>
        <v>0</v>
      </c>
      <c r="DL42" s="336">
        <f t="shared" si="50"/>
        <v>0</v>
      </c>
      <c r="DM42" s="336">
        <f t="shared" si="50"/>
        <v>0</v>
      </c>
      <c r="DN42" s="336">
        <f t="shared" si="50"/>
        <v>0</v>
      </c>
      <c r="DO42" s="336">
        <f t="shared" si="50"/>
        <v>0</v>
      </c>
      <c r="DP42" s="336">
        <f t="shared" si="50"/>
        <v>0</v>
      </c>
      <c r="DQ42" s="336">
        <f t="shared" si="50"/>
        <v>0</v>
      </c>
      <c r="DR42" s="336">
        <f t="shared" si="50"/>
        <v>0</v>
      </c>
      <c r="DS42" s="336">
        <f t="shared" si="50"/>
        <v>0</v>
      </c>
      <c r="DT42" s="336">
        <f t="shared" si="50"/>
        <v>0</v>
      </c>
      <c r="DU42" s="337">
        <f t="shared" si="50"/>
        <v>0</v>
      </c>
      <c r="DV42" s="335">
        <f t="shared" si="51"/>
        <v>0</v>
      </c>
      <c r="DW42" s="336">
        <f t="shared" si="51"/>
        <v>0</v>
      </c>
      <c r="DX42" s="336">
        <f t="shared" si="51"/>
        <v>0</v>
      </c>
      <c r="DY42" s="336">
        <f t="shared" si="51"/>
        <v>0</v>
      </c>
      <c r="DZ42" s="336">
        <f t="shared" si="51"/>
        <v>0</v>
      </c>
      <c r="EA42" s="336">
        <f t="shared" si="51"/>
        <v>0</v>
      </c>
      <c r="EB42" s="336">
        <f t="shared" si="51"/>
        <v>0</v>
      </c>
      <c r="EC42" s="336">
        <f t="shared" si="51"/>
        <v>0</v>
      </c>
      <c r="ED42" s="336">
        <f t="shared" si="51"/>
        <v>0</v>
      </c>
      <c r="EE42" s="336">
        <f t="shared" si="51"/>
        <v>0</v>
      </c>
      <c r="EF42" s="336">
        <f t="shared" si="51"/>
        <v>0</v>
      </c>
      <c r="EG42" s="337">
        <f t="shared" si="51"/>
        <v>0</v>
      </c>
      <c r="EH42" s="335">
        <f t="shared" si="52"/>
        <v>0</v>
      </c>
      <c r="EI42" s="336">
        <f t="shared" si="52"/>
        <v>0</v>
      </c>
      <c r="EJ42" s="336">
        <f t="shared" si="52"/>
        <v>0</v>
      </c>
      <c r="EK42" s="336">
        <f t="shared" si="52"/>
        <v>0</v>
      </c>
      <c r="EL42" s="336">
        <f t="shared" si="52"/>
        <v>0</v>
      </c>
      <c r="EM42" s="336">
        <f t="shared" si="52"/>
        <v>0</v>
      </c>
      <c r="EN42" s="336">
        <f t="shared" si="52"/>
        <v>0</v>
      </c>
      <c r="EO42" s="336">
        <f t="shared" si="52"/>
        <v>0</v>
      </c>
      <c r="EP42" s="336">
        <f t="shared" si="52"/>
        <v>0</v>
      </c>
      <c r="EQ42" s="336">
        <f t="shared" si="52"/>
        <v>0</v>
      </c>
      <c r="ER42" s="336">
        <f t="shared" si="52"/>
        <v>0</v>
      </c>
      <c r="ES42" s="337">
        <f t="shared" si="52"/>
        <v>0</v>
      </c>
      <c r="ET42" s="335">
        <f t="shared" si="53"/>
        <v>0</v>
      </c>
      <c r="EU42" s="336">
        <f t="shared" si="53"/>
        <v>0</v>
      </c>
      <c r="EV42" s="336">
        <f t="shared" si="53"/>
        <v>0</v>
      </c>
      <c r="EW42" s="336">
        <f t="shared" si="53"/>
        <v>0</v>
      </c>
      <c r="EX42" s="336">
        <f t="shared" si="53"/>
        <v>0</v>
      </c>
      <c r="EY42" s="336">
        <f t="shared" si="53"/>
        <v>0</v>
      </c>
      <c r="EZ42" s="336">
        <f t="shared" si="53"/>
        <v>0</v>
      </c>
      <c r="FA42" s="336">
        <f t="shared" si="53"/>
        <v>0</v>
      </c>
      <c r="FB42" s="336">
        <f t="shared" si="53"/>
        <v>0</v>
      </c>
      <c r="FC42" s="336">
        <f t="shared" si="53"/>
        <v>0</v>
      </c>
      <c r="FD42" s="336">
        <f t="shared" si="53"/>
        <v>0</v>
      </c>
      <c r="FE42" s="337">
        <f t="shared" si="53"/>
        <v>0</v>
      </c>
      <c r="FF42" s="335">
        <f t="shared" si="54"/>
        <v>0</v>
      </c>
      <c r="FG42" s="336">
        <f t="shared" si="54"/>
        <v>0</v>
      </c>
      <c r="FH42" s="336">
        <f t="shared" si="54"/>
        <v>0</v>
      </c>
      <c r="FI42" s="336">
        <f t="shared" si="54"/>
        <v>0</v>
      </c>
      <c r="FJ42" s="336">
        <f t="shared" si="54"/>
        <v>0</v>
      </c>
      <c r="FK42" s="336">
        <f t="shared" si="54"/>
        <v>0</v>
      </c>
      <c r="FL42" s="336">
        <f t="shared" si="54"/>
        <v>0</v>
      </c>
      <c r="FM42" s="336">
        <f t="shared" si="54"/>
        <v>0</v>
      </c>
      <c r="FN42" s="336">
        <f t="shared" si="54"/>
        <v>0</v>
      </c>
      <c r="FO42" s="336">
        <f t="shared" si="54"/>
        <v>0</v>
      </c>
      <c r="FP42" s="336">
        <f t="shared" si="54"/>
        <v>0</v>
      </c>
      <c r="FQ42" s="337">
        <f t="shared" si="54"/>
        <v>0</v>
      </c>
    </row>
    <row r="43" spans="1:173" ht="12.75" customHeight="1" x14ac:dyDescent="0.2">
      <c r="A43" s="74" t="str">
        <f t="shared" si="21"/>
        <v xml:space="preserve"> - </v>
      </c>
      <c r="B43" s="112"/>
      <c r="C43" s="171" t="s">
        <v>305</v>
      </c>
      <c r="D43" s="366" t="str">
        <f>IF(ISBLANK(EMISSIONS_2!D43), " ", EMISSIONS_2!D43)</f>
        <v xml:space="preserve"> </v>
      </c>
      <c r="E43" s="366" t="str">
        <f>IF(ISBLANK(EMISSIONS_2!E43), " ", EMISSIONS_2!E43)</f>
        <v xml:space="preserve"> </v>
      </c>
      <c r="F43" s="366" t="str">
        <f>IF(ISBLANK(EMISSIONS_2!F43), " ", EMISSIONS_2!F43)</f>
        <v xml:space="preserve"> </v>
      </c>
      <c r="G43" s="367"/>
      <c r="H43" s="368"/>
      <c r="I43" s="33" t="s">
        <v>299</v>
      </c>
      <c r="J43" s="367"/>
      <c r="K43" s="33">
        <f t="shared" si="35"/>
        <v>1</v>
      </c>
      <c r="L43" s="33">
        <f t="shared" si="23"/>
        <v>0</v>
      </c>
      <c r="M43" s="367">
        <v>0</v>
      </c>
      <c r="N43" s="373">
        <v>0</v>
      </c>
      <c r="O43" s="303"/>
      <c r="P43" s="301"/>
      <c r="Q43" s="73" t="str">
        <f t="shared" si="36"/>
        <v>Enter vessel info</v>
      </c>
      <c r="R43" s="79" t="str">
        <f t="shared" si="37"/>
        <v>Enter vessel info</v>
      </c>
      <c r="S43" s="79" t="str">
        <f t="shared" si="38"/>
        <v>Enter vessel info</v>
      </c>
      <c r="T43" s="79" t="str">
        <f t="shared" si="39"/>
        <v>Enter vessel info</v>
      </c>
      <c r="U43" s="79" t="str">
        <f t="shared" si="40"/>
        <v>Enter vessel info</v>
      </c>
      <c r="V43" s="79" t="str">
        <f t="shared" si="41"/>
        <v>Enter vessel info</v>
      </c>
      <c r="W43" s="79" t="str">
        <f t="shared" si="42"/>
        <v>Enter vessel info</v>
      </c>
      <c r="X43" s="79" t="str">
        <f t="shared" si="43"/>
        <v>Enter vessel info</v>
      </c>
      <c r="Y43" s="78" t="s">
        <v>115</v>
      </c>
      <c r="Z43" s="79" t="s">
        <v>115</v>
      </c>
      <c r="AA43" s="82" t="s">
        <v>115</v>
      </c>
      <c r="AB43" s="76" t="str">
        <f>IF(OR($D43=" ",$E43=" ",$F43=" "),"Enter vessel info",IF(T($H43)&lt;&gt;"","Enter Activity",IF(OR($M43=0,$N43=0),"Enter Run Time",IF((VLOOKUP($F43,'VESSEL FACTORS'!$A$3:$O$5,AB$5,FALSE))="N/A","--",IF($G43=" ",IF(ISERROR(SEARCH("Aux",$E43,1)),($H43*VLOOKUP($F43,'VESSEL FACTORS'!$A$2:$O$5,AB$5,FALSE)*0.0000011023*$M43*$N43*0.82),($H43*VLOOKUP($F43,'VESSEL FACTORS'!$A$2:$O$5,AB$5,FALSE)*0.0000011023*$M43*$N43*1)),IF($G43&lt;21,($H43*VLOOKUP($F43,'VESSEL FACTORS'!$A$2:$O$5,AB$5,FALSE)*0.0000011023*$M43*$N43*VLOOKUP($G43,'VESSEL FACTORS'!$A$16:$L$36,AB$5,FALSE)),($H43*VLOOKUP($F43,'VESSEL FACTORS'!$A$3:$O$5,AB$5,FALSE)*0.0000011023*$M43*$N43*($G43/100))))))))</f>
        <v>Enter vessel info</v>
      </c>
      <c r="AC43" s="76" t="str">
        <f>IF(OR($D43=" ",$E43=" ",$F43=" "),"Enter vessel info",IF(T($H43)&lt;&gt;"","Enter Activity",IF(OR($M43=0,$N43=0),"Enter Run Time",IF((VLOOKUP($F43,'VESSEL FACTORS'!$A$3:$O$5,AC$5,FALSE))="N/A","--",IF($G43=" ",IF(ISERROR(SEARCH("Aux",$E43,1)),($H43*VLOOKUP($F43,'VESSEL FACTORS'!$A$2:$O$5,AC$5,FALSE)*0.0000011023*$M43*$N43*0.82),($H43*VLOOKUP($F43,'VESSEL FACTORS'!$A$2:$O$5,AC$5,FALSE)*0.0000011023*$M43*$N43*1)),IF($G43&lt;21,($H43*VLOOKUP($F43,'VESSEL FACTORS'!$A$2:$O$5,AC$5,FALSE)*0.0000011023*$M43*$N43*VLOOKUP($G43,'VESSEL FACTORS'!$A$16:$L$36,AC$5,FALSE)),($H43*VLOOKUP($F43,'VESSEL FACTORS'!$A$3:$O$5,AC$5,FALSE)*0.0000011023*$M43*$N43*($G43/100))))))))</f>
        <v>Enter vessel info</v>
      </c>
      <c r="AD43" s="76" t="str">
        <f>IF(OR($D43=" ",$E43=" ",$F43=" "),"Enter vessel info",IF(T($H43)&lt;&gt;"","Enter Activity",IF(OR($M43=0,$N43=0),"Enter Run Time",IF((VLOOKUP($F43,'VESSEL FACTORS'!$A$3:$O$5,AD$5,FALSE))="N/A","--",IF($G43=" ",IF(ISERROR(SEARCH("Aux",$E43,1)),($H43*VLOOKUP($F43,'VESSEL FACTORS'!$A$2:$O$5,AD$5,FALSE)*0.0000011023*$M43*$N43*0.82),($H43*VLOOKUP($F43,'VESSEL FACTORS'!$A$2:$O$5,AD$5,FALSE)*0.0000011023*$M43*$N43*1)),IF($G43&lt;21,($H43*VLOOKUP($F43,'VESSEL FACTORS'!$A$2:$O$5,AD$5,FALSE)*0.0000011023*$M43*$N43*VLOOKUP($G43,'VESSEL FACTORS'!$A$16:$L$36,AD$5,FALSE)),($H43*VLOOKUP($F43,'VESSEL FACTORS'!$A$3:$O$5,AD$5,FALSE)*0.0000011023*$M43*$N43*($G43/100))))))))</f>
        <v>Enter vessel info</v>
      </c>
      <c r="AE43" s="76" t="str">
        <f>IF(OR($D43=" ",$E43=" ",$F43=" "),"Enter vessel info",IF(T($H43)&lt;&gt;"","Enter Activity",IF(OR($M43=0,$N43=0),"Enter Run Time",IF((VLOOKUP($F43,'VESSEL FACTORS'!$A$3:$O$5,AE$5,FALSE))="N/A","--",IF($G43=" ",IF(ISERROR(SEARCH("Aux",$E43,1)),($H43*VLOOKUP($F43,'VESSEL FACTORS'!$A$2:$O$5,AE$5,FALSE)*0.0000011023*$M43*$N43*0.82),($H43*VLOOKUP($F43,'VESSEL FACTORS'!$A$2:$O$5,AE$5,FALSE)*0.0000011023*$M43*$N43*1)),IF($G43&lt;21,($H43*VLOOKUP($F43,'VESSEL FACTORS'!$A$2:$O$5,AE$5,FALSE)*0.0000011023*$M43*$N43*VLOOKUP($G43,'VESSEL FACTORS'!$A$16:$L$36,AE$5,FALSE)),($H43*VLOOKUP($F43,'VESSEL FACTORS'!$A$3:$O$5,AE$5,FALSE)*0.0000011023*$M43*$N43*($G43/100))))))))</f>
        <v>Enter vessel info</v>
      </c>
      <c r="AF43" s="76" t="str">
        <f>IF(OR($D43=" ",$E43=" ",$F43=" "),"Enter vessel info",IF(T($H43)&lt;&gt;"","Enter Activity",IF(OR($M43=0,$N43=0),"Enter Run Time",IF((VLOOKUP($F43,'VESSEL FACTORS'!$A$3:$O$5,AF$5,FALSE))="N/A","--",IF($G43=" ",IF(ISERROR(SEARCH("Aux",$E43,1)),($H43*VLOOKUP($F43,'VESSEL FACTORS'!$A$2:$O$5,AF$5,FALSE)*0.0000011023*$M43*$N43*0.82),($H43*VLOOKUP($F43,'VESSEL FACTORS'!$A$2:$O$5,AF$5,FALSE)*0.0000011023*$M43*$N43*1)),IF($G43&lt;21,($H43*VLOOKUP($F43,'VESSEL FACTORS'!$A$2:$O$5,AF$5,FALSE)*0.0000011023*$M43*$N43*VLOOKUP($G43,'VESSEL FACTORS'!$A$16:$L$36,AF$5,FALSE)),($H43*VLOOKUP($F43,'VESSEL FACTORS'!$A$3:$O$5,AF$5,FALSE)*0.0000011023*$M43*$N43*($G43/100))))))))</f>
        <v>Enter vessel info</v>
      </c>
      <c r="AG43" s="76" t="str">
        <f>IF(OR($D43=" ",$E43=" ",$F43=" "),"Enter vessel info",IF(T($H43)&lt;&gt;"","Enter Activity",IF(OR($M43=0,$N43=0),"Enter Run Time",IF((VLOOKUP($F43,'VESSEL FACTORS'!$A$3:$O$5,AG$5,FALSE))="N/A","--",IF($G43=" ",IF(ISERROR(SEARCH("Aux",$E43,1)),($H43*VLOOKUP($F43,'VESSEL FACTORS'!$A$2:$O$5,AG$5,FALSE)*0.0000011023*$M43*$N43*0.82),($H43*VLOOKUP($F43,'VESSEL FACTORS'!$A$2:$O$5,AG$5,FALSE)*0.0000011023*$M43*$N43*1)),IF($G43&lt;21,($H43*VLOOKUP($F43,'VESSEL FACTORS'!$A$2:$O$5,AG$5,FALSE)*0.0000011023*$M43*$N43*VLOOKUP($G43,'VESSEL FACTORS'!$A$16:$L$36,AG$5,FALSE)),($H43*VLOOKUP($F43,'VESSEL FACTORS'!$A$3:$O$5,AG$5,FALSE)*0.0000011023*$M43*$N43*($G43/100))))))))</f>
        <v>Enter vessel info</v>
      </c>
      <c r="AH43" s="76" t="str">
        <f>IF(OR($D43=" ",$E43=" ",$F43=" "),"Enter vessel info",IF(T($H43)&lt;&gt;"","Enter Activity",IF(OR($M43=0,$N43=0),"Enter Run Time",IF((VLOOKUP($F43,'VESSEL FACTORS'!$A$3:$O$5,AH$5,FALSE))="N/A","--",IF($G43=" ",IF(ISERROR(SEARCH("Aux",$E43,1)),($H43*VLOOKUP($F43,'VESSEL FACTORS'!$A$2:$O$5,AH$5,FALSE)*0.0000011023*$M43*$N43*0.82),($H43*VLOOKUP($F43,'VESSEL FACTORS'!$A$2:$O$5,AH$5,FALSE)*0.0000011023*$M43*$N43*1)),IF($G43&lt;21,($H43*VLOOKUP($F43,'VESSEL FACTORS'!$A$2:$O$5,AH$5,FALSE)*0.0000011023*$M43*$N43*VLOOKUP($G43,'VESSEL FACTORS'!$A$16:$L$36,AH$5,FALSE)),($H43*VLOOKUP($F43,'VESSEL FACTORS'!$A$3:$O$5,AH$5,FALSE)*0.0000011023*$M43*$N43*($G43/100))))))))</f>
        <v>Enter vessel info</v>
      </c>
      <c r="AI43" s="76" t="str">
        <f>IF(OR($D43=" ",$E43=" ",$F43=" "),"Enter vessel info",IF(T($H43)&lt;&gt;"","Enter Activity",IF(OR($M43=0,$N43=0),"Enter Run Time",IF((VLOOKUP($F43,'VESSEL FACTORS'!$A$3:$O$5,AI$5,FALSE))="N/A","--",IF($G43=" ",IF(ISERROR(SEARCH("Aux",$E43,1)),($H43*VLOOKUP($F43,'VESSEL FACTORS'!$A$2:$O$5,AI$5,FALSE)*0.0000011023*$M43*$N43*0.82),($H43*VLOOKUP($F43,'VESSEL FACTORS'!$A$2:$O$5,AI$5,FALSE)*0.0000011023*$M43*$N43*1)),IF($G43&lt;21,($H43*VLOOKUP($F43,'VESSEL FACTORS'!$A$2:$O$5,AI$5,FALSE)*0.0000011023*$M43*$N43*VLOOKUP($G43,'VESSEL FACTORS'!$A$16:$L$36,AI$5,FALSE)),($H43*VLOOKUP($F43,'VESSEL FACTORS'!$A$3:$O$5,AI$5,FALSE)*0.0000011023*$M43*$N43*($G43/100))))))))</f>
        <v>Enter vessel info</v>
      </c>
      <c r="AJ43" s="76" t="str">
        <f>IF(OR($D43=" ",$E43=" ",$F43=" "),"Enter vessel info",IF(T($H43)&lt;&gt;"","Enter Activity",IF(OR($M43=0,$N43=0),"Enter Run Time",IF((VLOOKUP($F43,'VESSEL FACTORS'!$A$3:$O$5,AJ$5,FALSE))="N/A","--",IF($G43=" ",IF(ISERROR(SEARCH("Aux",$E43,1)),($H43*VLOOKUP($F43,'VESSEL FACTORS'!$A$2:$O$5,AJ$5,FALSE)*0.0000011023*$M43*$N43*0.82),($H43*VLOOKUP($F43,'VESSEL FACTORS'!$A$2:$O$5,AJ$5,FALSE)*0.0000011023*$M43*$N43*1)),IF($G43&lt;21,($H43*VLOOKUP($F43,'VESSEL FACTORS'!$A$2:$O$5,AJ$5,FALSE)*0.0000011023*$M43*$N43*VLOOKUP($G43,'VESSEL FACTORS'!$A$16:$L$36,AJ$5,FALSE)),($H43*VLOOKUP($F43,'VESSEL FACTORS'!$A$3:$O$5,AJ$5,FALSE)*0.0000011023*$M43*$N43*($G43/100))))))))</f>
        <v>Enter vessel info</v>
      </c>
      <c r="AK43" s="76" t="str">
        <f>IF(OR($D43=" ",$E43=" ",$F43=" "),"Enter vessel info",IF(T($H43)&lt;&gt;"","Enter Activity",IF(OR($M43=0,$N43=0),"Enter Run Time",IF((VLOOKUP($F43,'VESSEL FACTORS'!$A$3:$O$5,AK$5,FALSE))="N/A","--",IF($G43=" ",IF(ISERROR(SEARCH("Aux",$E43,1)),($H43*VLOOKUP($F43,'VESSEL FACTORS'!$A$2:$O$5,AK$5,FALSE)*0.0000011023*$M43*$N43*0.82),($H43*VLOOKUP($F43,'VESSEL FACTORS'!$A$2:$O$5,AK$5,FALSE)*0.0000011023*$M43*$N43*1)),IF($G43&lt;21,($H43*VLOOKUP($F43,'VESSEL FACTORS'!$A$2:$O$5,AK$5,FALSE)*0.0000011023*$M43*$N43*VLOOKUP($G43,'VESSEL FACTORS'!$A$16:$L$36,AK$5,FALSE)),($H43*VLOOKUP($F43,'VESSEL FACTORS'!$A$3:$O$5,AK$5,FALSE)*0.0000011023*$M43*$N43*($G43/100))))))))</f>
        <v>Enter vessel info</v>
      </c>
      <c r="AL43" s="67" t="str">
        <f>IF(OR($D43=" ",$E43=" ",$F43=" "),"Enter vessel info",IF(T($H43)&lt;&gt;"","Enter Activity",IF(OR($M43=0,$N43=0),"Enter Run Time",IF((VLOOKUP($F43,'VESSEL FACTORS'!$A$3:$O$5,AL$5,FALSE))="N/A","--",IF($G43=" ",IF(ISERROR(SEARCH("Aux",$E43,1)),($H43*VLOOKUP($F43,'VESSEL FACTORS'!$A$2:$O$5,AL$5,FALSE)*0.0000011023*$M43*$N43*0.82),($H43*VLOOKUP($F43,'VESSEL FACTORS'!$A$2:$O$5,AL$5,FALSE)*0.0000011023*$M43*$N43*1)),IF($G43&lt;21,($H43*VLOOKUP($F43,'VESSEL FACTORS'!$A$2:$O$5,AL$5,FALSE)*0.0000011023*$M43*$N43*VLOOKUP($G43,'VESSEL FACTORS'!$A$16:$L$36,AL$5,FALSE)),($H43*VLOOKUP($F43,'VESSEL FACTORS'!$A$3:$O$5,AL$5,FALSE)*0.0000011023*$M43*$N43*($G43/100))))))))</f>
        <v>Enter vessel info</v>
      </c>
      <c r="AM43" s="73"/>
      <c r="AO43" s="74">
        <f>MONTH(EMISSIONS_1!P43)-MONTH(EMISSIONS_1!O43)+1</f>
        <v>1</v>
      </c>
      <c r="AP43" s="335">
        <f t="shared" si="55"/>
        <v>0</v>
      </c>
      <c r="AQ43" s="336">
        <f t="shared" si="55"/>
        <v>0</v>
      </c>
      <c r="AR43" s="336">
        <f t="shared" si="55"/>
        <v>0</v>
      </c>
      <c r="AS43" s="336">
        <f t="shared" si="55"/>
        <v>0</v>
      </c>
      <c r="AT43" s="336">
        <f t="shared" si="55"/>
        <v>0</v>
      </c>
      <c r="AU43" s="336">
        <f t="shared" si="55"/>
        <v>0</v>
      </c>
      <c r="AV43" s="336">
        <f t="shared" si="55"/>
        <v>0</v>
      </c>
      <c r="AW43" s="336">
        <f t="shared" si="55"/>
        <v>0</v>
      </c>
      <c r="AX43" s="336">
        <f t="shared" si="55"/>
        <v>0</v>
      </c>
      <c r="AY43" s="336">
        <f t="shared" si="55"/>
        <v>0</v>
      </c>
      <c r="AZ43" s="336">
        <f t="shared" si="55"/>
        <v>0</v>
      </c>
      <c r="BA43" s="337">
        <f t="shared" si="55"/>
        <v>0</v>
      </c>
      <c r="BB43" s="335">
        <f t="shared" si="45"/>
        <v>0</v>
      </c>
      <c r="BC43" s="336">
        <f t="shared" si="45"/>
        <v>0</v>
      </c>
      <c r="BD43" s="336">
        <f t="shared" si="45"/>
        <v>0</v>
      </c>
      <c r="BE43" s="336">
        <f t="shared" si="45"/>
        <v>0</v>
      </c>
      <c r="BF43" s="336">
        <f t="shared" si="45"/>
        <v>0</v>
      </c>
      <c r="BG43" s="336">
        <f t="shared" si="45"/>
        <v>0</v>
      </c>
      <c r="BH43" s="336">
        <f t="shared" si="45"/>
        <v>0</v>
      </c>
      <c r="BI43" s="336">
        <f t="shared" si="45"/>
        <v>0</v>
      </c>
      <c r="BJ43" s="336">
        <f t="shared" si="45"/>
        <v>0</v>
      </c>
      <c r="BK43" s="336">
        <f t="shared" si="45"/>
        <v>0</v>
      </c>
      <c r="BL43" s="336">
        <f t="shared" si="45"/>
        <v>0</v>
      </c>
      <c r="BM43" s="337">
        <f t="shared" si="45"/>
        <v>0</v>
      </c>
      <c r="BN43" s="335">
        <f t="shared" si="46"/>
        <v>0</v>
      </c>
      <c r="BO43" s="336">
        <f t="shared" si="46"/>
        <v>0</v>
      </c>
      <c r="BP43" s="336">
        <f t="shared" si="46"/>
        <v>0</v>
      </c>
      <c r="BQ43" s="336">
        <f t="shared" si="46"/>
        <v>0</v>
      </c>
      <c r="BR43" s="336">
        <f t="shared" si="46"/>
        <v>0</v>
      </c>
      <c r="BS43" s="336">
        <f t="shared" si="46"/>
        <v>0</v>
      </c>
      <c r="BT43" s="336">
        <f t="shared" si="46"/>
        <v>0</v>
      </c>
      <c r="BU43" s="336">
        <f t="shared" si="46"/>
        <v>0</v>
      </c>
      <c r="BV43" s="336">
        <f t="shared" si="46"/>
        <v>0</v>
      </c>
      <c r="BW43" s="336">
        <f t="shared" si="46"/>
        <v>0</v>
      </c>
      <c r="BX43" s="336">
        <f t="shared" si="46"/>
        <v>0</v>
      </c>
      <c r="BY43" s="337">
        <f t="shared" si="46"/>
        <v>0</v>
      </c>
      <c r="BZ43" s="335">
        <f t="shared" si="47"/>
        <v>0</v>
      </c>
      <c r="CA43" s="336">
        <f t="shared" si="47"/>
        <v>0</v>
      </c>
      <c r="CB43" s="336">
        <f t="shared" si="47"/>
        <v>0</v>
      </c>
      <c r="CC43" s="336">
        <f t="shared" si="47"/>
        <v>0</v>
      </c>
      <c r="CD43" s="336">
        <f t="shared" si="47"/>
        <v>0</v>
      </c>
      <c r="CE43" s="336">
        <f t="shared" si="47"/>
        <v>0</v>
      </c>
      <c r="CF43" s="336">
        <f t="shared" si="47"/>
        <v>0</v>
      </c>
      <c r="CG43" s="336">
        <f t="shared" si="47"/>
        <v>0</v>
      </c>
      <c r="CH43" s="336">
        <f t="shared" si="47"/>
        <v>0</v>
      </c>
      <c r="CI43" s="336">
        <f t="shared" si="47"/>
        <v>0</v>
      </c>
      <c r="CJ43" s="336">
        <f t="shared" si="47"/>
        <v>0</v>
      </c>
      <c r="CK43" s="337">
        <f t="shared" si="47"/>
        <v>0</v>
      </c>
      <c r="CL43" s="335">
        <f t="shared" si="48"/>
        <v>0</v>
      </c>
      <c r="CM43" s="336">
        <f t="shared" si="48"/>
        <v>0</v>
      </c>
      <c r="CN43" s="336">
        <f t="shared" si="48"/>
        <v>0</v>
      </c>
      <c r="CO43" s="336">
        <f t="shared" si="48"/>
        <v>0</v>
      </c>
      <c r="CP43" s="336">
        <f t="shared" si="48"/>
        <v>0</v>
      </c>
      <c r="CQ43" s="336">
        <f t="shared" si="48"/>
        <v>0</v>
      </c>
      <c r="CR43" s="336">
        <f t="shared" si="48"/>
        <v>0</v>
      </c>
      <c r="CS43" s="336">
        <f t="shared" si="48"/>
        <v>0</v>
      </c>
      <c r="CT43" s="336">
        <f t="shared" si="48"/>
        <v>0</v>
      </c>
      <c r="CU43" s="336">
        <f t="shared" si="48"/>
        <v>0</v>
      </c>
      <c r="CV43" s="336">
        <f t="shared" si="48"/>
        <v>0</v>
      </c>
      <c r="CW43" s="337">
        <f t="shared" si="48"/>
        <v>0</v>
      </c>
      <c r="CX43" s="335">
        <f t="shared" si="49"/>
        <v>0</v>
      </c>
      <c r="CY43" s="336">
        <f t="shared" si="49"/>
        <v>0</v>
      </c>
      <c r="CZ43" s="336">
        <f t="shared" si="49"/>
        <v>0</v>
      </c>
      <c r="DA43" s="336">
        <f t="shared" si="49"/>
        <v>0</v>
      </c>
      <c r="DB43" s="336">
        <f t="shared" si="49"/>
        <v>0</v>
      </c>
      <c r="DC43" s="336">
        <f t="shared" si="49"/>
        <v>0</v>
      </c>
      <c r="DD43" s="336">
        <f t="shared" si="49"/>
        <v>0</v>
      </c>
      <c r="DE43" s="336">
        <f t="shared" si="49"/>
        <v>0</v>
      </c>
      <c r="DF43" s="336">
        <f t="shared" si="49"/>
        <v>0</v>
      </c>
      <c r="DG43" s="336">
        <f t="shared" si="49"/>
        <v>0</v>
      </c>
      <c r="DH43" s="336">
        <f t="shared" si="49"/>
        <v>0</v>
      </c>
      <c r="DI43" s="337">
        <f t="shared" si="49"/>
        <v>0</v>
      </c>
      <c r="DJ43" s="335">
        <f t="shared" si="50"/>
        <v>0</v>
      </c>
      <c r="DK43" s="336">
        <f t="shared" si="50"/>
        <v>0</v>
      </c>
      <c r="DL43" s="336">
        <f t="shared" si="50"/>
        <v>0</v>
      </c>
      <c r="DM43" s="336">
        <f t="shared" si="50"/>
        <v>0</v>
      </c>
      <c r="DN43" s="336">
        <f t="shared" si="50"/>
        <v>0</v>
      </c>
      <c r="DO43" s="336">
        <f t="shared" si="50"/>
        <v>0</v>
      </c>
      <c r="DP43" s="336">
        <f t="shared" si="50"/>
        <v>0</v>
      </c>
      <c r="DQ43" s="336">
        <f t="shared" si="50"/>
        <v>0</v>
      </c>
      <c r="DR43" s="336">
        <f t="shared" si="50"/>
        <v>0</v>
      </c>
      <c r="DS43" s="336">
        <f t="shared" si="50"/>
        <v>0</v>
      </c>
      <c r="DT43" s="336">
        <f t="shared" si="50"/>
        <v>0</v>
      </c>
      <c r="DU43" s="337">
        <f t="shared" si="50"/>
        <v>0</v>
      </c>
      <c r="DV43" s="335">
        <f t="shared" si="51"/>
        <v>0</v>
      </c>
      <c r="DW43" s="336">
        <f t="shared" si="51"/>
        <v>0</v>
      </c>
      <c r="DX43" s="336">
        <f t="shared" si="51"/>
        <v>0</v>
      </c>
      <c r="DY43" s="336">
        <f t="shared" si="51"/>
        <v>0</v>
      </c>
      <c r="DZ43" s="336">
        <f t="shared" si="51"/>
        <v>0</v>
      </c>
      <c r="EA43" s="336">
        <f t="shared" si="51"/>
        <v>0</v>
      </c>
      <c r="EB43" s="336">
        <f t="shared" si="51"/>
        <v>0</v>
      </c>
      <c r="EC43" s="336">
        <f t="shared" si="51"/>
        <v>0</v>
      </c>
      <c r="ED43" s="336">
        <f t="shared" si="51"/>
        <v>0</v>
      </c>
      <c r="EE43" s="336">
        <f t="shared" si="51"/>
        <v>0</v>
      </c>
      <c r="EF43" s="336">
        <f t="shared" si="51"/>
        <v>0</v>
      </c>
      <c r="EG43" s="337">
        <f t="shared" si="51"/>
        <v>0</v>
      </c>
      <c r="EH43" s="335">
        <f t="shared" si="52"/>
        <v>0</v>
      </c>
      <c r="EI43" s="336">
        <f t="shared" si="52"/>
        <v>0</v>
      </c>
      <c r="EJ43" s="336">
        <f t="shared" si="52"/>
        <v>0</v>
      </c>
      <c r="EK43" s="336">
        <f t="shared" si="52"/>
        <v>0</v>
      </c>
      <c r="EL43" s="336">
        <f t="shared" si="52"/>
        <v>0</v>
      </c>
      <c r="EM43" s="336">
        <f t="shared" si="52"/>
        <v>0</v>
      </c>
      <c r="EN43" s="336">
        <f t="shared" si="52"/>
        <v>0</v>
      </c>
      <c r="EO43" s="336">
        <f t="shared" si="52"/>
        <v>0</v>
      </c>
      <c r="EP43" s="336">
        <f t="shared" si="52"/>
        <v>0</v>
      </c>
      <c r="EQ43" s="336">
        <f t="shared" si="52"/>
        <v>0</v>
      </c>
      <c r="ER43" s="336">
        <f t="shared" si="52"/>
        <v>0</v>
      </c>
      <c r="ES43" s="337">
        <f t="shared" si="52"/>
        <v>0</v>
      </c>
      <c r="ET43" s="335">
        <f t="shared" si="53"/>
        <v>0</v>
      </c>
      <c r="EU43" s="336">
        <f t="shared" si="53"/>
        <v>0</v>
      </c>
      <c r="EV43" s="336">
        <f t="shared" si="53"/>
        <v>0</v>
      </c>
      <c r="EW43" s="336">
        <f t="shared" si="53"/>
        <v>0</v>
      </c>
      <c r="EX43" s="336">
        <f t="shared" si="53"/>
        <v>0</v>
      </c>
      <c r="EY43" s="336">
        <f t="shared" si="53"/>
        <v>0</v>
      </c>
      <c r="EZ43" s="336">
        <f t="shared" si="53"/>
        <v>0</v>
      </c>
      <c r="FA43" s="336">
        <f t="shared" si="53"/>
        <v>0</v>
      </c>
      <c r="FB43" s="336">
        <f t="shared" si="53"/>
        <v>0</v>
      </c>
      <c r="FC43" s="336">
        <f t="shared" si="53"/>
        <v>0</v>
      </c>
      <c r="FD43" s="336">
        <f t="shared" si="53"/>
        <v>0</v>
      </c>
      <c r="FE43" s="337">
        <f t="shared" si="53"/>
        <v>0</v>
      </c>
      <c r="FF43" s="335">
        <f t="shared" si="54"/>
        <v>0</v>
      </c>
      <c r="FG43" s="336">
        <f t="shared" si="54"/>
        <v>0</v>
      </c>
      <c r="FH43" s="336">
        <f t="shared" si="54"/>
        <v>0</v>
      </c>
      <c r="FI43" s="336">
        <f t="shared" si="54"/>
        <v>0</v>
      </c>
      <c r="FJ43" s="336">
        <f t="shared" si="54"/>
        <v>0</v>
      </c>
      <c r="FK43" s="336">
        <f t="shared" si="54"/>
        <v>0</v>
      </c>
      <c r="FL43" s="336">
        <f t="shared" si="54"/>
        <v>0</v>
      </c>
      <c r="FM43" s="336">
        <f t="shared" si="54"/>
        <v>0</v>
      </c>
      <c r="FN43" s="336">
        <f t="shared" si="54"/>
        <v>0</v>
      </c>
      <c r="FO43" s="336">
        <f t="shared" si="54"/>
        <v>0</v>
      </c>
      <c r="FP43" s="336">
        <f t="shared" si="54"/>
        <v>0</v>
      </c>
      <c r="FQ43" s="337">
        <f t="shared" si="54"/>
        <v>0</v>
      </c>
    </row>
    <row r="44" spans="1:173" ht="12.75" customHeight="1" x14ac:dyDescent="0.2">
      <c r="A44" s="251"/>
      <c r="B44" s="252"/>
      <c r="C44" s="253"/>
      <c r="D44" s="254"/>
      <c r="E44" s="254"/>
      <c r="F44" s="254"/>
      <c r="G44" s="255"/>
      <c r="H44" s="255"/>
      <c r="I44" s="255"/>
      <c r="J44" s="255"/>
      <c r="K44" s="255"/>
      <c r="L44" s="255"/>
      <c r="M44" s="256"/>
      <c r="N44" s="257"/>
      <c r="O44" s="305"/>
      <c r="P44" s="304"/>
      <c r="Q44" s="266" t="s">
        <v>2</v>
      </c>
      <c r="R44" s="261"/>
      <c r="S44" s="261" t="s">
        <v>2</v>
      </c>
      <c r="T44" s="261"/>
      <c r="U44" s="261"/>
      <c r="V44" s="261"/>
      <c r="W44" s="261"/>
      <c r="X44" s="261"/>
      <c r="Y44" s="260"/>
      <c r="Z44" s="261"/>
      <c r="AA44" s="416"/>
      <c r="AB44" s="260"/>
      <c r="AC44" s="260"/>
      <c r="AD44" s="260"/>
      <c r="AE44" s="261"/>
      <c r="AF44" s="261"/>
      <c r="AG44" s="266"/>
      <c r="AH44" s="261"/>
      <c r="AI44" s="263"/>
      <c r="AJ44" s="263"/>
      <c r="AK44" s="263"/>
      <c r="AL44" s="264"/>
      <c r="AM44" s="73"/>
      <c r="AP44" s="338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40"/>
      <c r="BB44" s="338"/>
      <c r="BC44" s="339"/>
      <c r="BD44" s="339"/>
      <c r="BE44" s="339"/>
      <c r="BF44" s="339"/>
      <c r="BG44" s="339"/>
      <c r="BH44" s="339"/>
      <c r="BI44" s="339"/>
      <c r="BJ44" s="339"/>
      <c r="BK44" s="339"/>
      <c r="BL44" s="339"/>
      <c r="BM44" s="340"/>
      <c r="BN44" s="338"/>
      <c r="BO44" s="339"/>
      <c r="BP44" s="339"/>
      <c r="BQ44" s="339"/>
      <c r="BR44" s="339"/>
      <c r="BS44" s="339"/>
      <c r="BT44" s="339"/>
      <c r="BU44" s="339"/>
      <c r="BV44" s="339"/>
      <c r="BW44" s="339"/>
      <c r="BX44" s="339"/>
      <c r="BY44" s="340"/>
      <c r="BZ44" s="338"/>
      <c r="CA44" s="339"/>
      <c r="CB44" s="339"/>
      <c r="CC44" s="339"/>
      <c r="CD44" s="339"/>
      <c r="CE44" s="339"/>
      <c r="CF44" s="339"/>
      <c r="CG44" s="339"/>
      <c r="CH44" s="339"/>
      <c r="CI44" s="339"/>
      <c r="CJ44" s="339"/>
      <c r="CK44" s="340"/>
      <c r="CL44" s="338"/>
      <c r="CM44" s="339"/>
      <c r="CN44" s="339"/>
      <c r="CO44" s="339"/>
      <c r="CP44" s="339"/>
      <c r="CQ44" s="339"/>
      <c r="CR44" s="339"/>
      <c r="CS44" s="339"/>
      <c r="CT44" s="339"/>
      <c r="CU44" s="339"/>
      <c r="CV44" s="339"/>
      <c r="CW44" s="340"/>
      <c r="CX44" s="338"/>
      <c r="CY44" s="339"/>
      <c r="CZ44" s="339"/>
      <c r="DA44" s="339"/>
      <c r="DB44" s="339"/>
      <c r="DC44" s="339"/>
      <c r="DD44" s="339"/>
      <c r="DE44" s="339"/>
      <c r="DF44" s="339"/>
      <c r="DG44" s="339"/>
      <c r="DH44" s="339"/>
      <c r="DI44" s="340"/>
      <c r="DJ44" s="338"/>
      <c r="DK44" s="339"/>
      <c r="DL44" s="339"/>
      <c r="DM44" s="339"/>
      <c r="DN44" s="339"/>
      <c r="DO44" s="339"/>
      <c r="DP44" s="339"/>
      <c r="DQ44" s="339"/>
      <c r="DR44" s="339"/>
      <c r="DS44" s="339"/>
      <c r="DT44" s="339"/>
      <c r="DU44" s="340"/>
      <c r="DV44" s="338"/>
      <c r="DW44" s="339"/>
      <c r="DX44" s="339"/>
      <c r="DY44" s="339"/>
      <c r="DZ44" s="339"/>
      <c r="EA44" s="339"/>
      <c r="EB44" s="339"/>
      <c r="EC44" s="339"/>
      <c r="ED44" s="339"/>
      <c r="EE44" s="339"/>
      <c r="EF44" s="339"/>
      <c r="EG44" s="340"/>
      <c r="EH44" s="338"/>
      <c r="EI44" s="339"/>
      <c r="EJ44" s="339"/>
      <c r="EK44" s="339"/>
      <c r="EL44" s="339"/>
      <c r="EM44" s="339"/>
      <c r="EN44" s="339"/>
      <c r="EO44" s="339"/>
      <c r="EP44" s="339"/>
      <c r="EQ44" s="339"/>
      <c r="ER44" s="339"/>
      <c r="ES44" s="340"/>
      <c r="ET44" s="338"/>
      <c r="EU44" s="339"/>
      <c r="EV44" s="339"/>
      <c r="EW44" s="339"/>
      <c r="EX44" s="339"/>
      <c r="EY44" s="339"/>
      <c r="EZ44" s="339"/>
      <c r="FA44" s="339"/>
      <c r="FB44" s="339"/>
      <c r="FC44" s="339"/>
      <c r="FD44" s="339"/>
      <c r="FE44" s="340"/>
      <c r="FF44" s="338"/>
      <c r="FG44" s="339"/>
      <c r="FH44" s="339"/>
      <c r="FI44" s="339"/>
      <c r="FJ44" s="339"/>
      <c r="FK44" s="339"/>
      <c r="FL44" s="339"/>
      <c r="FM44" s="339"/>
      <c r="FN44" s="339"/>
      <c r="FO44" s="339"/>
      <c r="FP44" s="339"/>
      <c r="FQ44" s="340"/>
    </row>
    <row r="45" spans="1:173" ht="12.75" customHeight="1" x14ac:dyDescent="0.2">
      <c r="A45" s="1" t="str">
        <f>C45</f>
        <v>LIQUID FLARING</v>
      </c>
      <c r="B45" s="245" t="s">
        <v>37</v>
      </c>
      <c r="C45" s="29" t="s">
        <v>216</v>
      </c>
      <c r="D45" s="325" t="s">
        <v>115</v>
      </c>
      <c r="E45" s="325" t="s">
        <v>115</v>
      </c>
      <c r="F45" s="325" t="s">
        <v>115</v>
      </c>
      <c r="G45" s="64" t="s">
        <v>115</v>
      </c>
      <c r="H45" s="367"/>
      <c r="I45" s="33" t="s">
        <v>149</v>
      </c>
      <c r="J45" s="33" t="s">
        <v>115</v>
      </c>
      <c r="K45" s="33"/>
      <c r="L45" s="33"/>
      <c r="M45" s="367">
        <v>0</v>
      </c>
      <c r="N45" s="373">
        <v>0</v>
      </c>
      <c r="O45" s="299"/>
      <c r="P45" s="300"/>
      <c r="Q45" s="73" t="str">
        <f>IF(VLOOKUP($A45,'STATIONARY FACTORS'!$A$4:$O$22,Q$5,FALSE)="N/A","--",IF($H45=0,"Enter Activity",IF($M45=0,"Enter Run Time",IF($N45=0,"Enter Run Time",$H45/$M45*42/1000*(VLOOKUP($A45,'STATIONARY FACTORS'!$A$4:$O$22,Q$5,FALSE))))))</f>
        <v>Enter Activity</v>
      </c>
      <c r="R45" s="79" t="str">
        <f>IF(VLOOKUP($A45,'STATIONARY FACTORS'!$A$4:$O$22,R$5,FALSE)="N/A","--",IF($H45=0,"Enter Activity",IF($M45=0,"Enter Run Time",IF($N45=0,"Enter Run Time",$H45/$M45*42/1000*(VLOOKUP($A45,'STATIONARY FACTORS'!$A$4:$O$22,R$5,FALSE))))))</f>
        <v>Enter Activity</v>
      </c>
      <c r="S45" s="79" t="str">
        <f>IF(VLOOKUP($A45,'STATIONARY FACTORS'!$A$4:$O$22,S$5,FALSE)="N/A","--",IF($H45=0,"Enter Activity",IF($M45=0,"Enter Run Time",IF($N45=0,"Enter Run Time",$H45/$M45*42/1000*(VLOOKUP($A45,'STATIONARY FACTORS'!$A$4:$O$22,S$5,FALSE))))))</f>
        <v>Enter Activity</v>
      </c>
      <c r="T45" s="79" t="str">
        <f>IF(VLOOKUP($A45,'STATIONARY FACTORS'!$A$4:$O$22,T$5,FALSE)="N/A","--",IF($H45=0,"Enter Activity",IF($M45=0,"Enter Run Time",IF($N45=0,"Enter Run Time",$H45/$M45*42/1000*(VLOOKUP($A45,'STATIONARY FACTORS'!$A$4:$O$22,T$5,FALSE))))))</f>
        <v>Enter Activity</v>
      </c>
      <c r="U45" s="79" t="str">
        <f>IF(VLOOKUP($A45,'STATIONARY FACTORS'!$A$4:$O$22,U$5,FALSE)="N/A","--",IF($H45=0,"Enter Activity",IF($M45=0,"Enter Run Time",IF($N45=0,"Enter Run Time",$H45/$M45*42/1000*(VLOOKUP($A45,'STATIONARY FACTORS'!$A$4:$O$22,U$5,FALSE))))))</f>
        <v>Enter Activity</v>
      </c>
      <c r="V45" s="79" t="str">
        <f>IF(VLOOKUP($A45,'STATIONARY FACTORS'!$A$4:$O$22,V$5,FALSE)="N/A","--",IF($H45=0,"Enter Activity",IF($M45=0,"Enter Run Time",IF($N45=0,"Enter Run Time",$H45/$M45*42/1000*(VLOOKUP($A45,'STATIONARY FACTORS'!$A$4:$O$22,V$5,FALSE))))))</f>
        <v>Enter Activity</v>
      </c>
      <c r="W45" s="79" t="str">
        <f>IF(VLOOKUP($A45,'STATIONARY FACTORS'!$A$4:$O$22,W$5,FALSE)="N/A","--",IF($H45=0,"Enter Activity",IF($M45=0,"Enter Run Time",IF($N45=0,"Enter Run Time",$H45/$M45*42/1000*(VLOOKUP($A45,'STATIONARY FACTORS'!$A$4:$O$22,W$5,FALSE))))))</f>
        <v>Enter Activity</v>
      </c>
      <c r="X45" s="79" t="str">
        <f>IF(VLOOKUP($A45,'STATIONARY FACTORS'!$A$4:$O$22,X$5,FALSE)="N/A","--",IF($H45=0,"Enter Activity",IF($M45=0,"Enter Run Time",IF($N45=0,"Enter Run Time",$H45/$M45*42/1000*(VLOOKUP($A45,'STATIONARY FACTORS'!$A$4:$O$22,X$5,FALSE))))))</f>
        <v>--</v>
      </c>
      <c r="Y45" s="78" t="str">
        <f>IF(VLOOKUP($A45,'STATIONARY FACTORS'!$A$4:$O$22,Y$5,FALSE)="N/A","--",IF($H45=0,"Enter Activity",IF($M45=0,"Enter Run Time",IF($N45=0,"Enter Run Time",$H45/$M45*42/1000*(VLOOKUP($A45,'STATIONARY FACTORS'!$A$4:$O$22,Y$5,FALSE))))))</f>
        <v>--</v>
      </c>
      <c r="Z45" s="79" t="str">
        <f>IF(VLOOKUP($A45,'STATIONARY FACTORS'!$A$4:$O$22,Z$5,FALSE)="N/A","--",IF($H45=0,"Enter Activity",IF($M45=0,"Enter Run Time",IF($N45=0,"Enter Run Time",$H45/$M45*42/1000*(VLOOKUP($A45,'STATIONARY FACTORS'!$A$4:$O$22,Z$5,FALSE))))))</f>
        <v>--</v>
      </c>
      <c r="AA45" s="82" t="str">
        <f>IF(VLOOKUP($A45,'STATIONARY FACTORS'!$A$4:$O$22,AA$5,FALSE)="N/A","--",IF($H45=0,"Enter Activity",IF($M45=0,"Enter Run Time",IF($N45=0,"Enter Run Time",$H45/$M45*42/1000*(VLOOKUP($A45,'STATIONARY FACTORS'!$A$4:$O$22,AA$5,FALSE))))))</f>
        <v>--</v>
      </c>
      <c r="AB45" s="76" t="str">
        <f t="shared" ref="AB45:AL46" si="56">IF(T(Q45)=" ", IF($M45=0, "Enter Run Time", IF($N45=0, "Enter Run Time", Q45*$M45*$N45/2000)), Q45)</f>
        <v>Enter Activity</v>
      </c>
      <c r="AC45" s="65" t="str">
        <f t="shared" si="56"/>
        <v>Enter Activity</v>
      </c>
      <c r="AD45" s="65" t="str">
        <f t="shared" si="56"/>
        <v>Enter Activity</v>
      </c>
      <c r="AE45" s="65" t="str">
        <f t="shared" si="56"/>
        <v>Enter Activity</v>
      </c>
      <c r="AF45" s="65" t="str">
        <f t="shared" si="56"/>
        <v>Enter Activity</v>
      </c>
      <c r="AG45" s="84" t="str">
        <f t="shared" si="56"/>
        <v>Enter Activity</v>
      </c>
      <c r="AH45" s="69" t="str">
        <f t="shared" si="56"/>
        <v>Enter Activity</v>
      </c>
      <c r="AI45" s="79" t="str">
        <f t="shared" si="56"/>
        <v>--</v>
      </c>
      <c r="AJ45" s="79" t="str">
        <f t="shared" si="56"/>
        <v>--</v>
      </c>
      <c r="AK45" s="79" t="str">
        <f t="shared" si="56"/>
        <v>--</v>
      </c>
      <c r="AL45" s="382" t="str">
        <f t="shared" si="56"/>
        <v>--</v>
      </c>
      <c r="AM45" s="315"/>
      <c r="AN45" s="290" t="s">
        <v>2</v>
      </c>
      <c r="AO45" s="74">
        <f>MONTH(EMISSIONS_1!P45)-MONTH(EMISSIONS_1!O45)+1</f>
        <v>1</v>
      </c>
      <c r="AP45" s="153">
        <f t="shared" ref="AP45:BA46" si="57">IF(T($AB45)="",IF((AP$6&gt;=MONTH($O45))*(AP$6&lt;=MONTH($P45)), $AB45/$AO45, 0),0)</f>
        <v>0</v>
      </c>
      <c r="AQ45" s="36">
        <f t="shared" si="57"/>
        <v>0</v>
      </c>
      <c r="AR45" s="36">
        <f t="shared" si="57"/>
        <v>0</v>
      </c>
      <c r="AS45" s="36">
        <f t="shared" si="57"/>
        <v>0</v>
      </c>
      <c r="AT45" s="36">
        <f t="shared" si="57"/>
        <v>0</v>
      </c>
      <c r="AU45" s="36">
        <f t="shared" si="57"/>
        <v>0</v>
      </c>
      <c r="AV45" s="36">
        <f t="shared" si="57"/>
        <v>0</v>
      </c>
      <c r="AW45" s="36">
        <f t="shared" si="57"/>
        <v>0</v>
      </c>
      <c r="AX45" s="36">
        <f t="shared" si="57"/>
        <v>0</v>
      </c>
      <c r="AY45" s="36">
        <f t="shared" si="57"/>
        <v>0</v>
      </c>
      <c r="AZ45" s="36">
        <f t="shared" si="57"/>
        <v>0</v>
      </c>
      <c r="BA45" s="36">
        <f t="shared" si="57"/>
        <v>0</v>
      </c>
      <c r="BB45" s="153">
        <f t="shared" ref="BB45:BM46" si="58">IF(T($AC45)="",IF((BB$6&gt;=MONTH($O45))*(BB$6&lt;=MONTH($P45)), $AC45/$AO45, 0),0)</f>
        <v>0</v>
      </c>
      <c r="BC45" s="36">
        <f t="shared" si="58"/>
        <v>0</v>
      </c>
      <c r="BD45" s="36">
        <f t="shared" si="58"/>
        <v>0</v>
      </c>
      <c r="BE45" s="36">
        <f t="shared" si="58"/>
        <v>0</v>
      </c>
      <c r="BF45" s="36">
        <f t="shared" si="58"/>
        <v>0</v>
      </c>
      <c r="BG45" s="36">
        <f t="shared" si="58"/>
        <v>0</v>
      </c>
      <c r="BH45" s="36">
        <f t="shared" si="58"/>
        <v>0</v>
      </c>
      <c r="BI45" s="36">
        <f t="shared" si="58"/>
        <v>0</v>
      </c>
      <c r="BJ45" s="36">
        <f t="shared" si="58"/>
        <v>0</v>
      </c>
      <c r="BK45" s="36">
        <f t="shared" si="58"/>
        <v>0</v>
      </c>
      <c r="BL45" s="36">
        <f t="shared" si="58"/>
        <v>0</v>
      </c>
      <c r="BM45" s="36">
        <f t="shared" si="58"/>
        <v>0</v>
      </c>
      <c r="BN45" s="153">
        <f t="shared" ref="BN45:BY46" si="59">IF(T($AD45)="",IF((BN$6&gt;=MONTH($O45))*(BN$6&lt;=MONTH($P45)), $AD45/$AO45, 0),0)</f>
        <v>0</v>
      </c>
      <c r="BO45" s="36">
        <f t="shared" si="59"/>
        <v>0</v>
      </c>
      <c r="BP45" s="36">
        <f t="shared" si="59"/>
        <v>0</v>
      </c>
      <c r="BQ45" s="36">
        <f t="shared" si="59"/>
        <v>0</v>
      </c>
      <c r="BR45" s="36">
        <f t="shared" si="59"/>
        <v>0</v>
      </c>
      <c r="BS45" s="36">
        <f t="shared" si="59"/>
        <v>0</v>
      </c>
      <c r="BT45" s="36">
        <f t="shared" si="59"/>
        <v>0</v>
      </c>
      <c r="BU45" s="36">
        <f t="shared" si="59"/>
        <v>0</v>
      </c>
      <c r="BV45" s="36">
        <f t="shared" si="59"/>
        <v>0</v>
      </c>
      <c r="BW45" s="36">
        <f t="shared" si="59"/>
        <v>0</v>
      </c>
      <c r="BX45" s="36">
        <f t="shared" si="59"/>
        <v>0</v>
      </c>
      <c r="BY45" s="36">
        <f t="shared" si="59"/>
        <v>0</v>
      </c>
      <c r="BZ45" s="153">
        <f t="shared" ref="BZ45:CK46" si="60">IF(T($AE45)="",IF((BZ$6&gt;=MONTH($O45))*(BZ$6&lt;=MONTH($P45)), $AE45/$AO45, 0),0)</f>
        <v>0</v>
      </c>
      <c r="CA45" s="36">
        <f t="shared" si="60"/>
        <v>0</v>
      </c>
      <c r="CB45" s="36">
        <f t="shared" si="60"/>
        <v>0</v>
      </c>
      <c r="CC45" s="36">
        <f t="shared" si="60"/>
        <v>0</v>
      </c>
      <c r="CD45" s="36">
        <f t="shared" si="60"/>
        <v>0</v>
      </c>
      <c r="CE45" s="36">
        <f t="shared" si="60"/>
        <v>0</v>
      </c>
      <c r="CF45" s="36">
        <f t="shared" si="60"/>
        <v>0</v>
      </c>
      <c r="CG45" s="36">
        <f t="shared" si="60"/>
        <v>0</v>
      </c>
      <c r="CH45" s="36">
        <f t="shared" si="60"/>
        <v>0</v>
      </c>
      <c r="CI45" s="36">
        <f t="shared" si="60"/>
        <v>0</v>
      </c>
      <c r="CJ45" s="36">
        <f t="shared" si="60"/>
        <v>0</v>
      </c>
      <c r="CK45" s="36">
        <f t="shared" si="60"/>
        <v>0</v>
      </c>
      <c r="CL45" s="153">
        <f t="shared" ref="CL45:CW46" si="61">IF(T($AF45)="",IF((CL$6&gt;=MONTH($O45))*(CL$6&lt;=MONTH($P45)), $AF45/$AO45, 0),0)</f>
        <v>0</v>
      </c>
      <c r="CM45" s="36">
        <f t="shared" si="61"/>
        <v>0</v>
      </c>
      <c r="CN45" s="36">
        <f t="shared" si="61"/>
        <v>0</v>
      </c>
      <c r="CO45" s="36">
        <f t="shared" si="61"/>
        <v>0</v>
      </c>
      <c r="CP45" s="36">
        <f t="shared" si="61"/>
        <v>0</v>
      </c>
      <c r="CQ45" s="36">
        <f t="shared" si="61"/>
        <v>0</v>
      </c>
      <c r="CR45" s="36">
        <f t="shared" si="61"/>
        <v>0</v>
      </c>
      <c r="CS45" s="36">
        <f t="shared" si="61"/>
        <v>0</v>
      </c>
      <c r="CT45" s="36">
        <f t="shared" si="61"/>
        <v>0</v>
      </c>
      <c r="CU45" s="36">
        <f t="shared" si="61"/>
        <v>0</v>
      </c>
      <c r="CV45" s="36">
        <f t="shared" si="61"/>
        <v>0</v>
      </c>
      <c r="CW45" s="36">
        <f t="shared" si="61"/>
        <v>0</v>
      </c>
      <c r="CX45" s="153">
        <f t="shared" ref="CX45:DI46" si="62">IF(T($AG45)="",IF((CX$6&gt;=MONTH($O45))*(CX$6&lt;=MONTH($P45)), $AG45/$AO45, 0),0)</f>
        <v>0</v>
      </c>
      <c r="CY45" s="36">
        <f t="shared" si="62"/>
        <v>0</v>
      </c>
      <c r="CZ45" s="36">
        <f t="shared" si="62"/>
        <v>0</v>
      </c>
      <c r="DA45" s="36">
        <f t="shared" si="62"/>
        <v>0</v>
      </c>
      <c r="DB45" s="36">
        <f t="shared" si="62"/>
        <v>0</v>
      </c>
      <c r="DC45" s="36">
        <f t="shared" si="62"/>
        <v>0</v>
      </c>
      <c r="DD45" s="36">
        <f t="shared" si="62"/>
        <v>0</v>
      </c>
      <c r="DE45" s="36">
        <f t="shared" si="62"/>
        <v>0</v>
      </c>
      <c r="DF45" s="36">
        <f t="shared" si="62"/>
        <v>0</v>
      </c>
      <c r="DG45" s="36">
        <f t="shared" si="62"/>
        <v>0</v>
      </c>
      <c r="DH45" s="36">
        <f t="shared" si="62"/>
        <v>0</v>
      </c>
      <c r="DI45" s="36">
        <f t="shared" si="62"/>
        <v>0</v>
      </c>
      <c r="DJ45" s="153">
        <f t="shared" ref="DJ45:DU46" si="63">IF(T($AH45)="",IF((DJ$6&gt;=MONTH($O45))*(DJ$6&lt;=MONTH($P45)), $AH45/$AO45, 0),0)</f>
        <v>0</v>
      </c>
      <c r="DK45" s="36">
        <f t="shared" si="63"/>
        <v>0</v>
      </c>
      <c r="DL45" s="36">
        <f t="shared" si="63"/>
        <v>0</v>
      </c>
      <c r="DM45" s="36">
        <f t="shared" si="63"/>
        <v>0</v>
      </c>
      <c r="DN45" s="36">
        <f t="shared" si="63"/>
        <v>0</v>
      </c>
      <c r="DO45" s="36">
        <f t="shared" si="63"/>
        <v>0</v>
      </c>
      <c r="DP45" s="36">
        <f t="shared" si="63"/>
        <v>0</v>
      </c>
      <c r="DQ45" s="36">
        <f t="shared" si="63"/>
        <v>0</v>
      </c>
      <c r="DR45" s="36">
        <f t="shared" si="63"/>
        <v>0</v>
      </c>
      <c r="DS45" s="36">
        <f t="shared" si="63"/>
        <v>0</v>
      </c>
      <c r="DT45" s="36">
        <f t="shared" si="63"/>
        <v>0</v>
      </c>
      <c r="DU45" s="36">
        <f t="shared" si="63"/>
        <v>0</v>
      </c>
      <c r="DV45" s="153">
        <f t="shared" ref="DV45:EG46" si="64">IF(T($AI45)="",IF((DV$6&gt;=MONTH($O45))*(DV$6&lt;=MONTH($P45)), $AI45/$AO45, 0),0)</f>
        <v>0</v>
      </c>
      <c r="DW45" s="36">
        <f t="shared" si="64"/>
        <v>0</v>
      </c>
      <c r="DX45" s="36">
        <f t="shared" si="64"/>
        <v>0</v>
      </c>
      <c r="DY45" s="36">
        <f t="shared" si="64"/>
        <v>0</v>
      </c>
      <c r="DZ45" s="36">
        <f t="shared" si="64"/>
        <v>0</v>
      </c>
      <c r="EA45" s="36">
        <f t="shared" si="64"/>
        <v>0</v>
      </c>
      <c r="EB45" s="36">
        <f t="shared" si="64"/>
        <v>0</v>
      </c>
      <c r="EC45" s="36">
        <f t="shared" si="64"/>
        <v>0</v>
      </c>
      <c r="ED45" s="36">
        <f t="shared" si="64"/>
        <v>0</v>
      </c>
      <c r="EE45" s="36">
        <f t="shared" si="64"/>
        <v>0</v>
      </c>
      <c r="EF45" s="36">
        <f t="shared" si="64"/>
        <v>0</v>
      </c>
      <c r="EG45" s="36">
        <f t="shared" si="64"/>
        <v>0</v>
      </c>
      <c r="EH45" s="153">
        <f t="shared" ref="EH45:ES46" si="65">IF(T($AJ45)="",IF((EH$6&gt;=MONTH($O45))*(EH$6&lt;=MONTH($P45)), $AJ45/$AO45, 0),0)</f>
        <v>0</v>
      </c>
      <c r="EI45" s="36">
        <f t="shared" si="65"/>
        <v>0</v>
      </c>
      <c r="EJ45" s="36">
        <f t="shared" si="65"/>
        <v>0</v>
      </c>
      <c r="EK45" s="36">
        <f t="shared" si="65"/>
        <v>0</v>
      </c>
      <c r="EL45" s="36">
        <f t="shared" si="65"/>
        <v>0</v>
      </c>
      <c r="EM45" s="36">
        <f t="shared" si="65"/>
        <v>0</v>
      </c>
      <c r="EN45" s="36">
        <f t="shared" si="65"/>
        <v>0</v>
      </c>
      <c r="EO45" s="36">
        <f t="shared" si="65"/>
        <v>0</v>
      </c>
      <c r="EP45" s="36">
        <f t="shared" si="65"/>
        <v>0</v>
      </c>
      <c r="EQ45" s="36">
        <f t="shared" si="65"/>
        <v>0</v>
      </c>
      <c r="ER45" s="36">
        <f t="shared" si="65"/>
        <v>0</v>
      </c>
      <c r="ES45" s="36">
        <f t="shared" si="65"/>
        <v>0</v>
      </c>
      <c r="ET45" s="153">
        <f t="shared" ref="ET45:FE46" si="66">IF(T($AK45)="",IF((ET$6&gt;=MONTH($O45))*(ET$6&lt;=MONTH($P45)), $AK45/$AO45, 0),0)</f>
        <v>0</v>
      </c>
      <c r="EU45" s="36">
        <f t="shared" si="66"/>
        <v>0</v>
      </c>
      <c r="EV45" s="36">
        <f t="shared" si="66"/>
        <v>0</v>
      </c>
      <c r="EW45" s="36">
        <f t="shared" si="66"/>
        <v>0</v>
      </c>
      <c r="EX45" s="36">
        <f t="shared" si="66"/>
        <v>0</v>
      </c>
      <c r="EY45" s="36">
        <f t="shared" si="66"/>
        <v>0</v>
      </c>
      <c r="EZ45" s="36">
        <f t="shared" si="66"/>
        <v>0</v>
      </c>
      <c r="FA45" s="36">
        <f t="shared" si="66"/>
        <v>0</v>
      </c>
      <c r="FB45" s="36">
        <f t="shared" si="66"/>
        <v>0</v>
      </c>
      <c r="FC45" s="36">
        <f t="shared" si="66"/>
        <v>0</v>
      </c>
      <c r="FD45" s="36">
        <f t="shared" si="66"/>
        <v>0</v>
      </c>
      <c r="FE45" s="36">
        <f t="shared" si="66"/>
        <v>0</v>
      </c>
      <c r="FF45" s="153">
        <f t="shared" ref="FF45:FQ46" si="67">IF(T($AL45)="",IF((FF$6&gt;=MONTH($O45))*(FF$6&lt;=MONTH($P45)), $AL45/$AO45, 0),0)</f>
        <v>0</v>
      </c>
      <c r="FG45" s="36">
        <f t="shared" si="67"/>
        <v>0</v>
      </c>
      <c r="FH45" s="36">
        <f t="shared" si="67"/>
        <v>0</v>
      </c>
      <c r="FI45" s="36">
        <f t="shared" si="67"/>
        <v>0</v>
      </c>
      <c r="FJ45" s="36">
        <f t="shared" si="67"/>
        <v>0</v>
      </c>
      <c r="FK45" s="36">
        <f t="shared" si="67"/>
        <v>0</v>
      </c>
      <c r="FL45" s="36">
        <f t="shared" si="67"/>
        <v>0</v>
      </c>
      <c r="FM45" s="36">
        <f t="shared" si="67"/>
        <v>0</v>
      </c>
      <c r="FN45" s="36">
        <f t="shared" si="67"/>
        <v>0</v>
      </c>
      <c r="FO45" s="36">
        <f t="shared" si="67"/>
        <v>0</v>
      </c>
      <c r="FP45" s="36">
        <f t="shared" si="67"/>
        <v>0</v>
      </c>
      <c r="FQ45" s="36">
        <f t="shared" si="67"/>
        <v>0</v>
      </c>
    </row>
    <row r="46" spans="1:173" ht="12.75" customHeight="1" x14ac:dyDescent="0.2">
      <c r="A46" s="1" t="s">
        <v>23</v>
      </c>
      <c r="B46" s="245" t="s">
        <v>41</v>
      </c>
      <c r="C46" s="32" t="s">
        <v>42</v>
      </c>
      <c r="D46" s="325" t="s">
        <v>115</v>
      </c>
      <c r="E46" s="325" t="s">
        <v>115</v>
      </c>
      <c r="F46" s="325" t="s">
        <v>115</v>
      </c>
      <c r="G46" s="64" t="s">
        <v>115</v>
      </c>
      <c r="H46" s="367"/>
      <c r="I46" s="33" t="s">
        <v>35</v>
      </c>
      <c r="J46" s="33" t="s">
        <v>115</v>
      </c>
      <c r="K46" s="33"/>
      <c r="L46" s="33"/>
      <c r="M46" s="367">
        <v>0</v>
      </c>
      <c r="N46" s="373">
        <v>0</v>
      </c>
      <c r="O46" s="299"/>
      <c r="P46" s="300"/>
      <c r="Q46" s="147" t="str">
        <f>IF(VLOOKUP($A46,'STATIONARY FACTORS'!$A$4:$O$22,Q$5,FALSE)="N/A","--",IF($H46=0,"Enter Activity",IF($M46=0,"Enter Run Time",IF($N46=0,"Enter Run Time",$H46*(VLOOKUP($A46,'STATIONARY FACTORS'!$A$4:$O$22,Q$5,FALSE)/1000000)))))</f>
        <v>Enter Activity</v>
      </c>
      <c r="R46" s="65" t="str">
        <f>IF(VLOOKUP($A46,'STATIONARY FACTORS'!$A$4:$O$22,R$5,FALSE)="N/A","--",IF($H46=0,"Enter Activity",IF($M46=0,"Enter Run Time",IF($N46=0,"Enter Run Time",$H46*(VLOOKUP($A46,'STATIONARY FACTORS'!$A$4:$O$22,R$5,FALSE)/1000000)))))</f>
        <v>Enter Activity</v>
      </c>
      <c r="S46" s="65" t="str">
        <f>IF(VLOOKUP($A46,'STATIONARY FACTORS'!$A$4:$O$22,S$5,FALSE)="N/A","--",IF($H46=0,"Enter Activity",IF($M46=0,"Enter Run Time",IF($N46=0,"Enter Run Time",$H46*(VLOOKUP($A46,'STATIONARY FACTORS'!$A$4:$O$22,S$5,FALSE)/1000000)))))</f>
        <v>Enter Activity</v>
      </c>
      <c r="T46" s="65" t="str">
        <f>IF(VLOOKUP($A46,'STATIONARY FACTORS'!$A$4:$O$22,T$5,FALSE)="N/A","--",IF($H46=0,"Enter Activity",IF($M46=0,"Enter Run Time",IF($N46=0,"Enter Run Time",$H46*(VLOOKUP($A46,'STATIONARY FACTORS'!$A$4:$O$22,T$5,FALSE)/1000000)))))</f>
        <v>Enter Activity</v>
      </c>
      <c r="U46" s="65" t="str">
        <f>IF(VLOOKUP($A46,'STATIONARY FACTORS'!$A$4:$O$22,U$5,FALSE)="N/A","--",IF($H46=0,"Enter Activity",IF($M46=0,"Enter Run Time",IF($N46=0,"Enter Run Time",$H46*(VLOOKUP($A46,'STATIONARY FACTORS'!$A$4:$O$22,U$5,FALSE)/1000000)))))</f>
        <v>Enter Activity</v>
      </c>
      <c r="V46" s="65" t="str">
        <f>IF(VLOOKUP($A46,'STATIONARY FACTORS'!$A$4:$O$22,V$5,FALSE)="N/A","--",IF($H46=0,"Enter Activity",IF($M46=0,"Enter Run Time",IF($N46=0,"Enter Run Time",$H46*(VLOOKUP($A46,'STATIONARY FACTORS'!$A$4:$O$22,V$5,FALSE)/1000000)))))</f>
        <v>Enter Activity</v>
      </c>
      <c r="W46" s="65" t="str">
        <f>IF(VLOOKUP($A46,'STATIONARY FACTORS'!$A$4:$O$22,W$5,FALSE)="N/A","--",IF($H46=0,"Enter Activity",IF($M46=0,"Enter Run Time",IF($N46=0,"Enter Run Time",$H46*(VLOOKUP($A46,'STATIONARY FACTORS'!$A$4:$O$22,W$5,FALSE)/1000000)))))</f>
        <v>--</v>
      </c>
      <c r="X46" s="65" t="str">
        <f>IF(VLOOKUP($A46,'STATIONARY FACTORS'!$A$4:$O$22,X$5,FALSE)="N/A","--",IF($H46=0,"Enter Activity",IF($M46=0,"Enter Run Time",IF($N46=0,"Enter Run Time",$H46*(VLOOKUP($A46,'STATIONARY FACTORS'!$A$4:$O$22,X$5,FALSE)/1000000)))))</f>
        <v>--</v>
      </c>
      <c r="Y46" s="76" t="str">
        <f>IF(VLOOKUP($A46,'STATIONARY FACTORS'!$A$4:$O$22,Y$5,FALSE)="N/A","--",IF($H46=0,"Enter Activity",IF($M46=0,"Enter Run Time",IF($N46=0,"Enter Run Time",$H46*(VLOOKUP($A46,'STATIONARY FACTORS'!$A$4:$O$22,Y$5,FALSE)/1000000)))))</f>
        <v>Enter Activity</v>
      </c>
      <c r="Z46" s="65" t="str">
        <f>IF(VLOOKUP($A46,'STATIONARY FACTORS'!$A$4:$O$22,Z$5,FALSE)="N/A","--",IF($H46=0,"Enter Activity",IF($M46=0,"Enter Run Time",IF($N46=0,"Enter Run Time",$H46*(VLOOKUP($A46,'STATIONARY FACTORS'!$A$4:$O$22,Z$5,FALSE)/1000000)))))</f>
        <v>Enter Activity</v>
      </c>
      <c r="AA46" s="418" t="str">
        <f>IF(VLOOKUP($A46,'STATIONARY FACTORS'!$A$4:$O$22,AA$5,FALSE)="N/A","--",IF($H46=0,"Enter Activity",IF($M46=0,"Enter Run Time",IF($N46=0,"Enter Run Time",$H46*(VLOOKUP($A46,'STATIONARY FACTORS'!$A$4:$O$22,AA$5,FALSE)/1000000)))))</f>
        <v>Enter Activity</v>
      </c>
      <c r="AB46" s="76" t="str">
        <f t="shared" si="56"/>
        <v>Enter Activity</v>
      </c>
      <c r="AC46" s="65" t="str">
        <f t="shared" si="56"/>
        <v>Enter Activity</v>
      </c>
      <c r="AD46" s="65" t="str">
        <f t="shared" si="56"/>
        <v>Enter Activity</v>
      </c>
      <c r="AE46" s="65" t="str">
        <f t="shared" si="56"/>
        <v>Enter Activity</v>
      </c>
      <c r="AF46" s="65" t="str">
        <f t="shared" si="56"/>
        <v>Enter Activity</v>
      </c>
      <c r="AG46" s="84" t="str">
        <f t="shared" si="56"/>
        <v>Enter Activity</v>
      </c>
      <c r="AH46" s="65" t="str">
        <f t="shared" si="56"/>
        <v>--</v>
      </c>
      <c r="AI46" s="79" t="str">
        <f t="shared" si="56"/>
        <v>--</v>
      </c>
      <c r="AJ46" s="79" t="str">
        <f t="shared" si="56"/>
        <v>Enter Activity</v>
      </c>
      <c r="AK46" s="79" t="str">
        <f t="shared" si="56"/>
        <v>Enter Activity</v>
      </c>
      <c r="AL46" s="382" t="str">
        <f t="shared" si="56"/>
        <v>Enter Activity</v>
      </c>
      <c r="AM46" s="315"/>
      <c r="AN46" s="290"/>
      <c r="AO46" s="74">
        <f>MONTH(EMISSIONS_1!P46)-MONTH(EMISSIONS_1!O46)+1</f>
        <v>1</v>
      </c>
      <c r="AP46" s="153">
        <f t="shared" si="57"/>
        <v>0</v>
      </c>
      <c r="AQ46" s="36">
        <f t="shared" si="57"/>
        <v>0</v>
      </c>
      <c r="AR46" s="36">
        <f t="shared" si="57"/>
        <v>0</v>
      </c>
      <c r="AS46" s="36">
        <f t="shared" si="57"/>
        <v>0</v>
      </c>
      <c r="AT46" s="36">
        <f t="shared" si="57"/>
        <v>0</v>
      </c>
      <c r="AU46" s="36">
        <f t="shared" si="57"/>
        <v>0</v>
      </c>
      <c r="AV46" s="36">
        <f t="shared" si="57"/>
        <v>0</v>
      </c>
      <c r="AW46" s="36">
        <f t="shared" si="57"/>
        <v>0</v>
      </c>
      <c r="AX46" s="36">
        <f t="shared" si="57"/>
        <v>0</v>
      </c>
      <c r="AY46" s="36">
        <f t="shared" si="57"/>
        <v>0</v>
      </c>
      <c r="AZ46" s="36">
        <f t="shared" si="57"/>
        <v>0</v>
      </c>
      <c r="BA46" s="36">
        <f t="shared" si="57"/>
        <v>0</v>
      </c>
      <c r="BB46" s="153">
        <f t="shared" si="58"/>
        <v>0</v>
      </c>
      <c r="BC46" s="36">
        <f t="shared" si="58"/>
        <v>0</v>
      </c>
      <c r="BD46" s="36">
        <f t="shared" si="58"/>
        <v>0</v>
      </c>
      <c r="BE46" s="36">
        <f t="shared" si="58"/>
        <v>0</v>
      </c>
      <c r="BF46" s="36">
        <f t="shared" si="58"/>
        <v>0</v>
      </c>
      <c r="BG46" s="36">
        <f t="shared" si="58"/>
        <v>0</v>
      </c>
      <c r="BH46" s="36">
        <f t="shared" si="58"/>
        <v>0</v>
      </c>
      <c r="BI46" s="36">
        <f t="shared" si="58"/>
        <v>0</v>
      </c>
      <c r="BJ46" s="36">
        <f t="shared" si="58"/>
        <v>0</v>
      </c>
      <c r="BK46" s="36">
        <f t="shared" si="58"/>
        <v>0</v>
      </c>
      <c r="BL46" s="36">
        <f t="shared" si="58"/>
        <v>0</v>
      </c>
      <c r="BM46" s="36">
        <f t="shared" si="58"/>
        <v>0</v>
      </c>
      <c r="BN46" s="153">
        <f t="shared" si="59"/>
        <v>0</v>
      </c>
      <c r="BO46" s="36">
        <f t="shared" si="59"/>
        <v>0</v>
      </c>
      <c r="BP46" s="36">
        <f t="shared" si="59"/>
        <v>0</v>
      </c>
      <c r="BQ46" s="36">
        <f t="shared" si="59"/>
        <v>0</v>
      </c>
      <c r="BR46" s="36">
        <f t="shared" si="59"/>
        <v>0</v>
      </c>
      <c r="BS46" s="36">
        <f t="shared" si="59"/>
        <v>0</v>
      </c>
      <c r="BT46" s="36">
        <f t="shared" si="59"/>
        <v>0</v>
      </c>
      <c r="BU46" s="36">
        <f t="shared" si="59"/>
        <v>0</v>
      </c>
      <c r="BV46" s="36">
        <f t="shared" si="59"/>
        <v>0</v>
      </c>
      <c r="BW46" s="36">
        <f t="shared" si="59"/>
        <v>0</v>
      </c>
      <c r="BX46" s="36">
        <f t="shared" si="59"/>
        <v>0</v>
      </c>
      <c r="BY46" s="36">
        <f t="shared" si="59"/>
        <v>0</v>
      </c>
      <c r="BZ46" s="153">
        <f t="shared" si="60"/>
        <v>0</v>
      </c>
      <c r="CA46" s="36">
        <f t="shared" si="60"/>
        <v>0</v>
      </c>
      <c r="CB46" s="36">
        <f t="shared" si="60"/>
        <v>0</v>
      </c>
      <c r="CC46" s="36">
        <f t="shared" si="60"/>
        <v>0</v>
      </c>
      <c r="CD46" s="36">
        <f t="shared" si="60"/>
        <v>0</v>
      </c>
      <c r="CE46" s="36">
        <f t="shared" si="60"/>
        <v>0</v>
      </c>
      <c r="CF46" s="36">
        <f t="shared" si="60"/>
        <v>0</v>
      </c>
      <c r="CG46" s="36">
        <f t="shared" si="60"/>
        <v>0</v>
      </c>
      <c r="CH46" s="36">
        <f t="shared" si="60"/>
        <v>0</v>
      </c>
      <c r="CI46" s="36">
        <f t="shared" si="60"/>
        <v>0</v>
      </c>
      <c r="CJ46" s="36">
        <f t="shared" si="60"/>
        <v>0</v>
      </c>
      <c r="CK46" s="36">
        <f t="shared" si="60"/>
        <v>0</v>
      </c>
      <c r="CL46" s="153">
        <f t="shared" si="61"/>
        <v>0</v>
      </c>
      <c r="CM46" s="36">
        <f t="shared" si="61"/>
        <v>0</v>
      </c>
      <c r="CN46" s="36">
        <f t="shared" si="61"/>
        <v>0</v>
      </c>
      <c r="CO46" s="36">
        <f t="shared" si="61"/>
        <v>0</v>
      </c>
      <c r="CP46" s="36">
        <f t="shared" si="61"/>
        <v>0</v>
      </c>
      <c r="CQ46" s="36">
        <f t="shared" si="61"/>
        <v>0</v>
      </c>
      <c r="CR46" s="36">
        <f t="shared" si="61"/>
        <v>0</v>
      </c>
      <c r="CS46" s="36">
        <f t="shared" si="61"/>
        <v>0</v>
      </c>
      <c r="CT46" s="36">
        <f t="shared" si="61"/>
        <v>0</v>
      </c>
      <c r="CU46" s="36">
        <f t="shared" si="61"/>
        <v>0</v>
      </c>
      <c r="CV46" s="36">
        <f t="shared" si="61"/>
        <v>0</v>
      </c>
      <c r="CW46" s="36">
        <f t="shared" si="61"/>
        <v>0</v>
      </c>
      <c r="CX46" s="153">
        <f t="shared" si="62"/>
        <v>0</v>
      </c>
      <c r="CY46" s="36">
        <f t="shared" si="62"/>
        <v>0</v>
      </c>
      <c r="CZ46" s="36">
        <f t="shared" si="62"/>
        <v>0</v>
      </c>
      <c r="DA46" s="36">
        <f t="shared" si="62"/>
        <v>0</v>
      </c>
      <c r="DB46" s="36">
        <f t="shared" si="62"/>
        <v>0</v>
      </c>
      <c r="DC46" s="36">
        <f t="shared" si="62"/>
        <v>0</v>
      </c>
      <c r="DD46" s="36">
        <f t="shared" si="62"/>
        <v>0</v>
      </c>
      <c r="DE46" s="36">
        <f t="shared" si="62"/>
        <v>0</v>
      </c>
      <c r="DF46" s="36">
        <f t="shared" si="62"/>
        <v>0</v>
      </c>
      <c r="DG46" s="36">
        <f t="shared" si="62"/>
        <v>0</v>
      </c>
      <c r="DH46" s="36">
        <f t="shared" si="62"/>
        <v>0</v>
      </c>
      <c r="DI46" s="36">
        <f t="shared" si="62"/>
        <v>0</v>
      </c>
      <c r="DJ46" s="153">
        <f t="shared" si="63"/>
        <v>0</v>
      </c>
      <c r="DK46" s="36">
        <f t="shared" si="63"/>
        <v>0</v>
      </c>
      <c r="DL46" s="36">
        <f t="shared" si="63"/>
        <v>0</v>
      </c>
      <c r="DM46" s="36">
        <f t="shared" si="63"/>
        <v>0</v>
      </c>
      <c r="DN46" s="36">
        <f t="shared" si="63"/>
        <v>0</v>
      </c>
      <c r="DO46" s="36">
        <f t="shared" si="63"/>
        <v>0</v>
      </c>
      <c r="DP46" s="36">
        <f t="shared" si="63"/>
        <v>0</v>
      </c>
      <c r="DQ46" s="36">
        <f t="shared" si="63"/>
        <v>0</v>
      </c>
      <c r="DR46" s="36">
        <f t="shared" si="63"/>
        <v>0</v>
      </c>
      <c r="DS46" s="36">
        <f t="shared" si="63"/>
        <v>0</v>
      </c>
      <c r="DT46" s="36">
        <f t="shared" si="63"/>
        <v>0</v>
      </c>
      <c r="DU46" s="36">
        <f t="shared" si="63"/>
        <v>0</v>
      </c>
      <c r="DV46" s="153">
        <f t="shared" si="64"/>
        <v>0</v>
      </c>
      <c r="DW46" s="36">
        <f t="shared" si="64"/>
        <v>0</v>
      </c>
      <c r="DX46" s="36">
        <f t="shared" si="64"/>
        <v>0</v>
      </c>
      <c r="DY46" s="36">
        <f t="shared" si="64"/>
        <v>0</v>
      </c>
      <c r="DZ46" s="36">
        <f t="shared" si="64"/>
        <v>0</v>
      </c>
      <c r="EA46" s="36">
        <f t="shared" si="64"/>
        <v>0</v>
      </c>
      <c r="EB46" s="36">
        <f t="shared" si="64"/>
        <v>0</v>
      </c>
      <c r="EC46" s="36">
        <f t="shared" si="64"/>
        <v>0</v>
      </c>
      <c r="ED46" s="36">
        <f t="shared" si="64"/>
        <v>0</v>
      </c>
      <c r="EE46" s="36">
        <f t="shared" si="64"/>
        <v>0</v>
      </c>
      <c r="EF46" s="36">
        <f t="shared" si="64"/>
        <v>0</v>
      </c>
      <c r="EG46" s="36">
        <f t="shared" si="64"/>
        <v>0</v>
      </c>
      <c r="EH46" s="153">
        <f t="shared" si="65"/>
        <v>0</v>
      </c>
      <c r="EI46" s="36">
        <f t="shared" si="65"/>
        <v>0</v>
      </c>
      <c r="EJ46" s="36">
        <f t="shared" si="65"/>
        <v>0</v>
      </c>
      <c r="EK46" s="36">
        <f t="shared" si="65"/>
        <v>0</v>
      </c>
      <c r="EL46" s="36">
        <f t="shared" si="65"/>
        <v>0</v>
      </c>
      <c r="EM46" s="36">
        <f t="shared" si="65"/>
        <v>0</v>
      </c>
      <c r="EN46" s="36">
        <f t="shared" si="65"/>
        <v>0</v>
      </c>
      <c r="EO46" s="36">
        <f t="shared" si="65"/>
        <v>0</v>
      </c>
      <c r="EP46" s="36">
        <f t="shared" si="65"/>
        <v>0</v>
      </c>
      <c r="EQ46" s="36">
        <f t="shared" si="65"/>
        <v>0</v>
      </c>
      <c r="ER46" s="36">
        <f t="shared" si="65"/>
        <v>0</v>
      </c>
      <c r="ES46" s="36">
        <f t="shared" si="65"/>
        <v>0</v>
      </c>
      <c r="ET46" s="153">
        <f t="shared" si="66"/>
        <v>0</v>
      </c>
      <c r="EU46" s="36">
        <f t="shared" si="66"/>
        <v>0</v>
      </c>
      <c r="EV46" s="36">
        <f t="shared" si="66"/>
        <v>0</v>
      </c>
      <c r="EW46" s="36">
        <f t="shared" si="66"/>
        <v>0</v>
      </c>
      <c r="EX46" s="36">
        <f t="shared" si="66"/>
        <v>0</v>
      </c>
      <c r="EY46" s="36">
        <f t="shared" si="66"/>
        <v>0</v>
      </c>
      <c r="EZ46" s="36">
        <f t="shared" si="66"/>
        <v>0</v>
      </c>
      <c r="FA46" s="36">
        <f t="shared" si="66"/>
        <v>0</v>
      </c>
      <c r="FB46" s="36">
        <f t="shared" si="66"/>
        <v>0</v>
      </c>
      <c r="FC46" s="36">
        <f t="shared" si="66"/>
        <v>0</v>
      </c>
      <c r="FD46" s="36">
        <f t="shared" si="66"/>
        <v>0</v>
      </c>
      <c r="FE46" s="36">
        <f t="shared" si="66"/>
        <v>0</v>
      </c>
      <c r="FF46" s="153">
        <f t="shared" si="67"/>
        <v>0</v>
      </c>
      <c r="FG46" s="36">
        <f t="shared" si="67"/>
        <v>0</v>
      </c>
      <c r="FH46" s="36">
        <f t="shared" si="67"/>
        <v>0</v>
      </c>
      <c r="FI46" s="36">
        <f t="shared" si="67"/>
        <v>0</v>
      </c>
      <c r="FJ46" s="36">
        <f t="shared" si="67"/>
        <v>0</v>
      </c>
      <c r="FK46" s="36">
        <f t="shared" si="67"/>
        <v>0</v>
      </c>
      <c r="FL46" s="36">
        <f t="shared" si="67"/>
        <v>0</v>
      </c>
      <c r="FM46" s="36">
        <f t="shared" si="67"/>
        <v>0</v>
      </c>
      <c r="FN46" s="36">
        <f t="shared" si="67"/>
        <v>0</v>
      </c>
      <c r="FO46" s="36">
        <f t="shared" si="67"/>
        <v>0</v>
      </c>
      <c r="FP46" s="36">
        <f t="shared" si="67"/>
        <v>0</v>
      </c>
      <c r="FQ46" s="36">
        <f t="shared" si="67"/>
        <v>0</v>
      </c>
    </row>
    <row r="47" spans="1:173" ht="12.75" customHeight="1" x14ac:dyDescent="0.2">
      <c r="A47" s="251"/>
      <c r="B47" s="252"/>
      <c r="C47" s="253"/>
      <c r="D47" s="253"/>
      <c r="E47" s="253"/>
      <c r="F47" s="253"/>
      <c r="G47" s="267"/>
      <c r="H47" s="267"/>
      <c r="I47" s="267"/>
      <c r="J47" s="255"/>
      <c r="K47" s="255"/>
      <c r="L47" s="255"/>
      <c r="M47" s="255"/>
      <c r="N47" s="257"/>
      <c r="O47" s="305"/>
      <c r="P47" s="259"/>
      <c r="Q47" s="284"/>
      <c r="R47" s="269"/>
      <c r="S47" s="269"/>
      <c r="T47" s="269"/>
      <c r="U47" s="269"/>
      <c r="V47" s="269"/>
      <c r="W47" s="269"/>
      <c r="X47" s="269"/>
      <c r="Y47" s="268"/>
      <c r="Z47" s="269"/>
      <c r="AA47" s="417"/>
      <c r="AB47" s="413"/>
      <c r="AC47" s="272"/>
      <c r="AD47" s="272"/>
      <c r="AE47" s="272"/>
      <c r="AF47" s="272"/>
      <c r="AG47" s="273"/>
      <c r="AH47" s="272"/>
      <c r="AI47" s="272"/>
      <c r="AJ47" s="388"/>
      <c r="AK47" s="388"/>
      <c r="AL47" s="389"/>
      <c r="AM47" s="137"/>
      <c r="AN47" s="228"/>
      <c r="AP47" s="338"/>
      <c r="AQ47" s="339"/>
      <c r="AR47" s="339"/>
      <c r="AS47" s="339"/>
      <c r="AT47" s="339"/>
      <c r="AU47" s="339"/>
      <c r="AV47" s="339"/>
      <c r="AW47" s="339"/>
      <c r="AX47" s="339"/>
      <c r="AY47" s="339"/>
      <c r="AZ47" s="339"/>
      <c r="BA47" s="339"/>
      <c r="BB47" s="338"/>
      <c r="BC47" s="339"/>
      <c r="BD47" s="339"/>
      <c r="BE47" s="339"/>
      <c r="BF47" s="339"/>
      <c r="BG47" s="339"/>
      <c r="BH47" s="339"/>
      <c r="BI47" s="339"/>
      <c r="BJ47" s="339"/>
      <c r="BK47" s="339"/>
      <c r="BL47" s="339"/>
      <c r="BM47" s="339"/>
      <c r="BN47" s="338"/>
      <c r="BO47" s="339"/>
      <c r="BP47" s="339"/>
      <c r="BQ47" s="339"/>
      <c r="BR47" s="339"/>
      <c r="BS47" s="339"/>
      <c r="BT47" s="339"/>
      <c r="BU47" s="339"/>
      <c r="BV47" s="339"/>
      <c r="BW47" s="339"/>
      <c r="BX47" s="339"/>
      <c r="BY47" s="339"/>
      <c r="BZ47" s="338"/>
      <c r="CA47" s="339"/>
      <c r="CB47" s="339"/>
      <c r="CC47" s="339"/>
      <c r="CD47" s="339"/>
      <c r="CE47" s="339"/>
      <c r="CF47" s="339"/>
      <c r="CG47" s="339"/>
      <c r="CH47" s="339"/>
      <c r="CI47" s="339"/>
      <c r="CJ47" s="339"/>
      <c r="CK47" s="339"/>
      <c r="CL47" s="338"/>
      <c r="CM47" s="339"/>
      <c r="CN47" s="339"/>
      <c r="CO47" s="339"/>
      <c r="CP47" s="339"/>
      <c r="CQ47" s="339"/>
      <c r="CR47" s="339"/>
      <c r="CS47" s="339"/>
      <c r="CT47" s="339"/>
      <c r="CU47" s="339"/>
      <c r="CV47" s="339"/>
      <c r="CW47" s="339"/>
      <c r="CX47" s="338"/>
      <c r="CY47" s="339"/>
      <c r="CZ47" s="339"/>
      <c r="DA47" s="339"/>
      <c r="DB47" s="339"/>
      <c r="DC47" s="339"/>
      <c r="DD47" s="339"/>
      <c r="DE47" s="339"/>
      <c r="DF47" s="339"/>
      <c r="DG47" s="339"/>
      <c r="DH47" s="339"/>
      <c r="DI47" s="339"/>
      <c r="DJ47" s="338"/>
      <c r="DK47" s="339"/>
      <c r="DL47" s="339"/>
      <c r="DM47" s="339"/>
      <c r="DN47" s="339"/>
      <c r="DO47" s="339"/>
      <c r="DP47" s="339"/>
      <c r="DQ47" s="339"/>
      <c r="DR47" s="339"/>
      <c r="DS47" s="339"/>
      <c r="DT47" s="339"/>
      <c r="DU47" s="339"/>
      <c r="DV47" s="338"/>
      <c r="DW47" s="339"/>
      <c r="DX47" s="339"/>
      <c r="DY47" s="339"/>
      <c r="DZ47" s="339"/>
      <c r="EA47" s="339"/>
      <c r="EB47" s="339"/>
      <c r="EC47" s="339"/>
      <c r="ED47" s="339"/>
      <c r="EE47" s="339"/>
      <c r="EF47" s="339"/>
      <c r="EG47" s="339"/>
      <c r="EH47" s="338"/>
      <c r="EI47" s="339"/>
      <c r="EJ47" s="339"/>
      <c r="EK47" s="339"/>
      <c r="EL47" s="339"/>
      <c r="EM47" s="339"/>
      <c r="EN47" s="339"/>
      <c r="EO47" s="339"/>
      <c r="EP47" s="339"/>
      <c r="EQ47" s="339"/>
      <c r="ER47" s="339"/>
      <c r="ES47" s="339"/>
      <c r="ET47" s="338"/>
      <c r="EU47" s="339"/>
      <c r="EV47" s="339"/>
      <c r="EW47" s="339"/>
      <c r="EX47" s="339"/>
      <c r="EY47" s="339"/>
      <c r="EZ47" s="339"/>
      <c r="FA47" s="339"/>
      <c r="FB47" s="339"/>
      <c r="FC47" s="339"/>
      <c r="FD47" s="339"/>
      <c r="FE47" s="339"/>
      <c r="FF47" s="338"/>
      <c r="FG47" s="339"/>
      <c r="FH47" s="339"/>
      <c r="FI47" s="339"/>
      <c r="FJ47" s="339"/>
      <c r="FK47" s="339"/>
      <c r="FL47" s="339"/>
      <c r="FM47" s="339"/>
      <c r="FN47" s="339"/>
      <c r="FO47" s="339"/>
      <c r="FP47" s="339"/>
      <c r="FQ47" s="339"/>
    </row>
    <row r="48" spans="1:173" ht="12.75" customHeight="1" x14ac:dyDescent="0.2">
      <c r="A48" s="74" t="str">
        <f t="shared" ref="A48:A59" si="68">CONCATENATE(D48, "-", E48)</f>
        <v xml:space="preserve"> -N/A</v>
      </c>
      <c r="B48" s="361" t="s">
        <v>300</v>
      </c>
      <c r="C48" s="172" t="s">
        <v>300</v>
      </c>
      <c r="D48" s="366" t="str">
        <f>IF(ISBLANK(EMISSIONS_2!D48), " ", EMISSIONS_2!D48)</f>
        <v xml:space="preserve"> </v>
      </c>
      <c r="E48" s="351" t="s">
        <v>73</v>
      </c>
      <c r="F48" s="351" t="s">
        <v>73</v>
      </c>
      <c r="G48" s="363" t="s">
        <v>115</v>
      </c>
      <c r="H48" s="374"/>
      <c r="I48" s="125" t="s">
        <v>143</v>
      </c>
      <c r="J48" s="33" t="s">
        <v>115</v>
      </c>
      <c r="K48" s="125"/>
      <c r="L48" s="125"/>
      <c r="M48" s="375">
        <v>0</v>
      </c>
      <c r="N48" s="376">
        <v>0</v>
      </c>
      <c r="O48" s="299"/>
      <c r="P48" s="300"/>
      <c r="Q48" s="73" t="str">
        <f t="shared" ref="Q48:Q59" si="69">IF(T(AB48)=" ",(IF($M48=0,(IF($N48=0,0,AB48/$N48/$M48*2000)),AB48/$N48/$M48*2000)),T(AB48))</f>
        <v>Enter Activity</v>
      </c>
      <c r="R48" s="73" t="str">
        <f t="shared" ref="R48:R59" si="70">IF(T(AC48)=" ",(IF($M48=0,(IF($N48=0,0,AC48/$N48/$M48*2000)),AC48/$N48/$M48*2000)),T(AC48))</f>
        <v>Enter Activity</v>
      </c>
      <c r="S48" s="73" t="str">
        <f t="shared" ref="S48:S59" si="71">IF(T(AD48)=" ",(IF($M48=0,(IF($N48=0,0,AD48/$N48/$M48*2000)),AD48/$N48/$M48*2000)),T(AD48))</f>
        <v>Enter Activity</v>
      </c>
      <c r="T48" s="73" t="str">
        <f t="shared" ref="T48:T59" si="72">IF(T(AE48)=" ",(IF($M48=0,(IF($N48=0,0,AE48/$N48/$M48*2000)),AE48/$N48/$M48*2000)),T(AE48))</f>
        <v>Enter Activity</v>
      </c>
      <c r="U48" s="73" t="str">
        <f t="shared" ref="U48:U59" si="73">IF(T(AF48)=" ",(IF($M48=0,(IF($N48=0,0,AF48/$N48/$M48*2000)),AF48/$N48/$M48*2000)),T(AF48))</f>
        <v>Enter Activity</v>
      </c>
      <c r="V48" s="73" t="str">
        <f t="shared" ref="V48:V59" si="74">IF(T(AG48)=" ",(IF($M48=0,(IF($N48=0,0,AG48/$N48/$M48*2000)),AG48/$N48/$M48*2000)),T(AG48))</f>
        <v>Enter Activity</v>
      </c>
      <c r="W48" s="79" t="s">
        <v>115</v>
      </c>
      <c r="X48" s="73" t="str">
        <f t="shared" ref="X48:X59" si="75">IF(T(AI48)=" ",(IF($M48=0,(IF($N48=0,0,AI48/$N48/$M48*2000)),AI48/$N48/$M48*2000)),T(AI48))</f>
        <v>Enter Activity</v>
      </c>
      <c r="Y48" s="78" t="s">
        <v>115</v>
      </c>
      <c r="Z48" s="79" t="s">
        <v>115</v>
      </c>
      <c r="AA48" s="82" t="s">
        <v>115</v>
      </c>
      <c r="AB48" s="76" t="str">
        <f xml:space="preserve"> IF($H48=0, "Enter Activity", IF(($M48=0)*($N48=0), "Enter Run Time", (H48*'VESSEL FACTORS'!$D$41)/2000))</f>
        <v>Enter Activity</v>
      </c>
      <c r="AC48" s="65" t="str">
        <f xml:space="preserve"> IF($H48=0, "Enter Activity", IF(($M48=0)*($N48=0), "Enter Run Time", (H48*'VESSEL FACTORS'!$D$41)/2000))</f>
        <v>Enter Activity</v>
      </c>
      <c r="AD48" s="65" t="str">
        <f>IF($H48=0, "Enter Activity", IF(($M48=0)*($N48=0), "Enter Run Time",  (H48*'VESSEL FACTORS'!$F$41)/2000))</f>
        <v>Enter Activity</v>
      </c>
      <c r="AE48" s="65" t="str">
        <f>IF($H48=0, "Enter Activity", IF(($M48=0)*($N48=0), "Enter Run Time", (H48*'VESSEL FACTORS'!$H$41)/2000))</f>
        <v>Enter Activity</v>
      </c>
      <c r="AF48" s="65" t="str">
        <f>IF($H48=0, "Enter Activity", IF(($M48=0)*($N48=0), "Enter Run Time", (H48*'VESSEL FACTORS'!$I$41)/2000))</f>
        <v>Enter Activity</v>
      </c>
      <c r="AG48" s="84" t="str">
        <f>IF($H48=0, "Enter Activity", IF(($M48=0)*($N48=0), "Enter Run Time", (H48*'VESSEL FACTORS'!$J$41)/2000))</f>
        <v>Enter Activity</v>
      </c>
      <c r="AH48" s="70" t="s">
        <v>115</v>
      </c>
      <c r="AI48" s="79" t="str">
        <f>IF($H48=0, "Enter Activity", IF(($M48=0)*($N48=0), "Enter Run Time",  (H48*'VESSEL FACTORS'!$L$41)/2000))</f>
        <v>Enter Activity</v>
      </c>
      <c r="AJ48" s="70" t="s">
        <v>115</v>
      </c>
      <c r="AK48" s="70" t="s">
        <v>115</v>
      </c>
      <c r="AL48" s="71" t="s">
        <v>115</v>
      </c>
      <c r="AM48" s="73"/>
      <c r="AO48" s="74">
        <f>MONTH(EMISSIONS_1!P48)-MONTH(EMISSIONS_1!O48)+1</f>
        <v>1</v>
      </c>
      <c r="AP48" s="341">
        <f t="shared" ref="AP48:BA55" si="76">IF(T($AB48)="",IF((AP$6&gt;=MONTH($O48))*(AP$6&lt;=MONTH($P48)), $AB48/$AO48, 0),0)</f>
        <v>0</v>
      </c>
      <c r="AQ48" s="342">
        <f t="shared" si="76"/>
        <v>0</v>
      </c>
      <c r="AR48" s="342">
        <f t="shared" si="76"/>
        <v>0</v>
      </c>
      <c r="AS48" s="342">
        <f t="shared" si="76"/>
        <v>0</v>
      </c>
      <c r="AT48" s="342">
        <f t="shared" si="76"/>
        <v>0</v>
      </c>
      <c r="AU48" s="342">
        <f t="shared" si="76"/>
        <v>0</v>
      </c>
      <c r="AV48" s="342">
        <f t="shared" si="76"/>
        <v>0</v>
      </c>
      <c r="AW48" s="342">
        <f t="shared" si="76"/>
        <v>0</v>
      </c>
      <c r="AX48" s="342">
        <f t="shared" si="76"/>
        <v>0</v>
      </c>
      <c r="AY48" s="342">
        <f t="shared" si="76"/>
        <v>0</v>
      </c>
      <c r="AZ48" s="342">
        <f t="shared" si="76"/>
        <v>0</v>
      </c>
      <c r="BA48" s="343">
        <f t="shared" si="76"/>
        <v>0</v>
      </c>
      <c r="BB48" s="341">
        <f t="shared" ref="BB48:BM59" si="77">IF(T($AC48)="",IF((BB$6&gt;=MONTH($O48))*(BB$6&lt;=MONTH($P48)), $AC48/$AO48, 0),0)</f>
        <v>0</v>
      </c>
      <c r="BC48" s="342">
        <f t="shared" si="77"/>
        <v>0</v>
      </c>
      <c r="BD48" s="342">
        <f t="shared" si="77"/>
        <v>0</v>
      </c>
      <c r="BE48" s="342">
        <f t="shared" si="77"/>
        <v>0</v>
      </c>
      <c r="BF48" s="342">
        <f t="shared" si="77"/>
        <v>0</v>
      </c>
      <c r="BG48" s="342">
        <f t="shared" si="77"/>
        <v>0</v>
      </c>
      <c r="BH48" s="342">
        <f t="shared" si="77"/>
        <v>0</v>
      </c>
      <c r="BI48" s="342">
        <f t="shared" si="77"/>
        <v>0</v>
      </c>
      <c r="BJ48" s="342">
        <f t="shared" si="77"/>
        <v>0</v>
      </c>
      <c r="BK48" s="342">
        <f t="shared" si="77"/>
        <v>0</v>
      </c>
      <c r="BL48" s="342">
        <f t="shared" si="77"/>
        <v>0</v>
      </c>
      <c r="BM48" s="343">
        <f t="shared" si="77"/>
        <v>0</v>
      </c>
      <c r="BN48" s="341">
        <f t="shared" ref="BN48:BY59" si="78">IF(T($AD48)="",IF((BN$6&gt;=MONTH($O48))*(BN$6&lt;=MONTH($P48)), $AD48/$AO48, 0),0)</f>
        <v>0</v>
      </c>
      <c r="BO48" s="342">
        <f t="shared" si="78"/>
        <v>0</v>
      </c>
      <c r="BP48" s="342">
        <f t="shared" si="78"/>
        <v>0</v>
      </c>
      <c r="BQ48" s="342">
        <f t="shared" si="78"/>
        <v>0</v>
      </c>
      <c r="BR48" s="342">
        <f t="shared" si="78"/>
        <v>0</v>
      </c>
      <c r="BS48" s="342">
        <f t="shared" si="78"/>
        <v>0</v>
      </c>
      <c r="BT48" s="342">
        <f t="shared" si="78"/>
        <v>0</v>
      </c>
      <c r="BU48" s="342">
        <f t="shared" si="78"/>
        <v>0</v>
      </c>
      <c r="BV48" s="342">
        <f t="shared" si="78"/>
        <v>0</v>
      </c>
      <c r="BW48" s="342">
        <f t="shared" si="78"/>
        <v>0</v>
      </c>
      <c r="BX48" s="342">
        <f t="shared" si="78"/>
        <v>0</v>
      </c>
      <c r="BY48" s="343">
        <f t="shared" si="78"/>
        <v>0</v>
      </c>
      <c r="BZ48" s="341">
        <f t="shared" ref="BZ48:CK59" si="79">IF(T($AE48)="",IF((BZ$6&gt;=MONTH($O48))*(BZ$6&lt;=MONTH($P48)), $AE48/$AO48, 0),0)</f>
        <v>0</v>
      </c>
      <c r="CA48" s="342">
        <f t="shared" si="79"/>
        <v>0</v>
      </c>
      <c r="CB48" s="342">
        <f t="shared" si="79"/>
        <v>0</v>
      </c>
      <c r="CC48" s="342">
        <f t="shared" si="79"/>
        <v>0</v>
      </c>
      <c r="CD48" s="342">
        <f t="shared" si="79"/>
        <v>0</v>
      </c>
      <c r="CE48" s="342">
        <f t="shared" si="79"/>
        <v>0</v>
      </c>
      <c r="CF48" s="342">
        <f t="shared" si="79"/>
        <v>0</v>
      </c>
      <c r="CG48" s="342">
        <f t="shared" si="79"/>
        <v>0</v>
      </c>
      <c r="CH48" s="342">
        <f t="shared" si="79"/>
        <v>0</v>
      </c>
      <c r="CI48" s="342">
        <f t="shared" si="79"/>
        <v>0</v>
      </c>
      <c r="CJ48" s="342">
        <f t="shared" si="79"/>
        <v>0</v>
      </c>
      <c r="CK48" s="343">
        <f t="shared" si="79"/>
        <v>0</v>
      </c>
      <c r="CL48" s="341">
        <f t="shared" ref="CL48:CW59" si="80">IF(T($AF48)="",IF((CL$6&gt;=MONTH($O48))*(CL$6&lt;=MONTH($P48)), $AF48/$AO48, 0),0)</f>
        <v>0</v>
      </c>
      <c r="CM48" s="342">
        <f t="shared" si="80"/>
        <v>0</v>
      </c>
      <c r="CN48" s="342">
        <f t="shared" si="80"/>
        <v>0</v>
      </c>
      <c r="CO48" s="342">
        <f t="shared" si="80"/>
        <v>0</v>
      </c>
      <c r="CP48" s="342">
        <f t="shared" si="80"/>
        <v>0</v>
      </c>
      <c r="CQ48" s="342">
        <f t="shared" si="80"/>
        <v>0</v>
      </c>
      <c r="CR48" s="342">
        <f t="shared" si="80"/>
        <v>0</v>
      </c>
      <c r="CS48" s="342">
        <f t="shared" si="80"/>
        <v>0</v>
      </c>
      <c r="CT48" s="342">
        <f t="shared" si="80"/>
        <v>0</v>
      </c>
      <c r="CU48" s="342">
        <f t="shared" si="80"/>
        <v>0</v>
      </c>
      <c r="CV48" s="342">
        <f t="shared" si="80"/>
        <v>0</v>
      </c>
      <c r="CW48" s="343">
        <f t="shared" si="80"/>
        <v>0</v>
      </c>
      <c r="CX48" s="341">
        <f t="shared" ref="CX48:DI59" si="81">IF(T($AG48)="",IF((CX$6&gt;=MONTH($O48))*(CX$6&lt;=MONTH($P48)), $AG48/$AO48, 0),0)</f>
        <v>0</v>
      </c>
      <c r="CY48" s="342">
        <f t="shared" si="81"/>
        <v>0</v>
      </c>
      <c r="CZ48" s="342">
        <f t="shared" si="81"/>
        <v>0</v>
      </c>
      <c r="DA48" s="342">
        <f t="shared" si="81"/>
        <v>0</v>
      </c>
      <c r="DB48" s="342">
        <f t="shared" si="81"/>
        <v>0</v>
      </c>
      <c r="DC48" s="342">
        <f t="shared" si="81"/>
        <v>0</v>
      </c>
      <c r="DD48" s="342">
        <f t="shared" si="81"/>
        <v>0</v>
      </c>
      <c r="DE48" s="342">
        <f t="shared" si="81"/>
        <v>0</v>
      </c>
      <c r="DF48" s="342">
        <f t="shared" si="81"/>
        <v>0</v>
      </c>
      <c r="DG48" s="342">
        <f t="shared" si="81"/>
        <v>0</v>
      </c>
      <c r="DH48" s="342">
        <f t="shared" si="81"/>
        <v>0</v>
      </c>
      <c r="DI48" s="343">
        <f t="shared" si="81"/>
        <v>0</v>
      </c>
      <c r="DJ48" s="341">
        <f t="shared" ref="DJ48:DU59" si="82">IF(T($AH48)="",IF((DJ$6&gt;=MONTH($O48))*(DJ$6&lt;=MONTH($P48)), $AH48/$AO48, 0),0)</f>
        <v>0</v>
      </c>
      <c r="DK48" s="342">
        <f t="shared" si="82"/>
        <v>0</v>
      </c>
      <c r="DL48" s="342">
        <f t="shared" si="82"/>
        <v>0</v>
      </c>
      <c r="DM48" s="342">
        <f t="shared" si="82"/>
        <v>0</v>
      </c>
      <c r="DN48" s="342">
        <f t="shared" si="82"/>
        <v>0</v>
      </c>
      <c r="DO48" s="342">
        <f t="shared" si="82"/>
        <v>0</v>
      </c>
      <c r="DP48" s="342">
        <f t="shared" si="82"/>
        <v>0</v>
      </c>
      <c r="DQ48" s="342">
        <f t="shared" si="82"/>
        <v>0</v>
      </c>
      <c r="DR48" s="342">
        <f t="shared" si="82"/>
        <v>0</v>
      </c>
      <c r="DS48" s="342">
        <f t="shared" si="82"/>
        <v>0</v>
      </c>
      <c r="DT48" s="342">
        <f t="shared" si="82"/>
        <v>0</v>
      </c>
      <c r="DU48" s="343">
        <f t="shared" si="82"/>
        <v>0</v>
      </c>
      <c r="DV48" s="341">
        <f t="shared" ref="DV48:EG59" si="83">IF(T($AI48)="",IF((DV$6&gt;=MONTH($O48))*(DV$6&lt;=MONTH($P48)), $AI48/$AO48, 0),0)</f>
        <v>0</v>
      </c>
      <c r="DW48" s="342">
        <f t="shared" si="83"/>
        <v>0</v>
      </c>
      <c r="DX48" s="342">
        <f t="shared" si="83"/>
        <v>0</v>
      </c>
      <c r="DY48" s="342">
        <f t="shared" si="83"/>
        <v>0</v>
      </c>
      <c r="DZ48" s="342">
        <f t="shared" si="83"/>
        <v>0</v>
      </c>
      <c r="EA48" s="342">
        <f t="shared" si="83"/>
        <v>0</v>
      </c>
      <c r="EB48" s="342">
        <f t="shared" si="83"/>
        <v>0</v>
      </c>
      <c r="EC48" s="342">
        <f t="shared" si="83"/>
        <v>0</v>
      </c>
      <c r="ED48" s="342">
        <f t="shared" si="83"/>
        <v>0</v>
      </c>
      <c r="EE48" s="342">
        <f t="shared" si="83"/>
        <v>0</v>
      </c>
      <c r="EF48" s="342">
        <f t="shared" si="83"/>
        <v>0</v>
      </c>
      <c r="EG48" s="343">
        <f t="shared" si="83"/>
        <v>0</v>
      </c>
      <c r="EH48" s="341">
        <f t="shared" ref="EH48:ES59" si="84">IF(T($AJ48)="",IF((EH$6&gt;=MONTH($O48))*(EH$6&lt;=MONTH($P48)), $AJ48/$AO48, 0),0)</f>
        <v>0</v>
      </c>
      <c r="EI48" s="342">
        <f t="shared" si="84"/>
        <v>0</v>
      </c>
      <c r="EJ48" s="342">
        <f t="shared" si="84"/>
        <v>0</v>
      </c>
      <c r="EK48" s="342">
        <f t="shared" si="84"/>
        <v>0</v>
      </c>
      <c r="EL48" s="342">
        <f t="shared" si="84"/>
        <v>0</v>
      </c>
      <c r="EM48" s="342">
        <f t="shared" si="84"/>
        <v>0</v>
      </c>
      <c r="EN48" s="342">
        <f t="shared" si="84"/>
        <v>0</v>
      </c>
      <c r="EO48" s="342">
        <f t="shared" si="84"/>
        <v>0</v>
      </c>
      <c r="EP48" s="342">
        <f t="shared" si="84"/>
        <v>0</v>
      </c>
      <c r="EQ48" s="342">
        <f t="shared" si="84"/>
        <v>0</v>
      </c>
      <c r="ER48" s="342">
        <f t="shared" si="84"/>
        <v>0</v>
      </c>
      <c r="ES48" s="343">
        <f t="shared" si="84"/>
        <v>0</v>
      </c>
      <c r="ET48" s="341">
        <f t="shared" ref="ET48:FE59" si="85">IF(T($AK48)="",IF((ET$6&gt;=MONTH($O48))*(ET$6&lt;=MONTH($P48)), $AK48/$AO48, 0),0)</f>
        <v>0</v>
      </c>
      <c r="EU48" s="342">
        <f t="shared" si="85"/>
        <v>0</v>
      </c>
      <c r="EV48" s="342">
        <f t="shared" si="85"/>
        <v>0</v>
      </c>
      <c r="EW48" s="342">
        <f t="shared" si="85"/>
        <v>0</v>
      </c>
      <c r="EX48" s="342">
        <f t="shared" si="85"/>
        <v>0</v>
      </c>
      <c r="EY48" s="342">
        <f t="shared" si="85"/>
        <v>0</v>
      </c>
      <c r="EZ48" s="342">
        <f t="shared" si="85"/>
        <v>0</v>
      </c>
      <c r="FA48" s="342">
        <f t="shared" si="85"/>
        <v>0</v>
      </c>
      <c r="FB48" s="342">
        <f t="shared" si="85"/>
        <v>0</v>
      </c>
      <c r="FC48" s="342">
        <f t="shared" si="85"/>
        <v>0</v>
      </c>
      <c r="FD48" s="342">
        <f t="shared" si="85"/>
        <v>0</v>
      </c>
      <c r="FE48" s="343">
        <f t="shared" si="85"/>
        <v>0</v>
      </c>
      <c r="FF48" s="341">
        <f t="shared" ref="FF48:FQ59" si="86">IF(T($AL48)="",IF((FF$6&gt;=MONTH($O48))*(FF$6&lt;=MONTH($P48)), $AL48/$AO48, 0),0)</f>
        <v>0</v>
      </c>
      <c r="FG48" s="342">
        <f t="shared" si="86"/>
        <v>0</v>
      </c>
      <c r="FH48" s="342">
        <f t="shared" si="86"/>
        <v>0</v>
      </c>
      <c r="FI48" s="342">
        <f t="shared" si="86"/>
        <v>0</v>
      </c>
      <c r="FJ48" s="342">
        <f t="shared" si="86"/>
        <v>0</v>
      </c>
      <c r="FK48" s="342">
        <f t="shared" si="86"/>
        <v>0</v>
      </c>
      <c r="FL48" s="342">
        <f t="shared" si="86"/>
        <v>0</v>
      </c>
      <c r="FM48" s="342">
        <f t="shared" si="86"/>
        <v>0</v>
      </c>
      <c r="FN48" s="342">
        <f t="shared" si="86"/>
        <v>0</v>
      </c>
      <c r="FO48" s="342">
        <f t="shared" si="86"/>
        <v>0</v>
      </c>
      <c r="FP48" s="342">
        <f t="shared" si="86"/>
        <v>0</v>
      </c>
      <c r="FQ48" s="343">
        <f t="shared" si="86"/>
        <v>0</v>
      </c>
    </row>
    <row r="49" spans="1:173" ht="12.75" customHeight="1" x14ac:dyDescent="0.2">
      <c r="A49" s="74" t="str">
        <f t="shared" si="68"/>
        <v xml:space="preserve"> -N/A</v>
      </c>
      <c r="B49" s="361" t="s">
        <v>301</v>
      </c>
      <c r="C49" s="171" t="s">
        <v>300</v>
      </c>
      <c r="D49" s="366" t="str">
        <f>IF(ISBLANK(EMISSIONS_2!D49), " ", EMISSIONS_2!D49)</f>
        <v xml:space="preserve"> </v>
      </c>
      <c r="E49" s="351" t="s">
        <v>73</v>
      </c>
      <c r="F49" s="351" t="s">
        <v>73</v>
      </c>
      <c r="G49" s="33" t="s">
        <v>115</v>
      </c>
      <c r="H49" s="368"/>
      <c r="I49" s="64" t="s">
        <v>143</v>
      </c>
      <c r="J49" s="33" t="s">
        <v>115</v>
      </c>
      <c r="K49" s="64"/>
      <c r="L49" s="64"/>
      <c r="M49" s="367">
        <v>0</v>
      </c>
      <c r="N49" s="373">
        <v>0</v>
      </c>
      <c r="O49" s="299"/>
      <c r="P49" s="300"/>
      <c r="Q49" s="73" t="str">
        <f t="shared" si="69"/>
        <v>Enter Activity</v>
      </c>
      <c r="R49" s="73" t="str">
        <f t="shared" si="70"/>
        <v>Enter Activity</v>
      </c>
      <c r="S49" s="73" t="str">
        <f t="shared" si="71"/>
        <v>Enter Activity</v>
      </c>
      <c r="T49" s="73" t="str">
        <f t="shared" si="72"/>
        <v>Enter Activity</v>
      </c>
      <c r="U49" s="73" t="str">
        <f t="shared" si="73"/>
        <v>Enter Activity</v>
      </c>
      <c r="V49" s="73" t="str">
        <f t="shared" si="74"/>
        <v>Enter Activity</v>
      </c>
      <c r="W49" s="79" t="s">
        <v>115</v>
      </c>
      <c r="X49" s="73" t="str">
        <f t="shared" si="75"/>
        <v>Enter Activity</v>
      </c>
      <c r="Y49" s="78" t="s">
        <v>115</v>
      </c>
      <c r="Z49" s="79" t="s">
        <v>115</v>
      </c>
      <c r="AA49" s="82" t="s">
        <v>115</v>
      </c>
      <c r="AB49" s="76" t="str">
        <f xml:space="preserve"> IF($H49=0, "Enter Activity", IF(($M49=0)*($N49=0), "Enter Run Time", (H49*'VESSEL FACTORS'!$D$41)/2000))</f>
        <v>Enter Activity</v>
      </c>
      <c r="AC49" s="65" t="str">
        <f xml:space="preserve"> IF($H49=0, "Enter Activity", IF(($M49=0)*($N49=0), "Enter Run Time", (H49*'VESSEL FACTORS'!$D$41)/2000))</f>
        <v>Enter Activity</v>
      </c>
      <c r="AD49" s="65" t="str">
        <f>IF($H49=0, "Enter Activity", IF(($M49=0)*($N49=0), "Enter Run Time",  (H49*'VESSEL FACTORS'!$F$41)/2000))</f>
        <v>Enter Activity</v>
      </c>
      <c r="AE49" s="65" t="str">
        <f>IF($H49=0, "Enter Activity", IF(($M49=0)*($N49=0), "Enter Run Time", (H49*'VESSEL FACTORS'!$H$41)/2000))</f>
        <v>Enter Activity</v>
      </c>
      <c r="AF49" s="65" t="str">
        <f>IF($H49=0, "Enter Activity", IF(($M49=0)*($N49=0), "Enter Run Time", (H49*'VESSEL FACTORS'!$I$41)/2000))</f>
        <v>Enter Activity</v>
      </c>
      <c r="AG49" s="84" t="str">
        <f>IF($H49=0, "Enter Activity", IF(($M49=0)*($N49=0), "Enter Run Time", (H49*'VESSEL FACTORS'!$J$41)/2000))</f>
        <v>Enter Activity</v>
      </c>
      <c r="AH49" s="70" t="s">
        <v>115</v>
      </c>
      <c r="AI49" s="79" t="str">
        <f>IF($H49=0, "Enter Activity", IF(($M49=0)*($N49=0), "Enter Run Time",  (H49*'VESSEL FACTORS'!$L$41)/2000))</f>
        <v>Enter Activity</v>
      </c>
      <c r="AJ49" s="70" t="s">
        <v>115</v>
      </c>
      <c r="AK49" s="70" t="s">
        <v>115</v>
      </c>
      <c r="AL49" s="71" t="s">
        <v>115</v>
      </c>
      <c r="AM49" s="73"/>
      <c r="AO49" s="74">
        <f>MONTH(EMISSIONS_1!P49)-MONTH(EMISSIONS_1!O49)+1</f>
        <v>1</v>
      </c>
      <c r="AP49" s="341">
        <f t="shared" si="76"/>
        <v>0</v>
      </c>
      <c r="AQ49" s="342">
        <f t="shared" si="76"/>
        <v>0</v>
      </c>
      <c r="AR49" s="342">
        <f t="shared" si="76"/>
        <v>0</v>
      </c>
      <c r="AS49" s="342">
        <f t="shared" si="76"/>
        <v>0</v>
      </c>
      <c r="AT49" s="342">
        <f t="shared" si="76"/>
        <v>0</v>
      </c>
      <c r="AU49" s="342">
        <f t="shared" si="76"/>
        <v>0</v>
      </c>
      <c r="AV49" s="342">
        <f t="shared" si="76"/>
        <v>0</v>
      </c>
      <c r="AW49" s="342">
        <f t="shared" si="76"/>
        <v>0</v>
      </c>
      <c r="AX49" s="342">
        <f t="shared" si="76"/>
        <v>0</v>
      </c>
      <c r="AY49" s="342">
        <f t="shared" si="76"/>
        <v>0</v>
      </c>
      <c r="AZ49" s="342">
        <f t="shared" si="76"/>
        <v>0</v>
      </c>
      <c r="BA49" s="343">
        <f t="shared" si="76"/>
        <v>0</v>
      </c>
      <c r="BB49" s="341">
        <f t="shared" si="77"/>
        <v>0</v>
      </c>
      <c r="BC49" s="342">
        <f t="shared" si="77"/>
        <v>0</v>
      </c>
      <c r="BD49" s="342">
        <f t="shared" si="77"/>
        <v>0</v>
      </c>
      <c r="BE49" s="342">
        <f t="shared" si="77"/>
        <v>0</v>
      </c>
      <c r="BF49" s="342">
        <f t="shared" si="77"/>
        <v>0</v>
      </c>
      <c r="BG49" s="342">
        <f t="shared" si="77"/>
        <v>0</v>
      </c>
      <c r="BH49" s="342">
        <f t="shared" si="77"/>
        <v>0</v>
      </c>
      <c r="BI49" s="342">
        <f t="shared" si="77"/>
        <v>0</v>
      </c>
      <c r="BJ49" s="342">
        <f t="shared" si="77"/>
        <v>0</v>
      </c>
      <c r="BK49" s="342">
        <f t="shared" si="77"/>
        <v>0</v>
      </c>
      <c r="BL49" s="342">
        <f t="shared" si="77"/>
        <v>0</v>
      </c>
      <c r="BM49" s="343">
        <f t="shared" si="77"/>
        <v>0</v>
      </c>
      <c r="BN49" s="341">
        <f t="shared" si="78"/>
        <v>0</v>
      </c>
      <c r="BO49" s="342">
        <f t="shared" si="78"/>
        <v>0</v>
      </c>
      <c r="BP49" s="342">
        <f t="shared" si="78"/>
        <v>0</v>
      </c>
      <c r="BQ49" s="342">
        <f t="shared" si="78"/>
        <v>0</v>
      </c>
      <c r="BR49" s="342">
        <f t="shared" si="78"/>
        <v>0</v>
      </c>
      <c r="BS49" s="342">
        <f t="shared" si="78"/>
        <v>0</v>
      </c>
      <c r="BT49" s="342">
        <f t="shared" si="78"/>
        <v>0</v>
      </c>
      <c r="BU49" s="342">
        <f t="shared" si="78"/>
        <v>0</v>
      </c>
      <c r="BV49" s="342">
        <f t="shared" si="78"/>
        <v>0</v>
      </c>
      <c r="BW49" s="342">
        <f t="shared" si="78"/>
        <v>0</v>
      </c>
      <c r="BX49" s="342">
        <f t="shared" si="78"/>
        <v>0</v>
      </c>
      <c r="BY49" s="343">
        <f t="shared" si="78"/>
        <v>0</v>
      </c>
      <c r="BZ49" s="341">
        <f t="shared" si="79"/>
        <v>0</v>
      </c>
      <c r="CA49" s="342">
        <f t="shared" si="79"/>
        <v>0</v>
      </c>
      <c r="CB49" s="342">
        <f t="shared" si="79"/>
        <v>0</v>
      </c>
      <c r="CC49" s="342">
        <f t="shared" si="79"/>
        <v>0</v>
      </c>
      <c r="CD49" s="342">
        <f t="shared" si="79"/>
        <v>0</v>
      </c>
      <c r="CE49" s="342">
        <f t="shared" si="79"/>
        <v>0</v>
      </c>
      <c r="CF49" s="342">
        <f t="shared" si="79"/>
        <v>0</v>
      </c>
      <c r="CG49" s="342">
        <f t="shared" si="79"/>
        <v>0</v>
      </c>
      <c r="CH49" s="342">
        <f t="shared" si="79"/>
        <v>0</v>
      </c>
      <c r="CI49" s="342">
        <f t="shared" si="79"/>
        <v>0</v>
      </c>
      <c r="CJ49" s="342">
        <f t="shared" si="79"/>
        <v>0</v>
      </c>
      <c r="CK49" s="343">
        <f t="shared" si="79"/>
        <v>0</v>
      </c>
      <c r="CL49" s="341">
        <f t="shared" si="80"/>
        <v>0</v>
      </c>
      <c r="CM49" s="342">
        <f t="shared" si="80"/>
        <v>0</v>
      </c>
      <c r="CN49" s="342">
        <f t="shared" si="80"/>
        <v>0</v>
      </c>
      <c r="CO49" s="342">
        <f t="shared" si="80"/>
        <v>0</v>
      </c>
      <c r="CP49" s="342">
        <f t="shared" si="80"/>
        <v>0</v>
      </c>
      <c r="CQ49" s="342">
        <f t="shared" si="80"/>
        <v>0</v>
      </c>
      <c r="CR49" s="342">
        <f t="shared" si="80"/>
        <v>0</v>
      </c>
      <c r="CS49" s="342">
        <f t="shared" si="80"/>
        <v>0</v>
      </c>
      <c r="CT49" s="342">
        <f t="shared" si="80"/>
        <v>0</v>
      </c>
      <c r="CU49" s="342">
        <f t="shared" si="80"/>
        <v>0</v>
      </c>
      <c r="CV49" s="342">
        <f t="shared" si="80"/>
        <v>0</v>
      </c>
      <c r="CW49" s="343">
        <f t="shared" si="80"/>
        <v>0</v>
      </c>
      <c r="CX49" s="341">
        <f t="shared" si="81"/>
        <v>0</v>
      </c>
      <c r="CY49" s="342">
        <f t="shared" si="81"/>
        <v>0</v>
      </c>
      <c r="CZ49" s="342">
        <f t="shared" si="81"/>
        <v>0</v>
      </c>
      <c r="DA49" s="342">
        <f t="shared" si="81"/>
        <v>0</v>
      </c>
      <c r="DB49" s="342">
        <f t="shared" si="81"/>
        <v>0</v>
      </c>
      <c r="DC49" s="342">
        <f t="shared" si="81"/>
        <v>0</v>
      </c>
      <c r="DD49" s="342">
        <f t="shared" si="81"/>
        <v>0</v>
      </c>
      <c r="DE49" s="342">
        <f t="shared" si="81"/>
        <v>0</v>
      </c>
      <c r="DF49" s="342">
        <f t="shared" si="81"/>
        <v>0</v>
      </c>
      <c r="DG49" s="342">
        <f t="shared" si="81"/>
        <v>0</v>
      </c>
      <c r="DH49" s="342">
        <f t="shared" si="81"/>
        <v>0</v>
      </c>
      <c r="DI49" s="343">
        <f t="shared" si="81"/>
        <v>0</v>
      </c>
      <c r="DJ49" s="341">
        <f t="shared" si="82"/>
        <v>0</v>
      </c>
      <c r="DK49" s="342">
        <f t="shared" si="82"/>
        <v>0</v>
      </c>
      <c r="DL49" s="342">
        <f t="shared" si="82"/>
        <v>0</v>
      </c>
      <c r="DM49" s="342">
        <f t="shared" si="82"/>
        <v>0</v>
      </c>
      <c r="DN49" s="342">
        <f t="shared" si="82"/>
        <v>0</v>
      </c>
      <c r="DO49" s="342">
        <f t="shared" si="82"/>
        <v>0</v>
      </c>
      <c r="DP49" s="342">
        <f t="shared" si="82"/>
        <v>0</v>
      </c>
      <c r="DQ49" s="342">
        <f t="shared" si="82"/>
        <v>0</v>
      </c>
      <c r="DR49" s="342">
        <f t="shared" si="82"/>
        <v>0</v>
      </c>
      <c r="DS49" s="342">
        <f t="shared" si="82"/>
        <v>0</v>
      </c>
      <c r="DT49" s="342">
        <f t="shared" si="82"/>
        <v>0</v>
      </c>
      <c r="DU49" s="343">
        <f t="shared" si="82"/>
        <v>0</v>
      </c>
      <c r="DV49" s="341">
        <f t="shared" si="83"/>
        <v>0</v>
      </c>
      <c r="DW49" s="342">
        <f t="shared" si="83"/>
        <v>0</v>
      </c>
      <c r="DX49" s="342">
        <f t="shared" si="83"/>
        <v>0</v>
      </c>
      <c r="DY49" s="342">
        <f t="shared" si="83"/>
        <v>0</v>
      </c>
      <c r="DZ49" s="342">
        <f t="shared" si="83"/>
        <v>0</v>
      </c>
      <c r="EA49" s="342">
        <f t="shared" si="83"/>
        <v>0</v>
      </c>
      <c r="EB49" s="342">
        <f t="shared" si="83"/>
        <v>0</v>
      </c>
      <c r="EC49" s="342">
        <f t="shared" si="83"/>
        <v>0</v>
      </c>
      <c r="ED49" s="342">
        <f t="shared" si="83"/>
        <v>0</v>
      </c>
      <c r="EE49" s="342">
        <f t="shared" si="83"/>
        <v>0</v>
      </c>
      <c r="EF49" s="342">
        <f t="shared" si="83"/>
        <v>0</v>
      </c>
      <c r="EG49" s="343">
        <f t="shared" si="83"/>
        <v>0</v>
      </c>
      <c r="EH49" s="341">
        <f t="shared" si="84"/>
        <v>0</v>
      </c>
      <c r="EI49" s="342">
        <f t="shared" si="84"/>
        <v>0</v>
      </c>
      <c r="EJ49" s="342">
        <f t="shared" si="84"/>
        <v>0</v>
      </c>
      <c r="EK49" s="342">
        <f t="shared" si="84"/>
        <v>0</v>
      </c>
      <c r="EL49" s="342">
        <f t="shared" si="84"/>
        <v>0</v>
      </c>
      <c r="EM49" s="342">
        <f t="shared" si="84"/>
        <v>0</v>
      </c>
      <c r="EN49" s="342">
        <f t="shared" si="84"/>
        <v>0</v>
      </c>
      <c r="EO49" s="342">
        <f t="shared" si="84"/>
        <v>0</v>
      </c>
      <c r="EP49" s="342">
        <f t="shared" si="84"/>
        <v>0</v>
      </c>
      <c r="EQ49" s="342">
        <f t="shared" si="84"/>
        <v>0</v>
      </c>
      <c r="ER49" s="342">
        <f t="shared" si="84"/>
        <v>0</v>
      </c>
      <c r="ES49" s="343">
        <f t="shared" si="84"/>
        <v>0</v>
      </c>
      <c r="ET49" s="341">
        <f t="shared" si="85"/>
        <v>0</v>
      </c>
      <c r="EU49" s="342">
        <f t="shared" si="85"/>
        <v>0</v>
      </c>
      <c r="EV49" s="342">
        <f t="shared" si="85"/>
        <v>0</v>
      </c>
      <c r="EW49" s="342">
        <f t="shared" si="85"/>
        <v>0</v>
      </c>
      <c r="EX49" s="342">
        <f t="shared" si="85"/>
        <v>0</v>
      </c>
      <c r="EY49" s="342">
        <f t="shared" si="85"/>
        <v>0</v>
      </c>
      <c r="EZ49" s="342">
        <f t="shared" si="85"/>
        <v>0</v>
      </c>
      <c r="FA49" s="342">
        <f t="shared" si="85"/>
        <v>0</v>
      </c>
      <c r="FB49" s="342">
        <f t="shared" si="85"/>
        <v>0</v>
      </c>
      <c r="FC49" s="342">
        <f t="shared" si="85"/>
        <v>0</v>
      </c>
      <c r="FD49" s="342">
        <f t="shared" si="85"/>
        <v>0</v>
      </c>
      <c r="FE49" s="343">
        <f t="shared" si="85"/>
        <v>0</v>
      </c>
      <c r="FF49" s="341">
        <f t="shared" si="86"/>
        <v>0</v>
      </c>
      <c r="FG49" s="342">
        <f t="shared" si="86"/>
        <v>0</v>
      </c>
      <c r="FH49" s="342">
        <f t="shared" si="86"/>
        <v>0</v>
      </c>
      <c r="FI49" s="342">
        <f t="shared" si="86"/>
        <v>0</v>
      </c>
      <c r="FJ49" s="342">
        <f t="shared" si="86"/>
        <v>0</v>
      </c>
      <c r="FK49" s="342">
        <f t="shared" si="86"/>
        <v>0</v>
      </c>
      <c r="FL49" s="342">
        <f t="shared" si="86"/>
        <v>0</v>
      </c>
      <c r="FM49" s="342">
        <f t="shared" si="86"/>
        <v>0</v>
      </c>
      <c r="FN49" s="342">
        <f t="shared" si="86"/>
        <v>0</v>
      </c>
      <c r="FO49" s="342">
        <f t="shared" si="86"/>
        <v>0</v>
      </c>
      <c r="FP49" s="342">
        <f t="shared" si="86"/>
        <v>0</v>
      </c>
      <c r="FQ49" s="343">
        <f t="shared" si="86"/>
        <v>0</v>
      </c>
    </row>
    <row r="50" spans="1:173" ht="12.75" customHeight="1" x14ac:dyDescent="0.2">
      <c r="A50" s="74" t="str">
        <f t="shared" si="68"/>
        <v xml:space="preserve"> -N/A</v>
      </c>
      <c r="B50" s="362"/>
      <c r="C50" s="171" t="s">
        <v>300</v>
      </c>
      <c r="D50" s="366" t="str">
        <f>IF(ISBLANK(EMISSIONS_2!D50), " ", EMISSIONS_2!D50)</f>
        <v xml:space="preserve"> </v>
      </c>
      <c r="E50" s="351" t="s">
        <v>73</v>
      </c>
      <c r="F50" s="351" t="s">
        <v>73</v>
      </c>
      <c r="G50" s="33" t="s">
        <v>115</v>
      </c>
      <c r="H50" s="368"/>
      <c r="I50" s="64" t="s">
        <v>143</v>
      </c>
      <c r="J50" s="33" t="s">
        <v>115</v>
      </c>
      <c r="K50" s="64"/>
      <c r="L50" s="64"/>
      <c r="M50" s="367">
        <v>0</v>
      </c>
      <c r="N50" s="373">
        <v>0</v>
      </c>
      <c r="O50" s="299"/>
      <c r="P50" s="300"/>
      <c r="Q50" s="73" t="str">
        <f t="shared" si="69"/>
        <v>Enter Activity</v>
      </c>
      <c r="R50" s="73" t="str">
        <f t="shared" si="70"/>
        <v>Enter Activity</v>
      </c>
      <c r="S50" s="73" t="str">
        <f t="shared" si="71"/>
        <v>Enter Activity</v>
      </c>
      <c r="T50" s="73" t="str">
        <f t="shared" si="72"/>
        <v>Enter Activity</v>
      </c>
      <c r="U50" s="73" t="str">
        <f t="shared" si="73"/>
        <v>Enter Activity</v>
      </c>
      <c r="V50" s="73" t="str">
        <f t="shared" si="74"/>
        <v>Enter Activity</v>
      </c>
      <c r="W50" s="79" t="s">
        <v>115</v>
      </c>
      <c r="X50" s="73" t="str">
        <f t="shared" si="75"/>
        <v>Enter Activity</v>
      </c>
      <c r="Y50" s="78" t="s">
        <v>115</v>
      </c>
      <c r="Z50" s="79" t="s">
        <v>115</v>
      </c>
      <c r="AA50" s="82" t="s">
        <v>115</v>
      </c>
      <c r="AB50" s="76" t="str">
        <f xml:space="preserve"> IF($H50=0, "Enter Activity", IF(($M50=0)*($N50=0), "Enter Run Time", (H50*'VESSEL FACTORS'!$D$41)/2000))</f>
        <v>Enter Activity</v>
      </c>
      <c r="AC50" s="65" t="str">
        <f xml:space="preserve"> IF($H50=0, "Enter Activity", IF(($M50=0)*($N50=0), "Enter Run Time", (H50*'VESSEL FACTORS'!$D$41)/2000))</f>
        <v>Enter Activity</v>
      </c>
      <c r="AD50" s="65" t="str">
        <f>IF($H50=0, "Enter Activity", IF(($M50=0)*($N50=0), "Enter Run Time",  (H50*'VESSEL FACTORS'!$F$41)/2000))</f>
        <v>Enter Activity</v>
      </c>
      <c r="AE50" s="65" t="str">
        <f>IF($H50=0, "Enter Activity", IF(($M50=0)*($N50=0), "Enter Run Time", (H50*'VESSEL FACTORS'!$H$41)/2000))</f>
        <v>Enter Activity</v>
      </c>
      <c r="AF50" s="65" t="str">
        <f>IF($H50=0, "Enter Activity", IF(($M50=0)*($N50=0), "Enter Run Time", (H50*'VESSEL FACTORS'!$I$41)/2000))</f>
        <v>Enter Activity</v>
      </c>
      <c r="AG50" s="84" t="str">
        <f>IF($H50=0, "Enter Activity", IF(($M50=0)*($N50=0), "Enter Run Time", (H50*'VESSEL FACTORS'!$J$41)/2000))</f>
        <v>Enter Activity</v>
      </c>
      <c r="AH50" s="70" t="s">
        <v>115</v>
      </c>
      <c r="AI50" s="79" t="str">
        <f>IF($H50=0, "Enter Activity", IF(($M50=0)*($N50=0), "Enter Run Time",  (H50*'VESSEL FACTORS'!$L$41)/2000))</f>
        <v>Enter Activity</v>
      </c>
      <c r="AJ50" s="70" t="s">
        <v>115</v>
      </c>
      <c r="AK50" s="70" t="s">
        <v>115</v>
      </c>
      <c r="AL50" s="71" t="s">
        <v>115</v>
      </c>
      <c r="AM50" s="73"/>
      <c r="AO50" s="74">
        <f>MONTH(EMISSIONS_1!P50)-MONTH(EMISSIONS_1!O50)+1</f>
        <v>1</v>
      </c>
      <c r="AP50" s="341">
        <f t="shared" si="76"/>
        <v>0</v>
      </c>
      <c r="AQ50" s="342">
        <f t="shared" si="76"/>
        <v>0</v>
      </c>
      <c r="AR50" s="342">
        <f t="shared" si="76"/>
        <v>0</v>
      </c>
      <c r="AS50" s="342">
        <f t="shared" si="76"/>
        <v>0</v>
      </c>
      <c r="AT50" s="342">
        <f t="shared" si="76"/>
        <v>0</v>
      </c>
      <c r="AU50" s="342">
        <f t="shared" si="76"/>
        <v>0</v>
      </c>
      <c r="AV50" s="342">
        <f t="shared" si="76"/>
        <v>0</v>
      </c>
      <c r="AW50" s="342">
        <f t="shared" si="76"/>
        <v>0</v>
      </c>
      <c r="AX50" s="342">
        <f t="shared" si="76"/>
        <v>0</v>
      </c>
      <c r="AY50" s="342">
        <f t="shared" si="76"/>
        <v>0</v>
      </c>
      <c r="AZ50" s="342">
        <f t="shared" si="76"/>
        <v>0</v>
      </c>
      <c r="BA50" s="343">
        <f t="shared" si="76"/>
        <v>0</v>
      </c>
      <c r="BB50" s="341">
        <f t="shared" si="77"/>
        <v>0</v>
      </c>
      <c r="BC50" s="342">
        <f t="shared" si="77"/>
        <v>0</v>
      </c>
      <c r="BD50" s="342">
        <f t="shared" si="77"/>
        <v>0</v>
      </c>
      <c r="BE50" s="342">
        <f t="shared" si="77"/>
        <v>0</v>
      </c>
      <c r="BF50" s="342">
        <f t="shared" si="77"/>
        <v>0</v>
      </c>
      <c r="BG50" s="342">
        <f t="shared" si="77"/>
        <v>0</v>
      </c>
      <c r="BH50" s="342">
        <f t="shared" si="77"/>
        <v>0</v>
      </c>
      <c r="BI50" s="342">
        <f t="shared" si="77"/>
        <v>0</v>
      </c>
      <c r="BJ50" s="342">
        <f t="shared" si="77"/>
        <v>0</v>
      </c>
      <c r="BK50" s="342">
        <f t="shared" si="77"/>
        <v>0</v>
      </c>
      <c r="BL50" s="342">
        <f t="shared" si="77"/>
        <v>0</v>
      </c>
      <c r="BM50" s="343">
        <f t="shared" si="77"/>
        <v>0</v>
      </c>
      <c r="BN50" s="341">
        <f t="shared" si="78"/>
        <v>0</v>
      </c>
      <c r="BO50" s="342">
        <f t="shared" si="78"/>
        <v>0</v>
      </c>
      <c r="BP50" s="342">
        <f t="shared" si="78"/>
        <v>0</v>
      </c>
      <c r="BQ50" s="342">
        <f t="shared" si="78"/>
        <v>0</v>
      </c>
      <c r="BR50" s="342">
        <f t="shared" si="78"/>
        <v>0</v>
      </c>
      <c r="BS50" s="342">
        <f t="shared" si="78"/>
        <v>0</v>
      </c>
      <c r="BT50" s="342">
        <f t="shared" si="78"/>
        <v>0</v>
      </c>
      <c r="BU50" s="342">
        <f t="shared" si="78"/>
        <v>0</v>
      </c>
      <c r="BV50" s="342">
        <f t="shared" si="78"/>
        <v>0</v>
      </c>
      <c r="BW50" s="342">
        <f t="shared" si="78"/>
        <v>0</v>
      </c>
      <c r="BX50" s="342">
        <f t="shared" si="78"/>
        <v>0</v>
      </c>
      <c r="BY50" s="343">
        <f t="shared" si="78"/>
        <v>0</v>
      </c>
      <c r="BZ50" s="341">
        <f t="shared" si="79"/>
        <v>0</v>
      </c>
      <c r="CA50" s="342">
        <f t="shared" si="79"/>
        <v>0</v>
      </c>
      <c r="CB50" s="342">
        <f t="shared" si="79"/>
        <v>0</v>
      </c>
      <c r="CC50" s="342">
        <f t="shared" si="79"/>
        <v>0</v>
      </c>
      <c r="CD50" s="342">
        <f t="shared" si="79"/>
        <v>0</v>
      </c>
      <c r="CE50" s="342">
        <f t="shared" si="79"/>
        <v>0</v>
      </c>
      <c r="CF50" s="342">
        <f t="shared" si="79"/>
        <v>0</v>
      </c>
      <c r="CG50" s="342">
        <f t="shared" si="79"/>
        <v>0</v>
      </c>
      <c r="CH50" s="342">
        <f t="shared" si="79"/>
        <v>0</v>
      </c>
      <c r="CI50" s="342">
        <f t="shared" si="79"/>
        <v>0</v>
      </c>
      <c r="CJ50" s="342">
        <f t="shared" si="79"/>
        <v>0</v>
      </c>
      <c r="CK50" s="343">
        <f t="shared" si="79"/>
        <v>0</v>
      </c>
      <c r="CL50" s="341">
        <f t="shared" si="80"/>
        <v>0</v>
      </c>
      <c r="CM50" s="342">
        <f t="shared" si="80"/>
        <v>0</v>
      </c>
      <c r="CN50" s="342">
        <f t="shared" si="80"/>
        <v>0</v>
      </c>
      <c r="CO50" s="342">
        <f t="shared" si="80"/>
        <v>0</v>
      </c>
      <c r="CP50" s="342">
        <f t="shared" si="80"/>
        <v>0</v>
      </c>
      <c r="CQ50" s="342">
        <f t="shared" si="80"/>
        <v>0</v>
      </c>
      <c r="CR50" s="342">
        <f t="shared" si="80"/>
        <v>0</v>
      </c>
      <c r="CS50" s="342">
        <f t="shared" si="80"/>
        <v>0</v>
      </c>
      <c r="CT50" s="342">
        <f t="shared" si="80"/>
        <v>0</v>
      </c>
      <c r="CU50" s="342">
        <f t="shared" si="80"/>
        <v>0</v>
      </c>
      <c r="CV50" s="342">
        <f t="shared" si="80"/>
        <v>0</v>
      </c>
      <c r="CW50" s="343">
        <f t="shared" si="80"/>
        <v>0</v>
      </c>
      <c r="CX50" s="341">
        <f t="shared" si="81"/>
        <v>0</v>
      </c>
      <c r="CY50" s="342">
        <f t="shared" si="81"/>
        <v>0</v>
      </c>
      <c r="CZ50" s="342">
        <f t="shared" si="81"/>
        <v>0</v>
      </c>
      <c r="DA50" s="342">
        <f t="shared" si="81"/>
        <v>0</v>
      </c>
      <c r="DB50" s="342">
        <f t="shared" si="81"/>
        <v>0</v>
      </c>
      <c r="DC50" s="342">
        <f t="shared" si="81"/>
        <v>0</v>
      </c>
      <c r="DD50" s="342">
        <f t="shared" si="81"/>
        <v>0</v>
      </c>
      <c r="DE50" s="342">
        <f t="shared" si="81"/>
        <v>0</v>
      </c>
      <c r="DF50" s="342">
        <f t="shared" si="81"/>
        <v>0</v>
      </c>
      <c r="DG50" s="342">
        <f t="shared" si="81"/>
        <v>0</v>
      </c>
      <c r="DH50" s="342">
        <f t="shared" si="81"/>
        <v>0</v>
      </c>
      <c r="DI50" s="343">
        <f t="shared" si="81"/>
        <v>0</v>
      </c>
      <c r="DJ50" s="341">
        <f t="shared" si="82"/>
        <v>0</v>
      </c>
      <c r="DK50" s="342">
        <f t="shared" si="82"/>
        <v>0</v>
      </c>
      <c r="DL50" s="342">
        <f t="shared" si="82"/>
        <v>0</v>
      </c>
      <c r="DM50" s="342">
        <f t="shared" si="82"/>
        <v>0</v>
      </c>
      <c r="DN50" s="342">
        <f t="shared" si="82"/>
        <v>0</v>
      </c>
      <c r="DO50" s="342">
        <f t="shared" si="82"/>
        <v>0</v>
      </c>
      <c r="DP50" s="342">
        <f t="shared" si="82"/>
        <v>0</v>
      </c>
      <c r="DQ50" s="342">
        <f t="shared" si="82"/>
        <v>0</v>
      </c>
      <c r="DR50" s="342">
        <f t="shared" si="82"/>
        <v>0</v>
      </c>
      <c r="DS50" s="342">
        <f t="shared" si="82"/>
        <v>0</v>
      </c>
      <c r="DT50" s="342">
        <f t="shared" si="82"/>
        <v>0</v>
      </c>
      <c r="DU50" s="343">
        <f t="shared" si="82"/>
        <v>0</v>
      </c>
      <c r="DV50" s="341">
        <f t="shared" si="83"/>
        <v>0</v>
      </c>
      <c r="DW50" s="342">
        <f t="shared" si="83"/>
        <v>0</v>
      </c>
      <c r="DX50" s="342">
        <f t="shared" si="83"/>
        <v>0</v>
      </c>
      <c r="DY50" s="342">
        <f t="shared" si="83"/>
        <v>0</v>
      </c>
      <c r="DZ50" s="342">
        <f t="shared" si="83"/>
        <v>0</v>
      </c>
      <c r="EA50" s="342">
        <f t="shared" si="83"/>
        <v>0</v>
      </c>
      <c r="EB50" s="342">
        <f t="shared" si="83"/>
        <v>0</v>
      </c>
      <c r="EC50" s="342">
        <f t="shared" si="83"/>
        <v>0</v>
      </c>
      <c r="ED50" s="342">
        <f t="shared" si="83"/>
        <v>0</v>
      </c>
      <c r="EE50" s="342">
        <f t="shared" si="83"/>
        <v>0</v>
      </c>
      <c r="EF50" s="342">
        <f t="shared" si="83"/>
        <v>0</v>
      </c>
      <c r="EG50" s="343">
        <f t="shared" si="83"/>
        <v>0</v>
      </c>
      <c r="EH50" s="341">
        <f t="shared" si="84"/>
        <v>0</v>
      </c>
      <c r="EI50" s="342">
        <f t="shared" si="84"/>
        <v>0</v>
      </c>
      <c r="EJ50" s="342">
        <f t="shared" si="84"/>
        <v>0</v>
      </c>
      <c r="EK50" s="342">
        <f t="shared" si="84"/>
        <v>0</v>
      </c>
      <c r="EL50" s="342">
        <f t="shared" si="84"/>
        <v>0</v>
      </c>
      <c r="EM50" s="342">
        <f t="shared" si="84"/>
        <v>0</v>
      </c>
      <c r="EN50" s="342">
        <f t="shared" si="84"/>
        <v>0</v>
      </c>
      <c r="EO50" s="342">
        <f t="shared" si="84"/>
        <v>0</v>
      </c>
      <c r="EP50" s="342">
        <f t="shared" si="84"/>
        <v>0</v>
      </c>
      <c r="EQ50" s="342">
        <f t="shared" si="84"/>
        <v>0</v>
      </c>
      <c r="ER50" s="342">
        <f t="shared" si="84"/>
        <v>0</v>
      </c>
      <c r="ES50" s="343">
        <f t="shared" si="84"/>
        <v>0</v>
      </c>
      <c r="ET50" s="341">
        <f t="shared" si="85"/>
        <v>0</v>
      </c>
      <c r="EU50" s="342">
        <f t="shared" si="85"/>
        <v>0</v>
      </c>
      <c r="EV50" s="342">
        <f t="shared" si="85"/>
        <v>0</v>
      </c>
      <c r="EW50" s="342">
        <f t="shared" si="85"/>
        <v>0</v>
      </c>
      <c r="EX50" s="342">
        <f t="shared" si="85"/>
        <v>0</v>
      </c>
      <c r="EY50" s="342">
        <f t="shared" si="85"/>
        <v>0</v>
      </c>
      <c r="EZ50" s="342">
        <f t="shared" si="85"/>
        <v>0</v>
      </c>
      <c r="FA50" s="342">
        <f t="shared" si="85"/>
        <v>0</v>
      </c>
      <c r="FB50" s="342">
        <f t="shared" si="85"/>
        <v>0</v>
      </c>
      <c r="FC50" s="342">
        <f t="shared" si="85"/>
        <v>0</v>
      </c>
      <c r="FD50" s="342">
        <f t="shared" si="85"/>
        <v>0</v>
      </c>
      <c r="FE50" s="343">
        <f t="shared" si="85"/>
        <v>0</v>
      </c>
      <c r="FF50" s="341">
        <f t="shared" si="86"/>
        <v>0</v>
      </c>
      <c r="FG50" s="342">
        <f t="shared" si="86"/>
        <v>0</v>
      </c>
      <c r="FH50" s="342">
        <f t="shared" si="86"/>
        <v>0</v>
      </c>
      <c r="FI50" s="342">
        <f t="shared" si="86"/>
        <v>0</v>
      </c>
      <c r="FJ50" s="342">
        <f t="shared" si="86"/>
        <v>0</v>
      </c>
      <c r="FK50" s="342">
        <f t="shared" si="86"/>
        <v>0</v>
      </c>
      <c r="FL50" s="342">
        <f t="shared" si="86"/>
        <v>0</v>
      </c>
      <c r="FM50" s="342">
        <f t="shared" si="86"/>
        <v>0</v>
      </c>
      <c r="FN50" s="342">
        <f t="shared" si="86"/>
        <v>0</v>
      </c>
      <c r="FO50" s="342">
        <f t="shared" si="86"/>
        <v>0</v>
      </c>
      <c r="FP50" s="342">
        <f t="shared" si="86"/>
        <v>0</v>
      </c>
      <c r="FQ50" s="343">
        <f t="shared" si="86"/>
        <v>0</v>
      </c>
    </row>
    <row r="51" spans="1:173" ht="12.75" customHeight="1" x14ac:dyDescent="0.2">
      <c r="A51" s="74" t="str">
        <f t="shared" si="68"/>
        <v xml:space="preserve"> -N/A</v>
      </c>
      <c r="B51" s="362"/>
      <c r="C51" s="171" t="s">
        <v>300</v>
      </c>
      <c r="D51" s="366" t="str">
        <f>IF(ISBLANK(EMISSIONS_2!D51), " ", EMISSIONS_2!D51)</f>
        <v xml:space="preserve"> </v>
      </c>
      <c r="E51" s="351" t="s">
        <v>73</v>
      </c>
      <c r="F51" s="351" t="s">
        <v>73</v>
      </c>
      <c r="G51" s="33" t="s">
        <v>115</v>
      </c>
      <c r="H51" s="368"/>
      <c r="I51" s="64" t="s">
        <v>143</v>
      </c>
      <c r="J51" s="33" t="s">
        <v>115</v>
      </c>
      <c r="K51" s="64"/>
      <c r="L51" s="64"/>
      <c r="M51" s="367">
        <v>0</v>
      </c>
      <c r="N51" s="373">
        <v>0</v>
      </c>
      <c r="O51" s="299"/>
      <c r="P51" s="300"/>
      <c r="Q51" s="73" t="str">
        <f t="shared" si="69"/>
        <v>Enter Activity</v>
      </c>
      <c r="R51" s="73" t="str">
        <f t="shared" si="70"/>
        <v>Enter Activity</v>
      </c>
      <c r="S51" s="73" t="str">
        <f t="shared" si="71"/>
        <v>Enter Activity</v>
      </c>
      <c r="T51" s="73" t="str">
        <f t="shared" si="72"/>
        <v>Enter Activity</v>
      </c>
      <c r="U51" s="73" t="str">
        <f t="shared" si="73"/>
        <v>Enter Activity</v>
      </c>
      <c r="V51" s="73" t="str">
        <f t="shared" si="74"/>
        <v>Enter Activity</v>
      </c>
      <c r="W51" s="79" t="s">
        <v>115</v>
      </c>
      <c r="X51" s="73" t="str">
        <f t="shared" si="75"/>
        <v>Enter Activity</v>
      </c>
      <c r="Y51" s="78" t="s">
        <v>115</v>
      </c>
      <c r="Z51" s="79" t="s">
        <v>115</v>
      </c>
      <c r="AA51" s="82" t="s">
        <v>115</v>
      </c>
      <c r="AB51" s="76" t="str">
        <f xml:space="preserve"> IF($H51=0, "Enter Activity", IF(($M51=0)*($N51=0), "Enter Run Time", (H51*'VESSEL FACTORS'!$D$41)/2000))</f>
        <v>Enter Activity</v>
      </c>
      <c r="AC51" s="65" t="str">
        <f xml:space="preserve"> IF($H51=0, "Enter Activity", IF(($M51=0)*($N51=0), "Enter Run Time", (H51*'VESSEL FACTORS'!$D$41)/2000))</f>
        <v>Enter Activity</v>
      </c>
      <c r="AD51" s="65" t="str">
        <f>IF($H51=0, "Enter Activity", IF(($M51=0)*($N51=0), "Enter Run Time",  (H51*'VESSEL FACTORS'!$F$41)/2000))</f>
        <v>Enter Activity</v>
      </c>
      <c r="AE51" s="65" t="str">
        <f>IF($H51=0, "Enter Activity", IF(($M51=0)*($N51=0), "Enter Run Time", (H51*'VESSEL FACTORS'!$H$41)/2000))</f>
        <v>Enter Activity</v>
      </c>
      <c r="AF51" s="65" t="str">
        <f>IF($H51=0, "Enter Activity", IF(($M51=0)*($N51=0), "Enter Run Time", (H51*'VESSEL FACTORS'!$I$41)/2000))</f>
        <v>Enter Activity</v>
      </c>
      <c r="AG51" s="84" t="str">
        <f>IF($H51=0, "Enter Activity", IF(($M51=0)*($N51=0), "Enter Run Time", (H51*'VESSEL FACTORS'!$J$41)/2000))</f>
        <v>Enter Activity</v>
      </c>
      <c r="AH51" s="70" t="s">
        <v>115</v>
      </c>
      <c r="AI51" s="79" t="str">
        <f>IF($H51=0, "Enter Activity", IF(($M51=0)*($N51=0), "Enter Run Time",  (H51*'VESSEL FACTORS'!$L$41)/2000))</f>
        <v>Enter Activity</v>
      </c>
      <c r="AJ51" s="70" t="s">
        <v>115</v>
      </c>
      <c r="AK51" s="70" t="s">
        <v>115</v>
      </c>
      <c r="AL51" s="71" t="s">
        <v>115</v>
      </c>
      <c r="AM51" s="73"/>
      <c r="AO51" s="74">
        <f>MONTH(EMISSIONS_1!P51)-MONTH(EMISSIONS_1!O51)+1</f>
        <v>1</v>
      </c>
      <c r="AP51" s="341">
        <f t="shared" si="76"/>
        <v>0</v>
      </c>
      <c r="AQ51" s="342">
        <f t="shared" si="76"/>
        <v>0</v>
      </c>
      <c r="AR51" s="342">
        <f t="shared" si="76"/>
        <v>0</v>
      </c>
      <c r="AS51" s="342">
        <f t="shared" si="76"/>
        <v>0</v>
      </c>
      <c r="AT51" s="342">
        <f t="shared" si="76"/>
        <v>0</v>
      </c>
      <c r="AU51" s="342">
        <f t="shared" si="76"/>
        <v>0</v>
      </c>
      <c r="AV51" s="342">
        <f t="shared" si="76"/>
        <v>0</v>
      </c>
      <c r="AW51" s="342">
        <f t="shared" si="76"/>
        <v>0</v>
      </c>
      <c r="AX51" s="342">
        <f t="shared" si="76"/>
        <v>0</v>
      </c>
      <c r="AY51" s="342">
        <f t="shared" si="76"/>
        <v>0</v>
      </c>
      <c r="AZ51" s="342">
        <f t="shared" si="76"/>
        <v>0</v>
      </c>
      <c r="BA51" s="343">
        <f t="shared" si="76"/>
        <v>0</v>
      </c>
      <c r="BB51" s="341">
        <f t="shared" si="77"/>
        <v>0</v>
      </c>
      <c r="BC51" s="342">
        <f t="shared" si="77"/>
        <v>0</v>
      </c>
      <c r="BD51" s="342">
        <f t="shared" si="77"/>
        <v>0</v>
      </c>
      <c r="BE51" s="342">
        <f t="shared" si="77"/>
        <v>0</v>
      </c>
      <c r="BF51" s="342">
        <f t="shared" si="77"/>
        <v>0</v>
      </c>
      <c r="BG51" s="342">
        <f t="shared" si="77"/>
        <v>0</v>
      </c>
      <c r="BH51" s="342">
        <f t="shared" si="77"/>
        <v>0</v>
      </c>
      <c r="BI51" s="342">
        <f t="shared" si="77"/>
        <v>0</v>
      </c>
      <c r="BJ51" s="342">
        <f t="shared" si="77"/>
        <v>0</v>
      </c>
      <c r="BK51" s="342">
        <f t="shared" si="77"/>
        <v>0</v>
      </c>
      <c r="BL51" s="342">
        <f t="shared" si="77"/>
        <v>0</v>
      </c>
      <c r="BM51" s="343">
        <f t="shared" si="77"/>
        <v>0</v>
      </c>
      <c r="BN51" s="341">
        <f t="shared" si="78"/>
        <v>0</v>
      </c>
      <c r="BO51" s="342">
        <f t="shared" si="78"/>
        <v>0</v>
      </c>
      <c r="BP51" s="342">
        <f t="shared" si="78"/>
        <v>0</v>
      </c>
      <c r="BQ51" s="342">
        <f t="shared" si="78"/>
        <v>0</v>
      </c>
      <c r="BR51" s="342">
        <f t="shared" si="78"/>
        <v>0</v>
      </c>
      <c r="BS51" s="342">
        <f t="shared" si="78"/>
        <v>0</v>
      </c>
      <c r="BT51" s="342">
        <f t="shared" si="78"/>
        <v>0</v>
      </c>
      <c r="BU51" s="342">
        <f t="shared" si="78"/>
        <v>0</v>
      </c>
      <c r="BV51" s="342">
        <f t="shared" si="78"/>
        <v>0</v>
      </c>
      <c r="BW51" s="342">
        <f t="shared" si="78"/>
        <v>0</v>
      </c>
      <c r="BX51" s="342">
        <f t="shared" si="78"/>
        <v>0</v>
      </c>
      <c r="BY51" s="343">
        <f t="shared" si="78"/>
        <v>0</v>
      </c>
      <c r="BZ51" s="341">
        <f t="shared" si="79"/>
        <v>0</v>
      </c>
      <c r="CA51" s="342">
        <f t="shared" si="79"/>
        <v>0</v>
      </c>
      <c r="CB51" s="342">
        <f t="shared" si="79"/>
        <v>0</v>
      </c>
      <c r="CC51" s="342">
        <f t="shared" si="79"/>
        <v>0</v>
      </c>
      <c r="CD51" s="342">
        <f t="shared" si="79"/>
        <v>0</v>
      </c>
      <c r="CE51" s="342">
        <f t="shared" si="79"/>
        <v>0</v>
      </c>
      <c r="CF51" s="342">
        <f t="shared" si="79"/>
        <v>0</v>
      </c>
      <c r="CG51" s="342">
        <f t="shared" si="79"/>
        <v>0</v>
      </c>
      <c r="CH51" s="342">
        <f t="shared" si="79"/>
        <v>0</v>
      </c>
      <c r="CI51" s="342">
        <f t="shared" si="79"/>
        <v>0</v>
      </c>
      <c r="CJ51" s="342">
        <f t="shared" si="79"/>
        <v>0</v>
      </c>
      <c r="CK51" s="343">
        <f t="shared" si="79"/>
        <v>0</v>
      </c>
      <c r="CL51" s="341">
        <f t="shared" si="80"/>
        <v>0</v>
      </c>
      <c r="CM51" s="342">
        <f t="shared" si="80"/>
        <v>0</v>
      </c>
      <c r="CN51" s="342">
        <f t="shared" si="80"/>
        <v>0</v>
      </c>
      <c r="CO51" s="342">
        <f t="shared" si="80"/>
        <v>0</v>
      </c>
      <c r="CP51" s="342">
        <f t="shared" si="80"/>
        <v>0</v>
      </c>
      <c r="CQ51" s="342">
        <f t="shared" si="80"/>
        <v>0</v>
      </c>
      <c r="CR51" s="342">
        <f t="shared" si="80"/>
        <v>0</v>
      </c>
      <c r="CS51" s="342">
        <f t="shared" si="80"/>
        <v>0</v>
      </c>
      <c r="CT51" s="342">
        <f t="shared" si="80"/>
        <v>0</v>
      </c>
      <c r="CU51" s="342">
        <f t="shared" si="80"/>
        <v>0</v>
      </c>
      <c r="CV51" s="342">
        <f t="shared" si="80"/>
        <v>0</v>
      </c>
      <c r="CW51" s="343">
        <f t="shared" si="80"/>
        <v>0</v>
      </c>
      <c r="CX51" s="341">
        <f t="shared" si="81"/>
        <v>0</v>
      </c>
      <c r="CY51" s="342">
        <f t="shared" si="81"/>
        <v>0</v>
      </c>
      <c r="CZ51" s="342">
        <f t="shared" si="81"/>
        <v>0</v>
      </c>
      <c r="DA51" s="342">
        <f t="shared" si="81"/>
        <v>0</v>
      </c>
      <c r="DB51" s="342">
        <f t="shared" si="81"/>
        <v>0</v>
      </c>
      <c r="DC51" s="342">
        <f t="shared" si="81"/>
        <v>0</v>
      </c>
      <c r="DD51" s="342">
        <f t="shared" si="81"/>
        <v>0</v>
      </c>
      <c r="DE51" s="342">
        <f t="shared" si="81"/>
        <v>0</v>
      </c>
      <c r="DF51" s="342">
        <f t="shared" si="81"/>
        <v>0</v>
      </c>
      <c r="DG51" s="342">
        <f t="shared" si="81"/>
        <v>0</v>
      </c>
      <c r="DH51" s="342">
        <f t="shared" si="81"/>
        <v>0</v>
      </c>
      <c r="DI51" s="343">
        <f t="shared" si="81"/>
        <v>0</v>
      </c>
      <c r="DJ51" s="341">
        <f t="shared" si="82"/>
        <v>0</v>
      </c>
      <c r="DK51" s="342">
        <f t="shared" si="82"/>
        <v>0</v>
      </c>
      <c r="DL51" s="342">
        <f t="shared" si="82"/>
        <v>0</v>
      </c>
      <c r="DM51" s="342">
        <f t="shared" si="82"/>
        <v>0</v>
      </c>
      <c r="DN51" s="342">
        <f t="shared" si="82"/>
        <v>0</v>
      </c>
      <c r="DO51" s="342">
        <f t="shared" si="82"/>
        <v>0</v>
      </c>
      <c r="DP51" s="342">
        <f t="shared" si="82"/>
        <v>0</v>
      </c>
      <c r="DQ51" s="342">
        <f t="shared" si="82"/>
        <v>0</v>
      </c>
      <c r="DR51" s="342">
        <f t="shared" si="82"/>
        <v>0</v>
      </c>
      <c r="DS51" s="342">
        <f t="shared" si="82"/>
        <v>0</v>
      </c>
      <c r="DT51" s="342">
        <f t="shared" si="82"/>
        <v>0</v>
      </c>
      <c r="DU51" s="343">
        <f t="shared" si="82"/>
        <v>0</v>
      </c>
      <c r="DV51" s="341">
        <f t="shared" si="83"/>
        <v>0</v>
      </c>
      <c r="DW51" s="342">
        <f t="shared" si="83"/>
        <v>0</v>
      </c>
      <c r="DX51" s="342">
        <f t="shared" si="83"/>
        <v>0</v>
      </c>
      <c r="DY51" s="342">
        <f t="shared" si="83"/>
        <v>0</v>
      </c>
      <c r="DZ51" s="342">
        <f t="shared" si="83"/>
        <v>0</v>
      </c>
      <c r="EA51" s="342">
        <f t="shared" si="83"/>
        <v>0</v>
      </c>
      <c r="EB51" s="342">
        <f t="shared" si="83"/>
        <v>0</v>
      </c>
      <c r="EC51" s="342">
        <f t="shared" si="83"/>
        <v>0</v>
      </c>
      <c r="ED51" s="342">
        <f t="shared" si="83"/>
        <v>0</v>
      </c>
      <c r="EE51" s="342">
        <f t="shared" si="83"/>
        <v>0</v>
      </c>
      <c r="EF51" s="342">
        <f t="shared" si="83"/>
        <v>0</v>
      </c>
      <c r="EG51" s="343">
        <f t="shared" si="83"/>
        <v>0</v>
      </c>
      <c r="EH51" s="341">
        <f t="shared" si="84"/>
        <v>0</v>
      </c>
      <c r="EI51" s="342">
        <f t="shared" si="84"/>
        <v>0</v>
      </c>
      <c r="EJ51" s="342">
        <f t="shared" si="84"/>
        <v>0</v>
      </c>
      <c r="EK51" s="342">
        <f t="shared" si="84"/>
        <v>0</v>
      </c>
      <c r="EL51" s="342">
        <f t="shared" si="84"/>
        <v>0</v>
      </c>
      <c r="EM51" s="342">
        <f t="shared" si="84"/>
        <v>0</v>
      </c>
      <c r="EN51" s="342">
        <f t="shared" si="84"/>
        <v>0</v>
      </c>
      <c r="EO51" s="342">
        <f t="shared" si="84"/>
        <v>0</v>
      </c>
      <c r="EP51" s="342">
        <f t="shared" si="84"/>
        <v>0</v>
      </c>
      <c r="EQ51" s="342">
        <f t="shared" si="84"/>
        <v>0</v>
      </c>
      <c r="ER51" s="342">
        <f t="shared" si="84"/>
        <v>0</v>
      </c>
      <c r="ES51" s="343">
        <f t="shared" si="84"/>
        <v>0</v>
      </c>
      <c r="ET51" s="341">
        <f t="shared" si="85"/>
        <v>0</v>
      </c>
      <c r="EU51" s="342">
        <f t="shared" si="85"/>
        <v>0</v>
      </c>
      <c r="EV51" s="342">
        <f t="shared" si="85"/>
        <v>0</v>
      </c>
      <c r="EW51" s="342">
        <f t="shared" si="85"/>
        <v>0</v>
      </c>
      <c r="EX51" s="342">
        <f t="shared" si="85"/>
        <v>0</v>
      </c>
      <c r="EY51" s="342">
        <f t="shared" si="85"/>
        <v>0</v>
      </c>
      <c r="EZ51" s="342">
        <f t="shared" si="85"/>
        <v>0</v>
      </c>
      <c r="FA51" s="342">
        <f t="shared" si="85"/>
        <v>0</v>
      </c>
      <c r="FB51" s="342">
        <f t="shared" si="85"/>
        <v>0</v>
      </c>
      <c r="FC51" s="342">
        <f t="shared" si="85"/>
        <v>0</v>
      </c>
      <c r="FD51" s="342">
        <f t="shared" si="85"/>
        <v>0</v>
      </c>
      <c r="FE51" s="343">
        <f t="shared" si="85"/>
        <v>0</v>
      </c>
      <c r="FF51" s="341">
        <f t="shared" si="86"/>
        <v>0</v>
      </c>
      <c r="FG51" s="342">
        <f t="shared" si="86"/>
        <v>0</v>
      </c>
      <c r="FH51" s="342">
        <f t="shared" si="86"/>
        <v>0</v>
      </c>
      <c r="FI51" s="342">
        <f t="shared" si="86"/>
        <v>0</v>
      </c>
      <c r="FJ51" s="342">
        <f t="shared" si="86"/>
        <v>0</v>
      </c>
      <c r="FK51" s="342">
        <f t="shared" si="86"/>
        <v>0</v>
      </c>
      <c r="FL51" s="342">
        <f t="shared" si="86"/>
        <v>0</v>
      </c>
      <c r="FM51" s="342">
        <f t="shared" si="86"/>
        <v>0</v>
      </c>
      <c r="FN51" s="342">
        <f t="shared" si="86"/>
        <v>0</v>
      </c>
      <c r="FO51" s="342">
        <f t="shared" si="86"/>
        <v>0</v>
      </c>
      <c r="FP51" s="342">
        <f t="shared" si="86"/>
        <v>0</v>
      </c>
      <c r="FQ51" s="343">
        <f t="shared" si="86"/>
        <v>0</v>
      </c>
    </row>
    <row r="52" spans="1:173" ht="12.75" customHeight="1" x14ac:dyDescent="0.2">
      <c r="A52" s="74" t="str">
        <f t="shared" si="68"/>
        <v xml:space="preserve"> -N/A</v>
      </c>
      <c r="B52" s="362"/>
      <c r="C52" s="171" t="s">
        <v>300</v>
      </c>
      <c r="D52" s="366" t="str">
        <f>IF(ISBLANK(EMISSIONS_2!D52), " ", EMISSIONS_2!D52)</f>
        <v xml:space="preserve"> </v>
      </c>
      <c r="E52" s="351" t="s">
        <v>73</v>
      </c>
      <c r="F52" s="351" t="s">
        <v>73</v>
      </c>
      <c r="G52" s="33" t="s">
        <v>115</v>
      </c>
      <c r="H52" s="368"/>
      <c r="I52" s="64" t="s">
        <v>143</v>
      </c>
      <c r="J52" s="33" t="s">
        <v>115</v>
      </c>
      <c r="K52" s="64"/>
      <c r="L52" s="64"/>
      <c r="M52" s="367">
        <v>0</v>
      </c>
      <c r="N52" s="373">
        <v>0</v>
      </c>
      <c r="O52" s="299"/>
      <c r="P52" s="300"/>
      <c r="Q52" s="73" t="str">
        <f t="shared" si="69"/>
        <v>Enter Activity</v>
      </c>
      <c r="R52" s="73" t="str">
        <f t="shared" si="70"/>
        <v>Enter Activity</v>
      </c>
      <c r="S52" s="73" t="str">
        <f t="shared" si="71"/>
        <v>Enter Activity</v>
      </c>
      <c r="T52" s="73" t="str">
        <f t="shared" si="72"/>
        <v>Enter Activity</v>
      </c>
      <c r="U52" s="73" t="str">
        <f t="shared" si="73"/>
        <v>Enter Activity</v>
      </c>
      <c r="V52" s="73" t="str">
        <f t="shared" si="74"/>
        <v>Enter Activity</v>
      </c>
      <c r="W52" s="79" t="s">
        <v>115</v>
      </c>
      <c r="X52" s="73" t="str">
        <f t="shared" si="75"/>
        <v>Enter Activity</v>
      </c>
      <c r="Y52" s="78" t="s">
        <v>115</v>
      </c>
      <c r="Z52" s="79" t="s">
        <v>115</v>
      </c>
      <c r="AA52" s="82" t="s">
        <v>115</v>
      </c>
      <c r="AB52" s="76" t="str">
        <f xml:space="preserve"> IF($H52=0, "Enter Activity", IF(($M52=0)*($N52=0), "Enter Run Time", (H52*'VESSEL FACTORS'!$D$41)/2000))</f>
        <v>Enter Activity</v>
      </c>
      <c r="AC52" s="65" t="str">
        <f xml:space="preserve"> IF($H52=0, "Enter Activity", IF(($M52=0)*($N52=0), "Enter Run Time", (H52*'VESSEL FACTORS'!$D$41)/2000))</f>
        <v>Enter Activity</v>
      </c>
      <c r="AD52" s="65" t="str">
        <f>IF($H52=0, "Enter Activity", IF(($M52=0)*($N52=0), "Enter Run Time",  (H52*'VESSEL FACTORS'!$F$41)/2000))</f>
        <v>Enter Activity</v>
      </c>
      <c r="AE52" s="65" t="str">
        <f>IF($H52=0, "Enter Activity", IF(($M52=0)*($N52=0), "Enter Run Time", (H52*'VESSEL FACTORS'!$H$41)/2000))</f>
        <v>Enter Activity</v>
      </c>
      <c r="AF52" s="65" t="str">
        <f>IF($H52=0, "Enter Activity", IF(($M52=0)*($N52=0), "Enter Run Time", (H52*'VESSEL FACTORS'!$I$41)/2000))</f>
        <v>Enter Activity</v>
      </c>
      <c r="AG52" s="84" t="str">
        <f>IF($H52=0, "Enter Activity", IF(($M52=0)*($N52=0), "Enter Run Time", (H52*'VESSEL FACTORS'!$J$41)/2000))</f>
        <v>Enter Activity</v>
      </c>
      <c r="AH52" s="70" t="s">
        <v>115</v>
      </c>
      <c r="AI52" s="79" t="str">
        <f>IF($H52=0, "Enter Activity", IF(($M52=0)*($N52=0), "Enter Run Time",  (H52*'VESSEL FACTORS'!$L$41)/2000))</f>
        <v>Enter Activity</v>
      </c>
      <c r="AJ52" s="70" t="s">
        <v>115</v>
      </c>
      <c r="AK52" s="70" t="s">
        <v>115</v>
      </c>
      <c r="AL52" s="71" t="s">
        <v>115</v>
      </c>
      <c r="AM52" s="73"/>
      <c r="AO52" s="74">
        <f>MONTH(EMISSIONS_1!P52)-MONTH(EMISSIONS_1!O52)+1</f>
        <v>1</v>
      </c>
      <c r="AP52" s="341">
        <f t="shared" si="76"/>
        <v>0</v>
      </c>
      <c r="AQ52" s="342">
        <f t="shared" si="76"/>
        <v>0</v>
      </c>
      <c r="AR52" s="342">
        <f t="shared" si="76"/>
        <v>0</v>
      </c>
      <c r="AS52" s="342">
        <f t="shared" si="76"/>
        <v>0</v>
      </c>
      <c r="AT52" s="342">
        <f t="shared" si="76"/>
        <v>0</v>
      </c>
      <c r="AU52" s="342">
        <f t="shared" si="76"/>
        <v>0</v>
      </c>
      <c r="AV52" s="342">
        <f t="shared" si="76"/>
        <v>0</v>
      </c>
      <c r="AW52" s="342">
        <f t="shared" si="76"/>
        <v>0</v>
      </c>
      <c r="AX52" s="342">
        <f t="shared" si="76"/>
        <v>0</v>
      </c>
      <c r="AY52" s="342">
        <f t="shared" si="76"/>
        <v>0</v>
      </c>
      <c r="AZ52" s="342">
        <f t="shared" si="76"/>
        <v>0</v>
      </c>
      <c r="BA52" s="343">
        <f t="shared" si="76"/>
        <v>0</v>
      </c>
      <c r="BB52" s="341">
        <f t="shared" si="77"/>
        <v>0</v>
      </c>
      <c r="BC52" s="342">
        <f t="shared" si="77"/>
        <v>0</v>
      </c>
      <c r="BD52" s="342">
        <f t="shared" si="77"/>
        <v>0</v>
      </c>
      <c r="BE52" s="342">
        <f t="shared" si="77"/>
        <v>0</v>
      </c>
      <c r="BF52" s="342">
        <f t="shared" si="77"/>
        <v>0</v>
      </c>
      <c r="BG52" s="342">
        <f t="shared" si="77"/>
        <v>0</v>
      </c>
      <c r="BH52" s="342">
        <f t="shared" si="77"/>
        <v>0</v>
      </c>
      <c r="BI52" s="342">
        <f t="shared" si="77"/>
        <v>0</v>
      </c>
      <c r="BJ52" s="342">
        <f t="shared" si="77"/>
        <v>0</v>
      </c>
      <c r="BK52" s="342">
        <f t="shared" si="77"/>
        <v>0</v>
      </c>
      <c r="BL52" s="342">
        <f t="shared" si="77"/>
        <v>0</v>
      </c>
      <c r="BM52" s="343">
        <f t="shared" si="77"/>
        <v>0</v>
      </c>
      <c r="BN52" s="341">
        <f t="shared" si="78"/>
        <v>0</v>
      </c>
      <c r="BO52" s="342">
        <f t="shared" si="78"/>
        <v>0</v>
      </c>
      <c r="BP52" s="342">
        <f t="shared" si="78"/>
        <v>0</v>
      </c>
      <c r="BQ52" s="342">
        <f t="shared" si="78"/>
        <v>0</v>
      </c>
      <c r="BR52" s="342">
        <f t="shared" si="78"/>
        <v>0</v>
      </c>
      <c r="BS52" s="342">
        <f t="shared" si="78"/>
        <v>0</v>
      </c>
      <c r="BT52" s="342">
        <f t="shared" si="78"/>
        <v>0</v>
      </c>
      <c r="BU52" s="342">
        <f t="shared" si="78"/>
        <v>0</v>
      </c>
      <c r="BV52" s="342">
        <f t="shared" si="78"/>
        <v>0</v>
      </c>
      <c r="BW52" s="342">
        <f t="shared" si="78"/>
        <v>0</v>
      </c>
      <c r="BX52" s="342">
        <f t="shared" si="78"/>
        <v>0</v>
      </c>
      <c r="BY52" s="343">
        <f t="shared" si="78"/>
        <v>0</v>
      </c>
      <c r="BZ52" s="341">
        <f t="shared" si="79"/>
        <v>0</v>
      </c>
      <c r="CA52" s="342">
        <f t="shared" si="79"/>
        <v>0</v>
      </c>
      <c r="CB52" s="342">
        <f t="shared" si="79"/>
        <v>0</v>
      </c>
      <c r="CC52" s="342">
        <f t="shared" si="79"/>
        <v>0</v>
      </c>
      <c r="CD52" s="342">
        <f t="shared" si="79"/>
        <v>0</v>
      </c>
      <c r="CE52" s="342">
        <f t="shared" si="79"/>
        <v>0</v>
      </c>
      <c r="CF52" s="342">
        <f t="shared" si="79"/>
        <v>0</v>
      </c>
      <c r="CG52" s="342">
        <f t="shared" si="79"/>
        <v>0</v>
      </c>
      <c r="CH52" s="342">
        <f t="shared" si="79"/>
        <v>0</v>
      </c>
      <c r="CI52" s="342">
        <f t="shared" si="79"/>
        <v>0</v>
      </c>
      <c r="CJ52" s="342">
        <f t="shared" si="79"/>
        <v>0</v>
      </c>
      <c r="CK52" s="343">
        <f t="shared" si="79"/>
        <v>0</v>
      </c>
      <c r="CL52" s="341">
        <f t="shared" si="80"/>
        <v>0</v>
      </c>
      <c r="CM52" s="342">
        <f t="shared" si="80"/>
        <v>0</v>
      </c>
      <c r="CN52" s="342">
        <f t="shared" si="80"/>
        <v>0</v>
      </c>
      <c r="CO52" s="342">
        <f t="shared" si="80"/>
        <v>0</v>
      </c>
      <c r="CP52" s="342">
        <f t="shared" si="80"/>
        <v>0</v>
      </c>
      <c r="CQ52" s="342">
        <f t="shared" si="80"/>
        <v>0</v>
      </c>
      <c r="CR52" s="342">
        <f t="shared" si="80"/>
        <v>0</v>
      </c>
      <c r="CS52" s="342">
        <f t="shared" si="80"/>
        <v>0</v>
      </c>
      <c r="CT52" s="342">
        <f t="shared" si="80"/>
        <v>0</v>
      </c>
      <c r="CU52" s="342">
        <f t="shared" si="80"/>
        <v>0</v>
      </c>
      <c r="CV52" s="342">
        <f t="shared" si="80"/>
        <v>0</v>
      </c>
      <c r="CW52" s="343">
        <f t="shared" si="80"/>
        <v>0</v>
      </c>
      <c r="CX52" s="341">
        <f t="shared" si="81"/>
        <v>0</v>
      </c>
      <c r="CY52" s="342">
        <f t="shared" si="81"/>
        <v>0</v>
      </c>
      <c r="CZ52" s="342">
        <f t="shared" si="81"/>
        <v>0</v>
      </c>
      <c r="DA52" s="342">
        <f t="shared" si="81"/>
        <v>0</v>
      </c>
      <c r="DB52" s="342">
        <f t="shared" si="81"/>
        <v>0</v>
      </c>
      <c r="DC52" s="342">
        <f t="shared" si="81"/>
        <v>0</v>
      </c>
      <c r="DD52" s="342">
        <f t="shared" si="81"/>
        <v>0</v>
      </c>
      <c r="DE52" s="342">
        <f t="shared" si="81"/>
        <v>0</v>
      </c>
      <c r="DF52" s="342">
        <f t="shared" si="81"/>
        <v>0</v>
      </c>
      <c r="DG52" s="342">
        <f t="shared" si="81"/>
        <v>0</v>
      </c>
      <c r="DH52" s="342">
        <f t="shared" si="81"/>
        <v>0</v>
      </c>
      <c r="DI52" s="343">
        <f t="shared" si="81"/>
        <v>0</v>
      </c>
      <c r="DJ52" s="341">
        <f t="shared" si="82"/>
        <v>0</v>
      </c>
      <c r="DK52" s="342">
        <f t="shared" si="82"/>
        <v>0</v>
      </c>
      <c r="DL52" s="342">
        <f t="shared" si="82"/>
        <v>0</v>
      </c>
      <c r="DM52" s="342">
        <f t="shared" si="82"/>
        <v>0</v>
      </c>
      <c r="DN52" s="342">
        <f t="shared" si="82"/>
        <v>0</v>
      </c>
      <c r="DO52" s="342">
        <f t="shared" si="82"/>
        <v>0</v>
      </c>
      <c r="DP52" s="342">
        <f t="shared" si="82"/>
        <v>0</v>
      </c>
      <c r="DQ52" s="342">
        <f t="shared" si="82"/>
        <v>0</v>
      </c>
      <c r="DR52" s="342">
        <f t="shared" si="82"/>
        <v>0</v>
      </c>
      <c r="DS52" s="342">
        <f t="shared" si="82"/>
        <v>0</v>
      </c>
      <c r="DT52" s="342">
        <f t="shared" si="82"/>
        <v>0</v>
      </c>
      <c r="DU52" s="343">
        <f t="shared" si="82"/>
        <v>0</v>
      </c>
      <c r="DV52" s="341">
        <f t="shared" si="83"/>
        <v>0</v>
      </c>
      <c r="DW52" s="342">
        <f t="shared" si="83"/>
        <v>0</v>
      </c>
      <c r="DX52" s="342">
        <f t="shared" si="83"/>
        <v>0</v>
      </c>
      <c r="DY52" s="342">
        <f t="shared" si="83"/>
        <v>0</v>
      </c>
      <c r="DZ52" s="342">
        <f t="shared" si="83"/>
        <v>0</v>
      </c>
      <c r="EA52" s="342">
        <f t="shared" si="83"/>
        <v>0</v>
      </c>
      <c r="EB52" s="342">
        <f t="shared" si="83"/>
        <v>0</v>
      </c>
      <c r="EC52" s="342">
        <f t="shared" si="83"/>
        <v>0</v>
      </c>
      <c r="ED52" s="342">
        <f t="shared" si="83"/>
        <v>0</v>
      </c>
      <c r="EE52" s="342">
        <f t="shared" si="83"/>
        <v>0</v>
      </c>
      <c r="EF52" s="342">
        <f t="shared" si="83"/>
        <v>0</v>
      </c>
      <c r="EG52" s="343">
        <f t="shared" si="83"/>
        <v>0</v>
      </c>
      <c r="EH52" s="341">
        <f t="shared" si="84"/>
        <v>0</v>
      </c>
      <c r="EI52" s="342">
        <f t="shared" si="84"/>
        <v>0</v>
      </c>
      <c r="EJ52" s="342">
        <f t="shared" si="84"/>
        <v>0</v>
      </c>
      <c r="EK52" s="342">
        <f t="shared" si="84"/>
        <v>0</v>
      </c>
      <c r="EL52" s="342">
        <f t="shared" si="84"/>
        <v>0</v>
      </c>
      <c r="EM52" s="342">
        <f t="shared" si="84"/>
        <v>0</v>
      </c>
      <c r="EN52" s="342">
        <f t="shared" si="84"/>
        <v>0</v>
      </c>
      <c r="EO52" s="342">
        <f t="shared" si="84"/>
        <v>0</v>
      </c>
      <c r="EP52" s="342">
        <f t="shared" si="84"/>
        <v>0</v>
      </c>
      <c r="EQ52" s="342">
        <f t="shared" si="84"/>
        <v>0</v>
      </c>
      <c r="ER52" s="342">
        <f t="shared" si="84"/>
        <v>0</v>
      </c>
      <c r="ES52" s="343">
        <f t="shared" si="84"/>
        <v>0</v>
      </c>
      <c r="ET52" s="341">
        <f t="shared" si="85"/>
        <v>0</v>
      </c>
      <c r="EU52" s="342">
        <f t="shared" si="85"/>
        <v>0</v>
      </c>
      <c r="EV52" s="342">
        <f t="shared" si="85"/>
        <v>0</v>
      </c>
      <c r="EW52" s="342">
        <f t="shared" si="85"/>
        <v>0</v>
      </c>
      <c r="EX52" s="342">
        <f t="shared" si="85"/>
        <v>0</v>
      </c>
      <c r="EY52" s="342">
        <f t="shared" si="85"/>
        <v>0</v>
      </c>
      <c r="EZ52" s="342">
        <f t="shared" si="85"/>
        <v>0</v>
      </c>
      <c r="FA52" s="342">
        <f t="shared" si="85"/>
        <v>0</v>
      </c>
      <c r="FB52" s="342">
        <f t="shared" si="85"/>
        <v>0</v>
      </c>
      <c r="FC52" s="342">
        <f t="shared" si="85"/>
        <v>0</v>
      </c>
      <c r="FD52" s="342">
        <f t="shared" si="85"/>
        <v>0</v>
      </c>
      <c r="FE52" s="343">
        <f t="shared" si="85"/>
        <v>0</v>
      </c>
      <c r="FF52" s="341">
        <f t="shared" si="86"/>
        <v>0</v>
      </c>
      <c r="FG52" s="342">
        <f t="shared" si="86"/>
        <v>0</v>
      </c>
      <c r="FH52" s="342">
        <f t="shared" si="86"/>
        <v>0</v>
      </c>
      <c r="FI52" s="342">
        <f t="shared" si="86"/>
        <v>0</v>
      </c>
      <c r="FJ52" s="342">
        <f t="shared" si="86"/>
        <v>0</v>
      </c>
      <c r="FK52" s="342">
        <f t="shared" si="86"/>
        <v>0</v>
      </c>
      <c r="FL52" s="342">
        <f t="shared" si="86"/>
        <v>0</v>
      </c>
      <c r="FM52" s="342">
        <f t="shared" si="86"/>
        <v>0</v>
      </c>
      <c r="FN52" s="342">
        <f t="shared" si="86"/>
        <v>0</v>
      </c>
      <c r="FO52" s="342">
        <f t="shared" si="86"/>
        <v>0</v>
      </c>
      <c r="FP52" s="342">
        <f t="shared" si="86"/>
        <v>0</v>
      </c>
      <c r="FQ52" s="343">
        <f t="shared" si="86"/>
        <v>0</v>
      </c>
    </row>
    <row r="53" spans="1:173" ht="12.75" customHeight="1" x14ac:dyDescent="0.2">
      <c r="A53" s="74" t="str">
        <f t="shared" si="68"/>
        <v xml:space="preserve"> -N/A</v>
      </c>
      <c r="B53" s="362"/>
      <c r="C53" s="171" t="s">
        <v>300</v>
      </c>
      <c r="D53" s="366" t="str">
        <f>IF(ISBLANK(EMISSIONS_2!D53), " ", EMISSIONS_2!D53)</f>
        <v xml:space="preserve"> </v>
      </c>
      <c r="E53" s="351" t="s">
        <v>73</v>
      </c>
      <c r="F53" s="351" t="s">
        <v>73</v>
      </c>
      <c r="G53" s="33" t="s">
        <v>115</v>
      </c>
      <c r="H53" s="368"/>
      <c r="I53" s="64" t="s">
        <v>143</v>
      </c>
      <c r="J53" s="33" t="s">
        <v>115</v>
      </c>
      <c r="K53" s="64"/>
      <c r="L53" s="64"/>
      <c r="M53" s="367">
        <v>0</v>
      </c>
      <c r="N53" s="373">
        <v>0</v>
      </c>
      <c r="O53" s="299"/>
      <c r="P53" s="300"/>
      <c r="Q53" s="73" t="str">
        <f t="shared" si="69"/>
        <v>Enter Activity</v>
      </c>
      <c r="R53" s="73" t="str">
        <f t="shared" si="70"/>
        <v>Enter Activity</v>
      </c>
      <c r="S53" s="73" t="str">
        <f t="shared" si="71"/>
        <v>Enter Activity</v>
      </c>
      <c r="T53" s="73" t="str">
        <f t="shared" si="72"/>
        <v>Enter Activity</v>
      </c>
      <c r="U53" s="73" t="str">
        <f t="shared" si="73"/>
        <v>Enter Activity</v>
      </c>
      <c r="V53" s="73" t="str">
        <f t="shared" si="74"/>
        <v>Enter Activity</v>
      </c>
      <c r="W53" s="79" t="s">
        <v>115</v>
      </c>
      <c r="X53" s="73" t="str">
        <f t="shared" si="75"/>
        <v>Enter Activity</v>
      </c>
      <c r="Y53" s="78" t="s">
        <v>115</v>
      </c>
      <c r="Z53" s="79" t="s">
        <v>115</v>
      </c>
      <c r="AA53" s="82" t="s">
        <v>115</v>
      </c>
      <c r="AB53" s="76" t="str">
        <f xml:space="preserve"> IF($H53=0, "Enter Activity", IF(($M53=0)*($N53=0), "Enter Run Time", (H53*'VESSEL FACTORS'!$D$41)/2000))</f>
        <v>Enter Activity</v>
      </c>
      <c r="AC53" s="65" t="str">
        <f xml:space="preserve"> IF($H53=0, "Enter Activity", IF(($M53=0)*($N53=0), "Enter Run Time", (H53*'VESSEL FACTORS'!$D$41)/2000))</f>
        <v>Enter Activity</v>
      </c>
      <c r="AD53" s="65" t="str">
        <f>IF($H53=0, "Enter Activity", IF(($M53=0)*($N53=0), "Enter Run Time",  (H53*'VESSEL FACTORS'!$F$41)/2000))</f>
        <v>Enter Activity</v>
      </c>
      <c r="AE53" s="65" t="str">
        <f>IF($H53=0, "Enter Activity", IF(($M53=0)*($N53=0), "Enter Run Time", (H53*'VESSEL FACTORS'!$H$41)/2000))</f>
        <v>Enter Activity</v>
      </c>
      <c r="AF53" s="65" t="str">
        <f>IF($H53=0, "Enter Activity", IF(($M53=0)*($N53=0), "Enter Run Time", (H53*'VESSEL FACTORS'!$I$41)/2000))</f>
        <v>Enter Activity</v>
      </c>
      <c r="AG53" s="84" t="str">
        <f>IF($H53=0, "Enter Activity", IF(($M53=0)*($N53=0), "Enter Run Time", (H53*'VESSEL FACTORS'!$J$41)/2000))</f>
        <v>Enter Activity</v>
      </c>
      <c r="AH53" s="70" t="s">
        <v>115</v>
      </c>
      <c r="AI53" s="79" t="str">
        <f>IF($H53=0, "Enter Activity", IF(($M53=0)*($N53=0), "Enter Run Time",  (H53*'VESSEL FACTORS'!$L$41)/2000))</f>
        <v>Enter Activity</v>
      </c>
      <c r="AJ53" s="70" t="s">
        <v>115</v>
      </c>
      <c r="AK53" s="70" t="s">
        <v>115</v>
      </c>
      <c r="AL53" s="71" t="s">
        <v>115</v>
      </c>
      <c r="AM53" s="73"/>
      <c r="AO53" s="74">
        <f>MONTH(EMISSIONS_1!P53)-MONTH(EMISSIONS_1!O53)+1</f>
        <v>1</v>
      </c>
      <c r="AP53" s="341">
        <f t="shared" si="76"/>
        <v>0</v>
      </c>
      <c r="AQ53" s="342">
        <f t="shared" si="76"/>
        <v>0</v>
      </c>
      <c r="AR53" s="342">
        <f t="shared" si="76"/>
        <v>0</v>
      </c>
      <c r="AS53" s="342">
        <f t="shared" si="76"/>
        <v>0</v>
      </c>
      <c r="AT53" s="342">
        <f t="shared" si="76"/>
        <v>0</v>
      </c>
      <c r="AU53" s="342">
        <f t="shared" si="76"/>
        <v>0</v>
      </c>
      <c r="AV53" s="342">
        <f t="shared" si="76"/>
        <v>0</v>
      </c>
      <c r="AW53" s="342">
        <f t="shared" si="76"/>
        <v>0</v>
      </c>
      <c r="AX53" s="342">
        <f t="shared" si="76"/>
        <v>0</v>
      </c>
      <c r="AY53" s="342">
        <f t="shared" si="76"/>
        <v>0</v>
      </c>
      <c r="AZ53" s="342">
        <f t="shared" si="76"/>
        <v>0</v>
      </c>
      <c r="BA53" s="343">
        <f t="shared" si="76"/>
        <v>0</v>
      </c>
      <c r="BB53" s="341">
        <f t="shared" si="77"/>
        <v>0</v>
      </c>
      <c r="BC53" s="342">
        <f t="shared" si="77"/>
        <v>0</v>
      </c>
      <c r="BD53" s="342">
        <f t="shared" si="77"/>
        <v>0</v>
      </c>
      <c r="BE53" s="342">
        <f t="shared" si="77"/>
        <v>0</v>
      </c>
      <c r="BF53" s="342">
        <f t="shared" si="77"/>
        <v>0</v>
      </c>
      <c r="BG53" s="342">
        <f t="shared" si="77"/>
        <v>0</v>
      </c>
      <c r="BH53" s="342">
        <f t="shared" si="77"/>
        <v>0</v>
      </c>
      <c r="BI53" s="342">
        <f t="shared" si="77"/>
        <v>0</v>
      </c>
      <c r="BJ53" s="342">
        <f t="shared" si="77"/>
        <v>0</v>
      </c>
      <c r="BK53" s="342">
        <f t="shared" si="77"/>
        <v>0</v>
      </c>
      <c r="BL53" s="342">
        <f t="shared" si="77"/>
        <v>0</v>
      </c>
      <c r="BM53" s="343">
        <f t="shared" si="77"/>
        <v>0</v>
      </c>
      <c r="BN53" s="341">
        <f t="shared" si="78"/>
        <v>0</v>
      </c>
      <c r="BO53" s="342">
        <f t="shared" si="78"/>
        <v>0</v>
      </c>
      <c r="BP53" s="342">
        <f t="shared" si="78"/>
        <v>0</v>
      </c>
      <c r="BQ53" s="342">
        <f t="shared" si="78"/>
        <v>0</v>
      </c>
      <c r="BR53" s="342">
        <f t="shared" si="78"/>
        <v>0</v>
      </c>
      <c r="BS53" s="342">
        <f t="shared" si="78"/>
        <v>0</v>
      </c>
      <c r="BT53" s="342">
        <f t="shared" si="78"/>
        <v>0</v>
      </c>
      <c r="BU53" s="342">
        <f t="shared" si="78"/>
        <v>0</v>
      </c>
      <c r="BV53" s="342">
        <f t="shared" si="78"/>
        <v>0</v>
      </c>
      <c r="BW53" s="342">
        <f t="shared" si="78"/>
        <v>0</v>
      </c>
      <c r="BX53" s="342">
        <f t="shared" si="78"/>
        <v>0</v>
      </c>
      <c r="BY53" s="343">
        <f t="shared" si="78"/>
        <v>0</v>
      </c>
      <c r="BZ53" s="341">
        <f t="shared" si="79"/>
        <v>0</v>
      </c>
      <c r="CA53" s="342">
        <f t="shared" si="79"/>
        <v>0</v>
      </c>
      <c r="CB53" s="342">
        <f t="shared" si="79"/>
        <v>0</v>
      </c>
      <c r="CC53" s="342">
        <f t="shared" si="79"/>
        <v>0</v>
      </c>
      <c r="CD53" s="342">
        <f t="shared" si="79"/>
        <v>0</v>
      </c>
      <c r="CE53" s="342">
        <f t="shared" si="79"/>
        <v>0</v>
      </c>
      <c r="CF53" s="342">
        <f t="shared" si="79"/>
        <v>0</v>
      </c>
      <c r="CG53" s="342">
        <f t="shared" si="79"/>
        <v>0</v>
      </c>
      <c r="CH53" s="342">
        <f t="shared" si="79"/>
        <v>0</v>
      </c>
      <c r="CI53" s="342">
        <f t="shared" si="79"/>
        <v>0</v>
      </c>
      <c r="CJ53" s="342">
        <f t="shared" si="79"/>
        <v>0</v>
      </c>
      <c r="CK53" s="343">
        <f t="shared" si="79"/>
        <v>0</v>
      </c>
      <c r="CL53" s="341">
        <f t="shared" si="80"/>
        <v>0</v>
      </c>
      <c r="CM53" s="342">
        <f t="shared" si="80"/>
        <v>0</v>
      </c>
      <c r="CN53" s="342">
        <f t="shared" si="80"/>
        <v>0</v>
      </c>
      <c r="CO53" s="342">
        <f t="shared" si="80"/>
        <v>0</v>
      </c>
      <c r="CP53" s="342">
        <f t="shared" si="80"/>
        <v>0</v>
      </c>
      <c r="CQ53" s="342">
        <f t="shared" si="80"/>
        <v>0</v>
      </c>
      <c r="CR53" s="342">
        <f t="shared" si="80"/>
        <v>0</v>
      </c>
      <c r="CS53" s="342">
        <f t="shared" si="80"/>
        <v>0</v>
      </c>
      <c r="CT53" s="342">
        <f t="shared" si="80"/>
        <v>0</v>
      </c>
      <c r="CU53" s="342">
        <f t="shared" si="80"/>
        <v>0</v>
      </c>
      <c r="CV53" s="342">
        <f t="shared" si="80"/>
        <v>0</v>
      </c>
      <c r="CW53" s="343">
        <f t="shared" si="80"/>
        <v>0</v>
      </c>
      <c r="CX53" s="341">
        <f t="shared" si="81"/>
        <v>0</v>
      </c>
      <c r="CY53" s="342">
        <f t="shared" si="81"/>
        <v>0</v>
      </c>
      <c r="CZ53" s="342">
        <f t="shared" si="81"/>
        <v>0</v>
      </c>
      <c r="DA53" s="342">
        <f t="shared" si="81"/>
        <v>0</v>
      </c>
      <c r="DB53" s="342">
        <f t="shared" si="81"/>
        <v>0</v>
      </c>
      <c r="DC53" s="342">
        <f t="shared" si="81"/>
        <v>0</v>
      </c>
      <c r="DD53" s="342">
        <f t="shared" si="81"/>
        <v>0</v>
      </c>
      <c r="DE53" s="342">
        <f t="shared" si="81"/>
        <v>0</v>
      </c>
      <c r="DF53" s="342">
        <f t="shared" si="81"/>
        <v>0</v>
      </c>
      <c r="DG53" s="342">
        <f t="shared" si="81"/>
        <v>0</v>
      </c>
      <c r="DH53" s="342">
        <f t="shared" si="81"/>
        <v>0</v>
      </c>
      <c r="DI53" s="343">
        <f t="shared" si="81"/>
        <v>0</v>
      </c>
      <c r="DJ53" s="341">
        <f t="shared" si="82"/>
        <v>0</v>
      </c>
      <c r="DK53" s="342">
        <f t="shared" si="82"/>
        <v>0</v>
      </c>
      <c r="DL53" s="342">
        <f t="shared" si="82"/>
        <v>0</v>
      </c>
      <c r="DM53" s="342">
        <f t="shared" si="82"/>
        <v>0</v>
      </c>
      <c r="DN53" s="342">
        <f t="shared" si="82"/>
        <v>0</v>
      </c>
      <c r="DO53" s="342">
        <f t="shared" si="82"/>
        <v>0</v>
      </c>
      <c r="DP53" s="342">
        <f t="shared" si="82"/>
        <v>0</v>
      </c>
      <c r="DQ53" s="342">
        <f t="shared" si="82"/>
        <v>0</v>
      </c>
      <c r="DR53" s="342">
        <f t="shared" si="82"/>
        <v>0</v>
      </c>
      <c r="DS53" s="342">
        <f t="shared" si="82"/>
        <v>0</v>
      </c>
      <c r="DT53" s="342">
        <f t="shared" si="82"/>
        <v>0</v>
      </c>
      <c r="DU53" s="343">
        <f t="shared" si="82"/>
        <v>0</v>
      </c>
      <c r="DV53" s="341">
        <f t="shared" si="83"/>
        <v>0</v>
      </c>
      <c r="DW53" s="342">
        <f t="shared" si="83"/>
        <v>0</v>
      </c>
      <c r="DX53" s="342">
        <f t="shared" si="83"/>
        <v>0</v>
      </c>
      <c r="DY53" s="342">
        <f t="shared" si="83"/>
        <v>0</v>
      </c>
      <c r="DZ53" s="342">
        <f t="shared" si="83"/>
        <v>0</v>
      </c>
      <c r="EA53" s="342">
        <f t="shared" si="83"/>
        <v>0</v>
      </c>
      <c r="EB53" s="342">
        <f t="shared" si="83"/>
        <v>0</v>
      </c>
      <c r="EC53" s="342">
        <f t="shared" si="83"/>
        <v>0</v>
      </c>
      <c r="ED53" s="342">
        <f t="shared" si="83"/>
        <v>0</v>
      </c>
      <c r="EE53" s="342">
        <f t="shared" si="83"/>
        <v>0</v>
      </c>
      <c r="EF53" s="342">
        <f t="shared" si="83"/>
        <v>0</v>
      </c>
      <c r="EG53" s="343">
        <f t="shared" si="83"/>
        <v>0</v>
      </c>
      <c r="EH53" s="341">
        <f t="shared" si="84"/>
        <v>0</v>
      </c>
      <c r="EI53" s="342">
        <f t="shared" si="84"/>
        <v>0</v>
      </c>
      <c r="EJ53" s="342">
        <f t="shared" si="84"/>
        <v>0</v>
      </c>
      <c r="EK53" s="342">
        <f t="shared" si="84"/>
        <v>0</v>
      </c>
      <c r="EL53" s="342">
        <f t="shared" si="84"/>
        <v>0</v>
      </c>
      <c r="EM53" s="342">
        <f t="shared" si="84"/>
        <v>0</v>
      </c>
      <c r="EN53" s="342">
        <f t="shared" si="84"/>
        <v>0</v>
      </c>
      <c r="EO53" s="342">
        <f t="shared" si="84"/>
        <v>0</v>
      </c>
      <c r="EP53" s="342">
        <f t="shared" si="84"/>
        <v>0</v>
      </c>
      <c r="EQ53" s="342">
        <f t="shared" si="84"/>
        <v>0</v>
      </c>
      <c r="ER53" s="342">
        <f t="shared" si="84"/>
        <v>0</v>
      </c>
      <c r="ES53" s="343">
        <f t="shared" si="84"/>
        <v>0</v>
      </c>
      <c r="ET53" s="341">
        <f t="shared" si="85"/>
        <v>0</v>
      </c>
      <c r="EU53" s="342">
        <f t="shared" si="85"/>
        <v>0</v>
      </c>
      <c r="EV53" s="342">
        <f t="shared" si="85"/>
        <v>0</v>
      </c>
      <c r="EW53" s="342">
        <f t="shared" si="85"/>
        <v>0</v>
      </c>
      <c r="EX53" s="342">
        <f t="shared" si="85"/>
        <v>0</v>
      </c>
      <c r="EY53" s="342">
        <f t="shared" si="85"/>
        <v>0</v>
      </c>
      <c r="EZ53" s="342">
        <f t="shared" si="85"/>
        <v>0</v>
      </c>
      <c r="FA53" s="342">
        <f t="shared" si="85"/>
        <v>0</v>
      </c>
      <c r="FB53" s="342">
        <f t="shared" si="85"/>
        <v>0</v>
      </c>
      <c r="FC53" s="342">
        <f t="shared" si="85"/>
        <v>0</v>
      </c>
      <c r="FD53" s="342">
        <f t="shared" si="85"/>
        <v>0</v>
      </c>
      <c r="FE53" s="343">
        <f t="shared" si="85"/>
        <v>0</v>
      </c>
      <c r="FF53" s="341">
        <f t="shared" si="86"/>
        <v>0</v>
      </c>
      <c r="FG53" s="342">
        <f t="shared" si="86"/>
        <v>0</v>
      </c>
      <c r="FH53" s="342">
        <f t="shared" si="86"/>
        <v>0</v>
      </c>
      <c r="FI53" s="342">
        <f t="shared" si="86"/>
        <v>0</v>
      </c>
      <c r="FJ53" s="342">
        <f t="shared" si="86"/>
        <v>0</v>
      </c>
      <c r="FK53" s="342">
        <f t="shared" si="86"/>
        <v>0</v>
      </c>
      <c r="FL53" s="342">
        <f t="shared" si="86"/>
        <v>0</v>
      </c>
      <c r="FM53" s="342">
        <f t="shared" si="86"/>
        <v>0</v>
      </c>
      <c r="FN53" s="342">
        <f t="shared" si="86"/>
        <v>0</v>
      </c>
      <c r="FO53" s="342">
        <f t="shared" si="86"/>
        <v>0</v>
      </c>
      <c r="FP53" s="342">
        <f t="shared" si="86"/>
        <v>0</v>
      </c>
      <c r="FQ53" s="343">
        <f t="shared" si="86"/>
        <v>0</v>
      </c>
    </row>
    <row r="54" spans="1:173" ht="12.75" customHeight="1" x14ac:dyDescent="0.2">
      <c r="A54" s="74" t="str">
        <f t="shared" si="68"/>
        <v xml:space="preserve"> -N/A</v>
      </c>
      <c r="B54" s="362"/>
      <c r="C54" s="171" t="s">
        <v>300</v>
      </c>
      <c r="D54" s="366" t="str">
        <f>IF(ISBLANK(EMISSIONS_2!D54), " ", EMISSIONS_2!D54)</f>
        <v xml:space="preserve"> </v>
      </c>
      <c r="E54" s="351" t="s">
        <v>73</v>
      </c>
      <c r="F54" s="351" t="s">
        <v>73</v>
      </c>
      <c r="G54" s="33" t="s">
        <v>115</v>
      </c>
      <c r="H54" s="368"/>
      <c r="I54" s="64" t="s">
        <v>143</v>
      </c>
      <c r="J54" s="33" t="s">
        <v>115</v>
      </c>
      <c r="K54" s="64"/>
      <c r="L54" s="64"/>
      <c r="M54" s="367">
        <v>0</v>
      </c>
      <c r="N54" s="373">
        <v>0</v>
      </c>
      <c r="O54" s="299"/>
      <c r="P54" s="300"/>
      <c r="Q54" s="73" t="str">
        <f t="shared" si="69"/>
        <v>Enter Activity</v>
      </c>
      <c r="R54" s="73" t="str">
        <f t="shared" si="70"/>
        <v>Enter Activity</v>
      </c>
      <c r="S54" s="73" t="str">
        <f t="shared" si="71"/>
        <v>Enter Activity</v>
      </c>
      <c r="T54" s="73" t="str">
        <f t="shared" si="72"/>
        <v>Enter Activity</v>
      </c>
      <c r="U54" s="73" t="str">
        <f t="shared" si="73"/>
        <v>Enter Activity</v>
      </c>
      <c r="V54" s="73" t="str">
        <f t="shared" si="74"/>
        <v>Enter Activity</v>
      </c>
      <c r="W54" s="79" t="s">
        <v>115</v>
      </c>
      <c r="X54" s="73" t="str">
        <f t="shared" si="75"/>
        <v>Enter Activity</v>
      </c>
      <c r="Y54" s="78" t="s">
        <v>115</v>
      </c>
      <c r="Z54" s="79" t="s">
        <v>115</v>
      </c>
      <c r="AA54" s="82" t="s">
        <v>115</v>
      </c>
      <c r="AB54" s="76" t="str">
        <f xml:space="preserve"> IF($H54=0, "Enter Activity", IF(($M54=0)*($N54=0), "Enter Run Time", (H54*'VESSEL FACTORS'!$D$41)/2000))</f>
        <v>Enter Activity</v>
      </c>
      <c r="AC54" s="65" t="str">
        <f xml:space="preserve"> IF($H54=0, "Enter Activity", IF(($M54=0)*($N54=0), "Enter Run Time", (H54*'VESSEL FACTORS'!$D$41)/2000))</f>
        <v>Enter Activity</v>
      </c>
      <c r="AD54" s="65" t="str">
        <f>IF($H54=0, "Enter Activity", IF(($M54=0)*($N54=0), "Enter Run Time",  (H54*'VESSEL FACTORS'!$F$41)/2000))</f>
        <v>Enter Activity</v>
      </c>
      <c r="AE54" s="65" t="str">
        <f>IF($H54=0, "Enter Activity", IF(($M54=0)*($N54=0), "Enter Run Time", (H54*'VESSEL FACTORS'!$H$41)/2000))</f>
        <v>Enter Activity</v>
      </c>
      <c r="AF54" s="65" t="str">
        <f>IF($H54=0, "Enter Activity", IF(($M54=0)*($N54=0), "Enter Run Time", (H54*'VESSEL FACTORS'!$I$41)/2000))</f>
        <v>Enter Activity</v>
      </c>
      <c r="AG54" s="84" t="str">
        <f>IF($H54=0, "Enter Activity", IF(($M54=0)*($N54=0), "Enter Run Time", (H54*'VESSEL FACTORS'!$J$41)/2000))</f>
        <v>Enter Activity</v>
      </c>
      <c r="AH54" s="70" t="s">
        <v>115</v>
      </c>
      <c r="AI54" s="79" t="str">
        <f>IF($H54=0, "Enter Activity", IF(($M54=0)*($N54=0), "Enter Run Time",  (H54*'VESSEL FACTORS'!$L$41)/2000))</f>
        <v>Enter Activity</v>
      </c>
      <c r="AJ54" s="70" t="s">
        <v>115</v>
      </c>
      <c r="AK54" s="70" t="s">
        <v>115</v>
      </c>
      <c r="AL54" s="71" t="s">
        <v>115</v>
      </c>
      <c r="AM54" s="73"/>
      <c r="AO54" s="74">
        <f>MONTH(EMISSIONS_1!P54)-MONTH(EMISSIONS_1!O54)+1</f>
        <v>1</v>
      </c>
      <c r="AP54" s="341">
        <f t="shared" si="76"/>
        <v>0</v>
      </c>
      <c r="AQ54" s="342">
        <f t="shared" si="76"/>
        <v>0</v>
      </c>
      <c r="AR54" s="342">
        <f t="shared" si="76"/>
        <v>0</v>
      </c>
      <c r="AS54" s="342">
        <f t="shared" si="76"/>
        <v>0</v>
      </c>
      <c r="AT54" s="342">
        <f t="shared" si="76"/>
        <v>0</v>
      </c>
      <c r="AU54" s="342">
        <f t="shared" si="76"/>
        <v>0</v>
      </c>
      <c r="AV54" s="342">
        <f t="shared" si="76"/>
        <v>0</v>
      </c>
      <c r="AW54" s="342">
        <f t="shared" si="76"/>
        <v>0</v>
      </c>
      <c r="AX54" s="342">
        <f t="shared" si="76"/>
        <v>0</v>
      </c>
      <c r="AY54" s="342">
        <f t="shared" si="76"/>
        <v>0</v>
      </c>
      <c r="AZ54" s="342">
        <f t="shared" si="76"/>
        <v>0</v>
      </c>
      <c r="BA54" s="343">
        <f t="shared" si="76"/>
        <v>0</v>
      </c>
      <c r="BB54" s="341">
        <f t="shared" si="77"/>
        <v>0</v>
      </c>
      <c r="BC54" s="342">
        <f t="shared" si="77"/>
        <v>0</v>
      </c>
      <c r="BD54" s="342">
        <f t="shared" si="77"/>
        <v>0</v>
      </c>
      <c r="BE54" s="342">
        <f t="shared" si="77"/>
        <v>0</v>
      </c>
      <c r="BF54" s="342">
        <f t="shared" si="77"/>
        <v>0</v>
      </c>
      <c r="BG54" s="342">
        <f t="shared" si="77"/>
        <v>0</v>
      </c>
      <c r="BH54" s="342">
        <f t="shared" si="77"/>
        <v>0</v>
      </c>
      <c r="BI54" s="342">
        <f t="shared" si="77"/>
        <v>0</v>
      </c>
      <c r="BJ54" s="342">
        <f t="shared" si="77"/>
        <v>0</v>
      </c>
      <c r="BK54" s="342">
        <f t="shared" si="77"/>
        <v>0</v>
      </c>
      <c r="BL54" s="342">
        <f t="shared" si="77"/>
        <v>0</v>
      </c>
      <c r="BM54" s="343">
        <f t="shared" si="77"/>
        <v>0</v>
      </c>
      <c r="BN54" s="341">
        <f t="shared" si="78"/>
        <v>0</v>
      </c>
      <c r="BO54" s="342">
        <f t="shared" si="78"/>
        <v>0</v>
      </c>
      <c r="BP54" s="342">
        <f t="shared" si="78"/>
        <v>0</v>
      </c>
      <c r="BQ54" s="342">
        <f t="shared" si="78"/>
        <v>0</v>
      </c>
      <c r="BR54" s="342">
        <f t="shared" si="78"/>
        <v>0</v>
      </c>
      <c r="BS54" s="342">
        <f t="shared" si="78"/>
        <v>0</v>
      </c>
      <c r="BT54" s="342">
        <f t="shared" si="78"/>
        <v>0</v>
      </c>
      <c r="BU54" s="342">
        <f t="shared" si="78"/>
        <v>0</v>
      </c>
      <c r="BV54" s="342">
        <f t="shared" si="78"/>
        <v>0</v>
      </c>
      <c r="BW54" s="342">
        <f t="shared" si="78"/>
        <v>0</v>
      </c>
      <c r="BX54" s="342">
        <f t="shared" si="78"/>
        <v>0</v>
      </c>
      <c r="BY54" s="343">
        <f t="shared" si="78"/>
        <v>0</v>
      </c>
      <c r="BZ54" s="341">
        <f t="shared" si="79"/>
        <v>0</v>
      </c>
      <c r="CA54" s="342">
        <f t="shared" si="79"/>
        <v>0</v>
      </c>
      <c r="CB54" s="342">
        <f t="shared" si="79"/>
        <v>0</v>
      </c>
      <c r="CC54" s="342">
        <f t="shared" si="79"/>
        <v>0</v>
      </c>
      <c r="CD54" s="342">
        <f t="shared" si="79"/>
        <v>0</v>
      </c>
      <c r="CE54" s="342">
        <f t="shared" si="79"/>
        <v>0</v>
      </c>
      <c r="CF54" s="342">
        <f t="shared" si="79"/>
        <v>0</v>
      </c>
      <c r="CG54" s="342">
        <f t="shared" si="79"/>
        <v>0</v>
      </c>
      <c r="CH54" s="342">
        <f t="shared" si="79"/>
        <v>0</v>
      </c>
      <c r="CI54" s="342">
        <f t="shared" si="79"/>
        <v>0</v>
      </c>
      <c r="CJ54" s="342">
        <f t="shared" si="79"/>
        <v>0</v>
      </c>
      <c r="CK54" s="343">
        <f t="shared" si="79"/>
        <v>0</v>
      </c>
      <c r="CL54" s="341">
        <f t="shared" si="80"/>
        <v>0</v>
      </c>
      <c r="CM54" s="342">
        <f t="shared" si="80"/>
        <v>0</v>
      </c>
      <c r="CN54" s="342">
        <f t="shared" si="80"/>
        <v>0</v>
      </c>
      <c r="CO54" s="342">
        <f t="shared" si="80"/>
        <v>0</v>
      </c>
      <c r="CP54" s="342">
        <f t="shared" si="80"/>
        <v>0</v>
      </c>
      <c r="CQ54" s="342">
        <f t="shared" si="80"/>
        <v>0</v>
      </c>
      <c r="CR54" s="342">
        <f t="shared" si="80"/>
        <v>0</v>
      </c>
      <c r="CS54" s="342">
        <f t="shared" si="80"/>
        <v>0</v>
      </c>
      <c r="CT54" s="342">
        <f t="shared" si="80"/>
        <v>0</v>
      </c>
      <c r="CU54" s="342">
        <f t="shared" si="80"/>
        <v>0</v>
      </c>
      <c r="CV54" s="342">
        <f t="shared" si="80"/>
        <v>0</v>
      </c>
      <c r="CW54" s="343">
        <f t="shared" si="80"/>
        <v>0</v>
      </c>
      <c r="CX54" s="341">
        <f t="shared" si="81"/>
        <v>0</v>
      </c>
      <c r="CY54" s="342">
        <f t="shared" si="81"/>
        <v>0</v>
      </c>
      <c r="CZ54" s="342">
        <f t="shared" si="81"/>
        <v>0</v>
      </c>
      <c r="DA54" s="342">
        <f t="shared" si="81"/>
        <v>0</v>
      </c>
      <c r="DB54" s="342">
        <f t="shared" si="81"/>
        <v>0</v>
      </c>
      <c r="DC54" s="342">
        <f t="shared" si="81"/>
        <v>0</v>
      </c>
      <c r="DD54" s="342">
        <f t="shared" si="81"/>
        <v>0</v>
      </c>
      <c r="DE54" s="342">
        <f t="shared" si="81"/>
        <v>0</v>
      </c>
      <c r="DF54" s="342">
        <f t="shared" si="81"/>
        <v>0</v>
      </c>
      <c r="DG54" s="342">
        <f t="shared" si="81"/>
        <v>0</v>
      </c>
      <c r="DH54" s="342">
        <f t="shared" si="81"/>
        <v>0</v>
      </c>
      <c r="DI54" s="343">
        <f t="shared" si="81"/>
        <v>0</v>
      </c>
      <c r="DJ54" s="341">
        <f t="shared" si="82"/>
        <v>0</v>
      </c>
      <c r="DK54" s="342">
        <f t="shared" si="82"/>
        <v>0</v>
      </c>
      <c r="DL54" s="342">
        <f t="shared" si="82"/>
        <v>0</v>
      </c>
      <c r="DM54" s="342">
        <f t="shared" si="82"/>
        <v>0</v>
      </c>
      <c r="DN54" s="342">
        <f t="shared" si="82"/>
        <v>0</v>
      </c>
      <c r="DO54" s="342">
        <f t="shared" si="82"/>
        <v>0</v>
      </c>
      <c r="DP54" s="342">
        <f t="shared" si="82"/>
        <v>0</v>
      </c>
      <c r="DQ54" s="342">
        <f t="shared" si="82"/>
        <v>0</v>
      </c>
      <c r="DR54" s="342">
        <f t="shared" si="82"/>
        <v>0</v>
      </c>
      <c r="DS54" s="342">
        <f t="shared" si="82"/>
        <v>0</v>
      </c>
      <c r="DT54" s="342">
        <f t="shared" si="82"/>
        <v>0</v>
      </c>
      <c r="DU54" s="343">
        <f t="shared" si="82"/>
        <v>0</v>
      </c>
      <c r="DV54" s="341">
        <f t="shared" si="83"/>
        <v>0</v>
      </c>
      <c r="DW54" s="342">
        <f t="shared" si="83"/>
        <v>0</v>
      </c>
      <c r="DX54" s="342">
        <f t="shared" si="83"/>
        <v>0</v>
      </c>
      <c r="DY54" s="342">
        <f t="shared" si="83"/>
        <v>0</v>
      </c>
      <c r="DZ54" s="342">
        <f t="shared" si="83"/>
        <v>0</v>
      </c>
      <c r="EA54" s="342">
        <f t="shared" si="83"/>
        <v>0</v>
      </c>
      <c r="EB54" s="342">
        <f t="shared" si="83"/>
        <v>0</v>
      </c>
      <c r="EC54" s="342">
        <f t="shared" si="83"/>
        <v>0</v>
      </c>
      <c r="ED54" s="342">
        <f t="shared" si="83"/>
        <v>0</v>
      </c>
      <c r="EE54" s="342">
        <f t="shared" si="83"/>
        <v>0</v>
      </c>
      <c r="EF54" s="342">
        <f t="shared" si="83"/>
        <v>0</v>
      </c>
      <c r="EG54" s="343">
        <f t="shared" si="83"/>
        <v>0</v>
      </c>
      <c r="EH54" s="341">
        <f t="shared" si="84"/>
        <v>0</v>
      </c>
      <c r="EI54" s="342">
        <f t="shared" si="84"/>
        <v>0</v>
      </c>
      <c r="EJ54" s="342">
        <f t="shared" si="84"/>
        <v>0</v>
      </c>
      <c r="EK54" s="342">
        <f t="shared" si="84"/>
        <v>0</v>
      </c>
      <c r="EL54" s="342">
        <f t="shared" si="84"/>
        <v>0</v>
      </c>
      <c r="EM54" s="342">
        <f t="shared" si="84"/>
        <v>0</v>
      </c>
      <c r="EN54" s="342">
        <f t="shared" si="84"/>
        <v>0</v>
      </c>
      <c r="EO54" s="342">
        <f t="shared" si="84"/>
        <v>0</v>
      </c>
      <c r="EP54" s="342">
        <f t="shared" si="84"/>
        <v>0</v>
      </c>
      <c r="EQ54" s="342">
        <f t="shared" si="84"/>
        <v>0</v>
      </c>
      <c r="ER54" s="342">
        <f t="shared" si="84"/>
        <v>0</v>
      </c>
      <c r="ES54" s="343">
        <f t="shared" si="84"/>
        <v>0</v>
      </c>
      <c r="ET54" s="341">
        <f t="shared" si="85"/>
        <v>0</v>
      </c>
      <c r="EU54" s="342">
        <f t="shared" si="85"/>
        <v>0</v>
      </c>
      <c r="EV54" s="342">
        <f t="shared" si="85"/>
        <v>0</v>
      </c>
      <c r="EW54" s="342">
        <f t="shared" si="85"/>
        <v>0</v>
      </c>
      <c r="EX54" s="342">
        <f t="shared" si="85"/>
        <v>0</v>
      </c>
      <c r="EY54" s="342">
        <f t="shared" si="85"/>
        <v>0</v>
      </c>
      <c r="EZ54" s="342">
        <f t="shared" si="85"/>
        <v>0</v>
      </c>
      <c r="FA54" s="342">
        <f t="shared" si="85"/>
        <v>0</v>
      </c>
      <c r="FB54" s="342">
        <f t="shared" si="85"/>
        <v>0</v>
      </c>
      <c r="FC54" s="342">
        <f t="shared" si="85"/>
        <v>0</v>
      </c>
      <c r="FD54" s="342">
        <f t="shared" si="85"/>
        <v>0</v>
      </c>
      <c r="FE54" s="343">
        <f t="shared" si="85"/>
        <v>0</v>
      </c>
      <c r="FF54" s="341">
        <f t="shared" si="86"/>
        <v>0</v>
      </c>
      <c r="FG54" s="342">
        <f t="shared" si="86"/>
        <v>0</v>
      </c>
      <c r="FH54" s="342">
        <f t="shared" si="86"/>
        <v>0</v>
      </c>
      <c r="FI54" s="342">
        <f t="shared" si="86"/>
        <v>0</v>
      </c>
      <c r="FJ54" s="342">
        <f t="shared" si="86"/>
        <v>0</v>
      </c>
      <c r="FK54" s="342">
        <f t="shared" si="86"/>
        <v>0</v>
      </c>
      <c r="FL54" s="342">
        <f t="shared" si="86"/>
        <v>0</v>
      </c>
      <c r="FM54" s="342">
        <f t="shared" si="86"/>
        <v>0</v>
      </c>
      <c r="FN54" s="342">
        <f t="shared" si="86"/>
        <v>0</v>
      </c>
      <c r="FO54" s="342">
        <f t="shared" si="86"/>
        <v>0</v>
      </c>
      <c r="FP54" s="342">
        <f t="shared" si="86"/>
        <v>0</v>
      </c>
      <c r="FQ54" s="343">
        <f t="shared" si="86"/>
        <v>0</v>
      </c>
    </row>
    <row r="55" spans="1:173" ht="12.75" customHeight="1" x14ac:dyDescent="0.2">
      <c r="A55" s="74" t="str">
        <f t="shared" si="68"/>
        <v xml:space="preserve"> -N/A</v>
      </c>
      <c r="B55" s="362"/>
      <c r="C55" s="171" t="s">
        <v>300</v>
      </c>
      <c r="D55" s="366" t="str">
        <f>IF(ISBLANK(EMISSIONS_2!D55), " ", EMISSIONS_2!D55)</f>
        <v xml:space="preserve"> </v>
      </c>
      <c r="E55" s="351" t="s">
        <v>73</v>
      </c>
      <c r="F55" s="351" t="s">
        <v>73</v>
      </c>
      <c r="G55" s="33" t="s">
        <v>115</v>
      </c>
      <c r="H55" s="368"/>
      <c r="I55" s="64" t="s">
        <v>143</v>
      </c>
      <c r="J55" s="33" t="s">
        <v>115</v>
      </c>
      <c r="K55" s="64"/>
      <c r="L55" s="64"/>
      <c r="M55" s="367">
        <v>0</v>
      </c>
      <c r="N55" s="373">
        <v>0</v>
      </c>
      <c r="O55" s="299"/>
      <c r="P55" s="300"/>
      <c r="Q55" s="73" t="str">
        <f t="shared" si="69"/>
        <v>Enter Activity</v>
      </c>
      <c r="R55" s="73" t="str">
        <f t="shared" si="70"/>
        <v>Enter Activity</v>
      </c>
      <c r="S55" s="73" t="str">
        <f t="shared" si="71"/>
        <v>Enter Activity</v>
      </c>
      <c r="T55" s="73" t="str">
        <f t="shared" si="72"/>
        <v>Enter Activity</v>
      </c>
      <c r="U55" s="73" t="str">
        <f t="shared" si="73"/>
        <v>Enter Activity</v>
      </c>
      <c r="V55" s="73" t="str">
        <f t="shared" si="74"/>
        <v>Enter Activity</v>
      </c>
      <c r="W55" s="79" t="s">
        <v>115</v>
      </c>
      <c r="X55" s="73" t="str">
        <f t="shared" si="75"/>
        <v>Enter Activity</v>
      </c>
      <c r="Y55" s="78" t="s">
        <v>115</v>
      </c>
      <c r="Z55" s="79" t="s">
        <v>115</v>
      </c>
      <c r="AA55" s="82" t="s">
        <v>115</v>
      </c>
      <c r="AB55" s="76" t="str">
        <f xml:space="preserve"> IF($H55=0, "Enter Activity", IF(($M55=0)*($N55=0), "Enter Run Time", (H55*'VESSEL FACTORS'!$D$41)/2000))</f>
        <v>Enter Activity</v>
      </c>
      <c r="AC55" s="65" t="str">
        <f xml:space="preserve"> IF($H55=0, "Enter Activity", IF(($M55=0)*($N55=0), "Enter Run Time", (H55*'VESSEL FACTORS'!$D$41)/2000))</f>
        <v>Enter Activity</v>
      </c>
      <c r="AD55" s="65" t="str">
        <f>IF($H55=0, "Enter Activity", IF(($M55=0)*($N55=0), "Enter Run Time",  (H55*'VESSEL FACTORS'!$F$41)/2000))</f>
        <v>Enter Activity</v>
      </c>
      <c r="AE55" s="65" t="str">
        <f>IF($H55=0, "Enter Activity", IF(($M55=0)*($N55=0), "Enter Run Time", (H55*'VESSEL FACTORS'!$H$41)/2000))</f>
        <v>Enter Activity</v>
      </c>
      <c r="AF55" s="65" t="str">
        <f>IF($H55=0, "Enter Activity", IF(($M55=0)*($N55=0), "Enter Run Time", (H55*'VESSEL FACTORS'!$I$41)/2000))</f>
        <v>Enter Activity</v>
      </c>
      <c r="AG55" s="84" t="str">
        <f>IF($H55=0, "Enter Activity", IF(($M55=0)*($N55=0), "Enter Run Time", (H55*'VESSEL FACTORS'!$J$41)/2000))</f>
        <v>Enter Activity</v>
      </c>
      <c r="AH55" s="70" t="s">
        <v>115</v>
      </c>
      <c r="AI55" s="79" t="str">
        <f>IF($H55=0, "Enter Activity", IF(($M55=0)*($N55=0), "Enter Run Time",  (H55*'VESSEL FACTORS'!$L$41)/2000))</f>
        <v>Enter Activity</v>
      </c>
      <c r="AJ55" s="70" t="s">
        <v>115</v>
      </c>
      <c r="AK55" s="70" t="s">
        <v>115</v>
      </c>
      <c r="AL55" s="71" t="s">
        <v>115</v>
      </c>
      <c r="AM55" s="73"/>
      <c r="AO55" s="74">
        <f>MONTH(EMISSIONS_1!P55)-MONTH(EMISSIONS_1!O55)+1</f>
        <v>1</v>
      </c>
      <c r="AP55" s="341">
        <f t="shared" si="76"/>
        <v>0</v>
      </c>
      <c r="AQ55" s="342">
        <f t="shared" si="76"/>
        <v>0</v>
      </c>
      <c r="AR55" s="342">
        <f t="shared" si="76"/>
        <v>0</v>
      </c>
      <c r="AS55" s="342">
        <f t="shared" si="76"/>
        <v>0</v>
      </c>
      <c r="AT55" s="342">
        <f t="shared" si="76"/>
        <v>0</v>
      </c>
      <c r="AU55" s="342">
        <f t="shared" si="76"/>
        <v>0</v>
      </c>
      <c r="AV55" s="342">
        <f t="shared" si="76"/>
        <v>0</v>
      </c>
      <c r="AW55" s="342">
        <f t="shared" si="76"/>
        <v>0</v>
      </c>
      <c r="AX55" s="342">
        <f t="shared" si="76"/>
        <v>0</v>
      </c>
      <c r="AY55" s="342">
        <f t="shared" si="76"/>
        <v>0</v>
      </c>
      <c r="AZ55" s="342">
        <f t="shared" si="76"/>
        <v>0</v>
      </c>
      <c r="BA55" s="343">
        <f t="shared" si="76"/>
        <v>0</v>
      </c>
      <c r="BB55" s="341">
        <f t="shared" si="77"/>
        <v>0</v>
      </c>
      <c r="BC55" s="342">
        <f t="shared" si="77"/>
        <v>0</v>
      </c>
      <c r="BD55" s="342">
        <f t="shared" si="77"/>
        <v>0</v>
      </c>
      <c r="BE55" s="342">
        <f t="shared" si="77"/>
        <v>0</v>
      </c>
      <c r="BF55" s="342">
        <f t="shared" si="77"/>
        <v>0</v>
      </c>
      <c r="BG55" s="342">
        <f t="shared" si="77"/>
        <v>0</v>
      </c>
      <c r="BH55" s="342">
        <f t="shared" si="77"/>
        <v>0</v>
      </c>
      <c r="BI55" s="342">
        <f t="shared" si="77"/>
        <v>0</v>
      </c>
      <c r="BJ55" s="342">
        <f t="shared" si="77"/>
        <v>0</v>
      </c>
      <c r="BK55" s="342">
        <f t="shared" si="77"/>
        <v>0</v>
      </c>
      <c r="BL55" s="342">
        <f t="shared" si="77"/>
        <v>0</v>
      </c>
      <c r="BM55" s="343">
        <f t="shared" si="77"/>
        <v>0</v>
      </c>
      <c r="BN55" s="341">
        <f t="shared" si="78"/>
        <v>0</v>
      </c>
      <c r="BO55" s="342">
        <f t="shared" si="78"/>
        <v>0</v>
      </c>
      <c r="BP55" s="342">
        <f t="shared" si="78"/>
        <v>0</v>
      </c>
      <c r="BQ55" s="342">
        <f t="shared" si="78"/>
        <v>0</v>
      </c>
      <c r="BR55" s="342">
        <f t="shared" si="78"/>
        <v>0</v>
      </c>
      <c r="BS55" s="342">
        <f t="shared" si="78"/>
        <v>0</v>
      </c>
      <c r="BT55" s="342">
        <f t="shared" si="78"/>
        <v>0</v>
      </c>
      <c r="BU55" s="342">
        <f t="shared" si="78"/>
        <v>0</v>
      </c>
      <c r="BV55" s="342">
        <f t="shared" si="78"/>
        <v>0</v>
      </c>
      <c r="BW55" s="342">
        <f t="shared" si="78"/>
        <v>0</v>
      </c>
      <c r="BX55" s="342">
        <f t="shared" si="78"/>
        <v>0</v>
      </c>
      <c r="BY55" s="343">
        <f t="shared" si="78"/>
        <v>0</v>
      </c>
      <c r="BZ55" s="341">
        <f t="shared" si="79"/>
        <v>0</v>
      </c>
      <c r="CA55" s="342">
        <f t="shared" si="79"/>
        <v>0</v>
      </c>
      <c r="CB55" s="342">
        <f t="shared" si="79"/>
        <v>0</v>
      </c>
      <c r="CC55" s="342">
        <f t="shared" si="79"/>
        <v>0</v>
      </c>
      <c r="CD55" s="342">
        <f t="shared" si="79"/>
        <v>0</v>
      </c>
      <c r="CE55" s="342">
        <f t="shared" si="79"/>
        <v>0</v>
      </c>
      <c r="CF55" s="342">
        <f t="shared" si="79"/>
        <v>0</v>
      </c>
      <c r="CG55" s="342">
        <f t="shared" si="79"/>
        <v>0</v>
      </c>
      <c r="CH55" s="342">
        <f t="shared" si="79"/>
        <v>0</v>
      </c>
      <c r="CI55" s="342">
        <f t="shared" si="79"/>
        <v>0</v>
      </c>
      <c r="CJ55" s="342">
        <f t="shared" si="79"/>
        <v>0</v>
      </c>
      <c r="CK55" s="343">
        <f t="shared" si="79"/>
        <v>0</v>
      </c>
      <c r="CL55" s="341">
        <f t="shared" si="80"/>
        <v>0</v>
      </c>
      <c r="CM55" s="342">
        <f t="shared" si="80"/>
        <v>0</v>
      </c>
      <c r="CN55" s="342">
        <f t="shared" si="80"/>
        <v>0</v>
      </c>
      <c r="CO55" s="342">
        <f t="shared" si="80"/>
        <v>0</v>
      </c>
      <c r="CP55" s="342">
        <f t="shared" si="80"/>
        <v>0</v>
      </c>
      <c r="CQ55" s="342">
        <f t="shared" si="80"/>
        <v>0</v>
      </c>
      <c r="CR55" s="342">
        <f t="shared" si="80"/>
        <v>0</v>
      </c>
      <c r="CS55" s="342">
        <f t="shared" si="80"/>
        <v>0</v>
      </c>
      <c r="CT55" s="342">
        <f t="shared" si="80"/>
        <v>0</v>
      </c>
      <c r="CU55" s="342">
        <f t="shared" si="80"/>
        <v>0</v>
      </c>
      <c r="CV55" s="342">
        <f t="shared" si="80"/>
        <v>0</v>
      </c>
      <c r="CW55" s="343">
        <f t="shared" si="80"/>
        <v>0</v>
      </c>
      <c r="CX55" s="341">
        <f t="shared" si="81"/>
        <v>0</v>
      </c>
      <c r="CY55" s="342">
        <f t="shared" si="81"/>
        <v>0</v>
      </c>
      <c r="CZ55" s="342">
        <f t="shared" si="81"/>
        <v>0</v>
      </c>
      <c r="DA55" s="342">
        <f t="shared" si="81"/>
        <v>0</v>
      </c>
      <c r="DB55" s="342">
        <f t="shared" si="81"/>
        <v>0</v>
      </c>
      <c r="DC55" s="342">
        <f t="shared" si="81"/>
        <v>0</v>
      </c>
      <c r="DD55" s="342">
        <f t="shared" si="81"/>
        <v>0</v>
      </c>
      <c r="DE55" s="342">
        <f t="shared" si="81"/>
        <v>0</v>
      </c>
      <c r="DF55" s="342">
        <f t="shared" si="81"/>
        <v>0</v>
      </c>
      <c r="DG55" s="342">
        <f t="shared" si="81"/>
        <v>0</v>
      </c>
      <c r="DH55" s="342">
        <f t="shared" si="81"/>
        <v>0</v>
      </c>
      <c r="DI55" s="343">
        <f t="shared" si="81"/>
        <v>0</v>
      </c>
      <c r="DJ55" s="341">
        <f t="shared" si="82"/>
        <v>0</v>
      </c>
      <c r="DK55" s="342">
        <f t="shared" si="82"/>
        <v>0</v>
      </c>
      <c r="DL55" s="342">
        <f t="shared" si="82"/>
        <v>0</v>
      </c>
      <c r="DM55" s="342">
        <f t="shared" si="82"/>
        <v>0</v>
      </c>
      <c r="DN55" s="342">
        <f t="shared" si="82"/>
        <v>0</v>
      </c>
      <c r="DO55" s="342">
        <f t="shared" si="82"/>
        <v>0</v>
      </c>
      <c r="DP55" s="342">
        <f t="shared" si="82"/>
        <v>0</v>
      </c>
      <c r="DQ55" s="342">
        <f t="shared" si="82"/>
        <v>0</v>
      </c>
      <c r="DR55" s="342">
        <f t="shared" si="82"/>
        <v>0</v>
      </c>
      <c r="DS55" s="342">
        <f t="shared" si="82"/>
        <v>0</v>
      </c>
      <c r="DT55" s="342">
        <f t="shared" si="82"/>
        <v>0</v>
      </c>
      <c r="DU55" s="343">
        <f t="shared" si="82"/>
        <v>0</v>
      </c>
      <c r="DV55" s="341">
        <f t="shared" si="83"/>
        <v>0</v>
      </c>
      <c r="DW55" s="342">
        <f t="shared" si="83"/>
        <v>0</v>
      </c>
      <c r="DX55" s="342">
        <f t="shared" si="83"/>
        <v>0</v>
      </c>
      <c r="DY55" s="342">
        <f t="shared" si="83"/>
        <v>0</v>
      </c>
      <c r="DZ55" s="342">
        <f t="shared" si="83"/>
        <v>0</v>
      </c>
      <c r="EA55" s="342">
        <f t="shared" si="83"/>
        <v>0</v>
      </c>
      <c r="EB55" s="342">
        <f t="shared" si="83"/>
        <v>0</v>
      </c>
      <c r="EC55" s="342">
        <f t="shared" si="83"/>
        <v>0</v>
      </c>
      <c r="ED55" s="342">
        <f t="shared" si="83"/>
        <v>0</v>
      </c>
      <c r="EE55" s="342">
        <f t="shared" si="83"/>
        <v>0</v>
      </c>
      <c r="EF55" s="342">
        <f t="shared" si="83"/>
        <v>0</v>
      </c>
      <c r="EG55" s="343">
        <f t="shared" si="83"/>
        <v>0</v>
      </c>
      <c r="EH55" s="341">
        <f t="shared" si="84"/>
        <v>0</v>
      </c>
      <c r="EI55" s="342">
        <f t="shared" si="84"/>
        <v>0</v>
      </c>
      <c r="EJ55" s="342">
        <f t="shared" si="84"/>
        <v>0</v>
      </c>
      <c r="EK55" s="342">
        <f t="shared" si="84"/>
        <v>0</v>
      </c>
      <c r="EL55" s="342">
        <f t="shared" si="84"/>
        <v>0</v>
      </c>
      <c r="EM55" s="342">
        <f t="shared" si="84"/>
        <v>0</v>
      </c>
      <c r="EN55" s="342">
        <f t="shared" si="84"/>
        <v>0</v>
      </c>
      <c r="EO55" s="342">
        <f t="shared" si="84"/>
        <v>0</v>
      </c>
      <c r="EP55" s="342">
        <f t="shared" si="84"/>
        <v>0</v>
      </c>
      <c r="EQ55" s="342">
        <f t="shared" si="84"/>
        <v>0</v>
      </c>
      <c r="ER55" s="342">
        <f t="shared" si="84"/>
        <v>0</v>
      </c>
      <c r="ES55" s="343">
        <f t="shared" si="84"/>
        <v>0</v>
      </c>
      <c r="ET55" s="341">
        <f t="shared" si="85"/>
        <v>0</v>
      </c>
      <c r="EU55" s="342">
        <f t="shared" si="85"/>
        <v>0</v>
      </c>
      <c r="EV55" s="342">
        <f t="shared" si="85"/>
        <v>0</v>
      </c>
      <c r="EW55" s="342">
        <f t="shared" si="85"/>
        <v>0</v>
      </c>
      <c r="EX55" s="342">
        <f t="shared" si="85"/>
        <v>0</v>
      </c>
      <c r="EY55" s="342">
        <f t="shared" si="85"/>
        <v>0</v>
      </c>
      <c r="EZ55" s="342">
        <f t="shared" si="85"/>
        <v>0</v>
      </c>
      <c r="FA55" s="342">
        <f t="shared" si="85"/>
        <v>0</v>
      </c>
      <c r="FB55" s="342">
        <f t="shared" si="85"/>
        <v>0</v>
      </c>
      <c r="FC55" s="342">
        <f t="shared" si="85"/>
        <v>0</v>
      </c>
      <c r="FD55" s="342">
        <f t="shared" si="85"/>
        <v>0</v>
      </c>
      <c r="FE55" s="343">
        <f t="shared" si="85"/>
        <v>0</v>
      </c>
      <c r="FF55" s="341">
        <f t="shared" si="86"/>
        <v>0</v>
      </c>
      <c r="FG55" s="342">
        <f t="shared" si="86"/>
        <v>0</v>
      </c>
      <c r="FH55" s="342">
        <f t="shared" si="86"/>
        <v>0</v>
      </c>
      <c r="FI55" s="342">
        <f t="shared" si="86"/>
        <v>0</v>
      </c>
      <c r="FJ55" s="342">
        <f t="shared" si="86"/>
        <v>0</v>
      </c>
      <c r="FK55" s="342">
        <f t="shared" si="86"/>
        <v>0</v>
      </c>
      <c r="FL55" s="342">
        <f t="shared" si="86"/>
        <v>0</v>
      </c>
      <c r="FM55" s="342">
        <f t="shared" si="86"/>
        <v>0</v>
      </c>
      <c r="FN55" s="342">
        <f t="shared" si="86"/>
        <v>0</v>
      </c>
      <c r="FO55" s="342">
        <f t="shared" si="86"/>
        <v>0</v>
      </c>
      <c r="FP55" s="342">
        <f t="shared" si="86"/>
        <v>0</v>
      </c>
      <c r="FQ55" s="343">
        <f t="shared" si="86"/>
        <v>0</v>
      </c>
    </row>
    <row r="56" spans="1:173" ht="12.75" customHeight="1" x14ac:dyDescent="0.2">
      <c r="A56" s="74" t="str">
        <f t="shared" si="68"/>
        <v xml:space="preserve"> -N/A</v>
      </c>
      <c r="B56" s="362"/>
      <c r="C56" s="171" t="s">
        <v>300</v>
      </c>
      <c r="D56" s="366" t="str">
        <f>IF(ISBLANK(EMISSIONS_2!D56), " ", EMISSIONS_2!D56)</f>
        <v xml:space="preserve"> </v>
      </c>
      <c r="E56" s="351" t="s">
        <v>73</v>
      </c>
      <c r="F56" s="351" t="s">
        <v>73</v>
      </c>
      <c r="G56" s="33" t="s">
        <v>115</v>
      </c>
      <c r="H56" s="368"/>
      <c r="I56" s="64" t="s">
        <v>143</v>
      </c>
      <c r="J56" s="33" t="s">
        <v>115</v>
      </c>
      <c r="K56" s="64"/>
      <c r="L56" s="64"/>
      <c r="M56" s="367">
        <v>0</v>
      </c>
      <c r="N56" s="373">
        <v>0</v>
      </c>
      <c r="O56" s="299"/>
      <c r="P56" s="300"/>
      <c r="Q56" s="73" t="str">
        <f t="shared" si="69"/>
        <v>Enter Activity</v>
      </c>
      <c r="R56" s="73" t="str">
        <f t="shared" si="70"/>
        <v>Enter Activity</v>
      </c>
      <c r="S56" s="73" t="str">
        <f t="shared" si="71"/>
        <v>Enter Activity</v>
      </c>
      <c r="T56" s="73" t="str">
        <f t="shared" si="72"/>
        <v>Enter Activity</v>
      </c>
      <c r="U56" s="73" t="str">
        <f t="shared" si="73"/>
        <v>Enter Activity</v>
      </c>
      <c r="V56" s="73" t="str">
        <f t="shared" si="74"/>
        <v>Enter Activity</v>
      </c>
      <c r="W56" s="79" t="s">
        <v>115</v>
      </c>
      <c r="X56" s="73" t="str">
        <f t="shared" si="75"/>
        <v>Enter Activity</v>
      </c>
      <c r="Y56" s="78" t="s">
        <v>115</v>
      </c>
      <c r="Z56" s="79" t="s">
        <v>115</v>
      </c>
      <c r="AA56" s="82" t="s">
        <v>115</v>
      </c>
      <c r="AB56" s="76" t="str">
        <f xml:space="preserve"> IF($H56=0, "Enter Activity", IF(($M56=0)*($N56=0), "Enter Run Time", (H56*'VESSEL FACTORS'!$D$41)/2000))</f>
        <v>Enter Activity</v>
      </c>
      <c r="AC56" s="65" t="str">
        <f xml:space="preserve"> IF($H56=0, "Enter Activity", IF(($M56=0)*($N56=0), "Enter Run Time", (H56*'VESSEL FACTORS'!$D$41)/2000))</f>
        <v>Enter Activity</v>
      </c>
      <c r="AD56" s="65" t="str">
        <f>IF($H56=0, "Enter Activity", IF(($M56=0)*($N56=0), "Enter Run Time",  (H56*'VESSEL FACTORS'!$F$41)/2000))</f>
        <v>Enter Activity</v>
      </c>
      <c r="AE56" s="65" t="str">
        <f>IF($H56=0, "Enter Activity", IF(($M56=0)*($N56=0), "Enter Run Time", (H56*'VESSEL FACTORS'!$H$41)/2000))</f>
        <v>Enter Activity</v>
      </c>
      <c r="AF56" s="65" t="str">
        <f>IF($H56=0, "Enter Activity", IF(($M56=0)*($N56=0), "Enter Run Time", (H56*'VESSEL FACTORS'!$I$41)/2000))</f>
        <v>Enter Activity</v>
      </c>
      <c r="AG56" s="84" t="str">
        <f>IF($H56=0, "Enter Activity", IF(($M56=0)*($N56=0), "Enter Run Time", (H56*'VESSEL FACTORS'!$J$41)/2000))</f>
        <v>Enter Activity</v>
      </c>
      <c r="AH56" s="70" t="s">
        <v>115</v>
      </c>
      <c r="AI56" s="79" t="str">
        <f>IF($H56=0, "Enter Activity", IF(($M56=0)*($N56=0), "Enter Run Time",  (H56*'VESSEL FACTORS'!$L$41)/2000))</f>
        <v>Enter Activity</v>
      </c>
      <c r="AJ56" s="70" t="s">
        <v>115</v>
      </c>
      <c r="AK56" s="70" t="s">
        <v>115</v>
      </c>
      <c r="AL56" s="71" t="s">
        <v>115</v>
      </c>
      <c r="AM56" s="73"/>
      <c r="AO56" s="74">
        <f>MONTH(EMISSIONS_1!P56)-MONTH(EMISSIONS_1!O56)+1</f>
        <v>1</v>
      </c>
      <c r="AP56" s="341">
        <f>IF(T($AB56)="",IF((AP$6&gt;=MONTH($O56))*(AP$6&lt;=MONTH($P56)), $AB56/$AO56, 0),0)</f>
        <v>0</v>
      </c>
      <c r="AQ56" s="342">
        <f>IF(T($AB56)="",IF((AQ$6&gt;=MONTH($O56))*(AQ$6&lt;=MONTH($P56)), $AB56/$AO56, 0),0)</f>
        <v>0</v>
      </c>
      <c r="AR56" s="342">
        <f>IF(T($AB56)="",IF((AR$6&gt;=MONTH($O56))*(AR$6&lt;=MONTH($P56)), $AB56/$AO56, 0),0)</f>
        <v>0</v>
      </c>
      <c r="AS56" s="342">
        <f t="shared" ref="AS56:BA59" si="87">IF(T($AB56)="",IF((AS$6&gt;=MONTH($O56))*(AS$6&lt;=MONTH($P56)), $AB56/$AO56, 0),0)</f>
        <v>0</v>
      </c>
      <c r="AT56" s="342">
        <f t="shared" si="87"/>
        <v>0</v>
      </c>
      <c r="AU56" s="342">
        <f t="shared" si="87"/>
        <v>0</v>
      </c>
      <c r="AV56" s="342">
        <f t="shared" si="87"/>
        <v>0</v>
      </c>
      <c r="AW56" s="342">
        <f t="shared" si="87"/>
        <v>0</v>
      </c>
      <c r="AX56" s="342">
        <f t="shared" si="87"/>
        <v>0</v>
      </c>
      <c r="AY56" s="342">
        <f t="shared" si="87"/>
        <v>0</v>
      </c>
      <c r="AZ56" s="342">
        <f t="shared" si="87"/>
        <v>0</v>
      </c>
      <c r="BA56" s="343">
        <f t="shared" si="87"/>
        <v>0</v>
      </c>
      <c r="BB56" s="341">
        <f t="shared" si="77"/>
        <v>0</v>
      </c>
      <c r="BC56" s="342">
        <f t="shared" si="77"/>
        <v>0</v>
      </c>
      <c r="BD56" s="342">
        <f t="shared" si="77"/>
        <v>0</v>
      </c>
      <c r="BE56" s="342">
        <f t="shared" si="77"/>
        <v>0</v>
      </c>
      <c r="BF56" s="342">
        <f t="shared" si="77"/>
        <v>0</v>
      </c>
      <c r="BG56" s="342">
        <f t="shared" si="77"/>
        <v>0</v>
      </c>
      <c r="BH56" s="342">
        <f t="shared" si="77"/>
        <v>0</v>
      </c>
      <c r="BI56" s="342">
        <f t="shared" si="77"/>
        <v>0</v>
      </c>
      <c r="BJ56" s="342">
        <f t="shared" si="77"/>
        <v>0</v>
      </c>
      <c r="BK56" s="342">
        <f t="shared" si="77"/>
        <v>0</v>
      </c>
      <c r="BL56" s="342">
        <f t="shared" si="77"/>
        <v>0</v>
      </c>
      <c r="BM56" s="343">
        <f t="shared" si="77"/>
        <v>0</v>
      </c>
      <c r="BN56" s="341">
        <f t="shared" si="78"/>
        <v>0</v>
      </c>
      <c r="BO56" s="342">
        <f t="shared" si="78"/>
        <v>0</v>
      </c>
      <c r="BP56" s="342">
        <f t="shared" si="78"/>
        <v>0</v>
      </c>
      <c r="BQ56" s="342">
        <f t="shared" si="78"/>
        <v>0</v>
      </c>
      <c r="BR56" s="342">
        <f t="shared" si="78"/>
        <v>0</v>
      </c>
      <c r="BS56" s="342">
        <f t="shared" si="78"/>
        <v>0</v>
      </c>
      <c r="BT56" s="342">
        <f t="shared" si="78"/>
        <v>0</v>
      </c>
      <c r="BU56" s="342">
        <f t="shared" si="78"/>
        <v>0</v>
      </c>
      <c r="BV56" s="342">
        <f t="shared" si="78"/>
        <v>0</v>
      </c>
      <c r="BW56" s="342">
        <f t="shared" si="78"/>
        <v>0</v>
      </c>
      <c r="BX56" s="342">
        <f t="shared" si="78"/>
        <v>0</v>
      </c>
      <c r="BY56" s="343">
        <f t="shared" si="78"/>
        <v>0</v>
      </c>
      <c r="BZ56" s="341">
        <f t="shared" si="79"/>
        <v>0</v>
      </c>
      <c r="CA56" s="342">
        <f t="shared" si="79"/>
        <v>0</v>
      </c>
      <c r="CB56" s="342">
        <f t="shared" si="79"/>
        <v>0</v>
      </c>
      <c r="CC56" s="342">
        <f t="shared" si="79"/>
        <v>0</v>
      </c>
      <c r="CD56" s="342">
        <f t="shared" si="79"/>
        <v>0</v>
      </c>
      <c r="CE56" s="342">
        <f t="shared" si="79"/>
        <v>0</v>
      </c>
      <c r="CF56" s="342">
        <f t="shared" si="79"/>
        <v>0</v>
      </c>
      <c r="CG56" s="342">
        <f t="shared" si="79"/>
        <v>0</v>
      </c>
      <c r="CH56" s="342">
        <f t="shared" si="79"/>
        <v>0</v>
      </c>
      <c r="CI56" s="342">
        <f t="shared" si="79"/>
        <v>0</v>
      </c>
      <c r="CJ56" s="342">
        <f t="shared" si="79"/>
        <v>0</v>
      </c>
      <c r="CK56" s="343">
        <f t="shared" si="79"/>
        <v>0</v>
      </c>
      <c r="CL56" s="341">
        <f t="shared" si="80"/>
        <v>0</v>
      </c>
      <c r="CM56" s="342">
        <f t="shared" si="80"/>
        <v>0</v>
      </c>
      <c r="CN56" s="342">
        <f t="shared" si="80"/>
        <v>0</v>
      </c>
      <c r="CO56" s="342">
        <f t="shared" si="80"/>
        <v>0</v>
      </c>
      <c r="CP56" s="342">
        <f t="shared" si="80"/>
        <v>0</v>
      </c>
      <c r="CQ56" s="342">
        <f t="shared" si="80"/>
        <v>0</v>
      </c>
      <c r="CR56" s="342">
        <f t="shared" si="80"/>
        <v>0</v>
      </c>
      <c r="CS56" s="342">
        <f t="shared" si="80"/>
        <v>0</v>
      </c>
      <c r="CT56" s="342">
        <f t="shared" si="80"/>
        <v>0</v>
      </c>
      <c r="CU56" s="342">
        <f t="shared" si="80"/>
        <v>0</v>
      </c>
      <c r="CV56" s="342">
        <f t="shared" si="80"/>
        <v>0</v>
      </c>
      <c r="CW56" s="343">
        <f t="shared" si="80"/>
        <v>0</v>
      </c>
      <c r="CX56" s="341">
        <f t="shared" si="81"/>
        <v>0</v>
      </c>
      <c r="CY56" s="342">
        <f t="shared" si="81"/>
        <v>0</v>
      </c>
      <c r="CZ56" s="342">
        <f t="shared" si="81"/>
        <v>0</v>
      </c>
      <c r="DA56" s="342">
        <f t="shared" si="81"/>
        <v>0</v>
      </c>
      <c r="DB56" s="342">
        <f t="shared" si="81"/>
        <v>0</v>
      </c>
      <c r="DC56" s="342">
        <f t="shared" si="81"/>
        <v>0</v>
      </c>
      <c r="DD56" s="342">
        <f t="shared" si="81"/>
        <v>0</v>
      </c>
      <c r="DE56" s="342">
        <f t="shared" si="81"/>
        <v>0</v>
      </c>
      <c r="DF56" s="342">
        <f t="shared" si="81"/>
        <v>0</v>
      </c>
      <c r="DG56" s="342">
        <f t="shared" si="81"/>
        <v>0</v>
      </c>
      <c r="DH56" s="342">
        <f t="shared" si="81"/>
        <v>0</v>
      </c>
      <c r="DI56" s="343">
        <f t="shared" si="81"/>
        <v>0</v>
      </c>
      <c r="DJ56" s="341">
        <f t="shared" si="82"/>
        <v>0</v>
      </c>
      <c r="DK56" s="342">
        <f t="shared" si="82"/>
        <v>0</v>
      </c>
      <c r="DL56" s="342">
        <f t="shared" si="82"/>
        <v>0</v>
      </c>
      <c r="DM56" s="342">
        <f t="shared" si="82"/>
        <v>0</v>
      </c>
      <c r="DN56" s="342">
        <f t="shared" si="82"/>
        <v>0</v>
      </c>
      <c r="DO56" s="342">
        <f t="shared" si="82"/>
        <v>0</v>
      </c>
      <c r="DP56" s="342">
        <f t="shared" si="82"/>
        <v>0</v>
      </c>
      <c r="DQ56" s="342">
        <f t="shared" si="82"/>
        <v>0</v>
      </c>
      <c r="DR56" s="342">
        <f t="shared" si="82"/>
        <v>0</v>
      </c>
      <c r="DS56" s="342">
        <f t="shared" si="82"/>
        <v>0</v>
      </c>
      <c r="DT56" s="342">
        <f t="shared" si="82"/>
        <v>0</v>
      </c>
      <c r="DU56" s="343">
        <f t="shared" si="82"/>
        <v>0</v>
      </c>
      <c r="DV56" s="341">
        <f t="shared" si="83"/>
        <v>0</v>
      </c>
      <c r="DW56" s="342">
        <f t="shared" si="83"/>
        <v>0</v>
      </c>
      <c r="DX56" s="342">
        <f t="shared" si="83"/>
        <v>0</v>
      </c>
      <c r="DY56" s="342">
        <f t="shared" si="83"/>
        <v>0</v>
      </c>
      <c r="DZ56" s="342">
        <f t="shared" si="83"/>
        <v>0</v>
      </c>
      <c r="EA56" s="342">
        <f t="shared" si="83"/>
        <v>0</v>
      </c>
      <c r="EB56" s="342">
        <f t="shared" si="83"/>
        <v>0</v>
      </c>
      <c r="EC56" s="342">
        <f t="shared" si="83"/>
        <v>0</v>
      </c>
      <c r="ED56" s="342">
        <f t="shared" si="83"/>
        <v>0</v>
      </c>
      <c r="EE56" s="342">
        <f t="shared" si="83"/>
        <v>0</v>
      </c>
      <c r="EF56" s="342">
        <f t="shared" si="83"/>
        <v>0</v>
      </c>
      <c r="EG56" s="343">
        <f t="shared" si="83"/>
        <v>0</v>
      </c>
      <c r="EH56" s="341">
        <f t="shared" si="84"/>
        <v>0</v>
      </c>
      <c r="EI56" s="342">
        <f t="shared" si="84"/>
        <v>0</v>
      </c>
      <c r="EJ56" s="342">
        <f t="shared" si="84"/>
        <v>0</v>
      </c>
      <c r="EK56" s="342">
        <f t="shared" si="84"/>
        <v>0</v>
      </c>
      <c r="EL56" s="342">
        <f t="shared" si="84"/>
        <v>0</v>
      </c>
      <c r="EM56" s="342">
        <f t="shared" si="84"/>
        <v>0</v>
      </c>
      <c r="EN56" s="342">
        <f t="shared" si="84"/>
        <v>0</v>
      </c>
      <c r="EO56" s="342">
        <f t="shared" si="84"/>
        <v>0</v>
      </c>
      <c r="EP56" s="342">
        <f t="shared" si="84"/>
        <v>0</v>
      </c>
      <c r="EQ56" s="342">
        <f t="shared" si="84"/>
        <v>0</v>
      </c>
      <c r="ER56" s="342">
        <f t="shared" si="84"/>
        <v>0</v>
      </c>
      <c r="ES56" s="343">
        <f t="shared" si="84"/>
        <v>0</v>
      </c>
      <c r="ET56" s="341">
        <f t="shared" si="85"/>
        <v>0</v>
      </c>
      <c r="EU56" s="342">
        <f t="shared" si="85"/>
        <v>0</v>
      </c>
      <c r="EV56" s="342">
        <f t="shared" si="85"/>
        <v>0</v>
      </c>
      <c r="EW56" s="342">
        <f t="shared" si="85"/>
        <v>0</v>
      </c>
      <c r="EX56" s="342">
        <f t="shared" si="85"/>
        <v>0</v>
      </c>
      <c r="EY56" s="342">
        <f t="shared" si="85"/>
        <v>0</v>
      </c>
      <c r="EZ56" s="342">
        <f t="shared" si="85"/>
        <v>0</v>
      </c>
      <c r="FA56" s="342">
        <f t="shared" si="85"/>
        <v>0</v>
      </c>
      <c r="FB56" s="342">
        <f t="shared" si="85"/>
        <v>0</v>
      </c>
      <c r="FC56" s="342">
        <f t="shared" si="85"/>
        <v>0</v>
      </c>
      <c r="FD56" s="342">
        <f t="shared" si="85"/>
        <v>0</v>
      </c>
      <c r="FE56" s="343">
        <f t="shared" si="85"/>
        <v>0</v>
      </c>
      <c r="FF56" s="341">
        <f t="shared" si="86"/>
        <v>0</v>
      </c>
      <c r="FG56" s="342">
        <f t="shared" si="86"/>
        <v>0</v>
      </c>
      <c r="FH56" s="342">
        <f t="shared" si="86"/>
        <v>0</v>
      </c>
      <c r="FI56" s="342">
        <f t="shared" si="86"/>
        <v>0</v>
      </c>
      <c r="FJ56" s="342">
        <f t="shared" si="86"/>
        <v>0</v>
      </c>
      <c r="FK56" s="342">
        <f t="shared" si="86"/>
        <v>0</v>
      </c>
      <c r="FL56" s="342">
        <f t="shared" si="86"/>
        <v>0</v>
      </c>
      <c r="FM56" s="342">
        <f t="shared" si="86"/>
        <v>0</v>
      </c>
      <c r="FN56" s="342">
        <f t="shared" si="86"/>
        <v>0</v>
      </c>
      <c r="FO56" s="342">
        <f t="shared" si="86"/>
        <v>0</v>
      </c>
      <c r="FP56" s="342">
        <f t="shared" si="86"/>
        <v>0</v>
      </c>
      <c r="FQ56" s="343">
        <f t="shared" si="86"/>
        <v>0</v>
      </c>
    </row>
    <row r="57" spans="1:173" ht="12.75" customHeight="1" x14ac:dyDescent="0.2">
      <c r="A57" s="74" t="str">
        <f t="shared" si="68"/>
        <v xml:space="preserve"> -N/A</v>
      </c>
      <c r="B57" s="362"/>
      <c r="C57" s="171" t="s">
        <v>300</v>
      </c>
      <c r="D57" s="366" t="str">
        <f>IF(ISBLANK(EMISSIONS_2!D57), " ", EMISSIONS_2!D57)</f>
        <v xml:space="preserve"> </v>
      </c>
      <c r="E57" s="351" t="s">
        <v>73</v>
      </c>
      <c r="F57" s="351" t="s">
        <v>73</v>
      </c>
      <c r="G57" s="33" t="s">
        <v>115</v>
      </c>
      <c r="H57" s="368"/>
      <c r="I57" s="64" t="s">
        <v>143</v>
      </c>
      <c r="J57" s="33" t="s">
        <v>115</v>
      </c>
      <c r="K57" s="64"/>
      <c r="L57" s="64"/>
      <c r="M57" s="367">
        <v>0</v>
      </c>
      <c r="N57" s="373">
        <v>0</v>
      </c>
      <c r="O57" s="299"/>
      <c r="P57" s="300"/>
      <c r="Q57" s="73" t="str">
        <f t="shared" si="69"/>
        <v>Enter Activity</v>
      </c>
      <c r="R57" s="73" t="str">
        <f t="shared" si="70"/>
        <v>Enter Activity</v>
      </c>
      <c r="S57" s="73" t="str">
        <f t="shared" si="71"/>
        <v>Enter Activity</v>
      </c>
      <c r="T57" s="73" t="str">
        <f t="shared" si="72"/>
        <v>Enter Activity</v>
      </c>
      <c r="U57" s="73" t="str">
        <f t="shared" si="73"/>
        <v>Enter Activity</v>
      </c>
      <c r="V57" s="73" t="str">
        <f t="shared" si="74"/>
        <v>Enter Activity</v>
      </c>
      <c r="W57" s="79" t="s">
        <v>115</v>
      </c>
      <c r="X57" s="73" t="str">
        <f t="shared" si="75"/>
        <v>Enter Activity</v>
      </c>
      <c r="Y57" s="78" t="s">
        <v>115</v>
      </c>
      <c r="Z57" s="79" t="s">
        <v>115</v>
      </c>
      <c r="AA57" s="82" t="s">
        <v>115</v>
      </c>
      <c r="AB57" s="76" t="str">
        <f xml:space="preserve"> IF($H57=0, "Enter Activity", IF(($M57=0)*($N57=0), "Enter Run Time", (H57*'VESSEL FACTORS'!$D$41)/2000))</f>
        <v>Enter Activity</v>
      </c>
      <c r="AC57" s="65" t="str">
        <f xml:space="preserve"> IF($H57=0, "Enter Activity", IF(($M57=0)*($N57=0), "Enter Run Time", (H57*'VESSEL FACTORS'!$D$41)/2000))</f>
        <v>Enter Activity</v>
      </c>
      <c r="AD57" s="65" t="str">
        <f>IF($H57=0, "Enter Activity", IF(($M57=0)*($N57=0), "Enter Run Time",  (H57*'VESSEL FACTORS'!$F$41)/2000))</f>
        <v>Enter Activity</v>
      </c>
      <c r="AE57" s="65" t="str">
        <f>IF($H57=0, "Enter Activity", IF(($M57=0)*($N57=0), "Enter Run Time", (H57*'VESSEL FACTORS'!$H$41)/2000))</f>
        <v>Enter Activity</v>
      </c>
      <c r="AF57" s="65" t="str">
        <f>IF($H57=0, "Enter Activity", IF(($M57=0)*($N57=0), "Enter Run Time", (H57*'VESSEL FACTORS'!$I$41)/2000))</f>
        <v>Enter Activity</v>
      </c>
      <c r="AG57" s="84" t="str">
        <f>IF($H57=0, "Enter Activity", IF(($M57=0)*($N57=0), "Enter Run Time", (H57*'VESSEL FACTORS'!$J$41)/2000))</f>
        <v>Enter Activity</v>
      </c>
      <c r="AH57" s="70" t="s">
        <v>115</v>
      </c>
      <c r="AI57" s="79" t="str">
        <f>IF($H57=0, "Enter Activity", IF(($M57=0)*($N57=0), "Enter Run Time",  (H57*'VESSEL FACTORS'!$L$41)/2000))</f>
        <v>Enter Activity</v>
      </c>
      <c r="AJ57" s="70" t="s">
        <v>115</v>
      </c>
      <c r="AK57" s="70" t="s">
        <v>115</v>
      </c>
      <c r="AL57" s="71" t="s">
        <v>115</v>
      </c>
      <c r="AM57" s="73"/>
      <c r="AO57" s="74">
        <f>MONTH(EMISSIONS_1!P57)-MONTH(EMISSIONS_1!O57)+1</f>
        <v>1</v>
      </c>
      <c r="AP57" s="341">
        <f t="shared" ref="AP57:AR59" si="88">IF(T($AB57)="",IF((AP$6&gt;=MONTH($O57))*(AP$6&lt;=MONTH($P57)), $AB57/$AO57, 0),0)</f>
        <v>0</v>
      </c>
      <c r="AQ57" s="342">
        <f t="shared" si="88"/>
        <v>0</v>
      </c>
      <c r="AR57" s="342">
        <f t="shared" si="88"/>
        <v>0</v>
      </c>
      <c r="AS57" s="342">
        <f t="shared" si="87"/>
        <v>0</v>
      </c>
      <c r="AT57" s="342">
        <f t="shared" si="87"/>
        <v>0</v>
      </c>
      <c r="AU57" s="342">
        <f t="shared" si="87"/>
        <v>0</v>
      </c>
      <c r="AV57" s="342">
        <f t="shared" si="87"/>
        <v>0</v>
      </c>
      <c r="AW57" s="342">
        <f t="shared" si="87"/>
        <v>0</v>
      </c>
      <c r="AX57" s="342">
        <f t="shared" si="87"/>
        <v>0</v>
      </c>
      <c r="AY57" s="342">
        <f t="shared" si="87"/>
        <v>0</v>
      </c>
      <c r="AZ57" s="342">
        <f t="shared" si="87"/>
        <v>0</v>
      </c>
      <c r="BA57" s="343">
        <f t="shared" si="87"/>
        <v>0</v>
      </c>
      <c r="BB57" s="341">
        <f t="shared" si="77"/>
        <v>0</v>
      </c>
      <c r="BC57" s="342">
        <f t="shared" si="77"/>
        <v>0</v>
      </c>
      <c r="BD57" s="342">
        <f t="shared" si="77"/>
        <v>0</v>
      </c>
      <c r="BE57" s="342">
        <f t="shared" si="77"/>
        <v>0</v>
      </c>
      <c r="BF57" s="342">
        <f t="shared" si="77"/>
        <v>0</v>
      </c>
      <c r="BG57" s="342">
        <f t="shared" si="77"/>
        <v>0</v>
      </c>
      <c r="BH57" s="342">
        <f t="shared" si="77"/>
        <v>0</v>
      </c>
      <c r="BI57" s="342">
        <f t="shared" si="77"/>
        <v>0</v>
      </c>
      <c r="BJ57" s="342">
        <f t="shared" si="77"/>
        <v>0</v>
      </c>
      <c r="BK57" s="342">
        <f t="shared" si="77"/>
        <v>0</v>
      </c>
      <c r="BL57" s="342">
        <f t="shared" si="77"/>
        <v>0</v>
      </c>
      <c r="BM57" s="343">
        <f t="shared" si="77"/>
        <v>0</v>
      </c>
      <c r="BN57" s="341">
        <f t="shared" si="78"/>
        <v>0</v>
      </c>
      <c r="BO57" s="342">
        <f t="shared" si="78"/>
        <v>0</v>
      </c>
      <c r="BP57" s="342">
        <f t="shared" si="78"/>
        <v>0</v>
      </c>
      <c r="BQ57" s="342">
        <f t="shared" si="78"/>
        <v>0</v>
      </c>
      <c r="BR57" s="342">
        <f t="shared" si="78"/>
        <v>0</v>
      </c>
      <c r="BS57" s="342">
        <f t="shared" si="78"/>
        <v>0</v>
      </c>
      <c r="BT57" s="342">
        <f t="shared" si="78"/>
        <v>0</v>
      </c>
      <c r="BU57" s="342">
        <f t="shared" si="78"/>
        <v>0</v>
      </c>
      <c r="BV57" s="342">
        <f t="shared" si="78"/>
        <v>0</v>
      </c>
      <c r="BW57" s="342">
        <f t="shared" si="78"/>
        <v>0</v>
      </c>
      <c r="BX57" s="342">
        <f t="shared" si="78"/>
        <v>0</v>
      </c>
      <c r="BY57" s="343">
        <f t="shared" si="78"/>
        <v>0</v>
      </c>
      <c r="BZ57" s="341">
        <f t="shared" si="79"/>
        <v>0</v>
      </c>
      <c r="CA57" s="342">
        <f t="shared" si="79"/>
        <v>0</v>
      </c>
      <c r="CB57" s="342">
        <f t="shared" si="79"/>
        <v>0</v>
      </c>
      <c r="CC57" s="342">
        <f t="shared" si="79"/>
        <v>0</v>
      </c>
      <c r="CD57" s="342">
        <f t="shared" si="79"/>
        <v>0</v>
      </c>
      <c r="CE57" s="342">
        <f t="shared" si="79"/>
        <v>0</v>
      </c>
      <c r="CF57" s="342">
        <f t="shared" si="79"/>
        <v>0</v>
      </c>
      <c r="CG57" s="342">
        <f t="shared" si="79"/>
        <v>0</v>
      </c>
      <c r="CH57" s="342">
        <f t="shared" si="79"/>
        <v>0</v>
      </c>
      <c r="CI57" s="342">
        <f t="shared" si="79"/>
        <v>0</v>
      </c>
      <c r="CJ57" s="342">
        <f t="shared" si="79"/>
        <v>0</v>
      </c>
      <c r="CK57" s="343">
        <f t="shared" si="79"/>
        <v>0</v>
      </c>
      <c r="CL57" s="341">
        <f t="shared" si="80"/>
        <v>0</v>
      </c>
      <c r="CM57" s="342">
        <f t="shared" si="80"/>
        <v>0</v>
      </c>
      <c r="CN57" s="342">
        <f t="shared" si="80"/>
        <v>0</v>
      </c>
      <c r="CO57" s="342">
        <f t="shared" si="80"/>
        <v>0</v>
      </c>
      <c r="CP57" s="342">
        <f t="shared" si="80"/>
        <v>0</v>
      </c>
      <c r="CQ57" s="342">
        <f t="shared" si="80"/>
        <v>0</v>
      </c>
      <c r="CR57" s="342">
        <f t="shared" si="80"/>
        <v>0</v>
      </c>
      <c r="CS57" s="342">
        <f t="shared" si="80"/>
        <v>0</v>
      </c>
      <c r="CT57" s="342">
        <f t="shared" si="80"/>
        <v>0</v>
      </c>
      <c r="CU57" s="342">
        <f t="shared" si="80"/>
        <v>0</v>
      </c>
      <c r="CV57" s="342">
        <f t="shared" si="80"/>
        <v>0</v>
      </c>
      <c r="CW57" s="343">
        <f t="shared" si="80"/>
        <v>0</v>
      </c>
      <c r="CX57" s="341">
        <f t="shared" si="81"/>
        <v>0</v>
      </c>
      <c r="CY57" s="342">
        <f t="shared" si="81"/>
        <v>0</v>
      </c>
      <c r="CZ57" s="342">
        <f t="shared" si="81"/>
        <v>0</v>
      </c>
      <c r="DA57" s="342">
        <f t="shared" si="81"/>
        <v>0</v>
      </c>
      <c r="DB57" s="342">
        <f t="shared" si="81"/>
        <v>0</v>
      </c>
      <c r="DC57" s="342">
        <f t="shared" si="81"/>
        <v>0</v>
      </c>
      <c r="DD57" s="342">
        <f t="shared" si="81"/>
        <v>0</v>
      </c>
      <c r="DE57" s="342">
        <f t="shared" si="81"/>
        <v>0</v>
      </c>
      <c r="DF57" s="342">
        <f t="shared" si="81"/>
        <v>0</v>
      </c>
      <c r="DG57" s="342">
        <f t="shared" si="81"/>
        <v>0</v>
      </c>
      <c r="DH57" s="342">
        <f t="shared" si="81"/>
        <v>0</v>
      </c>
      <c r="DI57" s="343">
        <f t="shared" si="81"/>
        <v>0</v>
      </c>
      <c r="DJ57" s="341">
        <f t="shared" si="82"/>
        <v>0</v>
      </c>
      <c r="DK57" s="342">
        <f t="shared" si="82"/>
        <v>0</v>
      </c>
      <c r="DL57" s="342">
        <f t="shared" si="82"/>
        <v>0</v>
      </c>
      <c r="DM57" s="342">
        <f t="shared" si="82"/>
        <v>0</v>
      </c>
      <c r="DN57" s="342">
        <f t="shared" si="82"/>
        <v>0</v>
      </c>
      <c r="DO57" s="342">
        <f t="shared" si="82"/>
        <v>0</v>
      </c>
      <c r="DP57" s="342">
        <f t="shared" si="82"/>
        <v>0</v>
      </c>
      <c r="DQ57" s="342">
        <f t="shared" si="82"/>
        <v>0</v>
      </c>
      <c r="DR57" s="342">
        <f t="shared" si="82"/>
        <v>0</v>
      </c>
      <c r="DS57" s="342">
        <f t="shared" si="82"/>
        <v>0</v>
      </c>
      <c r="DT57" s="342">
        <f t="shared" si="82"/>
        <v>0</v>
      </c>
      <c r="DU57" s="343">
        <f t="shared" si="82"/>
        <v>0</v>
      </c>
      <c r="DV57" s="341">
        <f t="shared" si="83"/>
        <v>0</v>
      </c>
      <c r="DW57" s="342">
        <f t="shared" si="83"/>
        <v>0</v>
      </c>
      <c r="DX57" s="342">
        <f t="shared" si="83"/>
        <v>0</v>
      </c>
      <c r="DY57" s="342">
        <f t="shared" si="83"/>
        <v>0</v>
      </c>
      <c r="DZ57" s="342">
        <f t="shared" si="83"/>
        <v>0</v>
      </c>
      <c r="EA57" s="342">
        <f t="shared" si="83"/>
        <v>0</v>
      </c>
      <c r="EB57" s="342">
        <f t="shared" si="83"/>
        <v>0</v>
      </c>
      <c r="EC57" s="342">
        <f t="shared" si="83"/>
        <v>0</v>
      </c>
      <c r="ED57" s="342">
        <f t="shared" si="83"/>
        <v>0</v>
      </c>
      <c r="EE57" s="342">
        <f t="shared" si="83"/>
        <v>0</v>
      </c>
      <c r="EF57" s="342">
        <f t="shared" si="83"/>
        <v>0</v>
      </c>
      <c r="EG57" s="343">
        <f t="shared" si="83"/>
        <v>0</v>
      </c>
      <c r="EH57" s="341">
        <f t="shared" si="84"/>
        <v>0</v>
      </c>
      <c r="EI57" s="342">
        <f t="shared" si="84"/>
        <v>0</v>
      </c>
      <c r="EJ57" s="342">
        <f t="shared" si="84"/>
        <v>0</v>
      </c>
      <c r="EK57" s="342">
        <f t="shared" si="84"/>
        <v>0</v>
      </c>
      <c r="EL57" s="342">
        <f t="shared" si="84"/>
        <v>0</v>
      </c>
      <c r="EM57" s="342">
        <f t="shared" si="84"/>
        <v>0</v>
      </c>
      <c r="EN57" s="342">
        <f t="shared" si="84"/>
        <v>0</v>
      </c>
      <c r="EO57" s="342">
        <f t="shared" si="84"/>
        <v>0</v>
      </c>
      <c r="EP57" s="342">
        <f t="shared" si="84"/>
        <v>0</v>
      </c>
      <c r="EQ57" s="342">
        <f t="shared" si="84"/>
        <v>0</v>
      </c>
      <c r="ER57" s="342">
        <f t="shared" si="84"/>
        <v>0</v>
      </c>
      <c r="ES57" s="343">
        <f t="shared" si="84"/>
        <v>0</v>
      </c>
      <c r="ET57" s="341">
        <f t="shared" si="85"/>
        <v>0</v>
      </c>
      <c r="EU57" s="342">
        <f t="shared" si="85"/>
        <v>0</v>
      </c>
      <c r="EV57" s="342">
        <f t="shared" si="85"/>
        <v>0</v>
      </c>
      <c r="EW57" s="342">
        <f t="shared" si="85"/>
        <v>0</v>
      </c>
      <c r="EX57" s="342">
        <f t="shared" si="85"/>
        <v>0</v>
      </c>
      <c r="EY57" s="342">
        <f t="shared" si="85"/>
        <v>0</v>
      </c>
      <c r="EZ57" s="342">
        <f t="shared" si="85"/>
        <v>0</v>
      </c>
      <c r="FA57" s="342">
        <f t="shared" si="85"/>
        <v>0</v>
      </c>
      <c r="FB57" s="342">
        <f t="shared" si="85"/>
        <v>0</v>
      </c>
      <c r="FC57" s="342">
        <f t="shared" si="85"/>
        <v>0</v>
      </c>
      <c r="FD57" s="342">
        <f t="shared" si="85"/>
        <v>0</v>
      </c>
      <c r="FE57" s="343">
        <f t="shared" si="85"/>
        <v>0</v>
      </c>
      <c r="FF57" s="341">
        <f t="shared" si="86"/>
        <v>0</v>
      </c>
      <c r="FG57" s="342">
        <f t="shared" si="86"/>
        <v>0</v>
      </c>
      <c r="FH57" s="342">
        <f t="shared" si="86"/>
        <v>0</v>
      </c>
      <c r="FI57" s="342">
        <f t="shared" si="86"/>
        <v>0</v>
      </c>
      <c r="FJ57" s="342">
        <f t="shared" si="86"/>
        <v>0</v>
      </c>
      <c r="FK57" s="342">
        <f t="shared" si="86"/>
        <v>0</v>
      </c>
      <c r="FL57" s="342">
        <f t="shared" si="86"/>
        <v>0</v>
      </c>
      <c r="FM57" s="342">
        <f t="shared" si="86"/>
        <v>0</v>
      </c>
      <c r="FN57" s="342">
        <f t="shared" si="86"/>
        <v>0</v>
      </c>
      <c r="FO57" s="342">
        <f t="shared" si="86"/>
        <v>0</v>
      </c>
      <c r="FP57" s="342">
        <f t="shared" si="86"/>
        <v>0</v>
      </c>
      <c r="FQ57" s="343">
        <f t="shared" si="86"/>
        <v>0</v>
      </c>
    </row>
    <row r="58" spans="1:173" ht="12.75" customHeight="1" x14ac:dyDescent="0.2">
      <c r="A58" s="74" t="str">
        <f t="shared" si="68"/>
        <v xml:space="preserve"> -N/A</v>
      </c>
      <c r="B58" s="362"/>
      <c r="C58" s="171" t="s">
        <v>300</v>
      </c>
      <c r="D58" s="366" t="str">
        <f>IF(ISBLANK(EMISSIONS_2!D58), " ", EMISSIONS_2!D58)</f>
        <v xml:space="preserve"> </v>
      </c>
      <c r="E58" s="351" t="s">
        <v>73</v>
      </c>
      <c r="F58" s="351" t="s">
        <v>73</v>
      </c>
      <c r="G58" s="33" t="s">
        <v>115</v>
      </c>
      <c r="H58" s="368"/>
      <c r="I58" s="64" t="s">
        <v>143</v>
      </c>
      <c r="J58" s="33" t="s">
        <v>115</v>
      </c>
      <c r="K58" s="64"/>
      <c r="L58" s="64"/>
      <c r="M58" s="367">
        <v>0</v>
      </c>
      <c r="N58" s="373">
        <v>0</v>
      </c>
      <c r="O58" s="299"/>
      <c r="P58" s="300"/>
      <c r="Q58" s="73" t="str">
        <f t="shared" si="69"/>
        <v>Enter Activity</v>
      </c>
      <c r="R58" s="73" t="str">
        <f t="shared" si="70"/>
        <v>Enter Activity</v>
      </c>
      <c r="S58" s="73" t="str">
        <f t="shared" si="71"/>
        <v>Enter Activity</v>
      </c>
      <c r="T58" s="73" t="str">
        <f t="shared" si="72"/>
        <v>Enter Activity</v>
      </c>
      <c r="U58" s="73" t="str">
        <f t="shared" si="73"/>
        <v>Enter Activity</v>
      </c>
      <c r="V58" s="73" t="str">
        <f t="shared" si="74"/>
        <v>Enter Activity</v>
      </c>
      <c r="W58" s="79" t="s">
        <v>115</v>
      </c>
      <c r="X58" s="73" t="str">
        <f t="shared" si="75"/>
        <v>Enter Activity</v>
      </c>
      <c r="Y58" s="78" t="s">
        <v>115</v>
      </c>
      <c r="Z58" s="79" t="s">
        <v>115</v>
      </c>
      <c r="AA58" s="82" t="s">
        <v>115</v>
      </c>
      <c r="AB58" s="76" t="str">
        <f xml:space="preserve"> IF($H58=0, "Enter Activity", IF(($M58=0)*($N58=0), "Enter Run Time", (H58*'VESSEL FACTORS'!$D$41)/2000))</f>
        <v>Enter Activity</v>
      </c>
      <c r="AC58" s="65" t="str">
        <f xml:space="preserve"> IF($H58=0, "Enter Activity", IF(($M58=0)*($N58=0), "Enter Run Time", (H58*'VESSEL FACTORS'!$D$41)/2000))</f>
        <v>Enter Activity</v>
      </c>
      <c r="AD58" s="65" t="str">
        <f>IF($H58=0, "Enter Activity", IF(($M58=0)*($N58=0), "Enter Run Time",  (H58*'VESSEL FACTORS'!$F$41)/2000))</f>
        <v>Enter Activity</v>
      </c>
      <c r="AE58" s="65" t="str">
        <f>IF($H58=0, "Enter Activity", IF(($M58=0)*($N58=0), "Enter Run Time", (H58*'VESSEL FACTORS'!$H$41)/2000))</f>
        <v>Enter Activity</v>
      </c>
      <c r="AF58" s="65" t="str">
        <f>IF($H58=0, "Enter Activity", IF(($M58=0)*($N58=0), "Enter Run Time", (H58*'VESSEL FACTORS'!$I$41)/2000))</f>
        <v>Enter Activity</v>
      </c>
      <c r="AG58" s="84" t="str">
        <f>IF($H58=0, "Enter Activity", IF(($M58=0)*($N58=0), "Enter Run Time", (H58*'VESSEL FACTORS'!$J$41)/2000))</f>
        <v>Enter Activity</v>
      </c>
      <c r="AH58" s="70" t="s">
        <v>115</v>
      </c>
      <c r="AI58" s="79" t="str">
        <f>IF($H58=0, "Enter Activity", IF(($M58=0)*($N58=0), "Enter Run Time",  (H58*'VESSEL FACTORS'!$L$41)/2000))</f>
        <v>Enter Activity</v>
      </c>
      <c r="AJ58" s="70" t="s">
        <v>115</v>
      </c>
      <c r="AK58" s="70" t="s">
        <v>115</v>
      </c>
      <c r="AL58" s="71" t="s">
        <v>115</v>
      </c>
      <c r="AM58" s="73"/>
      <c r="AO58" s="74">
        <f>MONTH(EMISSIONS_1!P58)-MONTH(EMISSIONS_1!O58)+1</f>
        <v>1</v>
      </c>
      <c r="AP58" s="341">
        <f t="shared" si="88"/>
        <v>0</v>
      </c>
      <c r="AQ58" s="342">
        <f t="shared" si="88"/>
        <v>0</v>
      </c>
      <c r="AR58" s="342">
        <f t="shared" si="88"/>
        <v>0</v>
      </c>
      <c r="AS58" s="342">
        <f t="shared" si="87"/>
        <v>0</v>
      </c>
      <c r="AT58" s="342">
        <f t="shared" si="87"/>
        <v>0</v>
      </c>
      <c r="AU58" s="342">
        <f t="shared" si="87"/>
        <v>0</v>
      </c>
      <c r="AV58" s="342">
        <f t="shared" si="87"/>
        <v>0</v>
      </c>
      <c r="AW58" s="342">
        <f t="shared" si="87"/>
        <v>0</v>
      </c>
      <c r="AX58" s="342">
        <f t="shared" si="87"/>
        <v>0</v>
      </c>
      <c r="AY58" s="342">
        <f t="shared" si="87"/>
        <v>0</v>
      </c>
      <c r="AZ58" s="342">
        <f t="shared" si="87"/>
        <v>0</v>
      </c>
      <c r="BA58" s="343">
        <f t="shared" si="87"/>
        <v>0</v>
      </c>
      <c r="BB58" s="341">
        <f t="shared" si="77"/>
        <v>0</v>
      </c>
      <c r="BC58" s="342">
        <f t="shared" si="77"/>
        <v>0</v>
      </c>
      <c r="BD58" s="342">
        <f t="shared" si="77"/>
        <v>0</v>
      </c>
      <c r="BE58" s="342">
        <f t="shared" si="77"/>
        <v>0</v>
      </c>
      <c r="BF58" s="342">
        <f t="shared" si="77"/>
        <v>0</v>
      </c>
      <c r="BG58" s="342">
        <f t="shared" si="77"/>
        <v>0</v>
      </c>
      <c r="BH58" s="342">
        <f t="shared" si="77"/>
        <v>0</v>
      </c>
      <c r="BI58" s="342">
        <f t="shared" si="77"/>
        <v>0</v>
      </c>
      <c r="BJ58" s="342">
        <f t="shared" si="77"/>
        <v>0</v>
      </c>
      <c r="BK58" s="342">
        <f t="shared" si="77"/>
        <v>0</v>
      </c>
      <c r="BL58" s="342">
        <f t="shared" si="77"/>
        <v>0</v>
      </c>
      <c r="BM58" s="343">
        <f t="shared" si="77"/>
        <v>0</v>
      </c>
      <c r="BN58" s="341">
        <f t="shared" si="78"/>
        <v>0</v>
      </c>
      <c r="BO58" s="342">
        <f t="shared" si="78"/>
        <v>0</v>
      </c>
      <c r="BP58" s="342">
        <f t="shared" si="78"/>
        <v>0</v>
      </c>
      <c r="BQ58" s="342">
        <f t="shared" si="78"/>
        <v>0</v>
      </c>
      <c r="BR58" s="342">
        <f t="shared" si="78"/>
        <v>0</v>
      </c>
      <c r="BS58" s="342">
        <f t="shared" si="78"/>
        <v>0</v>
      </c>
      <c r="BT58" s="342">
        <f t="shared" si="78"/>
        <v>0</v>
      </c>
      <c r="BU58" s="342">
        <f t="shared" si="78"/>
        <v>0</v>
      </c>
      <c r="BV58" s="342">
        <f t="shared" si="78"/>
        <v>0</v>
      </c>
      <c r="BW58" s="342">
        <f t="shared" si="78"/>
        <v>0</v>
      </c>
      <c r="BX58" s="342">
        <f t="shared" si="78"/>
        <v>0</v>
      </c>
      <c r="BY58" s="343">
        <f t="shared" si="78"/>
        <v>0</v>
      </c>
      <c r="BZ58" s="341">
        <f t="shared" si="79"/>
        <v>0</v>
      </c>
      <c r="CA58" s="342">
        <f t="shared" si="79"/>
        <v>0</v>
      </c>
      <c r="CB58" s="342">
        <f t="shared" si="79"/>
        <v>0</v>
      </c>
      <c r="CC58" s="342">
        <f t="shared" si="79"/>
        <v>0</v>
      </c>
      <c r="CD58" s="342">
        <f t="shared" si="79"/>
        <v>0</v>
      </c>
      <c r="CE58" s="342">
        <f t="shared" si="79"/>
        <v>0</v>
      </c>
      <c r="CF58" s="342">
        <f t="shared" si="79"/>
        <v>0</v>
      </c>
      <c r="CG58" s="342">
        <f t="shared" si="79"/>
        <v>0</v>
      </c>
      <c r="CH58" s="342">
        <f t="shared" si="79"/>
        <v>0</v>
      </c>
      <c r="CI58" s="342">
        <f t="shared" si="79"/>
        <v>0</v>
      </c>
      <c r="CJ58" s="342">
        <f t="shared" si="79"/>
        <v>0</v>
      </c>
      <c r="CK58" s="343">
        <f t="shared" si="79"/>
        <v>0</v>
      </c>
      <c r="CL58" s="341">
        <f t="shared" si="80"/>
        <v>0</v>
      </c>
      <c r="CM58" s="342">
        <f t="shared" si="80"/>
        <v>0</v>
      </c>
      <c r="CN58" s="342">
        <f t="shared" si="80"/>
        <v>0</v>
      </c>
      <c r="CO58" s="342">
        <f t="shared" si="80"/>
        <v>0</v>
      </c>
      <c r="CP58" s="342">
        <f t="shared" si="80"/>
        <v>0</v>
      </c>
      <c r="CQ58" s="342">
        <f t="shared" si="80"/>
        <v>0</v>
      </c>
      <c r="CR58" s="342">
        <f t="shared" si="80"/>
        <v>0</v>
      </c>
      <c r="CS58" s="342">
        <f t="shared" si="80"/>
        <v>0</v>
      </c>
      <c r="CT58" s="342">
        <f t="shared" si="80"/>
        <v>0</v>
      </c>
      <c r="CU58" s="342">
        <f t="shared" si="80"/>
        <v>0</v>
      </c>
      <c r="CV58" s="342">
        <f t="shared" si="80"/>
        <v>0</v>
      </c>
      <c r="CW58" s="343">
        <f t="shared" si="80"/>
        <v>0</v>
      </c>
      <c r="CX58" s="341">
        <f t="shared" si="81"/>
        <v>0</v>
      </c>
      <c r="CY58" s="342">
        <f t="shared" si="81"/>
        <v>0</v>
      </c>
      <c r="CZ58" s="342">
        <f t="shared" si="81"/>
        <v>0</v>
      </c>
      <c r="DA58" s="342">
        <f t="shared" si="81"/>
        <v>0</v>
      </c>
      <c r="DB58" s="342">
        <f t="shared" si="81"/>
        <v>0</v>
      </c>
      <c r="DC58" s="342">
        <f t="shared" si="81"/>
        <v>0</v>
      </c>
      <c r="DD58" s="342">
        <f t="shared" si="81"/>
        <v>0</v>
      </c>
      <c r="DE58" s="342">
        <f t="shared" si="81"/>
        <v>0</v>
      </c>
      <c r="DF58" s="342">
        <f t="shared" si="81"/>
        <v>0</v>
      </c>
      <c r="DG58" s="342">
        <f t="shared" si="81"/>
        <v>0</v>
      </c>
      <c r="DH58" s="342">
        <f t="shared" si="81"/>
        <v>0</v>
      </c>
      <c r="DI58" s="343">
        <f t="shared" si="81"/>
        <v>0</v>
      </c>
      <c r="DJ58" s="341">
        <f t="shared" si="82"/>
        <v>0</v>
      </c>
      <c r="DK58" s="342">
        <f t="shared" si="82"/>
        <v>0</v>
      </c>
      <c r="DL58" s="342">
        <f t="shared" si="82"/>
        <v>0</v>
      </c>
      <c r="DM58" s="342">
        <f t="shared" si="82"/>
        <v>0</v>
      </c>
      <c r="DN58" s="342">
        <f t="shared" si="82"/>
        <v>0</v>
      </c>
      <c r="DO58" s="342">
        <f t="shared" si="82"/>
        <v>0</v>
      </c>
      <c r="DP58" s="342">
        <f t="shared" si="82"/>
        <v>0</v>
      </c>
      <c r="DQ58" s="342">
        <f t="shared" si="82"/>
        <v>0</v>
      </c>
      <c r="DR58" s="342">
        <f t="shared" si="82"/>
        <v>0</v>
      </c>
      <c r="DS58" s="342">
        <f t="shared" si="82"/>
        <v>0</v>
      </c>
      <c r="DT58" s="342">
        <f t="shared" si="82"/>
        <v>0</v>
      </c>
      <c r="DU58" s="343">
        <f t="shared" si="82"/>
        <v>0</v>
      </c>
      <c r="DV58" s="341">
        <f t="shared" si="83"/>
        <v>0</v>
      </c>
      <c r="DW58" s="342">
        <f t="shared" si="83"/>
        <v>0</v>
      </c>
      <c r="DX58" s="342">
        <f t="shared" si="83"/>
        <v>0</v>
      </c>
      <c r="DY58" s="342">
        <f t="shared" si="83"/>
        <v>0</v>
      </c>
      <c r="DZ58" s="342">
        <f t="shared" si="83"/>
        <v>0</v>
      </c>
      <c r="EA58" s="342">
        <f t="shared" si="83"/>
        <v>0</v>
      </c>
      <c r="EB58" s="342">
        <f t="shared" si="83"/>
        <v>0</v>
      </c>
      <c r="EC58" s="342">
        <f t="shared" si="83"/>
        <v>0</v>
      </c>
      <c r="ED58" s="342">
        <f t="shared" si="83"/>
        <v>0</v>
      </c>
      <c r="EE58" s="342">
        <f t="shared" si="83"/>
        <v>0</v>
      </c>
      <c r="EF58" s="342">
        <f t="shared" si="83"/>
        <v>0</v>
      </c>
      <c r="EG58" s="343">
        <f t="shared" si="83"/>
        <v>0</v>
      </c>
      <c r="EH58" s="341">
        <f t="shared" si="84"/>
        <v>0</v>
      </c>
      <c r="EI58" s="342">
        <f t="shared" si="84"/>
        <v>0</v>
      </c>
      <c r="EJ58" s="342">
        <f t="shared" si="84"/>
        <v>0</v>
      </c>
      <c r="EK58" s="342">
        <f t="shared" si="84"/>
        <v>0</v>
      </c>
      <c r="EL58" s="342">
        <f t="shared" si="84"/>
        <v>0</v>
      </c>
      <c r="EM58" s="342">
        <f t="shared" si="84"/>
        <v>0</v>
      </c>
      <c r="EN58" s="342">
        <f t="shared" si="84"/>
        <v>0</v>
      </c>
      <c r="EO58" s="342">
        <f t="shared" si="84"/>
        <v>0</v>
      </c>
      <c r="EP58" s="342">
        <f t="shared" si="84"/>
        <v>0</v>
      </c>
      <c r="EQ58" s="342">
        <f t="shared" si="84"/>
        <v>0</v>
      </c>
      <c r="ER58" s="342">
        <f t="shared" si="84"/>
        <v>0</v>
      </c>
      <c r="ES58" s="343">
        <f t="shared" si="84"/>
        <v>0</v>
      </c>
      <c r="ET58" s="341">
        <f t="shared" si="85"/>
        <v>0</v>
      </c>
      <c r="EU58" s="342">
        <f t="shared" si="85"/>
        <v>0</v>
      </c>
      <c r="EV58" s="342">
        <f t="shared" si="85"/>
        <v>0</v>
      </c>
      <c r="EW58" s="342">
        <f t="shared" si="85"/>
        <v>0</v>
      </c>
      <c r="EX58" s="342">
        <f t="shared" si="85"/>
        <v>0</v>
      </c>
      <c r="EY58" s="342">
        <f t="shared" si="85"/>
        <v>0</v>
      </c>
      <c r="EZ58" s="342">
        <f t="shared" si="85"/>
        <v>0</v>
      </c>
      <c r="FA58" s="342">
        <f t="shared" si="85"/>
        <v>0</v>
      </c>
      <c r="FB58" s="342">
        <f t="shared" si="85"/>
        <v>0</v>
      </c>
      <c r="FC58" s="342">
        <f t="shared" si="85"/>
        <v>0</v>
      </c>
      <c r="FD58" s="342">
        <f t="shared" si="85"/>
        <v>0</v>
      </c>
      <c r="FE58" s="343">
        <f t="shared" si="85"/>
        <v>0</v>
      </c>
      <c r="FF58" s="341">
        <f t="shared" si="86"/>
        <v>0</v>
      </c>
      <c r="FG58" s="342">
        <f t="shared" si="86"/>
        <v>0</v>
      </c>
      <c r="FH58" s="342">
        <f t="shared" si="86"/>
        <v>0</v>
      </c>
      <c r="FI58" s="342">
        <f t="shared" si="86"/>
        <v>0</v>
      </c>
      <c r="FJ58" s="342">
        <f t="shared" si="86"/>
        <v>0</v>
      </c>
      <c r="FK58" s="342">
        <f t="shared" si="86"/>
        <v>0</v>
      </c>
      <c r="FL58" s="342">
        <f t="shared" si="86"/>
        <v>0</v>
      </c>
      <c r="FM58" s="342">
        <f t="shared" si="86"/>
        <v>0</v>
      </c>
      <c r="FN58" s="342">
        <f t="shared" si="86"/>
        <v>0</v>
      </c>
      <c r="FO58" s="342">
        <f t="shared" si="86"/>
        <v>0</v>
      </c>
      <c r="FP58" s="342">
        <f t="shared" si="86"/>
        <v>0</v>
      </c>
      <c r="FQ58" s="343">
        <f t="shared" si="86"/>
        <v>0</v>
      </c>
    </row>
    <row r="59" spans="1:173" ht="12.75" customHeight="1" x14ac:dyDescent="0.2">
      <c r="A59" s="74" t="str">
        <f t="shared" si="68"/>
        <v xml:space="preserve"> -N/A</v>
      </c>
      <c r="B59" s="362"/>
      <c r="C59" s="171" t="s">
        <v>300</v>
      </c>
      <c r="D59" s="366" t="str">
        <f>IF(ISBLANK(EMISSIONS_2!D59), " ", EMISSIONS_2!D59)</f>
        <v xml:space="preserve"> </v>
      </c>
      <c r="E59" s="351" t="s">
        <v>73</v>
      </c>
      <c r="F59" s="351" t="s">
        <v>73</v>
      </c>
      <c r="G59" s="33" t="s">
        <v>115</v>
      </c>
      <c r="H59" s="368"/>
      <c r="I59" s="64" t="s">
        <v>143</v>
      </c>
      <c r="J59" s="33" t="s">
        <v>115</v>
      </c>
      <c r="K59" s="64"/>
      <c r="L59" s="64"/>
      <c r="M59" s="367">
        <v>0</v>
      </c>
      <c r="N59" s="373">
        <v>0</v>
      </c>
      <c r="O59" s="299"/>
      <c r="P59" s="301"/>
      <c r="Q59" s="73" t="str">
        <f t="shared" si="69"/>
        <v>Enter Activity</v>
      </c>
      <c r="R59" s="73" t="str">
        <f t="shared" si="70"/>
        <v>Enter Activity</v>
      </c>
      <c r="S59" s="73" t="str">
        <f t="shared" si="71"/>
        <v>Enter Activity</v>
      </c>
      <c r="T59" s="73" t="str">
        <f t="shared" si="72"/>
        <v>Enter Activity</v>
      </c>
      <c r="U59" s="73" t="str">
        <f t="shared" si="73"/>
        <v>Enter Activity</v>
      </c>
      <c r="V59" s="73" t="str">
        <f t="shared" si="74"/>
        <v>Enter Activity</v>
      </c>
      <c r="W59" s="79" t="s">
        <v>115</v>
      </c>
      <c r="X59" s="73" t="str">
        <f t="shared" si="75"/>
        <v>Enter Activity</v>
      </c>
      <c r="Y59" s="78" t="s">
        <v>115</v>
      </c>
      <c r="Z59" s="79" t="s">
        <v>115</v>
      </c>
      <c r="AA59" s="82" t="s">
        <v>115</v>
      </c>
      <c r="AB59" s="76" t="str">
        <f xml:space="preserve"> IF($H59=0, "Enter Activity", IF(($M59=0)*($N59=0), "Enter Run Time", (H59*'VESSEL FACTORS'!$D$41)/2000))</f>
        <v>Enter Activity</v>
      </c>
      <c r="AC59" s="65" t="str">
        <f xml:space="preserve"> IF($H59=0, "Enter Activity", IF(($M59=0)*($N59=0), "Enter Run Time", (H59*'VESSEL FACTORS'!$D$41)/2000))</f>
        <v>Enter Activity</v>
      </c>
      <c r="AD59" s="65" t="str">
        <f>IF($H59=0, "Enter Activity", IF(($M59=0)*($N59=0), "Enter Run Time",  (H59*'VESSEL FACTORS'!$F$41)/2000))</f>
        <v>Enter Activity</v>
      </c>
      <c r="AE59" s="65" t="str">
        <f>IF($H59=0, "Enter Activity", IF(($M59=0)*($N59=0), "Enter Run Time", (H59*'VESSEL FACTORS'!$H$41)/2000))</f>
        <v>Enter Activity</v>
      </c>
      <c r="AF59" s="65" t="str">
        <f>IF($H59=0, "Enter Activity", IF(($M59=0)*($N59=0), "Enter Run Time", (H59*'VESSEL FACTORS'!$I$41)/2000))</f>
        <v>Enter Activity</v>
      </c>
      <c r="AG59" s="84" t="str">
        <f>IF($H59=0, "Enter Activity", IF(($M59=0)*($N59=0), "Enter Run Time", (H59*'VESSEL FACTORS'!$J$41)/2000))</f>
        <v>Enter Activity</v>
      </c>
      <c r="AH59" s="70" t="s">
        <v>115</v>
      </c>
      <c r="AI59" s="79" t="str">
        <f>IF($H59=0, "Enter Activity", IF(($M59=0)*($N59=0), "Enter Run Time",  (H59*'VESSEL FACTORS'!$L$41)/2000))</f>
        <v>Enter Activity</v>
      </c>
      <c r="AJ59" s="70" t="s">
        <v>115</v>
      </c>
      <c r="AK59" s="70" t="s">
        <v>115</v>
      </c>
      <c r="AL59" s="71" t="s">
        <v>115</v>
      </c>
      <c r="AM59" s="73"/>
      <c r="AO59" s="74">
        <f>MONTH(EMISSIONS_1!P59)-MONTH(EMISSIONS_1!O59)+1</f>
        <v>1</v>
      </c>
      <c r="AP59" s="341">
        <f t="shared" si="88"/>
        <v>0</v>
      </c>
      <c r="AQ59" s="342">
        <f t="shared" si="88"/>
        <v>0</v>
      </c>
      <c r="AR59" s="342">
        <f t="shared" si="88"/>
        <v>0</v>
      </c>
      <c r="AS59" s="342">
        <f t="shared" si="87"/>
        <v>0</v>
      </c>
      <c r="AT59" s="342">
        <f t="shared" si="87"/>
        <v>0</v>
      </c>
      <c r="AU59" s="342">
        <f t="shared" si="87"/>
        <v>0</v>
      </c>
      <c r="AV59" s="342">
        <f t="shared" si="87"/>
        <v>0</v>
      </c>
      <c r="AW59" s="342">
        <f t="shared" si="87"/>
        <v>0</v>
      </c>
      <c r="AX59" s="342">
        <f t="shared" si="87"/>
        <v>0</v>
      </c>
      <c r="AY59" s="342">
        <f t="shared" si="87"/>
        <v>0</v>
      </c>
      <c r="AZ59" s="342">
        <f t="shared" si="87"/>
        <v>0</v>
      </c>
      <c r="BA59" s="343">
        <f t="shared" si="87"/>
        <v>0</v>
      </c>
      <c r="BB59" s="341">
        <f t="shared" si="77"/>
        <v>0</v>
      </c>
      <c r="BC59" s="342">
        <f t="shared" si="77"/>
        <v>0</v>
      </c>
      <c r="BD59" s="342">
        <f t="shared" si="77"/>
        <v>0</v>
      </c>
      <c r="BE59" s="342">
        <f t="shared" si="77"/>
        <v>0</v>
      </c>
      <c r="BF59" s="342">
        <f t="shared" si="77"/>
        <v>0</v>
      </c>
      <c r="BG59" s="342">
        <f t="shared" si="77"/>
        <v>0</v>
      </c>
      <c r="BH59" s="342">
        <f t="shared" si="77"/>
        <v>0</v>
      </c>
      <c r="BI59" s="342">
        <f t="shared" si="77"/>
        <v>0</v>
      </c>
      <c r="BJ59" s="342">
        <f t="shared" si="77"/>
        <v>0</v>
      </c>
      <c r="BK59" s="342">
        <f t="shared" si="77"/>
        <v>0</v>
      </c>
      <c r="BL59" s="342">
        <f t="shared" si="77"/>
        <v>0</v>
      </c>
      <c r="BM59" s="343">
        <f t="shared" si="77"/>
        <v>0</v>
      </c>
      <c r="BN59" s="341">
        <f t="shared" si="78"/>
        <v>0</v>
      </c>
      <c r="BO59" s="342">
        <f t="shared" si="78"/>
        <v>0</v>
      </c>
      <c r="BP59" s="342">
        <f t="shared" si="78"/>
        <v>0</v>
      </c>
      <c r="BQ59" s="342">
        <f t="shared" si="78"/>
        <v>0</v>
      </c>
      <c r="BR59" s="342">
        <f t="shared" si="78"/>
        <v>0</v>
      </c>
      <c r="BS59" s="342">
        <f t="shared" si="78"/>
        <v>0</v>
      </c>
      <c r="BT59" s="342">
        <f t="shared" si="78"/>
        <v>0</v>
      </c>
      <c r="BU59" s="342">
        <f t="shared" si="78"/>
        <v>0</v>
      </c>
      <c r="BV59" s="342">
        <f t="shared" si="78"/>
        <v>0</v>
      </c>
      <c r="BW59" s="342">
        <f t="shared" si="78"/>
        <v>0</v>
      </c>
      <c r="BX59" s="342">
        <f t="shared" si="78"/>
        <v>0</v>
      </c>
      <c r="BY59" s="343">
        <f t="shared" si="78"/>
        <v>0</v>
      </c>
      <c r="BZ59" s="341">
        <f t="shared" si="79"/>
        <v>0</v>
      </c>
      <c r="CA59" s="342">
        <f t="shared" si="79"/>
        <v>0</v>
      </c>
      <c r="CB59" s="342">
        <f t="shared" si="79"/>
        <v>0</v>
      </c>
      <c r="CC59" s="342">
        <f t="shared" si="79"/>
        <v>0</v>
      </c>
      <c r="CD59" s="342">
        <f t="shared" si="79"/>
        <v>0</v>
      </c>
      <c r="CE59" s="342">
        <f t="shared" si="79"/>
        <v>0</v>
      </c>
      <c r="CF59" s="342">
        <f t="shared" si="79"/>
        <v>0</v>
      </c>
      <c r="CG59" s="342">
        <f t="shared" si="79"/>
        <v>0</v>
      </c>
      <c r="CH59" s="342">
        <f t="shared" si="79"/>
        <v>0</v>
      </c>
      <c r="CI59" s="342">
        <f t="shared" si="79"/>
        <v>0</v>
      </c>
      <c r="CJ59" s="342">
        <f t="shared" si="79"/>
        <v>0</v>
      </c>
      <c r="CK59" s="343">
        <f t="shared" si="79"/>
        <v>0</v>
      </c>
      <c r="CL59" s="341">
        <f t="shared" si="80"/>
        <v>0</v>
      </c>
      <c r="CM59" s="342">
        <f t="shared" si="80"/>
        <v>0</v>
      </c>
      <c r="CN59" s="342">
        <f t="shared" si="80"/>
        <v>0</v>
      </c>
      <c r="CO59" s="342">
        <f t="shared" si="80"/>
        <v>0</v>
      </c>
      <c r="CP59" s="342">
        <f t="shared" si="80"/>
        <v>0</v>
      </c>
      <c r="CQ59" s="342">
        <f t="shared" si="80"/>
        <v>0</v>
      </c>
      <c r="CR59" s="342">
        <f t="shared" si="80"/>
        <v>0</v>
      </c>
      <c r="CS59" s="342">
        <f t="shared" si="80"/>
        <v>0</v>
      </c>
      <c r="CT59" s="342">
        <f t="shared" si="80"/>
        <v>0</v>
      </c>
      <c r="CU59" s="342">
        <f t="shared" si="80"/>
        <v>0</v>
      </c>
      <c r="CV59" s="342">
        <f t="shared" si="80"/>
        <v>0</v>
      </c>
      <c r="CW59" s="343">
        <f t="shared" si="80"/>
        <v>0</v>
      </c>
      <c r="CX59" s="341">
        <f t="shared" si="81"/>
        <v>0</v>
      </c>
      <c r="CY59" s="342">
        <f t="shared" si="81"/>
        <v>0</v>
      </c>
      <c r="CZ59" s="342">
        <f t="shared" si="81"/>
        <v>0</v>
      </c>
      <c r="DA59" s="342">
        <f t="shared" si="81"/>
        <v>0</v>
      </c>
      <c r="DB59" s="342">
        <f t="shared" si="81"/>
        <v>0</v>
      </c>
      <c r="DC59" s="342">
        <f t="shared" si="81"/>
        <v>0</v>
      </c>
      <c r="DD59" s="342">
        <f t="shared" si="81"/>
        <v>0</v>
      </c>
      <c r="DE59" s="342">
        <f t="shared" si="81"/>
        <v>0</v>
      </c>
      <c r="DF59" s="342">
        <f t="shared" si="81"/>
        <v>0</v>
      </c>
      <c r="DG59" s="342">
        <f t="shared" si="81"/>
        <v>0</v>
      </c>
      <c r="DH59" s="342">
        <f t="shared" si="81"/>
        <v>0</v>
      </c>
      <c r="DI59" s="343">
        <f t="shared" si="81"/>
        <v>0</v>
      </c>
      <c r="DJ59" s="341">
        <f t="shared" si="82"/>
        <v>0</v>
      </c>
      <c r="DK59" s="342">
        <f t="shared" si="82"/>
        <v>0</v>
      </c>
      <c r="DL59" s="342">
        <f t="shared" si="82"/>
        <v>0</v>
      </c>
      <c r="DM59" s="342">
        <f t="shared" si="82"/>
        <v>0</v>
      </c>
      <c r="DN59" s="342">
        <f t="shared" si="82"/>
        <v>0</v>
      </c>
      <c r="DO59" s="342">
        <f t="shared" si="82"/>
        <v>0</v>
      </c>
      <c r="DP59" s="342">
        <f t="shared" si="82"/>
        <v>0</v>
      </c>
      <c r="DQ59" s="342">
        <f t="shared" si="82"/>
        <v>0</v>
      </c>
      <c r="DR59" s="342">
        <f t="shared" si="82"/>
        <v>0</v>
      </c>
      <c r="DS59" s="342">
        <f t="shared" si="82"/>
        <v>0</v>
      </c>
      <c r="DT59" s="342">
        <f t="shared" si="82"/>
        <v>0</v>
      </c>
      <c r="DU59" s="343">
        <f t="shared" si="82"/>
        <v>0</v>
      </c>
      <c r="DV59" s="341">
        <f t="shared" si="83"/>
        <v>0</v>
      </c>
      <c r="DW59" s="342">
        <f t="shared" si="83"/>
        <v>0</v>
      </c>
      <c r="DX59" s="342">
        <f t="shared" si="83"/>
        <v>0</v>
      </c>
      <c r="DY59" s="342">
        <f t="shared" si="83"/>
        <v>0</v>
      </c>
      <c r="DZ59" s="342">
        <f t="shared" si="83"/>
        <v>0</v>
      </c>
      <c r="EA59" s="342">
        <f t="shared" si="83"/>
        <v>0</v>
      </c>
      <c r="EB59" s="342">
        <f t="shared" si="83"/>
        <v>0</v>
      </c>
      <c r="EC59" s="342">
        <f t="shared" si="83"/>
        <v>0</v>
      </c>
      <c r="ED59" s="342">
        <f t="shared" si="83"/>
        <v>0</v>
      </c>
      <c r="EE59" s="342">
        <f t="shared" si="83"/>
        <v>0</v>
      </c>
      <c r="EF59" s="342">
        <f t="shared" si="83"/>
        <v>0</v>
      </c>
      <c r="EG59" s="343">
        <f t="shared" si="83"/>
        <v>0</v>
      </c>
      <c r="EH59" s="341">
        <f t="shared" si="84"/>
        <v>0</v>
      </c>
      <c r="EI59" s="342">
        <f t="shared" si="84"/>
        <v>0</v>
      </c>
      <c r="EJ59" s="342">
        <f t="shared" si="84"/>
        <v>0</v>
      </c>
      <c r="EK59" s="342">
        <f t="shared" si="84"/>
        <v>0</v>
      </c>
      <c r="EL59" s="342">
        <f t="shared" si="84"/>
        <v>0</v>
      </c>
      <c r="EM59" s="342">
        <f t="shared" si="84"/>
        <v>0</v>
      </c>
      <c r="EN59" s="342">
        <f t="shared" si="84"/>
        <v>0</v>
      </c>
      <c r="EO59" s="342">
        <f t="shared" si="84"/>
        <v>0</v>
      </c>
      <c r="EP59" s="342">
        <f t="shared" si="84"/>
        <v>0</v>
      </c>
      <c r="EQ59" s="342">
        <f t="shared" si="84"/>
        <v>0</v>
      </c>
      <c r="ER59" s="342">
        <f t="shared" si="84"/>
        <v>0</v>
      </c>
      <c r="ES59" s="343">
        <f t="shared" si="84"/>
        <v>0</v>
      </c>
      <c r="ET59" s="341">
        <f t="shared" si="85"/>
        <v>0</v>
      </c>
      <c r="EU59" s="342">
        <f t="shared" si="85"/>
        <v>0</v>
      </c>
      <c r="EV59" s="342">
        <f t="shared" si="85"/>
        <v>0</v>
      </c>
      <c r="EW59" s="342">
        <f t="shared" si="85"/>
        <v>0</v>
      </c>
      <c r="EX59" s="342">
        <f t="shared" si="85"/>
        <v>0</v>
      </c>
      <c r="EY59" s="342">
        <f t="shared" si="85"/>
        <v>0</v>
      </c>
      <c r="EZ59" s="342">
        <f t="shared" si="85"/>
        <v>0</v>
      </c>
      <c r="FA59" s="342">
        <f t="shared" si="85"/>
        <v>0</v>
      </c>
      <c r="FB59" s="342">
        <f t="shared" si="85"/>
        <v>0</v>
      </c>
      <c r="FC59" s="342">
        <f t="shared" si="85"/>
        <v>0</v>
      </c>
      <c r="FD59" s="342">
        <f t="shared" si="85"/>
        <v>0</v>
      </c>
      <c r="FE59" s="343">
        <f t="shared" si="85"/>
        <v>0</v>
      </c>
      <c r="FF59" s="341">
        <f t="shared" si="86"/>
        <v>0</v>
      </c>
      <c r="FG59" s="342">
        <f t="shared" si="86"/>
        <v>0</v>
      </c>
      <c r="FH59" s="342">
        <f t="shared" si="86"/>
        <v>0</v>
      </c>
      <c r="FI59" s="342">
        <f t="shared" si="86"/>
        <v>0</v>
      </c>
      <c r="FJ59" s="342">
        <f t="shared" si="86"/>
        <v>0</v>
      </c>
      <c r="FK59" s="342">
        <f t="shared" si="86"/>
        <v>0</v>
      </c>
      <c r="FL59" s="342">
        <f t="shared" si="86"/>
        <v>0</v>
      </c>
      <c r="FM59" s="342">
        <f t="shared" si="86"/>
        <v>0</v>
      </c>
      <c r="FN59" s="342">
        <f t="shared" si="86"/>
        <v>0</v>
      </c>
      <c r="FO59" s="342">
        <f t="shared" si="86"/>
        <v>0</v>
      </c>
      <c r="FP59" s="342">
        <f t="shared" si="86"/>
        <v>0</v>
      </c>
      <c r="FQ59" s="343">
        <f t="shared" si="86"/>
        <v>0</v>
      </c>
    </row>
    <row r="60" spans="1:173" ht="12.75" customHeight="1" x14ac:dyDescent="0.2">
      <c r="A60" s="251"/>
      <c r="B60" s="252"/>
      <c r="C60" s="253"/>
      <c r="D60" s="253"/>
      <c r="E60" s="253"/>
      <c r="F60" s="253"/>
      <c r="G60" s="267"/>
      <c r="H60" s="267"/>
      <c r="I60" s="267"/>
      <c r="J60" s="255"/>
      <c r="K60" s="255"/>
      <c r="L60" s="255"/>
      <c r="M60" s="255"/>
      <c r="N60" s="257"/>
      <c r="O60" s="305"/>
      <c r="P60" s="304"/>
      <c r="Q60" s="284"/>
      <c r="R60" s="269"/>
      <c r="S60" s="269"/>
      <c r="T60" s="269"/>
      <c r="U60" s="269"/>
      <c r="V60" s="269"/>
      <c r="W60" s="269"/>
      <c r="X60" s="269"/>
      <c r="Y60" s="268"/>
      <c r="Z60" s="269"/>
      <c r="AA60" s="417"/>
      <c r="AB60" s="413"/>
      <c r="AC60" s="272"/>
      <c r="AD60" s="272"/>
      <c r="AE60" s="272"/>
      <c r="AF60" s="272"/>
      <c r="AG60" s="273"/>
      <c r="AH60" s="272"/>
      <c r="AI60" s="272"/>
      <c r="AJ60" s="388"/>
      <c r="AK60" s="388"/>
      <c r="AL60" s="389"/>
      <c r="AM60" s="137"/>
      <c r="AN60" s="228"/>
      <c r="AP60" s="338"/>
      <c r="AQ60" s="339"/>
      <c r="AR60" s="339"/>
      <c r="AS60" s="339"/>
      <c r="AT60" s="339"/>
      <c r="AU60" s="339"/>
      <c r="AV60" s="339"/>
      <c r="AW60" s="339"/>
      <c r="AX60" s="339"/>
      <c r="AY60" s="339"/>
      <c r="AZ60" s="339"/>
      <c r="BA60" s="339"/>
      <c r="BB60" s="338"/>
      <c r="BC60" s="339"/>
      <c r="BD60" s="339"/>
      <c r="BE60" s="339"/>
      <c r="BF60" s="339"/>
      <c r="BG60" s="339"/>
      <c r="BH60" s="339"/>
      <c r="BI60" s="339"/>
      <c r="BJ60" s="339"/>
      <c r="BK60" s="339"/>
      <c r="BL60" s="339"/>
      <c r="BM60" s="339"/>
      <c r="BN60" s="338"/>
      <c r="BO60" s="339"/>
      <c r="BP60" s="339"/>
      <c r="BQ60" s="339"/>
      <c r="BR60" s="339"/>
      <c r="BS60" s="339"/>
      <c r="BT60" s="339"/>
      <c r="BU60" s="339"/>
      <c r="BV60" s="339"/>
      <c r="BW60" s="339"/>
      <c r="BX60" s="339"/>
      <c r="BY60" s="339"/>
      <c r="BZ60" s="338"/>
      <c r="CA60" s="339"/>
      <c r="CB60" s="339"/>
      <c r="CC60" s="339"/>
      <c r="CD60" s="339"/>
      <c r="CE60" s="339"/>
      <c r="CF60" s="339"/>
      <c r="CG60" s="339"/>
      <c r="CH60" s="339"/>
      <c r="CI60" s="339"/>
      <c r="CJ60" s="339"/>
      <c r="CK60" s="339"/>
      <c r="CL60" s="338"/>
      <c r="CM60" s="339"/>
      <c r="CN60" s="339"/>
      <c r="CO60" s="339"/>
      <c r="CP60" s="339"/>
      <c r="CQ60" s="339"/>
      <c r="CR60" s="339"/>
      <c r="CS60" s="339"/>
      <c r="CT60" s="339"/>
      <c r="CU60" s="339"/>
      <c r="CV60" s="339"/>
      <c r="CW60" s="339"/>
      <c r="CX60" s="338"/>
      <c r="CY60" s="339"/>
      <c r="CZ60" s="339"/>
      <c r="DA60" s="339"/>
      <c r="DB60" s="339"/>
      <c r="DC60" s="339"/>
      <c r="DD60" s="339"/>
      <c r="DE60" s="339"/>
      <c r="DF60" s="339"/>
      <c r="DG60" s="339"/>
      <c r="DH60" s="339"/>
      <c r="DI60" s="339"/>
      <c r="DJ60" s="338"/>
      <c r="DK60" s="339"/>
      <c r="DL60" s="339"/>
      <c r="DM60" s="339"/>
      <c r="DN60" s="339"/>
      <c r="DO60" s="339"/>
      <c r="DP60" s="339"/>
      <c r="DQ60" s="339"/>
      <c r="DR60" s="339"/>
      <c r="DS60" s="339"/>
      <c r="DT60" s="339"/>
      <c r="DU60" s="339"/>
      <c r="DV60" s="338"/>
      <c r="DW60" s="339"/>
      <c r="DX60" s="339"/>
      <c r="DY60" s="339"/>
      <c r="DZ60" s="339"/>
      <c r="EA60" s="339"/>
      <c r="EB60" s="339"/>
      <c r="EC60" s="339"/>
      <c r="ED60" s="339"/>
      <c r="EE60" s="339"/>
      <c r="EF60" s="339"/>
      <c r="EG60" s="339"/>
      <c r="EH60" s="338"/>
      <c r="EI60" s="339"/>
      <c r="EJ60" s="339"/>
      <c r="EK60" s="339"/>
      <c r="EL60" s="339"/>
      <c r="EM60" s="339"/>
      <c r="EN60" s="339"/>
      <c r="EO60" s="339"/>
      <c r="EP60" s="339"/>
      <c r="EQ60" s="339"/>
      <c r="ER60" s="339"/>
      <c r="ES60" s="339"/>
      <c r="ET60" s="338"/>
      <c r="EU60" s="339"/>
      <c r="EV60" s="339"/>
      <c r="EW60" s="339"/>
      <c r="EX60" s="339"/>
      <c r="EY60" s="339"/>
      <c r="EZ60" s="339"/>
      <c r="FA60" s="339"/>
      <c r="FB60" s="339"/>
      <c r="FC60" s="339"/>
      <c r="FD60" s="339"/>
      <c r="FE60" s="339"/>
      <c r="FF60" s="338"/>
      <c r="FG60" s="339"/>
      <c r="FH60" s="339"/>
      <c r="FI60" s="339"/>
      <c r="FJ60" s="339"/>
      <c r="FK60" s="339"/>
      <c r="FL60" s="339"/>
      <c r="FM60" s="339"/>
      <c r="FN60" s="339"/>
      <c r="FO60" s="339"/>
      <c r="FP60" s="339"/>
      <c r="FQ60" s="339"/>
    </row>
    <row r="61" spans="1:173" ht="12.75" customHeight="1" x14ac:dyDescent="0.2">
      <c r="B61" s="37"/>
      <c r="C61" s="62"/>
      <c r="D61" s="231"/>
      <c r="E61" s="120"/>
      <c r="F61" s="120"/>
      <c r="G61" s="243"/>
      <c r="H61" s="38"/>
      <c r="I61" s="38"/>
      <c r="J61" s="38"/>
      <c r="K61" s="38"/>
      <c r="L61" s="38"/>
      <c r="M61" s="38"/>
      <c r="N61" s="39"/>
      <c r="O61" s="143"/>
      <c r="P61" s="39"/>
      <c r="Q61" s="148"/>
      <c r="R61" s="85"/>
      <c r="S61" s="85"/>
      <c r="T61" s="85"/>
      <c r="U61" s="85"/>
      <c r="V61" s="85"/>
      <c r="W61" s="80"/>
      <c r="X61" s="85"/>
      <c r="Y61" s="80"/>
      <c r="Z61" s="80"/>
      <c r="AA61" s="81"/>
      <c r="AB61" s="148"/>
      <c r="AC61" s="80"/>
      <c r="AD61" s="80"/>
      <c r="AE61" s="80"/>
      <c r="AF61" s="80"/>
      <c r="AG61" s="80"/>
      <c r="AH61" s="80"/>
      <c r="AI61" s="80"/>
      <c r="AJ61" s="80"/>
      <c r="AK61" s="80"/>
      <c r="AL61" s="423"/>
      <c r="AM61" s="73"/>
      <c r="AN61" s="290"/>
      <c r="AO61" s="316"/>
      <c r="AP61" s="153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44"/>
      <c r="BB61" s="153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44"/>
      <c r="BN61" s="153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44"/>
      <c r="BZ61" s="153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44"/>
      <c r="CL61" s="153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44"/>
      <c r="CX61" s="153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44"/>
      <c r="DJ61" s="153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44"/>
      <c r="DV61" s="153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44"/>
      <c r="EH61" s="153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44"/>
      <c r="ET61" s="153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44"/>
      <c r="FF61" s="153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44"/>
    </row>
    <row r="62" spans="1:173" ht="12.75" customHeight="1" x14ac:dyDescent="0.2">
      <c r="B62" s="72"/>
      <c r="C62" s="92">
        <f>TITLE!A20</f>
        <v>2017</v>
      </c>
      <c r="D62" s="326"/>
      <c r="E62" s="327"/>
      <c r="F62" s="327"/>
      <c r="G62" s="250"/>
      <c r="H62" s="61" t="s">
        <v>43</v>
      </c>
      <c r="I62" s="41"/>
      <c r="J62" s="41"/>
      <c r="K62" s="41"/>
      <c r="L62" s="41"/>
      <c r="M62" s="42"/>
      <c r="N62" s="43"/>
      <c r="O62" s="144"/>
      <c r="P62" s="43"/>
      <c r="Q62" s="149">
        <f t="shared" ref="Q62:AL62" si="89">SUM(Q7:Q59)</f>
        <v>0</v>
      </c>
      <c r="R62" s="149">
        <f t="shared" si="89"/>
        <v>0</v>
      </c>
      <c r="S62" s="149">
        <f t="shared" si="89"/>
        <v>0</v>
      </c>
      <c r="T62" s="149">
        <f t="shared" si="89"/>
        <v>0</v>
      </c>
      <c r="U62" s="149">
        <f t="shared" si="89"/>
        <v>0</v>
      </c>
      <c r="V62" s="149">
        <f t="shared" si="89"/>
        <v>0</v>
      </c>
      <c r="W62" s="149">
        <f t="shared" si="89"/>
        <v>0</v>
      </c>
      <c r="X62" s="149">
        <f t="shared" si="89"/>
        <v>0</v>
      </c>
      <c r="Y62" s="149">
        <f t="shared" si="89"/>
        <v>0</v>
      </c>
      <c r="Z62" s="149">
        <f t="shared" si="89"/>
        <v>0</v>
      </c>
      <c r="AA62" s="419">
        <f t="shared" si="89"/>
        <v>0</v>
      </c>
      <c r="AB62" s="154">
        <f t="shared" si="89"/>
        <v>0</v>
      </c>
      <c r="AC62" s="427">
        <f t="shared" si="89"/>
        <v>0</v>
      </c>
      <c r="AD62" s="427">
        <f t="shared" si="89"/>
        <v>0</v>
      </c>
      <c r="AE62" s="427">
        <f t="shared" si="89"/>
        <v>0</v>
      </c>
      <c r="AF62" s="427">
        <f t="shared" si="89"/>
        <v>0</v>
      </c>
      <c r="AG62" s="427">
        <f t="shared" si="89"/>
        <v>0</v>
      </c>
      <c r="AH62" s="427">
        <f t="shared" si="89"/>
        <v>0</v>
      </c>
      <c r="AI62" s="427">
        <f t="shared" si="89"/>
        <v>0</v>
      </c>
      <c r="AJ62" s="427">
        <f t="shared" si="89"/>
        <v>0</v>
      </c>
      <c r="AK62" s="427">
        <f t="shared" si="89"/>
        <v>0</v>
      </c>
      <c r="AL62" s="424">
        <f t="shared" si="89"/>
        <v>0</v>
      </c>
      <c r="AM62" s="154"/>
      <c r="AO62" s="317"/>
      <c r="AP62" s="155">
        <f t="shared" ref="AP62:BU62" si="90">SUM(AP7:AP59)</f>
        <v>0</v>
      </c>
      <c r="AQ62" s="154">
        <f t="shared" si="90"/>
        <v>0</v>
      </c>
      <c r="AR62" s="154">
        <f t="shared" si="90"/>
        <v>0</v>
      </c>
      <c r="AS62" s="154">
        <f t="shared" si="90"/>
        <v>0</v>
      </c>
      <c r="AT62" s="154">
        <f t="shared" si="90"/>
        <v>0</v>
      </c>
      <c r="AU62" s="154">
        <f t="shared" si="90"/>
        <v>0</v>
      </c>
      <c r="AV62" s="154">
        <f t="shared" si="90"/>
        <v>0</v>
      </c>
      <c r="AW62" s="154">
        <f t="shared" si="90"/>
        <v>0</v>
      </c>
      <c r="AX62" s="154">
        <f t="shared" si="90"/>
        <v>0</v>
      </c>
      <c r="AY62" s="154">
        <f t="shared" si="90"/>
        <v>0</v>
      </c>
      <c r="AZ62" s="154">
        <f t="shared" si="90"/>
        <v>0</v>
      </c>
      <c r="BA62" s="149">
        <f t="shared" si="90"/>
        <v>0</v>
      </c>
      <c r="BB62" s="155">
        <f t="shared" si="90"/>
        <v>0</v>
      </c>
      <c r="BC62" s="154">
        <f t="shared" si="90"/>
        <v>0</v>
      </c>
      <c r="BD62" s="154">
        <f t="shared" si="90"/>
        <v>0</v>
      </c>
      <c r="BE62" s="154">
        <f t="shared" si="90"/>
        <v>0</v>
      </c>
      <c r="BF62" s="154">
        <f t="shared" si="90"/>
        <v>0</v>
      </c>
      <c r="BG62" s="154">
        <f t="shared" si="90"/>
        <v>0</v>
      </c>
      <c r="BH62" s="154">
        <f t="shared" si="90"/>
        <v>0</v>
      </c>
      <c r="BI62" s="154">
        <f t="shared" si="90"/>
        <v>0</v>
      </c>
      <c r="BJ62" s="154">
        <f t="shared" si="90"/>
        <v>0</v>
      </c>
      <c r="BK62" s="154">
        <f t="shared" si="90"/>
        <v>0</v>
      </c>
      <c r="BL62" s="154">
        <f t="shared" si="90"/>
        <v>0</v>
      </c>
      <c r="BM62" s="149">
        <f t="shared" si="90"/>
        <v>0</v>
      </c>
      <c r="BN62" s="155">
        <f t="shared" si="90"/>
        <v>0</v>
      </c>
      <c r="BO62" s="154">
        <f t="shared" si="90"/>
        <v>0</v>
      </c>
      <c r="BP62" s="154">
        <f t="shared" si="90"/>
        <v>0</v>
      </c>
      <c r="BQ62" s="154">
        <f t="shared" si="90"/>
        <v>0</v>
      </c>
      <c r="BR62" s="154">
        <f t="shared" si="90"/>
        <v>0</v>
      </c>
      <c r="BS62" s="154">
        <f t="shared" si="90"/>
        <v>0</v>
      </c>
      <c r="BT62" s="154">
        <f t="shared" si="90"/>
        <v>0</v>
      </c>
      <c r="BU62" s="154">
        <f t="shared" si="90"/>
        <v>0</v>
      </c>
      <c r="BV62" s="154">
        <f t="shared" ref="BV62:DA62" si="91">SUM(BV7:BV59)</f>
        <v>0</v>
      </c>
      <c r="BW62" s="154">
        <f t="shared" si="91"/>
        <v>0</v>
      </c>
      <c r="BX62" s="154">
        <f t="shared" si="91"/>
        <v>0</v>
      </c>
      <c r="BY62" s="149">
        <f t="shared" si="91"/>
        <v>0</v>
      </c>
      <c r="BZ62" s="155">
        <f t="shared" si="91"/>
        <v>0</v>
      </c>
      <c r="CA62" s="154">
        <f t="shared" si="91"/>
        <v>0</v>
      </c>
      <c r="CB62" s="154">
        <f t="shared" si="91"/>
        <v>0</v>
      </c>
      <c r="CC62" s="154">
        <f t="shared" si="91"/>
        <v>0</v>
      </c>
      <c r="CD62" s="154">
        <f t="shared" si="91"/>
        <v>0</v>
      </c>
      <c r="CE62" s="154">
        <f t="shared" si="91"/>
        <v>0</v>
      </c>
      <c r="CF62" s="154">
        <f t="shared" si="91"/>
        <v>0</v>
      </c>
      <c r="CG62" s="154">
        <f t="shared" si="91"/>
        <v>0</v>
      </c>
      <c r="CH62" s="154">
        <f t="shared" si="91"/>
        <v>0</v>
      </c>
      <c r="CI62" s="154">
        <f t="shared" si="91"/>
        <v>0</v>
      </c>
      <c r="CJ62" s="154">
        <f t="shared" si="91"/>
        <v>0</v>
      </c>
      <c r="CK62" s="149">
        <f t="shared" si="91"/>
        <v>0</v>
      </c>
      <c r="CL62" s="155">
        <f t="shared" si="91"/>
        <v>0</v>
      </c>
      <c r="CM62" s="154">
        <f t="shared" si="91"/>
        <v>0</v>
      </c>
      <c r="CN62" s="154">
        <f t="shared" si="91"/>
        <v>0</v>
      </c>
      <c r="CO62" s="154">
        <f t="shared" si="91"/>
        <v>0</v>
      </c>
      <c r="CP62" s="154">
        <f t="shared" si="91"/>
        <v>0</v>
      </c>
      <c r="CQ62" s="154">
        <f t="shared" si="91"/>
        <v>0</v>
      </c>
      <c r="CR62" s="154">
        <f t="shared" si="91"/>
        <v>0</v>
      </c>
      <c r="CS62" s="154">
        <f t="shared" si="91"/>
        <v>0</v>
      </c>
      <c r="CT62" s="154">
        <f t="shared" si="91"/>
        <v>0</v>
      </c>
      <c r="CU62" s="154">
        <f t="shared" si="91"/>
        <v>0</v>
      </c>
      <c r="CV62" s="154">
        <f t="shared" si="91"/>
        <v>0</v>
      </c>
      <c r="CW62" s="149">
        <f t="shared" si="91"/>
        <v>0</v>
      </c>
      <c r="CX62" s="155">
        <f t="shared" si="91"/>
        <v>0</v>
      </c>
      <c r="CY62" s="154">
        <f t="shared" si="91"/>
        <v>0</v>
      </c>
      <c r="CZ62" s="154">
        <f t="shared" si="91"/>
        <v>0</v>
      </c>
      <c r="DA62" s="154">
        <f t="shared" si="91"/>
        <v>0</v>
      </c>
      <c r="DB62" s="154">
        <f t="shared" ref="DB62:EG62" si="92">SUM(DB7:DB59)</f>
        <v>0</v>
      </c>
      <c r="DC62" s="154">
        <f t="shared" si="92"/>
        <v>0</v>
      </c>
      <c r="DD62" s="154">
        <f t="shared" si="92"/>
        <v>0</v>
      </c>
      <c r="DE62" s="154">
        <f t="shared" si="92"/>
        <v>0</v>
      </c>
      <c r="DF62" s="154">
        <f t="shared" si="92"/>
        <v>0</v>
      </c>
      <c r="DG62" s="154">
        <f t="shared" si="92"/>
        <v>0</v>
      </c>
      <c r="DH62" s="154">
        <f t="shared" si="92"/>
        <v>0</v>
      </c>
      <c r="DI62" s="149">
        <f t="shared" si="92"/>
        <v>0</v>
      </c>
      <c r="DJ62" s="155">
        <f t="shared" si="92"/>
        <v>0</v>
      </c>
      <c r="DK62" s="154">
        <f t="shared" si="92"/>
        <v>0</v>
      </c>
      <c r="DL62" s="154">
        <f t="shared" si="92"/>
        <v>0</v>
      </c>
      <c r="DM62" s="154">
        <f t="shared" si="92"/>
        <v>0</v>
      </c>
      <c r="DN62" s="154">
        <f t="shared" si="92"/>
        <v>0</v>
      </c>
      <c r="DO62" s="154">
        <f t="shared" si="92"/>
        <v>0</v>
      </c>
      <c r="DP62" s="154">
        <f t="shared" si="92"/>
        <v>0</v>
      </c>
      <c r="DQ62" s="154">
        <f t="shared" si="92"/>
        <v>0</v>
      </c>
      <c r="DR62" s="154">
        <f t="shared" si="92"/>
        <v>0</v>
      </c>
      <c r="DS62" s="154">
        <f t="shared" si="92"/>
        <v>0</v>
      </c>
      <c r="DT62" s="154">
        <f t="shared" si="92"/>
        <v>0</v>
      </c>
      <c r="DU62" s="149">
        <f t="shared" si="92"/>
        <v>0</v>
      </c>
      <c r="DV62" s="155">
        <f t="shared" si="92"/>
        <v>0</v>
      </c>
      <c r="DW62" s="154">
        <f t="shared" si="92"/>
        <v>0</v>
      </c>
      <c r="DX62" s="154">
        <f t="shared" si="92"/>
        <v>0</v>
      </c>
      <c r="DY62" s="154">
        <f t="shared" si="92"/>
        <v>0</v>
      </c>
      <c r="DZ62" s="154">
        <f t="shared" si="92"/>
        <v>0</v>
      </c>
      <c r="EA62" s="154">
        <f t="shared" si="92"/>
        <v>0</v>
      </c>
      <c r="EB62" s="154">
        <f t="shared" si="92"/>
        <v>0</v>
      </c>
      <c r="EC62" s="154">
        <f t="shared" si="92"/>
        <v>0</v>
      </c>
      <c r="ED62" s="154">
        <f t="shared" si="92"/>
        <v>0</v>
      </c>
      <c r="EE62" s="154">
        <f t="shared" si="92"/>
        <v>0</v>
      </c>
      <c r="EF62" s="154">
        <f t="shared" si="92"/>
        <v>0</v>
      </c>
      <c r="EG62" s="149">
        <f t="shared" si="92"/>
        <v>0</v>
      </c>
      <c r="EH62" s="155">
        <f t="shared" ref="EH62:FQ62" si="93">SUM(EH7:EH59)</f>
        <v>0</v>
      </c>
      <c r="EI62" s="154">
        <f t="shared" si="93"/>
        <v>0</v>
      </c>
      <c r="EJ62" s="154">
        <f t="shared" si="93"/>
        <v>0</v>
      </c>
      <c r="EK62" s="154">
        <f t="shared" si="93"/>
        <v>0</v>
      </c>
      <c r="EL62" s="154">
        <f t="shared" si="93"/>
        <v>0</v>
      </c>
      <c r="EM62" s="154">
        <f t="shared" si="93"/>
        <v>0</v>
      </c>
      <c r="EN62" s="154">
        <f t="shared" si="93"/>
        <v>0</v>
      </c>
      <c r="EO62" s="154">
        <f t="shared" si="93"/>
        <v>0</v>
      </c>
      <c r="EP62" s="154">
        <f t="shared" si="93"/>
        <v>0</v>
      </c>
      <c r="EQ62" s="154">
        <f t="shared" si="93"/>
        <v>0</v>
      </c>
      <c r="ER62" s="154">
        <f t="shared" si="93"/>
        <v>0</v>
      </c>
      <c r="ES62" s="149">
        <f t="shared" si="93"/>
        <v>0</v>
      </c>
      <c r="ET62" s="155">
        <f t="shared" si="93"/>
        <v>0</v>
      </c>
      <c r="EU62" s="154">
        <f t="shared" si="93"/>
        <v>0</v>
      </c>
      <c r="EV62" s="154">
        <f t="shared" si="93"/>
        <v>0</v>
      </c>
      <c r="EW62" s="154">
        <f t="shared" si="93"/>
        <v>0</v>
      </c>
      <c r="EX62" s="154">
        <f t="shared" si="93"/>
        <v>0</v>
      </c>
      <c r="EY62" s="154">
        <f t="shared" si="93"/>
        <v>0</v>
      </c>
      <c r="EZ62" s="154">
        <f t="shared" si="93"/>
        <v>0</v>
      </c>
      <c r="FA62" s="154">
        <f t="shared" si="93"/>
        <v>0</v>
      </c>
      <c r="FB62" s="154">
        <f t="shared" si="93"/>
        <v>0</v>
      </c>
      <c r="FC62" s="154">
        <f t="shared" si="93"/>
        <v>0</v>
      </c>
      <c r="FD62" s="154">
        <f t="shared" si="93"/>
        <v>0</v>
      </c>
      <c r="FE62" s="149">
        <f t="shared" si="93"/>
        <v>0</v>
      </c>
      <c r="FF62" s="155">
        <f t="shared" si="93"/>
        <v>0</v>
      </c>
      <c r="FG62" s="154">
        <f t="shared" si="93"/>
        <v>0</v>
      </c>
      <c r="FH62" s="154">
        <f t="shared" si="93"/>
        <v>0</v>
      </c>
      <c r="FI62" s="154">
        <f t="shared" si="93"/>
        <v>0</v>
      </c>
      <c r="FJ62" s="154">
        <f t="shared" si="93"/>
        <v>0</v>
      </c>
      <c r="FK62" s="154">
        <f t="shared" si="93"/>
        <v>0</v>
      </c>
      <c r="FL62" s="154">
        <f t="shared" si="93"/>
        <v>0</v>
      </c>
      <c r="FM62" s="154">
        <f t="shared" si="93"/>
        <v>0</v>
      </c>
      <c r="FN62" s="154">
        <f t="shared" si="93"/>
        <v>0</v>
      </c>
      <c r="FO62" s="154">
        <f t="shared" si="93"/>
        <v>0</v>
      </c>
      <c r="FP62" s="154">
        <f t="shared" si="93"/>
        <v>0</v>
      </c>
      <c r="FQ62" s="149">
        <f t="shared" si="93"/>
        <v>0</v>
      </c>
    </row>
    <row r="63" spans="1:173" ht="12.75" customHeight="1" x14ac:dyDescent="0.2">
      <c r="B63" s="31"/>
      <c r="C63" s="63"/>
      <c r="D63" s="180"/>
      <c r="E63" s="60"/>
      <c r="F63" s="60"/>
      <c r="G63" s="5"/>
      <c r="H63" s="30" t="s">
        <v>2</v>
      </c>
      <c r="I63" s="30"/>
      <c r="J63" s="30"/>
      <c r="K63" s="30"/>
      <c r="L63" s="30"/>
      <c r="M63" s="30"/>
      <c r="N63" s="46"/>
      <c r="O63" s="145"/>
      <c r="P63" s="151"/>
      <c r="Q63" s="73"/>
      <c r="R63" s="66"/>
      <c r="S63" s="66"/>
      <c r="T63" s="66"/>
      <c r="U63" s="66"/>
      <c r="V63" s="66"/>
      <c r="W63" s="164"/>
      <c r="X63" s="165"/>
      <c r="Y63" s="164"/>
      <c r="Z63" s="164"/>
      <c r="AA63" s="420"/>
      <c r="AB63" s="73"/>
      <c r="AC63" s="79"/>
      <c r="AD63" s="79"/>
      <c r="AE63" s="79"/>
      <c r="AF63" s="79"/>
      <c r="AG63" s="79"/>
      <c r="AH63" s="164"/>
      <c r="AI63" s="169"/>
      <c r="AJ63" s="169"/>
      <c r="AK63" s="169"/>
      <c r="AL63" s="425"/>
      <c r="AM63" s="73"/>
      <c r="AN63" s="126"/>
      <c r="AP63" s="345"/>
      <c r="AQ63" s="346"/>
      <c r="AR63" s="346"/>
      <c r="AS63" s="346"/>
      <c r="AT63" s="346"/>
      <c r="AU63" s="346"/>
      <c r="AV63" s="346"/>
      <c r="AW63" s="346"/>
      <c r="AX63" s="346"/>
      <c r="AY63" s="346"/>
      <c r="AZ63" s="346"/>
      <c r="BA63" s="347"/>
      <c r="BB63" s="348"/>
      <c r="BC63" s="349"/>
      <c r="BD63" s="349"/>
      <c r="BE63" s="349"/>
      <c r="BF63" s="349"/>
      <c r="BG63" s="349"/>
      <c r="BH63" s="349"/>
      <c r="BI63" s="349"/>
      <c r="BJ63" s="349"/>
      <c r="BK63" s="349"/>
      <c r="BL63" s="349"/>
      <c r="BM63" s="350"/>
      <c r="BN63" s="348"/>
      <c r="BO63" s="349"/>
      <c r="BP63" s="349"/>
      <c r="BQ63" s="349"/>
      <c r="BR63" s="349"/>
      <c r="BS63" s="349"/>
      <c r="BT63" s="349"/>
      <c r="BU63" s="349"/>
      <c r="BV63" s="349"/>
      <c r="BW63" s="349"/>
      <c r="BX63" s="349"/>
      <c r="BY63" s="350"/>
      <c r="BZ63" s="348"/>
      <c r="CA63" s="349"/>
      <c r="CB63" s="349"/>
      <c r="CC63" s="349"/>
      <c r="CD63" s="349"/>
      <c r="CE63" s="349"/>
      <c r="CF63" s="349"/>
      <c r="CG63" s="349"/>
      <c r="CH63" s="349"/>
      <c r="CI63" s="349"/>
      <c r="CJ63" s="349"/>
      <c r="CK63" s="350"/>
      <c r="CL63" s="348"/>
      <c r="CM63" s="349"/>
      <c r="CN63" s="349"/>
      <c r="CO63" s="349"/>
      <c r="CP63" s="349"/>
      <c r="CQ63" s="349"/>
      <c r="CR63" s="349"/>
      <c r="CS63" s="349"/>
      <c r="CT63" s="349"/>
      <c r="CU63" s="349"/>
      <c r="CV63" s="349"/>
      <c r="CW63" s="350"/>
      <c r="CX63" s="348"/>
      <c r="CY63" s="349"/>
      <c r="CZ63" s="349"/>
      <c r="DA63" s="349"/>
      <c r="DB63" s="349"/>
      <c r="DC63" s="349"/>
      <c r="DD63" s="349"/>
      <c r="DE63" s="349"/>
      <c r="DF63" s="349"/>
      <c r="DG63" s="349"/>
      <c r="DH63" s="349"/>
      <c r="DI63" s="350"/>
    </row>
    <row r="64" spans="1:173" ht="26.1" customHeight="1" x14ac:dyDescent="0.2">
      <c r="B64" s="47" t="s">
        <v>44</v>
      </c>
      <c r="C64" s="48" t="s">
        <v>395</v>
      </c>
      <c r="D64" s="232"/>
      <c r="E64" s="232"/>
      <c r="F64" s="232"/>
      <c r="G64" s="232"/>
      <c r="H64" s="21"/>
      <c r="I64" s="21"/>
      <c r="J64" s="21"/>
      <c r="K64" s="21"/>
      <c r="L64" s="21"/>
      <c r="M64" s="21"/>
      <c r="N64" s="21"/>
      <c r="O64" s="21"/>
      <c r="P64" s="21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421"/>
      <c r="AB64" s="89">
        <f>33.3*$C$65</f>
        <v>0</v>
      </c>
      <c r="AC64" s="428">
        <f>33.3*$C$65</f>
        <v>0</v>
      </c>
      <c r="AD64" s="428">
        <f>33.3*$C$65</f>
        <v>0</v>
      </c>
      <c r="AE64" s="428">
        <f>33.3*$C$65</f>
        <v>0</v>
      </c>
      <c r="AF64" s="428">
        <f>33.3*$C$65</f>
        <v>0</v>
      </c>
      <c r="AG64" s="428">
        <f>3400*$C$65^(2/3)</f>
        <v>0</v>
      </c>
      <c r="AH64" s="428"/>
      <c r="AI64" s="428"/>
      <c r="AJ64" s="428"/>
      <c r="AK64" s="428"/>
      <c r="AL64" s="426"/>
      <c r="AM64" s="318"/>
      <c r="AO64" s="126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289"/>
      <c r="BB64" s="289"/>
      <c r="BC64" s="289"/>
      <c r="BD64" s="289"/>
      <c r="BE64" s="289"/>
      <c r="BF64" s="289"/>
      <c r="BG64" s="289"/>
      <c r="BH64" s="289"/>
      <c r="BI64" s="289"/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/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289"/>
      <c r="CH64" s="289"/>
      <c r="CI64" s="289"/>
      <c r="CJ64" s="289"/>
      <c r="CK64" s="289"/>
      <c r="CL64" s="289"/>
      <c r="CM64" s="289"/>
      <c r="CN64" s="289"/>
      <c r="CO64" s="289"/>
      <c r="CP64" s="289"/>
      <c r="CQ64" s="289"/>
      <c r="CR64" s="289"/>
      <c r="CS64" s="289"/>
      <c r="CT64" s="289"/>
      <c r="CU64" s="289"/>
      <c r="CV64" s="289"/>
      <c r="CW64" s="289"/>
      <c r="CX64" s="289"/>
      <c r="CY64" s="289"/>
      <c r="CZ64" s="289"/>
      <c r="DA64" s="289"/>
      <c r="DB64" s="289"/>
      <c r="DC64" s="289"/>
      <c r="DD64" s="289"/>
      <c r="DE64" s="289"/>
      <c r="DF64" s="289"/>
      <c r="DG64" s="289"/>
      <c r="DH64" s="289"/>
      <c r="DI64" s="289"/>
    </row>
    <row r="65" spans="2:39" ht="12.75" customHeight="1" thickBot="1" x14ac:dyDescent="0.25">
      <c r="B65" s="49"/>
      <c r="C65" s="50">
        <f>EMISSIONS_1!C65</f>
        <v>0</v>
      </c>
      <c r="D65" s="233"/>
      <c r="E65" s="233"/>
      <c r="F65" s="233"/>
      <c r="G65" s="233"/>
      <c r="H65" s="51"/>
      <c r="I65" s="51"/>
      <c r="J65" s="51"/>
      <c r="K65" s="51"/>
      <c r="L65" s="51"/>
      <c r="M65" s="51"/>
      <c r="N65" s="51"/>
      <c r="O65" s="51"/>
      <c r="P65" s="5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422"/>
      <c r="AB65" s="414"/>
      <c r="AC65" s="133"/>
      <c r="AD65" s="134"/>
      <c r="AE65" s="133"/>
      <c r="AF65" s="134"/>
      <c r="AG65" s="133"/>
      <c r="AH65" s="168"/>
      <c r="AI65" s="168"/>
      <c r="AJ65" s="386"/>
      <c r="AK65" s="386"/>
      <c r="AL65" s="387"/>
      <c r="AM65" s="319"/>
    </row>
    <row r="66" spans="2:39" ht="12.75" customHeight="1" thickTop="1" x14ac:dyDescent="0.2">
      <c r="B66" s="52"/>
      <c r="C66" s="8"/>
      <c r="D66" s="8"/>
      <c r="E66" s="8"/>
      <c r="F66" s="8"/>
      <c r="G66" s="8"/>
      <c r="H66" s="5"/>
      <c r="I66" s="5"/>
      <c r="J66" s="5"/>
      <c r="K66" s="5"/>
      <c r="L66" s="5"/>
      <c r="M66" s="5"/>
      <c r="N66" s="5"/>
      <c r="O66" s="124"/>
      <c r="P66" s="124"/>
      <c r="Q66" s="135"/>
      <c r="R66" s="135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7"/>
      <c r="AD66" s="137"/>
      <c r="AE66" s="10"/>
      <c r="AF66" s="10"/>
      <c r="AG66" s="10"/>
      <c r="AH66" s="10"/>
      <c r="AI66" s="10"/>
      <c r="AJ66" s="385"/>
      <c r="AK66" s="385"/>
      <c r="AL66" s="385"/>
      <c r="AM66" s="137"/>
    </row>
    <row r="67" spans="2:39" ht="12.75" customHeight="1" x14ac:dyDescent="0.2">
      <c r="B67" s="52"/>
      <c r="C67" s="8"/>
      <c r="D67" s="8"/>
      <c r="E67" s="8"/>
      <c r="F67" s="8"/>
      <c r="G67" s="8"/>
      <c r="H67" s="5"/>
      <c r="I67" s="5"/>
      <c r="J67" s="5"/>
      <c r="K67" s="5"/>
      <c r="L67" s="5"/>
      <c r="M67" s="5"/>
      <c r="N67" s="5"/>
      <c r="O67" s="9"/>
      <c r="P67" s="9"/>
      <c r="Q67" s="5"/>
      <c r="S67" s="8"/>
      <c r="T67" s="8"/>
      <c r="U67" s="8"/>
      <c r="V67" s="8"/>
      <c r="W67" s="8"/>
      <c r="X67" s="8"/>
      <c r="Y67" s="8"/>
      <c r="Z67" s="8"/>
      <c r="AA67" s="8"/>
      <c r="AB67" s="8"/>
      <c r="AC67" s="10"/>
      <c r="AD67" s="10"/>
      <c r="AE67" s="10"/>
      <c r="AF67" s="10"/>
      <c r="AG67" s="10"/>
      <c r="AH67" s="10"/>
      <c r="AI67" s="10"/>
      <c r="AJ67" s="385"/>
      <c r="AK67" s="385"/>
      <c r="AL67" s="385"/>
      <c r="AM67" s="137"/>
    </row>
    <row r="68" spans="2:39" ht="12.75" customHeight="1" x14ac:dyDescent="0.2">
      <c r="B68" s="1"/>
      <c r="C68" s="1"/>
      <c r="D68" s="1"/>
      <c r="E68" s="1"/>
      <c r="F68" s="1"/>
      <c r="G68" s="178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78"/>
      <c r="AK68" s="178"/>
      <c r="AL68" s="178"/>
      <c r="AM68" s="136"/>
    </row>
    <row r="69" spans="2:39" ht="12.75" customHeight="1" x14ac:dyDescent="0.2">
      <c r="B69" s="1"/>
      <c r="C69" s="1"/>
      <c r="D69" s="1"/>
      <c r="E69" s="1"/>
      <c r="F69" s="1"/>
      <c r="G69" s="178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78"/>
      <c r="AK69" s="178"/>
      <c r="AL69" s="178"/>
      <c r="AM69" s="136"/>
    </row>
    <row r="70" spans="2:39" ht="12.75" customHeight="1" x14ac:dyDescent="0.2">
      <c r="B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78"/>
      <c r="AK70" s="178"/>
      <c r="AL70" s="178"/>
      <c r="AM70" s="136"/>
    </row>
    <row r="71" spans="2:39" ht="12.75" customHeight="1" x14ac:dyDescent="0.2">
      <c r="B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78"/>
      <c r="AK71" s="178"/>
      <c r="AL71" s="178"/>
      <c r="AM71" s="73"/>
    </row>
    <row r="72" spans="2:39" ht="12.75" customHeight="1" x14ac:dyDescent="0.2">
      <c r="B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78"/>
      <c r="AK72" s="178"/>
      <c r="AL72" s="178"/>
      <c r="AM72" s="73"/>
    </row>
    <row r="73" spans="2:39" ht="12.75" customHeight="1" x14ac:dyDescent="0.2">
      <c r="B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78"/>
      <c r="AK73" s="178"/>
      <c r="AL73" s="178"/>
      <c r="AM73" s="73"/>
    </row>
    <row r="74" spans="2:39" ht="12.75" customHeight="1" x14ac:dyDescent="0.2">
      <c r="B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78"/>
      <c r="AK74" s="178"/>
      <c r="AL74" s="178"/>
      <c r="AM74" s="73"/>
    </row>
    <row r="75" spans="2:39" ht="12.75" customHeight="1" x14ac:dyDescent="0.2">
      <c r="B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78"/>
      <c r="AK75" s="178"/>
      <c r="AL75" s="178"/>
      <c r="AM75" s="136"/>
    </row>
    <row r="76" spans="2:39" ht="12.75" customHeight="1" x14ac:dyDescent="0.2">
      <c r="B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78"/>
      <c r="AK76" s="178"/>
      <c r="AL76" s="178"/>
      <c r="AM76" s="136"/>
    </row>
    <row r="77" spans="2:39" ht="12.75" customHeight="1" x14ac:dyDescent="0.2">
      <c r="B77" s="1"/>
      <c r="C77" s="1"/>
      <c r="D77" s="1"/>
      <c r="E77" s="1"/>
      <c r="F77" s="1"/>
      <c r="G77" s="178"/>
      <c r="H77" s="1"/>
      <c r="I77" s="178"/>
      <c r="J77" s="178"/>
      <c r="K77" s="178"/>
      <c r="L77" s="178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78"/>
      <c r="AK77" s="178"/>
      <c r="AL77" s="178"/>
      <c r="AM77" s="136"/>
    </row>
    <row r="78" spans="2:39" ht="12.75" customHeight="1" x14ac:dyDescent="0.2">
      <c r="B78" s="1"/>
      <c r="C78" s="1"/>
      <c r="D78" s="1"/>
      <c r="E78" s="1"/>
      <c r="F78" s="1"/>
      <c r="G78" s="178"/>
      <c r="H78" s="1"/>
      <c r="I78" s="178"/>
      <c r="J78" s="178"/>
      <c r="K78" s="178"/>
      <c r="L78" s="178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78"/>
      <c r="AK78" s="178"/>
      <c r="AL78" s="178"/>
      <c r="AM78" s="136"/>
    </row>
    <row r="79" spans="2:39" ht="12.75" customHeight="1" x14ac:dyDescent="0.2">
      <c r="B79" s="1"/>
      <c r="C79" s="1"/>
      <c r="D79" s="1"/>
      <c r="E79" s="1"/>
      <c r="F79" s="1"/>
      <c r="G79" s="178"/>
      <c r="H79" s="1"/>
      <c r="I79" s="178"/>
      <c r="J79" s="178"/>
      <c r="K79" s="178"/>
      <c r="L79" s="178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78"/>
      <c r="AK79" s="178"/>
      <c r="AL79" s="178"/>
      <c r="AM79" s="136"/>
    </row>
    <row r="80" spans="2:39" ht="12.75" customHeight="1" x14ac:dyDescent="0.2">
      <c r="B80" s="1"/>
      <c r="C80" s="1"/>
      <c r="D80" s="1"/>
      <c r="E80" s="1"/>
      <c r="F80" s="1"/>
      <c r="G80" s="178"/>
      <c r="H80" s="1"/>
      <c r="I80" s="178"/>
      <c r="J80" s="178"/>
      <c r="K80" s="178"/>
      <c r="L80" s="178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78"/>
      <c r="AK80" s="178"/>
      <c r="AL80" s="178"/>
      <c r="AM80" s="136"/>
    </row>
    <row r="81" spans="2:39" ht="12.75" customHeight="1" x14ac:dyDescent="0.2">
      <c r="B81" s="1"/>
      <c r="C81" s="1"/>
      <c r="D81" s="1"/>
      <c r="E81" s="1"/>
      <c r="F81" s="1"/>
      <c r="G81" s="178"/>
      <c r="H81" s="1"/>
      <c r="I81" s="178"/>
      <c r="J81" s="178"/>
      <c r="K81" s="178"/>
      <c r="L81" s="178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78"/>
      <c r="AK81" s="178"/>
      <c r="AL81" s="178"/>
      <c r="AM81" s="74"/>
    </row>
    <row r="82" spans="2:39" ht="12.75" customHeight="1" x14ac:dyDescent="0.2">
      <c r="B82" s="1"/>
      <c r="C82" s="1"/>
      <c r="D82" s="1"/>
      <c r="E82" s="1"/>
      <c r="F82" s="1"/>
      <c r="G82" s="178"/>
      <c r="H82" s="1"/>
      <c r="I82" s="178"/>
      <c r="J82" s="178"/>
      <c r="K82" s="178"/>
      <c r="L82" s="178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78"/>
      <c r="AK82" s="178"/>
      <c r="AL82" s="178"/>
      <c r="AM82" s="74"/>
    </row>
    <row r="83" spans="2:39" ht="12.75" customHeight="1" x14ac:dyDescent="0.2">
      <c r="B83" s="1"/>
      <c r="C83" s="1"/>
      <c r="D83" s="1"/>
      <c r="E83" s="1"/>
      <c r="F83" s="1"/>
      <c r="G83" s="178"/>
      <c r="H83" s="1"/>
      <c r="I83" s="178"/>
      <c r="J83" s="178"/>
      <c r="K83" s="178"/>
      <c r="L83" s="178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78"/>
      <c r="AK83" s="178"/>
      <c r="AL83" s="178"/>
      <c r="AM83" s="74"/>
    </row>
    <row r="84" spans="2:39" ht="12.75" customHeight="1" x14ac:dyDescent="0.2">
      <c r="B84" s="1"/>
      <c r="C84" s="1"/>
      <c r="D84" s="1"/>
      <c r="E84" s="1"/>
      <c r="F84" s="1"/>
      <c r="G84" s="178"/>
      <c r="H84" s="1"/>
      <c r="I84" s="178"/>
      <c r="J84" s="178"/>
      <c r="K84" s="178"/>
      <c r="L84" s="178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78"/>
      <c r="AK84" s="178"/>
      <c r="AL84" s="178"/>
      <c r="AM84" s="74"/>
    </row>
    <row r="85" spans="2:39" ht="12.75" customHeight="1" x14ac:dyDescent="0.2">
      <c r="B85" s="1"/>
      <c r="C85" s="1"/>
      <c r="D85" s="1"/>
      <c r="E85" s="1"/>
      <c r="F85" s="1"/>
      <c r="G85" s="178"/>
      <c r="H85" s="1"/>
      <c r="I85" s="178"/>
      <c r="J85" s="178"/>
      <c r="K85" s="178"/>
      <c r="L85" s="178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78"/>
      <c r="AK85" s="178"/>
      <c r="AL85" s="178"/>
      <c r="AM85" s="74"/>
    </row>
    <row r="86" spans="2:39" ht="12.75" customHeight="1" x14ac:dyDescent="0.2">
      <c r="B86" s="1"/>
      <c r="C86" s="1"/>
      <c r="D86" s="1"/>
      <c r="E86" s="1"/>
      <c r="F86" s="1"/>
      <c r="G86" s="178"/>
      <c r="H86" s="1"/>
      <c r="I86" s="178"/>
      <c r="J86" s="178"/>
      <c r="K86" s="178"/>
      <c r="L86" s="178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78"/>
      <c r="AK86" s="178"/>
      <c r="AL86" s="178"/>
      <c r="AM86" s="74"/>
    </row>
    <row r="87" spans="2:39" ht="12.75" customHeight="1" x14ac:dyDescent="0.2">
      <c r="B87" s="1"/>
      <c r="C87" s="1"/>
      <c r="D87" s="1"/>
      <c r="E87" s="1"/>
      <c r="F87" s="1"/>
      <c r="G87" s="178"/>
      <c r="H87" s="1"/>
      <c r="I87" s="178"/>
      <c r="J87" s="178"/>
      <c r="K87" s="178"/>
      <c r="L87" s="178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78"/>
      <c r="AK87" s="178"/>
      <c r="AL87" s="178"/>
      <c r="AM87" s="74"/>
    </row>
    <row r="88" spans="2:39" ht="12.75" customHeight="1" x14ac:dyDescent="0.2">
      <c r="B88" s="1"/>
      <c r="C88" s="1"/>
      <c r="D88" s="1"/>
      <c r="E88" s="1"/>
      <c r="F88" s="1"/>
      <c r="G88" s="178"/>
      <c r="H88" s="1"/>
      <c r="I88" s="178"/>
      <c r="J88" s="178"/>
      <c r="K88" s="178"/>
      <c r="L88" s="178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78"/>
      <c r="AK88" s="178"/>
      <c r="AL88" s="178"/>
      <c r="AM88" s="74"/>
    </row>
    <row r="89" spans="2:39" ht="12.75" customHeight="1" x14ac:dyDescent="0.2">
      <c r="B89" s="1"/>
      <c r="C89" s="1"/>
      <c r="D89" s="1"/>
      <c r="E89" s="1"/>
      <c r="F89" s="1"/>
      <c r="G89" s="178"/>
      <c r="H89" s="1"/>
      <c r="I89" s="178"/>
      <c r="J89" s="178"/>
      <c r="K89" s="178"/>
      <c r="L89" s="178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78"/>
      <c r="AK89" s="178"/>
      <c r="AL89" s="178"/>
      <c r="AM89" s="74"/>
    </row>
    <row r="90" spans="2:39" ht="12.75" customHeight="1" x14ac:dyDescent="0.2">
      <c r="B90" s="1"/>
      <c r="C90" s="1"/>
      <c r="D90" s="1"/>
      <c r="E90" s="1"/>
      <c r="F90" s="1"/>
      <c r="G90" s="178"/>
      <c r="H90" s="1"/>
      <c r="I90" s="178"/>
      <c r="J90" s="178"/>
      <c r="K90" s="178"/>
      <c r="L90" s="178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78"/>
      <c r="AK90" s="178"/>
      <c r="AL90" s="178"/>
      <c r="AM90" s="74"/>
    </row>
    <row r="91" spans="2:39" ht="12.75" customHeight="1" x14ac:dyDescent="0.2">
      <c r="B91" s="1"/>
      <c r="C91" s="1"/>
      <c r="D91" s="1"/>
      <c r="E91" s="1"/>
      <c r="F91" s="1"/>
      <c r="G91" s="178"/>
      <c r="H91" s="1"/>
      <c r="I91" s="178"/>
      <c r="J91" s="178"/>
      <c r="K91" s="178"/>
      <c r="L91" s="178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78"/>
      <c r="AK91" s="178"/>
      <c r="AL91" s="178"/>
      <c r="AM91" s="74"/>
    </row>
    <row r="92" spans="2:39" ht="12.75" customHeight="1" x14ac:dyDescent="0.2">
      <c r="B92" s="1"/>
      <c r="C92" s="1"/>
      <c r="D92" s="1"/>
      <c r="E92" s="1"/>
      <c r="F92" s="1"/>
      <c r="G92" s="178"/>
      <c r="H92" s="1"/>
      <c r="I92" s="178"/>
      <c r="J92" s="178"/>
      <c r="K92" s="178"/>
      <c r="L92" s="178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78"/>
      <c r="AK92" s="178"/>
      <c r="AL92" s="178"/>
      <c r="AM92" s="74"/>
    </row>
    <row r="93" spans="2:39" ht="12.75" customHeight="1" x14ac:dyDescent="0.2">
      <c r="B93" s="1"/>
      <c r="C93" s="1"/>
      <c r="D93" s="1"/>
      <c r="E93" s="1"/>
      <c r="F93" s="1"/>
      <c r="G93" s="178"/>
      <c r="H93" s="1"/>
      <c r="I93" s="178"/>
      <c r="J93" s="178"/>
      <c r="K93" s="178"/>
      <c r="L93" s="178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78"/>
      <c r="AK93" s="178"/>
      <c r="AL93" s="178"/>
      <c r="AM93" s="74"/>
    </row>
    <row r="94" spans="2:39" ht="12.75" customHeight="1" x14ac:dyDescent="0.2">
      <c r="B94" s="1"/>
      <c r="C94" s="1"/>
      <c r="D94" s="1"/>
      <c r="E94" s="1"/>
      <c r="F94" s="1"/>
      <c r="G94" s="178"/>
      <c r="H94" s="1"/>
      <c r="I94" s="178"/>
      <c r="J94" s="178"/>
      <c r="K94" s="178"/>
      <c r="L94" s="178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78"/>
      <c r="AK94" s="178"/>
      <c r="AL94" s="178"/>
      <c r="AM94" s="74"/>
    </row>
    <row r="95" spans="2:39" ht="12.75" customHeight="1" x14ac:dyDescent="0.2">
      <c r="B95" s="1"/>
      <c r="C95" s="1"/>
      <c r="D95" s="1"/>
      <c r="E95" s="1"/>
      <c r="F95" s="1"/>
      <c r="G95" s="178"/>
      <c r="H95" s="1"/>
      <c r="I95" s="178"/>
      <c r="J95" s="178"/>
      <c r="K95" s="178"/>
      <c r="L95" s="178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78"/>
      <c r="AK95" s="178"/>
      <c r="AL95" s="178"/>
      <c r="AM95" s="74"/>
    </row>
    <row r="96" spans="2:39" ht="12.75" customHeight="1" x14ac:dyDescent="0.2">
      <c r="B96" s="1"/>
      <c r="C96" s="1"/>
      <c r="D96" s="1"/>
      <c r="E96" s="1"/>
      <c r="F96" s="1"/>
      <c r="G96" s="178"/>
      <c r="H96" s="1"/>
      <c r="I96" s="178"/>
      <c r="J96" s="178"/>
      <c r="K96" s="178"/>
      <c r="L96" s="178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78"/>
      <c r="AK96" s="178"/>
      <c r="AL96" s="178"/>
      <c r="AM96" s="74"/>
    </row>
    <row r="97" spans="2:39" ht="12.75" customHeight="1" x14ac:dyDescent="0.2">
      <c r="B97" s="1"/>
      <c r="C97" s="1"/>
      <c r="D97" s="1"/>
      <c r="E97" s="1"/>
      <c r="F97" s="1"/>
      <c r="G97" s="178"/>
      <c r="H97" s="1"/>
      <c r="I97" s="178"/>
      <c r="J97" s="178"/>
      <c r="K97" s="178"/>
      <c r="L97" s="178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78"/>
      <c r="AK97" s="178"/>
      <c r="AL97" s="178"/>
      <c r="AM97" s="74"/>
    </row>
    <row r="98" spans="2:39" ht="12.75" customHeight="1" x14ac:dyDescent="0.2">
      <c r="B98" s="1"/>
      <c r="C98" s="1"/>
      <c r="D98" s="1"/>
      <c r="E98" s="1"/>
      <c r="F98" s="1"/>
      <c r="G98" s="178"/>
      <c r="H98" s="1"/>
      <c r="I98" s="178"/>
      <c r="J98" s="178"/>
      <c r="K98" s="178"/>
      <c r="L98" s="178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78"/>
      <c r="AK98" s="178"/>
      <c r="AL98" s="178"/>
      <c r="AM98" s="74"/>
    </row>
    <row r="99" spans="2:39" ht="12.75" customHeight="1" x14ac:dyDescent="0.2">
      <c r="B99" s="1"/>
      <c r="C99" s="1"/>
      <c r="D99" s="1"/>
      <c r="E99" s="1"/>
      <c r="F99" s="1"/>
      <c r="G99" s="178"/>
      <c r="H99" s="1"/>
      <c r="I99" s="178"/>
      <c r="J99" s="178"/>
      <c r="K99" s="178"/>
      <c r="L99" s="178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78"/>
      <c r="AK99" s="178"/>
      <c r="AL99" s="178"/>
      <c r="AM99" s="74"/>
    </row>
    <row r="100" spans="2:39" ht="12.75" customHeight="1" x14ac:dyDescent="0.2">
      <c r="B100" s="1"/>
      <c r="C100" s="1"/>
      <c r="D100" s="1"/>
      <c r="E100" s="1"/>
      <c r="F100" s="1"/>
      <c r="G100" s="178"/>
      <c r="H100" s="1"/>
      <c r="I100" s="178"/>
      <c r="J100" s="178"/>
      <c r="K100" s="178"/>
      <c r="L100" s="178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78"/>
      <c r="AK100" s="178"/>
      <c r="AL100" s="178"/>
      <c r="AM100" s="74"/>
    </row>
    <row r="101" spans="2:39" ht="12.75" customHeight="1" x14ac:dyDescent="0.2">
      <c r="B101" s="1"/>
      <c r="C101" s="1"/>
      <c r="D101" s="1"/>
      <c r="E101" s="1"/>
      <c r="F101" s="1"/>
      <c r="G101" s="178"/>
      <c r="H101" s="1"/>
      <c r="I101" s="178"/>
      <c r="J101" s="178"/>
      <c r="K101" s="178"/>
      <c r="L101" s="178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78"/>
      <c r="AK101" s="178"/>
      <c r="AL101" s="178"/>
      <c r="AM101" s="74"/>
    </row>
    <row r="102" spans="2:39" ht="12.75" customHeight="1" x14ac:dyDescent="0.2">
      <c r="B102" s="1"/>
      <c r="C102" s="1"/>
      <c r="D102" s="1"/>
      <c r="E102" s="1"/>
      <c r="F102" s="1"/>
      <c r="G102" s="178"/>
      <c r="H102" s="1"/>
      <c r="I102" s="178"/>
      <c r="J102" s="178"/>
      <c r="K102" s="178"/>
      <c r="L102" s="178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78"/>
      <c r="AK102" s="178"/>
      <c r="AL102" s="178"/>
      <c r="AM102" s="74"/>
    </row>
    <row r="103" spans="2:39" ht="12.75" customHeight="1" x14ac:dyDescent="0.2">
      <c r="B103" s="1"/>
      <c r="C103" s="1"/>
      <c r="D103" s="1"/>
      <c r="E103" s="1"/>
      <c r="F103" s="1"/>
      <c r="G103" s="178"/>
      <c r="H103" s="1"/>
      <c r="I103" s="178"/>
      <c r="J103" s="178"/>
      <c r="K103" s="178"/>
      <c r="L103" s="178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78"/>
      <c r="AK103" s="178"/>
      <c r="AL103" s="178"/>
      <c r="AM103" s="74"/>
    </row>
    <row r="104" spans="2:39" ht="12.75" customHeight="1" x14ac:dyDescent="0.2">
      <c r="B104" s="1"/>
      <c r="C104" s="1"/>
      <c r="D104" s="1"/>
      <c r="E104" s="1"/>
      <c r="F104" s="1"/>
      <c r="G104" s="178"/>
      <c r="H104" s="1"/>
      <c r="I104" s="178"/>
      <c r="J104" s="178"/>
      <c r="K104" s="178"/>
      <c r="L104" s="178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78"/>
      <c r="AK104" s="178"/>
      <c r="AL104" s="178"/>
      <c r="AM104" s="74"/>
    </row>
    <row r="105" spans="2:39" ht="12.75" customHeight="1" x14ac:dyDescent="0.2">
      <c r="B105" s="1"/>
      <c r="C105" s="1"/>
      <c r="D105" s="1"/>
      <c r="E105" s="1"/>
      <c r="F105" s="1"/>
      <c r="G105" s="178"/>
      <c r="H105" s="1"/>
      <c r="I105" s="178"/>
      <c r="J105" s="178"/>
      <c r="K105" s="178"/>
      <c r="L105" s="178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78"/>
      <c r="AK105" s="178"/>
      <c r="AL105" s="178"/>
      <c r="AM105" s="74"/>
    </row>
    <row r="106" spans="2:39" ht="12.75" customHeight="1" x14ac:dyDescent="0.2">
      <c r="B106" s="1"/>
      <c r="C106" s="1"/>
      <c r="D106" s="1"/>
      <c r="E106" s="1"/>
      <c r="F106" s="1"/>
      <c r="G106" s="178"/>
      <c r="H106" s="1"/>
      <c r="I106" s="178"/>
      <c r="J106" s="178"/>
      <c r="K106" s="178"/>
      <c r="L106" s="178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78"/>
      <c r="AK106" s="178"/>
      <c r="AL106" s="178"/>
      <c r="AM106" s="74"/>
    </row>
    <row r="107" spans="2:39" ht="12.75" customHeight="1" x14ac:dyDescent="0.2">
      <c r="B107" s="1"/>
      <c r="C107" s="1"/>
      <c r="D107" s="1"/>
      <c r="E107" s="1"/>
      <c r="F107" s="1"/>
      <c r="G107" s="178"/>
      <c r="H107" s="1"/>
      <c r="I107" s="178"/>
      <c r="J107" s="178"/>
      <c r="K107" s="178"/>
      <c r="L107" s="178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78"/>
      <c r="AK107" s="178"/>
      <c r="AL107" s="178"/>
      <c r="AM107" s="74"/>
    </row>
    <row r="108" spans="2:39" ht="12.75" customHeight="1" x14ac:dyDescent="0.2">
      <c r="B108" s="1"/>
      <c r="C108" s="1"/>
      <c r="D108" s="1"/>
      <c r="E108" s="1"/>
      <c r="F108" s="1"/>
      <c r="G108" s="178"/>
      <c r="H108" s="1"/>
      <c r="I108" s="178"/>
      <c r="J108" s="178"/>
      <c r="K108" s="178"/>
      <c r="L108" s="178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78"/>
      <c r="AK108" s="178"/>
      <c r="AL108" s="178"/>
      <c r="AM108" s="74"/>
    </row>
    <row r="109" spans="2:39" ht="12.75" customHeight="1" x14ac:dyDescent="0.2">
      <c r="B109" s="1"/>
      <c r="C109" s="1"/>
      <c r="D109" s="1"/>
      <c r="E109" s="1"/>
      <c r="F109" s="1"/>
      <c r="G109" s="178"/>
      <c r="H109" s="1"/>
      <c r="I109" s="178"/>
      <c r="J109" s="178"/>
      <c r="K109" s="178"/>
      <c r="L109" s="178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78"/>
      <c r="AK109" s="178"/>
      <c r="AL109" s="178"/>
      <c r="AM109" s="74"/>
    </row>
    <row r="110" spans="2:39" ht="12.75" customHeight="1" x14ac:dyDescent="0.2">
      <c r="B110" s="1"/>
      <c r="C110" s="1"/>
      <c r="D110" s="1"/>
      <c r="E110" s="1"/>
      <c r="F110" s="1"/>
      <c r="G110" s="178"/>
      <c r="H110" s="1"/>
      <c r="I110" s="178"/>
      <c r="J110" s="178"/>
      <c r="K110" s="178"/>
      <c r="L110" s="178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78"/>
      <c r="AK110" s="178"/>
      <c r="AL110" s="178"/>
      <c r="AM110" s="74"/>
    </row>
    <row r="111" spans="2:39" ht="12.75" customHeight="1" x14ac:dyDescent="0.2">
      <c r="B111" s="1"/>
      <c r="C111" s="1"/>
      <c r="D111" s="1"/>
      <c r="E111" s="1"/>
      <c r="F111" s="1"/>
      <c r="G111" s="178"/>
      <c r="H111" s="1"/>
      <c r="I111" s="178"/>
      <c r="J111" s="178"/>
      <c r="K111" s="178"/>
      <c r="L111" s="178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78"/>
      <c r="AK111" s="178"/>
      <c r="AL111" s="178"/>
      <c r="AM111" s="74"/>
    </row>
    <row r="112" spans="2:39" ht="12.75" customHeight="1" x14ac:dyDescent="0.2">
      <c r="B112" s="1"/>
      <c r="C112" s="1"/>
      <c r="D112" s="1"/>
      <c r="E112" s="1"/>
      <c r="F112" s="1"/>
      <c r="G112" s="178"/>
      <c r="H112" s="1"/>
      <c r="I112" s="178"/>
      <c r="J112" s="178"/>
      <c r="K112" s="178"/>
      <c r="L112" s="178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78"/>
      <c r="AK112" s="178"/>
      <c r="AL112" s="178"/>
      <c r="AM112" s="74"/>
    </row>
    <row r="113" spans="2:40" ht="12.75" customHeight="1" x14ac:dyDescent="0.2">
      <c r="B113" s="1"/>
      <c r="C113" s="1"/>
      <c r="D113" s="1"/>
      <c r="E113" s="1"/>
      <c r="F113" s="1"/>
      <c r="G113" s="178"/>
      <c r="H113" s="1"/>
      <c r="I113" s="178"/>
      <c r="J113" s="178"/>
      <c r="K113" s="178"/>
      <c r="L113" s="178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78"/>
      <c r="AK113" s="178"/>
      <c r="AL113" s="178"/>
      <c r="AM113" s="74"/>
    </row>
    <row r="114" spans="2:40" ht="12.75" customHeight="1" x14ac:dyDescent="0.2">
      <c r="B114" s="1"/>
      <c r="C114" s="1"/>
      <c r="D114" s="1"/>
      <c r="E114" s="1"/>
      <c r="F114" s="1"/>
      <c r="G114" s="178"/>
      <c r="H114" s="1"/>
      <c r="I114" s="178"/>
      <c r="J114" s="178"/>
      <c r="K114" s="178"/>
      <c r="L114" s="178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78"/>
      <c r="AK114" s="178"/>
      <c r="AL114" s="178"/>
      <c r="AM114" s="74"/>
    </row>
    <row r="115" spans="2:40" ht="12.75" customHeight="1" x14ac:dyDescent="0.2">
      <c r="B115" s="1"/>
      <c r="C115" s="1"/>
      <c r="D115" s="1"/>
      <c r="E115" s="1"/>
      <c r="F115" s="1"/>
      <c r="G115" s="178"/>
      <c r="H115" s="1"/>
      <c r="I115" s="178"/>
      <c r="J115" s="178"/>
      <c r="K115" s="178"/>
      <c r="L115" s="178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78"/>
      <c r="AK115" s="178"/>
      <c r="AL115" s="178"/>
      <c r="AM115" s="74"/>
    </row>
    <row r="116" spans="2:40" ht="12.75" customHeight="1" x14ac:dyDescent="0.2">
      <c r="B116" s="1"/>
      <c r="C116" s="1"/>
      <c r="D116" s="1"/>
      <c r="E116" s="1"/>
      <c r="F116" s="1"/>
      <c r="G116" s="178"/>
      <c r="H116" s="1"/>
      <c r="I116" s="178"/>
      <c r="J116" s="178"/>
      <c r="K116" s="178"/>
      <c r="L116" s="178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78"/>
      <c r="AK116" s="178"/>
      <c r="AL116" s="178"/>
      <c r="AM116" s="74"/>
    </row>
    <row r="117" spans="2:40" ht="12.75" customHeight="1" x14ac:dyDescent="0.2">
      <c r="B117" s="1"/>
      <c r="C117" s="1"/>
      <c r="D117" s="1"/>
      <c r="E117" s="1"/>
      <c r="F117" s="1"/>
      <c r="G117" s="178"/>
      <c r="H117" s="1"/>
      <c r="I117" s="178"/>
      <c r="J117" s="178"/>
      <c r="K117" s="178"/>
      <c r="L117" s="178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78"/>
      <c r="AK117" s="178"/>
      <c r="AL117" s="178"/>
      <c r="AM117" s="74"/>
    </row>
    <row r="118" spans="2:40" ht="12.75" customHeight="1" x14ac:dyDescent="0.2">
      <c r="B118" s="1"/>
      <c r="C118" s="1"/>
      <c r="D118" s="1"/>
      <c r="E118" s="1"/>
      <c r="F118" s="1"/>
      <c r="G118" s="178"/>
      <c r="H118" s="1"/>
      <c r="I118" s="178"/>
      <c r="J118" s="178"/>
      <c r="K118" s="178"/>
      <c r="L118" s="178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78"/>
      <c r="AK118" s="178"/>
      <c r="AL118" s="178"/>
      <c r="AM118" s="73"/>
    </row>
    <row r="119" spans="2:40" ht="12.75" customHeight="1" x14ac:dyDescent="0.2">
      <c r="B119" s="1"/>
      <c r="C119" s="1"/>
      <c r="D119" s="1"/>
      <c r="E119" s="1"/>
      <c r="F119" s="1"/>
      <c r="G119" s="178"/>
      <c r="H119" s="1"/>
      <c r="I119" s="178"/>
      <c r="J119" s="178"/>
      <c r="K119" s="178"/>
      <c r="L119" s="178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78"/>
      <c r="AK119" s="178"/>
      <c r="AL119" s="178"/>
      <c r="AM119" s="136"/>
    </row>
    <row r="120" spans="2:40" ht="12.75" customHeight="1" x14ac:dyDescent="0.2">
      <c r="B120" s="1"/>
      <c r="C120" s="1"/>
      <c r="D120" s="1"/>
      <c r="E120" s="1"/>
      <c r="F120" s="1"/>
      <c r="G120" s="178"/>
      <c r="H120" s="1"/>
      <c r="I120" s="178"/>
      <c r="J120" s="178"/>
      <c r="K120" s="178"/>
      <c r="L120" s="178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78"/>
      <c r="AK120" s="178"/>
      <c r="AL120" s="178"/>
      <c r="AM120" s="136"/>
    </row>
    <row r="121" spans="2:40" ht="12.75" customHeight="1" x14ac:dyDescent="0.2">
      <c r="B121" s="1"/>
      <c r="C121" s="1"/>
      <c r="D121" s="1"/>
      <c r="E121" s="1"/>
      <c r="F121" s="1"/>
      <c r="G121" s="178"/>
      <c r="H121" s="1"/>
      <c r="I121" s="178"/>
      <c r="J121" s="178"/>
      <c r="K121" s="178"/>
      <c r="L121" s="178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78"/>
      <c r="AK121" s="178"/>
      <c r="AL121" s="178"/>
      <c r="AM121" s="136"/>
    </row>
    <row r="122" spans="2:40" ht="12.75" customHeight="1" x14ac:dyDescent="0.2">
      <c r="B122" s="1"/>
      <c r="C122" s="1"/>
      <c r="D122" s="1"/>
      <c r="E122" s="1"/>
      <c r="F122" s="1"/>
      <c r="G122" s="178"/>
      <c r="H122" s="1"/>
      <c r="I122" s="178"/>
      <c r="J122" s="178"/>
      <c r="K122" s="178"/>
      <c r="L122" s="178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78"/>
      <c r="AK122" s="178"/>
      <c r="AL122" s="178"/>
      <c r="AM122" s="136"/>
    </row>
    <row r="123" spans="2:40" ht="12.75" customHeight="1" x14ac:dyDescent="0.2">
      <c r="B123" s="1"/>
      <c r="C123" s="1"/>
      <c r="D123" s="1"/>
      <c r="E123" s="1"/>
      <c r="F123" s="1"/>
      <c r="G123" s="178"/>
      <c r="H123" s="1"/>
      <c r="I123" s="178"/>
      <c r="J123" s="178"/>
      <c r="K123" s="178"/>
      <c r="L123" s="178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78"/>
      <c r="AK123" s="178"/>
      <c r="AL123" s="178"/>
      <c r="AM123" s="136"/>
    </row>
    <row r="124" spans="2:40" ht="12.75" customHeight="1" x14ac:dyDescent="0.2">
      <c r="B124" s="1"/>
      <c r="C124" s="1"/>
      <c r="D124" s="1"/>
      <c r="E124" s="1"/>
      <c r="F124" s="1"/>
      <c r="G124" s="178"/>
      <c r="H124" s="1"/>
      <c r="I124" s="178"/>
      <c r="J124" s="178"/>
      <c r="K124" s="178"/>
      <c r="L124" s="178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78"/>
      <c r="AK124" s="178"/>
      <c r="AL124" s="178"/>
      <c r="AM124" s="136"/>
    </row>
    <row r="125" spans="2:40" ht="12.75" customHeight="1" x14ac:dyDescent="0.2">
      <c r="B125" s="1"/>
      <c r="C125" s="1"/>
      <c r="D125" s="1"/>
      <c r="E125" s="1"/>
      <c r="F125" s="1"/>
      <c r="G125" s="178"/>
      <c r="H125" s="1"/>
      <c r="I125" s="178"/>
      <c r="J125" s="178"/>
      <c r="K125" s="178"/>
      <c r="L125" s="178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78"/>
      <c r="AK125" s="178"/>
      <c r="AL125" s="178"/>
      <c r="AM125" s="136"/>
    </row>
    <row r="126" spans="2:40" ht="12.75" customHeight="1" x14ac:dyDescent="0.2">
      <c r="AM126" s="136"/>
    </row>
    <row r="127" spans="2:40" ht="12.75" customHeight="1" x14ac:dyDescent="0.2">
      <c r="AM127" s="73"/>
      <c r="AN127" s="126"/>
    </row>
    <row r="128" spans="2:40" ht="12.75" customHeight="1" x14ac:dyDescent="0.2">
      <c r="AM128" s="154"/>
    </row>
    <row r="129" spans="39:40" ht="12.75" customHeight="1" x14ac:dyDescent="0.2">
      <c r="AM129" s="73"/>
    </row>
    <row r="130" spans="39:40" ht="12.75" customHeight="1" x14ac:dyDescent="0.2">
      <c r="AM130" s="136"/>
      <c r="AN130" s="126"/>
    </row>
    <row r="131" spans="39:40" ht="12.75" customHeight="1" x14ac:dyDescent="0.2">
      <c r="AM131" s="320"/>
    </row>
    <row r="132" spans="39:40" ht="12.75" customHeight="1" x14ac:dyDescent="0.2">
      <c r="AM132" s="137"/>
    </row>
    <row r="133" spans="39:40" ht="12.75" customHeight="1" x14ac:dyDescent="0.2">
      <c r="AM133" s="137"/>
    </row>
    <row r="139" spans="39:40" ht="12.75" customHeight="1" x14ac:dyDescent="0.2">
      <c r="AN139" s="321"/>
    </row>
    <row r="140" spans="39:40" ht="12.75" customHeight="1" x14ac:dyDescent="0.2">
      <c r="AM140" s="322"/>
      <c r="AN140" s="59"/>
    </row>
    <row r="141" spans="39:40" ht="12.75" customHeight="1" x14ac:dyDescent="0.2">
      <c r="AM141" s="322"/>
      <c r="AN141" s="59"/>
    </row>
    <row r="142" spans="39:40" ht="12.75" customHeight="1" x14ac:dyDescent="0.2">
      <c r="AM142" s="322"/>
      <c r="AN142" s="323"/>
    </row>
    <row r="143" spans="39:40" ht="12.75" customHeight="1" x14ac:dyDescent="0.2">
      <c r="AM143" s="324"/>
    </row>
    <row r="144" spans="39:40" ht="12.75" customHeight="1" x14ac:dyDescent="0.2">
      <c r="AM144" s="136"/>
    </row>
    <row r="145" spans="39:39" ht="12.75" customHeight="1" x14ac:dyDescent="0.2">
      <c r="AM145" s="136"/>
    </row>
    <row r="146" spans="39:39" ht="12.75" customHeight="1" x14ac:dyDescent="0.2">
      <c r="AM146" s="136"/>
    </row>
    <row r="147" spans="39:39" ht="12.75" customHeight="1" x14ac:dyDescent="0.2">
      <c r="AM147" s="136"/>
    </row>
    <row r="148" spans="39:39" ht="12.75" customHeight="1" x14ac:dyDescent="0.2">
      <c r="AM148" s="136"/>
    </row>
    <row r="149" spans="39:39" ht="12.75" customHeight="1" x14ac:dyDescent="0.2">
      <c r="AM149" s="136"/>
    </row>
    <row r="150" spans="39:39" ht="12.75" customHeight="1" x14ac:dyDescent="0.2">
      <c r="AM150" s="136"/>
    </row>
    <row r="151" spans="39:39" ht="12.75" customHeight="1" x14ac:dyDescent="0.2">
      <c r="AM151" s="136"/>
    </row>
    <row r="152" spans="39:39" ht="12.75" customHeight="1" x14ac:dyDescent="0.2">
      <c r="AM152" s="136"/>
    </row>
    <row r="153" spans="39:39" ht="12.75" customHeight="1" x14ac:dyDescent="0.2">
      <c r="AM153" s="136"/>
    </row>
    <row r="154" spans="39:39" ht="12.75" customHeight="1" x14ac:dyDescent="0.2">
      <c r="AM154" s="136"/>
    </row>
    <row r="155" spans="39:39" ht="12.75" customHeight="1" x14ac:dyDescent="0.2">
      <c r="AM155" s="136"/>
    </row>
    <row r="156" spans="39:39" ht="12.75" customHeight="1" x14ac:dyDescent="0.2">
      <c r="AM156" s="136"/>
    </row>
    <row r="157" spans="39:39" ht="12.75" customHeight="1" x14ac:dyDescent="0.2">
      <c r="AM157" s="136"/>
    </row>
    <row r="158" spans="39:39" ht="12.75" customHeight="1" x14ac:dyDescent="0.2">
      <c r="AM158" s="136"/>
    </row>
    <row r="159" spans="39:39" ht="12.75" customHeight="1" x14ac:dyDescent="0.2">
      <c r="AM159" s="136"/>
    </row>
    <row r="160" spans="39:39" ht="12.75" customHeight="1" x14ac:dyDescent="0.2">
      <c r="AM160" s="73"/>
    </row>
    <row r="161" spans="39:40" ht="12.75" customHeight="1" x14ac:dyDescent="0.2">
      <c r="AM161" s="73"/>
    </row>
    <row r="162" spans="39:40" ht="12.75" customHeight="1" x14ac:dyDescent="0.2">
      <c r="AM162" s="73"/>
    </row>
    <row r="163" spans="39:40" ht="12.75" customHeight="1" x14ac:dyDescent="0.2">
      <c r="AM163" s="73"/>
    </row>
    <row r="164" spans="39:40" ht="12.75" customHeight="1" x14ac:dyDescent="0.2">
      <c r="AM164" s="136"/>
    </row>
    <row r="165" spans="39:40" ht="12.75" customHeight="1" x14ac:dyDescent="0.2">
      <c r="AM165" s="136"/>
    </row>
    <row r="166" spans="39:40" ht="12.75" customHeight="1" x14ac:dyDescent="0.2">
      <c r="AM166" s="136"/>
    </row>
    <row r="167" spans="39:40" ht="12.75" customHeight="1" x14ac:dyDescent="0.2">
      <c r="AM167" s="136"/>
    </row>
    <row r="168" spans="39:40" ht="12.75" customHeight="1" x14ac:dyDescent="0.2">
      <c r="AM168" s="136"/>
    </row>
    <row r="169" spans="39:40" ht="12.75" customHeight="1" x14ac:dyDescent="0.2">
      <c r="AM169" s="136"/>
    </row>
    <row r="170" spans="39:40" ht="12.75" customHeight="1" x14ac:dyDescent="0.2">
      <c r="AM170" s="136"/>
    </row>
    <row r="171" spans="39:40" ht="12.75" customHeight="1" x14ac:dyDescent="0.2">
      <c r="AM171" s="136"/>
    </row>
    <row r="172" spans="39:40" ht="12.75" customHeight="1" x14ac:dyDescent="0.2">
      <c r="AM172" s="73"/>
      <c r="AN172" s="126"/>
    </row>
    <row r="173" spans="39:40" ht="12.75" customHeight="1" x14ac:dyDescent="0.2">
      <c r="AM173" s="154"/>
    </row>
    <row r="174" spans="39:40" ht="12.75" customHeight="1" x14ac:dyDescent="0.2">
      <c r="AM174" s="73"/>
    </row>
    <row r="175" spans="39:40" ht="12.75" customHeight="1" x14ac:dyDescent="0.2">
      <c r="AM175" s="136"/>
      <c r="AN175" s="126"/>
    </row>
    <row r="176" spans="39:40" ht="12.75" customHeight="1" x14ac:dyDescent="0.2">
      <c r="AM176" s="320"/>
    </row>
    <row r="177" spans="39:39" ht="12.75" customHeight="1" x14ac:dyDescent="0.2">
      <c r="AM177" s="137"/>
    </row>
    <row r="178" spans="39:39" ht="12.75" customHeight="1" x14ac:dyDescent="0.2">
      <c r="AM178" s="137"/>
    </row>
  </sheetData>
  <customSheetViews>
    <customSheetView guid="{29F96217-A1F9-48F3-987C-57B98AE20367}" scale="85" fitToPage="1" hiddenRows="1" hiddenColumns="1" topLeftCell="B1">
      <pane xSplit="15" ySplit="6" topLeftCell="Q7" activePane="bottomRight" state="frozen"/>
      <selection pane="bottomRight" activeCell="J7" sqref="J7"/>
      <pageMargins left="0.25" right="0.25" top="1" bottom="0.5" header="0.5" footer="0.5"/>
      <printOptions horizontalCentered="1"/>
      <pageSetup scale="37" orientation="landscape" horizontalDpi="300" verticalDpi="300" r:id="rId1"/>
      <headerFooter alignWithMargins="0">
        <oddHeader>&amp;C&amp;"Helvetica,Bold"AIR EMISSIONS CALCULATIONS - 2011</oddHeader>
        <oddFooter>&amp;L&amp;"Arial Black,Bold"&amp;12BOEM &amp;"Arial,Regular"&amp;10 &amp;"Arial,Bold"FORM BOEM-xx&amp;"Arial,Regular" &amp;8(March 2011 - Supersedes all previous versions of form MMS-139 which may not be used).&amp;10          Page &amp;P of &amp;N</oddFooter>
      </headerFooter>
    </customSheetView>
    <customSheetView guid="{13305573-0FD9-4F34-BE46-7B54560EEC40}" scale="85" fitToPage="1" hiddenRows="1" hiddenColumns="1" topLeftCell="B1">
      <pane xSplit="15" ySplit="6" topLeftCell="Q7" activePane="bottomRight" state="frozen"/>
      <selection pane="bottomRight" activeCell="J7" sqref="J7"/>
      <pageMargins left="0.25" right="0.25" top="1" bottom="0.5" header="0.5" footer="0.5"/>
      <printOptions horizontalCentered="1"/>
      <pageSetup scale="37" orientation="landscape" horizontalDpi="300" verticalDpi="300" r:id="rId2"/>
      <headerFooter alignWithMargins="0">
        <oddHeader>&amp;C&amp;"Helvetica,Bold"AIR EMISSIONS CALCULATIONS - 2011</oddHeader>
        <oddFooter>&amp;L&amp;"Arial Black,Bold"&amp;12BOEM &amp;"Arial,Regular"&amp;10 &amp;"Arial,Bold"FORM BOEM-xx&amp;"Arial,Regular" &amp;8(March 2011 - Supersedes all previous versions of form MMS-139 which may not be used).&amp;10          Page &amp;P of &amp;N</oddFooter>
      </headerFooter>
    </customSheetView>
  </customSheetViews>
  <mergeCells count="32">
    <mergeCell ref="O4:P4"/>
    <mergeCell ref="AB2:AJ2"/>
    <mergeCell ref="Q4:AA4"/>
    <mergeCell ref="O3:P3"/>
    <mergeCell ref="H1:I1"/>
    <mergeCell ref="M1:N1"/>
    <mergeCell ref="M4:N4"/>
    <mergeCell ref="Y1:AA1"/>
    <mergeCell ref="Y2:AA2"/>
    <mergeCell ref="J4:J6"/>
    <mergeCell ref="O1:P1"/>
    <mergeCell ref="Q1:R1"/>
    <mergeCell ref="S1:V1"/>
    <mergeCell ref="S2:V2"/>
    <mergeCell ref="W2:X2"/>
    <mergeCell ref="H2:I2"/>
    <mergeCell ref="M2:N2"/>
    <mergeCell ref="O2:P2"/>
    <mergeCell ref="Q2:R2"/>
    <mergeCell ref="W1:X1"/>
    <mergeCell ref="FF4:FQ4"/>
    <mergeCell ref="CL4:CW4"/>
    <mergeCell ref="CX4:DI4"/>
    <mergeCell ref="DJ4:DU4"/>
    <mergeCell ref="DV4:EG4"/>
    <mergeCell ref="AB4:AL4"/>
    <mergeCell ref="BZ4:CK4"/>
    <mergeCell ref="EH4:ES4"/>
    <mergeCell ref="ET4:FE4"/>
    <mergeCell ref="AP4:BA4"/>
    <mergeCell ref="BN4:BY4"/>
    <mergeCell ref="BB4:BM4"/>
  </mergeCells>
  <conditionalFormatting sqref="P7">
    <cfRule type="cellIs" dxfId="705" priority="441" stopIfTrue="1" operator="lessThan">
      <formula>$O7</formula>
    </cfRule>
  </conditionalFormatting>
  <conditionalFormatting sqref="P8">
    <cfRule type="cellIs" dxfId="704" priority="440" stopIfTrue="1" operator="lessThan">
      <formula>$O8</formula>
    </cfRule>
  </conditionalFormatting>
  <conditionalFormatting sqref="P9">
    <cfRule type="cellIs" dxfId="703" priority="439" stopIfTrue="1" operator="lessThan">
      <formula>$O9</formula>
    </cfRule>
  </conditionalFormatting>
  <conditionalFormatting sqref="P10">
    <cfRule type="cellIs" dxfId="702" priority="438" stopIfTrue="1" operator="lessThan">
      <formula>$O10</formula>
    </cfRule>
  </conditionalFormatting>
  <conditionalFormatting sqref="P11">
    <cfRule type="cellIs" dxfId="701" priority="437" stopIfTrue="1" operator="lessThan">
      <formula>$O11</formula>
    </cfRule>
  </conditionalFormatting>
  <conditionalFormatting sqref="P12">
    <cfRule type="cellIs" dxfId="700" priority="436" stopIfTrue="1" operator="lessThan">
      <formula>$O12</formula>
    </cfRule>
  </conditionalFormatting>
  <conditionalFormatting sqref="P13">
    <cfRule type="cellIs" dxfId="699" priority="435" stopIfTrue="1" operator="lessThan">
      <formula>$O13</formula>
    </cfRule>
  </conditionalFormatting>
  <conditionalFormatting sqref="P14">
    <cfRule type="cellIs" dxfId="698" priority="434" stopIfTrue="1" operator="lessThan">
      <formula>$O14</formula>
    </cfRule>
  </conditionalFormatting>
  <conditionalFormatting sqref="P15">
    <cfRule type="cellIs" dxfId="697" priority="433" stopIfTrue="1" operator="lessThan">
      <formula>$O15</formula>
    </cfRule>
  </conditionalFormatting>
  <conditionalFormatting sqref="P16">
    <cfRule type="cellIs" dxfId="696" priority="432" stopIfTrue="1" operator="lessThan">
      <formula>$O16</formula>
    </cfRule>
  </conditionalFormatting>
  <conditionalFormatting sqref="P17">
    <cfRule type="cellIs" dxfId="695" priority="431" stopIfTrue="1" operator="lessThan">
      <formula>$O17</formula>
    </cfRule>
  </conditionalFormatting>
  <conditionalFormatting sqref="P18">
    <cfRule type="cellIs" dxfId="694" priority="430" stopIfTrue="1" operator="lessThan">
      <formula>$O18</formula>
    </cfRule>
  </conditionalFormatting>
  <conditionalFormatting sqref="P19">
    <cfRule type="cellIs" dxfId="693" priority="429" stopIfTrue="1" operator="lessThan">
      <formula>$O19</formula>
    </cfRule>
  </conditionalFormatting>
  <conditionalFormatting sqref="P20">
    <cfRule type="cellIs" dxfId="692" priority="428" stopIfTrue="1" operator="lessThan">
      <formula>$O20</formula>
    </cfRule>
  </conditionalFormatting>
  <conditionalFormatting sqref="P21">
    <cfRule type="cellIs" dxfId="691" priority="427" stopIfTrue="1" operator="lessThan">
      <formula>$O21</formula>
    </cfRule>
  </conditionalFormatting>
  <conditionalFormatting sqref="P22">
    <cfRule type="cellIs" dxfId="690" priority="426" stopIfTrue="1" operator="lessThan">
      <formula>$O22</formula>
    </cfRule>
  </conditionalFormatting>
  <conditionalFormatting sqref="P23">
    <cfRule type="cellIs" dxfId="689" priority="425" stopIfTrue="1" operator="lessThan">
      <formula>$O23</formula>
    </cfRule>
  </conditionalFormatting>
  <conditionalFormatting sqref="P24">
    <cfRule type="cellIs" dxfId="688" priority="424" stopIfTrue="1" operator="lessThan">
      <formula>$O24</formula>
    </cfRule>
  </conditionalFormatting>
  <conditionalFormatting sqref="P25">
    <cfRule type="cellIs" dxfId="687" priority="423" stopIfTrue="1" operator="lessThan">
      <formula>$O25</formula>
    </cfRule>
  </conditionalFormatting>
  <conditionalFormatting sqref="P26">
    <cfRule type="cellIs" dxfId="686" priority="422" stopIfTrue="1" operator="lessThan">
      <formula>$O26</formula>
    </cfRule>
  </conditionalFormatting>
  <conditionalFormatting sqref="P27">
    <cfRule type="cellIs" dxfId="685" priority="421" stopIfTrue="1" operator="lessThan">
      <formula>$O27</formula>
    </cfRule>
  </conditionalFormatting>
  <conditionalFormatting sqref="P28">
    <cfRule type="cellIs" dxfId="684" priority="420" stopIfTrue="1" operator="lessThan">
      <formula>$O28</formula>
    </cfRule>
  </conditionalFormatting>
  <conditionalFormatting sqref="P29">
    <cfRule type="cellIs" dxfId="683" priority="419" stopIfTrue="1" operator="lessThan">
      <formula>$O29</formula>
    </cfRule>
  </conditionalFormatting>
  <conditionalFormatting sqref="P30">
    <cfRule type="cellIs" dxfId="682" priority="418" stopIfTrue="1" operator="lessThan">
      <formula>$O30</formula>
    </cfRule>
  </conditionalFormatting>
  <conditionalFormatting sqref="P32">
    <cfRule type="cellIs" dxfId="681" priority="405" stopIfTrue="1" operator="lessThan">
      <formula>$O32</formula>
    </cfRule>
  </conditionalFormatting>
  <conditionalFormatting sqref="P33">
    <cfRule type="cellIs" dxfId="680" priority="404" stopIfTrue="1" operator="lessThan">
      <formula>$O33</formula>
    </cfRule>
  </conditionalFormatting>
  <conditionalFormatting sqref="P34">
    <cfRule type="cellIs" dxfId="679" priority="403" stopIfTrue="1" operator="lessThan">
      <formula>$O34</formula>
    </cfRule>
  </conditionalFormatting>
  <conditionalFormatting sqref="P35">
    <cfRule type="cellIs" dxfId="678" priority="402" stopIfTrue="1" operator="lessThan">
      <formula>$O35</formula>
    </cfRule>
  </conditionalFormatting>
  <conditionalFormatting sqref="P36">
    <cfRule type="cellIs" dxfId="677" priority="401" stopIfTrue="1" operator="lessThan">
      <formula>$O36</formula>
    </cfRule>
  </conditionalFormatting>
  <conditionalFormatting sqref="P37">
    <cfRule type="cellIs" dxfId="676" priority="400" stopIfTrue="1" operator="lessThan">
      <formula>$O37</formula>
    </cfRule>
  </conditionalFormatting>
  <conditionalFormatting sqref="P38">
    <cfRule type="cellIs" dxfId="675" priority="399" stopIfTrue="1" operator="lessThan">
      <formula>$O38</formula>
    </cfRule>
  </conditionalFormatting>
  <conditionalFormatting sqref="P39">
    <cfRule type="cellIs" dxfId="674" priority="398" stopIfTrue="1" operator="lessThan">
      <formula>$O39</formula>
    </cfRule>
  </conditionalFormatting>
  <conditionalFormatting sqref="P40">
    <cfRule type="cellIs" dxfId="673" priority="397" stopIfTrue="1" operator="lessThan">
      <formula>$O40</formula>
    </cfRule>
  </conditionalFormatting>
  <conditionalFormatting sqref="P41">
    <cfRule type="cellIs" dxfId="672" priority="396" stopIfTrue="1" operator="lessThan">
      <formula>$O41</formula>
    </cfRule>
  </conditionalFormatting>
  <conditionalFormatting sqref="P42">
    <cfRule type="cellIs" dxfId="671" priority="395" stopIfTrue="1" operator="lessThan">
      <formula>$O42</formula>
    </cfRule>
  </conditionalFormatting>
  <conditionalFormatting sqref="P43">
    <cfRule type="cellIs" dxfId="670" priority="394" stopIfTrue="1" operator="lessThan">
      <formula>$O43</formula>
    </cfRule>
  </conditionalFormatting>
  <conditionalFormatting sqref="P45">
    <cfRule type="cellIs" dxfId="669" priority="293" stopIfTrue="1" operator="lessThan">
      <formula>$O45</formula>
    </cfRule>
  </conditionalFormatting>
  <conditionalFormatting sqref="P46">
    <cfRule type="cellIs" dxfId="668" priority="292" stopIfTrue="1" operator="lessThan">
      <formula>$O46</formula>
    </cfRule>
  </conditionalFormatting>
  <conditionalFormatting sqref="P48">
    <cfRule type="cellIs" dxfId="667" priority="291" stopIfTrue="1" operator="lessThan">
      <formula>$O48</formula>
    </cfRule>
  </conditionalFormatting>
  <conditionalFormatting sqref="P49">
    <cfRule type="cellIs" dxfId="666" priority="290" stopIfTrue="1" operator="lessThan">
      <formula>$O49</formula>
    </cfRule>
  </conditionalFormatting>
  <conditionalFormatting sqref="P50">
    <cfRule type="cellIs" dxfId="665" priority="289" stopIfTrue="1" operator="lessThan">
      <formula>$O50</formula>
    </cfRule>
  </conditionalFormatting>
  <conditionalFormatting sqref="P51">
    <cfRule type="cellIs" dxfId="664" priority="288" stopIfTrue="1" operator="lessThan">
      <formula>$O51</formula>
    </cfRule>
  </conditionalFormatting>
  <conditionalFormatting sqref="P52">
    <cfRule type="cellIs" dxfId="663" priority="287" stopIfTrue="1" operator="lessThan">
      <formula>$O52</formula>
    </cfRule>
  </conditionalFormatting>
  <conditionalFormatting sqref="P53">
    <cfRule type="cellIs" dxfId="662" priority="286" stopIfTrue="1" operator="lessThan">
      <formula>$O53</formula>
    </cfRule>
  </conditionalFormatting>
  <conditionalFormatting sqref="P54">
    <cfRule type="cellIs" dxfId="661" priority="285" stopIfTrue="1" operator="lessThan">
      <formula>$O54</formula>
    </cfRule>
  </conditionalFormatting>
  <conditionalFormatting sqref="P55">
    <cfRule type="cellIs" dxfId="660" priority="284" stopIfTrue="1" operator="lessThan">
      <formula>$O55</formula>
    </cfRule>
  </conditionalFormatting>
  <conditionalFormatting sqref="P56">
    <cfRule type="cellIs" dxfId="659" priority="283" stopIfTrue="1" operator="lessThan">
      <formula>$O56</formula>
    </cfRule>
  </conditionalFormatting>
  <conditionalFormatting sqref="P57">
    <cfRule type="cellIs" dxfId="658" priority="282" stopIfTrue="1" operator="lessThan">
      <formula>$O57</formula>
    </cfRule>
  </conditionalFormatting>
  <conditionalFormatting sqref="P58">
    <cfRule type="cellIs" dxfId="657" priority="281" stopIfTrue="1" operator="lessThan">
      <formula>$O58</formula>
    </cfRule>
  </conditionalFormatting>
  <conditionalFormatting sqref="P59">
    <cfRule type="cellIs" dxfId="656" priority="280" stopIfTrue="1" operator="lessThan">
      <formula>$O59</formula>
    </cfRule>
  </conditionalFormatting>
  <conditionalFormatting sqref="P32">
    <cfRule type="cellIs" dxfId="655" priority="266" stopIfTrue="1" operator="lessThan">
      <formula>$O32</formula>
    </cfRule>
  </conditionalFormatting>
  <conditionalFormatting sqref="P33">
    <cfRule type="cellIs" dxfId="654" priority="265" stopIfTrue="1" operator="lessThan">
      <formula>$O33</formula>
    </cfRule>
  </conditionalFormatting>
  <conditionalFormatting sqref="P34">
    <cfRule type="cellIs" dxfId="653" priority="264" stopIfTrue="1" operator="lessThan">
      <formula>$O34</formula>
    </cfRule>
  </conditionalFormatting>
  <conditionalFormatting sqref="P35">
    <cfRule type="cellIs" dxfId="652" priority="263" stopIfTrue="1" operator="lessThan">
      <formula>$O35</formula>
    </cfRule>
  </conditionalFormatting>
  <conditionalFormatting sqref="P36">
    <cfRule type="cellIs" dxfId="651" priority="262" stopIfTrue="1" operator="lessThan">
      <formula>$O36</formula>
    </cfRule>
  </conditionalFormatting>
  <conditionalFormatting sqref="P37">
    <cfRule type="cellIs" dxfId="650" priority="261" stopIfTrue="1" operator="lessThan">
      <formula>$O37</formula>
    </cfRule>
  </conditionalFormatting>
  <conditionalFormatting sqref="P38">
    <cfRule type="cellIs" dxfId="649" priority="260" stopIfTrue="1" operator="lessThan">
      <formula>$O38</formula>
    </cfRule>
  </conditionalFormatting>
  <conditionalFormatting sqref="P39">
    <cfRule type="cellIs" dxfId="648" priority="259" stopIfTrue="1" operator="lessThan">
      <formula>$O39</formula>
    </cfRule>
  </conditionalFormatting>
  <conditionalFormatting sqref="P40">
    <cfRule type="cellIs" dxfId="647" priority="258" stopIfTrue="1" operator="lessThan">
      <formula>$O40</formula>
    </cfRule>
  </conditionalFormatting>
  <conditionalFormatting sqref="P41">
    <cfRule type="cellIs" dxfId="646" priority="257" stopIfTrue="1" operator="lessThan">
      <formula>$O41</formula>
    </cfRule>
  </conditionalFormatting>
  <conditionalFormatting sqref="P42">
    <cfRule type="cellIs" dxfId="645" priority="256" stopIfTrue="1" operator="lessThan">
      <formula>$O42</formula>
    </cfRule>
  </conditionalFormatting>
  <conditionalFormatting sqref="P43">
    <cfRule type="cellIs" dxfId="644" priority="255" stopIfTrue="1" operator="lessThan">
      <formula>$O43</formula>
    </cfRule>
  </conditionalFormatting>
  <conditionalFormatting sqref="P48">
    <cfRule type="cellIs" dxfId="643" priority="152" stopIfTrue="1" operator="lessThan">
      <formula>$O48</formula>
    </cfRule>
  </conditionalFormatting>
  <conditionalFormatting sqref="P49">
    <cfRule type="cellIs" dxfId="642" priority="151" stopIfTrue="1" operator="lessThan">
      <formula>$O49</formula>
    </cfRule>
  </conditionalFormatting>
  <conditionalFormatting sqref="P50">
    <cfRule type="cellIs" dxfId="641" priority="150" stopIfTrue="1" operator="lessThan">
      <formula>$O50</formula>
    </cfRule>
  </conditionalFormatting>
  <conditionalFormatting sqref="P51">
    <cfRule type="cellIs" dxfId="640" priority="149" stopIfTrue="1" operator="lessThan">
      <formula>$O51</formula>
    </cfRule>
  </conditionalFormatting>
  <conditionalFormatting sqref="P52">
    <cfRule type="cellIs" dxfId="639" priority="148" stopIfTrue="1" operator="lessThan">
      <formula>$O52</formula>
    </cfRule>
  </conditionalFormatting>
  <conditionalFormatting sqref="P53">
    <cfRule type="cellIs" dxfId="638" priority="147" stopIfTrue="1" operator="lessThan">
      <formula>$O53</formula>
    </cfRule>
  </conditionalFormatting>
  <conditionalFormatting sqref="P54">
    <cfRule type="cellIs" dxfId="637" priority="146" stopIfTrue="1" operator="lessThan">
      <formula>$O54</formula>
    </cfRule>
  </conditionalFormatting>
  <conditionalFormatting sqref="P55">
    <cfRule type="cellIs" dxfId="636" priority="145" stopIfTrue="1" operator="lessThan">
      <formula>$O55</formula>
    </cfRule>
  </conditionalFormatting>
  <conditionalFormatting sqref="P56">
    <cfRule type="cellIs" dxfId="635" priority="144" stopIfTrue="1" operator="lessThan">
      <formula>$O56</formula>
    </cfRule>
  </conditionalFormatting>
  <conditionalFormatting sqref="P57">
    <cfRule type="cellIs" dxfId="634" priority="143" stopIfTrue="1" operator="lessThan">
      <formula>$O57</formula>
    </cfRule>
  </conditionalFormatting>
  <conditionalFormatting sqref="P58">
    <cfRule type="cellIs" dxfId="633" priority="142" stopIfTrue="1" operator="lessThan">
      <formula>$O58</formula>
    </cfRule>
  </conditionalFormatting>
  <conditionalFormatting sqref="P59">
    <cfRule type="cellIs" dxfId="632" priority="141" stopIfTrue="1" operator="lessThan">
      <formula>$O59</formula>
    </cfRule>
  </conditionalFormatting>
  <conditionalFormatting sqref="P45">
    <cfRule type="cellIs" dxfId="631" priority="134" stopIfTrue="1" operator="lessThan">
      <formula>$O45</formula>
    </cfRule>
  </conditionalFormatting>
  <conditionalFormatting sqref="P32">
    <cfRule type="cellIs" dxfId="630" priority="120" stopIfTrue="1" operator="lessThan">
      <formula>$O32</formula>
    </cfRule>
  </conditionalFormatting>
  <conditionalFormatting sqref="P33">
    <cfRule type="cellIs" dxfId="629" priority="119" stopIfTrue="1" operator="lessThan">
      <formula>$O33</formula>
    </cfRule>
  </conditionalFormatting>
  <conditionalFormatting sqref="P34">
    <cfRule type="cellIs" dxfId="628" priority="118" stopIfTrue="1" operator="lessThan">
      <formula>$O34</formula>
    </cfRule>
  </conditionalFormatting>
  <conditionalFormatting sqref="P35">
    <cfRule type="cellIs" dxfId="627" priority="117" stopIfTrue="1" operator="lessThan">
      <formula>$O35</formula>
    </cfRule>
  </conditionalFormatting>
  <conditionalFormatting sqref="P36">
    <cfRule type="cellIs" dxfId="626" priority="116" stopIfTrue="1" operator="lessThan">
      <formula>$O36</formula>
    </cfRule>
  </conditionalFormatting>
  <conditionalFormatting sqref="P37">
    <cfRule type="cellIs" dxfId="625" priority="115" stopIfTrue="1" operator="lessThan">
      <formula>$O37</formula>
    </cfRule>
  </conditionalFormatting>
  <conditionalFormatting sqref="P38">
    <cfRule type="cellIs" dxfId="624" priority="114" stopIfTrue="1" operator="lessThan">
      <formula>$O38</formula>
    </cfRule>
  </conditionalFormatting>
  <conditionalFormatting sqref="P39">
    <cfRule type="cellIs" dxfId="623" priority="113" stopIfTrue="1" operator="lessThan">
      <formula>$O39</formula>
    </cfRule>
  </conditionalFormatting>
  <conditionalFormatting sqref="P40">
    <cfRule type="cellIs" dxfId="622" priority="112" stopIfTrue="1" operator="lessThan">
      <formula>$O40</formula>
    </cfRule>
  </conditionalFormatting>
  <conditionalFormatting sqref="P41">
    <cfRule type="cellIs" dxfId="621" priority="111" stopIfTrue="1" operator="lessThan">
      <formula>$O41</formula>
    </cfRule>
  </conditionalFormatting>
  <conditionalFormatting sqref="P42">
    <cfRule type="cellIs" dxfId="620" priority="110" stopIfTrue="1" operator="lessThan">
      <formula>$O42</formula>
    </cfRule>
  </conditionalFormatting>
  <conditionalFormatting sqref="P43">
    <cfRule type="cellIs" dxfId="619" priority="109" stopIfTrue="1" operator="lessThan">
      <formula>$O43</formula>
    </cfRule>
  </conditionalFormatting>
  <conditionalFormatting sqref="Q7:AL59">
    <cfRule type="containsText" dxfId="618" priority="8" stopIfTrue="1" operator="containsText" text="ENTER">
      <formula>NOT(ISERROR(SEARCH("ENTER",Q7)))</formula>
    </cfRule>
  </conditionalFormatting>
  <dataValidations count="12">
    <dataValidation allowBlank="1" showInputMessage="1" showErrorMessage="1" promptTitle="Vessel Load" prompt="Enter vessel engine load (1 - 100). If no value entered, 100 is assumed for auxillary engines and 82 for main engines." sqref="G13:G30 G32:G43"/>
    <dataValidation allowBlank="1" showInputMessage="1" showErrorMessage="1" promptTitle="Vessel Activity" prompt="Enter Vessel activity (i.e., engine max kW rating) for vessels not using default values. " sqref="H13:H30 H32:H43"/>
    <dataValidation type="list" allowBlank="1" showInputMessage="1" showErrorMessage="1" errorTitle="Invalid Equipment Type" error="Please select a valid equipment type from the list." prompt="Select Equipment Type" sqref="D12">
      <formula1>List_Equip_HBB</formula1>
    </dataValidation>
    <dataValidation type="list" allowBlank="1" showInputMessage="1" showErrorMessage="1" errorTitle="Invalid Equipment Type" error="Please select a valid equipment type from the list." prompt="Select Equipment Type" sqref="E13 D7:D11">
      <formula1>List_Equip_Recip</formula1>
    </dataValidation>
    <dataValidation type="list" allowBlank="1" showInputMessage="1" showErrorMessage="1" errorTitle="Invalid Category" error="Please select a valid category from the list." prompt="Select Activity Units" sqref="I7:I11">
      <formula1>List_Units_Recip</formula1>
    </dataValidation>
    <dataValidation type="list" allowBlank="1" showInputMessage="1" showErrorMessage="1" errorTitle="Invalid Category" error="Please select a valid category from the list." prompt="Select Category" sqref="F32:F43 F13:F30">
      <formula1>List_Category</formula1>
    </dataValidation>
    <dataValidation type="list" allowBlank="1" showInputMessage="1" showErrorMessage="1" errorTitle="Invalid Equipment Type" error="Please select a valid equipment type from the list." prompt="Select Equipment Type" sqref="D32:D43 D48:D59 D13:D30">
      <formula1>List_EquipmentType</formula1>
    </dataValidation>
    <dataValidation type="date" allowBlank="1" showInputMessage="1" showErrorMessage="1" error="Date is not within range." prompt="Enter estimated end date for the year m/d/yy." sqref="P61:P63">
      <formula1>$AN$2</formula1>
      <formula2>$AO$2</formula2>
    </dataValidation>
    <dataValidation type="list" allowBlank="1" showInputMessage="1" showErrorMessage="1" errorTitle="Invalid Engine Type" error="Please select a valid engine type from the list." prompt="Select Engine Type" sqref="E48:F59 E32:E43 E14:E30">
      <formula1>List_EngineType</formula1>
    </dataValidation>
    <dataValidation type="date" allowBlank="1" showInputMessage="1" showErrorMessage="1" error="Data is not within the emissions year. Please check the date is in the year indicated inthe column heading, and the start year is populated on the title page." prompt="Enter estimated end date for the year as: mm/dd/yy." sqref="P48:P59 P7:P30 P45:P46 P32:P43">
      <formula1>$AN$2</formula1>
      <formula2>$AO$2</formula2>
    </dataValidation>
    <dataValidation type="date" allowBlank="1" showInputMessage="1" showErrorMessage="1" error="Data is not within the emissions year. Please check the date is in the year indicated inthe column heading, and the start year is populated on the title page." prompt="Enter the estimated start date as: mm/dd/yy." sqref="O7:O30 O32:O43 O45:O46 O48:O59">
      <formula1>AN$2</formula1>
      <formula2>AO$2</formula2>
    </dataValidation>
    <dataValidation type="date" allowBlank="1" showInputMessage="1" showErrorMessage="1" error="Date is not within range." prompt="Enter estimated end date for the year mm/dd/yy." sqref="P47 P44 P31">
      <formula1>$AN$2</formula1>
      <formula2>$AO$2</formula2>
    </dataValidation>
  </dataValidations>
  <printOptions horizontalCentered="1"/>
  <pageMargins left="0.25" right="0.25" top="1" bottom="0.5" header="0.5" footer="0.5"/>
  <pageSetup scale="37" orientation="landscape" horizontalDpi="300" verticalDpi="300" r:id="rId3"/>
  <headerFooter alignWithMargins="0">
    <oddHeader>&amp;C&amp;"Helvetica,Bold"AIR EMISSIONS CALCULATIONS - 2011</oddHeader>
    <oddFooter>&amp;L&amp;"Arial Black,Bold"&amp;12BOEM &amp;"Arial,Regular"&amp;10 &amp;"Arial,Bold"FORM BOEM-xx&amp;"Arial,Regular" &amp;8(March 2011 - Supersedes all previous versions of form MMS-139 which may not be used).&amp;10          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7</vt:i4>
      </vt:variant>
    </vt:vector>
  </HeadingPairs>
  <TitlesOfParts>
    <vt:vector size="25" baseType="lpstr">
      <vt:lpstr>Lookups</vt:lpstr>
      <vt:lpstr>TITLE</vt:lpstr>
      <vt:lpstr>STATIONARY FACTORS</vt:lpstr>
      <vt:lpstr>VESSEL FACTORS</vt:lpstr>
      <vt:lpstr>VESSEL kW RATINGS</vt:lpstr>
      <vt:lpstr>METHODOLOGY</vt:lpstr>
      <vt:lpstr>EMISSIONS_1</vt:lpstr>
      <vt:lpstr>EMISSIONS_2</vt:lpstr>
      <vt:lpstr>EMISSIONS_3</vt:lpstr>
      <vt:lpstr>EMISSIONS_4</vt:lpstr>
      <vt:lpstr>EMISSIONS_5</vt:lpstr>
      <vt:lpstr>EMISSIONS_6</vt:lpstr>
      <vt:lpstr>EMISSIONS_7</vt:lpstr>
      <vt:lpstr>EMISSIONS_8</vt:lpstr>
      <vt:lpstr>EMISSIONS_9</vt:lpstr>
      <vt:lpstr>EMISSIONS_10</vt:lpstr>
      <vt:lpstr>SUMMARY</vt:lpstr>
      <vt:lpstr>Rolling Sum</vt:lpstr>
      <vt:lpstr>EngineUnits</vt:lpstr>
      <vt:lpstr>EMISSIONS_1!Print_Area</vt:lpstr>
      <vt:lpstr>METHODOLOGY!Print_Area</vt:lpstr>
      <vt:lpstr>'STATIONARY FACTORS'!Print_Area</vt:lpstr>
      <vt:lpstr>SUMMARY!Print_Area</vt:lpstr>
      <vt:lpstr>TITLE!Print_Area</vt:lpstr>
      <vt:lpstr>METHODOLOGY!Print_Titles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Bebhinn Do</dc:creator>
  <cp:lastModifiedBy>Mason, Nicole K</cp:lastModifiedBy>
  <cp:lastPrinted>2015-01-13T19:42:00Z</cp:lastPrinted>
  <dcterms:created xsi:type="dcterms:W3CDTF">2000-03-22T16:03:22Z</dcterms:created>
  <dcterms:modified xsi:type="dcterms:W3CDTF">2015-06-19T13:47:52Z</dcterms:modified>
</cp:coreProperties>
</file>